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externalLinks/externalLink4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wcnx.org\Regions\Western Region\2000 Western Region Office\WUTC\WUTC-Murrey  2111\General Rate Filings\Rate Filing 3-1-2025\Non Confidential\"/>
    </mc:Choice>
  </mc:AlternateContent>
  <xr:revisionPtr revIDLastSave="0" documentId="13_ncr:1_{CF5BD71C-EF85-42DF-91E9-BE35B4DC2EDD}" xr6:coauthVersionLast="47" xr6:coauthVersionMax="47" xr10:uidLastSave="{00000000-0000-0000-0000-000000000000}"/>
  <bookViews>
    <workbookView xWindow="-120" yWindow="-120" windowWidth="29040" windowHeight="15840" xr2:uid="{BBF08AE6-2D1C-4499-A9EC-349FDD5E7C38}"/>
  </bookViews>
  <sheets>
    <sheet name="Revenue" sheetId="1" r:id="rId1"/>
    <sheet name="Customers" sheetId="2" r:id="rId2"/>
    <sheet name="Container Count" sheetId="3" r:id="rId3"/>
    <sheet name="Murrey's American G-9 Reg." sheetId="4" r:id="rId4"/>
    <sheet name="BonneyLake" sheetId="5" r:id="rId5"/>
    <sheet name="Buckley" sheetId="6" r:id="rId6"/>
    <sheet name="CARBONADO" sheetId="7" r:id="rId7"/>
    <sheet name="Milton" sheetId="8" r:id="rId8"/>
    <sheet name="Orting" sheetId="9" r:id="rId9"/>
    <sheet name="DM-PIER" sheetId="10" r:id="rId10"/>
    <sheet name="Puyallup" sheetId="11" r:id="rId11"/>
    <sheet name="SOUTH PRAIRIE" sheetId="12" r:id="rId12"/>
    <sheet name="SUMNER" sheetId="13" r:id="rId13"/>
    <sheet name="RUSTON" sheetId="14" r:id="rId14"/>
    <sheet name="Vashon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\A">#REF!</definedName>
    <definedName name="\c">'[1]10200'!$IU$8196</definedName>
    <definedName name="\D">#REF!</definedName>
    <definedName name="\E">'[2]#REF'!$AD$4</definedName>
    <definedName name="\R">'[2]#REF'!$AD$8</definedName>
    <definedName name="\S" localSheetId="2">#REF!</definedName>
    <definedName name="\S">#REF!</definedName>
    <definedName name="\Y" localSheetId="2">#REF!</definedName>
    <definedName name="\Y" localSheetId="13">#REF!</definedName>
    <definedName name="\Y">#REF!</definedName>
    <definedName name="\z">#REF!</definedName>
    <definedName name="______________CYA1">[3]Hidden!$N$11</definedName>
    <definedName name="______________CYA10">[3]Hidden!$E$11</definedName>
    <definedName name="______________CYA11">[3]Hidden!$P$11</definedName>
    <definedName name="______________CYA2">[3]Hidden!$M$11</definedName>
    <definedName name="______________CYA3">[3]Hidden!$L$11</definedName>
    <definedName name="______________CYA4">[3]Hidden!$K$11</definedName>
    <definedName name="______________CYA5">[3]Hidden!$J$11</definedName>
    <definedName name="______________CYA6">[3]Hidden!$I$11</definedName>
    <definedName name="______________CYA7">[3]Hidden!$H$11</definedName>
    <definedName name="______________CYA8">[3]Hidden!$G$11</definedName>
    <definedName name="______________CYA9">[3]Hidden!$F$11</definedName>
    <definedName name="______________LYA12">[3]Hidden!$O$11</definedName>
    <definedName name="_____________CYA1">[3]Hidden!$N$11</definedName>
    <definedName name="_____________CYA10">[3]Hidden!$E$11</definedName>
    <definedName name="_____________CYA11">[3]Hidden!$P$11</definedName>
    <definedName name="_____________CYA2">[3]Hidden!$M$11</definedName>
    <definedName name="_____________CYA3">[3]Hidden!$L$11</definedName>
    <definedName name="_____________CYA4">[3]Hidden!$K$11</definedName>
    <definedName name="_____________CYA5">[3]Hidden!$J$11</definedName>
    <definedName name="_____________CYA6">[3]Hidden!$I$11</definedName>
    <definedName name="_____________CYA7">[3]Hidden!$H$11</definedName>
    <definedName name="_____________CYA8">[3]Hidden!$G$11</definedName>
    <definedName name="_____________CYA9">[3]Hidden!$F$11</definedName>
    <definedName name="_____________LYA12">[3]Hidden!$O$11</definedName>
    <definedName name="____________CYA1">[3]Hidden!$N$11</definedName>
    <definedName name="____________CYA10">[3]Hidden!$E$11</definedName>
    <definedName name="____________CYA11">[3]Hidden!$P$11</definedName>
    <definedName name="____________CYA2">[3]Hidden!$M$11</definedName>
    <definedName name="____________CYA3">[3]Hidden!$L$11</definedName>
    <definedName name="____________CYA4">[3]Hidden!$K$11</definedName>
    <definedName name="____________CYA5">[3]Hidden!$J$11</definedName>
    <definedName name="____________CYA6">[3]Hidden!$I$11</definedName>
    <definedName name="____________CYA7">[3]Hidden!$H$11</definedName>
    <definedName name="____________CYA8">[3]Hidden!$G$11</definedName>
    <definedName name="____________CYA9">[3]Hidden!$F$11</definedName>
    <definedName name="____________LYA12">[3]Hidden!$O$11</definedName>
    <definedName name="___________CYA1">[3]Hidden!$N$11</definedName>
    <definedName name="___________CYA10">[3]Hidden!$E$11</definedName>
    <definedName name="___________CYA11">[3]Hidden!$P$11</definedName>
    <definedName name="___________CYA2">[3]Hidden!$M$11</definedName>
    <definedName name="___________CYA3">[3]Hidden!$L$11</definedName>
    <definedName name="___________CYA4">[3]Hidden!$K$11</definedName>
    <definedName name="___________CYA5">[3]Hidden!$J$11</definedName>
    <definedName name="___________CYA6">[3]Hidden!$I$11</definedName>
    <definedName name="___________CYA7">[3]Hidden!$H$11</definedName>
    <definedName name="___________CYA8">[3]Hidden!$G$11</definedName>
    <definedName name="___________CYA9">[3]Hidden!$F$11</definedName>
    <definedName name="___________LYA12">[3]Hidden!$O$11</definedName>
    <definedName name="__________CYA1">[3]Hidden!$N$11</definedName>
    <definedName name="__________CYA10">[3]Hidden!$E$11</definedName>
    <definedName name="__________CYA11">[3]Hidden!$P$11</definedName>
    <definedName name="__________CYA2">[3]Hidden!$M$11</definedName>
    <definedName name="__________CYA3">[3]Hidden!$L$11</definedName>
    <definedName name="__________CYA4">[3]Hidden!$K$11</definedName>
    <definedName name="__________CYA5">[3]Hidden!$J$11</definedName>
    <definedName name="__________CYA6">[3]Hidden!$I$11</definedName>
    <definedName name="__________CYA7">[3]Hidden!$H$11</definedName>
    <definedName name="__________CYA8">[3]Hidden!$G$11</definedName>
    <definedName name="__________CYA9">[3]Hidden!$F$11</definedName>
    <definedName name="__________LYA12">[3]Hidden!$O$11</definedName>
    <definedName name="_________CYA1">[3]Hidden!$N$11</definedName>
    <definedName name="_________CYA10">[3]Hidden!$E$11</definedName>
    <definedName name="_________CYA11">[3]Hidden!$P$11</definedName>
    <definedName name="_________CYA2">[3]Hidden!$M$11</definedName>
    <definedName name="_________CYA3">[3]Hidden!$L$11</definedName>
    <definedName name="_________CYA4">[3]Hidden!$K$11</definedName>
    <definedName name="_________CYA5">[3]Hidden!$J$11</definedName>
    <definedName name="_________CYA6">[3]Hidden!$I$11</definedName>
    <definedName name="_________CYA7">[3]Hidden!$H$11</definedName>
    <definedName name="_________CYA8">[3]Hidden!$G$11</definedName>
    <definedName name="_________CYA9">[3]Hidden!$F$11</definedName>
    <definedName name="_________LYA12">[3]Hidden!$O$11</definedName>
    <definedName name="________CYA1">[3]Hidden!$N$11</definedName>
    <definedName name="________CYA10">[3]Hidden!$E$11</definedName>
    <definedName name="________CYA11">[3]Hidden!$P$11</definedName>
    <definedName name="________CYA2">[3]Hidden!$M$11</definedName>
    <definedName name="________CYA3">[3]Hidden!$L$11</definedName>
    <definedName name="________CYA4">[3]Hidden!$K$11</definedName>
    <definedName name="________CYA5">[3]Hidden!$J$11</definedName>
    <definedName name="________CYA6">[3]Hidden!$I$11</definedName>
    <definedName name="________CYA7">[3]Hidden!$H$11</definedName>
    <definedName name="________CYA8">[3]Hidden!$G$11</definedName>
    <definedName name="________CYA9">[3]Hidden!$F$11</definedName>
    <definedName name="________LYA12">[3]Hidden!$O$11</definedName>
    <definedName name="_______CYA1">[3]Hidden!$N$11</definedName>
    <definedName name="_______CYA10">[3]Hidden!$E$11</definedName>
    <definedName name="_______CYA11">[3]Hidden!$P$11</definedName>
    <definedName name="_______CYA2">[3]Hidden!$M$11</definedName>
    <definedName name="_______CYA3">[3]Hidden!$L$11</definedName>
    <definedName name="_______CYA4">[3]Hidden!$K$11</definedName>
    <definedName name="_______CYA5">[3]Hidden!$J$11</definedName>
    <definedName name="_______CYA6">[3]Hidden!$I$11</definedName>
    <definedName name="_______CYA7">[3]Hidden!$H$11</definedName>
    <definedName name="_______CYA8">[3]Hidden!$G$11</definedName>
    <definedName name="_______CYA9">[3]Hidden!$F$11</definedName>
    <definedName name="_______LYA12">[3]Hidden!$O$11</definedName>
    <definedName name="______ACT1">[4]Hidden!#REF!</definedName>
    <definedName name="______ACT2">[4]Hidden!#REF!</definedName>
    <definedName name="______ACT3">[4]Hidden!#REF!</definedName>
    <definedName name="______CYA1">[3]Hidden!$N$11</definedName>
    <definedName name="______CYA10">[3]Hidden!$E$11</definedName>
    <definedName name="______CYA11">[3]Hidden!$P$11</definedName>
    <definedName name="______CYA2">[3]Hidden!$M$11</definedName>
    <definedName name="______CYA3">[3]Hidden!$L$11</definedName>
    <definedName name="______CYA4">[3]Hidden!$K$11</definedName>
    <definedName name="______CYA5">[3]Hidden!$J$11</definedName>
    <definedName name="______CYA6">[3]Hidden!$I$11</definedName>
    <definedName name="______CYA7">[3]Hidden!$H$11</definedName>
    <definedName name="______CYA8">[3]Hidden!$G$11</definedName>
    <definedName name="______CYA9">[3]Hidden!$F$11</definedName>
    <definedName name="______LYA12">[3]Hidden!$O$11</definedName>
    <definedName name="_____ACT1">[4]Hidden!#REF!</definedName>
    <definedName name="_____ACT2">[4]Hidden!#REF!</definedName>
    <definedName name="_____ACT3">[4]Hidden!#REF!</definedName>
    <definedName name="_____CYA1">[3]Hidden!$N$11</definedName>
    <definedName name="_____CYA10">[3]Hidden!$E$11</definedName>
    <definedName name="_____CYA11">[3]Hidden!$P$11</definedName>
    <definedName name="_____CYA2">[3]Hidden!$M$11</definedName>
    <definedName name="_____CYA3">[3]Hidden!$L$11</definedName>
    <definedName name="_____CYA4">[3]Hidden!$K$11</definedName>
    <definedName name="_____CYA5">[3]Hidden!$J$11</definedName>
    <definedName name="_____CYA6">[3]Hidden!$I$11</definedName>
    <definedName name="_____CYA7">[3]Hidden!$H$11</definedName>
    <definedName name="_____CYA8">[3]Hidden!$G$11</definedName>
    <definedName name="_____CYA9">[3]Hidden!$F$11</definedName>
    <definedName name="_____LYA12">[3]Hidden!$O$11</definedName>
    <definedName name="____ACT1">[4]Hidden!#REF!</definedName>
    <definedName name="____ACT2">[4]Hidden!#REF!</definedName>
    <definedName name="____ACT3">[4]Hidden!#REF!</definedName>
    <definedName name="____CYA1">[3]Hidden!$N$11</definedName>
    <definedName name="____CYA10">[3]Hidden!$E$11</definedName>
    <definedName name="____CYA11">[3]Hidden!$P$11</definedName>
    <definedName name="____CYA2">[3]Hidden!$M$11</definedName>
    <definedName name="____CYA3">[3]Hidden!$L$11</definedName>
    <definedName name="____CYA4">[3]Hidden!$K$11</definedName>
    <definedName name="____CYA5">[3]Hidden!$J$11</definedName>
    <definedName name="____CYA6">[3]Hidden!$I$11</definedName>
    <definedName name="____CYA7">[3]Hidden!$H$11</definedName>
    <definedName name="____CYA8">[3]Hidden!$G$11</definedName>
    <definedName name="____CYA9">[3]Hidden!$F$11</definedName>
    <definedName name="____LYA12">[3]Hidden!$O$11</definedName>
    <definedName name="___ACT1">[4]Hidden!#REF!</definedName>
    <definedName name="___ACT2">[4]Hidden!#REF!</definedName>
    <definedName name="___ACT3">[4]Hidden!#REF!</definedName>
    <definedName name="___CYA1">[3]Hidden!$N$11</definedName>
    <definedName name="___CYA10">[3]Hidden!$E$11</definedName>
    <definedName name="___CYA11">[3]Hidden!$P$11</definedName>
    <definedName name="___CYA2">[3]Hidden!$M$11</definedName>
    <definedName name="___CYA3">[3]Hidden!$L$11</definedName>
    <definedName name="___CYA4">[3]Hidden!$K$11</definedName>
    <definedName name="___CYA5">[3]Hidden!$J$11</definedName>
    <definedName name="___CYA6">[3]Hidden!$I$11</definedName>
    <definedName name="___CYA7">[3]Hidden!$H$11</definedName>
    <definedName name="___CYA8">[3]Hidden!$G$11</definedName>
    <definedName name="___CYA9">[3]Hidden!$F$11</definedName>
    <definedName name="___LYA12">[3]Hidden!$O$11</definedName>
    <definedName name="__ACT1">[5]Hidden!#REF!</definedName>
    <definedName name="__ACT2">[5]Hidden!#REF!</definedName>
    <definedName name="__ACT3">[5]Hidden!#REF!</definedName>
    <definedName name="__CYA1">[3]Hidden!$N$11</definedName>
    <definedName name="__CYA10">[3]Hidden!$E$11</definedName>
    <definedName name="__CYA11">[3]Hidden!$P$11</definedName>
    <definedName name="__CYA2">[3]Hidden!$M$11</definedName>
    <definedName name="__CYA3">[3]Hidden!$L$11</definedName>
    <definedName name="__CYA4">[3]Hidden!$K$11</definedName>
    <definedName name="__CYA5">[3]Hidden!$J$11</definedName>
    <definedName name="__CYA6">[3]Hidden!$I$11</definedName>
    <definedName name="__CYA7">[3]Hidden!$H$11</definedName>
    <definedName name="__CYA8">[3]Hidden!$G$11</definedName>
    <definedName name="__CYA9">[3]Hidden!$F$11</definedName>
    <definedName name="__LYA1">[6]Hidden!$P$11</definedName>
    <definedName name="__LYA10">[6]Hidden!$G$11</definedName>
    <definedName name="__LYA11">[6]Hidden!$F$11</definedName>
    <definedName name="__LYA12">[3]Hidden!$O$11</definedName>
    <definedName name="__LYA2">[6]Hidden!$O$11</definedName>
    <definedName name="__LYA3">[6]Hidden!$N$11</definedName>
    <definedName name="__LYA4">[6]Hidden!$M$11</definedName>
    <definedName name="__LYA5">[6]Hidden!$L$11</definedName>
    <definedName name="__LYA6">[6]Hidden!$K$11</definedName>
    <definedName name="__LYA7">[6]Hidden!$J$11</definedName>
    <definedName name="__LYA8">[6]Hidden!$I$11</definedName>
    <definedName name="__LYA9">[6]Hidden!$H$11</definedName>
    <definedName name="_123Graph_g" hidden="1">'[2]#REF'!$F$9:$F$83</definedName>
    <definedName name="_13054">'[7]10800-10899'!#REF!</definedName>
    <definedName name="_132" hidden="1">[1]XXXXXX!$B$10:$B$10</definedName>
    <definedName name="_132Graph_h" hidden="1">#REF!</definedName>
    <definedName name="_ACT1">[8]Hidden!#REF!</definedName>
    <definedName name="_ACT2">[8]Hidden!#REF!</definedName>
    <definedName name="_ACT3">[8]Hidden!#REF!</definedName>
    <definedName name="_ACT4">[4]Hidden!#REF!</definedName>
    <definedName name="_BUN1">'[9]2008 West Group IS'!$AJ$5</definedName>
    <definedName name="_BUN3">'[9]2008 Group Office IS'!$AJ$5</definedName>
    <definedName name="_COS1">#REF!</definedName>
    <definedName name="_COS2">#REF!</definedName>
    <definedName name="_CYA1">[3]Hidden!$N$11</definedName>
    <definedName name="_CYA10">[3]Hidden!$E$11</definedName>
    <definedName name="_CYA11">[3]Hidden!$P$11</definedName>
    <definedName name="_CYA2">[3]Hidden!$M$11</definedName>
    <definedName name="_CYA3">[3]Hidden!$L$11</definedName>
    <definedName name="_CYA4">[3]Hidden!$K$11</definedName>
    <definedName name="_CYA5">[3]Hidden!$J$11</definedName>
    <definedName name="_CYA6">[3]Hidden!$I$11</definedName>
    <definedName name="_CYA7">[3]Hidden!$H$11</definedName>
    <definedName name="_CYA8">[3]Hidden!$G$11</definedName>
    <definedName name="_CYA9">[3]Hidden!$F$11</definedName>
    <definedName name="_Fill" hidden="1">#REF!</definedName>
    <definedName name="_xlnm._FilterDatabase" localSheetId="4" hidden="1">BonneyLake!$B$5:$AK$454</definedName>
    <definedName name="_xlnm._FilterDatabase" localSheetId="5" hidden="1">Buckley!$B$5:$AF$437</definedName>
    <definedName name="_xlnm._FilterDatabase" localSheetId="6" hidden="1">CARBONADO!$A$5:$AF$413</definedName>
    <definedName name="_xlnm._FilterDatabase" localSheetId="9" hidden="1">'DM-PIER'!$A$5:$AF$446</definedName>
    <definedName name="_xlnm._FilterDatabase" localSheetId="7" hidden="1">Milton!$A$5:$AF$440</definedName>
    <definedName name="_xlnm._FilterDatabase" localSheetId="3" hidden="1">'Murrey''s American G-9 Reg.'!$A$5:$AI$473</definedName>
    <definedName name="_xlnm._FilterDatabase" localSheetId="8" hidden="1">Orting!$A$5:$AF$441</definedName>
    <definedName name="_xlnm._FilterDatabase" localSheetId="10" hidden="1">Puyallup!$A$5:$AG$453</definedName>
    <definedName name="_xlnm._FilterDatabase" localSheetId="13" hidden="1">RUSTON!$A$5:$AF$445</definedName>
    <definedName name="_xlnm._FilterDatabase" localSheetId="11" hidden="1">'SOUTH PRAIRIE'!$A$5:$AF$423</definedName>
    <definedName name="_xlnm._FilterDatabase" localSheetId="12" hidden="1">SUMNER!$A$5:$AF$442</definedName>
    <definedName name="_xlnm._FilterDatabase" localSheetId="14" hidden="1">Vashon!$A$5:$AL$438</definedName>
    <definedName name="_Key1" hidden="1">#REF!</definedName>
    <definedName name="_Key2" hidden="1">'[2]#REF'!$D$12</definedName>
    <definedName name="_key5" hidden="1">[1]XXXXXX!$H$10</definedName>
    <definedName name="_LYA1">[6]Hidden!$P$11</definedName>
    <definedName name="_LYA10">[6]Hidden!$G$11</definedName>
    <definedName name="_LYA11">[6]Hidden!$F$11</definedName>
    <definedName name="_LYA12">[3]Hidden!$O$11</definedName>
    <definedName name="_LYA2">[6]Hidden!$O$11</definedName>
    <definedName name="_LYA3">[6]Hidden!$N$11</definedName>
    <definedName name="_LYA4">[6]Hidden!$M$11</definedName>
    <definedName name="_LYA5">[6]Hidden!$L$11</definedName>
    <definedName name="_LYA6">[6]Hidden!$K$11</definedName>
    <definedName name="_LYA7">[6]Hidden!$J$11</definedName>
    <definedName name="_LYA8">[6]Hidden!$I$11</definedName>
    <definedName name="_LYA9">[6]Hidden!$H$11</definedName>
    <definedName name="_max" hidden="1">#REF!</definedName>
    <definedName name="_Mon" hidden="1">#REF!</definedName>
    <definedName name="_Order1" hidden="1">255</definedName>
    <definedName name="_Order2" hidden="1">255</definedName>
    <definedName name="_Order3" hidden="1">0</definedName>
    <definedName name="_PER1">[9]WTB!$DC$8</definedName>
    <definedName name="_PER2">'[9]2008 West Group IS'!$AH$8</definedName>
    <definedName name="_PER3">'[9]2008 West Group IS'!$AI$5</definedName>
    <definedName name="_PER4">'[9]2008 Group Office IS'!$AH$8</definedName>
    <definedName name="_PER5">'[9]2008 Group Office IS'!$AI$5</definedName>
    <definedName name="_Regression_Int">0</definedName>
    <definedName name="_SFD1">'[9]2008 West Group IS'!$AK$5</definedName>
    <definedName name="_SFD3">'[9]2008 Group Office IS'!$AK$5</definedName>
    <definedName name="_SFV1">'[9]2008 West Group IS'!$AK$4</definedName>
    <definedName name="_SFV4">'[9]2008 Group Office IS'!$AK$4</definedName>
    <definedName name="_Sort" hidden="1">#REF!</definedName>
    <definedName name="_Sort1" hidden="1">'[2]#REF'!$A$10:$Z$281</definedName>
    <definedName name="_sort3" hidden="1">[1]XXXXXX!$G$10:$J$11</definedName>
    <definedName name="a">#REF!</definedName>
    <definedName name="aaaaaaa">rank</definedName>
    <definedName name="Accounts">#REF!</definedName>
    <definedName name="ACCT">[8]Hidden!#REF!</definedName>
    <definedName name="ACCT.ConsolSum">[3]Hidden!$Q$11</definedName>
    <definedName name="AcctName">'[10]2012 Act-Fcast P&amp;L'!#REF!</definedName>
    <definedName name="ACT_CUR">[8]Hidden!#REF!</definedName>
    <definedName name="ACT_YTD">[8]Hidden!#REF!</definedName>
    <definedName name="AD">'[1]ACC DEP 12XXX'!$A$4:$L$22</definedName>
    <definedName name="adfd">rank</definedName>
    <definedName name="ADK">'[1]10250_Recy Chkg'!$D$27</definedName>
    <definedName name="afsdfsdfsd">#REF!</definedName>
    <definedName name="AmountCount">#REF!</definedName>
    <definedName name="AmountCount1">#REF!</definedName>
    <definedName name="AmountFrom">#REF!</definedName>
    <definedName name="AmountTo">#REF!</definedName>
    <definedName name="AmountTotal">#REF!</definedName>
    <definedName name="AmountTotal1">#REF!</definedName>
    <definedName name="AOK">#REF!</definedName>
    <definedName name="APA">'[11]Income Statement (WMofWA)'!#REF!</definedName>
    <definedName name="APN">'[11]Income Statement (WMofWA)'!#REF!</definedName>
    <definedName name="ASD">'[11]Income Statement (WMofWA)'!#REF!</definedName>
    <definedName name="AST">'[11]Income Statement (WMofWA)'!#REF!</definedName>
    <definedName name="BaseMonthDate">[12]Settings!$I$15</definedName>
    <definedName name="BaseMonthDate2">[12]Settings!$I$16</definedName>
    <definedName name="BaseMonthDate3">[12]Settings!$I$17</definedName>
    <definedName name="BaseYear">#REF!</definedName>
    <definedName name="BEGCELL">#REF!</definedName>
    <definedName name="begin">#REF!</definedName>
    <definedName name="BookRev">'[13]Pacific Regulated - Price Out'!$F$50</definedName>
    <definedName name="BookRev_com">'[13]Pacific Regulated - Price Out'!$F$214</definedName>
    <definedName name="BookRev_mfr">'[13]Pacific Regulated - Price Out'!$F$222</definedName>
    <definedName name="BookRev_ro">'[13]Pacific Regulated - Price Out'!$F$282</definedName>
    <definedName name="BookRev_rr">'[13]Pacific Regulated - Price Out'!$F$59</definedName>
    <definedName name="BookRev_yw">'[13]Pacific Regulated - Price Out'!$F$70</definedName>
    <definedName name="BREMAIR_COST_of_SERVICE_STUDY">#REF!</definedName>
    <definedName name="Brokerage">'[14]Finance Charges'!$H$8</definedName>
    <definedName name="BUD_CUR">[8]Hidden!#REF!</definedName>
    <definedName name="BUD_YTD">[8]Hidden!#REF!</definedName>
    <definedName name="BUN">[9]WTB!$DD$5</definedName>
    <definedName name="BusUnitCode">[12]Settings!$I$3</definedName>
    <definedName name="BusUnitName">[12]Settings!$I$4</definedName>
    <definedName name="BUV">'[11]Income Statement (WMofWA)'!#REF!</definedName>
    <definedName name="Calc">[9]WTB!#REF!</definedName>
    <definedName name="Calc0">[9]WTB!#REF!</definedName>
    <definedName name="Calc1">[9]WTB!#REF!</definedName>
    <definedName name="Calc10">[9]WTB!#REF!</definedName>
    <definedName name="Calc11">[9]WTB!#REF!</definedName>
    <definedName name="Calc12">[9]WTB!#REF!</definedName>
    <definedName name="Calc13">[9]WTB!#REF!</definedName>
    <definedName name="Calc14">[9]WTB!#REF!</definedName>
    <definedName name="Calc15">[9]WTB!#REF!</definedName>
    <definedName name="Calc16">[9]WTB!#REF!</definedName>
    <definedName name="Calc17">[9]WTB!#REF!</definedName>
    <definedName name="Calc18">[9]WTB!#REF!</definedName>
    <definedName name="Calc2">[9]WTB!#REF!</definedName>
    <definedName name="Calc3">[9]WTB!#REF!</definedName>
    <definedName name="Calc4">[9]WTB!#REF!</definedName>
    <definedName name="Calc5">[9]WTB!#REF!</definedName>
    <definedName name="Calc6">[9]WTB!#REF!</definedName>
    <definedName name="Calc7">[9]WTB!#REF!</definedName>
    <definedName name="Calc8">[9]WTB!#REF!</definedName>
    <definedName name="Calc9">[9]WTB!#REF!</definedName>
    <definedName name="CalRecyTons">'[15]Recycl Tons, Commodity Value'!$L$23</definedName>
    <definedName name="CanCartTons">[16]CanCartTonsAllocate!$E$3</definedName>
    <definedName name="CheckTotals">#REF!</definedName>
    <definedName name="clear">#REF!</definedName>
    <definedName name="CoCanTons">[17]Cust_Count1!$M$28</definedName>
    <definedName name="CoComYd">'[17]Gross Yardage Worksheet'!$L$16</definedName>
    <definedName name="CoCustCnt">#REF!</definedName>
    <definedName name="colgroup">[3]Orientation!$G$6</definedName>
    <definedName name="colsegment">[3]Orientation!$F$6</definedName>
    <definedName name="Comments">[18]Main!$K$57:INDEX([18]Main!$K$57:$K$59,SUMPRODUCT(--([18]Main!$K$57:$K$59&lt;&gt;"")))</definedName>
    <definedName name="CommlStaffPriceOut">'[19]Price Out-Reg EASTSIDE-Resi'!#REF!</definedName>
    <definedName name="CoMultiYd">'[17]Gross Yardage Worksheet'!$L$31</definedName>
    <definedName name="ContainerTons">[16]ContainerTonsAllocation!$E$2</definedName>
    <definedName name="ControlNumber">[20]Summary!$J$8</definedName>
    <definedName name="COST_OF_SERVICE_STUDY">#REF!</definedName>
    <definedName name="Coststudy">#REF!</definedName>
    <definedName name="CoXtraYds">#REF!</definedName>
    <definedName name="CR">#REF!</definedName>
    <definedName name="CRCTable">#REF!</definedName>
    <definedName name="CRCTableOLD">#REF!</definedName>
    <definedName name="CriteriaType">[21]ControlPanel!$Z$2:$Z$5</definedName>
    <definedName name="CtyCanTons">[17]Cust_Count1!$N$28</definedName>
    <definedName name="CtyComYd">'[17]Gross Yardage Worksheet'!$L$49</definedName>
    <definedName name="CtyCustCnt">#REF!</definedName>
    <definedName name="CtyMultiYd">'[17]Gross Yardage Worksheet'!$L$64</definedName>
    <definedName name="CtyXtraYds">#REF!</definedName>
    <definedName name="CUR">'[22]O-9'!#REF!</definedName>
    <definedName name="Currency">[18]Main!$I$82</definedName>
    <definedName name="CurrentMonth" localSheetId="4">#REF!</definedName>
    <definedName name="CurrentMonth" localSheetId="5">#REF!</definedName>
    <definedName name="CurrentMonth" localSheetId="6">#REF!</definedName>
    <definedName name="CurrentMonth" localSheetId="1">#REF!</definedName>
    <definedName name="CurrentMonth" localSheetId="9">#REF!</definedName>
    <definedName name="CurrentMonth" localSheetId="7">#REF!</definedName>
    <definedName name="CurrentMonth" localSheetId="8">#REF!</definedName>
    <definedName name="CurrentMonth" localSheetId="10">#REF!</definedName>
    <definedName name="CurrentMonth" localSheetId="13">#REF!</definedName>
    <definedName name="CurrentMonth" localSheetId="11">#REF!</definedName>
    <definedName name="CurrentMonth" localSheetId="12">#REF!</definedName>
    <definedName name="CurrentMonth" localSheetId="14">#REF!</definedName>
    <definedName name="CurrentMonth">#REF!</definedName>
    <definedName name="Cutomers">#REF!</definedName>
    <definedName name="CWR">'[1]SALES TAX RETURN_20140'!$A$1:$E$49</definedName>
    <definedName name="CWRS">#REF!</definedName>
    <definedName name="CYear">'[22]O-9'!#REF!</definedName>
    <definedName name="dasd">rank</definedName>
    <definedName name="Data_End_Test">#REF!</definedName>
    <definedName name="Data_Start_Test">#REF!</definedName>
    <definedName name="_xlnm.Database">#REF!</definedName>
    <definedName name="Database_MI">#REF!</definedName>
    <definedName name="Database1">#REF!</definedName>
    <definedName name="DateFrom" localSheetId="4">#REF!</definedName>
    <definedName name="DateFrom" localSheetId="5">#REF!</definedName>
    <definedName name="DateFrom" localSheetId="6">#REF!</definedName>
    <definedName name="DateFrom" localSheetId="1">#REF!</definedName>
    <definedName name="DateFrom" localSheetId="9">#REF!</definedName>
    <definedName name="DateFrom" localSheetId="7">#REF!</definedName>
    <definedName name="DateFrom" localSheetId="8">#REF!</definedName>
    <definedName name="DateFrom" localSheetId="10">#REF!</definedName>
    <definedName name="DateFrom" localSheetId="13">#REF!</definedName>
    <definedName name="DateFrom" localSheetId="11">#REF!</definedName>
    <definedName name="DateFrom" localSheetId="12">#REF!</definedName>
    <definedName name="DateFrom" localSheetId="14">#REF!</definedName>
    <definedName name="DateFrom">#REF!</definedName>
    <definedName name="DateRange">#REF!</definedName>
    <definedName name="DateTo" localSheetId="4">#REF!</definedName>
    <definedName name="DateTo" localSheetId="5">#REF!</definedName>
    <definedName name="DateTo" localSheetId="6">#REF!</definedName>
    <definedName name="DateTo" localSheetId="1">#REF!</definedName>
    <definedName name="DateTo" localSheetId="9">#REF!</definedName>
    <definedName name="DateTo" localSheetId="7">#REF!</definedName>
    <definedName name="DateTo" localSheetId="8">#REF!</definedName>
    <definedName name="DateTo" localSheetId="10">#REF!</definedName>
    <definedName name="DateTo" localSheetId="13">#REF!</definedName>
    <definedName name="DateTo" localSheetId="11">#REF!</definedName>
    <definedName name="DateTo" localSheetId="12">#REF!</definedName>
    <definedName name="DateTo" localSheetId="14">#REF!</definedName>
    <definedName name="DateTo">#REF!</definedName>
    <definedName name="DAY">'[11]Income Statement (WMofWA)'!#REF!</definedName>
    <definedName name="DBxStaffPriceOut">'[19]Price Out-Reg EASTSIDE-Resi'!#REF!</definedName>
    <definedName name="DEBITS">'[1]ASSETS 11XXX'!$A$1:$L$19</definedName>
    <definedName name="debtP">#REF!</definedName>
    <definedName name="DeleteCMReconBook">[20]Summary!$J$10</definedName>
    <definedName name="deletion">#REF!</definedName>
    <definedName name="DEPT">[8]Hidden!#REF!</definedName>
    <definedName name="Detail">#REF!</definedName>
    <definedName name="DetailBudYear">#REF!</definedName>
    <definedName name="DetailDistrict">#REF!</definedName>
    <definedName name="DispRates">#REF!</definedName>
    <definedName name="Dist">[23]Data!$E$3</definedName>
    <definedName name="District">[20]Summary!$J$17</definedName>
    <definedName name="DistrictName">[20]Summary!$M$8</definedName>
    <definedName name="DistrictNum">#REF!</definedName>
    <definedName name="Districts">#REF!</definedName>
    <definedName name="DistrictSelection">[24]Summary!$C$6</definedName>
    <definedName name="DistStaffSignOffStatus">[20]Summary!$N$19</definedName>
    <definedName name="DivisionSignOffReq">[20]Summary!$M$11</definedName>
    <definedName name="DivSignOffStatus">[20]Summary!$N$18</definedName>
    <definedName name="dOG">#REF!</definedName>
    <definedName name="drlFilter">[3]Settings!$D$27</definedName>
    <definedName name="End">#REF!</definedName>
    <definedName name="EndTime">'[22]O-9'!#REF!</definedName>
    <definedName name="EntrieShownLimit" localSheetId="4">#REF!</definedName>
    <definedName name="EntrieShownLimit" localSheetId="5">#REF!</definedName>
    <definedName name="EntrieShownLimit" localSheetId="6">#REF!</definedName>
    <definedName name="EntrieShownLimit" localSheetId="1">#REF!</definedName>
    <definedName name="EntrieShownLimit" localSheetId="9">#REF!</definedName>
    <definedName name="EntrieShownLimit" localSheetId="7">#REF!</definedName>
    <definedName name="EntrieShownLimit" localSheetId="8">#REF!</definedName>
    <definedName name="EntrieShownLimit" localSheetId="10">#REF!</definedName>
    <definedName name="EntrieShownLimit" localSheetId="13">#REF!</definedName>
    <definedName name="EntrieShownLimit" localSheetId="11">#REF!</definedName>
    <definedName name="EntrieShownLimit" localSheetId="12">#REF!</definedName>
    <definedName name="EntrieShownLimit" localSheetId="14">#REF!</definedName>
    <definedName name="EntrieShownLimit">#REF!</definedName>
    <definedName name="ExcludeIC">'[25]Vashon BS'!#REF!</definedName>
    <definedName name="expenses">#REF!</definedName>
    <definedName name="ExpensesPF1">#REF!</definedName>
    <definedName name="EXT">#REF!</definedName>
    <definedName name="FBTable">#REF!</definedName>
    <definedName name="FBTableOld">#REF!</definedName>
    <definedName name="filter">[3]Settings!$B$14:$H$25</definedName>
    <definedName name="Financial">[9]WTB!#REF!</definedName>
    <definedName name="FirstColCriteria">[9]WTB!#REF!</definedName>
    <definedName name="FirstHeaderCriteria">[9]WTB!#REF!</definedName>
    <definedName name="flag">[9]WTB!#REF!</definedName>
    <definedName name="Format_Column">#REF!</definedName>
    <definedName name="formata">#REF!</definedName>
    <definedName name="formatb">#REF!</definedName>
    <definedName name="FromMonth">#REF!</definedName>
    <definedName name="FundsApprPend">[23]Data!#REF!</definedName>
    <definedName name="FundsBudUnbud">[23]Data!#REF!</definedName>
    <definedName name="FY">'[11]Income Statement (WMofWA)'!#REF!</definedName>
    <definedName name="GLMappingStart">#REF!</definedName>
    <definedName name="GLMappingStart1">#REF!</definedName>
    <definedName name="GRETABLE">[26]Gresham!$E$12:$AI$261</definedName>
    <definedName name="HeaderReturnMessage">[20]Summary!$Q$16</definedName>
    <definedName name="Heading1">'[11]Income Statement (WMofWA)'!#REF!</definedName>
    <definedName name="IDN">'[11]Income Statement (WMofWA)'!#REF!</definedName>
    <definedName name="IFN">'[11]Income Statement (WMofWA)'!#REF!</definedName>
    <definedName name="Import_Range">[23]Data!#REF!</definedName>
    <definedName name="IncomeStmnt">#REF!</definedName>
    <definedName name="INPUT">#REF!</definedName>
    <definedName name="INPUTc">#REF!</definedName>
    <definedName name="InsertColRange">[9]WTB!#REF!</definedName>
    <definedName name="Insurance">#REF!</definedName>
    <definedName name="Interject_LastPulledValues_BalanceRange" localSheetId="13">#REF!</definedName>
    <definedName name="Interject_LastPulledValues_BalanceRange">#REF!</definedName>
    <definedName name="Interject_LastPulledValues_DescriptionRange" localSheetId="13">#REF!</definedName>
    <definedName name="Interject_LastPulledValues_DescriptionRange">#REF!</definedName>
    <definedName name="Interject_LastPulledValues_LastChangeGUID" localSheetId="13">#REF!</definedName>
    <definedName name="Interject_LastPulledValues_LastChangeGUID">#REF!</definedName>
    <definedName name="Interject_LastPulledValues_PreviousLastChangeGUID" localSheetId="13">#REF!</definedName>
    <definedName name="Interject_LastPulledValues_PreviousLastChangeGUID">#REF!</definedName>
    <definedName name="Invoice_Start">[23]Invoice_Drill!#REF!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EDetail">#REF!</definedName>
    <definedName name="JEDetail1">#REF!</definedName>
    <definedName name="JEType">#REF!</definedName>
    <definedName name="JEType1">#REF!</definedName>
    <definedName name="Juris1CanCount">[16]Cust_Count1!$C$60</definedName>
    <definedName name="Juris1CanTons">[16]Cust_Count1!$C$30</definedName>
    <definedName name="Juris1ComYd">'[16]Gross Yardage Worksheet'!$L$16</definedName>
    <definedName name="Juris1CustCnt">[16]Cust_Count2!$E$39</definedName>
    <definedName name="Juris1MultiYd">'[16]Gross Yardage Worksheet'!$X$16</definedName>
    <definedName name="Juris1SeasonalYds">'[16]Gross Yardage Worksheet'!$R$18</definedName>
    <definedName name="Juris1XtraYds">[16]Cust_Count2!$E$28</definedName>
    <definedName name="Juris2CanCount">[16]Cust_Count1!$D$60</definedName>
    <definedName name="Juris2CanTons">[16]Cust_Count1!$D$30</definedName>
    <definedName name="Juris2ComYd">'[16]Gross Yardage Worksheet'!$L$33</definedName>
    <definedName name="Juris2CustCnt">[16]Cust_Count2!$F$39</definedName>
    <definedName name="Juris2MultiYd">'[16]Gross Yardage Worksheet'!$X$33</definedName>
    <definedName name="Juris2SeasonalYds">'[16]Gross Yardage Worksheet'!$R$35</definedName>
    <definedName name="Juris2XtraYds">[16]Cust_Count2!$F$28</definedName>
    <definedName name="Juris3CanCount">[16]Cust_Count1!$E$60</definedName>
    <definedName name="Juris3CanTons">[16]Cust_Count1!$E$30</definedName>
    <definedName name="Juris3ComYd">'[16]Gross Yardage Worksheet'!$L$51</definedName>
    <definedName name="Juris3CustCnt">[16]Cust_Count2!$G$39</definedName>
    <definedName name="Juris3MultiYd">'[16]Gross Yardage Worksheet'!$X$51</definedName>
    <definedName name="Juris3SeasonalYds">'[16]Gross Yardage Worksheet'!$R$53</definedName>
    <definedName name="Juris3XtraYds">[16]Cust_Count2!$G$28</definedName>
    <definedName name="Juris4CanCount">[16]Cust_Count1!$F$60</definedName>
    <definedName name="Juris4CanTons">[16]Cust_Count1!$F$30</definedName>
    <definedName name="Juris4ComYd">'[16]Gross Yardage Worksheet'!$L$68</definedName>
    <definedName name="Juris4CustCnt">[16]Cust_Count2!$H$39</definedName>
    <definedName name="Juris4MultiYd">'[16]Gross Yardage Worksheet'!$X$68</definedName>
    <definedName name="Juris4SeasonalYds">'[16]Gross Yardage Worksheet'!$R$70</definedName>
    <definedName name="Juris4XtraYds">[16]Cust_Count2!$H$28</definedName>
    <definedName name="Juris5CanCount">[16]Cust_Count1!$G$60</definedName>
    <definedName name="Juris5CanTons">[16]Cust_Count1!$G$30</definedName>
    <definedName name="Juris5ComYD">'[16]Gross Yardage Worksheet'!$L$85</definedName>
    <definedName name="Juris5CustCnt">[16]Cust_Count2!$I$39</definedName>
    <definedName name="Juris5MultiYd">'[16]Gross Yardage Worksheet'!$X$85</definedName>
    <definedName name="Juris5SeasonalYds">'[16]Gross Yardage Worksheet'!$R$87</definedName>
    <definedName name="Juris5XtraYds">[16]Cust_Count2!$I$28</definedName>
    <definedName name="Jurisdiction_1">'[16]Title Inputs'!$C$5</definedName>
    <definedName name="Jurisdiction_2">'[16]Title Inputs'!$C$6</definedName>
    <definedName name="Jurisdiction_3">'[16]Title Inputs'!$C$7</definedName>
    <definedName name="Jurisdiction_4">'[16]Title Inputs'!$C$8</definedName>
    <definedName name="Jurisdiction_5">'[16]Title Inputs'!$C$9</definedName>
    <definedName name="LAST_ROW">'[27]Income Statement (Tonnage)'!#REF!</definedName>
    <definedName name="LastExecutedFor">[20]Summary!$Q$17</definedName>
    <definedName name="LastSavedOn">[20]Summary!$Q$19</definedName>
    <definedName name="lblBillAreaStatus">#REF!</definedName>
    <definedName name="lblBillCycleStatus">#REF!</definedName>
    <definedName name="lblCategoryStatus">#REF!</definedName>
    <definedName name="lblCompanyStatus">#REF!</definedName>
    <definedName name="lblDatabaseStatus">#REF!</definedName>
    <definedName name="lblPullStatus">#REF!</definedName>
    <definedName name="lllllllllllllllllllll">#REF!</definedName>
    <definedName name="LOB">[28]DropDownRanges!$B$4:$B$37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U_Line">#REF!</definedName>
    <definedName name="Lurito">#REF!</definedName>
    <definedName name="LYN">'[11]Income Statement (WMofWA)'!#REF!</definedName>
    <definedName name="MainDataEnd">#REF!</definedName>
    <definedName name="MainDataStart">#REF!</definedName>
    <definedName name="MapKeyStart">#REF!</definedName>
    <definedName name="master_def">#REF!</definedName>
    <definedName name="MATRIX">#REF!</definedName>
    <definedName name="MemoAttachment">#REF!</definedName>
    <definedName name="MetaSet">[3]Orientation!$C$22</definedName>
    <definedName name="MFStaffPriceOut">'[19]Price Out-Reg EASTSIDE-Resi'!#REF!</definedName>
    <definedName name="MILTON">#REF!</definedName>
    <definedName name="MissingAccountList">[20]Summary!$Q$18</definedName>
    <definedName name="Month">#REF!</definedName>
    <definedName name="MonthList">'[23]Lookup Tables'!$A$1:$A$13</definedName>
    <definedName name="MthValue">'[22]O-9'!#REF!</definedName>
    <definedName name="NarrThreshold_Doll">[12]Settings!$I$27</definedName>
    <definedName name="NarrThreshold_Perc">[12]Settings!$I$26</definedName>
    <definedName name="New">#REF!</definedName>
    <definedName name="NewAccountCheck">[20]Summary!$L$18</definedName>
    <definedName name="NewLob">[28]DropDownRanges!$B$4:$B$37</definedName>
    <definedName name="NewOnlyOrg">#N/A</definedName>
    <definedName name="NewSource">[28]DropDownRanges!$D$4:$D$7</definedName>
    <definedName name="nn">#REF!</definedName>
    <definedName name="NONRECAP">#REF!</definedName>
    <definedName name="NOTES">#REF!</definedName>
    <definedName name="NR">#REF!</definedName>
    <definedName name="NvsASD">"V2008-12-31"</definedName>
    <definedName name="NvsAutoDrillOk">"VN"</definedName>
    <definedName name="NvsElapsedTime">0.000729166669771075</definedName>
    <definedName name="NvsEndTime">39896.5868402778</definedName>
    <definedName name="NvsEndTime2">39823.1371643519</definedName>
    <definedName name="NvsEndTime3">39918.4137268519</definedName>
    <definedName name="NvsEndTime4">39825.0263078704</definedName>
    <definedName name="NvsEndTime5">39822.9425347222</definedName>
    <definedName name="NvsInstanceHook">rank</definedName>
    <definedName name="NvsInstanceHook1">rank</definedName>
    <definedName name="NvsInstLang">"VENG"</definedName>
    <definedName name="NvsInstSpec">"%,FBUSINESS_UNIT,V01815"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"V1950-01-01"</definedName>
    <definedName name="NvsPanelSetid">"VWASTE"</definedName>
    <definedName name="NvsReqBU">"V01815"</definedName>
    <definedName name="NvsReqBUOnly">"VY"</definedName>
    <definedName name="NvsTransLed">"VN"</definedName>
    <definedName name="NvsTreeASD">"V2008-12-31"</definedName>
    <definedName name="NvsValTbl.ACCOUNT">"GL_ACCOUNT_TBL"</definedName>
    <definedName name="NvsValTbl.ACCOUNT_SUM">"ZGL_SACCT_VW"</definedName>
    <definedName name="NvsValTbl.ASSET_CLASS">"ASSET_CLASS_TBL"</definedName>
    <definedName name="NvsValTbl.BUSINESS_UNIT">"BUS_UNIT_TBL_GL"</definedName>
    <definedName name="NvsValTbl.CURRENCY_CD">"CURRENCY_CD_TBL"</definedName>
    <definedName name="NvsValTbl.DEPTID">"DEPT_TBL"</definedName>
    <definedName name="NvsValTbl.OPERATING_UNIT">"OPER_UNIT_TBL"</definedName>
    <definedName name="NvsValTbl.PRODUCT">"PRODUCT_TBL"</definedName>
    <definedName name="OfficerSalary">#N/A</definedName>
    <definedName name="OffsetAcctBil">[29]JEexport!$L$10</definedName>
    <definedName name="OffsetAcctPmt">[29]JEexport!$L$9</definedName>
    <definedName name="Operations">'[11]Income Statement (WMofWA)'!#REF!</definedName>
    <definedName name="OPR">'[11]Income Statement (WMofWA)'!#REF!</definedName>
    <definedName name="Org11_13">#N/A</definedName>
    <definedName name="Org7_10">#N/A</definedName>
    <definedName name="ORIG2GALWT_">#REF!</definedName>
    <definedName name="ORIG2OH">#REF!</definedName>
    <definedName name="OthCanTons">[17]Cust_Count1!$O$28</definedName>
    <definedName name="OthComYd">'[17]Gross Yardage Worksheet'!$L$82</definedName>
    <definedName name="OthCustCnt">#REF!</definedName>
    <definedName name="OthMultiYd">'[17]Gross Yardage Worksheet'!$L$98</definedName>
    <definedName name="OthXtraYds">#REF!</definedName>
    <definedName name="p">#REF!</definedName>
    <definedName name="PAGE_1">#REF!</definedName>
    <definedName name="Page10">#REF!</definedName>
    <definedName name="Page10a">#REF!</definedName>
    <definedName name="page11">#REF!</definedName>
    <definedName name="page12">#REF!</definedName>
    <definedName name="Page16">#REF!</definedName>
    <definedName name="Page17">#REF!</definedName>
    <definedName name="Page18">#REF!</definedName>
    <definedName name="Page20">#REF!</definedName>
    <definedName name="page7">#REF!</definedName>
    <definedName name="Page7a">#REF!</definedName>
    <definedName name="pBatchID">#REF!</definedName>
    <definedName name="pBillArea">#REF!</definedName>
    <definedName name="pBillCycle">#REF!</definedName>
    <definedName name="pCategory">#REF!</definedName>
    <definedName name="pCompany">#REF!</definedName>
    <definedName name="pCustomerNumber">#REF!</definedName>
    <definedName name="pDatabase">#REF!</definedName>
    <definedName name="PED">'[11]Income Statement (WMofWA)'!#REF!</definedName>
    <definedName name="pEndPostDate">#REF!</definedName>
    <definedName name="PER">[9]WTB!$DC$5</definedName>
    <definedName name="Period">#REF!</definedName>
    <definedName name="PFREVB4">#REF!</definedName>
    <definedName name="pMonth">#REF!</definedName>
    <definedName name="pOnlyShowLastTranx">#REF!</definedName>
    <definedName name="Posting">#REF!</definedName>
    <definedName name="primtbl">[3]Orientation!$C$23</definedName>
    <definedName name="_xlnm.Print_Area" localSheetId="4">BonneyLake!$B$1:$AL$418</definedName>
    <definedName name="_xlnm.Print_Area" localSheetId="5">Buckley!$B$1:$AJ$423</definedName>
    <definedName name="_xlnm.Print_Area" localSheetId="6">CARBONADO!$B$1:$AJ$414</definedName>
    <definedName name="_xlnm.Print_Area" localSheetId="9">'DM-PIER'!$B$1:$AI$417</definedName>
    <definedName name="_xlnm.Print_Area" localSheetId="7">Milton!$B$1:$AJ$416</definedName>
    <definedName name="_xlnm.Print_Area" localSheetId="3">'Murrey''s American G-9 Reg.'!$A$1:$AN$477</definedName>
    <definedName name="_xlnm.Print_Area" localSheetId="8">Orting!$B$1:$AJ$415</definedName>
    <definedName name="_xlnm.Print_Area" localSheetId="10">Puyallup!$B$1:$AJ$427</definedName>
    <definedName name="_xlnm.Print_Area" localSheetId="0">Revenue!$A$1:$AE$41</definedName>
    <definedName name="_xlnm.Print_Area" localSheetId="13">RUSTON!$B$1:$AJ$418</definedName>
    <definedName name="_xlnm.Print_Area" localSheetId="11">'SOUTH PRAIRIE'!$B$1:$AJ$396</definedName>
    <definedName name="_xlnm.Print_Area" localSheetId="12">SUMNER!$B$1:$AI$417</definedName>
    <definedName name="_xlnm.Print_Area" localSheetId="14">Vashon!$B$1:$AM$416</definedName>
    <definedName name="_xlnm.Print_Area">#REF!</definedName>
    <definedName name="Print_Area_MI">#REF!</definedName>
    <definedName name="Print_Area_MIc">#REF!</definedName>
    <definedName name="Print_Area1">#REF!</definedName>
    <definedName name="Print_Area2">#REF!</definedName>
    <definedName name="Print_Area3">#REF!</definedName>
    <definedName name="Print_Area5">#REF!</definedName>
    <definedName name="_xlnm.Print_Titles" localSheetId="4">BonneyLake!$1:$6</definedName>
    <definedName name="_xlnm.Print_Titles" localSheetId="5">Buckley!$1:$6</definedName>
    <definedName name="_xlnm.Print_Titles" localSheetId="6">CARBONADO!$1:$6</definedName>
    <definedName name="_xlnm.Print_Titles" localSheetId="9">'DM-PIER'!$1:$6</definedName>
    <definedName name="_xlnm.Print_Titles" localSheetId="7">Milton!$1:$6</definedName>
    <definedName name="_xlnm.Print_Titles" localSheetId="3">'Murrey''s American G-9 Reg.'!$1:$6</definedName>
    <definedName name="_xlnm.Print_Titles" localSheetId="8">Orting!$1:$6</definedName>
    <definedName name="_xlnm.Print_Titles" localSheetId="10">Puyallup!$1:$6</definedName>
    <definedName name="_xlnm.Print_Titles" localSheetId="13">RUSTON!$1:$6</definedName>
    <definedName name="_xlnm.Print_Titles" localSheetId="11">'SOUTH PRAIRIE'!$1:$6</definedName>
    <definedName name="_xlnm.Print_Titles" localSheetId="12">SUMNER!$1:$6</definedName>
    <definedName name="_xlnm.Print_Titles" localSheetId="14">Vashon!$1:$6</definedName>
    <definedName name="Print_Titles_MI">#REF!</definedName>
    <definedName name="Print1">#REF!</definedName>
    <definedName name="Print2">#REF!</definedName>
    <definedName name="Print5">#REF!</definedName>
    <definedName name="Prnit_Range">#REF!</definedName>
    <definedName name="ProRev">'[13]Pacific Regulated - Price Out'!$M$49</definedName>
    <definedName name="ProRev_com">'[13]Pacific Regulated - Price Out'!$M$213</definedName>
    <definedName name="ProRev_mfr">'[13]Pacific Regulated - Price Out'!$M$221</definedName>
    <definedName name="ProRev_ro">'[13]Pacific Regulated - Price Out'!$M$281</definedName>
    <definedName name="ProRev_rr">'[13]Pacific Regulated - Price Out'!$M$58</definedName>
    <definedName name="ProRev_yw">'[13]Pacific Regulated - Price Out'!$M$69</definedName>
    <definedName name="pServer">#REF!</definedName>
    <definedName name="pServiceCode">#REF!</definedName>
    <definedName name="pShowAllUnposted">#REF!</definedName>
    <definedName name="pShowCustomerDetail">#REF!</definedName>
    <definedName name="pSortOption">#REF!</definedName>
    <definedName name="pStartPostDate">#REF!</definedName>
    <definedName name="pTransType">#REF!</definedName>
    <definedName name="PYear">'[22]O-9'!#REF!</definedName>
    <definedName name="QtrValue">#REF!</definedName>
    <definedName name="Quarter_Budget">#REF!</definedName>
    <definedName name="Quarter_Month">#REF!</definedName>
    <definedName name="RBU">'[11]Income Statement (WMofWA)'!#REF!</definedName>
    <definedName name="RCW_81.04.080">#N/A</definedName>
    <definedName name="RECAP">#REF!</definedName>
    <definedName name="RECAP2">#REF!</definedName>
    <definedName name="ReconMonth">[20]Summary!$J$18</definedName>
    <definedName name="_xlnm.Recorder">#REF!</definedName>
    <definedName name="RecyDisposal">#N/A</definedName>
    <definedName name="Reg_Cust_Billed_Percent">'[30]Consolidated IS 2009 2010'!$AK$20</definedName>
    <definedName name="Reg_Cust_Percent">'[30]Consolidated IS 2009 2010'!$AC$20</definedName>
    <definedName name="Reg_Drive_Percent">'[30]Consolidated IS 2009 2010'!$AC$40</definedName>
    <definedName name="Reg_Haul_Rev_Percent">'[30]Consolidated IS 2009 2010'!$Z$18</definedName>
    <definedName name="Reg_Lab_Percent">'[30]Consolidated IS 2009 2010'!$AC$39</definedName>
    <definedName name="Reg_Steel_Cont_Percent">'[30]Consolidated IS 2009 2010'!$AE$120</definedName>
    <definedName name="RegionSignOffReq">[20]Summary!$M$10</definedName>
    <definedName name="RegionSignOffStatus">[20]Summary!$N$17</definedName>
    <definedName name="RegulatedIS">'[30]2009 IS'!$A$12:$Q$655</definedName>
    <definedName name="RelatedSalary">#N/A</definedName>
    <definedName name="report_type">[3]Orientation!$C$24</definedName>
    <definedName name="Reporting_Jurisdiction">'[16]Title Inputs'!$C$4</definedName>
    <definedName name="ReportNames">[31]ControlPanel!$S$2:$S$16</definedName>
    <definedName name="ReportVersion">[3]Settings!$D$5</definedName>
    <definedName name="ReslStaffPriceOut">'[19]Price Out-Reg EASTSIDE-Resi'!#REF!</definedName>
    <definedName name="RetainedEarnings">#REF!</definedName>
    <definedName name="RevCust">[32]RevenuesCust!#REF!</definedName>
    <definedName name="RevCustomer">#REF!</definedName>
    <definedName name="REVDETAIL">#REF!</definedName>
    <definedName name="Revenue">#REF!</definedName>
    <definedName name="RevenuePF1">#REF!</definedName>
    <definedName name="REVMAT">#REF!</definedName>
    <definedName name="RID">'[11]Income Statement (WMofWA)'!#REF!</definedName>
    <definedName name="rngBodyText">[6]Delivery!$B$15</definedName>
    <definedName name="RngBottomRight">[6]Delivery!$B$23</definedName>
    <definedName name="rngColDelChars">[6]Delivery!$B$26</definedName>
    <definedName name="rngColumnDelete">[6]Delivery!$B$26</definedName>
    <definedName name="rngCreateLog">[3]Delivery!$B$12</definedName>
    <definedName name="rngDeleteColumns">[6]Delivery!$A$29:$A$38</definedName>
    <definedName name="rngDeleteRows">[6]Delivery!$B$29:$B$38</definedName>
    <definedName name="rngEmail">[6]Delivery!$B$9</definedName>
    <definedName name="rngFileDir">[6]Delivery!$B$6</definedName>
    <definedName name="rngFileFormat">[6]Delivery!$B$4</definedName>
    <definedName name="rngFileName">[6]Delivery!$B$5</definedName>
    <definedName name="rngFilePassword">[3]Delivery!$B$6</definedName>
    <definedName name="rngPassword">[6]Delivery!$B$21</definedName>
    <definedName name="rngPasswordProtect">[6]Delivery!$B$20</definedName>
    <definedName name="rngPrint">[6]Delivery!$B$11</definedName>
    <definedName name="rngRetainFormulas">[6]Delivery!$B$19</definedName>
    <definedName name="rngSaveFile">[6]Delivery!$B$10</definedName>
    <definedName name="rngSourceTab">[3]Delivery!$E$8</definedName>
    <definedName name="rngSubjectLine">[6]Delivery!$B$14</definedName>
    <definedName name="rngTabName">[6]Delivery!$B$18</definedName>
    <definedName name="rngTopLeft">[6]Delivery!$B$22</definedName>
    <definedName name="ROCE">#REF!,#REF!</definedName>
    <definedName name="ROW_SUPRESS">'[11]Income Statement (WMofWA)'!#REF!</definedName>
    <definedName name="rowgroup">[3]Orientation!$C$17</definedName>
    <definedName name="rowsegment">[3]Orientation!$B$17</definedName>
    <definedName name="RptEmailAddress">[6]Delivery!$D$4:$D$1005</definedName>
    <definedName name="rtr">'[33]Variance Report'!#REF!</definedName>
    <definedName name="RTT">'[11]Income Statement (WMofWA)'!#REF!</definedName>
    <definedName name="sale">#REF!</definedName>
    <definedName name="SALES_TAX_RETURN">#REF!</definedName>
    <definedName name="Sbst">#REF!</definedName>
    <definedName name="SCN">'[11]Income Statement (WMofWA)'!#REF!</definedName>
    <definedName name="seffasfasdfsd">[8]Hidden!#REF!</definedName>
    <definedName name="SEPARATE">#REF!</definedName>
    <definedName name="Separation">[34]ProF!#REF!</definedName>
    <definedName name="Sequential_Group">[3]Settings!$J$6</definedName>
    <definedName name="Sequential_Segment">[3]Settings!$I$6</definedName>
    <definedName name="Sequential_sort">[3]Settings!$I$10:$J$11</definedName>
    <definedName name="Setting_DeprFactor">[12]Settings!$F$5</definedName>
    <definedName name="Setting_LFDeplUnitAcct">[12]Settings!$F$4</definedName>
    <definedName name="Setting_LFUnitCost">[12]Settings!$F$3</definedName>
    <definedName name="Setting_LFUnitCostNY">[12]Settings!$F$7</definedName>
    <definedName name="Setting_LFUnitRow">[12]Settings!$C$3</definedName>
    <definedName name="SFD">[9]WTB!$DE$5</definedName>
    <definedName name="SFD_BU">'[11]Income Statement (WMofWA)'!#REF!</definedName>
    <definedName name="SFD_DEPTID">'[11]Income Statement (WMofWA)'!#REF!</definedName>
    <definedName name="SFD_OP">'[11]Income Statement (WMofWA)'!#REF!</definedName>
    <definedName name="SFD_PROD">'[11]Income Statement (WMofWA)'!#REF!</definedName>
    <definedName name="SFD_PROJ">'[11]Income Statement (WMofWA)'!#REF!</definedName>
    <definedName name="sfdbusunit">#REF!</definedName>
    <definedName name="SFV">[9]WTB!$DE$4</definedName>
    <definedName name="SFV_BU">'[11]Income Statement (WMofWA)'!#REF!</definedName>
    <definedName name="SFV_CUR">#REF!</definedName>
    <definedName name="SFV_CUR1">'[9]2008 West Group IS'!$AM$9</definedName>
    <definedName name="SFV_CUR5">'[9]2008 Group Office IS'!$AM$9</definedName>
    <definedName name="SFV_DEPTID">'[11]Income Statement (WMofWA)'!#REF!</definedName>
    <definedName name="SFV_OP">'[11]Income Statement (WMofWA)'!#REF!</definedName>
    <definedName name="SFV_PROD">'[11]Income Statement (WMofWA)'!#REF!</definedName>
    <definedName name="SFV_PROJ">'[11]Income Statement (WMofWA)'!#REF!</definedName>
    <definedName name="SIC_Table">#REF!</definedName>
    <definedName name="slope">'[35]LG Nonpublic 2018 V5.0'!$X$58</definedName>
    <definedName name="sort">#REF!</definedName>
    <definedName name="Sort1">#REF!</definedName>
    <definedName name="sortcol">#REF!</definedName>
    <definedName name="Source">[28]DropDownRanges!$D$4:$D$7</definedName>
    <definedName name="SPWS_WBID">"115966228744984"</definedName>
    <definedName name="sSRCDate">'[36]Feb''12 FAR Data'!#REF!</definedName>
    <definedName name="start">#REF!</definedName>
    <definedName name="Stop">'[22]O-9'!#REF!</definedName>
    <definedName name="SubSystems">#REF!</definedName>
    <definedName name="SubtypeToTruckType">[37]TruckCenterReference!$C$36:$D$86</definedName>
    <definedName name="SUMMARY">#REF!</definedName>
    <definedName name="Summary_DistrictName">[38]Summary!$B$7</definedName>
    <definedName name="Summary_DistrictNo">[38]Summary!$B$5</definedName>
    <definedName name="Supplemental_filter">[3]Settings!$C$31</definedName>
    <definedName name="SWDisposal">#N/A</definedName>
    <definedName name="Syst">#REF!</definedName>
    <definedName name="System">[39]BS_Close!$V$8</definedName>
    <definedName name="Systems" localSheetId="2">#REF!</definedName>
    <definedName name="Systems">#REF!</definedName>
    <definedName name="Table_SIC">#REF!</definedName>
    <definedName name="TargetMonths">[12]Settings!$I$18</definedName>
    <definedName name="TemplateEnd" localSheetId="4">#REF!</definedName>
    <definedName name="TemplateEnd" localSheetId="5">#REF!</definedName>
    <definedName name="TemplateEnd" localSheetId="6">#REF!</definedName>
    <definedName name="TemplateEnd" localSheetId="1">#REF!</definedName>
    <definedName name="TemplateEnd" localSheetId="9">#REF!</definedName>
    <definedName name="TemplateEnd" localSheetId="7">#REF!</definedName>
    <definedName name="TemplateEnd" localSheetId="8">#REF!</definedName>
    <definedName name="TemplateEnd" localSheetId="10">#REF!</definedName>
    <definedName name="TemplateEnd" localSheetId="13">#REF!</definedName>
    <definedName name="TemplateEnd" localSheetId="11">#REF!</definedName>
    <definedName name="TemplateEnd" localSheetId="12">#REF!</definedName>
    <definedName name="TemplateEnd" localSheetId="14">#REF!</definedName>
    <definedName name="TemplateEnd">#REF!</definedName>
    <definedName name="TemplateStart" localSheetId="4">#REF!</definedName>
    <definedName name="TemplateStart" localSheetId="5">#REF!</definedName>
    <definedName name="TemplateStart" localSheetId="6">#REF!</definedName>
    <definedName name="TemplateStart" localSheetId="1">#REF!</definedName>
    <definedName name="TemplateStart" localSheetId="9">#REF!</definedName>
    <definedName name="TemplateStart" localSheetId="7">#REF!</definedName>
    <definedName name="TemplateStart" localSheetId="8">#REF!</definedName>
    <definedName name="TemplateStart" localSheetId="10">#REF!</definedName>
    <definedName name="TemplateStart" localSheetId="13">#REF!</definedName>
    <definedName name="TemplateStart" localSheetId="11">#REF!</definedName>
    <definedName name="TemplateStart" localSheetId="12">#REF!</definedName>
    <definedName name="TemplateStart" localSheetId="14">#REF!</definedName>
    <definedName name="TemplateStart">#REF!</definedName>
    <definedName name="test">'[40]Sch 4 - 12months'!$B$10:$O$86</definedName>
    <definedName name="TheTable">#REF!</definedName>
    <definedName name="TheTableOLD">#REF!</definedName>
    <definedName name="timeseries">[3]Orientation!$B$6:$C$13</definedName>
    <definedName name="Title2">'[22]O-9'!#REF!</definedName>
    <definedName name="ToMonth" localSheetId="2">#REF!</definedName>
    <definedName name="ToMonth">#REF!</definedName>
    <definedName name="Tons">#REF!</definedName>
    <definedName name="TOP">'[7]10800-10899'!#REF!</definedName>
    <definedName name="Total_Comm">'[15]Tariff Rate Sheet'!$L$214</definedName>
    <definedName name="Total_DB">'[15]Tariff Rate Sheet'!$L$278</definedName>
    <definedName name="Total_Interest">'[41]Amortization Table'!$F$18</definedName>
    <definedName name="Total_Resi">'[15]Tariff Rate Sheet'!$L$107</definedName>
    <definedName name="TotalYards">'[17]Gross Yardage Worksheet'!$N$101</definedName>
    <definedName name="TOTCONT">'[26]Sorted Master'!$K$9</definedName>
    <definedName name="TOTCRECCONT">'[26]Sorted Master'!$Z$9</definedName>
    <definedName name="TOTCRECCUST">'[42]Sorted Master-2112-2148'!#REF!</definedName>
    <definedName name="TOTCRECDH">'[42]Sorted Master-2112-2148'!#REF!</definedName>
    <definedName name="TOTCRECREV">'[42]Sorted Master-2112-2148'!#REF!</definedName>
    <definedName name="TOTCRECTDEP">'[42]Sorted Master-2112-2148'!#REF!</definedName>
    <definedName name="TOTCRECTH">'[26]Sorted Master'!$Z$8</definedName>
    <definedName name="TOTCRECTV">'[42]Sorted Master-2112-2148'!#REF!</definedName>
    <definedName name="TOTCUST">'[42]Sorted Master-2112-2148'!#REF!</definedName>
    <definedName name="TOTDBCONT">'[42]Sorted Master-2112-2148'!#REF!</definedName>
    <definedName name="TOTDBCUST">'[42]Sorted Master-2112-2148'!#REF!</definedName>
    <definedName name="TOTDBDH">'[42]Sorted Master-2112-2148'!#REF!</definedName>
    <definedName name="TOTDBREV">'[42]Sorted Master-2112-2148'!#REF!</definedName>
    <definedName name="TOTDBTDEP">'[42]Sorted Master-2112-2148'!#REF!</definedName>
    <definedName name="TOTDBTH">'[42]Sorted Master-2112-2148'!#REF!</definedName>
    <definedName name="TOTDBTV">'[42]Sorted Master-2112-2148'!#REF!</definedName>
    <definedName name="TOTDEBCONT">'[42]Sorted Master-2112-2148'!#REF!</definedName>
    <definedName name="TOTDEBCUST">'[42]Sorted Master-2112-2148'!#REF!</definedName>
    <definedName name="TOTDEBDH">'[42]Sorted Master-2112-2148'!#REF!</definedName>
    <definedName name="TOTDEBREV">'[42]Sorted Master-2112-2148'!#REF!</definedName>
    <definedName name="TOTDEBTH">'[26]Sorted Master'!$AD$8</definedName>
    <definedName name="TOTDH">'[42]Sorted Master-2112-2148'!#REF!</definedName>
    <definedName name="TOTFELCONT">'[42]Sorted Master-2112-2148'!#REF!</definedName>
    <definedName name="TOTFELCUST">'[42]Sorted Master-2112-2148'!#REF!</definedName>
    <definedName name="TOTFELDH">'[42]Sorted Master-2112-2148'!#REF!</definedName>
    <definedName name="TOTFELREV">'[42]Sorted Master-2112-2148'!#REF!</definedName>
    <definedName name="TOTFELTDEP">'[42]Sorted Master-2112-2148'!#REF!</definedName>
    <definedName name="TOTFELTH">'[42]Sorted Master-2112-2148'!#REF!</definedName>
    <definedName name="TOTFELTV">'[42]Sorted Master-2112-2148'!#REF!</definedName>
    <definedName name="TOTRESCONT">'[42]Sorted Master-2112-2148'!#REF!</definedName>
    <definedName name="TOTRESCUST">'[42]Sorted Master-2112-2148'!#REF!</definedName>
    <definedName name="TOTRESDH">'[42]Sorted Master-2112-2148'!#REF!</definedName>
    <definedName name="TOTRESRCONT">'[42]Sorted Master-2112-2148'!#REF!</definedName>
    <definedName name="TOTRESRCUST">'[42]Sorted Master-2112-2148'!#REF!</definedName>
    <definedName name="TOTRESRDH">'[42]Sorted Master-2112-2148'!#REF!</definedName>
    <definedName name="TOTRESREV">'[42]Sorted Master-2112-2148'!#REF!</definedName>
    <definedName name="TOTRESRREV">'[42]Sorted Master-2112-2148'!#REF!</definedName>
    <definedName name="TOTRESRTDEP">'[42]Sorted Master-2112-2148'!#REF!</definedName>
    <definedName name="TOTRESRTH">'[42]Sorted Master-2112-2148'!#REF!</definedName>
    <definedName name="TOTRESRTV">'[42]Sorted Master-2112-2148'!#REF!</definedName>
    <definedName name="TOTRESTDEP">'[42]Sorted Master-2112-2148'!#REF!</definedName>
    <definedName name="TOTRESTH">'[42]Sorted Master-2112-2148'!#REF!</definedName>
    <definedName name="TOTRESTV">'[42]Sorted Master-2112-2148'!#REF!</definedName>
    <definedName name="TOTREV">'[42]Sorted Master-2112-2148'!#REF!</definedName>
    <definedName name="TOTTDEP">'[42]Sorted Master-2112-2148'!#REF!</definedName>
    <definedName name="TOTTH">'[42]Sorted Master-2112-2148'!#REF!</definedName>
    <definedName name="TOTTV">'[42]Sorted Master-2112-2148'!#REF!</definedName>
    <definedName name="Transactions">#REF!</definedName>
    <definedName name="UnformattedIS">#REF!</definedName>
    <definedName name="UnregulatedIS">'[30]2010 IS'!$A$12:$Q$654</definedName>
    <definedName name="UserTestMode">[20]Summary!$J$9</definedName>
    <definedName name="ValidFormats">[6]Delivery!$AA$4:$AA$10</definedName>
    <definedName name="Variables">'[11]Income Statement (WMofWA)'!#REF!</definedName>
    <definedName name="VarianceStatus">[20]Summary!$L$17</definedName>
    <definedName name="VarianceTolerance">[20]Summary!$U$21</definedName>
    <definedName name="VendorCode">#REF!</definedName>
    <definedName name="Version">[23]Data!#REF!</definedName>
    <definedName name="Waste_Management__Inc.">#REF!</definedName>
    <definedName name="WksInYr">#REF!</definedName>
    <definedName name="WM">#REF!</definedName>
    <definedName name="wrn.PrintReview.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PDXAM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nPg1_Pg11.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test." hidden="1">{"Page1",#N/A,TRUE,"SUMM";"Page2",#N/A,TRUE,"Rev";"Page3",#N/A,TRUE,"Dir_Costs"}</definedName>
    <definedName name="WTable">#REF!</definedName>
    <definedName name="WTableOld">#REF!</definedName>
    <definedName name="ww">#REF!</definedName>
    <definedName name="x">rank</definedName>
    <definedName name="xperiod">[3]Orientation!$G$15</definedName>
    <definedName name="xtabin">[8]Hidden!#REF!</definedName>
    <definedName name="xx">#REF!</definedName>
    <definedName name="xxx">#REF!</definedName>
    <definedName name="xxxx">#REF!</definedName>
    <definedName name="y_inter1">'[35]LG Nonpublic 2018 V5.0'!$W$55</definedName>
    <definedName name="y_inter2">'[35]LG Nonpublic 2018 V5.0'!$W$56</definedName>
    <definedName name="y_inter3">'[35]LG Nonpublic 2018 V5.0'!$Y$55</definedName>
    <definedName name="y_inter4">'[35]LG Nonpublic 2018 V5.0'!$Y$56</definedName>
    <definedName name="Year">'[43]Aug Av. Fuel Price'!$E$15</definedName>
    <definedName name="Year_of_Review">'[16]Title Inputs'!$C$3</definedName>
    <definedName name="YEAR4">#REF!</definedName>
    <definedName name="YearMonth">'[25]Vashon BS'!#REF!</definedName>
    <definedName name="YearMonthDate">[12]Settings!$I$10</definedName>
    <definedName name="YearMonthDate2">[12]Settings!$I$11</definedName>
    <definedName name="YearMonthDate3">[12]Settings!$I$12</definedName>
    <definedName name="YearMonthDate4">[12]Settings!$I$13</definedName>
    <definedName name="YearMonthDate5">[12]Settings!$I$14</definedName>
    <definedName name="yrCur">'[44]Report Template'!$B$2002</definedName>
    <definedName name="yrNext">'[44]Report Template'!$B$2003</definedName>
    <definedName name="YWMedWasteDisp">#N/A</definedName>
    <definedName name="yy">#REF!</definedName>
    <definedName name="Zero_Format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22" i="6" l="1"/>
  <c r="G422" i="6"/>
  <c r="H422" i="6"/>
  <c r="I422" i="6"/>
  <c r="J422" i="6"/>
  <c r="K422" i="6"/>
  <c r="L422" i="6"/>
  <c r="M422" i="6"/>
  <c r="N422" i="6"/>
  <c r="O422" i="6"/>
  <c r="P422" i="6"/>
  <c r="Q422" i="6"/>
  <c r="R422" i="6"/>
  <c r="W411" i="15"/>
  <c r="V411" i="15"/>
  <c r="A406" i="15"/>
  <c r="AE405" i="15"/>
  <c r="D405" i="15"/>
  <c r="AF405" i="15" s="1"/>
  <c r="A405" i="15"/>
  <c r="D404" i="15"/>
  <c r="A404" i="15"/>
  <c r="A403" i="15"/>
  <c r="D402" i="15"/>
  <c r="A402" i="15"/>
  <c r="A401" i="15"/>
  <c r="AG400" i="15"/>
  <c r="AE400" i="15"/>
  <c r="A400" i="15"/>
  <c r="D400" i="15" s="1"/>
  <c r="S408" i="15"/>
  <c r="S411" i="15" s="1"/>
  <c r="AG411" i="15" s="1"/>
  <c r="R408" i="15"/>
  <c r="R411" i="15" s="1"/>
  <c r="AF411" i="15" s="1"/>
  <c r="Q408" i="15"/>
  <c r="Q411" i="15" s="1"/>
  <c r="AE411" i="15" s="1"/>
  <c r="A399" i="15"/>
  <c r="A390" i="15"/>
  <c r="D390" i="15" s="1"/>
  <c r="AF389" i="15"/>
  <c r="A389" i="15"/>
  <c r="AE388" i="15"/>
  <c r="S392" i="15"/>
  <c r="S395" i="15" s="1"/>
  <c r="R392" i="15"/>
  <c r="R395" i="15" s="1"/>
  <c r="Q392" i="15"/>
  <c r="Q395" i="15" s="1"/>
  <c r="D388" i="15"/>
  <c r="A388" i="15"/>
  <c r="AG379" i="15"/>
  <c r="A379" i="15"/>
  <c r="AG378" i="15"/>
  <c r="AF378" i="15"/>
  <c r="AE378" i="15"/>
  <c r="A378" i="15"/>
  <c r="AF377" i="15"/>
  <c r="AE377" i="15"/>
  <c r="A377" i="15"/>
  <c r="AG376" i="15"/>
  <c r="AF376" i="15"/>
  <c r="AE376" i="15"/>
  <c r="A376" i="15"/>
  <c r="S381" i="15"/>
  <c r="R381" i="15"/>
  <c r="Q381" i="15"/>
  <c r="A375" i="15"/>
  <c r="AG370" i="15"/>
  <c r="AE370" i="15"/>
  <c r="A370" i="15"/>
  <c r="A369" i="15"/>
  <c r="A368" i="15"/>
  <c r="A367" i="15"/>
  <c r="AG366" i="15"/>
  <c r="AF366" i="15"/>
  <c r="A366" i="15"/>
  <c r="A365" i="15"/>
  <c r="A364" i="15"/>
  <c r="AE364" i="15" s="1"/>
  <c r="AE363" i="15"/>
  <c r="A363" i="15"/>
  <c r="A362" i="15"/>
  <c r="AF361" i="15"/>
  <c r="A361" i="15"/>
  <c r="A360" i="15"/>
  <c r="A359" i="15"/>
  <c r="AF358" i="15"/>
  <c r="A358" i="15"/>
  <c r="A357" i="15"/>
  <c r="AF356" i="15"/>
  <c r="AE356" i="15"/>
  <c r="A356" i="15"/>
  <c r="AG356" i="15" s="1"/>
  <c r="A355" i="15"/>
  <c r="AE354" i="15"/>
  <c r="A354" i="15"/>
  <c r="A353" i="15"/>
  <c r="A352" i="15"/>
  <c r="AG351" i="15"/>
  <c r="AE351" i="15"/>
  <c r="AF351" i="15"/>
  <c r="A351" i="15"/>
  <c r="AF350" i="15"/>
  <c r="AE350" i="15"/>
  <c r="A350" i="15"/>
  <c r="AG349" i="15"/>
  <c r="A349" i="15"/>
  <c r="A348" i="15"/>
  <c r="A347" i="15"/>
  <c r="A346" i="15"/>
  <c r="AF345" i="15"/>
  <c r="AE345" i="15"/>
  <c r="AG345" i="15"/>
  <c r="A345" i="15"/>
  <c r="AF344" i="15"/>
  <c r="A344" i="15"/>
  <c r="AG343" i="15"/>
  <c r="AE343" i="15"/>
  <c r="A343" i="15"/>
  <c r="AG342" i="15"/>
  <c r="AE342" i="15"/>
  <c r="A342" i="15"/>
  <c r="AF342" i="15" s="1"/>
  <c r="AG341" i="15"/>
  <c r="AF341" i="15"/>
  <c r="AE341" i="15"/>
  <c r="A341" i="15"/>
  <c r="A340" i="15"/>
  <c r="AF339" i="15"/>
  <c r="AG339" i="15"/>
  <c r="AE339" i="15"/>
  <c r="A339" i="15"/>
  <c r="A338" i="15"/>
  <c r="AF337" i="15"/>
  <c r="AE337" i="15"/>
  <c r="AG337" i="15"/>
  <c r="A337" i="15"/>
  <c r="A336" i="15"/>
  <c r="AF335" i="15"/>
  <c r="A335" i="15"/>
  <c r="A334" i="15"/>
  <c r="A333" i="15"/>
  <c r="AE333" i="15" s="1"/>
  <c r="A332" i="15"/>
  <c r="A331" i="15"/>
  <c r="A330" i="15"/>
  <c r="AE329" i="15"/>
  <c r="A329" i="15"/>
  <c r="AF328" i="15"/>
  <c r="A328" i="15"/>
  <c r="AG327" i="15"/>
  <c r="AF327" i="15"/>
  <c r="A327" i="15"/>
  <c r="A326" i="15"/>
  <c r="A325" i="15"/>
  <c r="A324" i="15"/>
  <c r="AG323" i="15"/>
  <c r="AF323" i="15"/>
  <c r="A323" i="15"/>
  <c r="AF322" i="15"/>
  <c r="A322" i="15"/>
  <c r="AG321" i="15"/>
  <c r="A321" i="15"/>
  <c r="AF320" i="15"/>
  <c r="A320" i="15"/>
  <c r="A319" i="15"/>
  <c r="AG318" i="15"/>
  <c r="A318" i="15"/>
  <c r="AG317" i="15"/>
  <c r="A317" i="15"/>
  <c r="AF316" i="15"/>
  <c r="A316" i="15"/>
  <c r="A315" i="15"/>
  <c r="AG314" i="15"/>
  <c r="A314" i="15"/>
  <c r="AG313" i="15"/>
  <c r="AF313" i="15"/>
  <c r="A313" i="15"/>
  <c r="AG312" i="15"/>
  <c r="A312" i="15"/>
  <c r="A311" i="15"/>
  <c r="A310" i="15"/>
  <c r="AF309" i="15"/>
  <c r="AG309" i="15"/>
  <c r="AE309" i="15"/>
  <c r="A309" i="15"/>
  <c r="AF308" i="15"/>
  <c r="AG308" i="15"/>
  <c r="A308" i="15"/>
  <c r="AG307" i="15"/>
  <c r="AF307" i="15"/>
  <c r="A307" i="15"/>
  <c r="A306" i="15"/>
  <c r="AG305" i="15"/>
  <c r="AF305" i="15"/>
  <c r="AE305" i="15"/>
  <c r="A305" i="15"/>
  <c r="AG304" i="15"/>
  <c r="AF304" i="15"/>
  <c r="A304" i="15"/>
  <c r="AE303" i="15"/>
  <c r="A303" i="15"/>
  <c r="A302" i="15"/>
  <c r="AG301" i="15"/>
  <c r="AF301" i="15"/>
  <c r="AE301" i="15"/>
  <c r="A301" i="15"/>
  <c r="AF300" i="15"/>
  <c r="AG300" i="15"/>
  <c r="A300" i="15"/>
  <c r="AE299" i="15"/>
  <c r="A299" i="15"/>
  <c r="AF298" i="15"/>
  <c r="AE298" i="15"/>
  <c r="A298" i="15"/>
  <c r="AG297" i="15"/>
  <c r="AF297" i="15"/>
  <c r="AE297" i="15"/>
  <c r="A297" i="15"/>
  <c r="A296" i="15"/>
  <c r="AE295" i="15"/>
  <c r="AG295" i="15"/>
  <c r="A295" i="15"/>
  <c r="AF294" i="15"/>
  <c r="AE294" i="15"/>
  <c r="A294" i="15"/>
  <c r="A293" i="15"/>
  <c r="AA282" i="15"/>
  <c r="W282" i="15"/>
  <c r="A282" i="15"/>
  <c r="AG281" i="15"/>
  <c r="Z281" i="15"/>
  <c r="Y281" i="15"/>
  <c r="V281" i="15"/>
  <c r="W281" i="15"/>
  <c r="A281" i="15"/>
  <c r="A280" i="15"/>
  <c r="Y279" i="15"/>
  <c r="W279" i="15"/>
  <c r="Z279" i="15"/>
  <c r="A279" i="15"/>
  <c r="AD278" i="15"/>
  <c r="V278" i="15"/>
  <c r="AF278" i="15"/>
  <c r="AE278" i="15"/>
  <c r="Z278" i="15"/>
  <c r="X278" i="15"/>
  <c r="W278" i="15"/>
  <c r="AA278" i="15"/>
  <c r="A278" i="15"/>
  <c r="W277" i="15"/>
  <c r="V277" i="15"/>
  <c r="A277" i="15"/>
  <c r="AC276" i="15"/>
  <c r="AA276" i="15"/>
  <c r="Z276" i="15"/>
  <c r="AF276" i="15"/>
  <c r="AE276" i="15"/>
  <c r="AD276" i="15"/>
  <c r="AB276" i="15"/>
  <c r="X276" i="15"/>
  <c r="W276" i="15"/>
  <c r="A276" i="15"/>
  <c r="R284" i="15"/>
  <c r="N284" i="15"/>
  <c r="L284" i="15"/>
  <c r="A275" i="15"/>
  <c r="AG270" i="15"/>
  <c r="Z270" i="15"/>
  <c r="Y270" i="15"/>
  <c r="A270" i="15"/>
  <c r="AC270" i="15" s="1"/>
  <c r="Z269" i="15"/>
  <c r="AG269" i="15"/>
  <c r="AF269" i="15"/>
  <c r="Y269" i="15"/>
  <c r="X269" i="15"/>
  <c r="A269" i="15"/>
  <c r="AE268" i="15"/>
  <c r="AD268" i="15"/>
  <c r="AC268" i="15"/>
  <c r="AB268" i="15"/>
  <c r="AA268" i="15"/>
  <c r="Z268" i="15"/>
  <c r="W268" i="15"/>
  <c r="A268" i="15"/>
  <c r="AG267" i="15"/>
  <c r="AF267" i="15"/>
  <c r="AE267" i="15"/>
  <c r="AA267" i="15"/>
  <c r="X267" i="15"/>
  <c r="A267" i="15"/>
  <c r="AB267" i="15" s="1"/>
  <c r="Z266" i="15"/>
  <c r="Y266" i="15"/>
  <c r="AG266" i="15"/>
  <c r="AF266" i="15"/>
  <c r="AE266" i="15"/>
  <c r="AD266" i="15"/>
  <c r="AC266" i="15"/>
  <c r="AB266" i="15"/>
  <c r="X266" i="15"/>
  <c r="AA266" i="15"/>
  <c r="A266" i="15"/>
  <c r="T265" i="15"/>
  <c r="A265" i="15"/>
  <c r="AC264" i="15"/>
  <c r="AB264" i="15"/>
  <c r="AA264" i="15"/>
  <c r="AG264" i="15"/>
  <c r="AF264" i="15"/>
  <c r="AE264" i="15"/>
  <c r="AD264" i="15"/>
  <c r="Z264" i="15"/>
  <c r="Y264" i="15"/>
  <c r="X264" i="15"/>
  <c r="W264" i="15"/>
  <c r="V264" i="15"/>
  <c r="A264" i="15"/>
  <c r="W263" i="15"/>
  <c r="AF263" i="15"/>
  <c r="A263" i="15"/>
  <c r="A262" i="15"/>
  <c r="AA261" i="15"/>
  <c r="Z261" i="15"/>
  <c r="AG261" i="15"/>
  <c r="AF261" i="15"/>
  <c r="AE261" i="15"/>
  <c r="AD261" i="15"/>
  <c r="Y261" i="15"/>
  <c r="X261" i="15"/>
  <c r="A261" i="15"/>
  <c r="AB261" i="15" s="1"/>
  <c r="X260" i="15"/>
  <c r="AE260" i="15"/>
  <c r="AB260" i="15"/>
  <c r="AA260" i="15"/>
  <c r="Z260" i="15"/>
  <c r="W260" i="15"/>
  <c r="A260" i="15"/>
  <c r="Z259" i="15"/>
  <c r="A259" i="15"/>
  <c r="AD259" i="15" s="1"/>
  <c r="AA258" i="15"/>
  <c r="Z258" i="15"/>
  <c r="Y258" i="15"/>
  <c r="AG258" i="15"/>
  <c r="AF258" i="15"/>
  <c r="AE258" i="15"/>
  <c r="AD258" i="15"/>
  <c r="AC258" i="15"/>
  <c r="AB258" i="15"/>
  <c r="X258" i="15"/>
  <c r="A258" i="15"/>
  <c r="V257" i="15"/>
  <c r="AG257" i="15"/>
  <c r="AE257" i="15"/>
  <c r="AC257" i="15"/>
  <c r="AA257" i="15"/>
  <c r="Z257" i="15"/>
  <c r="Y257" i="15"/>
  <c r="W257" i="15"/>
  <c r="A257" i="15"/>
  <c r="AC256" i="15"/>
  <c r="AB256" i="15"/>
  <c r="AA256" i="15"/>
  <c r="AG256" i="15"/>
  <c r="AF256" i="15"/>
  <c r="AE256" i="15"/>
  <c r="AD256" i="15"/>
  <c r="Z256" i="15"/>
  <c r="Y256" i="15"/>
  <c r="X256" i="15"/>
  <c r="W256" i="15"/>
  <c r="V256" i="15"/>
  <c r="A256" i="15"/>
  <c r="X255" i="15"/>
  <c r="AF255" i="15"/>
  <c r="AD255" i="15"/>
  <c r="AB255" i="15"/>
  <c r="Z255" i="15"/>
  <c r="A255" i="15"/>
  <c r="A254" i="15"/>
  <c r="AA253" i="15"/>
  <c r="Z253" i="15"/>
  <c r="AG253" i="15"/>
  <c r="AF253" i="15"/>
  <c r="AE253" i="15"/>
  <c r="AD253" i="15"/>
  <c r="AC253" i="15"/>
  <c r="Y253" i="15"/>
  <c r="X253" i="15"/>
  <c r="AB253" i="15"/>
  <c r="A253" i="15"/>
  <c r="W252" i="15"/>
  <c r="AD252" i="15"/>
  <c r="Z252" i="15"/>
  <c r="A252" i="15"/>
  <c r="AC251" i="15"/>
  <c r="AB251" i="15"/>
  <c r="AF251" i="15"/>
  <c r="AE251" i="15"/>
  <c r="AA251" i="15"/>
  <c r="Z251" i="15"/>
  <c r="X251" i="15"/>
  <c r="A251" i="15"/>
  <c r="AD251" i="15" s="1"/>
  <c r="Z250" i="15"/>
  <c r="Y250" i="15"/>
  <c r="AG250" i="15"/>
  <c r="AF250" i="15"/>
  <c r="AE250" i="15"/>
  <c r="AD250" i="15"/>
  <c r="AC250" i="15"/>
  <c r="AB250" i="15"/>
  <c r="X250" i="15"/>
  <c r="W250" i="15"/>
  <c r="AA250" i="15"/>
  <c r="A250" i="15"/>
  <c r="A249" i="15"/>
  <c r="AC248" i="15"/>
  <c r="AB248" i="15"/>
  <c r="AA248" i="15"/>
  <c r="AG248" i="15"/>
  <c r="AF248" i="15"/>
  <c r="AE248" i="15"/>
  <c r="AD248" i="15"/>
  <c r="Z248" i="15"/>
  <c r="Y248" i="15"/>
  <c r="X248" i="15"/>
  <c r="W248" i="15"/>
  <c r="V248" i="15"/>
  <c r="A248" i="15"/>
  <c r="X247" i="15"/>
  <c r="AF247" i="15"/>
  <c r="AB247" i="15"/>
  <c r="Z247" i="15"/>
  <c r="A247" i="15"/>
  <c r="A246" i="15"/>
  <c r="AA245" i="15"/>
  <c r="Z245" i="15"/>
  <c r="AG245" i="15"/>
  <c r="AF245" i="15"/>
  <c r="AE245" i="15"/>
  <c r="AD245" i="15"/>
  <c r="AC245" i="15"/>
  <c r="Y245" i="15"/>
  <c r="X245" i="15"/>
  <c r="W245" i="15"/>
  <c r="V245" i="15"/>
  <c r="AB245" i="15"/>
  <c r="A245" i="15"/>
  <c r="AE244" i="15"/>
  <c r="X244" i="15"/>
  <c r="AD244" i="15"/>
  <c r="AB244" i="15"/>
  <c r="AA244" i="15"/>
  <c r="Z244" i="15"/>
  <c r="W244" i="15"/>
  <c r="A244" i="15"/>
  <c r="Z243" i="15"/>
  <c r="A243" i="15"/>
  <c r="AD243" i="15" s="1"/>
  <c r="AG242" i="15"/>
  <c r="Z242" i="15"/>
  <c r="Y242" i="15"/>
  <c r="AF242" i="15"/>
  <c r="AE242" i="15"/>
  <c r="AD242" i="15"/>
  <c r="AC242" i="15"/>
  <c r="AB242" i="15"/>
  <c r="X242" i="15"/>
  <c r="W242" i="15"/>
  <c r="AA242" i="15"/>
  <c r="A242" i="15"/>
  <c r="AG241" i="15"/>
  <c r="Z241" i="15"/>
  <c r="Y241" i="15"/>
  <c r="A241" i="15"/>
  <c r="AC240" i="15"/>
  <c r="AB240" i="15"/>
  <c r="AA240" i="15"/>
  <c r="AG240" i="15"/>
  <c r="AF240" i="15"/>
  <c r="AE240" i="15"/>
  <c r="AD240" i="15"/>
  <c r="Z240" i="15"/>
  <c r="Y240" i="15"/>
  <c r="X240" i="15"/>
  <c r="W240" i="15"/>
  <c r="V240" i="15"/>
  <c r="A240" i="15"/>
  <c r="X239" i="15"/>
  <c r="AD239" i="15"/>
  <c r="Z239" i="15"/>
  <c r="A239" i="15"/>
  <c r="A238" i="15"/>
  <c r="AA237" i="15"/>
  <c r="Z237" i="15"/>
  <c r="AG237" i="15"/>
  <c r="AF237" i="15"/>
  <c r="AE237" i="15"/>
  <c r="AD237" i="15"/>
  <c r="AC237" i="15"/>
  <c r="Y237" i="15"/>
  <c r="X237" i="15"/>
  <c r="AB237" i="15"/>
  <c r="A237" i="15"/>
  <c r="AE236" i="15"/>
  <c r="AD236" i="15"/>
  <c r="AB236" i="15"/>
  <c r="Z236" i="15"/>
  <c r="W236" i="15"/>
  <c r="A236" i="15"/>
  <c r="A235" i="15"/>
  <c r="W234" i="15"/>
  <c r="A234" i="15"/>
  <c r="Z234" i="15" s="1"/>
  <c r="AA233" i="15"/>
  <c r="A233" i="15"/>
  <c r="V233" i="15" s="1"/>
  <c r="AB232" i="15"/>
  <c r="AG232" i="15"/>
  <c r="AF232" i="15"/>
  <c r="AE232" i="15"/>
  <c r="AD232" i="15"/>
  <c r="AC232" i="15"/>
  <c r="Z232" i="15"/>
  <c r="X232" i="15"/>
  <c r="V232" i="15"/>
  <c r="AA232" i="15"/>
  <c r="W232" i="15"/>
  <c r="A232" i="15"/>
  <c r="AF231" i="15"/>
  <c r="AC231" i="15"/>
  <c r="Y231" i="15"/>
  <c r="W231" i="15"/>
  <c r="AG231" i="15"/>
  <c r="AE231" i="15"/>
  <c r="AD231" i="15"/>
  <c r="AB231" i="15"/>
  <c r="Z231" i="15"/>
  <c r="X231" i="15"/>
  <c r="A231" i="15"/>
  <c r="AC230" i="15"/>
  <c r="AA230" i="15"/>
  <c r="AG230" i="15"/>
  <c r="AE230" i="15"/>
  <c r="AB230" i="15"/>
  <c r="Z230" i="15"/>
  <c r="Y230" i="15"/>
  <c r="V230" i="15"/>
  <c r="A230" i="15"/>
  <c r="AD230" i="15" s="1"/>
  <c r="A229" i="15"/>
  <c r="AF228" i="15"/>
  <c r="AC228" i="15"/>
  <c r="Y228" i="15"/>
  <c r="W228" i="15"/>
  <c r="AG228" i="15"/>
  <c r="AD228" i="15"/>
  <c r="AB228" i="15"/>
  <c r="Z228" i="15"/>
  <c r="AE228" i="15"/>
  <c r="A228" i="15"/>
  <c r="AC227" i="15"/>
  <c r="AA227" i="15"/>
  <c r="AG227" i="15"/>
  <c r="AF227" i="15"/>
  <c r="AE227" i="15"/>
  <c r="Z227" i="15"/>
  <c r="Y227" i="15"/>
  <c r="W227" i="15"/>
  <c r="T227" i="15"/>
  <c r="X227" i="15"/>
  <c r="A227" i="15"/>
  <c r="V227" i="15" s="1"/>
  <c r="X226" i="15"/>
  <c r="V226" i="15"/>
  <c r="A226" i="15"/>
  <c r="A225" i="15"/>
  <c r="V225" i="15" s="1"/>
  <c r="AB224" i="15"/>
  <c r="AG224" i="15"/>
  <c r="AF224" i="15"/>
  <c r="AE224" i="15"/>
  <c r="AD224" i="15"/>
  <c r="AC224" i="15"/>
  <c r="Z224" i="15"/>
  <c r="X224" i="15"/>
  <c r="V224" i="15"/>
  <c r="AA224" i="15"/>
  <c r="W224" i="15"/>
  <c r="A224" i="15"/>
  <c r="AC223" i="15"/>
  <c r="Y223" i="15"/>
  <c r="W223" i="15"/>
  <c r="AG223" i="15"/>
  <c r="AF223" i="15"/>
  <c r="AE223" i="15"/>
  <c r="AD223" i="15"/>
  <c r="AB223" i="15"/>
  <c r="Z223" i="15"/>
  <c r="X223" i="15"/>
  <c r="A223" i="15"/>
  <c r="AC222" i="15"/>
  <c r="AA222" i="15"/>
  <c r="AD222" i="15"/>
  <c r="AB222" i="15"/>
  <c r="V222" i="15"/>
  <c r="A222" i="15"/>
  <c r="AD217" i="15"/>
  <c r="AB217" i="15"/>
  <c r="AG217" i="15"/>
  <c r="AF217" i="15"/>
  <c r="AC217" i="15"/>
  <c r="AA217" i="15"/>
  <c r="Z217" i="15"/>
  <c r="X217" i="15"/>
  <c r="V217" i="15"/>
  <c r="Y217" i="15"/>
  <c r="A217" i="15"/>
  <c r="V216" i="15"/>
  <c r="AC216" i="15"/>
  <c r="A216" i="15"/>
  <c r="W216" i="15" s="1"/>
  <c r="Z215" i="15"/>
  <c r="AF215" i="15"/>
  <c r="AC215" i="15"/>
  <c r="AB215" i="15"/>
  <c r="AA215" i="15"/>
  <c r="V215" i="15"/>
  <c r="A215" i="15"/>
  <c r="X214" i="15"/>
  <c r="AG214" i="15"/>
  <c r="AF214" i="15"/>
  <c r="AA214" i="15"/>
  <c r="Y214" i="15"/>
  <c r="A214" i="15"/>
  <c r="W214" i="15" s="1"/>
  <c r="AC213" i="15"/>
  <c r="Y213" i="15"/>
  <c r="AG213" i="15"/>
  <c r="AF213" i="15"/>
  <c r="AD213" i="15"/>
  <c r="Z213" i="15"/>
  <c r="X213" i="15"/>
  <c r="A213" i="15"/>
  <c r="W213" i="15" s="1"/>
  <c r="A212" i="15"/>
  <c r="V212" i="15" s="1"/>
  <c r="AA211" i="15"/>
  <c r="AF211" i="15"/>
  <c r="AE211" i="15"/>
  <c r="X211" i="15"/>
  <c r="V211" i="15"/>
  <c r="A211" i="15"/>
  <c r="Z210" i="15"/>
  <c r="AB210" i="15"/>
  <c r="X210" i="15"/>
  <c r="A210" i="15"/>
  <c r="AC209" i="15"/>
  <c r="Y209" i="15"/>
  <c r="W209" i="15"/>
  <c r="AG209" i="15"/>
  <c r="AE209" i="15"/>
  <c r="AD209" i="15"/>
  <c r="AB209" i="15"/>
  <c r="Z209" i="15"/>
  <c r="V209" i="15"/>
  <c r="AA209" i="15"/>
  <c r="A209" i="15"/>
  <c r="A208" i="15"/>
  <c r="A207" i="15"/>
  <c r="AA207" i="15" s="1"/>
  <c r="A206" i="15"/>
  <c r="W206" i="15" s="1"/>
  <c r="AD205" i="15"/>
  <c r="AC205" i="15"/>
  <c r="A205" i="15"/>
  <c r="W205" i="15" s="1"/>
  <c r="A204" i="15"/>
  <c r="AF203" i="15"/>
  <c r="AE203" i="15"/>
  <c r="Z203" i="15"/>
  <c r="V203" i="15"/>
  <c r="A203" i="15"/>
  <c r="W202" i="15"/>
  <c r="V202" i="15"/>
  <c r="A202" i="15"/>
  <c r="AG201" i="15"/>
  <c r="AE201" i="15"/>
  <c r="AC201" i="15"/>
  <c r="Y201" i="15"/>
  <c r="AD201" i="15"/>
  <c r="AB201" i="15"/>
  <c r="Z201" i="15"/>
  <c r="AA201" i="15"/>
  <c r="W201" i="15"/>
  <c r="A201" i="15"/>
  <c r="A200" i="15"/>
  <c r="AE199" i="15"/>
  <c r="AD199" i="15"/>
  <c r="AA199" i="15"/>
  <c r="X199" i="15"/>
  <c r="W199" i="15"/>
  <c r="A199" i="15"/>
  <c r="V198" i="15"/>
  <c r="AG198" i="15"/>
  <c r="AA198" i="15"/>
  <c r="Y198" i="15"/>
  <c r="A198" i="15"/>
  <c r="W198" i="15" s="1"/>
  <c r="AC197" i="15"/>
  <c r="AG197" i="15"/>
  <c r="AF197" i="15"/>
  <c r="AD197" i="15"/>
  <c r="Z197" i="15"/>
  <c r="X197" i="15"/>
  <c r="Y197" i="15"/>
  <c r="A197" i="15"/>
  <c r="W197" i="15" s="1"/>
  <c r="X196" i="15"/>
  <c r="A196" i="15"/>
  <c r="V196" i="15" s="1"/>
  <c r="AA195" i="15"/>
  <c r="W195" i="15"/>
  <c r="AF195" i="15"/>
  <c r="AE195" i="15"/>
  <c r="Z195" i="15"/>
  <c r="X195" i="15"/>
  <c r="V195" i="15"/>
  <c r="A195" i="15"/>
  <c r="AG194" i="15"/>
  <c r="AF194" i="15"/>
  <c r="AE194" i="15"/>
  <c r="Y194" i="15"/>
  <c r="X194" i="15"/>
  <c r="W194" i="15"/>
  <c r="AD194" i="15"/>
  <c r="V194" i="15"/>
  <c r="A194" i="15"/>
  <c r="AC193" i="15"/>
  <c r="W193" i="15"/>
  <c r="AG193" i="15"/>
  <c r="AF193" i="15"/>
  <c r="AE193" i="15"/>
  <c r="Y193" i="15"/>
  <c r="V193" i="15"/>
  <c r="AA193" i="15"/>
  <c r="A193" i="15"/>
  <c r="A192" i="15"/>
  <c r="AD191" i="15"/>
  <c r="Z191" i="15"/>
  <c r="Y191" i="15"/>
  <c r="AG191" i="15"/>
  <c r="A191" i="15"/>
  <c r="AC191" i="15" s="1"/>
  <c r="A190" i="15"/>
  <c r="AB189" i="15"/>
  <c r="AG189" i="15"/>
  <c r="AF189" i="15"/>
  <c r="AD189" i="15"/>
  <c r="AC189" i="15"/>
  <c r="Z189" i="15"/>
  <c r="Y189" i="15"/>
  <c r="X189" i="15"/>
  <c r="AE189" i="15"/>
  <c r="A189" i="15"/>
  <c r="W189" i="15" s="1"/>
  <c r="A188" i="15"/>
  <c r="AC187" i="15"/>
  <c r="Z187" i="15"/>
  <c r="X187" i="15"/>
  <c r="V187" i="15"/>
  <c r="A187" i="15"/>
  <c r="AF186" i="15"/>
  <c r="AE186" i="15"/>
  <c r="W186" i="15"/>
  <c r="A186" i="15"/>
  <c r="V186" i="15" s="1"/>
  <c r="AE185" i="15"/>
  <c r="AC185" i="15"/>
  <c r="AA185" i="15"/>
  <c r="X185" i="15"/>
  <c r="N219" i="15"/>
  <c r="J219" i="15"/>
  <c r="W185" i="15"/>
  <c r="A185" i="15"/>
  <c r="A180" i="15"/>
  <c r="A179" i="15"/>
  <c r="AF178" i="15"/>
  <c r="AE178" i="15"/>
  <c r="A178" i="15"/>
  <c r="AG177" i="15"/>
  <c r="AF177" i="15"/>
  <c r="AE177" i="15"/>
  <c r="A177" i="15"/>
  <c r="AG176" i="15"/>
  <c r="AE176" i="15"/>
  <c r="AF176" i="15"/>
  <c r="A176" i="15"/>
  <c r="A175" i="15"/>
  <c r="A174" i="15"/>
  <c r="AG173" i="15"/>
  <c r="AF173" i="15"/>
  <c r="A173" i="15"/>
  <c r="AE173" i="15" s="1"/>
  <c r="A172" i="15"/>
  <c r="A171" i="15"/>
  <c r="A170" i="15"/>
  <c r="A169" i="15"/>
  <c r="A168" i="15"/>
  <c r="A167" i="15"/>
  <c r="AG166" i="15"/>
  <c r="AF166" i="15"/>
  <c r="AE166" i="15"/>
  <c r="A166" i="15"/>
  <c r="AE165" i="15"/>
  <c r="A165" i="15"/>
  <c r="A164" i="15"/>
  <c r="A163" i="15"/>
  <c r="AE163" i="15" s="1"/>
  <c r="AF162" i="15"/>
  <c r="A162" i="15"/>
  <c r="A161" i="15"/>
  <c r="A160" i="15"/>
  <c r="A159" i="15"/>
  <c r="AF158" i="15"/>
  <c r="AG158" i="15"/>
  <c r="AE158" i="15"/>
  <c r="A158" i="15"/>
  <c r="A157" i="15"/>
  <c r="AG156" i="15"/>
  <c r="AF156" i="15"/>
  <c r="AE156" i="15"/>
  <c r="A156" i="15"/>
  <c r="AG155" i="15"/>
  <c r="AF155" i="15"/>
  <c r="A155" i="15"/>
  <c r="AG154" i="15"/>
  <c r="A154" i="15"/>
  <c r="A153" i="15"/>
  <c r="AG152" i="15"/>
  <c r="AF152" i="15"/>
  <c r="AE152" i="15"/>
  <c r="A152" i="15"/>
  <c r="A151" i="15"/>
  <c r="AE150" i="15"/>
  <c r="A150" i="15"/>
  <c r="AE149" i="15"/>
  <c r="A149" i="15"/>
  <c r="A148" i="15"/>
  <c r="AE148" i="15" s="1"/>
  <c r="A147" i="15"/>
  <c r="AG146" i="15"/>
  <c r="AE146" i="15"/>
  <c r="AF146" i="15"/>
  <c r="A146" i="15"/>
  <c r="AG145" i="15"/>
  <c r="AF145" i="15"/>
  <c r="AE145" i="15"/>
  <c r="A145" i="15"/>
  <c r="AF144" i="15"/>
  <c r="AE144" i="15"/>
  <c r="A144" i="15"/>
  <c r="A143" i="15"/>
  <c r="A142" i="15"/>
  <c r="A141" i="15"/>
  <c r="AG140" i="15"/>
  <c r="AF140" i="15"/>
  <c r="AE140" i="15"/>
  <c r="A140" i="15"/>
  <c r="A139" i="15"/>
  <c r="AF138" i="15"/>
  <c r="AE138" i="15"/>
  <c r="A138" i="15"/>
  <c r="A137" i="15"/>
  <c r="AF136" i="15"/>
  <c r="AE136" i="15"/>
  <c r="A136" i="15"/>
  <c r="AE135" i="15"/>
  <c r="AF135" i="15"/>
  <c r="A135" i="15"/>
  <c r="A134" i="15"/>
  <c r="A133" i="15"/>
  <c r="AG132" i="15"/>
  <c r="A132" i="15"/>
  <c r="AF132" i="15" s="1"/>
  <c r="AF131" i="15"/>
  <c r="A131" i="15"/>
  <c r="A130" i="15"/>
  <c r="AG129" i="15"/>
  <c r="AE129" i="15"/>
  <c r="A129" i="15"/>
  <c r="AF129" i="15" s="1"/>
  <c r="AG128" i="15"/>
  <c r="AE128" i="15"/>
  <c r="AF128" i="15"/>
  <c r="A128" i="15"/>
  <c r="AF127" i="15"/>
  <c r="AE127" i="15"/>
  <c r="AG127" i="15"/>
  <c r="A127" i="15"/>
  <c r="AF126" i="15"/>
  <c r="AG126" i="15"/>
  <c r="A126" i="15"/>
  <c r="AG125" i="15"/>
  <c r="AE125" i="15"/>
  <c r="A125" i="15"/>
  <c r="A124" i="15"/>
  <c r="A123" i="15"/>
  <c r="AG122" i="15"/>
  <c r="AF122" i="15"/>
  <c r="A122" i="15"/>
  <c r="AG121" i="15"/>
  <c r="AF121" i="15"/>
  <c r="AE121" i="15"/>
  <c r="A121" i="15"/>
  <c r="AG120" i="15"/>
  <c r="AE120" i="15"/>
  <c r="A120" i="15"/>
  <c r="AG119" i="15"/>
  <c r="AF119" i="15"/>
  <c r="A119" i="15"/>
  <c r="AG118" i="15"/>
  <c r="AF118" i="15"/>
  <c r="A118" i="15"/>
  <c r="AF117" i="15"/>
  <c r="A117" i="15"/>
  <c r="AE116" i="15"/>
  <c r="A116" i="15"/>
  <c r="AG115" i="15"/>
  <c r="AF115" i="15"/>
  <c r="AE115" i="15"/>
  <c r="A115" i="15"/>
  <c r="A114" i="15"/>
  <c r="AE113" i="15"/>
  <c r="AG113" i="15"/>
  <c r="AF113" i="15"/>
  <c r="A113" i="15"/>
  <c r="AE112" i="15"/>
  <c r="A112" i="15"/>
  <c r="AG112" i="15" s="1"/>
  <c r="A111" i="15"/>
  <c r="AF110" i="15"/>
  <c r="AE110" i="15"/>
  <c r="A110" i="15"/>
  <c r="AE109" i="15"/>
  <c r="A109" i="15"/>
  <c r="AG109" i="15" s="1"/>
  <c r="AE108" i="15"/>
  <c r="A108" i="15"/>
  <c r="AG107" i="15"/>
  <c r="AF107" i="15"/>
  <c r="AE107" i="15"/>
  <c r="A107" i="15"/>
  <c r="AE106" i="15"/>
  <c r="A106" i="15"/>
  <c r="A105" i="15"/>
  <c r="AF105" i="15" s="1"/>
  <c r="A104" i="15"/>
  <c r="AF103" i="15"/>
  <c r="A103" i="15"/>
  <c r="W92" i="15"/>
  <c r="A92" i="15"/>
  <c r="Y91" i="15"/>
  <c r="AG91" i="15"/>
  <c r="AD91" i="15"/>
  <c r="AB91" i="15"/>
  <c r="W91" i="15"/>
  <c r="A91" i="15"/>
  <c r="AE91" i="15" s="1"/>
  <c r="A90" i="15"/>
  <c r="V89" i="15"/>
  <c r="AF89" i="15"/>
  <c r="AD89" i="15"/>
  <c r="AA89" i="15"/>
  <c r="X89" i="15"/>
  <c r="Y89" i="15"/>
  <c r="W89" i="15"/>
  <c r="A89" i="15"/>
  <c r="V88" i="15"/>
  <c r="AF88" i="15"/>
  <c r="AC88" i="15"/>
  <c r="AA88" i="15"/>
  <c r="Z88" i="15"/>
  <c r="Y88" i="15"/>
  <c r="X88" i="15"/>
  <c r="W88" i="15"/>
  <c r="AB88" i="15"/>
  <c r="A88" i="15"/>
  <c r="AB87" i="15"/>
  <c r="Z87" i="15"/>
  <c r="A87" i="15"/>
  <c r="AC86" i="15"/>
  <c r="P94" i="15"/>
  <c r="O94" i="15"/>
  <c r="I94" i="15"/>
  <c r="A86" i="15"/>
  <c r="A81" i="15"/>
  <c r="A80" i="15"/>
  <c r="AG79" i="15"/>
  <c r="A79" i="15"/>
  <c r="AF78" i="15"/>
  <c r="AE78" i="15"/>
  <c r="A78" i="15"/>
  <c r="AE77" i="15"/>
  <c r="AG77" i="15"/>
  <c r="AF77" i="15"/>
  <c r="A77" i="15"/>
  <c r="AF76" i="15"/>
  <c r="AE76" i="15"/>
  <c r="A76" i="15"/>
  <c r="S83" i="15"/>
  <c r="Q83" i="15"/>
  <c r="AE75" i="15"/>
  <c r="AE83" i="15" s="1"/>
  <c r="A75" i="15"/>
  <c r="AL70" i="15"/>
  <c r="A70" i="15"/>
  <c r="AL69" i="15"/>
  <c r="A69" i="15"/>
  <c r="AL68" i="15"/>
  <c r="A68" i="15"/>
  <c r="A67" i="15"/>
  <c r="A66" i="15"/>
  <c r="AG65" i="15"/>
  <c r="A65" i="15"/>
  <c r="A64" i="15"/>
  <c r="AG63" i="15"/>
  <c r="A63" i="15"/>
  <c r="AE63" i="15" s="1"/>
  <c r="AE62" i="15"/>
  <c r="A62" i="15"/>
  <c r="AG61" i="15"/>
  <c r="AF61" i="15"/>
  <c r="A61" i="15"/>
  <c r="AF60" i="15"/>
  <c r="AE60" i="15"/>
  <c r="A60" i="15"/>
  <c r="AG59" i="15"/>
  <c r="AF59" i="15"/>
  <c r="AE59" i="15"/>
  <c r="A59" i="15"/>
  <c r="A58" i="15"/>
  <c r="AG57" i="15"/>
  <c r="AF57" i="15"/>
  <c r="AE57" i="15"/>
  <c r="A57" i="15"/>
  <c r="AG56" i="15"/>
  <c r="AE56" i="15"/>
  <c r="AF56" i="15"/>
  <c r="A56" i="15"/>
  <c r="A55" i="15"/>
  <c r="A54" i="15"/>
  <c r="A53" i="15"/>
  <c r="A52" i="15"/>
  <c r="A51" i="15"/>
  <c r="AE50" i="15"/>
  <c r="AG50" i="15"/>
  <c r="A50" i="15"/>
  <c r="AF50" i="15" s="1"/>
  <c r="AG49" i="15"/>
  <c r="AF49" i="15"/>
  <c r="AE49" i="15"/>
  <c r="A49" i="15"/>
  <c r="AG48" i="15"/>
  <c r="AE48" i="15"/>
  <c r="AF48" i="15"/>
  <c r="A48" i="15"/>
  <c r="AG47" i="15"/>
  <c r="AF47" i="15"/>
  <c r="AE47" i="15"/>
  <c r="A47" i="15"/>
  <c r="AF46" i="15"/>
  <c r="AG46" i="15"/>
  <c r="A46" i="15"/>
  <c r="AE46" i="15" s="1"/>
  <c r="A45" i="15"/>
  <c r="A44" i="15"/>
  <c r="AE43" i="15"/>
  <c r="A43" i="15"/>
  <c r="A42" i="15"/>
  <c r="AE41" i="15"/>
  <c r="A41" i="15"/>
  <c r="AG40" i="15"/>
  <c r="A40" i="15"/>
  <c r="AF40" i="15" s="1"/>
  <c r="AG39" i="15"/>
  <c r="AF39" i="15"/>
  <c r="AE39" i="15"/>
  <c r="A39" i="15"/>
  <c r="A38" i="15"/>
  <c r="AG37" i="15"/>
  <c r="A37" i="15"/>
  <c r="AF36" i="15"/>
  <c r="AG36" i="15"/>
  <c r="A36" i="15"/>
  <c r="AG35" i="15"/>
  <c r="AE35" i="15"/>
  <c r="A35" i="15"/>
  <c r="AF34" i="15"/>
  <c r="AE34" i="15"/>
  <c r="A34" i="15"/>
  <c r="AG33" i="15"/>
  <c r="AF33" i="15"/>
  <c r="AE33" i="15"/>
  <c r="A33" i="15"/>
  <c r="A32" i="15"/>
  <c r="AF31" i="15"/>
  <c r="A31" i="15"/>
  <c r="AG30" i="15"/>
  <c r="AF30" i="15"/>
  <c r="A30" i="15"/>
  <c r="A29" i="15"/>
  <c r="A28" i="15"/>
  <c r="AG27" i="15"/>
  <c r="A27" i="15"/>
  <c r="AF26" i="15"/>
  <c r="AE26" i="15"/>
  <c r="A26" i="15"/>
  <c r="AG25" i="15"/>
  <c r="AF25" i="15"/>
  <c r="AE25" i="15"/>
  <c r="A25" i="15"/>
  <c r="AE24" i="15"/>
  <c r="A24" i="15"/>
  <c r="AF24" i="15" s="1"/>
  <c r="A23" i="15"/>
  <c r="A22" i="15"/>
  <c r="A21" i="15"/>
  <c r="A20" i="15"/>
  <c r="AF19" i="15"/>
  <c r="AB19" i="15"/>
  <c r="A19" i="15"/>
  <c r="A18" i="15"/>
  <c r="AF17" i="15"/>
  <c r="AE17" i="15"/>
  <c r="A17" i="15"/>
  <c r="AG16" i="15"/>
  <c r="AE16" i="15"/>
  <c r="AF16" i="15"/>
  <c r="A16" i="15"/>
  <c r="A15" i="15"/>
  <c r="AG14" i="15"/>
  <c r="AE14" i="15"/>
  <c r="AD14" i="15"/>
  <c r="Y14" i="15"/>
  <c r="A14" i="15"/>
  <c r="AG13" i="15"/>
  <c r="AF13" i="15"/>
  <c r="AB13" i="15"/>
  <c r="Y13" i="15"/>
  <c r="A13" i="15"/>
  <c r="A12" i="15"/>
  <c r="A11" i="15"/>
  <c r="Q72" i="15"/>
  <c r="A10" i="15"/>
  <c r="Q5" i="15"/>
  <c r="AE5" i="15" s="1"/>
  <c r="H5" i="15"/>
  <c r="V5" i="15" s="1"/>
  <c r="B3" i="15"/>
  <c r="AF2" i="15"/>
  <c r="Z413" i="14"/>
  <c r="Y413" i="14"/>
  <c r="X413" i="14"/>
  <c r="W413" i="14"/>
  <c r="V413" i="14"/>
  <c r="U413" i="14"/>
  <c r="T413" i="14"/>
  <c r="AD408" i="14"/>
  <c r="A408" i="14"/>
  <c r="AD407" i="14"/>
  <c r="A407" i="14"/>
  <c r="A406" i="14"/>
  <c r="AE405" i="14"/>
  <c r="AC405" i="14"/>
  <c r="A405" i="14"/>
  <c r="AC404" i="14"/>
  <c r="AE404" i="14"/>
  <c r="A404" i="14"/>
  <c r="AD403" i="14"/>
  <c r="A403" i="14"/>
  <c r="Q410" i="14"/>
  <c r="Q413" i="14" s="1"/>
  <c r="AE413" i="14" s="1"/>
  <c r="A402" i="14"/>
  <c r="A401" i="14"/>
  <c r="P394" i="14"/>
  <c r="P397" i="14" s="1"/>
  <c r="AD392" i="14"/>
  <c r="A392" i="14"/>
  <c r="AC391" i="14"/>
  <c r="A391" i="14"/>
  <c r="Q394" i="14"/>
  <c r="Q397" i="14" s="1"/>
  <c r="A390" i="14"/>
  <c r="A381" i="14"/>
  <c r="A380" i="14"/>
  <c r="AC379" i="14"/>
  <c r="A379" i="14"/>
  <c r="O383" i="14"/>
  <c r="A378" i="14"/>
  <c r="AC377" i="14"/>
  <c r="A377" i="14"/>
  <c r="A372" i="14"/>
  <c r="A371" i="14"/>
  <c r="AC370" i="14"/>
  <c r="AE370" i="14"/>
  <c r="A370" i="14"/>
  <c r="AC369" i="14"/>
  <c r="AD369" i="14"/>
  <c r="A369" i="14"/>
  <c r="AE368" i="14"/>
  <c r="A368" i="14"/>
  <c r="AE367" i="14"/>
  <c r="AD367" i="14"/>
  <c r="A367" i="14"/>
  <c r="AE366" i="14"/>
  <c r="AC366" i="14"/>
  <c r="A366" i="14"/>
  <c r="AC365" i="14"/>
  <c r="A365" i="14"/>
  <c r="AE365" i="14" s="1"/>
  <c r="A364" i="14"/>
  <c r="AE363" i="14"/>
  <c r="AD363" i="14"/>
  <c r="AC363" i="14"/>
  <c r="A363" i="14"/>
  <c r="A362" i="14"/>
  <c r="AD361" i="14"/>
  <c r="AC361" i="14"/>
  <c r="A361" i="14"/>
  <c r="AE360" i="14"/>
  <c r="AD360" i="14"/>
  <c r="A360" i="14"/>
  <c r="A359" i="14"/>
  <c r="AE358" i="14"/>
  <c r="AD358" i="14"/>
  <c r="AC358" i="14"/>
  <c r="A358" i="14"/>
  <c r="AE357" i="14"/>
  <c r="AC357" i="14"/>
  <c r="A357" i="14"/>
  <c r="AD357" i="14" s="1"/>
  <c r="AE356" i="14"/>
  <c r="AD356" i="14"/>
  <c r="AC356" i="14"/>
  <c r="A356" i="14"/>
  <c r="A355" i="14"/>
  <c r="AE354" i="14"/>
  <c r="AD354" i="14"/>
  <c r="AC354" i="14"/>
  <c r="A354" i="14"/>
  <c r="AD353" i="14"/>
  <c r="A353" i="14"/>
  <c r="A352" i="14"/>
  <c r="AC351" i="14"/>
  <c r="AE351" i="14"/>
  <c r="AD351" i="14"/>
  <c r="A351" i="14"/>
  <c r="AE350" i="14"/>
  <c r="AD350" i="14"/>
  <c r="AC350" i="14"/>
  <c r="A350" i="14"/>
  <c r="AE349" i="14"/>
  <c r="AC349" i="14"/>
  <c r="A349" i="14"/>
  <c r="AD349" i="14" s="1"/>
  <c r="AE348" i="14"/>
  <c r="A348" i="14"/>
  <c r="AD347" i="14"/>
  <c r="AC347" i="14"/>
  <c r="A347" i="14"/>
  <c r="A346" i="14"/>
  <c r="A345" i="14"/>
  <c r="A344" i="14"/>
  <c r="AE343" i="14"/>
  <c r="AD343" i="14"/>
  <c r="AC343" i="14"/>
  <c r="A343" i="14"/>
  <c r="AC342" i="14"/>
  <c r="AE342" i="14"/>
  <c r="AD342" i="14"/>
  <c r="A342" i="14"/>
  <c r="A341" i="14"/>
  <c r="AC340" i="14"/>
  <c r="A340" i="14"/>
  <c r="A339" i="14"/>
  <c r="AE338" i="14"/>
  <c r="AD338" i="14"/>
  <c r="AC338" i="14"/>
  <c r="A338" i="14"/>
  <c r="AE337" i="14"/>
  <c r="AD337" i="14"/>
  <c r="A337" i="14"/>
  <c r="A336" i="14"/>
  <c r="AD335" i="14"/>
  <c r="AC335" i="14"/>
  <c r="A335" i="14"/>
  <c r="A334" i="14"/>
  <c r="AC333" i="14"/>
  <c r="A333" i="14"/>
  <c r="AE332" i="14"/>
  <c r="AC332" i="14"/>
  <c r="A332" i="14"/>
  <c r="AE331" i="14"/>
  <c r="AD331" i="14"/>
  <c r="AC331" i="14"/>
  <c r="A331" i="14"/>
  <c r="AE330" i="14"/>
  <c r="AC330" i="14"/>
  <c r="A330" i="14"/>
  <c r="A329" i="14"/>
  <c r="AE328" i="14"/>
  <c r="A328" i="14"/>
  <c r="AD327" i="14"/>
  <c r="AE327" i="14"/>
  <c r="AC327" i="14"/>
  <c r="A327" i="14"/>
  <c r="AD326" i="14"/>
  <c r="AC326" i="14"/>
  <c r="AE326" i="14"/>
  <c r="A326" i="14"/>
  <c r="AC325" i="14"/>
  <c r="AE325" i="14"/>
  <c r="A325" i="14"/>
  <c r="AE324" i="14"/>
  <c r="AD324" i="14"/>
  <c r="AC324" i="14"/>
  <c r="A324" i="14"/>
  <c r="A323" i="14"/>
  <c r="AC323" i="14" s="1"/>
  <c r="AE322" i="14"/>
  <c r="AD322" i="14"/>
  <c r="A322" i="14"/>
  <c r="AE321" i="14"/>
  <c r="A321" i="14"/>
  <c r="A320" i="14"/>
  <c r="AE319" i="14"/>
  <c r="AC319" i="14"/>
  <c r="A319" i="14"/>
  <c r="AD318" i="14"/>
  <c r="AE318" i="14"/>
  <c r="A318" i="14"/>
  <c r="AE317" i="14"/>
  <c r="AC317" i="14"/>
  <c r="A317" i="14"/>
  <c r="AD317" i="14" s="1"/>
  <c r="A316" i="14"/>
  <c r="AE315" i="14"/>
  <c r="AD315" i="14"/>
  <c r="AC315" i="14"/>
  <c r="A315" i="14"/>
  <c r="A314" i="14"/>
  <c r="A313" i="14"/>
  <c r="AD312" i="14"/>
  <c r="AE312" i="14"/>
  <c r="A312" i="14"/>
  <c r="AD311" i="14"/>
  <c r="AE311" i="14"/>
  <c r="AC311" i="14"/>
  <c r="A311" i="14"/>
  <c r="AD310" i="14"/>
  <c r="AC310" i="14"/>
  <c r="AE310" i="14"/>
  <c r="A310" i="14"/>
  <c r="A309" i="14"/>
  <c r="A308" i="14"/>
  <c r="AE308" i="14" s="1"/>
  <c r="A307" i="14"/>
  <c r="AE306" i="14"/>
  <c r="AD306" i="14"/>
  <c r="AC306" i="14"/>
  <c r="A306" i="14"/>
  <c r="AD305" i="14"/>
  <c r="A305" i="14"/>
  <c r="AC304" i="14"/>
  <c r="A304" i="14"/>
  <c r="A303" i="14"/>
  <c r="AD302" i="14"/>
  <c r="A302" i="14"/>
  <c r="AC301" i="14"/>
  <c r="A301" i="14"/>
  <c r="AE300" i="14"/>
  <c r="AC300" i="14"/>
  <c r="A300" i="14"/>
  <c r="A299" i="14"/>
  <c r="A298" i="14"/>
  <c r="Q374" i="14"/>
  <c r="A297" i="14"/>
  <c r="P288" i="14"/>
  <c r="A286" i="14"/>
  <c r="AC285" i="14"/>
  <c r="A285" i="14"/>
  <c r="AD284" i="14"/>
  <c r="AC284" i="14"/>
  <c r="A284" i="14"/>
  <c r="AD283" i="14"/>
  <c r="AC283" i="14"/>
  <c r="AE283" i="14"/>
  <c r="A283" i="14"/>
  <c r="A282" i="14"/>
  <c r="A281" i="14"/>
  <c r="AD280" i="14"/>
  <c r="A280" i="14"/>
  <c r="O288" i="14"/>
  <c r="A279" i="14"/>
  <c r="A274" i="14"/>
  <c r="A273" i="14"/>
  <c r="AD272" i="14"/>
  <c r="AC272" i="14"/>
  <c r="AE272" i="14"/>
  <c r="A272" i="14"/>
  <c r="AD271" i="14"/>
  <c r="AC271" i="14"/>
  <c r="A271" i="14"/>
  <c r="AE270" i="14"/>
  <c r="AC270" i="14"/>
  <c r="AD270" i="14"/>
  <c r="A270" i="14"/>
  <c r="AE269" i="14"/>
  <c r="AC269" i="14"/>
  <c r="A269" i="14"/>
  <c r="AD269" i="14" s="1"/>
  <c r="AC268" i="14"/>
  <c r="A268" i="14"/>
  <c r="AE267" i="14"/>
  <c r="AD267" i="14"/>
  <c r="AC267" i="14"/>
  <c r="A267" i="14"/>
  <c r="AD266" i="14"/>
  <c r="AC266" i="14"/>
  <c r="A266" i="14"/>
  <c r="AE266" i="14" s="1"/>
  <c r="AC265" i="14"/>
  <c r="A265" i="14"/>
  <c r="AD264" i="14"/>
  <c r="A264" i="14"/>
  <c r="AE263" i="14"/>
  <c r="AC263" i="14"/>
  <c r="A263" i="14"/>
  <c r="A262" i="14"/>
  <c r="AE261" i="14"/>
  <c r="AD261" i="14"/>
  <c r="AC261" i="14"/>
  <c r="A261" i="14"/>
  <c r="A260" i="14"/>
  <c r="A259" i="14"/>
  <c r="AD258" i="14"/>
  <c r="A258" i="14"/>
  <c r="AE257" i="14"/>
  <c r="AD257" i="14"/>
  <c r="AC257" i="14"/>
  <c r="A257" i="14"/>
  <c r="AC256" i="14"/>
  <c r="AE256" i="14"/>
  <c r="AD256" i="14"/>
  <c r="A256" i="14"/>
  <c r="A255" i="14"/>
  <c r="AC254" i="14"/>
  <c r="A254" i="14"/>
  <c r="AD253" i="14"/>
  <c r="A253" i="14"/>
  <c r="AE252" i="14"/>
  <c r="A252" i="14"/>
  <c r="A251" i="14"/>
  <c r="AD250" i="14"/>
  <c r="AC250" i="14"/>
  <c r="A250" i="14"/>
  <c r="AE250" i="14" s="1"/>
  <c r="AC249" i="14"/>
  <c r="A249" i="14"/>
  <c r="AC248" i="14"/>
  <c r="A248" i="14"/>
  <c r="AE247" i="14"/>
  <c r="AC247" i="14"/>
  <c r="A247" i="14"/>
  <c r="A246" i="14"/>
  <c r="AD245" i="14"/>
  <c r="A245" i="14"/>
  <c r="AE244" i="14"/>
  <c r="A244" i="14"/>
  <c r="A243" i="14"/>
  <c r="AD242" i="14"/>
  <c r="AC242" i="14"/>
  <c r="A242" i="14"/>
  <c r="AC241" i="14"/>
  <c r="AE241" i="14"/>
  <c r="AD241" i="14"/>
  <c r="A241" i="14"/>
  <c r="AC240" i="14"/>
  <c r="AE240" i="14"/>
  <c r="AD240" i="14"/>
  <c r="A240" i="14"/>
  <c r="A239" i="14"/>
  <c r="A238" i="14"/>
  <c r="A237" i="14"/>
  <c r="AC236" i="14"/>
  <c r="A236" i="14"/>
  <c r="AD235" i="14"/>
  <c r="A235" i="14"/>
  <c r="A234" i="14"/>
  <c r="AE233" i="14"/>
  <c r="AC233" i="14"/>
  <c r="A233" i="14"/>
  <c r="AD232" i="14"/>
  <c r="A232" i="14"/>
  <c r="A231" i="14"/>
  <c r="A230" i="14"/>
  <c r="AE229" i="14"/>
  <c r="AD229" i="14"/>
  <c r="A229" i="14"/>
  <c r="AE228" i="14"/>
  <c r="AD228" i="14"/>
  <c r="AC228" i="14"/>
  <c r="A228" i="14"/>
  <c r="AD227" i="14"/>
  <c r="A227" i="14"/>
  <c r="AD226" i="14"/>
  <c r="A226" i="14"/>
  <c r="AD225" i="14"/>
  <c r="AC225" i="14"/>
  <c r="AE225" i="14"/>
  <c r="P276" i="14"/>
  <c r="A225" i="14"/>
  <c r="A220" i="14"/>
  <c r="A219" i="14"/>
  <c r="A218" i="14"/>
  <c r="AD217" i="14"/>
  <c r="A217" i="14"/>
  <c r="A216" i="14"/>
  <c r="AD215" i="14"/>
  <c r="A215" i="14"/>
  <c r="AC214" i="14"/>
  <c r="AE214" i="14"/>
  <c r="A214" i="14"/>
  <c r="AE213" i="14"/>
  <c r="A213" i="14"/>
  <c r="A212" i="14"/>
  <c r="A211" i="14"/>
  <c r="A210" i="14"/>
  <c r="AD209" i="14"/>
  <c r="A209" i="14"/>
  <c r="AC208" i="14"/>
  <c r="AE208" i="14"/>
  <c r="A208" i="14"/>
  <c r="AD207" i="14"/>
  <c r="A207" i="14"/>
  <c r="AC206" i="14"/>
  <c r="A206" i="14"/>
  <c r="AC205" i="14"/>
  <c r="AE205" i="14"/>
  <c r="A205" i="14"/>
  <c r="AE204" i="14"/>
  <c r="AD204" i="14"/>
  <c r="AC204" i="14"/>
  <c r="A204" i="14"/>
  <c r="AC203" i="14"/>
  <c r="AD203" i="14"/>
  <c r="A203" i="14"/>
  <c r="A202" i="14"/>
  <c r="AE201" i="14"/>
  <c r="A201" i="14"/>
  <c r="AC200" i="14"/>
  <c r="AD200" i="14"/>
  <c r="AE200" i="14"/>
  <c r="A200" i="14"/>
  <c r="AD199" i="14"/>
  <c r="AE199" i="14"/>
  <c r="A199" i="14"/>
  <c r="AE198" i="14"/>
  <c r="AC198" i="14"/>
  <c r="AD198" i="14"/>
  <c r="A198" i="14"/>
  <c r="AE197" i="14"/>
  <c r="AC197" i="14"/>
  <c r="A197" i="14"/>
  <c r="AE196" i="14"/>
  <c r="AD196" i="14"/>
  <c r="AC196" i="14"/>
  <c r="A196" i="14"/>
  <c r="A195" i="14"/>
  <c r="A194" i="14"/>
  <c r="A193" i="14"/>
  <c r="AC192" i="14"/>
  <c r="A192" i="14"/>
  <c r="A191" i="14"/>
  <c r="A190" i="14"/>
  <c r="AE189" i="14"/>
  <c r="AC189" i="14"/>
  <c r="A189" i="14"/>
  <c r="AD189" i="14" s="1"/>
  <c r="Q222" i="14"/>
  <c r="A188" i="14"/>
  <c r="AD183" i="14"/>
  <c r="AC183" i="14"/>
  <c r="A183" i="14"/>
  <c r="AD182" i="14"/>
  <c r="AC182" i="14"/>
  <c r="A182" i="14"/>
  <c r="AC181" i="14"/>
  <c r="A181" i="14"/>
  <c r="AD181" i="14" s="1"/>
  <c r="AE180" i="14"/>
  <c r="AD180" i="14"/>
  <c r="A180" i="14"/>
  <c r="AE179" i="14"/>
  <c r="AD179" i="14"/>
  <c r="A179" i="14"/>
  <c r="AE178" i="14"/>
  <c r="AD178" i="14"/>
  <c r="AC178" i="14"/>
  <c r="A178" i="14"/>
  <c r="AD177" i="14"/>
  <c r="AC177" i="14"/>
  <c r="A177" i="14"/>
  <c r="AD176" i="14"/>
  <c r="A176" i="14"/>
  <c r="AC175" i="14"/>
  <c r="A175" i="14"/>
  <c r="AE174" i="14"/>
  <c r="AD174" i="14"/>
  <c r="AC174" i="14"/>
  <c r="A174" i="14"/>
  <c r="AE173" i="14"/>
  <c r="AD173" i="14"/>
  <c r="A173" i="14"/>
  <c r="AC173" i="14" s="1"/>
  <c r="A172" i="14"/>
  <c r="A171" i="14"/>
  <c r="AD171" i="14" s="1"/>
  <c r="A170" i="14"/>
  <c r="A169" i="14"/>
  <c r="A168" i="14"/>
  <c r="A167" i="14"/>
  <c r="AD167" i="14" s="1"/>
  <c r="A166" i="14"/>
  <c r="AC165" i="14"/>
  <c r="AE165" i="14"/>
  <c r="AD165" i="14"/>
  <c r="A165" i="14"/>
  <c r="AD164" i="14"/>
  <c r="A164" i="14"/>
  <c r="A163" i="14"/>
  <c r="A162" i="14"/>
  <c r="AE161" i="14"/>
  <c r="AD161" i="14"/>
  <c r="AC161" i="14"/>
  <c r="A161" i="14"/>
  <c r="A160" i="14"/>
  <c r="AC159" i="14"/>
  <c r="A159" i="14"/>
  <c r="A158" i="14"/>
  <c r="AC157" i="14"/>
  <c r="AE157" i="14"/>
  <c r="A157" i="14"/>
  <c r="AE156" i="14"/>
  <c r="AD156" i="14"/>
  <c r="A156" i="14"/>
  <c r="A155" i="14"/>
  <c r="A154" i="14"/>
  <c r="A153" i="14"/>
  <c r="AE152" i="14"/>
  <c r="AC152" i="14"/>
  <c r="AD152" i="14"/>
  <c r="A152" i="14"/>
  <c r="AD151" i="14"/>
  <c r="A151" i="14"/>
  <c r="A150" i="14"/>
  <c r="AD149" i="14"/>
  <c r="AC149" i="14"/>
  <c r="A149" i="14"/>
  <c r="AE148" i="14"/>
  <c r="A148" i="14"/>
  <c r="AD148" i="14" s="1"/>
  <c r="AC147" i="14"/>
  <c r="U147" i="14"/>
  <c r="A147" i="14"/>
  <c r="AC146" i="14"/>
  <c r="AB146" i="14"/>
  <c r="A146" i="14"/>
  <c r="V145" i="14"/>
  <c r="A145" i="14"/>
  <c r="AE144" i="14"/>
  <c r="AD144" i="14"/>
  <c r="AC144" i="14"/>
  <c r="A144" i="14"/>
  <c r="A143" i="14"/>
  <c r="A142" i="14"/>
  <c r="AE141" i="14"/>
  <c r="A141" i="14"/>
  <c r="AE140" i="14"/>
  <c r="AD140" i="14"/>
  <c r="AC140" i="14"/>
  <c r="A140" i="14"/>
  <c r="A139" i="14"/>
  <c r="AE138" i="14"/>
  <c r="AC138" i="14"/>
  <c r="AD138" i="14"/>
  <c r="A138" i="14"/>
  <c r="A137" i="14"/>
  <c r="AD136" i="14"/>
  <c r="AC136" i="14"/>
  <c r="A136" i="14"/>
  <c r="A135" i="14"/>
  <c r="A134" i="14"/>
  <c r="AD133" i="14"/>
  <c r="W133" i="14"/>
  <c r="A133" i="14"/>
  <c r="AE132" i="14"/>
  <c r="AC132" i="14"/>
  <c r="A132" i="14"/>
  <c r="AE131" i="14"/>
  <c r="AC131" i="14"/>
  <c r="A131" i="14"/>
  <c r="AD131" i="14" s="1"/>
  <c r="A130" i="14"/>
  <c r="A129" i="14"/>
  <c r="AC128" i="14"/>
  <c r="A128" i="14"/>
  <c r="AC127" i="14"/>
  <c r="Y127" i="14"/>
  <c r="A127" i="14"/>
  <c r="AE126" i="14"/>
  <c r="A126" i="14"/>
  <c r="AE125" i="14"/>
  <c r="A125" i="14"/>
  <c r="AE124" i="14"/>
  <c r="AC124" i="14"/>
  <c r="A124" i="14"/>
  <c r="AE123" i="14"/>
  <c r="A123" i="14"/>
  <c r="A122" i="14"/>
  <c r="A121" i="14"/>
  <c r="AE120" i="14"/>
  <c r="AD120" i="14"/>
  <c r="AC120" i="14"/>
  <c r="A120" i="14"/>
  <c r="A119" i="14"/>
  <c r="A118" i="14"/>
  <c r="AD117" i="14"/>
  <c r="A117" i="14"/>
  <c r="A116" i="14"/>
  <c r="AD115" i="14"/>
  <c r="AC115" i="14"/>
  <c r="A115" i="14"/>
  <c r="AE114" i="14"/>
  <c r="AC114" i="14"/>
  <c r="X114" i="14"/>
  <c r="A114" i="14"/>
  <c r="A113" i="14"/>
  <c r="AE112" i="14"/>
  <c r="AD112" i="14"/>
  <c r="AC112" i="14"/>
  <c r="A112" i="14"/>
  <c r="AE111" i="14"/>
  <c r="AD111" i="14"/>
  <c r="A111" i="14"/>
  <c r="AD110" i="14"/>
  <c r="AC110" i="14"/>
  <c r="U110" i="14"/>
  <c r="A110" i="14"/>
  <c r="AE109" i="14"/>
  <c r="A109" i="14"/>
  <c r="AC109" i="14" s="1"/>
  <c r="A108" i="14"/>
  <c r="A107" i="14"/>
  <c r="AE106" i="14"/>
  <c r="AD106" i="14"/>
  <c r="AC106" i="14"/>
  <c r="A106" i="14"/>
  <c r="AE105" i="14"/>
  <c r="AC105" i="14"/>
  <c r="W105" i="14"/>
  <c r="A105" i="14"/>
  <c r="AC104" i="14"/>
  <c r="A104" i="14"/>
  <c r="O95" i="14"/>
  <c r="A93" i="14"/>
  <c r="Q95" i="14"/>
  <c r="A92" i="14"/>
  <c r="A91" i="14"/>
  <c r="AD90" i="14"/>
  <c r="AE90" i="14"/>
  <c r="AC90" i="14"/>
  <c r="V90" i="14"/>
  <c r="A90" i="14"/>
  <c r="AE89" i="14"/>
  <c r="Z89" i="14"/>
  <c r="U89" i="14"/>
  <c r="AD89" i="14"/>
  <c r="A89" i="14"/>
  <c r="AE88" i="14"/>
  <c r="AD88" i="14"/>
  <c r="AC88" i="14"/>
  <c r="AB88" i="14"/>
  <c r="X88" i="14"/>
  <c r="T88" i="14"/>
  <c r="A88" i="14"/>
  <c r="AE87" i="14"/>
  <c r="AA87" i="14"/>
  <c r="AC87" i="14"/>
  <c r="A87" i="14"/>
  <c r="AA86" i="14"/>
  <c r="AE86" i="14"/>
  <c r="AC86" i="14"/>
  <c r="A86" i="14"/>
  <c r="AE81" i="14"/>
  <c r="AA81" i="14"/>
  <c r="X81" i="14"/>
  <c r="A81" i="14"/>
  <c r="AE80" i="14"/>
  <c r="AB80" i="14"/>
  <c r="U80" i="14"/>
  <c r="A80" i="14"/>
  <c r="A79" i="14"/>
  <c r="A78" i="14"/>
  <c r="AE77" i="14"/>
  <c r="AD77" i="14"/>
  <c r="Z77" i="14"/>
  <c r="W77" i="14"/>
  <c r="AC77" i="14"/>
  <c r="A77" i="14"/>
  <c r="AE76" i="14"/>
  <c r="AD76" i="14"/>
  <c r="AC76" i="14"/>
  <c r="Z76" i="14"/>
  <c r="X76" i="14"/>
  <c r="U76" i="14"/>
  <c r="A76" i="14"/>
  <c r="P83" i="14"/>
  <c r="O83" i="14"/>
  <c r="A75" i="14"/>
  <c r="AE70" i="14"/>
  <c r="V70" i="14"/>
  <c r="AD70" i="14"/>
  <c r="AB70" i="14"/>
  <c r="X70" i="14"/>
  <c r="AC70" i="14"/>
  <c r="A70" i="14"/>
  <c r="AE69" i="14"/>
  <c r="X69" i="14"/>
  <c r="U69" i="14"/>
  <c r="AD69" i="14"/>
  <c r="A69" i="14"/>
  <c r="AE68" i="14"/>
  <c r="AD68" i="14"/>
  <c r="AB68" i="14"/>
  <c r="X68" i="14"/>
  <c r="A68" i="14"/>
  <c r="AE67" i="14"/>
  <c r="AD67" i="14"/>
  <c r="AC67" i="14"/>
  <c r="Z67" i="14"/>
  <c r="W67" i="14"/>
  <c r="U67" i="14"/>
  <c r="A67" i="14"/>
  <c r="AE66" i="14"/>
  <c r="X66" i="14"/>
  <c r="A66" i="14"/>
  <c r="AE65" i="14"/>
  <c r="AC65" i="14"/>
  <c r="X65" i="14"/>
  <c r="U65" i="14"/>
  <c r="A65" i="14"/>
  <c r="A64" i="14"/>
  <c r="AC63" i="14"/>
  <c r="Y63" i="14"/>
  <c r="A63" i="14"/>
  <c r="AC62" i="14"/>
  <c r="AE62" i="14"/>
  <c r="AD62" i="14"/>
  <c r="AB62" i="14"/>
  <c r="Z62" i="14"/>
  <c r="W62" i="14"/>
  <c r="A62" i="14"/>
  <c r="A61" i="14"/>
  <c r="AE60" i="14"/>
  <c r="AC60" i="14"/>
  <c r="AD60" i="14"/>
  <c r="Z60" i="14"/>
  <c r="X60" i="14"/>
  <c r="U60" i="14"/>
  <c r="A60" i="14"/>
  <c r="AE59" i="14"/>
  <c r="AD59" i="14"/>
  <c r="AC59" i="14"/>
  <c r="W59" i="14"/>
  <c r="U59" i="14"/>
  <c r="A59" i="14"/>
  <c r="AE58" i="14"/>
  <c r="AA58" i="14"/>
  <c r="V58" i="14"/>
  <c r="AD58" i="14"/>
  <c r="A58" i="14"/>
  <c r="AE57" i="14"/>
  <c r="U57" i="14"/>
  <c r="AD57" i="14"/>
  <c r="A57" i="14"/>
  <c r="A56" i="14"/>
  <c r="A55" i="14"/>
  <c r="AD54" i="14"/>
  <c r="AC54" i="14"/>
  <c r="AE54" i="14"/>
  <c r="Z54" i="14"/>
  <c r="W54" i="14"/>
  <c r="T54" i="14"/>
  <c r="A54" i="14"/>
  <c r="AD53" i="14"/>
  <c r="AE53" i="14"/>
  <c r="Y53" i="14"/>
  <c r="W53" i="14"/>
  <c r="T53" i="14"/>
  <c r="A53" i="14"/>
  <c r="AE52" i="14"/>
  <c r="AD52" i="14"/>
  <c r="AC52" i="14"/>
  <c r="X52" i="14"/>
  <c r="A52" i="14"/>
  <c r="AE51" i="14"/>
  <c r="AC51" i="14"/>
  <c r="Z51" i="14"/>
  <c r="A51" i="14"/>
  <c r="AD51" i="14" s="1"/>
  <c r="A50" i="14"/>
  <c r="AE49" i="14"/>
  <c r="AA49" i="14"/>
  <c r="X49" i="14"/>
  <c r="AD49" i="14"/>
  <c r="A49" i="14"/>
  <c r="A48" i="14"/>
  <c r="AD47" i="14"/>
  <c r="AE47" i="14"/>
  <c r="AA47" i="14"/>
  <c r="X47" i="14"/>
  <c r="U47" i="14"/>
  <c r="A47" i="14"/>
  <c r="AD46" i="14"/>
  <c r="Y46" i="14"/>
  <c r="V46" i="14"/>
  <c r="AC46" i="14"/>
  <c r="A46" i="14"/>
  <c r="AE45" i="14"/>
  <c r="X45" i="14"/>
  <c r="U45" i="14"/>
  <c r="AD45" i="14"/>
  <c r="A45" i="14"/>
  <c r="A44" i="14"/>
  <c r="AE43" i="14"/>
  <c r="AC43" i="14"/>
  <c r="AA43" i="14"/>
  <c r="U43" i="14"/>
  <c r="A43" i="14"/>
  <c r="A42" i="14"/>
  <c r="AE41" i="14"/>
  <c r="X41" i="14"/>
  <c r="A41" i="14"/>
  <c r="A40" i="14"/>
  <c r="AE39" i="14"/>
  <c r="AD39" i="14"/>
  <c r="AA39" i="14"/>
  <c r="X39" i="14"/>
  <c r="U39" i="14"/>
  <c r="A39" i="14"/>
  <c r="AD38" i="14"/>
  <c r="Y38" i="14"/>
  <c r="V38" i="14"/>
  <c r="A38" i="14"/>
  <c r="AE37" i="14"/>
  <c r="U37" i="14"/>
  <c r="AD37" i="14"/>
  <c r="A37" i="14"/>
  <c r="A36" i="14"/>
  <c r="AE35" i="14"/>
  <c r="AA35" i="14"/>
  <c r="U35" i="14"/>
  <c r="A35" i="14"/>
  <c r="A34" i="14"/>
  <c r="A33" i="14"/>
  <c r="A32" i="14"/>
  <c r="AE31" i="14"/>
  <c r="AD31" i="14"/>
  <c r="AA31" i="14"/>
  <c r="X31" i="14"/>
  <c r="U31" i="14"/>
  <c r="A31" i="14"/>
  <c r="V30" i="14"/>
  <c r="AD30" i="14"/>
  <c r="Y30" i="14"/>
  <c r="A30" i="14"/>
  <c r="U29" i="14"/>
  <c r="A29" i="14"/>
  <c r="A28" i="14"/>
  <c r="AE27" i="14"/>
  <c r="AA27" i="14"/>
  <c r="U27" i="14"/>
  <c r="AD27" i="14"/>
  <c r="A27" i="14"/>
  <c r="Y26" i="14"/>
  <c r="AD26" i="14"/>
  <c r="AA26" i="14"/>
  <c r="A26" i="14"/>
  <c r="AC25" i="14"/>
  <c r="AA25" i="14"/>
  <c r="A25" i="14"/>
  <c r="A24" i="14"/>
  <c r="AE23" i="14"/>
  <c r="AD23" i="14"/>
  <c r="AA23" i="14"/>
  <c r="X23" i="14"/>
  <c r="U23" i="14"/>
  <c r="A23" i="14"/>
  <c r="AD22" i="14"/>
  <c r="AC22" i="14"/>
  <c r="A22" i="14"/>
  <c r="AE21" i="14"/>
  <c r="X21" i="14"/>
  <c r="U21" i="14"/>
  <c r="AD21" i="14"/>
  <c r="A21" i="14"/>
  <c r="V20" i="14"/>
  <c r="A20" i="14"/>
  <c r="AE19" i="14"/>
  <c r="U19" i="14"/>
  <c r="A19" i="14"/>
  <c r="A18" i="14"/>
  <c r="X17" i="14"/>
  <c r="AD17" i="14"/>
  <c r="A17" i="14"/>
  <c r="A16" i="14"/>
  <c r="AD15" i="14"/>
  <c r="AE15" i="14"/>
  <c r="AA15" i="14"/>
  <c r="X15" i="14"/>
  <c r="U15" i="14"/>
  <c r="A15" i="14"/>
  <c r="AC14" i="14"/>
  <c r="A14" i="14"/>
  <c r="T13" i="14"/>
  <c r="AE13" i="14"/>
  <c r="AC13" i="14"/>
  <c r="X13" i="14"/>
  <c r="U13" i="14"/>
  <c r="AD13" i="14"/>
  <c r="A13" i="14"/>
  <c r="A12" i="14"/>
  <c r="A11" i="14"/>
  <c r="W10" i="14"/>
  <c r="AC10" i="14"/>
  <c r="A10" i="14"/>
  <c r="O5" i="14"/>
  <c r="AC5" i="14" s="1"/>
  <c r="F5" i="14"/>
  <c r="T5" i="14" s="1"/>
  <c r="B3" i="14"/>
  <c r="AD2" i="14"/>
  <c r="AE413" i="13"/>
  <c r="AD413" i="13"/>
  <c r="AC413" i="13"/>
  <c r="AB413" i="13"/>
  <c r="AA413" i="13"/>
  <c r="Z413" i="13"/>
  <c r="Y413" i="13"/>
  <c r="X413" i="13"/>
  <c r="W413" i="13"/>
  <c r="V413" i="13"/>
  <c r="U413" i="13"/>
  <c r="T413" i="13"/>
  <c r="AC408" i="13"/>
  <c r="AD408" i="13"/>
  <c r="Y408" i="13"/>
  <c r="V408" i="13"/>
  <c r="U408" i="13"/>
  <c r="A408" i="13"/>
  <c r="AD407" i="13"/>
  <c r="W407" i="13"/>
  <c r="AA407" i="13"/>
  <c r="AC407" i="13"/>
  <c r="A407" i="13"/>
  <c r="AD406" i="13"/>
  <c r="AC406" i="13"/>
  <c r="W406" i="13"/>
  <c r="A406" i="13"/>
  <c r="AB405" i="13"/>
  <c r="Z405" i="13"/>
  <c r="A405" i="13"/>
  <c r="AE405" i="13" s="1"/>
  <c r="Y404" i="13"/>
  <c r="V404" i="13"/>
  <c r="A404" i="13"/>
  <c r="AD404" i="13" s="1"/>
  <c r="AC403" i="13"/>
  <c r="AE403" i="13"/>
  <c r="AD403" i="13"/>
  <c r="T403" i="13"/>
  <c r="A403" i="13"/>
  <c r="AE402" i="13"/>
  <c r="AD402" i="13"/>
  <c r="W402" i="13"/>
  <c r="U402" i="13"/>
  <c r="T402" i="13"/>
  <c r="A402" i="13"/>
  <c r="Q410" i="13"/>
  <c r="Q413" i="13" s="1"/>
  <c r="O410" i="13"/>
  <c r="O413" i="13" s="1"/>
  <c r="Y401" i="13"/>
  <c r="A401" i="13"/>
  <c r="AE401" i="13" s="1"/>
  <c r="AC392" i="13"/>
  <c r="AA392" i="13"/>
  <c r="Z392" i="13"/>
  <c r="A392" i="13"/>
  <c r="Z391" i="13"/>
  <c r="A391" i="13"/>
  <c r="Q394" i="13"/>
  <c r="Q397" i="13" s="1"/>
  <c r="P394" i="13"/>
  <c r="P397" i="13" s="1"/>
  <c r="A390" i="13"/>
  <c r="A381" i="13"/>
  <c r="AC380" i="13"/>
  <c r="AB380" i="13"/>
  <c r="V380" i="13"/>
  <c r="A380" i="13"/>
  <c r="A379" i="13"/>
  <c r="AD378" i="13"/>
  <c r="AE378" i="13"/>
  <c r="P383" i="13"/>
  <c r="AC378" i="13"/>
  <c r="AB378" i="13"/>
  <c r="A378" i="13"/>
  <c r="A377" i="13"/>
  <c r="AD372" i="13"/>
  <c r="AC372" i="13"/>
  <c r="AB372" i="13"/>
  <c r="AA372" i="13"/>
  <c r="A372" i="13"/>
  <c r="A371" i="13"/>
  <c r="AD370" i="13"/>
  <c r="Z370" i="13"/>
  <c r="AC370" i="13"/>
  <c r="Y370" i="13"/>
  <c r="W370" i="13"/>
  <c r="V370" i="13"/>
  <c r="A370" i="13"/>
  <c r="W369" i="13"/>
  <c r="AE369" i="13"/>
  <c r="AD369" i="13"/>
  <c r="AC369" i="13"/>
  <c r="X369" i="13"/>
  <c r="V369" i="13"/>
  <c r="T369" i="13"/>
  <c r="A369" i="13"/>
  <c r="AE368" i="13"/>
  <c r="AD368" i="13"/>
  <c r="W368" i="13"/>
  <c r="X368" i="13"/>
  <c r="U368" i="13"/>
  <c r="A368" i="13"/>
  <c r="AC367" i="13"/>
  <c r="U367" i="13"/>
  <c r="A367" i="13"/>
  <c r="AE367" i="13" s="1"/>
  <c r="AD366" i="13"/>
  <c r="Z366" i="13"/>
  <c r="Y366" i="13"/>
  <c r="A366" i="13"/>
  <c r="AE365" i="13"/>
  <c r="AD365" i="13"/>
  <c r="AC365" i="13"/>
  <c r="AA365" i="13"/>
  <c r="Z365" i="13"/>
  <c r="X365" i="13"/>
  <c r="W365" i="13"/>
  <c r="T365" i="13"/>
  <c r="A365" i="13"/>
  <c r="A364" i="13"/>
  <c r="AE363" i="13"/>
  <c r="AC363" i="13"/>
  <c r="X363" i="13"/>
  <c r="A363" i="13"/>
  <c r="AC362" i="13"/>
  <c r="A362" i="13"/>
  <c r="AC361" i="13"/>
  <c r="AE361" i="13"/>
  <c r="AD361" i="13"/>
  <c r="AB361" i="13"/>
  <c r="V361" i="13"/>
  <c r="A361" i="13"/>
  <c r="A360" i="13"/>
  <c r="AC359" i="13"/>
  <c r="V359" i="13"/>
  <c r="U359" i="13"/>
  <c r="T359" i="13"/>
  <c r="A359" i="13"/>
  <c r="V358" i="13"/>
  <c r="A358" i="13"/>
  <c r="AE357" i="13"/>
  <c r="W357" i="13"/>
  <c r="AD357" i="13"/>
  <c r="AC357" i="13"/>
  <c r="AB357" i="13"/>
  <c r="AA357" i="13"/>
  <c r="V357" i="13"/>
  <c r="T357" i="13"/>
  <c r="A357" i="13"/>
  <c r="A356" i="13"/>
  <c r="AE355" i="13"/>
  <c r="AC355" i="13"/>
  <c r="Y355" i="13"/>
  <c r="AD355" i="13"/>
  <c r="Z355" i="13"/>
  <c r="X355" i="13"/>
  <c r="A355" i="13"/>
  <c r="A354" i="13"/>
  <c r="AD354" i="13" s="1"/>
  <c r="AC353" i="13"/>
  <c r="AE353" i="13"/>
  <c r="AD353" i="13"/>
  <c r="AA353" i="13"/>
  <c r="Z353" i="13"/>
  <c r="A353" i="13"/>
  <c r="A352" i="13"/>
  <c r="T352" i="13" s="1"/>
  <c r="A351" i="13"/>
  <c r="AC350" i="13"/>
  <c r="A350" i="13"/>
  <c r="A349" i="13"/>
  <c r="A348" i="13"/>
  <c r="AD347" i="13"/>
  <c r="AC347" i="13"/>
  <c r="Y347" i="13"/>
  <c r="V347" i="13"/>
  <c r="A347" i="13"/>
  <c r="AC346" i="13"/>
  <c r="AB346" i="13"/>
  <c r="AA346" i="13"/>
  <c r="W346" i="13"/>
  <c r="V346" i="13"/>
  <c r="U346" i="13"/>
  <c r="A346" i="13"/>
  <c r="AD345" i="13"/>
  <c r="AC345" i="13"/>
  <c r="AE345" i="13"/>
  <c r="Z345" i="13"/>
  <c r="Y345" i="13"/>
  <c r="X345" i="13"/>
  <c r="W345" i="13"/>
  <c r="U345" i="13"/>
  <c r="A345" i="13"/>
  <c r="W344" i="13"/>
  <c r="AE344" i="13"/>
  <c r="AC344" i="13"/>
  <c r="AB344" i="13"/>
  <c r="A344" i="13"/>
  <c r="A343" i="13"/>
  <c r="AE342" i="13"/>
  <c r="AD342" i="13"/>
  <c r="AB342" i="13"/>
  <c r="AA342" i="13"/>
  <c r="V342" i="13"/>
  <c r="T342" i="13"/>
  <c r="AC342" i="13"/>
  <c r="A342" i="13"/>
  <c r="Y341" i="13"/>
  <c r="V341" i="13"/>
  <c r="AE341" i="13"/>
  <c r="AD341" i="13"/>
  <c r="AC341" i="13"/>
  <c r="X341" i="13"/>
  <c r="W341" i="13"/>
  <c r="U341" i="13"/>
  <c r="A341" i="13"/>
  <c r="AD340" i="13"/>
  <c r="AC340" i="13"/>
  <c r="AA340" i="13"/>
  <c r="Z340" i="13"/>
  <c r="Y340" i="13"/>
  <c r="X340" i="13"/>
  <c r="V340" i="13"/>
  <c r="AE340" i="13"/>
  <c r="A340" i="13"/>
  <c r="AD339" i="13"/>
  <c r="Z339" i="13"/>
  <c r="AC339" i="13"/>
  <c r="A339" i="13"/>
  <c r="AE338" i="13"/>
  <c r="AD338" i="13"/>
  <c r="AA338" i="13"/>
  <c r="Z338" i="13"/>
  <c r="V338" i="13"/>
  <c r="U338" i="13"/>
  <c r="A338" i="13"/>
  <c r="A337" i="13"/>
  <c r="AC336" i="13"/>
  <c r="X336" i="13"/>
  <c r="W336" i="13"/>
  <c r="AE336" i="13"/>
  <c r="AB336" i="13"/>
  <c r="Z336" i="13"/>
  <c r="Y336" i="13"/>
  <c r="V336" i="13"/>
  <c r="A336" i="13"/>
  <c r="A335" i="13"/>
  <c r="AA334" i="13"/>
  <c r="Z334" i="13"/>
  <c r="AB334" i="13"/>
  <c r="W334" i="13"/>
  <c r="A334" i="13"/>
  <c r="AE333" i="13"/>
  <c r="AD333" i="13"/>
  <c r="AC333" i="13"/>
  <c r="AB333" i="13"/>
  <c r="V333" i="13"/>
  <c r="U333" i="13"/>
  <c r="T333" i="13"/>
  <c r="A333" i="13"/>
  <c r="AE332" i="13"/>
  <c r="AD332" i="13"/>
  <c r="AA332" i="13"/>
  <c r="Z332" i="13"/>
  <c r="Y332" i="13"/>
  <c r="X332" i="13"/>
  <c r="A332" i="13"/>
  <c r="AC332" i="13" s="1"/>
  <c r="AD331" i="13"/>
  <c r="AC331" i="13"/>
  <c r="Z331" i="13"/>
  <c r="Y331" i="13"/>
  <c r="X331" i="13"/>
  <c r="W331" i="13"/>
  <c r="A331" i="13"/>
  <c r="AE330" i="13"/>
  <c r="AD330" i="13"/>
  <c r="AC330" i="13"/>
  <c r="AB330" i="13"/>
  <c r="AA330" i="13"/>
  <c r="Z330" i="13"/>
  <c r="A330" i="13"/>
  <c r="AC329" i="13"/>
  <c r="X329" i="13"/>
  <c r="W329" i="13"/>
  <c r="AE329" i="13"/>
  <c r="AB329" i="13"/>
  <c r="Y329" i="13"/>
  <c r="U329" i="13"/>
  <c r="T329" i="13"/>
  <c r="AD329" i="13"/>
  <c r="A329" i="13"/>
  <c r="A328" i="13"/>
  <c r="AB327" i="13"/>
  <c r="A327" i="13"/>
  <c r="V326" i="13"/>
  <c r="AD326" i="13"/>
  <c r="Z326" i="13"/>
  <c r="Y326" i="13"/>
  <c r="AE326" i="13"/>
  <c r="A326" i="13"/>
  <c r="A325" i="13"/>
  <c r="A324" i="13"/>
  <c r="AA323" i="13"/>
  <c r="Z323" i="13"/>
  <c r="Y323" i="13"/>
  <c r="V323" i="13"/>
  <c r="A323" i="13"/>
  <c r="AD322" i="13"/>
  <c r="X322" i="13"/>
  <c r="W322" i="13"/>
  <c r="AE322" i="13"/>
  <c r="AC322" i="13"/>
  <c r="AB322" i="13"/>
  <c r="AA322" i="13"/>
  <c r="Z322" i="13"/>
  <c r="T322" i="13"/>
  <c r="A322" i="13"/>
  <c r="AE321" i="13"/>
  <c r="AC321" i="13"/>
  <c r="AB321" i="13"/>
  <c r="W321" i="13"/>
  <c r="A321" i="13"/>
  <c r="AE320" i="13"/>
  <c r="AD320" i="13"/>
  <c r="AC320" i="13"/>
  <c r="Y320" i="13"/>
  <c r="X320" i="13"/>
  <c r="W320" i="13"/>
  <c r="V320" i="13"/>
  <c r="A320" i="13"/>
  <c r="AE319" i="13"/>
  <c r="W319" i="13"/>
  <c r="V319" i="13"/>
  <c r="AD319" i="13"/>
  <c r="AC319" i="13"/>
  <c r="Z319" i="13"/>
  <c r="Y319" i="13"/>
  <c r="U319" i="13"/>
  <c r="A319" i="13"/>
  <c r="AB318" i="13"/>
  <c r="A318" i="13"/>
  <c r="U317" i="13"/>
  <c r="A317" i="13"/>
  <c r="AC316" i="13"/>
  <c r="AB316" i="13"/>
  <c r="U316" i="13"/>
  <c r="T316" i="13"/>
  <c r="A316" i="13"/>
  <c r="A315" i="13"/>
  <c r="AE314" i="13"/>
  <c r="X314" i="13"/>
  <c r="W314" i="13"/>
  <c r="V314" i="13"/>
  <c r="A314" i="13"/>
  <c r="AE313" i="13"/>
  <c r="A313" i="13"/>
  <c r="AC312" i="13"/>
  <c r="X312" i="13"/>
  <c r="T312" i="13"/>
  <c r="AE312" i="13"/>
  <c r="AD312" i="13"/>
  <c r="W312" i="13"/>
  <c r="V312" i="13"/>
  <c r="U312" i="13"/>
  <c r="A312" i="13"/>
  <c r="A311" i="13"/>
  <c r="AE310" i="13"/>
  <c r="AD310" i="13"/>
  <c r="AA310" i="13"/>
  <c r="Z310" i="13"/>
  <c r="Y310" i="13"/>
  <c r="X310" i="13"/>
  <c r="W310" i="13"/>
  <c r="A310" i="13"/>
  <c r="U309" i="13"/>
  <c r="T309" i="13"/>
  <c r="A309" i="13"/>
  <c r="AE308" i="13"/>
  <c r="AC308" i="13"/>
  <c r="AB308" i="13"/>
  <c r="AA308" i="13"/>
  <c r="X308" i="13"/>
  <c r="V308" i="13"/>
  <c r="U308" i="13"/>
  <c r="T308" i="13"/>
  <c r="A308" i="13"/>
  <c r="AE307" i="13"/>
  <c r="AD307" i="13"/>
  <c r="AC307" i="13"/>
  <c r="Y307" i="13"/>
  <c r="V307" i="13"/>
  <c r="U307" i="13"/>
  <c r="A307" i="13"/>
  <c r="AC306" i="13"/>
  <c r="W306" i="13"/>
  <c r="AE306" i="13"/>
  <c r="AD306" i="13"/>
  <c r="AA306" i="13"/>
  <c r="Z306" i="13"/>
  <c r="X306" i="13"/>
  <c r="A306" i="13"/>
  <c r="A305" i="13"/>
  <c r="AB304" i="13"/>
  <c r="A304" i="13"/>
  <c r="Z304" i="13" s="1"/>
  <c r="AD303" i="13"/>
  <c r="U303" i="13"/>
  <c r="A303" i="13"/>
  <c r="AA302" i="13"/>
  <c r="AE302" i="13"/>
  <c r="AD302" i="13"/>
  <c r="X302" i="13"/>
  <c r="W302" i="13"/>
  <c r="V302" i="13"/>
  <c r="A302" i="13"/>
  <c r="AC302" i="13" s="1"/>
  <c r="X301" i="13"/>
  <c r="AB301" i="13"/>
  <c r="AA301" i="13"/>
  <c r="Y301" i="13"/>
  <c r="A301" i="13"/>
  <c r="AD300" i="13"/>
  <c r="Z300" i="13"/>
  <c r="V300" i="13"/>
  <c r="U300" i="13"/>
  <c r="AE300" i="13"/>
  <c r="A300" i="13"/>
  <c r="AD299" i="13"/>
  <c r="AC299" i="13"/>
  <c r="AA299" i="13"/>
  <c r="X299" i="13"/>
  <c r="W299" i="13"/>
  <c r="V299" i="13"/>
  <c r="A299" i="13"/>
  <c r="AD298" i="13"/>
  <c r="AC298" i="13"/>
  <c r="AE298" i="13"/>
  <c r="W298" i="13"/>
  <c r="V298" i="13"/>
  <c r="U298" i="13"/>
  <c r="T298" i="13"/>
  <c r="A298" i="13"/>
  <c r="A297" i="13"/>
  <c r="AC286" i="13"/>
  <c r="AB286" i="13"/>
  <c r="A286" i="13"/>
  <c r="A285" i="13"/>
  <c r="AD284" i="13"/>
  <c r="AB284" i="13"/>
  <c r="U284" i="13"/>
  <c r="T284" i="13"/>
  <c r="A284" i="13"/>
  <c r="AE283" i="13"/>
  <c r="AD283" i="13"/>
  <c r="AA283" i="13"/>
  <c r="A283" i="13"/>
  <c r="W282" i="13"/>
  <c r="A282" i="13"/>
  <c r="Z281" i="13"/>
  <c r="AE281" i="13"/>
  <c r="A281" i="13"/>
  <c r="W280" i="13"/>
  <c r="T280" i="13"/>
  <c r="AE280" i="13"/>
  <c r="AC280" i="13"/>
  <c r="AB280" i="13"/>
  <c r="Y280" i="13"/>
  <c r="X280" i="13"/>
  <c r="U280" i="13"/>
  <c r="AD280" i="13"/>
  <c r="A280" i="13"/>
  <c r="A279" i="13"/>
  <c r="AE274" i="13"/>
  <c r="AC274" i="13"/>
  <c r="AB274" i="13"/>
  <c r="Z274" i="13"/>
  <c r="W274" i="13"/>
  <c r="V274" i="13"/>
  <c r="A274" i="13"/>
  <c r="W273" i="13"/>
  <c r="AB273" i="13"/>
  <c r="AA273" i="13"/>
  <c r="Z273" i="13"/>
  <c r="Y273" i="13"/>
  <c r="A273" i="13"/>
  <c r="A272" i="13"/>
  <c r="AD271" i="13"/>
  <c r="AC271" i="13"/>
  <c r="AB271" i="13"/>
  <c r="X271" i="13"/>
  <c r="W271" i="13"/>
  <c r="V271" i="13"/>
  <c r="U271" i="13"/>
  <c r="A271" i="13"/>
  <c r="AD270" i="13"/>
  <c r="AC270" i="13"/>
  <c r="Y270" i="13"/>
  <c r="X270" i="13"/>
  <c r="V270" i="13"/>
  <c r="U270" i="13"/>
  <c r="A270" i="13"/>
  <c r="AE270" i="13" s="1"/>
  <c r="A269" i="13"/>
  <c r="AE268" i="13"/>
  <c r="AD268" i="13"/>
  <c r="AA268" i="13"/>
  <c r="Z268" i="13"/>
  <c r="X268" i="13"/>
  <c r="U268" i="13"/>
  <c r="A268" i="13"/>
  <c r="A267" i="13"/>
  <c r="A266" i="13"/>
  <c r="AC265" i="13"/>
  <c r="A265" i="13"/>
  <c r="AE264" i="13"/>
  <c r="AB264" i="13"/>
  <c r="AA264" i="13"/>
  <c r="AD264" i="13"/>
  <c r="A264" i="13"/>
  <c r="T263" i="13"/>
  <c r="AE263" i="13"/>
  <c r="AD263" i="13"/>
  <c r="AC263" i="13"/>
  <c r="Y263" i="13"/>
  <c r="X263" i="13"/>
  <c r="W263" i="13"/>
  <c r="V263" i="13"/>
  <c r="U263" i="13"/>
  <c r="A263" i="13"/>
  <c r="AE262" i="13"/>
  <c r="AD262" i="13"/>
  <c r="AC262" i="13"/>
  <c r="AA262" i="13"/>
  <c r="W262" i="13"/>
  <c r="V262" i="13"/>
  <c r="A262" i="13"/>
  <c r="Y261" i="13"/>
  <c r="AB261" i="13"/>
  <c r="AA261" i="13"/>
  <c r="Z261" i="13"/>
  <c r="A261" i="13"/>
  <c r="U260" i="13"/>
  <c r="A260" i="13"/>
  <c r="AD259" i="13"/>
  <c r="AB259" i="13"/>
  <c r="Y259" i="13"/>
  <c r="X259" i="13"/>
  <c r="V259" i="13"/>
  <c r="A259" i="13"/>
  <c r="A258" i="13"/>
  <c r="AC257" i="13"/>
  <c r="W257" i="13"/>
  <c r="AE257" i="13"/>
  <c r="AD257" i="13"/>
  <c r="AB257" i="13"/>
  <c r="AA257" i="13"/>
  <c r="V257" i="13"/>
  <c r="A257" i="13"/>
  <c r="AA256" i="13"/>
  <c r="AE256" i="13"/>
  <c r="AC256" i="13"/>
  <c r="Z256" i="13"/>
  <c r="U256" i="13"/>
  <c r="A256" i="13"/>
  <c r="AD256" i="13" s="1"/>
  <c r="AE255" i="13"/>
  <c r="AD255" i="13"/>
  <c r="AC255" i="13"/>
  <c r="AB255" i="13"/>
  <c r="V255" i="13"/>
  <c r="T255" i="13"/>
  <c r="A255" i="13"/>
  <c r="A254" i="13"/>
  <c r="AE253" i="13"/>
  <c r="AB253" i="13"/>
  <c r="W253" i="13"/>
  <c r="AD253" i="13"/>
  <c r="A253" i="13"/>
  <c r="AD252" i="13"/>
  <c r="X252" i="13"/>
  <c r="AE252" i="13"/>
  <c r="A252" i="13"/>
  <c r="V251" i="13"/>
  <c r="A251" i="13"/>
  <c r="AE250" i="13"/>
  <c r="AD250" i="13"/>
  <c r="AC250" i="13"/>
  <c r="X250" i="13"/>
  <c r="Y250" i="13"/>
  <c r="A250" i="13"/>
  <c r="V249" i="13"/>
  <c r="U249" i="13"/>
  <c r="AE249" i="13"/>
  <c r="AD249" i="13"/>
  <c r="AC249" i="13"/>
  <c r="AA249" i="13"/>
  <c r="Z249" i="13"/>
  <c r="X249" i="13"/>
  <c r="W249" i="13"/>
  <c r="A249" i="13"/>
  <c r="AE248" i="13"/>
  <c r="AD248" i="13"/>
  <c r="AC248" i="13"/>
  <c r="Z248" i="13"/>
  <c r="Y248" i="13"/>
  <c r="T248" i="13"/>
  <c r="U248" i="13"/>
  <c r="A248" i="13"/>
  <c r="AD247" i="13"/>
  <c r="AC247" i="13"/>
  <c r="AB247" i="13"/>
  <c r="Z247" i="13"/>
  <c r="W247" i="13"/>
  <c r="V247" i="13"/>
  <c r="A247" i="13"/>
  <c r="AD246" i="13"/>
  <c r="AB246" i="13"/>
  <c r="U246" i="13"/>
  <c r="T246" i="13"/>
  <c r="AC246" i="13"/>
  <c r="V246" i="13"/>
  <c r="A246" i="13"/>
  <c r="AC245" i="13"/>
  <c r="AA245" i="13"/>
  <c r="AD245" i="13"/>
  <c r="Z245" i="13"/>
  <c r="Y245" i="13"/>
  <c r="V245" i="13"/>
  <c r="A245" i="13"/>
  <c r="T244" i="13"/>
  <c r="A244" i="13"/>
  <c r="AA243" i="13"/>
  <c r="U243" i="13"/>
  <c r="A243" i="13"/>
  <c r="AE243" i="13" s="1"/>
  <c r="AC242" i="13"/>
  <c r="W242" i="13"/>
  <c r="U242" i="13"/>
  <c r="X242" i="13"/>
  <c r="A242" i="13"/>
  <c r="AD241" i="13"/>
  <c r="AC241" i="13"/>
  <c r="AE241" i="13"/>
  <c r="Z241" i="13"/>
  <c r="X241" i="13"/>
  <c r="U241" i="13"/>
  <c r="T241" i="13"/>
  <c r="A241" i="13"/>
  <c r="AC240" i="13"/>
  <c r="AB240" i="13"/>
  <c r="A240" i="13"/>
  <c r="U239" i="13"/>
  <c r="AE239" i="13"/>
  <c r="AD239" i="13"/>
  <c r="Z239" i="13"/>
  <c r="Y239" i="13"/>
  <c r="V239" i="13"/>
  <c r="A239" i="13"/>
  <c r="AC238" i="13"/>
  <c r="AB238" i="13"/>
  <c r="W238" i="13"/>
  <c r="A238" i="13"/>
  <c r="A237" i="13"/>
  <c r="AB236" i="13"/>
  <c r="AA236" i="13"/>
  <c r="Y236" i="13"/>
  <c r="V236" i="13"/>
  <c r="A236" i="13"/>
  <c r="A235" i="13"/>
  <c r="AA234" i="13"/>
  <c r="Z234" i="13"/>
  <c r="A234" i="13"/>
  <c r="AD233" i="13"/>
  <c r="X233" i="13"/>
  <c r="W233" i="13"/>
  <c r="V233" i="13"/>
  <c r="U233" i="13"/>
  <c r="T233" i="13"/>
  <c r="AC233" i="13"/>
  <c r="A233" i="13"/>
  <c r="AE232" i="13"/>
  <c r="AD232" i="13"/>
  <c r="AC232" i="13"/>
  <c r="Z232" i="13"/>
  <c r="Y232" i="13"/>
  <c r="X232" i="13"/>
  <c r="W232" i="13"/>
  <c r="A232" i="13"/>
  <c r="AE231" i="13"/>
  <c r="AD231" i="13"/>
  <c r="AC231" i="13"/>
  <c r="AB231" i="13"/>
  <c r="Z231" i="13"/>
  <c r="Y231" i="13"/>
  <c r="A231" i="13"/>
  <c r="AE230" i="13"/>
  <c r="AD230" i="13"/>
  <c r="AC230" i="13"/>
  <c r="Z230" i="13"/>
  <c r="V230" i="13"/>
  <c r="U230" i="13"/>
  <c r="A230" i="13"/>
  <c r="AB229" i="13"/>
  <c r="AD229" i="13"/>
  <c r="Y229" i="13"/>
  <c r="W229" i="13"/>
  <c r="A229" i="13"/>
  <c r="A228" i="13"/>
  <c r="AE227" i="13"/>
  <c r="AC227" i="13"/>
  <c r="AB227" i="13"/>
  <c r="X227" i="13"/>
  <c r="A227" i="13"/>
  <c r="P276" i="13"/>
  <c r="A226" i="13"/>
  <c r="AE221" i="13"/>
  <c r="AD221" i="13"/>
  <c r="AC221" i="13"/>
  <c r="AB221" i="13"/>
  <c r="V221" i="13"/>
  <c r="U221" i="13"/>
  <c r="A221" i="13"/>
  <c r="AE220" i="13"/>
  <c r="AC220" i="13"/>
  <c r="AB220" i="13"/>
  <c r="AA220" i="13"/>
  <c r="W220" i="13"/>
  <c r="V220" i="13"/>
  <c r="U220" i="13"/>
  <c r="A220" i="13"/>
  <c r="A219" i="13"/>
  <c r="A218" i="13"/>
  <c r="AE217" i="13"/>
  <c r="T217" i="13"/>
  <c r="AD217" i="13"/>
  <c r="Y217" i="13"/>
  <c r="AC217" i="13"/>
  <c r="U217" i="13"/>
  <c r="A217" i="13"/>
  <c r="V216" i="13"/>
  <c r="AD216" i="13"/>
  <c r="AA216" i="13"/>
  <c r="Z216" i="13"/>
  <c r="A216" i="13"/>
  <c r="AE215" i="13"/>
  <c r="AD215" i="13"/>
  <c r="AC215" i="13"/>
  <c r="U215" i="13"/>
  <c r="T215" i="13"/>
  <c r="A215" i="13"/>
  <c r="A214" i="13"/>
  <c r="A213" i="13"/>
  <c r="A212" i="13"/>
  <c r="AC211" i="13"/>
  <c r="T211" i="13"/>
  <c r="AE211" i="13"/>
  <c r="AB211" i="13"/>
  <c r="Y211" i="13"/>
  <c r="X211" i="13"/>
  <c r="W211" i="13"/>
  <c r="V211" i="13"/>
  <c r="A211" i="13"/>
  <c r="A210" i="13"/>
  <c r="A209" i="13"/>
  <c r="AD208" i="13"/>
  <c r="AE208" i="13"/>
  <c r="Z208" i="13"/>
  <c r="Y208" i="13"/>
  <c r="V208" i="13"/>
  <c r="U208" i="13"/>
  <c r="A208" i="13"/>
  <c r="AD207" i="13"/>
  <c r="AC207" i="13"/>
  <c r="AB207" i="13"/>
  <c r="AA207" i="13"/>
  <c r="W207" i="13"/>
  <c r="V207" i="13"/>
  <c r="A207" i="13"/>
  <c r="AE206" i="13"/>
  <c r="AD206" i="13"/>
  <c r="AC206" i="13"/>
  <c r="AA206" i="13"/>
  <c r="Z206" i="13"/>
  <c r="Y206" i="13"/>
  <c r="X206" i="13"/>
  <c r="W206" i="13"/>
  <c r="A206" i="13"/>
  <c r="AC205" i="13"/>
  <c r="AB205" i="13"/>
  <c r="T205" i="13"/>
  <c r="A205" i="13"/>
  <c r="AE205" i="13" s="1"/>
  <c r="AC204" i="13"/>
  <c r="Z204" i="13"/>
  <c r="Y204" i="13"/>
  <c r="U204" i="13"/>
  <c r="A204" i="13"/>
  <c r="AB203" i="13"/>
  <c r="V203" i="13"/>
  <c r="AC203" i="13"/>
  <c r="A203" i="13"/>
  <c r="Y202" i="13"/>
  <c r="AE202" i="13"/>
  <c r="AD202" i="13"/>
  <c r="AC202" i="13"/>
  <c r="X202" i="13"/>
  <c r="W202" i="13"/>
  <c r="V202" i="13"/>
  <c r="A202" i="13"/>
  <c r="A201" i="13"/>
  <c r="AD200" i="13"/>
  <c r="AC200" i="13"/>
  <c r="X200" i="13"/>
  <c r="U200" i="13"/>
  <c r="A200" i="13"/>
  <c r="AE199" i="13"/>
  <c r="AC199" i="13"/>
  <c r="AB199" i="13"/>
  <c r="AA199" i="13"/>
  <c r="Z199" i="13"/>
  <c r="V199" i="13"/>
  <c r="U199" i="13"/>
  <c r="A199" i="13"/>
  <c r="A198" i="13"/>
  <c r="A197" i="13"/>
  <c r="AD196" i="13"/>
  <c r="T196" i="13"/>
  <c r="AC196" i="13"/>
  <c r="Z196" i="13"/>
  <c r="Y196" i="13"/>
  <c r="AE196" i="13"/>
  <c r="A196" i="13"/>
  <c r="Z195" i="13"/>
  <c r="AD195" i="13"/>
  <c r="AB195" i="13"/>
  <c r="AA195" i="13"/>
  <c r="W195" i="13"/>
  <c r="A195" i="13"/>
  <c r="AD194" i="13"/>
  <c r="AC194" i="13"/>
  <c r="W194" i="13"/>
  <c r="V194" i="13"/>
  <c r="U194" i="13"/>
  <c r="T194" i="13"/>
  <c r="A194" i="13"/>
  <c r="AA193" i="13"/>
  <c r="Z193" i="13"/>
  <c r="Y193" i="13"/>
  <c r="A193" i="13"/>
  <c r="AE193" i="13" s="1"/>
  <c r="AD192" i="13"/>
  <c r="X192" i="13"/>
  <c r="AC192" i="13"/>
  <c r="AA192" i="13"/>
  <c r="Z192" i="13"/>
  <c r="Y192" i="13"/>
  <c r="W192" i="13"/>
  <c r="A192" i="13"/>
  <c r="AE191" i="13"/>
  <c r="AD191" i="13"/>
  <c r="AC191" i="13"/>
  <c r="AB191" i="13"/>
  <c r="AA191" i="13"/>
  <c r="U191" i="13"/>
  <c r="A191" i="13"/>
  <c r="W190" i="13"/>
  <c r="AC190" i="13"/>
  <c r="AB190" i="13"/>
  <c r="Y190" i="13"/>
  <c r="X190" i="13"/>
  <c r="U190" i="13"/>
  <c r="AD190" i="13"/>
  <c r="A190" i="13"/>
  <c r="Q223" i="13"/>
  <c r="A189" i="13"/>
  <c r="A184" i="13"/>
  <c r="AD183" i="13"/>
  <c r="X183" i="13"/>
  <c r="AC183" i="13"/>
  <c r="AA183" i="13"/>
  <c r="Z183" i="13"/>
  <c r="AE183" i="13"/>
  <c r="A183" i="13"/>
  <c r="X182" i="13"/>
  <c r="W182" i="13"/>
  <c r="U182" i="13"/>
  <c r="T182" i="13"/>
  <c r="A182" i="13"/>
  <c r="A181" i="13"/>
  <c r="AB180" i="13"/>
  <c r="Z180" i="13"/>
  <c r="Y180" i="13"/>
  <c r="A180" i="13"/>
  <c r="W180" i="13" s="1"/>
  <c r="AD179" i="13"/>
  <c r="AC179" i="13"/>
  <c r="Z179" i="13"/>
  <c r="Y179" i="13"/>
  <c r="V179" i="13"/>
  <c r="AE179" i="13"/>
  <c r="T179" i="13"/>
  <c r="A179" i="13"/>
  <c r="A178" i="13"/>
  <c r="A177" i="13"/>
  <c r="AA176" i="13"/>
  <c r="Z176" i="13"/>
  <c r="Y176" i="13"/>
  <c r="X176" i="13"/>
  <c r="A176" i="13"/>
  <c r="W175" i="13"/>
  <c r="AC175" i="13"/>
  <c r="AA175" i="13"/>
  <c r="Z175" i="13"/>
  <c r="X175" i="13"/>
  <c r="T175" i="13"/>
  <c r="AE175" i="13"/>
  <c r="A175" i="13"/>
  <c r="AE174" i="13"/>
  <c r="AC174" i="13"/>
  <c r="AB174" i="13"/>
  <c r="AA174" i="13"/>
  <c r="U174" i="13"/>
  <c r="T174" i="13"/>
  <c r="AD174" i="13"/>
  <c r="A174" i="13"/>
  <c r="U173" i="13"/>
  <c r="AE173" i="13"/>
  <c r="AD173" i="13"/>
  <c r="AC173" i="13"/>
  <c r="Y173" i="13"/>
  <c r="X173" i="13"/>
  <c r="W173" i="13"/>
  <c r="V173" i="13"/>
  <c r="A173" i="13"/>
  <c r="AE172" i="13"/>
  <c r="V172" i="13"/>
  <c r="A172" i="13"/>
  <c r="AD172" i="13" s="1"/>
  <c r="A171" i="13"/>
  <c r="AE170" i="13"/>
  <c r="AD170" i="13"/>
  <c r="Y170" i="13"/>
  <c r="U170" i="13"/>
  <c r="V170" i="13"/>
  <c r="A170" i="13"/>
  <c r="AD169" i="13"/>
  <c r="AC169" i="13"/>
  <c r="AB169" i="13"/>
  <c r="Y169" i="13"/>
  <c r="AE169" i="13"/>
  <c r="A169" i="13"/>
  <c r="A168" i="13"/>
  <c r="AE167" i="13"/>
  <c r="AC167" i="13"/>
  <c r="AB167" i="13"/>
  <c r="X167" i="13"/>
  <c r="W167" i="13"/>
  <c r="V167" i="13"/>
  <c r="AD167" i="13"/>
  <c r="A167" i="13"/>
  <c r="AA166" i="13"/>
  <c r="Z166" i="13"/>
  <c r="A166" i="13"/>
  <c r="AD166" i="13" s="1"/>
  <c r="AE165" i="13"/>
  <c r="AD165" i="13"/>
  <c r="AC165" i="13"/>
  <c r="W165" i="13"/>
  <c r="V165" i="13"/>
  <c r="U165" i="13"/>
  <c r="T165" i="13"/>
  <c r="A165" i="13"/>
  <c r="A164" i="13"/>
  <c r="AE163" i="13"/>
  <c r="AD163" i="13"/>
  <c r="A163" i="13"/>
  <c r="AD162" i="13"/>
  <c r="Y162" i="13"/>
  <c r="A162" i="13"/>
  <c r="A161" i="13"/>
  <c r="AD160" i="13"/>
  <c r="AC160" i="13"/>
  <c r="Z160" i="13"/>
  <c r="Y160" i="13"/>
  <c r="V160" i="13"/>
  <c r="U160" i="13"/>
  <c r="AE160" i="13"/>
  <c r="A160" i="13"/>
  <c r="A159" i="13"/>
  <c r="X158" i="13"/>
  <c r="AD158" i="13"/>
  <c r="AA158" i="13"/>
  <c r="U158" i="13"/>
  <c r="A158" i="13"/>
  <c r="AC157" i="13"/>
  <c r="X157" i="13"/>
  <c r="AB157" i="13"/>
  <c r="AA157" i="13"/>
  <c r="U157" i="13"/>
  <c r="A157" i="13"/>
  <c r="AC156" i="13"/>
  <c r="Z156" i="13"/>
  <c r="Y156" i="13"/>
  <c r="X156" i="13"/>
  <c r="A156" i="13"/>
  <c r="AE155" i="13"/>
  <c r="AD155" i="13"/>
  <c r="AC155" i="13"/>
  <c r="AB155" i="13"/>
  <c r="AA155" i="13"/>
  <c r="Z155" i="13"/>
  <c r="W155" i="13"/>
  <c r="V155" i="13"/>
  <c r="U155" i="13"/>
  <c r="A155" i="13"/>
  <c r="AE154" i="13"/>
  <c r="AA154" i="13"/>
  <c r="Z154" i="13"/>
  <c r="Y154" i="13"/>
  <c r="X154" i="13"/>
  <c r="W154" i="13"/>
  <c r="A154" i="13"/>
  <c r="AD154" i="13" s="1"/>
  <c r="A153" i="13"/>
  <c r="AD152" i="13"/>
  <c r="AC152" i="13"/>
  <c r="AB152" i="13"/>
  <c r="Y152" i="13"/>
  <c r="U152" i="13"/>
  <c r="AE152" i="13"/>
  <c r="A152" i="13"/>
  <c r="AE151" i="13"/>
  <c r="AA151" i="13"/>
  <c r="Z151" i="13"/>
  <c r="W151" i="13"/>
  <c r="V151" i="13"/>
  <c r="AC151" i="13"/>
  <c r="A151" i="13"/>
  <c r="AD150" i="13"/>
  <c r="AC150" i="13"/>
  <c r="AB150" i="13"/>
  <c r="AA150" i="13"/>
  <c r="X150" i="13"/>
  <c r="W150" i="13"/>
  <c r="A150" i="13"/>
  <c r="A149" i="13"/>
  <c r="AE149" i="13" s="1"/>
  <c r="A148" i="13"/>
  <c r="Z147" i="13"/>
  <c r="X147" i="13"/>
  <c r="A147" i="13"/>
  <c r="Y147" i="13" s="1"/>
  <c r="AE146" i="13"/>
  <c r="V146" i="13"/>
  <c r="AD146" i="13"/>
  <c r="AB146" i="13"/>
  <c r="AA146" i="13"/>
  <c r="X146" i="13"/>
  <c r="W146" i="13"/>
  <c r="A146" i="13"/>
  <c r="A145" i="13"/>
  <c r="A144" i="13"/>
  <c r="AD143" i="13"/>
  <c r="AC143" i="13"/>
  <c r="Z143" i="13"/>
  <c r="Y143" i="13"/>
  <c r="X143" i="13"/>
  <c r="W143" i="13"/>
  <c r="A143" i="13"/>
  <c r="AE142" i="13"/>
  <c r="AD142" i="13"/>
  <c r="W142" i="13"/>
  <c r="AB142" i="13"/>
  <c r="AA142" i="13"/>
  <c r="X142" i="13"/>
  <c r="V142" i="13"/>
  <c r="U142" i="13"/>
  <c r="A142" i="13"/>
  <c r="V141" i="13"/>
  <c r="A141" i="13"/>
  <c r="Z140" i="13"/>
  <c r="X140" i="13"/>
  <c r="AE140" i="13"/>
  <c r="A140" i="13"/>
  <c r="A139" i="13"/>
  <c r="AE138" i="13"/>
  <c r="AD138" i="13"/>
  <c r="AA138" i="13"/>
  <c r="X138" i="13"/>
  <c r="W138" i="13"/>
  <c r="V138" i="13"/>
  <c r="U138" i="13"/>
  <c r="T138" i="13"/>
  <c r="A138" i="13"/>
  <c r="AD137" i="13"/>
  <c r="AB137" i="13"/>
  <c r="AA137" i="13"/>
  <c r="V137" i="13"/>
  <c r="U137" i="13"/>
  <c r="A137" i="13"/>
  <c r="AE137" i="13" s="1"/>
  <c r="AD136" i="13"/>
  <c r="AE136" i="13"/>
  <c r="AB136" i="13"/>
  <c r="Z136" i="13"/>
  <c r="Y136" i="13"/>
  <c r="X136" i="13"/>
  <c r="W136" i="13"/>
  <c r="A136" i="13"/>
  <c r="AC136" i="13" s="1"/>
  <c r="X135" i="13"/>
  <c r="AE135" i="13"/>
  <c r="AC135" i="13"/>
  <c r="Z135" i="13"/>
  <c r="Y135" i="13"/>
  <c r="W135" i="13"/>
  <c r="V135" i="13"/>
  <c r="A135" i="13"/>
  <c r="AE134" i="13"/>
  <c r="AD134" i="13"/>
  <c r="W134" i="13"/>
  <c r="U134" i="13"/>
  <c r="T134" i="13"/>
  <c r="V134" i="13"/>
  <c r="A134" i="13"/>
  <c r="A133" i="13"/>
  <c r="A132" i="13"/>
  <c r="U131" i="13"/>
  <c r="AE131" i="13"/>
  <c r="AD131" i="13"/>
  <c r="AC131" i="13"/>
  <c r="Y131" i="13"/>
  <c r="X131" i="13"/>
  <c r="W131" i="13"/>
  <c r="V131" i="13"/>
  <c r="A131" i="13"/>
  <c r="AE130" i="13"/>
  <c r="V130" i="13"/>
  <c r="AD130" i="13"/>
  <c r="AC130" i="13"/>
  <c r="AB130" i="13"/>
  <c r="W130" i="13"/>
  <c r="U130" i="13"/>
  <c r="T130" i="13"/>
  <c r="A130" i="13"/>
  <c r="AD129" i="13"/>
  <c r="AC129" i="13"/>
  <c r="Y129" i="13"/>
  <c r="V129" i="13"/>
  <c r="U129" i="13"/>
  <c r="AE129" i="13"/>
  <c r="A129" i="13"/>
  <c r="Z128" i="13"/>
  <c r="AE128" i="13"/>
  <c r="Y128" i="13"/>
  <c r="X128" i="13"/>
  <c r="T128" i="13"/>
  <c r="AD128" i="13"/>
  <c r="A128" i="13"/>
  <c r="AD127" i="13"/>
  <c r="AC127" i="13"/>
  <c r="U127" i="13"/>
  <c r="A127" i="13"/>
  <c r="AE126" i="13"/>
  <c r="AD126" i="13"/>
  <c r="AC126" i="13"/>
  <c r="AA126" i="13"/>
  <c r="U126" i="13"/>
  <c r="T126" i="13"/>
  <c r="A126" i="13"/>
  <c r="AD125" i="13"/>
  <c r="AC125" i="13"/>
  <c r="AB125" i="13"/>
  <c r="Y125" i="13"/>
  <c r="V125" i="13"/>
  <c r="U125" i="13"/>
  <c r="AE125" i="13"/>
  <c r="A125" i="13"/>
  <c r="AC124" i="13"/>
  <c r="AB124" i="13"/>
  <c r="Y124" i="13"/>
  <c r="W124" i="13"/>
  <c r="T124" i="13"/>
  <c r="A124" i="13"/>
  <c r="A123" i="13"/>
  <c r="AC123" i="13" s="1"/>
  <c r="AD122" i="13"/>
  <c r="AA122" i="13"/>
  <c r="U122" i="13"/>
  <c r="X122" i="13"/>
  <c r="A122" i="13"/>
  <c r="AD121" i="13"/>
  <c r="AC121" i="13"/>
  <c r="AB121" i="13"/>
  <c r="AA121" i="13"/>
  <c r="V121" i="13"/>
  <c r="U121" i="13"/>
  <c r="AE121" i="13"/>
  <c r="A121" i="13"/>
  <c r="A120" i="13"/>
  <c r="AC119" i="13"/>
  <c r="AD119" i="13"/>
  <c r="Z119" i="13"/>
  <c r="A119" i="13"/>
  <c r="AB119" i="13" s="1"/>
  <c r="V118" i="13"/>
  <c r="U118" i="13"/>
  <c r="AE118" i="13"/>
  <c r="AD118" i="13"/>
  <c r="AC118" i="13"/>
  <c r="Z118" i="13"/>
  <c r="X118" i="13"/>
  <c r="W118" i="13"/>
  <c r="T118" i="13"/>
  <c r="A118" i="13"/>
  <c r="U117" i="13"/>
  <c r="T117" i="13"/>
  <c r="AE117" i="13"/>
  <c r="AD117" i="13"/>
  <c r="AC117" i="13"/>
  <c r="AA117" i="13"/>
  <c r="Z117" i="13"/>
  <c r="Y117" i="13"/>
  <c r="A117" i="13"/>
  <c r="Y116" i="13"/>
  <c r="V116" i="13"/>
  <c r="T116" i="13"/>
  <c r="AB116" i="13"/>
  <c r="A116" i="13"/>
  <c r="X115" i="13"/>
  <c r="W115" i="13"/>
  <c r="AB115" i="13"/>
  <c r="Z115" i="13"/>
  <c r="A115" i="13"/>
  <c r="AD114" i="13"/>
  <c r="AC114" i="13"/>
  <c r="AA114" i="13"/>
  <c r="Z114" i="13"/>
  <c r="X114" i="13"/>
  <c r="U114" i="13"/>
  <c r="AE114" i="13"/>
  <c r="A114" i="13"/>
  <c r="A113" i="13"/>
  <c r="A112" i="13"/>
  <c r="W111" i="13"/>
  <c r="Z111" i="13"/>
  <c r="V111" i="13"/>
  <c r="A111" i="13"/>
  <c r="AB111" i="13" s="1"/>
  <c r="U110" i="13"/>
  <c r="AE110" i="13"/>
  <c r="AD110" i="13"/>
  <c r="AC110" i="13"/>
  <c r="Z110" i="13"/>
  <c r="X110" i="13"/>
  <c r="W110" i="13"/>
  <c r="V110" i="13"/>
  <c r="T110" i="13"/>
  <c r="A110" i="13"/>
  <c r="A109" i="13"/>
  <c r="T109" i="13" s="1"/>
  <c r="T108" i="13"/>
  <c r="AB108" i="13"/>
  <c r="Y108" i="13"/>
  <c r="X108" i="13"/>
  <c r="W108" i="13"/>
  <c r="V108" i="13"/>
  <c r="AC108" i="13"/>
  <c r="A108" i="13"/>
  <c r="AC107" i="13"/>
  <c r="AB107" i="13"/>
  <c r="P186" i="13"/>
  <c r="O186" i="13"/>
  <c r="Y107" i="13"/>
  <c r="A107" i="13"/>
  <c r="Q98" i="13"/>
  <c r="A96" i="13"/>
  <c r="W95" i="13"/>
  <c r="V95" i="13"/>
  <c r="AE95" i="13"/>
  <c r="AB95" i="13"/>
  <c r="AA95" i="13"/>
  <c r="Z95" i="13"/>
  <c r="X95" i="13"/>
  <c r="AD95" i="13"/>
  <c r="A95" i="13"/>
  <c r="AA94" i="13"/>
  <c r="U94" i="13"/>
  <c r="A94" i="13"/>
  <c r="AE93" i="13"/>
  <c r="AD93" i="13"/>
  <c r="AC93" i="13"/>
  <c r="AB93" i="13"/>
  <c r="X93" i="13"/>
  <c r="W93" i="13"/>
  <c r="V93" i="13"/>
  <c r="U93" i="13"/>
  <c r="A93" i="13"/>
  <c r="A92" i="13"/>
  <c r="AE91" i="13"/>
  <c r="AB91" i="13"/>
  <c r="T91" i="13"/>
  <c r="AC91" i="13"/>
  <c r="AA91" i="13"/>
  <c r="Y91" i="13"/>
  <c r="X91" i="13"/>
  <c r="AD91" i="13"/>
  <c r="A91" i="13"/>
  <c r="AA90" i="13"/>
  <c r="AA98" i="13" s="1"/>
  <c r="A90" i="13"/>
  <c r="AA85" i="13"/>
  <c r="AD85" i="13"/>
  <c r="AC85" i="13"/>
  <c r="W85" i="13"/>
  <c r="U85" i="13"/>
  <c r="X85" i="13"/>
  <c r="A85" i="13"/>
  <c r="AE84" i="13"/>
  <c r="AD84" i="13"/>
  <c r="AC84" i="13"/>
  <c r="Z84" i="13"/>
  <c r="X84" i="13"/>
  <c r="W84" i="13"/>
  <c r="V84" i="13"/>
  <c r="U84" i="13"/>
  <c r="A84" i="13"/>
  <c r="AE83" i="13"/>
  <c r="AC83" i="13"/>
  <c r="AA83" i="13"/>
  <c r="Z83" i="13"/>
  <c r="Y83" i="13"/>
  <c r="X83" i="13"/>
  <c r="T83" i="13"/>
  <c r="AD83" i="13"/>
  <c r="A83" i="13"/>
  <c r="AE82" i="13"/>
  <c r="Z82" i="13"/>
  <c r="A82" i="13"/>
  <c r="Y82" i="13" s="1"/>
  <c r="AB81" i="13"/>
  <c r="W81" i="13"/>
  <c r="U81" i="13"/>
  <c r="A81" i="13"/>
  <c r="AD80" i="13"/>
  <c r="AA80" i="13"/>
  <c r="Y80" i="13"/>
  <c r="W80" i="13"/>
  <c r="U80" i="13"/>
  <c r="A80" i="13"/>
  <c r="Z80" i="13" s="1"/>
  <c r="Q87" i="13"/>
  <c r="P87" i="13"/>
  <c r="X79" i="13"/>
  <c r="A79" i="13"/>
  <c r="W79" i="13" s="1"/>
  <c r="W87" i="13" s="1"/>
  <c r="A73" i="13"/>
  <c r="A72" i="13"/>
  <c r="V71" i="13"/>
  <c r="AE71" i="13"/>
  <c r="AB71" i="13"/>
  <c r="AA71" i="13"/>
  <c r="W71" i="13"/>
  <c r="T71" i="13"/>
  <c r="AC71" i="13"/>
  <c r="A71" i="13"/>
  <c r="T70" i="13"/>
  <c r="U70" i="13"/>
  <c r="A70" i="13"/>
  <c r="AA69" i="13"/>
  <c r="Y69" i="13"/>
  <c r="V69" i="13"/>
  <c r="A69" i="13"/>
  <c r="Z68" i="13"/>
  <c r="U68" i="13"/>
  <c r="A68" i="13"/>
  <c r="AC68" i="13" s="1"/>
  <c r="AE67" i="13"/>
  <c r="AB67" i="13"/>
  <c r="W67" i="13"/>
  <c r="V67" i="13"/>
  <c r="U67" i="13"/>
  <c r="T67" i="13"/>
  <c r="AA67" i="13"/>
  <c r="A67" i="13"/>
  <c r="A66" i="13"/>
  <c r="X65" i="13"/>
  <c r="AE65" i="13"/>
  <c r="AD65" i="13"/>
  <c r="AC65" i="13"/>
  <c r="AA65" i="13"/>
  <c r="Y65" i="13"/>
  <c r="W65" i="13"/>
  <c r="V65" i="13"/>
  <c r="A65" i="13"/>
  <c r="AD64" i="13"/>
  <c r="AC64" i="13"/>
  <c r="AB64" i="13"/>
  <c r="AA64" i="13"/>
  <c r="Z64" i="13"/>
  <c r="X64" i="13"/>
  <c r="W64" i="13"/>
  <c r="A64" i="13"/>
  <c r="AE63" i="13"/>
  <c r="AA63" i="13"/>
  <c r="X63" i="13"/>
  <c r="W63" i="13"/>
  <c r="U63" i="13"/>
  <c r="T63" i="13"/>
  <c r="AD63" i="13"/>
  <c r="A63" i="13"/>
  <c r="A62" i="13"/>
  <c r="T61" i="13"/>
  <c r="A61" i="13"/>
  <c r="U60" i="13"/>
  <c r="A60" i="13"/>
  <c r="AE59" i="13"/>
  <c r="AC59" i="13"/>
  <c r="AB59" i="13"/>
  <c r="Y59" i="13"/>
  <c r="X59" i="13"/>
  <c r="W59" i="13"/>
  <c r="V59" i="13"/>
  <c r="T59" i="13"/>
  <c r="A59" i="13"/>
  <c r="A58" i="13"/>
  <c r="X57" i="13"/>
  <c r="AC57" i="13"/>
  <c r="AB57" i="13"/>
  <c r="T57" i="13"/>
  <c r="A57" i="13"/>
  <c r="AD56" i="13"/>
  <c r="Z56" i="13"/>
  <c r="A56" i="13"/>
  <c r="AA56" i="13" s="1"/>
  <c r="AA55" i="13"/>
  <c r="AC55" i="13"/>
  <c r="AB55" i="13"/>
  <c r="W55" i="13"/>
  <c r="A55" i="13"/>
  <c r="U54" i="13"/>
  <c r="AE54" i="13"/>
  <c r="AD54" i="13"/>
  <c r="AA54" i="13"/>
  <c r="Z54" i="13"/>
  <c r="Y54" i="13"/>
  <c r="X54" i="13"/>
  <c r="W54" i="13"/>
  <c r="A54" i="13"/>
  <c r="AC54" i="13" s="1"/>
  <c r="AE53" i="13"/>
  <c r="AC53" i="13"/>
  <c r="Z53" i="13"/>
  <c r="X53" i="13"/>
  <c r="W53" i="13"/>
  <c r="A53" i="13"/>
  <c r="AB53" i="13" s="1"/>
  <c r="U52" i="13"/>
  <c r="A52" i="13"/>
  <c r="AE51" i="13"/>
  <c r="AB51" i="13"/>
  <c r="AA51" i="13"/>
  <c r="W51" i="13"/>
  <c r="V51" i="13"/>
  <c r="AC51" i="13"/>
  <c r="A51" i="13"/>
  <c r="T50" i="13"/>
  <c r="U50" i="13"/>
  <c r="A50" i="13"/>
  <c r="AE49" i="13"/>
  <c r="Y49" i="13"/>
  <c r="V49" i="13"/>
  <c r="A49" i="13"/>
  <c r="X48" i="13"/>
  <c r="AE48" i="13"/>
  <c r="AC48" i="13"/>
  <c r="AB48" i="13"/>
  <c r="AA48" i="13"/>
  <c r="W48" i="13"/>
  <c r="U48" i="13"/>
  <c r="AD48" i="13"/>
  <c r="A48" i="13"/>
  <c r="AE47" i="13"/>
  <c r="AA47" i="13"/>
  <c r="W47" i="13"/>
  <c r="A47" i="13"/>
  <c r="A46" i="13"/>
  <c r="A45" i="13"/>
  <c r="U44" i="13"/>
  <c r="A44" i="13"/>
  <c r="AC43" i="13"/>
  <c r="V43" i="13"/>
  <c r="AE43" i="13"/>
  <c r="AD43" i="13"/>
  <c r="AB43" i="13"/>
  <c r="Z43" i="13"/>
  <c r="X43" i="13"/>
  <c r="W43" i="13"/>
  <c r="U43" i="13"/>
  <c r="A43" i="13"/>
  <c r="AD42" i="13"/>
  <c r="U42" i="13"/>
  <c r="T42" i="13"/>
  <c r="W42" i="13"/>
  <c r="A42" i="13"/>
  <c r="AD41" i="13"/>
  <c r="U41" i="13"/>
  <c r="T41" i="13"/>
  <c r="AC41" i="13"/>
  <c r="Y41" i="13"/>
  <c r="X41" i="13"/>
  <c r="AE41" i="13"/>
  <c r="A41" i="13"/>
  <c r="U40" i="13"/>
  <c r="A40" i="13"/>
  <c r="A39" i="13"/>
  <c r="T39" i="13" s="1"/>
  <c r="A38" i="13"/>
  <c r="A37" i="13"/>
  <c r="A36" i="13"/>
  <c r="AE35" i="13"/>
  <c r="AB35" i="13"/>
  <c r="AA35" i="13"/>
  <c r="Z35" i="13"/>
  <c r="X35" i="13"/>
  <c r="V35" i="13"/>
  <c r="U35" i="13"/>
  <c r="A35" i="13"/>
  <c r="Z34" i="13"/>
  <c r="AE34" i="13"/>
  <c r="AD34" i="13"/>
  <c r="AC34" i="13"/>
  <c r="Y34" i="13"/>
  <c r="W34" i="13"/>
  <c r="V34" i="13"/>
  <c r="U34" i="13"/>
  <c r="A34" i="13"/>
  <c r="Y33" i="13"/>
  <c r="V33" i="13"/>
  <c r="AE33" i="13"/>
  <c r="A33" i="13"/>
  <c r="U33" i="13" s="1"/>
  <c r="AA32" i="13"/>
  <c r="AC32" i="13"/>
  <c r="Z32" i="13"/>
  <c r="A32" i="13"/>
  <c r="X32" i="13" s="1"/>
  <c r="AA31" i="13"/>
  <c r="AD31" i="13"/>
  <c r="Z31" i="13"/>
  <c r="A31" i="13"/>
  <c r="U30" i="13"/>
  <c r="A30" i="13"/>
  <c r="AB29" i="13"/>
  <c r="Y29" i="13"/>
  <c r="W29" i="13"/>
  <c r="AC29" i="13"/>
  <c r="Z29" i="13"/>
  <c r="T29" i="13"/>
  <c r="A29" i="13"/>
  <c r="AE29" i="13" s="1"/>
  <c r="AD28" i="13"/>
  <c r="AB28" i="13"/>
  <c r="X28" i="13"/>
  <c r="AE28" i="13"/>
  <c r="AA28" i="13"/>
  <c r="V28" i="13"/>
  <c r="W28" i="13"/>
  <c r="A28" i="13"/>
  <c r="T28" i="13" s="1"/>
  <c r="AD27" i="13"/>
  <c r="AC27" i="13"/>
  <c r="W27" i="13"/>
  <c r="AE27" i="13"/>
  <c r="AB27" i="13"/>
  <c r="AA27" i="13"/>
  <c r="Z27" i="13"/>
  <c r="V27" i="13"/>
  <c r="X27" i="13"/>
  <c r="U27" i="13"/>
  <c r="A27" i="13"/>
  <c r="AE26" i="13"/>
  <c r="T26" i="13"/>
  <c r="AC26" i="13"/>
  <c r="W26" i="13"/>
  <c r="V26" i="13"/>
  <c r="A26" i="13"/>
  <c r="Z26" i="13" s="1"/>
  <c r="U25" i="13"/>
  <c r="AD25" i="13"/>
  <c r="AB25" i="13"/>
  <c r="Y25" i="13"/>
  <c r="V25" i="13"/>
  <c r="A25" i="13"/>
  <c r="U24" i="13"/>
  <c r="A24" i="13"/>
  <c r="A23" i="13"/>
  <c r="A22" i="13"/>
  <c r="A21" i="13"/>
  <c r="A20" i="13"/>
  <c r="AD19" i="13"/>
  <c r="AC19" i="13"/>
  <c r="AB19" i="13"/>
  <c r="AA19" i="13"/>
  <c r="X19" i="13"/>
  <c r="W19" i="13"/>
  <c r="V19" i="13"/>
  <c r="A19" i="13"/>
  <c r="A18" i="13"/>
  <c r="AB17" i="13"/>
  <c r="AC17" i="13"/>
  <c r="AA17" i="13"/>
  <c r="Y17" i="13"/>
  <c r="V17" i="13"/>
  <c r="T17" i="13"/>
  <c r="AE17" i="13"/>
  <c r="A17" i="13"/>
  <c r="AD16" i="13"/>
  <c r="T16" i="13"/>
  <c r="AC16" i="13"/>
  <c r="AB16" i="13"/>
  <c r="Y16" i="13"/>
  <c r="W16" i="13"/>
  <c r="A16" i="13"/>
  <c r="AA15" i="13"/>
  <c r="V15" i="13"/>
  <c r="AE15" i="13"/>
  <c r="AD15" i="13"/>
  <c r="Y15" i="13"/>
  <c r="W15" i="13"/>
  <c r="T15" i="13"/>
  <c r="AC15" i="13"/>
  <c r="A15" i="13"/>
  <c r="A14" i="13"/>
  <c r="A13" i="13"/>
  <c r="A12" i="13"/>
  <c r="AE11" i="13"/>
  <c r="AD11" i="13"/>
  <c r="AC11" i="13"/>
  <c r="X11" i="13"/>
  <c r="AB11" i="13"/>
  <c r="Z11" i="13"/>
  <c r="W11" i="13"/>
  <c r="A11" i="13"/>
  <c r="U10" i="13"/>
  <c r="T10" i="13"/>
  <c r="A10" i="13"/>
  <c r="O5" i="13"/>
  <c r="AC5" i="13" s="1"/>
  <c r="F5" i="13"/>
  <c r="T5" i="13" s="1"/>
  <c r="B3" i="13"/>
  <c r="AD2" i="13"/>
  <c r="AF392" i="12"/>
  <c r="AE392" i="12"/>
  <c r="AD392" i="12"/>
  <c r="AC392" i="12"/>
  <c r="AB392" i="12"/>
  <c r="AA392" i="12"/>
  <c r="Z392" i="12"/>
  <c r="Y392" i="12"/>
  <c r="X392" i="12"/>
  <c r="W392" i="12"/>
  <c r="V392" i="12"/>
  <c r="U392" i="12"/>
  <c r="T392" i="12"/>
  <c r="Z387" i="12"/>
  <c r="AE387" i="12"/>
  <c r="AC387" i="12"/>
  <c r="V387" i="12"/>
  <c r="U387" i="12"/>
  <c r="A387" i="12"/>
  <c r="A386" i="12"/>
  <c r="W385" i="12"/>
  <c r="AD385" i="12"/>
  <c r="AC385" i="12"/>
  <c r="Z385" i="12"/>
  <c r="A385" i="12"/>
  <c r="AE384" i="12"/>
  <c r="V384" i="12"/>
  <c r="A384" i="12"/>
  <c r="Z383" i="12"/>
  <c r="A383" i="12"/>
  <c r="AC382" i="12"/>
  <c r="AB382" i="12"/>
  <c r="V382" i="12"/>
  <c r="T382" i="12"/>
  <c r="A382" i="12"/>
  <c r="AA381" i="12"/>
  <c r="A381" i="12"/>
  <c r="AD380" i="12"/>
  <c r="AE380" i="12"/>
  <c r="AB380" i="12"/>
  <c r="X380" i="12"/>
  <c r="V380" i="12"/>
  <c r="A380" i="12"/>
  <c r="A379" i="12"/>
  <c r="A370" i="12"/>
  <c r="A369" i="12"/>
  <c r="AE368" i="12"/>
  <c r="AC368" i="12"/>
  <c r="W368" i="12"/>
  <c r="A368" i="12"/>
  <c r="W359" i="12"/>
  <c r="AC359" i="12"/>
  <c r="AA359" i="12"/>
  <c r="Z359" i="12"/>
  <c r="A359" i="12"/>
  <c r="AC358" i="12"/>
  <c r="X358" i="12"/>
  <c r="AE358" i="12"/>
  <c r="AB358" i="12"/>
  <c r="A358" i="12"/>
  <c r="V357" i="12"/>
  <c r="AD357" i="12"/>
  <c r="W357" i="12"/>
  <c r="A357" i="12"/>
  <c r="AE356" i="12"/>
  <c r="AB356" i="12"/>
  <c r="AA356" i="12"/>
  <c r="W356" i="12"/>
  <c r="V356" i="12"/>
  <c r="A356" i="12"/>
  <c r="A355" i="12"/>
  <c r="AD350" i="12"/>
  <c r="AC350" i="12"/>
  <c r="AA350" i="12"/>
  <c r="W350" i="12"/>
  <c r="U350" i="12"/>
  <c r="A350" i="12"/>
  <c r="W349" i="12"/>
  <c r="AC349" i="12"/>
  <c r="AB349" i="12"/>
  <c r="Z349" i="12"/>
  <c r="A349" i="12"/>
  <c r="AD348" i="12"/>
  <c r="AB348" i="12"/>
  <c r="Y348" i="12"/>
  <c r="V348" i="12"/>
  <c r="A348" i="12"/>
  <c r="A347" i="12"/>
  <c r="Y346" i="12"/>
  <c r="AB346" i="12"/>
  <c r="A346" i="12"/>
  <c r="A345" i="12"/>
  <c r="V344" i="12"/>
  <c r="AD344" i="12"/>
  <c r="Z344" i="12"/>
  <c r="Y344" i="12"/>
  <c r="A344" i="12"/>
  <c r="X343" i="12"/>
  <c r="A343" i="12"/>
  <c r="X342" i="12"/>
  <c r="U342" i="12"/>
  <c r="AC342" i="12"/>
  <c r="AB342" i="12"/>
  <c r="A342" i="12"/>
  <c r="W341" i="12"/>
  <c r="AA341" i="12"/>
  <c r="A341" i="12"/>
  <c r="A340" i="12"/>
  <c r="A339" i="12"/>
  <c r="AD338" i="12"/>
  <c r="AA338" i="12"/>
  <c r="A338" i="12"/>
  <c r="AE337" i="12"/>
  <c r="Y337" i="12"/>
  <c r="X337" i="12"/>
  <c r="A337" i="12"/>
  <c r="AC336" i="12"/>
  <c r="A336" i="12"/>
  <c r="X335" i="12"/>
  <c r="AE335" i="12"/>
  <c r="AC335" i="12"/>
  <c r="W335" i="12"/>
  <c r="V335" i="12"/>
  <c r="A335" i="12"/>
  <c r="AC334" i="12"/>
  <c r="W334" i="12"/>
  <c r="AD334" i="12"/>
  <c r="X334" i="12"/>
  <c r="T334" i="12"/>
  <c r="A334" i="12"/>
  <c r="AA333" i="12"/>
  <c r="W333" i="12"/>
  <c r="X333" i="12"/>
  <c r="A333" i="12"/>
  <c r="AD332" i="12"/>
  <c r="AC332" i="12"/>
  <c r="AB332" i="12"/>
  <c r="V332" i="12"/>
  <c r="A332" i="12"/>
  <c r="AC331" i="12"/>
  <c r="W331" i="12"/>
  <c r="A331" i="12"/>
  <c r="Y330" i="12"/>
  <c r="AE330" i="12"/>
  <c r="AB330" i="12"/>
  <c r="W330" i="12"/>
  <c r="V330" i="12"/>
  <c r="A330" i="12"/>
  <c r="A329" i="12"/>
  <c r="AB328" i="12"/>
  <c r="AA328" i="12"/>
  <c r="Y328" i="12"/>
  <c r="U328" i="12"/>
  <c r="A328" i="12"/>
  <c r="AC327" i="12"/>
  <c r="A327" i="12"/>
  <c r="U326" i="12"/>
  <c r="AD326" i="12"/>
  <c r="AC326" i="12"/>
  <c r="X326" i="12"/>
  <c r="V326" i="12"/>
  <c r="A326" i="12"/>
  <c r="X325" i="12"/>
  <c r="AE325" i="12"/>
  <c r="Y325" i="12"/>
  <c r="U325" i="12"/>
  <c r="A325" i="12"/>
  <c r="A324" i="12"/>
  <c r="AE323" i="12"/>
  <c r="AB323" i="12"/>
  <c r="A323" i="12"/>
  <c r="A322" i="12"/>
  <c r="T321" i="12"/>
  <c r="AC321" i="12"/>
  <c r="AB321" i="12"/>
  <c r="Y321" i="12"/>
  <c r="U321" i="12"/>
  <c r="A321" i="12"/>
  <c r="AD320" i="12"/>
  <c r="AA320" i="12"/>
  <c r="Z320" i="12"/>
  <c r="A320" i="12"/>
  <c r="AA319" i="12"/>
  <c r="X319" i="12"/>
  <c r="Y319" i="12"/>
  <c r="A319" i="12"/>
  <c r="AC318" i="12"/>
  <c r="Z318" i="12"/>
  <c r="X318" i="12"/>
  <c r="T318" i="12"/>
  <c r="A318" i="12"/>
  <c r="T317" i="12"/>
  <c r="AB317" i="12"/>
  <c r="A317" i="12"/>
  <c r="AE316" i="12"/>
  <c r="AD316" i="12"/>
  <c r="Y316" i="12"/>
  <c r="X316" i="12"/>
  <c r="U316" i="12"/>
  <c r="A316" i="12"/>
  <c r="Z315" i="12"/>
  <c r="AE315" i="12"/>
  <c r="AD315" i="12"/>
  <c r="A315" i="12"/>
  <c r="AB314" i="12"/>
  <c r="AA314" i="12"/>
  <c r="X314" i="12"/>
  <c r="V314" i="12"/>
  <c r="A314" i="12"/>
  <c r="A313" i="12"/>
  <c r="AD312" i="12"/>
  <c r="Z312" i="12"/>
  <c r="U312" i="12"/>
  <c r="A312" i="12"/>
  <c r="V312" i="12" s="1"/>
  <c r="Z311" i="12"/>
  <c r="AD311" i="12"/>
  <c r="X311" i="12"/>
  <c r="W311" i="12"/>
  <c r="A311" i="12"/>
  <c r="Z310" i="12"/>
  <c r="V310" i="12"/>
  <c r="A310" i="12"/>
  <c r="W309" i="12"/>
  <c r="X309" i="12"/>
  <c r="A309" i="12"/>
  <c r="A308" i="12"/>
  <c r="AD307" i="12"/>
  <c r="AB307" i="12"/>
  <c r="Y307" i="12"/>
  <c r="V307" i="12"/>
  <c r="A307" i="12"/>
  <c r="AE307" i="12" s="1"/>
  <c r="Z306" i="12"/>
  <c r="AD306" i="12"/>
  <c r="W306" i="12"/>
  <c r="A306" i="12"/>
  <c r="T305" i="12"/>
  <c r="AE305" i="12"/>
  <c r="AD305" i="12"/>
  <c r="AB305" i="12"/>
  <c r="Y305" i="12"/>
  <c r="V305" i="12"/>
  <c r="A305" i="12"/>
  <c r="A304" i="12"/>
  <c r="AC303" i="12"/>
  <c r="X303" i="12"/>
  <c r="A303" i="12"/>
  <c r="W302" i="12"/>
  <c r="AD302" i="12"/>
  <c r="Z302" i="12"/>
  <c r="X302" i="12"/>
  <c r="T302" i="12"/>
  <c r="A302" i="12"/>
  <c r="AC301" i="12"/>
  <c r="AB301" i="12"/>
  <c r="Z301" i="12"/>
  <c r="W301" i="12"/>
  <c r="A301" i="12"/>
  <c r="AE300" i="12"/>
  <c r="Y300" i="12"/>
  <c r="AD300" i="12"/>
  <c r="X300" i="12"/>
  <c r="V300" i="12"/>
  <c r="T300" i="12"/>
  <c r="A300" i="12"/>
  <c r="A299" i="12"/>
  <c r="AE298" i="12"/>
  <c r="AB298" i="12"/>
  <c r="X298" i="12"/>
  <c r="W298" i="12"/>
  <c r="V298" i="12"/>
  <c r="A298" i="12"/>
  <c r="A297" i="12"/>
  <c r="AB296" i="12"/>
  <c r="AA296" i="12"/>
  <c r="Y296" i="12"/>
  <c r="U296" i="12"/>
  <c r="A296" i="12"/>
  <c r="AC295" i="12"/>
  <c r="AA295" i="12"/>
  <c r="Z295" i="12"/>
  <c r="W295" i="12"/>
  <c r="U295" i="12"/>
  <c r="A295" i="12"/>
  <c r="AD294" i="12"/>
  <c r="AC294" i="12"/>
  <c r="AB294" i="12"/>
  <c r="X294" i="12"/>
  <c r="U294" i="12"/>
  <c r="A294" i="12"/>
  <c r="AA293" i="12"/>
  <c r="Y293" i="12"/>
  <c r="U293" i="12"/>
  <c r="X293" i="12"/>
  <c r="A293" i="12"/>
  <c r="A292" i="12"/>
  <c r="AD291" i="12"/>
  <c r="Z291" i="12"/>
  <c r="Y291" i="12"/>
  <c r="V291" i="12"/>
  <c r="AE291" i="12"/>
  <c r="A291" i="12"/>
  <c r="AB290" i="12"/>
  <c r="AA290" i="12"/>
  <c r="W290" i="12"/>
  <c r="Z290" i="12"/>
  <c r="A290" i="12"/>
  <c r="V289" i="12"/>
  <c r="T289" i="12"/>
  <c r="AD289" i="12"/>
  <c r="AC289" i="12"/>
  <c r="AB289" i="12"/>
  <c r="U289" i="12"/>
  <c r="A289" i="12"/>
  <c r="AD288" i="12"/>
  <c r="A288" i="12"/>
  <c r="AC288" i="12" s="1"/>
  <c r="Y287" i="12"/>
  <c r="AA287" i="12"/>
  <c r="W287" i="12"/>
  <c r="A287" i="12"/>
  <c r="Z286" i="12"/>
  <c r="AC286" i="12"/>
  <c r="AA286" i="12"/>
  <c r="W286" i="12"/>
  <c r="U286" i="12"/>
  <c r="A286" i="12"/>
  <c r="T285" i="12"/>
  <c r="AB285" i="12"/>
  <c r="A285" i="12"/>
  <c r="T284" i="12"/>
  <c r="AC284" i="12"/>
  <c r="AB284" i="12"/>
  <c r="Y284" i="12"/>
  <c r="V284" i="12"/>
  <c r="U284" i="12"/>
  <c r="A284" i="12"/>
  <c r="AE283" i="12"/>
  <c r="AD283" i="12"/>
  <c r="Z283" i="12"/>
  <c r="T283" i="12"/>
  <c r="A283" i="12"/>
  <c r="AA282" i="12"/>
  <c r="Y282" i="12"/>
  <c r="X282" i="12"/>
  <c r="V282" i="12"/>
  <c r="A282" i="12"/>
  <c r="A281" i="12"/>
  <c r="AD280" i="12"/>
  <c r="Y280" i="12"/>
  <c r="A280" i="12"/>
  <c r="A279" i="12"/>
  <c r="Z279" i="12" s="1"/>
  <c r="Z278" i="12"/>
  <c r="AE278" i="12"/>
  <c r="AB278" i="12"/>
  <c r="U278" i="12"/>
  <c r="A278" i="12"/>
  <c r="W277" i="12"/>
  <c r="AE277" i="12"/>
  <c r="AB277" i="12"/>
  <c r="Y277" i="12"/>
  <c r="X277" i="12"/>
  <c r="A277" i="12"/>
  <c r="A276" i="12"/>
  <c r="A275" i="12"/>
  <c r="U264" i="12"/>
  <c r="AC264" i="12"/>
  <c r="AA264" i="12"/>
  <c r="X264" i="12"/>
  <c r="T264" i="12"/>
  <c r="A264" i="12"/>
  <c r="AC263" i="12"/>
  <c r="X263" i="12"/>
  <c r="A263" i="12"/>
  <c r="Z263" i="12" s="1"/>
  <c r="X262" i="12"/>
  <c r="AE262" i="12"/>
  <c r="AD262" i="12"/>
  <c r="AB262" i="12"/>
  <c r="V262" i="12"/>
  <c r="T262" i="12"/>
  <c r="A262" i="12"/>
  <c r="AC261" i="12"/>
  <c r="Z261" i="12"/>
  <c r="V261" i="12"/>
  <c r="AA261" i="12"/>
  <c r="U261" i="12"/>
  <c r="A261" i="12"/>
  <c r="AB260" i="12"/>
  <c r="A260" i="12"/>
  <c r="A259" i="12"/>
  <c r="AB258" i="12"/>
  <c r="AA258" i="12"/>
  <c r="Z258" i="12"/>
  <c r="U258" i="12"/>
  <c r="A258" i="12"/>
  <c r="A257" i="12"/>
  <c r="AC252" i="12"/>
  <c r="W252" i="12"/>
  <c r="AB252" i="12"/>
  <c r="Z252" i="12"/>
  <c r="T252" i="12"/>
  <c r="A252" i="12"/>
  <c r="A251" i="12"/>
  <c r="A250" i="12"/>
  <c r="X249" i="12"/>
  <c r="AE249" i="12"/>
  <c r="Y249" i="12"/>
  <c r="V249" i="12"/>
  <c r="A249" i="12"/>
  <c r="U248" i="12"/>
  <c r="AA248" i="12"/>
  <c r="Z248" i="12"/>
  <c r="Y248" i="12"/>
  <c r="T248" i="12"/>
  <c r="A248" i="12"/>
  <c r="Y247" i="12"/>
  <c r="A247" i="12"/>
  <c r="W246" i="12"/>
  <c r="AD246" i="12"/>
  <c r="X246" i="12"/>
  <c r="U246" i="12"/>
  <c r="A246" i="12"/>
  <c r="AC245" i="12"/>
  <c r="AA245" i="12"/>
  <c r="W245" i="12"/>
  <c r="Z245" i="12"/>
  <c r="T245" i="12"/>
  <c r="A245" i="12"/>
  <c r="AE244" i="12"/>
  <c r="AC244" i="12"/>
  <c r="AB244" i="12"/>
  <c r="W244" i="12"/>
  <c r="V244" i="12"/>
  <c r="T244" i="12"/>
  <c r="A244" i="12"/>
  <c r="AD243" i="12"/>
  <c r="AC243" i="12"/>
  <c r="Z243" i="12"/>
  <c r="Y243" i="12"/>
  <c r="W243" i="12"/>
  <c r="A243" i="12"/>
  <c r="A242" i="12"/>
  <c r="U241" i="12"/>
  <c r="T241" i="12"/>
  <c r="A241" i="12"/>
  <c r="A240" i="12"/>
  <c r="AD239" i="12"/>
  <c r="W239" i="12"/>
  <c r="A239" i="12"/>
  <c r="X239" i="12" s="1"/>
  <c r="AC238" i="12"/>
  <c r="Z238" i="12"/>
  <c r="X238" i="12"/>
  <c r="W238" i="12"/>
  <c r="T238" i="12"/>
  <c r="A238" i="12"/>
  <c r="AE237" i="12"/>
  <c r="AB237" i="12"/>
  <c r="Y237" i="12"/>
  <c r="W237" i="12"/>
  <c r="A237" i="12"/>
  <c r="A236" i="12"/>
  <c r="A235" i="12"/>
  <c r="V234" i="12"/>
  <c r="AD234" i="12"/>
  <c r="Z234" i="12"/>
  <c r="X234" i="12"/>
  <c r="T234" i="12"/>
  <c r="A234" i="12"/>
  <c r="AC233" i="12"/>
  <c r="AB233" i="12"/>
  <c r="Y233" i="12"/>
  <c r="V233" i="12"/>
  <c r="A233" i="12"/>
  <c r="AD232" i="12"/>
  <c r="A232" i="12"/>
  <c r="A231" i="12"/>
  <c r="T230" i="12"/>
  <c r="A230" i="12"/>
  <c r="A229" i="12"/>
  <c r="AE228" i="12"/>
  <c r="X228" i="12"/>
  <c r="AC228" i="12"/>
  <c r="Y228" i="12"/>
  <c r="V228" i="12"/>
  <c r="A228" i="12"/>
  <c r="Y227" i="12"/>
  <c r="U227" i="12"/>
  <c r="AA227" i="12"/>
  <c r="Z227" i="12"/>
  <c r="T227" i="12"/>
  <c r="A227" i="12"/>
  <c r="AB226" i="12"/>
  <c r="Y226" i="12"/>
  <c r="W226" i="12"/>
  <c r="AE226" i="12"/>
  <c r="A226" i="12"/>
  <c r="A225" i="12"/>
  <c r="A224" i="12"/>
  <c r="Z223" i="12"/>
  <c r="AA223" i="12"/>
  <c r="X223" i="12"/>
  <c r="A223" i="12"/>
  <c r="AC222" i="12"/>
  <c r="Z222" i="12"/>
  <c r="X222" i="12"/>
  <c r="V222" i="12"/>
  <c r="T222" i="12"/>
  <c r="A222" i="12"/>
  <c r="AE221" i="12"/>
  <c r="AA221" i="12"/>
  <c r="Z221" i="12"/>
  <c r="Y221" i="12"/>
  <c r="A221" i="12"/>
  <c r="AC220" i="12"/>
  <c r="Z220" i="12"/>
  <c r="X220" i="12"/>
  <c r="U220" i="12"/>
  <c r="T220" i="12"/>
  <c r="A220" i="12"/>
  <c r="AB219" i="12"/>
  <c r="U219" i="12"/>
  <c r="AC219" i="12"/>
  <c r="Z219" i="12"/>
  <c r="V219" i="12"/>
  <c r="A219" i="12"/>
  <c r="A218" i="12"/>
  <c r="AE217" i="12"/>
  <c r="AB217" i="12"/>
  <c r="V217" i="12"/>
  <c r="X217" i="12"/>
  <c r="A217" i="12"/>
  <c r="AC216" i="12"/>
  <c r="T216" i="12"/>
  <c r="AA216" i="12"/>
  <c r="Z216" i="12"/>
  <c r="U216" i="12"/>
  <c r="A216" i="12"/>
  <c r="A215" i="12"/>
  <c r="AC214" i="12"/>
  <c r="X214" i="12"/>
  <c r="AD214" i="12"/>
  <c r="AB214" i="12"/>
  <c r="W214" i="12"/>
  <c r="U214" i="12"/>
  <c r="A214" i="12"/>
  <c r="AC213" i="12"/>
  <c r="Z213" i="12"/>
  <c r="T213" i="12"/>
  <c r="X213" i="12"/>
  <c r="A213" i="12"/>
  <c r="AC212" i="12"/>
  <c r="AB212" i="12"/>
  <c r="Y212" i="12"/>
  <c r="W212" i="12"/>
  <c r="V212" i="12"/>
  <c r="A212" i="12"/>
  <c r="AD211" i="12"/>
  <c r="AC211" i="12"/>
  <c r="Y211" i="12"/>
  <c r="W211" i="12"/>
  <c r="A211" i="12"/>
  <c r="A210" i="12"/>
  <c r="A209" i="12"/>
  <c r="T209" i="12" s="1"/>
  <c r="Z208" i="12"/>
  <c r="U208" i="12"/>
  <c r="T208" i="12"/>
  <c r="Y208" i="12"/>
  <c r="A208" i="12"/>
  <c r="AA207" i="12"/>
  <c r="AD207" i="12"/>
  <c r="Z207" i="12"/>
  <c r="W207" i="12"/>
  <c r="V207" i="12"/>
  <c r="A207" i="12"/>
  <c r="AC206" i="12"/>
  <c r="A206" i="12"/>
  <c r="AE206" i="12" s="1"/>
  <c r="A205" i="12"/>
  <c r="Y204" i="12"/>
  <c r="AE204" i="12"/>
  <c r="Z204" i="12"/>
  <c r="V204" i="12"/>
  <c r="T204" i="12"/>
  <c r="A204" i="12"/>
  <c r="AD199" i="12"/>
  <c r="Y199" i="12"/>
  <c r="AA199" i="12"/>
  <c r="Z199" i="12"/>
  <c r="V199" i="12"/>
  <c r="A199" i="12"/>
  <c r="AD198" i="12"/>
  <c r="Z198" i="12"/>
  <c r="X198" i="12"/>
  <c r="W198" i="12"/>
  <c r="U198" i="12"/>
  <c r="A198" i="12"/>
  <c r="U197" i="12"/>
  <c r="AE197" i="12"/>
  <c r="Z197" i="12"/>
  <c r="T197" i="12"/>
  <c r="A197" i="12"/>
  <c r="A196" i="12"/>
  <c r="Z195" i="12"/>
  <c r="AE195" i="12"/>
  <c r="AD195" i="12"/>
  <c r="AB195" i="12"/>
  <c r="Y195" i="12"/>
  <c r="U195" i="12"/>
  <c r="A195" i="12"/>
  <c r="Y194" i="12"/>
  <c r="AE194" i="12"/>
  <c r="Z194" i="12"/>
  <c r="W194" i="12"/>
  <c r="A194" i="12"/>
  <c r="AD193" i="12"/>
  <c r="AB193" i="12"/>
  <c r="W193" i="12"/>
  <c r="A193" i="12"/>
  <c r="A192" i="12"/>
  <c r="AD191" i="12"/>
  <c r="AA191" i="12"/>
  <c r="Y191" i="12"/>
  <c r="A191" i="12"/>
  <c r="X190" i="12"/>
  <c r="U190" i="12"/>
  <c r="AD190" i="12"/>
  <c r="A190" i="12"/>
  <c r="AE189" i="12"/>
  <c r="AB189" i="12"/>
  <c r="AA189" i="12"/>
  <c r="Z189" i="12"/>
  <c r="W189" i="12"/>
  <c r="V189" i="12"/>
  <c r="U189" i="12"/>
  <c r="A189" i="12"/>
  <c r="A188" i="12"/>
  <c r="T188" i="12" s="1"/>
  <c r="AC187" i="12"/>
  <c r="Y187" i="12"/>
  <c r="V187" i="12"/>
  <c r="A187" i="12"/>
  <c r="W187" i="12" s="1"/>
  <c r="AB186" i="12"/>
  <c r="AE186" i="12"/>
  <c r="AD186" i="12"/>
  <c r="AA186" i="12"/>
  <c r="Y186" i="12"/>
  <c r="V186" i="12"/>
  <c r="A186" i="12"/>
  <c r="Y185" i="12"/>
  <c r="AE185" i="12"/>
  <c r="Z185" i="12"/>
  <c r="X185" i="12"/>
  <c r="V185" i="12"/>
  <c r="T185" i="12"/>
  <c r="A185" i="12"/>
  <c r="AD184" i="12"/>
  <c r="AA184" i="12"/>
  <c r="V184" i="12"/>
  <c r="X184" i="12"/>
  <c r="A184" i="12"/>
  <c r="T183" i="12"/>
  <c r="A183" i="12"/>
  <c r="AA182" i="12"/>
  <c r="A182" i="12"/>
  <c r="AD182" i="12" s="1"/>
  <c r="AE181" i="12"/>
  <c r="AD181" i="12"/>
  <c r="AB181" i="12"/>
  <c r="AA181" i="12"/>
  <c r="Z181" i="12"/>
  <c r="V181" i="12"/>
  <c r="A181" i="12"/>
  <c r="U180" i="12"/>
  <c r="AE180" i="12"/>
  <c r="AC180" i="12"/>
  <c r="Z180" i="12"/>
  <c r="X180" i="12"/>
  <c r="T180" i="12"/>
  <c r="A180" i="12"/>
  <c r="Z179" i="12"/>
  <c r="X179" i="12"/>
  <c r="AD179" i="12"/>
  <c r="W179" i="12"/>
  <c r="V179" i="12"/>
  <c r="A179" i="12"/>
  <c r="T178" i="12"/>
  <c r="A178" i="12"/>
  <c r="AD177" i="12"/>
  <c r="AB177" i="12"/>
  <c r="AA177" i="12"/>
  <c r="Y177" i="12"/>
  <c r="X177" i="12"/>
  <c r="V177" i="12"/>
  <c r="A177" i="12"/>
  <c r="A176" i="12"/>
  <c r="AD175" i="12"/>
  <c r="Y175" i="12"/>
  <c r="AC175" i="12"/>
  <c r="AB175" i="12"/>
  <c r="X175" i="12"/>
  <c r="V175" i="12"/>
  <c r="T175" i="12"/>
  <c r="A175" i="12"/>
  <c r="A174" i="12"/>
  <c r="AA173" i="12"/>
  <c r="AD173" i="12"/>
  <c r="Z173" i="12"/>
  <c r="X173" i="12"/>
  <c r="U173" i="12"/>
  <c r="V173" i="12"/>
  <c r="A173" i="12"/>
  <c r="AE172" i="12"/>
  <c r="AC172" i="12"/>
  <c r="Z172" i="12"/>
  <c r="A172" i="12"/>
  <c r="AE171" i="12"/>
  <c r="AC171" i="12"/>
  <c r="AB171" i="12"/>
  <c r="Z171" i="12"/>
  <c r="W171" i="12"/>
  <c r="V171" i="12"/>
  <c r="U171" i="12"/>
  <c r="A171" i="12"/>
  <c r="U170" i="12"/>
  <c r="AD170" i="12"/>
  <c r="AC170" i="12"/>
  <c r="AA170" i="12"/>
  <c r="Y170" i="12"/>
  <c r="W170" i="12"/>
  <c r="A170" i="12"/>
  <c r="A169" i="12"/>
  <c r="T169" i="12" s="1"/>
  <c r="A168" i="12"/>
  <c r="AB167" i="12"/>
  <c r="AC167" i="12"/>
  <c r="T167" i="12"/>
  <c r="A167" i="12"/>
  <c r="AB162" i="12"/>
  <c r="AA162" i="12"/>
  <c r="Y162" i="12"/>
  <c r="X162" i="12"/>
  <c r="U162" i="12"/>
  <c r="A162" i="12"/>
  <c r="AD161" i="12"/>
  <c r="Y161" i="12"/>
  <c r="V161" i="12"/>
  <c r="U161" i="12"/>
  <c r="AA161" i="12"/>
  <c r="A161" i="12"/>
  <c r="AD160" i="12"/>
  <c r="AB160" i="12"/>
  <c r="X160" i="12"/>
  <c r="W160" i="12"/>
  <c r="V160" i="12"/>
  <c r="A160" i="12"/>
  <c r="AA159" i="12"/>
  <c r="AE159" i="12"/>
  <c r="AC159" i="12"/>
  <c r="Y159" i="12"/>
  <c r="W159" i="12"/>
  <c r="A159" i="12"/>
  <c r="A158" i="12"/>
  <c r="AC157" i="12"/>
  <c r="AD157" i="12"/>
  <c r="AB157" i="12"/>
  <c r="Z157" i="12"/>
  <c r="Y157" i="12"/>
  <c r="W157" i="12"/>
  <c r="A157" i="12"/>
  <c r="AB156" i="12"/>
  <c r="AE156" i="12"/>
  <c r="AA156" i="12"/>
  <c r="Z156" i="12"/>
  <c r="W156" i="12"/>
  <c r="A156" i="12"/>
  <c r="AC155" i="12"/>
  <c r="AA155" i="12"/>
  <c r="X155" i="12"/>
  <c r="U155" i="12"/>
  <c r="W155" i="12"/>
  <c r="A155" i="12"/>
  <c r="U154" i="12"/>
  <c r="A154" i="12"/>
  <c r="AE153" i="12"/>
  <c r="AD153" i="12"/>
  <c r="Z153" i="12"/>
  <c r="Y153" i="12"/>
  <c r="X153" i="12"/>
  <c r="V153" i="12"/>
  <c r="U153" i="12"/>
  <c r="A153" i="12"/>
  <c r="AC152" i="12"/>
  <c r="AB152" i="12"/>
  <c r="AA152" i="12"/>
  <c r="X152" i="12"/>
  <c r="W152" i="12"/>
  <c r="V152" i="12"/>
  <c r="A152" i="12"/>
  <c r="AB151" i="12"/>
  <c r="AE151" i="12"/>
  <c r="AA151" i="12"/>
  <c r="Z151" i="12"/>
  <c r="W151" i="12"/>
  <c r="A151" i="12"/>
  <c r="Z150" i="12"/>
  <c r="W150" i="12"/>
  <c r="AE150" i="12"/>
  <c r="AD150" i="12"/>
  <c r="AC150" i="12"/>
  <c r="X150" i="12"/>
  <c r="A150" i="12"/>
  <c r="U149" i="12"/>
  <c r="A149" i="12"/>
  <c r="AE148" i="12"/>
  <c r="W148" i="12"/>
  <c r="U148" i="12"/>
  <c r="A148" i="12"/>
  <c r="AB147" i="12"/>
  <c r="W147" i="12"/>
  <c r="A147" i="12"/>
  <c r="Y147" i="12" s="1"/>
  <c r="AC146" i="12"/>
  <c r="V146" i="12"/>
  <c r="U146" i="12"/>
  <c r="AE146" i="12"/>
  <c r="A146" i="12"/>
  <c r="AA145" i="12"/>
  <c r="AC145" i="12"/>
  <c r="Z145" i="12"/>
  <c r="V145" i="12"/>
  <c r="U145" i="12"/>
  <c r="A145" i="12"/>
  <c r="T144" i="12"/>
  <c r="A144" i="12"/>
  <c r="U143" i="12"/>
  <c r="AE143" i="12"/>
  <c r="AD143" i="12"/>
  <c r="AC143" i="12"/>
  <c r="Z143" i="12"/>
  <c r="Y143" i="12"/>
  <c r="W143" i="12"/>
  <c r="A143" i="12"/>
  <c r="AD142" i="12"/>
  <c r="AB142" i="12"/>
  <c r="X142" i="12"/>
  <c r="W142" i="12"/>
  <c r="V142" i="12"/>
  <c r="T142" i="12"/>
  <c r="A142" i="12"/>
  <c r="AB141" i="12"/>
  <c r="AC141" i="12"/>
  <c r="Z141" i="12"/>
  <c r="Y141" i="12"/>
  <c r="X141" i="12"/>
  <c r="A141" i="12"/>
  <c r="V140" i="12"/>
  <c r="A140" i="12"/>
  <c r="Y140" i="12" s="1"/>
  <c r="A139" i="12"/>
  <c r="AE138" i="12"/>
  <c r="U138" i="12"/>
  <c r="AD138" i="12"/>
  <c r="AC138" i="12"/>
  <c r="Z138" i="12"/>
  <c r="Y138" i="12"/>
  <c r="W138" i="12"/>
  <c r="A138" i="12"/>
  <c r="X137" i="12"/>
  <c r="AB137" i="12"/>
  <c r="A137" i="12"/>
  <c r="AC136" i="12"/>
  <c r="AA136" i="12"/>
  <c r="Z136" i="12"/>
  <c r="V136" i="12"/>
  <c r="U136" i="12"/>
  <c r="A136" i="12"/>
  <c r="Y135" i="12"/>
  <c r="V135" i="12"/>
  <c r="AE135" i="12"/>
  <c r="AD135" i="12"/>
  <c r="AB135" i="12"/>
  <c r="X135" i="12"/>
  <c r="U135" i="12"/>
  <c r="T135" i="12"/>
  <c r="A135" i="12"/>
  <c r="AD134" i="12"/>
  <c r="V134" i="12"/>
  <c r="U134" i="12"/>
  <c r="A134" i="12"/>
  <c r="A133" i="12"/>
  <c r="AE132" i="12"/>
  <c r="X132" i="12"/>
  <c r="AC132" i="12"/>
  <c r="AB132" i="12"/>
  <c r="AA132" i="12"/>
  <c r="W132" i="12"/>
  <c r="V132" i="12"/>
  <c r="T132" i="12"/>
  <c r="A132" i="12"/>
  <c r="A131" i="12"/>
  <c r="X131" i="12" s="1"/>
  <c r="AE130" i="12"/>
  <c r="AB130" i="12"/>
  <c r="Z130" i="12"/>
  <c r="Y130" i="12"/>
  <c r="V130" i="12"/>
  <c r="AD130" i="12"/>
  <c r="A130" i="12"/>
  <c r="AC129" i="12"/>
  <c r="AE129" i="12"/>
  <c r="AB129" i="12"/>
  <c r="X129" i="12"/>
  <c r="W129" i="12"/>
  <c r="V129" i="12"/>
  <c r="T129" i="12"/>
  <c r="A129" i="12"/>
  <c r="U128" i="12"/>
  <c r="A128" i="12"/>
  <c r="AD127" i="12"/>
  <c r="W127" i="12"/>
  <c r="AE127" i="12"/>
  <c r="AA127" i="12"/>
  <c r="Z127" i="12"/>
  <c r="Y127" i="12"/>
  <c r="V127" i="12"/>
  <c r="A127" i="12"/>
  <c r="A126" i="12"/>
  <c r="X125" i="12"/>
  <c r="AD125" i="12"/>
  <c r="AC125" i="12"/>
  <c r="AB125" i="12"/>
  <c r="Z125" i="12"/>
  <c r="Y125" i="12"/>
  <c r="U125" i="12"/>
  <c r="A125" i="12"/>
  <c r="AD124" i="12"/>
  <c r="AA124" i="12"/>
  <c r="Z124" i="12"/>
  <c r="A124" i="12"/>
  <c r="V124" i="12" s="1"/>
  <c r="AC123" i="12"/>
  <c r="X123" i="12"/>
  <c r="W123" i="12"/>
  <c r="T123" i="12"/>
  <c r="AA123" i="12"/>
  <c r="A123" i="12"/>
  <c r="AA122" i="12"/>
  <c r="Z122" i="12"/>
  <c r="W122" i="12"/>
  <c r="A122" i="12"/>
  <c r="AE122" i="12" s="1"/>
  <c r="AC121" i="12"/>
  <c r="AE121" i="12"/>
  <c r="AB121" i="12"/>
  <c r="Z121" i="12"/>
  <c r="X121" i="12"/>
  <c r="W121" i="12"/>
  <c r="V121" i="12"/>
  <c r="T121" i="12"/>
  <c r="A121" i="12"/>
  <c r="U120" i="12"/>
  <c r="A120" i="12"/>
  <c r="AD119" i="12"/>
  <c r="W119" i="12"/>
  <c r="AE119" i="12"/>
  <c r="AA119" i="12"/>
  <c r="Z119" i="12"/>
  <c r="Y119" i="12"/>
  <c r="V119" i="12"/>
  <c r="A119" i="12"/>
  <c r="T118" i="12"/>
  <c r="A118" i="12"/>
  <c r="X117" i="12"/>
  <c r="AD117" i="12"/>
  <c r="AC117" i="12"/>
  <c r="Y117" i="12"/>
  <c r="U117" i="12"/>
  <c r="A117" i="12"/>
  <c r="AD116" i="12"/>
  <c r="AA116" i="12"/>
  <c r="Z116" i="12"/>
  <c r="A116" i="12"/>
  <c r="V116" i="12" s="1"/>
  <c r="AB115" i="12"/>
  <c r="AD115" i="12"/>
  <c r="AC115" i="12"/>
  <c r="Y115" i="12"/>
  <c r="X115" i="12"/>
  <c r="W115" i="12"/>
  <c r="U115" i="12"/>
  <c r="T115" i="12"/>
  <c r="A115" i="12"/>
  <c r="Z114" i="12"/>
  <c r="AE114" i="12"/>
  <c r="AD114" i="12"/>
  <c r="AB114" i="12"/>
  <c r="AA114" i="12"/>
  <c r="W114" i="12"/>
  <c r="V114" i="12"/>
  <c r="A114" i="12"/>
  <c r="U113" i="12"/>
  <c r="A113" i="12"/>
  <c r="A112" i="12"/>
  <c r="V112" i="12" s="1"/>
  <c r="A111" i="12"/>
  <c r="AC110" i="12"/>
  <c r="AB110" i="12"/>
  <c r="Y110" i="12"/>
  <c r="W110" i="12"/>
  <c r="V110" i="12"/>
  <c r="A110" i="12"/>
  <c r="AA109" i="12"/>
  <c r="Z109" i="12"/>
  <c r="W109" i="12"/>
  <c r="A109" i="12"/>
  <c r="AE109" i="12" s="1"/>
  <c r="U108" i="12"/>
  <c r="AC108" i="12"/>
  <c r="Y108" i="12"/>
  <c r="X108" i="12"/>
  <c r="W108" i="12"/>
  <c r="AD108" i="12"/>
  <c r="A108" i="12"/>
  <c r="A107" i="12"/>
  <c r="U106" i="12"/>
  <c r="A106" i="12"/>
  <c r="A105" i="12"/>
  <c r="U104" i="12"/>
  <c r="AC104" i="12"/>
  <c r="Z104" i="12"/>
  <c r="Y104" i="12"/>
  <c r="V104" i="12"/>
  <c r="AD104" i="12"/>
  <c r="A104" i="12"/>
  <c r="AA103" i="12"/>
  <c r="T103" i="12"/>
  <c r="AB103" i="12"/>
  <c r="X103" i="12"/>
  <c r="W103" i="12"/>
  <c r="V103" i="12"/>
  <c r="A103" i="12"/>
  <c r="Z102" i="12"/>
  <c r="AE102" i="12"/>
  <c r="AD102" i="12"/>
  <c r="AA102" i="12"/>
  <c r="Y102" i="12"/>
  <c r="V102" i="12"/>
  <c r="U102" i="12"/>
  <c r="A102" i="12"/>
  <c r="W101" i="12"/>
  <c r="AC101" i="12"/>
  <c r="AB101" i="12"/>
  <c r="AA101" i="12"/>
  <c r="Y101" i="12"/>
  <c r="X101" i="12"/>
  <c r="T101" i="12"/>
  <c r="A101" i="12"/>
  <c r="AD100" i="12"/>
  <c r="U100" i="12"/>
  <c r="AE100" i="12"/>
  <c r="AA100" i="12"/>
  <c r="Z100" i="12"/>
  <c r="Y100" i="12"/>
  <c r="W100" i="12"/>
  <c r="V100" i="12"/>
  <c r="A100" i="12"/>
  <c r="T99" i="12"/>
  <c r="AD99" i="12"/>
  <c r="AB99" i="12"/>
  <c r="Y99" i="12"/>
  <c r="X99" i="12"/>
  <c r="U99" i="12"/>
  <c r="A99" i="12"/>
  <c r="AB98" i="12"/>
  <c r="A98" i="12"/>
  <c r="X97" i="12"/>
  <c r="AE97" i="12"/>
  <c r="AC97" i="12"/>
  <c r="AB97" i="12"/>
  <c r="Z97" i="12"/>
  <c r="Y97" i="12"/>
  <c r="U97" i="12"/>
  <c r="A97" i="12"/>
  <c r="AC96" i="12"/>
  <c r="AE96" i="12"/>
  <c r="AA96" i="12"/>
  <c r="X96" i="12"/>
  <c r="V96" i="12"/>
  <c r="A96" i="12"/>
  <c r="A95" i="12"/>
  <c r="Y94" i="12"/>
  <c r="AC94" i="12"/>
  <c r="AB94" i="12"/>
  <c r="AA94" i="12"/>
  <c r="W94" i="12"/>
  <c r="A94" i="12"/>
  <c r="W93" i="12"/>
  <c r="AE93" i="12"/>
  <c r="AA93" i="12"/>
  <c r="Z93" i="12"/>
  <c r="Y93" i="12"/>
  <c r="U93" i="12"/>
  <c r="A93" i="12"/>
  <c r="AC92" i="12"/>
  <c r="AD92" i="12"/>
  <c r="AA92" i="12"/>
  <c r="Y92" i="12"/>
  <c r="X92" i="12"/>
  <c r="U92" i="12"/>
  <c r="A92" i="12"/>
  <c r="AA91" i="12"/>
  <c r="AE91" i="12"/>
  <c r="AB91" i="12"/>
  <c r="Y91" i="12"/>
  <c r="W91" i="12"/>
  <c r="V91" i="12"/>
  <c r="A91" i="12"/>
  <c r="Z90" i="12"/>
  <c r="AD90" i="12"/>
  <c r="AC90" i="12"/>
  <c r="AB90" i="12"/>
  <c r="Y90" i="12"/>
  <c r="U90" i="12"/>
  <c r="A90" i="12"/>
  <c r="AB89" i="12"/>
  <c r="U89" i="12"/>
  <c r="A89" i="12"/>
  <c r="W89" i="12" s="1"/>
  <c r="U88" i="12"/>
  <c r="A88" i="12"/>
  <c r="T87" i="12"/>
  <c r="A87" i="12"/>
  <c r="Y86" i="12"/>
  <c r="V86" i="12"/>
  <c r="A86" i="12"/>
  <c r="AH77" i="12"/>
  <c r="AE75" i="12"/>
  <c r="Z75" i="12"/>
  <c r="W75" i="12"/>
  <c r="A75" i="12"/>
  <c r="AB75" i="12" s="1"/>
  <c r="AC74" i="12"/>
  <c r="AB74" i="12"/>
  <c r="Y74" i="12"/>
  <c r="W74" i="12"/>
  <c r="V74" i="12"/>
  <c r="A74" i="12"/>
  <c r="AE73" i="12"/>
  <c r="AB73" i="12"/>
  <c r="Z73" i="12"/>
  <c r="Y73" i="12"/>
  <c r="V73" i="12"/>
  <c r="AD73" i="12"/>
  <c r="A73" i="12"/>
  <c r="U72" i="12"/>
  <c r="A72" i="12"/>
  <c r="AC71" i="12"/>
  <c r="AB71" i="12"/>
  <c r="Y71" i="12"/>
  <c r="T71" i="12"/>
  <c r="X71" i="12"/>
  <c r="A71" i="12"/>
  <c r="Z70" i="12"/>
  <c r="Y70" i="12"/>
  <c r="V70" i="12"/>
  <c r="AD70" i="12"/>
  <c r="A70" i="12"/>
  <c r="U70" i="12" s="1"/>
  <c r="T69" i="12"/>
  <c r="AB69" i="12"/>
  <c r="AA69" i="12"/>
  <c r="A69" i="12"/>
  <c r="AB64" i="12"/>
  <c r="AD64" i="12"/>
  <c r="AC64" i="12"/>
  <c r="Y64" i="12"/>
  <c r="X64" i="12"/>
  <c r="W64" i="12"/>
  <c r="U64" i="12"/>
  <c r="T64" i="12"/>
  <c r="A64" i="12"/>
  <c r="Y63" i="12"/>
  <c r="AD63" i="12"/>
  <c r="AA63" i="12"/>
  <c r="Z63" i="12"/>
  <c r="V63" i="12"/>
  <c r="A63" i="12"/>
  <c r="X62" i="12"/>
  <c r="A62" i="12"/>
  <c r="AC62" i="12" s="1"/>
  <c r="AD61" i="12"/>
  <c r="AC61" i="12"/>
  <c r="Z61" i="12"/>
  <c r="X61" i="12"/>
  <c r="W61" i="12"/>
  <c r="U61" i="12"/>
  <c r="T61" i="12"/>
  <c r="A61" i="12"/>
  <c r="A60" i="12"/>
  <c r="W60" i="12" s="1"/>
  <c r="U59" i="12"/>
  <c r="A59" i="12"/>
  <c r="T58" i="12"/>
  <c r="A58" i="12"/>
  <c r="A53" i="12"/>
  <c r="A52" i="12"/>
  <c r="Z52" i="12" s="1"/>
  <c r="AB51" i="12"/>
  <c r="Y51" i="12"/>
  <c r="W51" i="12"/>
  <c r="T51" i="12"/>
  <c r="AD51" i="12"/>
  <c r="A51" i="12"/>
  <c r="A50" i="12"/>
  <c r="AD49" i="12"/>
  <c r="AB49" i="12"/>
  <c r="AA49" i="12"/>
  <c r="X49" i="12"/>
  <c r="V49" i="12"/>
  <c r="U49" i="12"/>
  <c r="A49" i="12"/>
  <c r="A48" i="12"/>
  <c r="AC47" i="12"/>
  <c r="Z47" i="12"/>
  <c r="X47" i="12"/>
  <c r="W47" i="12"/>
  <c r="A47" i="12"/>
  <c r="AB47" i="12" s="1"/>
  <c r="AA46" i="12"/>
  <c r="AE46" i="12"/>
  <c r="AD46" i="12"/>
  <c r="AC46" i="12"/>
  <c r="Z46" i="12"/>
  <c r="X46" i="12"/>
  <c r="V46" i="12"/>
  <c r="U46" i="12"/>
  <c r="A46" i="12"/>
  <c r="AD45" i="12"/>
  <c r="AC45" i="12"/>
  <c r="AB45" i="12"/>
  <c r="Y45" i="12"/>
  <c r="U45" i="12"/>
  <c r="X45" i="12"/>
  <c r="A45" i="12"/>
  <c r="V44" i="12"/>
  <c r="A44" i="12"/>
  <c r="W44" i="12" s="1"/>
  <c r="A43" i="12"/>
  <c r="AC42" i="12"/>
  <c r="AB42" i="12"/>
  <c r="AA42" i="12"/>
  <c r="X42" i="12"/>
  <c r="W42" i="12"/>
  <c r="V42" i="12"/>
  <c r="T42" i="12"/>
  <c r="A42" i="12"/>
  <c r="A41" i="12"/>
  <c r="AE40" i="12"/>
  <c r="AB40" i="12"/>
  <c r="Z40" i="12"/>
  <c r="Y40" i="12"/>
  <c r="V40" i="12"/>
  <c r="AD40" i="12"/>
  <c r="A40" i="12"/>
  <c r="AC39" i="12"/>
  <c r="T39" i="12"/>
  <c r="AE39" i="12"/>
  <c r="AB39" i="12"/>
  <c r="X39" i="12"/>
  <c r="W39" i="12"/>
  <c r="V39" i="12"/>
  <c r="A39" i="12"/>
  <c r="Z38" i="12"/>
  <c r="AE38" i="12"/>
  <c r="AD38" i="12"/>
  <c r="AC38" i="12"/>
  <c r="AA38" i="12"/>
  <c r="X38" i="12"/>
  <c r="V38" i="12"/>
  <c r="U38" i="12"/>
  <c r="A38" i="12"/>
  <c r="A37" i="12"/>
  <c r="AB36" i="12"/>
  <c r="AA36" i="12"/>
  <c r="A36" i="12"/>
  <c r="AE36" i="12" s="1"/>
  <c r="A35" i="12"/>
  <c r="AA34" i="12"/>
  <c r="AC34" i="12"/>
  <c r="AB34" i="12"/>
  <c r="X34" i="12"/>
  <c r="W34" i="12"/>
  <c r="V34" i="12"/>
  <c r="A34" i="12"/>
  <c r="AB33" i="12"/>
  <c r="A33" i="12"/>
  <c r="A32" i="12"/>
  <c r="A31" i="12"/>
  <c r="AA30" i="12"/>
  <c r="AE30" i="12"/>
  <c r="AD30" i="12"/>
  <c r="AC30" i="12"/>
  <c r="Z30" i="12"/>
  <c r="X30" i="12"/>
  <c r="V30" i="12"/>
  <c r="U30" i="12"/>
  <c r="A30" i="12"/>
  <c r="AD29" i="12"/>
  <c r="AC29" i="12"/>
  <c r="Y29" i="12"/>
  <c r="U29" i="12"/>
  <c r="X29" i="12"/>
  <c r="A29" i="12"/>
  <c r="AA28" i="12"/>
  <c r="V28" i="12"/>
  <c r="A28" i="12"/>
  <c r="W28" i="12" s="1"/>
  <c r="A27" i="12"/>
  <c r="AC26" i="12"/>
  <c r="AB26" i="12"/>
  <c r="AA26" i="12"/>
  <c r="X26" i="12"/>
  <c r="W26" i="12"/>
  <c r="A26" i="12"/>
  <c r="X25" i="12"/>
  <c r="A25" i="12"/>
  <c r="AE24" i="12"/>
  <c r="AB24" i="12"/>
  <c r="Z24" i="12"/>
  <c r="Y24" i="12"/>
  <c r="V24" i="12"/>
  <c r="AD24" i="12"/>
  <c r="A24" i="12"/>
  <c r="AC23" i="12"/>
  <c r="AE23" i="12"/>
  <c r="AB23" i="12"/>
  <c r="Z23" i="12"/>
  <c r="X23" i="12"/>
  <c r="W23" i="12"/>
  <c r="V23" i="12"/>
  <c r="T23" i="12"/>
  <c r="A23" i="12"/>
  <c r="Z22" i="12"/>
  <c r="AE22" i="12"/>
  <c r="AD22" i="12"/>
  <c r="AC22" i="12"/>
  <c r="AA22" i="12"/>
  <c r="X22" i="12"/>
  <c r="V22" i="12"/>
  <c r="U22" i="12"/>
  <c r="A22" i="12"/>
  <c r="U21" i="12"/>
  <c r="A21" i="12"/>
  <c r="A20" i="12"/>
  <c r="A19" i="12"/>
  <c r="X18" i="12"/>
  <c r="AC18" i="12"/>
  <c r="AB18" i="12"/>
  <c r="W18" i="12"/>
  <c r="AA18" i="12"/>
  <c r="A18" i="12"/>
  <c r="AA17" i="12"/>
  <c r="X17" i="12"/>
  <c r="U17" i="12"/>
  <c r="A17" i="12"/>
  <c r="A16" i="12"/>
  <c r="A15" i="12"/>
  <c r="AE14" i="12"/>
  <c r="AA14" i="12"/>
  <c r="V14" i="12"/>
  <c r="AD14" i="12"/>
  <c r="AC14" i="12"/>
  <c r="Z14" i="12"/>
  <c r="X14" i="12"/>
  <c r="U14" i="12"/>
  <c r="A14" i="12"/>
  <c r="AD13" i="12"/>
  <c r="Y13" i="12"/>
  <c r="U13" i="12"/>
  <c r="AC13" i="12"/>
  <c r="Z13" i="12"/>
  <c r="X13" i="12"/>
  <c r="A13" i="12"/>
  <c r="W12" i="12"/>
  <c r="AE12" i="12"/>
  <c r="AA12" i="12"/>
  <c r="X12" i="12"/>
  <c r="V12" i="12"/>
  <c r="A12" i="12"/>
  <c r="A11" i="12"/>
  <c r="AC10" i="12"/>
  <c r="U10" i="12"/>
  <c r="A10" i="12"/>
  <c r="AC5" i="12"/>
  <c r="T5" i="12"/>
  <c r="O5" i="12"/>
  <c r="F5" i="12"/>
  <c r="B3" i="12"/>
  <c r="AD2" i="12"/>
  <c r="AF423" i="11"/>
  <c r="AE423" i="11"/>
  <c r="AD423" i="11"/>
  <c r="AC423" i="11"/>
  <c r="AB423" i="11"/>
  <c r="AA423" i="11"/>
  <c r="Z423" i="11"/>
  <c r="Y423" i="11"/>
  <c r="X423" i="11"/>
  <c r="W423" i="11"/>
  <c r="AG423" i="11" s="1"/>
  <c r="V423" i="11"/>
  <c r="U423" i="11"/>
  <c r="AE418" i="11"/>
  <c r="AD418" i="11"/>
  <c r="X418" i="11"/>
  <c r="A418" i="11"/>
  <c r="D418" i="11" s="1"/>
  <c r="A417" i="11"/>
  <c r="AA416" i="11"/>
  <c r="D416" i="11"/>
  <c r="A416" i="11"/>
  <c r="A415" i="11"/>
  <c r="A414" i="11"/>
  <c r="AE413" i="11"/>
  <c r="AA413" i="11"/>
  <c r="D413" i="11"/>
  <c r="A413" i="11"/>
  <c r="AC412" i="11"/>
  <c r="Z412" i="11"/>
  <c r="AD412" i="11"/>
  <c r="A412" i="11"/>
  <c r="Q420" i="11"/>
  <c r="Q423" i="11" s="1"/>
  <c r="P420" i="11"/>
  <c r="P423" i="11" s="1"/>
  <c r="A411" i="11"/>
  <c r="AE402" i="11"/>
  <c r="AD402" i="11"/>
  <c r="AF402" i="11"/>
  <c r="AB402" i="11"/>
  <c r="U402" i="11"/>
  <c r="AA401" i="11"/>
  <c r="AD401" i="11"/>
  <c r="AD400" i="11"/>
  <c r="R404" i="11"/>
  <c r="R407" i="11" s="1"/>
  <c r="AE400" i="11"/>
  <c r="P404" i="11"/>
  <c r="P407" i="11" s="1"/>
  <c r="R393" i="11"/>
  <c r="AD391" i="11"/>
  <c r="AE391" i="11"/>
  <c r="Z391" i="11"/>
  <c r="A391" i="11"/>
  <c r="AD390" i="11"/>
  <c r="AB390" i="11"/>
  <c r="U390" i="11"/>
  <c r="AF390" i="11"/>
  <c r="A390" i="11"/>
  <c r="W389" i="11"/>
  <c r="AD389" i="11"/>
  <c r="A389" i="11"/>
  <c r="A388" i="11"/>
  <c r="P393" i="11"/>
  <c r="AE387" i="11"/>
  <c r="A387" i="11"/>
  <c r="V382" i="11"/>
  <c r="A382" i="11"/>
  <c r="A381" i="11"/>
  <c r="Y380" i="11"/>
  <c r="V380" i="11"/>
  <c r="A380" i="11"/>
  <c r="AF379" i="11"/>
  <c r="AE379" i="11"/>
  <c r="AD379" i="11"/>
  <c r="AA379" i="11"/>
  <c r="A379" i="11"/>
  <c r="A378" i="11"/>
  <c r="AE377" i="11"/>
  <c r="AB377" i="11"/>
  <c r="V377" i="11"/>
  <c r="AD377" i="11"/>
  <c r="A377" i="11"/>
  <c r="A376" i="11"/>
  <c r="AF375" i="11"/>
  <c r="AD375" i="11"/>
  <c r="AB375" i="11"/>
  <c r="Z375" i="11"/>
  <c r="A375" i="11"/>
  <c r="AF374" i="11"/>
  <c r="AD374" i="11"/>
  <c r="AA374" i="11"/>
  <c r="AE374" i="11"/>
  <c r="A374" i="11"/>
  <c r="A373" i="11"/>
  <c r="A372" i="11"/>
  <c r="AE371" i="11"/>
  <c r="AD371" i="11"/>
  <c r="AB371" i="11"/>
  <c r="A371" i="11"/>
  <c r="AD370" i="11"/>
  <c r="AA370" i="11"/>
  <c r="A370" i="11"/>
  <c r="AA369" i="11"/>
  <c r="W369" i="11"/>
  <c r="A369" i="11"/>
  <c r="A368" i="11"/>
  <c r="AC367" i="11"/>
  <c r="AA367" i="11"/>
  <c r="A367" i="11"/>
  <c r="AA366" i="11"/>
  <c r="V366" i="11"/>
  <c r="AF366" i="11"/>
  <c r="AC366" i="11"/>
  <c r="AE366" i="11"/>
  <c r="A366" i="11"/>
  <c r="V365" i="11"/>
  <c r="A365" i="11"/>
  <c r="A364" i="11"/>
  <c r="AF363" i="11"/>
  <c r="AD363" i="11"/>
  <c r="AB363" i="11"/>
  <c r="Z363" i="11"/>
  <c r="A363" i="11"/>
  <c r="AF362" i="11"/>
  <c r="AE362" i="11"/>
  <c r="AD362" i="11"/>
  <c r="AA362" i="11"/>
  <c r="A362" i="11"/>
  <c r="A361" i="11"/>
  <c r="AF360" i="11"/>
  <c r="AD360" i="11"/>
  <c r="X360" i="11"/>
  <c r="A360" i="11"/>
  <c r="Z359" i="11"/>
  <c r="A359" i="11"/>
  <c r="A358" i="11"/>
  <c r="AE357" i="11"/>
  <c r="AB357" i="11"/>
  <c r="Y357" i="11"/>
  <c r="A357" i="11"/>
  <c r="A356" i="11"/>
  <c r="AF355" i="11"/>
  <c r="AC355" i="11"/>
  <c r="X355" i="11"/>
  <c r="A355" i="11"/>
  <c r="AC354" i="11"/>
  <c r="AE354" i="11"/>
  <c r="A354" i="11"/>
  <c r="AE353" i="11"/>
  <c r="AF353" i="11"/>
  <c r="Y353" i="11"/>
  <c r="A353" i="11"/>
  <c r="AD353" i="11" s="1"/>
  <c r="A352" i="11"/>
  <c r="AF351" i="11"/>
  <c r="A351" i="11"/>
  <c r="AF350" i="11"/>
  <c r="AA350" i="11"/>
  <c r="A350" i="11"/>
  <c r="W349" i="11"/>
  <c r="AF349" i="11"/>
  <c r="AE349" i="11"/>
  <c r="AD349" i="11"/>
  <c r="AA349" i="11"/>
  <c r="Z349" i="11"/>
  <c r="A349" i="11"/>
  <c r="AB348" i="11"/>
  <c r="A348" i="11"/>
  <c r="AD347" i="11"/>
  <c r="AA347" i="11"/>
  <c r="V347" i="11"/>
  <c r="AF347" i="11"/>
  <c r="AE347" i="11"/>
  <c r="A347" i="11"/>
  <c r="X346" i="11"/>
  <c r="AD346" i="11"/>
  <c r="AC346" i="11"/>
  <c r="V346" i="11"/>
  <c r="AE346" i="11"/>
  <c r="A346" i="11"/>
  <c r="A345" i="11"/>
  <c r="A344" i="11"/>
  <c r="AF343" i="11"/>
  <c r="AD343" i="11"/>
  <c r="AC343" i="11"/>
  <c r="AA343" i="11"/>
  <c r="A343" i="11"/>
  <c r="AC342" i="11"/>
  <c r="AD342" i="11"/>
  <c r="V342" i="11"/>
  <c r="AE342" i="11"/>
  <c r="A342" i="11"/>
  <c r="AF341" i="11"/>
  <c r="AD341" i="11"/>
  <c r="AA341" i="11"/>
  <c r="Z341" i="11"/>
  <c r="X341" i="11"/>
  <c r="A341" i="11"/>
  <c r="AB340" i="11"/>
  <c r="A340" i="11"/>
  <c r="A339" i="11"/>
  <c r="A338" i="11"/>
  <c r="A337" i="11"/>
  <c r="AC336" i="11"/>
  <c r="A336" i="11"/>
  <c r="AE335" i="11"/>
  <c r="AF335" i="11"/>
  <c r="AB335" i="11"/>
  <c r="X335" i="11"/>
  <c r="A335" i="11"/>
  <c r="AF334" i="11"/>
  <c r="AD334" i="11"/>
  <c r="AB334" i="11"/>
  <c r="AE334" i="11"/>
  <c r="A334" i="11"/>
  <c r="AD333" i="11"/>
  <c r="AA333" i="11"/>
  <c r="Z333" i="11"/>
  <c r="A333" i="11"/>
  <c r="A332" i="11"/>
  <c r="AE331" i="11"/>
  <c r="AB331" i="11"/>
  <c r="A331" i="11"/>
  <c r="V330" i="11"/>
  <c r="A330" i="11"/>
  <c r="A329" i="11"/>
  <c r="A328" i="11"/>
  <c r="AF327" i="11"/>
  <c r="AE327" i="11"/>
  <c r="AC327" i="11"/>
  <c r="X327" i="11"/>
  <c r="A327" i="11"/>
  <c r="A326" i="11"/>
  <c r="AF325" i="11"/>
  <c r="AD325" i="11"/>
  <c r="X325" i="11"/>
  <c r="A325" i="11"/>
  <c r="A324" i="11"/>
  <c r="AF323" i="11"/>
  <c r="AD323" i="11"/>
  <c r="AB323" i="11"/>
  <c r="V323" i="11"/>
  <c r="U323" i="11"/>
  <c r="A323" i="11"/>
  <c r="V322" i="11"/>
  <c r="A322" i="11"/>
  <c r="AF321" i="11"/>
  <c r="W321" i="11"/>
  <c r="AD321" i="11"/>
  <c r="A321" i="11"/>
  <c r="U320" i="11"/>
  <c r="A320" i="11"/>
  <c r="A319" i="11"/>
  <c r="AF318" i="11"/>
  <c r="AB318" i="11"/>
  <c r="X318" i="11"/>
  <c r="A318" i="11"/>
  <c r="V317" i="11"/>
  <c r="AE317" i="11"/>
  <c r="A317" i="11"/>
  <c r="A316" i="11"/>
  <c r="A315" i="11"/>
  <c r="AF314" i="11"/>
  <c r="AE314" i="11"/>
  <c r="AC314" i="11"/>
  <c r="W314" i="11"/>
  <c r="V314" i="11"/>
  <c r="A314" i="11"/>
  <c r="AC313" i="11"/>
  <c r="AE313" i="11"/>
  <c r="AD313" i="11"/>
  <c r="Z313" i="11"/>
  <c r="W313" i="11"/>
  <c r="U313" i="11"/>
  <c r="AF313" i="11"/>
  <c r="A313" i="11"/>
  <c r="A312" i="11"/>
  <c r="AF311" i="11"/>
  <c r="AE311" i="11"/>
  <c r="AD311" i="11"/>
  <c r="AC311" i="11"/>
  <c r="W311" i="11"/>
  <c r="U311" i="11"/>
  <c r="A311" i="11"/>
  <c r="AF310" i="11"/>
  <c r="AE310" i="11"/>
  <c r="AD310" i="11"/>
  <c r="X310" i="11"/>
  <c r="A310" i="11"/>
  <c r="AE309" i="11"/>
  <c r="AD309" i="11"/>
  <c r="Z309" i="11"/>
  <c r="AF309" i="11"/>
  <c r="A309" i="11"/>
  <c r="AD308" i="11"/>
  <c r="A308" i="11"/>
  <c r="A307" i="11"/>
  <c r="A306" i="11"/>
  <c r="AE306" i="11" s="1"/>
  <c r="AE305" i="11"/>
  <c r="V305" i="11"/>
  <c r="AF305" i="11"/>
  <c r="A305" i="11"/>
  <c r="AF304" i="11"/>
  <c r="AE304" i="11"/>
  <c r="AD304" i="11"/>
  <c r="AB304" i="11"/>
  <c r="X304" i="11"/>
  <c r="W304" i="11"/>
  <c r="U304" i="11"/>
  <c r="A304" i="11"/>
  <c r="AF303" i="11"/>
  <c r="AD303" i="11"/>
  <c r="AC303" i="11"/>
  <c r="AE303" i="11"/>
  <c r="Z303" i="11"/>
  <c r="V303" i="11"/>
  <c r="A303" i="11"/>
  <c r="AD302" i="11"/>
  <c r="A302" i="11"/>
  <c r="AF291" i="11"/>
  <c r="AE291" i="11"/>
  <c r="AD291" i="11"/>
  <c r="AC291" i="11"/>
  <c r="W291" i="11"/>
  <c r="A291" i="11"/>
  <c r="A290" i="11"/>
  <c r="AD290" i="11" s="1"/>
  <c r="AC289" i="11"/>
  <c r="Z289" i="11"/>
  <c r="A289" i="11"/>
  <c r="AF288" i="11"/>
  <c r="AB288" i="11"/>
  <c r="A288" i="11"/>
  <c r="A287" i="11"/>
  <c r="Q293" i="11"/>
  <c r="AC286" i="11"/>
  <c r="Y286" i="11"/>
  <c r="AD286" i="11"/>
  <c r="A286" i="11"/>
  <c r="V285" i="11"/>
  <c r="P293" i="11"/>
  <c r="AC285" i="11"/>
  <c r="A285" i="11"/>
  <c r="AD284" i="11"/>
  <c r="Z284" i="11"/>
  <c r="AF284" i="11"/>
  <c r="AE284" i="11"/>
  <c r="AB284" i="11"/>
  <c r="X284" i="11"/>
  <c r="A284" i="11"/>
  <c r="A279" i="11"/>
  <c r="AF278" i="11"/>
  <c r="AD278" i="11"/>
  <c r="AA278" i="11"/>
  <c r="X278" i="11"/>
  <c r="V278" i="11"/>
  <c r="A278" i="11"/>
  <c r="A277" i="11"/>
  <c r="AF276" i="11"/>
  <c r="AD276" i="11"/>
  <c r="AC276" i="11"/>
  <c r="AE276" i="11"/>
  <c r="Z276" i="11"/>
  <c r="U276" i="11"/>
  <c r="A276" i="11"/>
  <c r="AF275" i="11"/>
  <c r="A275" i="11"/>
  <c r="A274" i="11"/>
  <c r="A273" i="11"/>
  <c r="AF272" i="11"/>
  <c r="AC272" i="11"/>
  <c r="W272" i="11"/>
  <c r="AE272" i="11"/>
  <c r="AD272" i="11"/>
  <c r="X272" i="11"/>
  <c r="U272" i="11"/>
  <c r="A272" i="11"/>
  <c r="A271" i="11"/>
  <c r="A270" i="11"/>
  <c r="AF269" i="11"/>
  <c r="AD269" i="11"/>
  <c r="Y269" i="11"/>
  <c r="V269" i="11"/>
  <c r="A269" i="11"/>
  <c r="AF268" i="11"/>
  <c r="AE268" i="11"/>
  <c r="AD268" i="11"/>
  <c r="Z268" i="11"/>
  <c r="V268" i="11"/>
  <c r="A268" i="11"/>
  <c r="A267" i="11"/>
  <c r="A266" i="11"/>
  <c r="A265" i="11"/>
  <c r="A264" i="11"/>
  <c r="A263" i="11"/>
  <c r="A262" i="11"/>
  <c r="AF261" i="11"/>
  <c r="AE261" i="11"/>
  <c r="AD261" i="11"/>
  <c r="AB261" i="11"/>
  <c r="AA261" i="11"/>
  <c r="X261" i="11"/>
  <c r="A261" i="11"/>
  <c r="V260" i="11"/>
  <c r="A260" i="11"/>
  <c r="AD259" i="11"/>
  <c r="AF259" i="11"/>
  <c r="Z259" i="11"/>
  <c r="X259" i="11"/>
  <c r="AE259" i="11"/>
  <c r="A259" i="11"/>
  <c r="AE258" i="11"/>
  <c r="AF258" i="11"/>
  <c r="AA258" i="11"/>
  <c r="Y258" i="11"/>
  <c r="X258" i="11"/>
  <c r="A258" i="11"/>
  <c r="A257" i="11"/>
  <c r="A256" i="11"/>
  <c r="A255" i="11"/>
  <c r="A254" i="11"/>
  <c r="AF253" i="11"/>
  <c r="AE253" i="11"/>
  <c r="AD253" i="11"/>
  <c r="AB253" i="11"/>
  <c r="AA253" i="11"/>
  <c r="W253" i="11"/>
  <c r="A253" i="11"/>
  <c r="AE252" i="11"/>
  <c r="AB252" i="11"/>
  <c r="W252" i="11"/>
  <c r="A252" i="11"/>
  <c r="AD251" i="11"/>
  <c r="AF251" i="11"/>
  <c r="AC251" i="11"/>
  <c r="X251" i="11"/>
  <c r="U251" i="11"/>
  <c r="AE251" i="11"/>
  <c r="A251" i="11"/>
  <c r="AD250" i="11"/>
  <c r="AF250" i="11"/>
  <c r="AE250" i="11"/>
  <c r="AB250" i="11"/>
  <c r="X250" i="11"/>
  <c r="W250" i="11"/>
  <c r="V250" i="11"/>
  <c r="A250" i="11"/>
  <c r="AC249" i="11"/>
  <c r="AE249" i="11"/>
  <c r="Z249" i="11"/>
  <c r="X249" i="11"/>
  <c r="U249" i="11"/>
  <c r="AF249" i="11"/>
  <c r="A249" i="11"/>
  <c r="AF248" i="11"/>
  <c r="AD248" i="11"/>
  <c r="AB248" i="11"/>
  <c r="X248" i="11"/>
  <c r="A248" i="11"/>
  <c r="AD247" i="11"/>
  <c r="A247" i="11"/>
  <c r="A246" i="11"/>
  <c r="AC245" i="11"/>
  <c r="AF245" i="11"/>
  <c r="AE245" i="11"/>
  <c r="W245" i="11"/>
  <c r="U245" i="11"/>
  <c r="A245" i="11"/>
  <c r="AD244" i="11"/>
  <c r="U244" i="11"/>
  <c r="AF244" i="11"/>
  <c r="AE244" i="11"/>
  <c r="AB244" i="11"/>
  <c r="W244" i="11"/>
  <c r="A244" i="11"/>
  <c r="AE243" i="11"/>
  <c r="AF243" i="11"/>
  <c r="AD243" i="11"/>
  <c r="AB243" i="11"/>
  <c r="Z243" i="11"/>
  <c r="V243" i="11"/>
  <c r="A243" i="11"/>
  <c r="AD242" i="11"/>
  <c r="AF242" i="11"/>
  <c r="AE242" i="11"/>
  <c r="Z242" i="11"/>
  <c r="W242" i="11"/>
  <c r="A242" i="11"/>
  <c r="AE241" i="11"/>
  <c r="W241" i="11"/>
  <c r="AF241" i="11"/>
  <c r="Z241" i="11"/>
  <c r="A241" i="11"/>
  <c r="AE240" i="11"/>
  <c r="AD240" i="11"/>
  <c r="AA240" i="11"/>
  <c r="V240" i="11"/>
  <c r="A240" i="11"/>
  <c r="AD239" i="11"/>
  <c r="AA239" i="11"/>
  <c r="Y239" i="11"/>
  <c r="AE239" i="11"/>
  <c r="A239" i="11"/>
  <c r="A238" i="11"/>
  <c r="AF237" i="11"/>
  <c r="AE237" i="11"/>
  <c r="Z237" i="11"/>
  <c r="W237" i="11"/>
  <c r="V237" i="11"/>
  <c r="A237" i="11"/>
  <c r="V236" i="11"/>
  <c r="A236" i="11"/>
  <c r="AF235" i="11"/>
  <c r="AE235" i="11"/>
  <c r="AD235" i="11"/>
  <c r="Z235" i="11"/>
  <c r="X235" i="11"/>
  <c r="A235" i="11"/>
  <c r="A234" i="11"/>
  <c r="A233" i="11"/>
  <c r="W232" i="11"/>
  <c r="AF232" i="11"/>
  <c r="A232" i="11"/>
  <c r="AE231" i="11"/>
  <c r="AF231" i="11"/>
  <c r="AC231" i="11"/>
  <c r="X231" i="11"/>
  <c r="A231" i="11"/>
  <c r="Q281" i="11"/>
  <c r="W230" i="11"/>
  <c r="A230" i="11"/>
  <c r="A225" i="11"/>
  <c r="A224" i="11"/>
  <c r="AD223" i="11"/>
  <c r="X223" i="11"/>
  <c r="V223" i="11"/>
  <c r="A223" i="11"/>
  <c r="AC222" i="11"/>
  <c r="A222" i="11"/>
  <c r="AD221" i="11"/>
  <c r="AF221" i="11"/>
  <c r="AB221" i="11"/>
  <c r="AA221" i="11"/>
  <c r="V221" i="11"/>
  <c r="A221" i="11"/>
  <c r="AB220" i="11"/>
  <c r="AE220" i="11"/>
  <c r="AC220" i="11"/>
  <c r="W220" i="11"/>
  <c r="A220" i="11"/>
  <c r="AF219" i="11"/>
  <c r="AE219" i="11"/>
  <c r="AD219" i="11"/>
  <c r="AB219" i="11"/>
  <c r="Z219" i="11"/>
  <c r="U219" i="11"/>
  <c r="A219" i="11"/>
  <c r="AD218" i="11"/>
  <c r="V218" i="11"/>
  <c r="Z218" i="11"/>
  <c r="A218" i="11"/>
  <c r="A217" i="11"/>
  <c r="A216" i="11"/>
  <c r="AE215" i="11"/>
  <c r="AF215" i="11"/>
  <c r="AD215" i="11"/>
  <c r="AC215" i="11"/>
  <c r="AB215" i="11"/>
  <c r="X215" i="11"/>
  <c r="A215" i="11"/>
  <c r="A214" i="11"/>
  <c r="A213" i="11"/>
  <c r="A212" i="11"/>
  <c r="AF211" i="11"/>
  <c r="AD211" i="11"/>
  <c r="Z211" i="11"/>
  <c r="V211" i="11"/>
  <c r="A211" i="11"/>
  <c r="A210" i="11"/>
  <c r="V209" i="11"/>
  <c r="A209" i="11"/>
  <c r="A208" i="11"/>
  <c r="AD207" i="11"/>
  <c r="Z207" i="11"/>
  <c r="W207" i="11"/>
  <c r="A207" i="11"/>
  <c r="AF206" i="11"/>
  <c r="AE206" i="11"/>
  <c r="AC206" i="11"/>
  <c r="AB206" i="11"/>
  <c r="X206" i="11"/>
  <c r="A206" i="11"/>
  <c r="A205" i="11"/>
  <c r="A204" i="11"/>
  <c r="AF203" i="11"/>
  <c r="AE203" i="11"/>
  <c r="AD203" i="11"/>
  <c r="AA203" i="11"/>
  <c r="V203" i="11"/>
  <c r="A203" i="11"/>
  <c r="AE202" i="11"/>
  <c r="AD202" i="11"/>
  <c r="AC202" i="11"/>
  <c r="Y202" i="11"/>
  <c r="V202" i="11"/>
  <c r="U202" i="11"/>
  <c r="AF202" i="11"/>
  <c r="A202" i="11"/>
  <c r="AD201" i="11"/>
  <c r="A201" i="11"/>
  <c r="A200" i="11"/>
  <c r="AE199" i="11"/>
  <c r="A199" i="11"/>
  <c r="A198" i="11"/>
  <c r="A197" i="11"/>
  <c r="AD197" i="11" s="1"/>
  <c r="Z196" i="11"/>
  <c r="AF196" i="11"/>
  <c r="A196" i="11"/>
  <c r="AD195" i="11"/>
  <c r="AF195" i="11"/>
  <c r="AE195" i="11"/>
  <c r="AC195" i="11"/>
  <c r="X195" i="11"/>
  <c r="W195" i="11"/>
  <c r="V195" i="11"/>
  <c r="A195" i="11"/>
  <c r="AD194" i="11"/>
  <c r="A194" i="11"/>
  <c r="R227" i="11"/>
  <c r="AD193" i="11"/>
  <c r="W193" i="11"/>
  <c r="A193" i="11"/>
  <c r="A188" i="11"/>
  <c r="AJ187" i="11"/>
  <c r="A187" i="11"/>
  <c r="A186" i="11"/>
  <c r="A185" i="11"/>
  <c r="U184" i="11"/>
  <c r="A184" i="11"/>
  <c r="A183" i="11"/>
  <c r="A182" i="11"/>
  <c r="Z181" i="11"/>
  <c r="A181" i="11"/>
  <c r="AF180" i="11"/>
  <c r="AE180" i="11"/>
  <c r="AD180" i="11"/>
  <c r="AC180" i="11"/>
  <c r="X180" i="11"/>
  <c r="W180" i="11"/>
  <c r="V180" i="11"/>
  <c r="A180" i="11"/>
  <c r="AD179" i="11"/>
  <c r="A179" i="11"/>
  <c r="AE178" i="11"/>
  <c r="AD178" i="11"/>
  <c r="W178" i="11"/>
  <c r="V178" i="11"/>
  <c r="A178" i="11"/>
  <c r="A177" i="11"/>
  <c r="AF176" i="11"/>
  <c r="AE176" i="11"/>
  <c r="AD176" i="11"/>
  <c r="AA176" i="11"/>
  <c r="W176" i="11"/>
  <c r="A176" i="11"/>
  <c r="A175" i="11"/>
  <c r="A174" i="11"/>
  <c r="AD173" i="11"/>
  <c r="AF173" i="11"/>
  <c r="AC173" i="11"/>
  <c r="Y173" i="11"/>
  <c r="U173" i="11"/>
  <c r="A173" i="11"/>
  <c r="Z172" i="11"/>
  <c r="W172" i="11"/>
  <c r="A172" i="11"/>
  <c r="AF171" i="11"/>
  <c r="A171" i="11"/>
  <c r="V170" i="11"/>
  <c r="AE170" i="11"/>
  <c r="AD170" i="11"/>
  <c r="AA170" i="11"/>
  <c r="AF170" i="11"/>
  <c r="A170" i="11"/>
  <c r="W169" i="11"/>
  <c r="AF169" i="11"/>
  <c r="AE169" i="11"/>
  <c r="AD169" i="11"/>
  <c r="Y169" i="11"/>
  <c r="X169" i="11"/>
  <c r="A169" i="11"/>
  <c r="A168" i="11"/>
  <c r="AB167" i="11"/>
  <c r="AF167" i="11"/>
  <c r="AE167" i="11"/>
  <c r="AD167" i="11"/>
  <c r="W167" i="11"/>
  <c r="A167" i="11"/>
  <c r="A166" i="11"/>
  <c r="AE165" i="11"/>
  <c r="AC165" i="11"/>
  <c r="AD165" i="11"/>
  <c r="Z165" i="11"/>
  <c r="A165" i="11"/>
  <c r="Y164" i="11"/>
  <c r="A164" i="11"/>
  <c r="AE163" i="11"/>
  <c r="AD163" i="11"/>
  <c r="AC163" i="11"/>
  <c r="Y163" i="11"/>
  <c r="U163" i="11"/>
  <c r="AF163" i="11"/>
  <c r="A163" i="11"/>
  <c r="A162" i="11"/>
  <c r="AE161" i="11"/>
  <c r="X161" i="11"/>
  <c r="A161" i="11"/>
  <c r="AD160" i="11"/>
  <c r="X160" i="11"/>
  <c r="AF160" i="11"/>
  <c r="AE160" i="11"/>
  <c r="AA160" i="11"/>
  <c r="A160" i="11"/>
  <c r="AB159" i="11"/>
  <c r="Z159" i="11"/>
  <c r="AF159" i="11"/>
  <c r="A159" i="11"/>
  <c r="AE158" i="11"/>
  <c r="AB158" i="11"/>
  <c r="AF158" i="11"/>
  <c r="AD158" i="11"/>
  <c r="Y158" i="11"/>
  <c r="V158" i="11"/>
  <c r="A158" i="11"/>
  <c r="AE157" i="11"/>
  <c r="V157" i="11"/>
  <c r="AF157" i="11"/>
  <c r="A157" i="11"/>
  <c r="A156" i="11"/>
  <c r="AD155" i="11"/>
  <c r="AF155" i="11"/>
  <c r="AE155" i="11"/>
  <c r="X155" i="11"/>
  <c r="A155" i="11"/>
  <c r="A154" i="11"/>
  <c r="A153" i="11"/>
  <c r="V152" i="11"/>
  <c r="A152" i="11"/>
  <c r="A151" i="11"/>
  <c r="A150" i="11"/>
  <c r="Z149" i="11"/>
  <c r="AF149" i="11"/>
  <c r="AE149" i="11"/>
  <c r="AD149" i="11"/>
  <c r="AB149" i="11"/>
  <c r="W149" i="11"/>
  <c r="A149" i="11"/>
  <c r="AB148" i="11"/>
  <c r="V148" i="11"/>
  <c r="AF148" i="11"/>
  <c r="A148" i="11"/>
  <c r="X147" i="11"/>
  <c r="AF147" i="11"/>
  <c r="AE147" i="11"/>
  <c r="AD147" i="11"/>
  <c r="AB147" i="11"/>
  <c r="U147" i="11"/>
  <c r="A147" i="11"/>
  <c r="V146" i="11"/>
  <c r="AF146" i="11"/>
  <c r="A146" i="11"/>
  <c r="AE145" i="11"/>
  <c r="AF145" i="11"/>
  <c r="AD145" i="11"/>
  <c r="AB145" i="11"/>
  <c r="Z145" i="11"/>
  <c r="A145" i="11"/>
  <c r="AF144" i="11"/>
  <c r="AE144" i="11"/>
  <c r="AC144" i="11"/>
  <c r="AA144" i="11"/>
  <c r="X144" i="11"/>
  <c r="V144" i="11"/>
  <c r="AD144" i="11"/>
  <c r="A144" i="11"/>
  <c r="AD143" i="11"/>
  <c r="AB143" i="11"/>
  <c r="W143" i="11"/>
  <c r="AE143" i="11"/>
  <c r="A143" i="11"/>
  <c r="AE142" i="11"/>
  <c r="AD142" i="11"/>
  <c r="AC142" i="11"/>
  <c r="Z142" i="11"/>
  <c r="V142" i="11"/>
  <c r="A142" i="11"/>
  <c r="AF141" i="11"/>
  <c r="AE141" i="11"/>
  <c r="AD141" i="11"/>
  <c r="AB141" i="11"/>
  <c r="W141" i="11"/>
  <c r="V141" i="11"/>
  <c r="A141" i="11"/>
  <c r="AF140" i="11"/>
  <c r="AB140" i="11"/>
  <c r="X140" i="11"/>
  <c r="A140" i="11"/>
  <c r="Z139" i="11"/>
  <c r="U139" i="11"/>
  <c r="AF139" i="11"/>
  <c r="AE139" i="11"/>
  <c r="AD139" i="11"/>
  <c r="AB139" i="11"/>
  <c r="X139" i="11"/>
  <c r="A139" i="11"/>
  <c r="V138" i="11"/>
  <c r="U138" i="11"/>
  <c r="AF138" i="11"/>
  <c r="A138" i="11"/>
  <c r="AE137" i="11"/>
  <c r="AF137" i="11"/>
  <c r="AD137" i="11"/>
  <c r="AB137" i="11"/>
  <c r="Z137" i="11"/>
  <c r="A137" i="11"/>
  <c r="AF136" i="11"/>
  <c r="AC136" i="11"/>
  <c r="W136" i="11"/>
  <c r="AE136" i="11"/>
  <c r="AD136" i="11"/>
  <c r="X136" i="11"/>
  <c r="V136" i="11"/>
  <c r="A136" i="11"/>
  <c r="AB135" i="11"/>
  <c r="W135" i="11"/>
  <c r="A135" i="11"/>
  <c r="AE134" i="11"/>
  <c r="AC134" i="11"/>
  <c r="AA134" i="11"/>
  <c r="Z134" i="11"/>
  <c r="V134" i="11"/>
  <c r="A134" i="11"/>
  <c r="AF133" i="11"/>
  <c r="AE133" i="11"/>
  <c r="AD133" i="11"/>
  <c r="AB133" i="11"/>
  <c r="W133" i="11"/>
  <c r="A133" i="11"/>
  <c r="A132" i="11"/>
  <c r="AE131" i="11"/>
  <c r="X131" i="11"/>
  <c r="AF131" i="11"/>
  <c r="AD131" i="11"/>
  <c r="AB131" i="11"/>
  <c r="W131" i="11"/>
  <c r="U131" i="11"/>
  <c r="A131" i="11"/>
  <c r="V130" i="11"/>
  <c r="A130" i="11"/>
  <c r="AF129" i="11"/>
  <c r="AE129" i="11"/>
  <c r="AD129" i="11"/>
  <c r="AB129" i="11"/>
  <c r="AA129" i="11"/>
  <c r="Z129" i="11"/>
  <c r="A129" i="11"/>
  <c r="AF128" i="11"/>
  <c r="V128" i="11"/>
  <c r="AD128" i="11"/>
  <c r="A128" i="11"/>
  <c r="A127" i="11"/>
  <c r="AD126" i="11"/>
  <c r="AE126" i="11"/>
  <c r="AC126" i="11"/>
  <c r="Z126" i="11"/>
  <c r="X126" i="11"/>
  <c r="V126" i="11"/>
  <c r="AF126" i="11"/>
  <c r="A126" i="11"/>
  <c r="AE125" i="11"/>
  <c r="AF125" i="11"/>
  <c r="AD125" i="11"/>
  <c r="AB125" i="11"/>
  <c r="W125" i="11"/>
  <c r="A125" i="11"/>
  <c r="A124" i="11"/>
  <c r="AE123" i="11"/>
  <c r="X123" i="11"/>
  <c r="AF123" i="11"/>
  <c r="AD123" i="11"/>
  <c r="AB123" i="11"/>
  <c r="U123" i="11"/>
  <c r="A123" i="11"/>
  <c r="AA122" i="11"/>
  <c r="AD122" i="11"/>
  <c r="V122" i="11"/>
  <c r="AF122" i="11"/>
  <c r="A122" i="11"/>
  <c r="AF121" i="11"/>
  <c r="AE121" i="11"/>
  <c r="W121" i="11"/>
  <c r="AD121" i="11"/>
  <c r="AB121" i="11"/>
  <c r="Z121" i="11"/>
  <c r="A121" i="11"/>
  <c r="AD120" i="11"/>
  <c r="AC120" i="11"/>
  <c r="AF120" i="11"/>
  <c r="AE120" i="11"/>
  <c r="X120" i="11"/>
  <c r="V120" i="11"/>
  <c r="A120" i="11"/>
  <c r="Z119" i="11"/>
  <c r="AF119" i="11"/>
  <c r="AD119" i="11"/>
  <c r="W119" i="11"/>
  <c r="AE119" i="11"/>
  <c r="A119" i="11"/>
  <c r="AE118" i="11"/>
  <c r="V118" i="11"/>
  <c r="A118" i="11"/>
  <c r="Z117" i="11"/>
  <c r="AF117" i="11"/>
  <c r="AE117" i="11"/>
  <c r="AD117" i="11"/>
  <c r="AB117" i="11"/>
  <c r="W117" i="11"/>
  <c r="A117" i="11"/>
  <c r="V116" i="11"/>
  <c r="AF116" i="11"/>
  <c r="A116" i="11"/>
  <c r="X115" i="11"/>
  <c r="AF115" i="11"/>
  <c r="AE115" i="11"/>
  <c r="AD115" i="11"/>
  <c r="AB115" i="11"/>
  <c r="U115" i="11"/>
  <c r="A115" i="11"/>
  <c r="AD114" i="11"/>
  <c r="AA114" i="11"/>
  <c r="V114" i="11"/>
  <c r="AF114" i="11"/>
  <c r="A114" i="11"/>
  <c r="AE113" i="11"/>
  <c r="AF113" i="11"/>
  <c r="AD113" i="11"/>
  <c r="AB113" i="11"/>
  <c r="Z113" i="11"/>
  <c r="A113" i="11"/>
  <c r="AF112" i="11"/>
  <c r="AE112" i="11"/>
  <c r="AC112" i="11"/>
  <c r="AA112" i="11"/>
  <c r="X112" i="11"/>
  <c r="V112" i="11"/>
  <c r="AD112" i="11"/>
  <c r="A112" i="11"/>
  <c r="AF111" i="11"/>
  <c r="AE111" i="11"/>
  <c r="AD111" i="11"/>
  <c r="AB111" i="11"/>
  <c r="W111" i="11"/>
  <c r="A111" i="11"/>
  <c r="AD110" i="11"/>
  <c r="AE110" i="11"/>
  <c r="AC110" i="11"/>
  <c r="Z110" i="11"/>
  <c r="V110" i="11"/>
  <c r="A110" i="11"/>
  <c r="AF109" i="11"/>
  <c r="AE109" i="11"/>
  <c r="AD109" i="11"/>
  <c r="AB109" i="11"/>
  <c r="W109" i="11"/>
  <c r="V109" i="11"/>
  <c r="A109" i="11"/>
  <c r="AF108" i="11"/>
  <c r="AE108" i="11"/>
  <c r="AB108" i="11"/>
  <c r="X108" i="11"/>
  <c r="A108" i="11"/>
  <c r="AE107" i="11"/>
  <c r="U107" i="11"/>
  <c r="AF107" i="11"/>
  <c r="AD107" i="11"/>
  <c r="AB107" i="11"/>
  <c r="Z107" i="11"/>
  <c r="X107" i="11"/>
  <c r="A107" i="11"/>
  <c r="AA106" i="11"/>
  <c r="V106" i="11"/>
  <c r="U106" i="11"/>
  <c r="AF106" i="11"/>
  <c r="A106" i="11"/>
  <c r="AE105" i="11"/>
  <c r="R190" i="11"/>
  <c r="AD105" i="11"/>
  <c r="Z105" i="11"/>
  <c r="A105" i="11"/>
  <c r="Y94" i="11"/>
  <c r="AF94" i="11"/>
  <c r="AD94" i="11"/>
  <c r="AC94" i="11"/>
  <c r="U94" i="11"/>
  <c r="A94" i="11"/>
  <c r="AF93" i="11"/>
  <c r="AE93" i="11"/>
  <c r="AD93" i="11"/>
  <c r="AB93" i="11"/>
  <c r="W93" i="11"/>
  <c r="A93" i="11"/>
  <c r="AD92" i="11"/>
  <c r="Z92" i="11"/>
  <c r="AE92" i="11"/>
  <c r="AC92" i="11"/>
  <c r="AA92" i="11"/>
  <c r="V92" i="11"/>
  <c r="AF92" i="11"/>
  <c r="A92" i="11"/>
  <c r="A91" i="11"/>
  <c r="A90" i="11"/>
  <c r="A89" i="11"/>
  <c r="R96" i="11"/>
  <c r="A88" i="11"/>
  <c r="P85" i="11"/>
  <c r="A83" i="11"/>
  <c r="AE82" i="11"/>
  <c r="AD82" i="11"/>
  <c r="AC82" i="11"/>
  <c r="Z82" i="11"/>
  <c r="V82" i="11"/>
  <c r="AF82" i="11"/>
  <c r="A82" i="11"/>
  <c r="AE81" i="11"/>
  <c r="AD81" i="11"/>
  <c r="AC81" i="11"/>
  <c r="Y81" i="11"/>
  <c r="V81" i="11"/>
  <c r="U81" i="11"/>
  <c r="A81" i="11"/>
  <c r="AD80" i="11"/>
  <c r="A80" i="11"/>
  <c r="A79" i="11"/>
  <c r="A78" i="11"/>
  <c r="AE77" i="11"/>
  <c r="X77" i="11"/>
  <c r="AF77" i="11"/>
  <c r="AD77" i="11"/>
  <c r="AB77" i="11"/>
  <c r="Z77" i="11"/>
  <c r="A77" i="11"/>
  <c r="AE72" i="11"/>
  <c r="AD72" i="11"/>
  <c r="AF72" i="11"/>
  <c r="Z72" i="11"/>
  <c r="W72" i="11"/>
  <c r="A72" i="11"/>
  <c r="AF71" i="11"/>
  <c r="AD71" i="11"/>
  <c r="AB71" i="11"/>
  <c r="X71" i="11"/>
  <c r="AE71" i="11"/>
  <c r="A71" i="11"/>
  <c r="A70" i="11"/>
  <c r="AE69" i="11"/>
  <c r="X69" i="11"/>
  <c r="AF69" i="11"/>
  <c r="A69" i="11"/>
  <c r="AB68" i="11"/>
  <c r="V68" i="11"/>
  <c r="AF68" i="11"/>
  <c r="A68" i="11"/>
  <c r="A67" i="11"/>
  <c r="AF66" i="11"/>
  <c r="AE66" i="11"/>
  <c r="AA66" i="11"/>
  <c r="Y66" i="11"/>
  <c r="A66" i="11"/>
  <c r="AE65" i="11"/>
  <c r="U65" i="11"/>
  <c r="AF65" i="11"/>
  <c r="AD65" i="11"/>
  <c r="AB65" i="11"/>
  <c r="W65" i="11"/>
  <c r="A65" i="11"/>
  <c r="AE64" i="11"/>
  <c r="AF64" i="11"/>
  <c r="AD64" i="11"/>
  <c r="Z64" i="11"/>
  <c r="W64" i="11"/>
  <c r="V64" i="11"/>
  <c r="A64" i="11"/>
  <c r="AF63" i="11"/>
  <c r="AE63" i="11"/>
  <c r="AD63" i="11"/>
  <c r="AA63" i="11"/>
  <c r="X63" i="11"/>
  <c r="A63" i="11"/>
  <c r="AD62" i="11"/>
  <c r="V62" i="11"/>
  <c r="Z62" i="11"/>
  <c r="A62" i="11"/>
  <c r="A61" i="11"/>
  <c r="AE60" i="11"/>
  <c r="AC60" i="11"/>
  <c r="AA60" i="11"/>
  <c r="Z60" i="11"/>
  <c r="V60" i="11"/>
  <c r="AF60" i="11"/>
  <c r="A60" i="11"/>
  <c r="AC59" i="11"/>
  <c r="U59" i="11"/>
  <c r="AF59" i="11"/>
  <c r="A59" i="11"/>
  <c r="A58" i="11"/>
  <c r="A57" i="11"/>
  <c r="A56" i="11"/>
  <c r="A55" i="11"/>
  <c r="A54" i="11"/>
  <c r="A53" i="11"/>
  <c r="AF52" i="11"/>
  <c r="AC52" i="11"/>
  <c r="V52" i="11"/>
  <c r="AD52" i="11"/>
  <c r="A52" i="11"/>
  <c r="AC51" i="11"/>
  <c r="AB51" i="11"/>
  <c r="Y51" i="11"/>
  <c r="A51" i="11"/>
  <c r="AF50" i="11"/>
  <c r="AE50" i="11"/>
  <c r="AD50" i="11"/>
  <c r="AA50" i="11"/>
  <c r="W50" i="11"/>
  <c r="A50" i="11"/>
  <c r="A49" i="11"/>
  <c r="A48" i="11"/>
  <c r="AF47" i="11"/>
  <c r="AE47" i="11"/>
  <c r="AD47" i="11"/>
  <c r="AB47" i="11"/>
  <c r="W47" i="11"/>
  <c r="A47" i="11"/>
  <c r="AC46" i="11"/>
  <c r="AF46" i="11"/>
  <c r="AE46" i="11"/>
  <c r="AB46" i="11"/>
  <c r="Y46" i="11"/>
  <c r="A46" i="11"/>
  <c r="AA45" i="11"/>
  <c r="AF45" i="11"/>
  <c r="V45" i="11"/>
  <c r="A45" i="11"/>
  <c r="AF44" i="11"/>
  <c r="AC44" i="11"/>
  <c r="Y44" i="11"/>
  <c r="AD44" i="11"/>
  <c r="A44" i="11"/>
  <c r="V43" i="11"/>
  <c r="A43" i="11"/>
  <c r="A42" i="11"/>
  <c r="Z41" i="11"/>
  <c r="A41" i="11"/>
  <c r="A40" i="11"/>
  <c r="AF39" i="11"/>
  <c r="AE39" i="11"/>
  <c r="AD39" i="11"/>
  <c r="AC39" i="11"/>
  <c r="AA39" i="11"/>
  <c r="X39" i="11"/>
  <c r="V39" i="11"/>
  <c r="A39" i="11"/>
  <c r="A38" i="11"/>
  <c r="A37" i="11"/>
  <c r="A36" i="11"/>
  <c r="Y35" i="11"/>
  <c r="AB35" i="11"/>
  <c r="A35" i="11"/>
  <c r="V34" i="11"/>
  <c r="A34" i="11"/>
  <c r="A33" i="11"/>
  <c r="AD32" i="11"/>
  <c r="AC32" i="11"/>
  <c r="A32" i="11"/>
  <c r="AE31" i="11"/>
  <c r="AD31" i="11"/>
  <c r="Z31" i="11"/>
  <c r="AF31" i="11"/>
  <c r="W31" i="11"/>
  <c r="A31" i="11"/>
  <c r="AE30" i="11"/>
  <c r="AC30" i="11"/>
  <c r="AA30" i="11"/>
  <c r="Y30" i="11"/>
  <c r="U30" i="11"/>
  <c r="A30" i="11"/>
  <c r="AA29" i="11"/>
  <c r="Y29" i="11"/>
  <c r="A29" i="11"/>
  <c r="AE28" i="11"/>
  <c r="AC28" i="11"/>
  <c r="AA28" i="11"/>
  <c r="Y28" i="11"/>
  <c r="U28" i="11"/>
  <c r="A28" i="11"/>
  <c r="V27" i="11"/>
  <c r="A27" i="11"/>
  <c r="Y26" i="11"/>
  <c r="AF26" i="11"/>
  <c r="AD26" i="11"/>
  <c r="AA26" i="11"/>
  <c r="W26" i="11"/>
  <c r="A26" i="11"/>
  <c r="A25" i="11"/>
  <c r="A24" i="11"/>
  <c r="AF23" i="11"/>
  <c r="U23" i="11"/>
  <c r="AE23" i="11"/>
  <c r="AD23" i="11"/>
  <c r="AC23" i="11"/>
  <c r="X23" i="11"/>
  <c r="V23" i="11"/>
  <c r="A23" i="11"/>
  <c r="A22" i="11"/>
  <c r="A21" i="11"/>
  <c r="A20" i="11"/>
  <c r="AD19" i="11"/>
  <c r="AA19" i="11"/>
  <c r="AF19" i="11"/>
  <c r="Y19" i="11"/>
  <c r="V19" i="11"/>
  <c r="A19" i="11"/>
  <c r="V18" i="11"/>
  <c r="A18" i="11"/>
  <c r="AE17" i="11"/>
  <c r="AF17" i="11"/>
  <c r="AD17" i="11"/>
  <c r="AB17" i="11"/>
  <c r="Y17" i="11"/>
  <c r="W17" i="11"/>
  <c r="A17" i="11"/>
  <c r="A16" i="11"/>
  <c r="AF15" i="11"/>
  <c r="AE15" i="11"/>
  <c r="AD15" i="11"/>
  <c r="AB15" i="11"/>
  <c r="Z15" i="11"/>
  <c r="A15" i="11"/>
  <c r="AE14" i="11"/>
  <c r="AC14" i="11"/>
  <c r="AA14" i="11"/>
  <c r="Y14" i="11"/>
  <c r="V14" i="11"/>
  <c r="AF14" i="11"/>
  <c r="A14" i="11"/>
  <c r="V13" i="11"/>
  <c r="A13" i="11"/>
  <c r="AE12" i="11"/>
  <c r="AC12" i="11"/>
  <c r="AA12" i="11"/>
  <c r="Y12" i="11"/>
  <c r="W12" i="11"/>
  <c r="A12" i="11"/>
  <c r="AE11" i="11"/>
  <c r="AB11" i="11"/>
  <c r="Z11" i="11"/>
  <c r="V11" i="11"/>
  <c r="A11" i="11"/>
  <c r="AD11" i="11" s="1"/>
  <c r="U10" i="11"/>
  <c r="AF10" i="11"/>
  <c r="A10" i="11"/>
  <c r="U5" i="11"/>
  <c r="P5" i="11"/>
  <c r="AD5" i="11" s="1"/>
  <c r="G5" i="11"/>
  <c r="B3" i="11"/>
  <c r="AE2" i="11"/>
  <c r="AF413" i="10"/>
  <c r="AE413" i="10"/>
  <c r="AD413" i="10"/>
  <c r="AC413" i="10"/>
  <c r="AB413" i="10"/>
  <c r="AA413" i="10"/>
  <c r="Z413" i="10"/>
  <c r="Y413" i="10"/>
  <c r="X413" i="10"/>
  <c r="W413" i="10"/>
  <c r="V413" i="10"/>
  <c r="U413" i="10"/>
  <c r="T413" i="10"/>
  <c r="AD408" i="10"/>
  <c r="AC408" i="10"/>
  <c r="A408" i="10"/>
  <c r="AE407" i="10"/>
  <c r="A407" i="10"/>
  <c r="AE406" i="10"/>
  <c r="AD406" i="10"/>
  <c r="AC406" i="10"/>
  <c r="A406" i="10"/>
  <c r="AD405" i="10"/>
  <c r="A405" i="10"/>
  <c r="AC405" i="10" s="1"/>
  <c r="AE404" i="10"/>
  <c r="AD404" i="10"/>
  <c r="A404" i="10"/>
  <c r="AD403" i="10"/>
  <c r="AC403" i="10"/>
  <c r="A403" i="10"/>
  <c r="Q410" i="10"/>
  <c r="Q413" i="10" s="1"/>
  <c r="A402" i="10"/>
  <c r="O410" i="10"/>
  <c r="O413" i="10" s="1"/>
  <c r="A401" i="10"/>
  <c r="Q394" i="10"/>
  <c r="Q397" i="10" s="1"/>
  <c r="AD392" i="10"/>
  <c r="A392" i="10"/>
  <c r="AC392" i="10" s="1"/>
  <c r="AC391" i="10"/>
  <c r="AE391" i="10"/>
  <c r="A391" i="10"/>
  <c r="O394" i="10"/>
  <c r="O397" i="10" s="1"/>
  <c r="A390" i="10"/>
  <c r="AD381" i="10"/>
  <c r="AE381" i="10"/>
  <c r="A381" i="10"/>
  <c r="AD380" i="10"/>
  <c r="AC380" i="10"/>
  <c r="A380" i="10"/>
  <c r="AD379" i="10"/>
  <c r="AC379" i="10"/>
  <c r="A379" i="10"/>
  <c r="A378" i="10"/>
  <c r="Q383" i="10"/>
  <c r="AE377" i="10"/>
  <c r="A377" i="10"/>
  <c r="A372" i="10"/>
  <c r="AC371" i="10"/>
  <c r="AD371" i="10"/>
  <c r="A371" i="10"/>
  <c r="AE370" i="10"/>
  <c r="AD370" i="10"/>
  <c r="AC370" i="10"/>
  <c r="A370" i="10"/>
  <c r="AD369" i="10"/>
  <c r="AE369" i="10"/>
  <c r="AC369" i="10"/>
  <c r="A369" i="10"/>
  <c r="A368" i="10"/>
  <c r="A367" i="10"/>
  <c r="AD366" i="10"/>
  <c r="A366" i="10"/>
  <c r="AE365" i="10"/>
  <c r="A365" i="10"/>
  <c r="A364" i="10"/>
  <c r="AE363" i="10"/>
  <c r="A363" i="10"/>
  <c r="AD362" i="10"/>
  <c r="AE362" i="10"/>
  <c r="A362" i="10"/>
  <c r="AC361" i="10"/>
  <c r="AD361" i="10"/>
  <c r="A361" i="10"/>
  <c r="A360" i="10"/>
  <c r="AC359" i="10"/>
  <c r="A359" i="10"/>
  <c r="AE358" i="10"/>
  <c r="AD358" i="10"/>
  <c r="AC358" i="10"/>
  <c r="A358" i="10"/>
  <c r="AE357" i="10"/>
  <c r="AD357" i="10"/>
  <c r="AC357" i="10"/>
  <c r="A357" i="10"/>
  <c r="AC356" i="10"/>
  <c r="AD356" i="10"/>
  <c r="A356" i="10"/>
  <c r="A355" i="10"/>
  <c r="AE354" i="10"/>
  <c r="AD354" i="10"/>
  <c r="AC354" i="10"/>
  <c r="A354" i="10"/>
  <c r="AD353" i="10"/>
  <c r="A353" i="10"/>
  <c r="AE352" i="10"/>
  <c r="A352" i="10"/>
  <c r="A351" i="10"/>
  <c r="AC350" i="10"/>
  <c r="A350" i="10"/>
  <c r="A349" i="10"/>
  <c r="AE348" i="10"/>
  <c r="AD348" i="10"/>
  <c r="AC348" i="10"/>
  <c r="A348" i="10"/>
  <c r="AD347" i="10"/>
  <c r="AE347" i="10"/>
  <c r="A347" i="10"/>
  <c r="A346" i="10"/>
  <c r="AE345" i="10"/>
  <c r="AD345" i="10"/>
  <c r="AC345" i="10"/>
  <c r="A345" i="10"/>
  <c r="A344" i="10"/>
  <c r="AD343" i="10"/>
  <c r="AC343" i="10"/>
  <c r="A343" i="10"/>
  <c r="AE342" i="10"/>
  <c r="A342" i="10"/>
  <c r="AD341" i="10"/>
  <c r="AE341" i="10"/>
  <c r="AC341" i="10"/>
  <c r="A341" i="10"/>
  <c r="A340" i="10"/>
  <c r="AD339" i="10"/>
  <c r="A339" i="10"/>
  <c r="AE338" i="10"/>
  <c r="AD338" i="10"/>
  <c r="AC338" i="10"/>
  <c r="A338" i="10"/>
  <c r="A337" i="10"/>
  <c r="AE337" i="10" s="1"/>
  <c r="A336" i="10"/>
  <c r="AD335" i="10"/>
  <c r="A335" i="10"/>
  <c r="A334" i="10"/>
  <c r="AD333" i="10"/>
  <c r="AE333" i="10"/>
  <c r="AC333" i="10"/>
  <c r="A333" i="10"/>
  <c r="AE332" i="10"/>
  <c r="A332" i="10"/>
  <c r="A331" i="10"/>
  <c r="AE330" i="10"/>
  <c r="AD330" i="10"/>
  <c r="AC330" i="10"/>
  <c r="A330" i="10"/>
  <c r="AE329" i="10"/>
  <c r="A329" i="10"/>
  <c r="AE328" i="10"/>
  <c r="AD328" i="10"/>
  <c r="AC328" i="10"/>
  <c r="A328" i="10"/>
  <c r="AE327" i="10"/>
  <c r="A327" i="10"/>
  <c r="A326" i="10"/>
  <c r="AE325" i="10"/>
  <c r="AD325" i="10"/>
  <c r="A325" i="10"/>
  <c r="AE324" i="10"/>
  <c r="AD324" i="10"/>
  <c r="AC324" i="10"/>
  <c r="A324" i="10"/>
  <c r="AD323" i="10"/>
  <c r="AC323" i="10"/>
  <c r="A323" i="10"/>
  <c r="AD322" i="10"/>
  <c r="AC322" i="10"/>
  <c r="A322" i="10"/>
  <c r="A321" i="10"/>
  <c r="A320" i="10"/>
  <c r="AD319" i="10"/>
  <c r="AC319" i="10"/>
  <c r="A319" i="10"/>
  <c r="AE318" i="10"/>
  <c r="AD318" i="10"/>
  <c r="AC318" i="10"/>
  <c r="A318" i="10"/>
  <c r="A317" i="10"/>
  <c r="AC316" i="10"/>
  <c r="AE316" i="10"/>
  <c r="A316" i="10"/>
  <c r="AD315" i="10"/>
  <c r="A315" i="10"/>
  <c r="AC315" i="10" s="1"/>
  <c r="A314" i="10"/>
  <c r="AC313" i="10"/>
  <c r="AE313" i="10"/>
  <c r="A313" i="10"/>
  <c r="AE312" i="10"/>
  <c r="AC312" i="10"/>
  <c r="A312" i="10"/>
  <c r="AD311" i="10"/>
  <c r="AC311" i="10"/>
  <c r="A311" i="10"/>
  <c r="AE310" i="10"/>
  <c r="A310" i="10"/>
  <c r="AE309" i="10"/>
  <c r="AD309" i="10"/>
  <c r="AC309" i="10"/>
  <c r="A309" i="10"/>
  <c r="AE308" i="10"/>
  <c r="AD308" i="10"/>
  <c r="AC308" i="10"/>
  <c r="A308" i="10"/>
  <c r="A307" i="10"/>
  <c r="AE306" i="10"/>
  <c r="AD306" i="10"/>
  <c r="A306" i="10"/>
  <c r="A305" i="10"/>
  <c r="AE304" i="10"/>
  <c r="AC304" i="10"/>
  <c r="A304" i="10"/>
  <c r="AE303" i="10"/>
  <c r="A303" i="10"/>
  <c r="AE302" i="10"/>
  <c r="AD302" i="10"/>
  <c r="A302" i="10"/>
  <c r="A301" i="10"/>
  <c r="AD300" i="10"/>
  <c r="AC300" i="10"/>
  <c r="AE300" i="10"/>
  <c r="A300" i="10"/>
  <c r="A299" i="10"/>
  <c r="AD299" i="10" s="1"/>
  <c r="AE298" i="10"/>
  <c r="AC298" i="10"/>
  <c r="AD298" i="10"/>
  <c r="A298" i="10"/>
  <c r="AC297" i="10"/>
  <c r="A297" i="10"/>
  <c r="A296" i="10"/>
  <c r="A295" i="10"/>
  <c r="AE295" i="10" s="1"/>
  <c r="AE294" i="10"/>
  <c r="AD294" i="10"/>
  <c r="A294" i="10"/>
  <c r="A293" i="10"/>
  <c r="AD292" i="10"/>
  <c r="Q374" i="10"/>
  <c r="Q386" i="10" s="1"/>
  <c r="A292" i="10"/>
  <c r="AE281" i="10"/>
  <c r="AC281" i="10"/>
  <c r="A281" i="10"/>
  <c r="AC280" i="10"/>
  <c r="A280" i="10"/>
  <c r="AD279" i="10"/>
  <c r="A279" i="10"/>
  <c r="AD278" i="10"/>
  <c r="AE278" i="10"/>
  <c r="AC278" i="10"/>
  <c r="A278" i="10"/>
  <c r="AE277" i="10"/>
  <c r="AD277" i="10"/>
  <c r="AC277" i="10"/>
  <c r="A277" i="10"/>
  <c r="AE276" i="10"/>
  <c r="A276" i="10"/>
  <c r="AE275" i="10"/>
  <c r="O283" i="10"/>
  <c r="A275" i="10"/>
  <c r="A274" i="10"/>
  <c r="AE269" i="10"/>
  <c r="AD269" i="10"/>
  <c r="A269" i="10"/>
  <c r="AE268" i="10"/>
  <c r="A268" i="10"/>
  <c r="AE267" i="10"/>
  <c r="AD267" i="10"/>
  <c r="AC267" i="10"/>
  <c r="A267" i="10"/>
  <c r="AE266" i="10"/>
  <c r="A266" i="10"/>
  <c r="AE265" i="10"/>
  <c r="AC265" i="10"/>
  <c r="A265" i="10"/>
  <c r="AE264" i="10"/>
  <c r="A264" i="10"/>
  <c r="AD263" i="10"/>
  <c r="A263" i="10"/>
  <c r="AE262" i="10"/>
  <c r="AC262" i="10"/>
  <c r="A262" i="10"/>
  <c r="AD261" i="10"/>
  <c r="AC261" i="10"/>
  <c r="A261" i="10"/>
  <c r="AC260" i="10"/>
  <c r="AD260" i="10"/>
  <c r="A260" i="10"/>
  <c r="AE259" i="10"/>
  <c r="AD259" i="10"/>
  <c r="AC259" i="10"/>
  <c r="A259" i="10"/>
  <c r="A258" i="10"/>
  <c r="AD258" i="10" s="1"/>
  <c r="AD257" i="10"/>
  <c r="A257" i="10"/>
  <c r="AE256" i="10"/>
  <c r="AD256" i="10"/>
  <c r="A256" i="10"/>
  <c r="A255" i="10"/>
  <c r="AD254" i="10"/>
  <c r="AC254" i="10"/>
  <c r="AE254" i="10"/>
  <c r="A254" i="10"/>
  <c r="AD253" i="10"/>
  <c r="AE253" i="10"/>
  <c r="A253" i="10"/>
  <c r="A252" i="10"/>
  <c r="AE251" i="10"/>
  <c r="AD251" i="10"/>
  <c r="A251" i="10"/>
  <c r="AE250" i="10"/>
  <c r="AD250" i="10"/>
  <c r="A250" i="10"/>
  <c r="AE249" i="10"/>
  <c r="A249" i="10"/>
  <c r="A248" i="10"/>
  <c r="AE247" i="10"/>
  <c r="AD247" i="10"/>
  <c r="A247" i="10"/>
  <c r="AD246" i="10"/>
  <c r="A246" i="10"/>
  <c r="AC246" i="10" s="1"/>
  <c r="AE245" i="10"/>
  <c r="AD245" i="10"/>
  <c r="A245" i="10"/>
  <c r="AD244" i="10"/>
  <c r="A244" i="10"/>
  <c r="AE243" i="10"/>
  <c r="AD243" i="10"/>
  <c r="AC243" i="10"/>
  <c r="A243" i="10"/>
  <c r="AE242" i="10"/>
  <c r="A242" i="10"/>
  <c r="AE241" i="10"/>
  <c r="AD241" i="10"/>
  <c r="A241" i="10"/>
  <c r="AE240" i="10"/>
  <c r="AD240" i="10"/>
  <c r="A240" i="10"/>
  <c r="AE239" i="10"/>
  <c r="AD239" i="10"/>
  <c r="A239" i="10"/>
  <c r="AE238" i="10"/>
  <c r="AC238" i="10"/>
  <c r="A238" i="10"/>
  <c r="A237" i="10"/>
  <c r="A236" i="10"/>
  <c r="AE235" i="10"/>
  <c r="AD235" i="10"/>
  <c r="A235" i="10"/>
  <c r="AE234" i="10"/>
  <c r="AC234" i="10"/>
  <c r="AD234" i="10"/>
  <c r="A234" i="10"/>
  <c r="AE233" i="10"/>
  <c r="AD233" i="10"/>
  <c r="A233" i="10"/>
  <c r="A232" i="10"/>
  <c r="AE231" i="10"/>
  <c r="AD231" i="10"/>
  <c r="A231" i="10"/>
  <c r="A230" i="10"/>
  <c r="AE229" i="10"/>
  <c r="A229" i="10"/>
  <c r="AD228" i="10"/>
  <c r="AE228" i="10"/>
  <c r="AC228" i="10"/>
  <c r="A228" i="10"/>
  <c r="AE227" i="10"/>
  <c r="AD227" i="10"/>
  <c r="AC227" i="10"/>
  <c r="A227" i="10"/>
  <c r="AE226" i="10"/>
  <c r="AD226" i="10"/>
  <c r="AC226" i="10"/>
  <c r="A226" i="10"/>
  <c r="AE225" i="10"/>
  <c r="AD225" i="10"/>
  <c r="A225" i="10"/>
  <c r="A224" i="10"/>
  <c r="AD224" i="10" s="1"/>
  <c r="A223" i="10"/>
  <c r="O271" i="10"/>
  <c r="A222" i="10"/>
  <c r="AD221" i="10"/>
  <c r="AE221" i="10"/>
  <c r="A221" i="10"/>
  <c r="A216" i="10"/>
  <c r="A215" i="10"/>
  <c r="AD215" i="10" s="1"/>
  <c r="A214" i="10"/>
  <c r="AC213" i="10"/>
  <c r="A213" i="10"/>
  <c r="AD213" i="10" s="1"/>
  <c r="AE212" i="10"/>
  <c r="AD212" i="10"/>
  <c r="AC212" i="10"/>
  <c r="A212" i="10"/>
  <c r="A211" i="10"/>
  <c r="A210" i="10"/>
  <c r="AE210" i="10" s="1"/>
  <c r="A209" i="10"/>
  <c r="AE209" i="10" s="1"/>
  <c r="AE208" i="10"/>
  <c r="AD208" i="10"/>
  <c r="A208" i="10"/>
  <c r="AC208" i="10" s="1"/>
  <c r="AC207" i="10"/>
  <c r="AE207" i="10"/>
  <c r="A207" i="10"/>
  <c r="AD206" i="10"/>
  <c r="AC206" i="10"/>
  <c r="A206" i="10"/>
  <c r="AE206" i="10" s="1"/>
  <c r="A205" i="10"/>
  <c r="AE204" i="10"/>
  <c r="AD204" i="10"/>
  <c r="AC204" i="10"/>
  <c r="A204" i="10"/>
  <c r="A203" i="10"/>
  <c r="AC202" i="10"/>
  <c r="A202" i="10"/>
  <c r="AE202" i="10" s="1"/>
  <c r="AD201" i="10"/>
  <c r="AC201" i="10"/>
  <c r="A201" i="10"/>
  <c r="AE200" i="10"/>
  <c r="AD200" i="10"/>
  <c r="A200" i="10"/>
  <c r="AC199" i="10"/>
  <c r="A199" i="10"/>
  <c r="AD198" i="10"/>
  <c r="AC198" i="10"/>
  <c r="A198" i="10"/>
  <c r="AC197" i="10"/>
  <c r="AD197" i="10"/>
  <c r="A197" i="10"/>
  <c r="AE197" i="10" s="1"/>
  <c r="AE196" i="10"/>
  <c r="AD196" i="10"/>
  <c r="AC196" i="10"/>
  <c r="A196" i="10"/>
  <c r="A195" i="10"/>
  <c r="AC194" i="10"/>
  <c r="A194" i="10"/>
  <c r="AE194" i="10" s="1"/>
  <c r="AD193" i="10"/>
  <c r="AC193" i="10"/>
  <c r="A193" i="10"/>
  <c r="AE193" i="10" s="1"/>
  <c r="AE192" i="10"/>
  <c r="AD192" i="10"/>
  <c r="AC192" i="10"/>
  <c r="A192" i="10"/>
  <c r="AD191" i="10"/>
  <c r="AC191" i="10"/>
  <c r="AE191" i="10"/>
  <c r="A191" i="10"/>
  <c r="AC190" i="10"/>
  <c r="AD190" i="10"/>
  <c r="A190" i="10"/>
  <c r="AE190" i="10" s="1"/>
  <c r="AD189" i="10"/>
  <c r="AC189" i="10"/>
  <c r="A189" i="10"/>
  <c r="AE188" i="10"/>
  <c r="AD188" i="10"/>
  <c r="AC188" i="10"/>
  <c r="A188" i="10"/>
  <c r="A187" i="10"/>
  <c r="AC186" i="10"/>
  <c r="A186" i="10"/>
  <c r="AD185" i="10"/>
  <c r="A185" i="10"/>
  <c r="AC184" i="10"/>
  <c r="A184" i="10"/>
  <c r="AD179" i="10"/>
  <c r="AC179" i="10"/>
  <c r="A179" i="10"/>
  <c r="AE178" i="10"/>
  <c r="A178" i="10"/>
  <c r="AC178" i="10" s="1"/>
  <c r="AE177" i="10"/>
  <c r="AC177" i="10"/>
  <c r="AD177" i="10"/>
  <c r="A177" i="10"/>
  <c r="AE176" i="10"/>
  <c r="AD176" i="10"/>
  <c r="AC176" i="10"/>
  <c r="A176" i="10"/>
  <c r="AD175" i="10"/>
  <c r="AC175" i="10"/>
  <c r="A175" i="10"/>
  <c r="AE175" i="10" s="1"/>
  <c r="AE174" i="10"/>
  <c r="A174" i="10"/>
  <c r="AC174" i="10" s="1"/>
  <c r="A173" i="10"/>
  <c r="AB172" i="10"/>
  <c r="A172" i="10"/>
  <c r="AD171" i="10"/>
  <c r="AC171" i="10"/>
  <c r="A171" i="10"/>
  <c r="AE171" i="10" s="1"/>
  <c r="AE170" i="10"/>
  <c r="W170" i="10"/>
  <c r="A170" i="10"/>
  <c r="AC170" i="10" s="1"/>
  <c r="AC169" i="10"/>
  <c r="AE169" i="10"/>
  <c r="AD169" i="10"/>
  <c r="A169" i="10"/>
  <c r="AE168" i="10"/>
  <c r="AD168" i="10"/>
  <c r="AC168" i="10"/>
  <c r="A168" i="10"/>
  <c r="AD167" i="10"/>
  <c r="AC167" i="10"/>
  <c r="A167" i="10"/>
  <c r="AE166" i="10"/>
  <c r="A166" i="10"/>
  <c r="AC166" i="10" s="1"/>
  <c r="A165" i="10"/>
  <c r="AC164" i="10"/>
  <c r="AE164" i="10"/>
  <c r="AD164" i="10"/>
  <c r="A164" i="10"/>
  <c r="AD163" i="10"/>
  <c r="A163" i="10"/>
  <c r="AE162" i="10"/>
  <c r="AD162" i="10"/>
  <c r="A162" i="10"/>
  <c r="A161" i="10"/>
  <c r="Y160" i="10"/>
  <c r="A160" i="10"/>
  <c r="AD159" i="10"/>
  <c r="U159" i="10"/>
  <c r="A159" i="10"/>
  <c r="AE159" i="10" s="1"/>
  <c r="AD158" i="10"/>
  <c r="A158" i="10"/>
  <c r="A157" i="10"/>
  <c r="AC156" i="10"/>
  <c r="A156" i="10"/>
  <c r="AD155" i="10"/>
  <c r="Z155" i="10"/>
  <c r="A155" i="10"/>
  <c r="AE154" i="10"/>
  <c r="AD154" i="10"/>
  <c r="A154" i="10"/>
  <c r="AC154" i="10" s="1"/>
  <c r="AC153" i="10"/>
  <c r="A153" i="10"/>
  <c r="AE152" i="10"/>
  <c r="AC152" i="10"/>
  <c r="A152" i="10"/>
  <c r="AD151" i="10"/>
  <c r="U151" i="10"/>
  <c r="A151" i="10"/>
  <c r="A150" i="10"/>
  <c r="W149" i="10"/>
  <c r="A149" i="10"/>
  <c r="AC148" i="10"/>
  <c r="AE148" i="10"/>
  <c r="Y148" i="10"/>
  <c r="T148" i="10"/>
  <c r="AD148" i="10"/>
  <c r="A148" i="10"/>
  <c r="A147" i="10"/>
  <c r="AD146" i="10"/>
  <c r="A146" i="10"/>
  <c r="AC146" i="10" s="1"/>
  <c r="AC145" i="10"/>
  <c r="AB145" i="10"/>
  <c r="A145" i="10"/>
  <c r="AC144" i="10"/>
  <c r="AE144" i="10"/>
  <c r="Y144" i="10"/>
  <c r="A144" i="10"/>
  <c r="AD143" i="10"/>
  <c r="Z143" i="10"/>
  <c r="A143" i="10"/>
  <c r="AD142" i="10"/>
  <c r="A142" i="10"/>
  <c r="A141" i="10"/>
  <c r="AE140" i="10"/>
  <c r="AC140" i="10"/>
  <c r="AD140" i="10"/>
  <c r="A140" i="10"/>
  <c r="AD139" i="10"/>
  <c r="A139" i="10"/>
  <c r="AE139" i="10" s="1"/>
  <c r="AD138" i="10"/>
  <c r="AE138" i="10"/>
  <c r="AA138" i="10"/>
  <c r="A138" i="10"/>
  <c r="AC138" i="10" s="1"/>
  <c r="AC137" i="10"/>
  <c r="A137" i="10"/>
  <c r="AE136" i="10"/>
  <c r="AC136" i="10"/>
  <c r="Y136" i="10"/>
  <c r="T136" i="10"/>
  <c r="A136" i="10"/>
  <c r="AD135" i="10"/>
  <c r="U135" i="10"/>
  <c r="A135" i="10"/>
  <c r="AE135" i="10" s="1"/>
  <c r="AA134" i="10"/>
  <c r="A134" i="10"/>
  <c r="W133" i="10"/>
  <c r="A133" i="10"/>
  <c r="T132" i="10"/>
  <c r="AE132" i="10"/>
  <c r="AC132" i="10"/>
  <c r="Y132" i="10"/>
  <c r="A132" i="10"/>
  <c r="AD131" i="10"/>
  <c r="A131" i="10"/>
  <c r="AE131" i="10" s="1"/>
  <c r="AD130" i="10"/>
  <c r="A130" i="10"/>
  <c r="AC129" i="10"/>
  <c r="AB129" i="10"/>
  <c r="A129" i="10"/>
  <c r="AE128" i="10"/>
  <c r="AC128" i="10"/>
  <c r="Y128" i="10"/>
  <c r="A128" i="10"/>
  <c r="AD127" i="10"/>
  <c r="Z127" i="10"/>
  <c r="A127" i="10"/>
  <c r="AE127" i="10" s="1"/>
  <c r="A126" i="10"/>
  <c r="A125" i="10"/>
  <c r="AE124" i="10"/>
  <c r="AC124" i="10"/>
  <c r="AD124" i="10"/>
  <c r="A124" i="10"/>
  <c r="AE123" i="10"/>
  <c r="AD123" i="10"/>
  <c r="X123" i="10"/>
  <c r="A123" i="10"/>
  <c r="AE122" i="10"/>
  <c r="Z122" i="10"/>
  <c r="A122" i="10"/>
  <c r="AC122" i="10" s="1"/>
  <c r="AE121" i="10"/>
  <c r="AC121" i="10"/>
  <c r="A121" i="10"/>
  <c r="AD120" i="10"/>
  <c r="AC120" i="10"/>
  <c r="AB120" i="10"/>
  <c r="X120" i="10"/>
  <c r="V120" i="10"/>
  <c r="A120" i="10"/>
  <c r="V119" i="10"/>
  <c r="AD119" i="10"/>
  <c r="AC119" i="10"/>
  <c r="X119" i="10"/>
  <c r="A119" i="10"/>
  <c r="AA118" i="10"/>
  <c r="AE118" i="10"/>
  <c r="AD118" i="10"/>
  <c r="Z118" i="10"/>
  <c r="X118" i="10"/>
  <c r="A118" i="10"/>
  <c r="AC117" i="10"/>
  <c r="A117" i="10"/>
  <c r="AC116" i="10"/>
  <c r="X116" i="10"/>
  <c r="AD116" i="10"/>
  <c r="A116" i="10"/>
  <c r="Z115" i="10"/>
  <c r="U115" i="10"/>
  <c r="A115" i="10"/>
  <c r="A114" i="10"/>
  <c r="AB113" i="10"/>
  <c r="V113" i="10"/>
  <c r="T113" i="10"/>
  <c r="A113" i="10"/>
  <c r="Y112" i="10"/>
  <c r="A112" i="10"/>
  <c r="Z111" i="10"/>
  <c r="AE111" i="10"/>
  <c r="AD111" i="10"/>
  <c r="V111" i="10"/>
  <c r="A111" i="10"/>
  <c r="Z110" i="10"/>
  <c r="AE110" i="10"/>
  <c r="AA110" i="10"/>
  <c r="A110" i="10"/>
  <c r="AC109" i="10"/>
  <c r="A109" i="10"/>
  <c r="AD108" i="10"/>
  <c r="AE108" i="10"/>
  <c r="Y108" i="10"/>
  <c r="T108" i="10"/>
  <c r="AC108" i="10"/>
  <c r="A108" i="10"/>
  <c r="AE107" i="10"/>
  <c r="AD107" i="10"/>
  <c r="AC107" i="10"/>
  <c r="AA107" i="10"/>
  <c r="A107" i="10"/>
  <c r="A106" i="10"/>
  <c r="AC105" i="10"/>
  <c r="A105" i="10"/>
  <c r="AD104" i="10"/>
  <c r="AC104" i="10"/>
  <c r="AB104" i="10"/>
  <c r="Y104" i="10"/>
  <c r="A104" i="10"/>
  <c r="P181" i="10"/>
  <c r="A103" i="10"/>
  <c r="W92" i="10"/>
  <c r="AC92" i="10"/>
  <c r="V92" i="10"/>
  <c r="A92" i="10"/>
  <c r="AD91" i="10"/>
  <c r="AC91" i="10"/>
  <c r="X91" i="10"/>
  <c r="V91" i="10"/>
  <c r="A91" i="10"/>
  <c r="AE90" i="10"/>
  <c r="AD90" i="10"/>
  <c r="Z90" i="10"/>
  <c r="X90" i="10"/>
  <c r="V90" i="10"/>
  <c r="A90" i="10"/>
  <c r="AE89" i="10"/>
  <c r="AD89" i="10"/>
  <c r="Z89" i="10"/>
  <c r="V89" i="10"/>
  <c r="A89" i="10"/>
  <c r="AD88" i="10"/>
  <c r="AC88" i="10"/>
  <c r="AB88" i="10"/>
  <c r="W88" i="10"/>
  <c r="V88" i="10"/>
  <c r="A88" i="10"/>
  <c r="AE87" i="10"/>
  <c r="AC87" i="10"/>
  <c r="Y87" i="10"/>
  <c r="T87" i="10"/>
  <c r="A87" i="10"/>
  <c r="AD86" i="10"/>
  <c r="X86" i="10"/>
  <c r="A86" i="10"/>
  <c r="T81" i="10"/>
  <c r="AE81" i="10"/>
  <c r="AD81" i="10"/>
  <c r="AC81" i="10"/>
  <c r="AA81" i="10"/>
  <c r="A81" i="10"/>
  <c r="Z80" i="10"/>
  <c r="AD80" i="10"/>
  <c r="V80" i="10"/>
  <c r="U80" i="10"/>
  <c r="A80" i="10"/>
  <c r="AB79" i="10"/>
  <c r="X79" i="10"/>
  <c r="T79" i="10"/>
  <c r="A79" i="10"/>
  <c r="AD78" i="10"/>
  <c r="AC78" i="10"/>
  <c r="W78" i="10"/>
  <c r="U78" i="10"/>
  <c r="A78" i="10"/>
  <c r="T77" i="10"/>
  <c r="AD77" i="10"/>
  <c r="AC77" i="10"/>
  <c r="Y77" i="10"/>
  <c r="A77" i="10"/>
  <c r="Z76" i="10"/>
  <c r="AE76" i="10"/>
  <c r="AD76" i="10"/>
  <c r="Y76" i="10"/>
  <c r="U76" i="10"/>
  <c r="A76" i="10"/>
  <c r="AB75" i="10"/>
  <c r="Q83" i="10"/>
  <c r="P83" i="10"/>
  <c r="AC75" i="10"/>
  <c r="A75" i="10"/>
  <c r="AE70" i="10"/>
  <c r="AC70" i="10"/>
  <c r="AA70" i="10"/>
  <c r="A70" i="10"/>
  <c r="AD70" i="10" s="1"/>
  <c r="AE69" i="10"/>
  <c r="AD69" i="10"/>
  <c r="AB69" i="10"/>
  <c r="AA69" i="10"/>
  <c r="V69" i="10"/>
  <c r="A69" i="10"/>
  <c r="X68" i="10"/>
  <c r="AE68" i="10"/>
  <c r="AC68" i="10"/>
  <c r="Y68" i="10"/>
  <c r="U68" i="10"/>
  <c r="AD68" i="10"/>
  <c r="A68" i="10"/>
  <c r="AE67" i="10"/>
  <c r="V67" i="10"/>
  <c r="AD67" i="10"/>
  <c r="AC67" i="10"/>
  <c r="X67" i="10"/>
  <c r="U67" i="10"/>
  <c r="A67" i="10"/>
  <c r="AE66" i="10"/>
  <c r="AB66" i="10"/>
  <c r="A66" i="10"/>
  <c r="AE65" i="10"/>
  <c r="AB65" i="10"/>
  <c r="Y65" i="10"/>
  <c r="W65" i="10"/>
  <c r="AD65" i="10"/>
  <c r="A65" i="10"/>
  <c r="W64" i="10"/>
  <c r="Z64" i="10"/>
  <c r="A64" i="10"/>
  <c r="AA63" i="10"/>
  <c r="W63" i="10"/>
  <c r="V63" i="10"/>
  <c r="AD63" i="10"/>
  <c r="A63" i="10"/>
  <c r="AC62" i="10"/>
  <c r="Y62" i="10"/>
  <c r="W62" i="10"/>
  <c r="U62" i="10"/>
  <c r="A62" i="10"/>
  <c r="AD62" i="10" s="1"/>
  <c r="AE61" i="10"/>
  <c r="AD61" i="10"/>
  <c r="Y61" i="10"/>
  <c r="W61" i="10"/>
  <c r="V61" i="10"/>
  <c r="A61" i="10"/>
  <c r="AE60" i="10"/>
  <c r="AC60" i="10"/>
  <c r="Z60" i="10"/>
  <c r="AD60" i="10"/>
  <c r="A60" i="10"/>
  <c r="AE59" i="10"/>
  <c r="AD59" i="10"/>
  <c r="AC59" i="10"/>
  <c r="Y59" i="10"/>
  <c r="X59" i="10"/>
  <c r="A59" i="10"/>
  <c r="AB58" i="10"/>
  <c r="AA58" i="10"/>
  <c r="AD58" i="10"/>
  <c r="A58" i="10"/>
  <c r="AB57" i="10"/>
  <c r="AD57" i="10"/>
  <c r="AC57" i="10"/>
  <c r="U57" i="10"/>
  <c r="T57" i="10"/>
  <c r="AE57" i="10"/>
  <c r="A57" i="10"/>
  <c r="AE56" i="10"/>
  <c r="AD56" i="10"/>
  <c r="AC56" i="10"/>
  <c r="X56" i="10"/>
  <c r="U56" i="10"/>
  <c r="A56" i="10"/>
  <c r="AD55" i="10"/>
  <c r="A55" i="10"/>
  <c r="AE54" i="10"/>
  <c r="AD54" i="10"/>
  <c r="AC54" i="10"/>
  <c r="Z54" i="10"/>
  <c r="T54" i="10"/>
  <c r="A54" i="10"/>
  <c r="AE53" i="10"/>
  <c r="AD53" i="10"/>
  <c r="AA53" i="10"/>
  <c r="Y53" i="10"/>
  <c r="V53" i="10"/>
  <c r="A53" i="10"/>
  <c r="AB52" i="10"/>
  <c r="Y52" i="10"/>
  <c r="X52" i="10"/>
  <c r="AD52" i="10"/>
  <c r="A52" i="10"/>
  <c r="T51" i="10"/>
  <c r="AE51" i="10"/>
  <c r="AD51" i="10"/>
  <c r="AC51" i="10"/>
  <c r="Y51" i="10"/>
  <c r="X51" i="10"/>
  <c r="A51" i="10"/>
  <c r="AE50" i="10"/>
  <c r="X50" i="10"/>
  <c r="W50" i="10"/>
  <c r="A50" i="10"/>
  <c r="AD49" i="10"/>
  <c r="T49" i="10"/>
  <c r="AE49" i="10"/>
  <c r="AC49" i="10"/>
  <c r="W49" i="10"/>
  <c r="A49" i="10"/>
  <c r="W48" i="10"/>
  <c r="A48" i="10"/>
  <c r="AC47" i="10"/>
  <c r="AA47" i="10"/>
  <c r="W47" i="10"/>
  <c r="T47" i="10"/>
  <c r="A47" i="10"/>
  <c r="AE46" i="10"/>
  <c r="AC46" i="10"/>
  <c r="Y46" i="10"/>
  <c r="W46" i="10"/>
  <c r="A46" i="10"/>
  <c r="W45" i="10"/>
  <c r="AE45" i="10"/>
  <c r="AD45" i="10"/>
  <c r="U45" i="10"/>
  <c r="A45" i="10"/>
  <c r="AE44" i="10"/>
  <c r="AD44" i="10"/>
  <c r="AB44" i="10"/>
  <c r="Z44" i="10"/>
  <c r="X44" i="10"/>
  <c r="U44" i="10"/>
  <c r="T44" i="10"/>
  <c r="A44" i="10"/>
  <c r="AE43" i="10"/>
  <c r="AD43" i="10"/>
  <c r="AC43" i="10"/>
  <c r="AA43" i="10"/>
  <c r="Y43" i="10"/>
  <c r="X43" i="10"/>
  <c r="A43" i="10"/>
  <c r="AE42" i="10"/>
  <c r="AC42" i="10"/>
  <c r="Y42" i="10"/>
  <c r="X42" i="10"/>
  <c r="A42" i="10"/>
  <c r="AD42" i="10" s="1"/>
  <c r="T41" i="10"/>
  <c r="AE41" i="10"/>
  <c r="A41" i="10"/>
  <c r="A40" i="10"/>
  <c r="AD39" i="10"/>
  <c r="AB39" i="10"/>
  <c r="AC39" i="10"/>
  <c r="V39" i="10"/>
  <c r="A39" i="10"/>
  <c r="AE38" i="10"/>
  <c r="Z38" i="10"/>
  <c r="Y38" i="10"/>
  <c r="U38" i="10"/>
  <c r="A38" i="10"/>
  <c r="AD38" i="10" s="1"/>
  <c r="AB37" i="10"/>
  <c r="AA37" i="10"/>
  <c r="V37" i="10"/>
  <c r="A37" i="10"/>
  <c r="AB36" i="10"/>
  <c r="AE36" i="10"/>
  <c r="A36" i="10"/>
  <c r="AE35" i="10"/>
  <c r="AD35" i="10"/>
  <c r="AC35" i="10"/>
  <c r="AA35" i="10"/>
  <c r="U35" i="10"/>
  <c r="T35" i="10"/>
  <c r="A35" i="10"/>
  <c r="A34" i="10"/>
  <c r="AD33" i="10"/>
  <c r="AC33" i="10"/>
  <c r="Y33" i="10"/>
  <c r="W33" i="10"/>
  <c r="U33" i="10"/>
  <c r="T33" i="10"/>
  <c r="AE33" i="10"/>
  <c r="A33" i="10"/>
  <c r="AE32" i="10"/>
  <c r="AA32" i="10"/>
  <c r="A32" i="10"/>
  <c r="AB31" i="10"/>
  <c r="AD31" i="10"/>
  <c r="W31" i="10"/>
  <c r="A31" i="10"/>
  <c r="AE30" i="10"/>
  <c r="Z30" i="10"/>
  <c r="A30" i="10"/>
  <c r="AE29" i="10"/>
  <c r="AA29" i="10"/>
  <c r="W29" i="10"/>
  <c r="V29" i="10"/>
  <c r="U29" i="10"/>
  <c r="A29" i="10"/>
  <c r="AD28" i="10"/>
  <c r="AC28" i="10"/>
  <c r="AB28" i="10"/>
  <c r="Z28" i="10"/>
  <c r="Y28" i="10"/>
  <c r="A28" i="10"/>
  <c r="V27" i="10"/>
  <c r="AE27" i="10"/>
  <c r="AD27" i="10"/>
  <c r="AC27" i="10"/>
  <c r="AA27" i="10"/>
  <c r="U27" i="10"/>
  <c r="A27" i="10"/>
  <c r="AE26" i="10"/>
  <c r="AC26" i="10"/>
  <c r="AB26" i="10"/>
  <c r="X26" i="10"/>
  <c r="W26" i="10"/>
  <c r="T26" i="10"/>
  <c r="A26" i="10"/>
  <c r="AD25" i="10"/>
  <c r="AE25" i="10"/>
  <c r="AC25" i="10"/>
  <c r="AB25" i="10"/>
  <c r="Y25" i="10"/>
  <c r="X25" i="10"/>
  <c r="A25" i="10"/>
  <c r="AD24" i="10"/>
  <c r="Z24" i="10"/>
  <c r="X24" i="10"/>
  <c r="A24" i="10"/>
  <c r="AE24" i="10" s="1"/>
  <c r="AC23" i="10"/>
  <c r="AB23" i="10"/>
  <c r="X23" i="10"/>
  <c r="W23" i="10"/>
  <c r="V23" i="10"/>
  <c r="AD23" i="10"/>
  <c r="A23" i="10"/>
  <c r="AE22" i="10"/>
  <c r="AA22" i="10"/>
  <c r="A22" i="10"/>
  <c r="AD22" i="10" s="1"/>
  <c r="AE21" i="10"/>
  <c r="AB21" i="10"/>
  <c r="AA21" i="10"/>
  <c r="V21" i="10"/>
  <c r="U21" i="10"/>
  <c r="A21" i="10"/>
  <c r="AD20" i="10"/>
  <c r="AB20" i="10"/>
  <c r="U20" i="10"/>
  <c r="T20" i="10"/>
  <c r="A20" i="10"/>
  <c r="Y19" i="10"/>
  <c r="V19" i="10"/>
  <c r="AE19" i="10"/>
  <c r="AD19" i="10"/>
  <c r="AC19" i="10"/>
  <c r="X19" i="10"/>
  <c r="A19" i="10"/>
  <c r="AC18" i="10"/>
  <c r="AB18" i="10"/>
  <c r="Y18" i="10"/>
  <c r="X18" i="10"/>
  <c r="U18" i="10"/>
  <c r="A18" i="10"/>
  <c r="AD18" i="10" s="1"/>
  <c r="AD17" i="10"/>
  <c r="X17" i="10"/>
  <c r="W17" i="10"/>
  <c r="V17" i="10"/>
  <c r="AE17" i="10"/>
  <c r="A17" i="10"/>
  <c r="Z16" i="10"/>
  <c r="Y16" i="10"/>
  <c r="U16" i="10"/>
  <c r="A16" i="10"/>
  <c r="AD15" i="10"/>
  <c r="AB15" i="10"/>
  <c r="AA15" i="10"/>
  <c r="X15" i="10"/>
  <c r="W15" i="10"/>
  <c r="A15" i="10"/>
  <c r="AA14" i="10"/>
  <c r="Z14" i="10"/>
  <c r="A14" i="10"/>
  <c r="AE13" i="10"/>
  <c r="AD13" i="10"/>
  <c r="AA13" i="10"/>
  <c r="Y13" i="10"/>
  <c r="W13" i="10"/>
  <c r="A13" i="10"/>
  <c r="AC12" i="10"/>
  <c r="AB12" i="10"/>
  <c r="Z12" i="10"/>
  <c r="W12" i="10"/>
  <c r="A12" i="10"/>
  <c r="AE11" i="10"/>
  <c r="T11" i="10"/>
  <c r="AD11" i="10"/>
  <c r="AC11" i="10"/>
  <c r="AA11" i="10"/>
  <c r="Y11" i="10"/>
  <c r="W11" i="10"/>
  <c r="V11" i="10"/>
  <c r="A11" i="10"/>
  <c r="A10" i="10"/>
  <c r="AC5" i="10"/>
  <c r="O5" i="10"/>
  <c r="F5" i="10"/>
  <c r="T5" i="10" s="1"/>
  <c r="B3" i="10"/>
  <c r="AD2" i="10"/>
  <c r="AE411" i="9"/>
  <c r="AD411" i="9"/>
  <c r="AC411" i="9"/>
  <c r="AB411" i="9"/>
  <c r="AA411" i="9"/>
  <c r="Z411" i="9"/>
  <c r="Y411" i="9"/>
  <c r="X411" i="9"/>
  <c r="W411" i="9"/>
  <c r="V411" i="9"/>
  <c r="U411" i="9"/>
  <c r="T411" i="9"/>
  <c r="A406" i="9"/>
  <c r="AC405" i="9"/>
  <c r="A405" i="9"/>
  <c r="Z404" i="9"/>
  <c r="A404" i="9"/>
  <c r="A403" i="9"/>
  <c r="AE402" i="9"/>
  <c r="AD402" i="9"/>
  <c r="A402" i="9"/>
  <c r="P408" i="9"/>
  <c r="P411" i="9" s="1"/>
  <c r="W401" i="9"/>
  <c r="A401" i="9"/>
  <c r="W400" i="9"/>
  <c r="AC400" i="9"/>
  <c r="A400" i="9"/>
  <c r="AD399" i="9"/>
  <c r="AC399" i="9"/>
  <c r="AE399" i="9"/>
  <c r="O408" i="9"/>
  <c r="O411" i="9" s="1"/>
  <c r="A399" i="9"/>
  <c r="AE391" i="9"/>
  <c r="AD391" i="9"/>
  <c r="AC391" i="9"/>
  <c r="AB391" i="9"/>
  <c r="AA391" i="9"/>
  <c r="Z391" i="9"/>
  <c r="Y391" i="9"/>
  <c r="X391" i="9"/>
  <c r="W391" i="9"/>
  <c r="V391" i="9"/>
  <c r="AE390" i="9"/>
  <c r="AD390" i="9"/>
  <c r="AC390" i="9"/>
  <c r="Z390" i="9"/>
  <c r="V390" i="9"/>
  <c r="AC389" i="9"/>
  <c r="AE389" i="9"/>
  <c r="AD389" i="9"/>
  <c r="AD388" i="9"/>
  <c r="AC388" i="9"/>
  <c r="Q392" i="9"/>
  <c r="Q395" i="9" s="1"/>
  <c r="AE395" i="9" s="1"/>
  <c r="AE387" i="9"/>
  <c r="AD387" i="9"/>
  <c r="AC387" i="9"/>
  <c r="AB387" i="9"/>
  <c r="AA387" i="9"/>
  <c r="Z387" i="9"/>
  <c r="Y387" i="9"/>
  <c r="X387" i="9"/>
  <c r="W387" i="9"/>
  <c r="V387" i="9"/>
  <c r="AE386" i="9"/>
  <c r="AD386" i="9"/>
  <c r="AC386" i="9"/>
  <c r="AB386" i="9"/>
  <c r="AA386" i="9"/>
  <c r="Z386" i="9"/>
  <c r="Y386" i="9"/>
  <c r="X386" i="9"/>
  <c r="W386" i="9"/>
  <c r="V386" i="9"/>
  <c r="AE385" i="9"/>
  <c r="AD385" i="9"/>
  <c r="AC385" i="9"/>
  <c r="AB385" i="9"/>
  <c r="AA385" i="9"/>
  <c r="Z385" i="9"/>
  <c r="Y385" i="9"/>
  <c r="X385" i="9"/>
  <c r="W385" i="9"/>
  <c r="V385" i="9"/>
  <c r="A379" i="9"/>
  <c r="Q381" i="9"/>
  <c r="A378" i="9"/>
  <c r="O381" i="9"/>
  <c r="U377" i="9"/>
  <c r="A377" i="9"/>
  <c r="Z376" i="9"/>
  <c r="W376" i="9"/>
  <c r="AC376" i="9"/>
  <c r="A376" i="9"/>
  <c r="AE375" i="9"/>
  <c r="A375" i="9"/>
  <c r="A370" i="9"/>
  <c r="A369" i="9"/>
  <c r="A368" i="9"/>
  <c r="A367" i="9"/>
  <c r="AC366" i="9"/>
  <c r="AE366" i="9"/>
  <c r="AD366" i="9"/>
  <c r="AB366" i="9"/>
  <c r="X366" i="9"/>
  <c r="A366" i="9"/>
  <c r="AE365" i="9"/>
  <c r="AC365" i="9"/>
  <c r="W365" i="9"/>
  <c r="A365" i="9"/>
  <c r="A364" i="9"/>
  <c r="A363" i="9"/>
  <c r="AD362" i="9"/>
  <c r="AC362" i="9"/>
  <c r="Z362" i="9"/>
  <c r="A362" i="9"/>
  <c r="A361" i="9"/>
  <c r="A360" i="9"/>
  <c r="A359" i="9"/>
  <c r="AD358" i="9"/>
  <c r="AC358" i="9"/>
  <c r="A358" i="9"/>
  <c r="A357" i="9"/>
  <c r="AE356" i="9"/>
  <c r="AD356" i="9"/>
  <c r="AC356" i="9"/>
  <c r="A356" i="9"/>
  <c r="A355" i="9"/>
  <c r="AE354" i="9"/>
  <c r="Y354" i="9"/>
  <c r="A354" i="9"/>
  <c r="A353" i="9"/>
  <c r="A352" i="9"/>
  <c r="Z351" i="9"/>
  <c r="V351" i="9"/>
  <c r="U351" i="9"/>
  <c r="A351" i="9"/>
  <c r="A350" i="9"/>
  <c r="U349" i="9"/>
  <c r="A349" i="9"/>
  <c r="AD348" i="9"/>
  <c r="AB348" i="9"/>
  <c r="Z348" i="9"/>
  <c r="A348" i="9"/>
  <c r="A347" i="9"/>
  <c r="A346" i="9"/>
  <c r="AD345" i="9"/>
  <c r="AE345" i="9"/>
  <c r="A345" i="9"/>
  <c r="AE344" i="9"/>
  <c r="AD344" i="9"/>
  <c r="AB344" i="9"/>
  <c r="A344" i="9"/>
  <c r="AD343" i="9"/>
  <c r="AC343" i="9"/>
  <c r="A343" i="9"/>
  <c r="AD342" i="9"/>
  <c r="AE342" i="9"/>
  <c r="AC342" i="9"/>
  <c r="T342" i="9"/>
  <c r="A342" i="9"/>
  <c r="AC341" i="9"/>
  <c r="Y341" i="9"/>
  <c r="A341" i="9"/>
  <c r="AE340" i="9"/>
  <c r="AD340" i="9"/>
  <c r="V340" i="9"/>
  <c r="A340" i="9"/>
  <c r="AD339" i="9"/>
  <c r="AA339" i="9"/>
  <c r="V339" i="9"/>
  <c r="A339" i="9"/>
  <c r="AD338" i="9"/>
  <c r="AA338" i="9"/>
  <c r="A338" i="9"/>
  <c r="A337" i="9"/>
  <c r="AE336" i="9"/>
  <c r="AC336" i="9"/>
  <c r="AD336" i="9"/>
  <c r="A336" i="9"/>
  <c r="AE335" i="9"/>
  <c r="AC335" i="9"/>
  <c r="A335" i="9"/>
  <c r="Z334" i="9"/>
  <c r="U334" i="9"/>
  <c r="T334" i="9"/>
  <c r="A334" i="9"/>
  <c r="AC333" i="9"/>
  <c r="Y333" i="9"/>
  <c r="A333" i="9"/>
  <c r="AC332" i="9"/>
  <c r="AE332" i="9"/>
  <c r="AD332" i="9"/>
  <c r="Z332" i="9"/>
  <c r="X332" i="9"/>
  <c r="V332" i="9"/>
  <c r="A332" i="9"/>
  <c r="AC331" i="9"/>
  <c r="Z331" i="9"/>
  <c r="A331" i="9"/>
  <c r="AD330" i="9"/>
  <c r="AC330" i="9"/>
  <c r="Y330" i="9"/>
  <c r="X330" i="9"/>
  <c r="A330" i="9"/>
  <c r="AE329" i="9"/>
  <c r="AA329" i="9"/>
  <c r="A329" i="9"/>
  <c r="AE328" i="9"/>
  <c r="AC328" i="9"/>
  <c r="A328" i="9"/>
  <c r="AE327" i="9"/>
  <c r="AD327" i="9"/>
  <c r="W327" i="9"/>
  <c r="A327" i="9"/>
  <c r="AE326" i="9"/>
  <c r="AD326" i="9"/>
  <c r="AC326" i="9"/>
  <c r="U326" i="9"/>
  <c r="A326" i="9"/>
  <c r="U325" i="9"/>
  <c r="A325" i="9"/>
  <c r="AC324" i="9"/>
  <c r="AE324" i="9"/>
  <c r="AD324" i="9"/>
  <c r="Y324" i="9"/>
  <c r="W324" i="9"/>
  <c r="A324" i="9"/>
  <c r="AE323" i="9"/>
  <c r="AD323" i="9"/>
  <c r="U323" i="9"/>
  <c r="A323" i="9"/>
  <c r="AD322" i="9"/>
  <c r="AB322" i="9"/>
  <c r="AA322" i="9"/>
  <c r="A322" i="9"/>
  <c r="A321" i="9"/>
  <c r="A320" i="9"/>
  <c r="A319" i="9"/>
  <c r="AE318" i="9"/>
  <c r="AD318" i="9"/>
  <c r="AC318" i="9"/>
  <c r="A318" i="9"/>
  <c r="A317" i="9"/>
  <c r="AE316" i="9"/>
  <c r="AC316" i="9"/>
  <c r="W316" i="9"/>
  <c r="A316" i="9"/>
  <c r="AD315" i="9"/>
  <c r="AC315" i="9"/>
  <c r="Y315" i="9"/>
  <c r="A315" i="9"/>
  <c r="A314" i="9"/>
  <c r="AD313" i="9"/>
  <c r="AC313" i="9"/>
  <c r="A313" i="9"/>
  <c r="AC312" i="9"/>
  <c r="AA312" i="9"/>
  <c r="Z312" i="9"/>
  <c r="A312" i="9"/>
  <c r="AE312" i="9" s="1"/>
  <c r="A311" i="9"/>
  <c r="AD310" i="9"/>
  <c r="AE310" i="9"/>
  <c r="A310" i="9"/>
  <c r="AB309" i="9"/>
  <c r="Z309" i="9"/>
  <c r="A309" i="9"/>
  <c r="AE308" i="9"/>
  <c r="AC308" i="9"/>
  <c r="A308" i="9"/>
  <c r="AA307" i="9"/>
  <c r="A307" i="9"/>
  <c r="AD307" i="9" s="1"/>
  <c r="A306" i="9"/>
  <c r="A305" i="9"/>
  <c r="AD304" i="9"/>
  <c r="A304" i="9"/>
  <c r="AE304" i="9" s="1"/>
  <c r="AE303" i="9"/>
  <c r="AC303" i="9"/>
  <c r="A303" i="9"/>
  <c r="AD302" i="9"/>
  <c r="AE302" i="9"/>
  <c r="A302" i="9"/>
  <c r="AE301" i="9"/>
  <c r="AD301" i="9"/>
  <c r="A301" i="9"/>
  <c r="A300" i="9"/>
  <c r="A299" i="9"/>
  <c r="A298" i="9"/>
  <c r="A297" i="9"/>
  <c r="Q372" i="9"/>
  <c r="Q384" i="9" s="1"/>
  <c r="AE384" i="9" s="1"/>
  <c r="AD296" i="9"/>
  <c r="AC296" i="9"/>
  <c r="Z296" i="9"/>
  <c r="A296" i="9"/>
  <c r="O372" i="9"/>
  <c r="A295" i="9"/>
  <c r="Z284" i="9"/>
  <c r="X284" i="9"/>
  <c r="W284" i="9"/>
  <c r="AC284" i="9"/>
  <c r="A284" i="9"/>
  <c r="AD283" i="9"/>
  <c r="AC283" i="9"/>
  <c r="A283" i="9"/>
  <c r="AE283" i="9" s="1"/>
  <c r="A282" i="9"/>
  <c r="AB281" i="9"/>
  <c r="Z281" i="9"/>
  <c r="Y281" i="9"/>
  <c r="A281" i="9"/>
  <c r="A280" i="9"/>
  <c r="AD279" i="9"/>
  <c r="AC279" i="9"/>
  <c r="AA279" i="9"/>
  <c r="A279" i="9"/>
  <c r="AE279" i="9" s="1"/>
  <c r="A278" i="9"/>
  <c r="P286" i="9"/>
  <c r="O286" i="9"/>
  <c r="A277" i="9"/>
  <c r="AD272" i="9"/>
  <c r="AC272" i="9"/>
  <c r="AA272" i="9"/>
  <c r="A272" i="9"/>
  <c r="AA271" i="9"/>
  <c r="AE271" i="9"/>
  <c r="A271" i="9"/>
  <c r="A270" i="9"/>
  <c r="A269" i="9"/>
  <c r="AE268" i="9"/>
  <c r="AD268" i="9"/>
  <c r="AC268" i="9"/>
  <c r="W268" i="9"/>
  <c r="T268" i="9"/>
  <c r="A268" i="9"/>
  <c r="A267" i="9"/>
  <c r="AC266" i="9"/>
  <c r="X266" i="9"/>
  <c r="AE266" i="9"/>
  <c r="A266" i="9"/>
  <c r="AD265" i="9"/>
  <c r="AC265" i="9"/>
  <c r="X265" i="9"/>
  <c r="U265" i="9"/>
  <c r="A265" i="9"/>
  <c r="AE264" i="9"/>
  <c r="AC264" i="9"/>
  <c r="A264" i="9"/>
  <c r="A263" i="9"/>
  <c r="X262" i="9"/>
  <c r="A262" i="9"/>
  <c r="AC261" i="9"/>
  <c r="A261" i="9"/>
  <c r="AE260" i="9"/>
  <c r="AA260" i="9"/>
  <c r="A260" i="9"/>
  <c r="AE259" i="9"/>
  <c r="AD259" i="9"/>
  <c r="A259" i="9"/>
  <c r="A258" i="9"/>
  <c r="A257" i="9"/>
  <c r="AD256" i="9"/>
  <c r="Z256" i="9"/>
  <c r="AC256" i="9"/>
  <c r="V256" i="9"/>
  <c r="U256" i="9"/>
  <c r="A256" i="9"/>
  <c r="AB255" i="9"/>
  <c r="AD255" i="9"/>
  <c r="A255" i="9"/>
  <c r="A254" i="9"/>
  <c r="A253" i="9"/>
  <c r="AA252" i="9"/>
  <c r="AE252" i="9"/>
  <c r="AD252" i="9"/>
  <c r="AC252" i="9"/>
  <c r="Z252" i="9"/>
  <c r="V252" i="9"/>
  <c r="A252" i="9"/>
  <c r="A251" i="9"/>
  <c r="A250" i="9"/>
  <c r="AC249" i="9"/>
  <c r="A249" i="9"/>
  <c r="AD248" i="9"/>
  <c r="AC248" i="9"/>
  <c r="A248" i="9"/>
  <c r="AE247" i="9"/>
  <c r="AC247" i="9"/>
  <c r="U247" i="9"/>
  <c r="AD247" i="9"/>
  <c r="A247" i="9"/>
  <c r="A246" i="9"/>
  <c r="A245" i="9"/>
  <c r="AC244" i="9"/>
  <c r="AD244" i="9"/>
  <c r="A244" i="9"/>
  <c r="AE243" i="9"/>
  <c r="AD243" i="9"/>
  <c r="AA243" i="9"/>
  <c r="Y243" i="9"/>
  <c r="A243" i="9"/>
  <c r="A242" i="9"/>
  <c r="A241" i="9"/>
  <c r="AD240" i="9"/>
  <c r="AE240" i="9"/>
  <c r="AC240" i="9"/>
  <c r="AB240" i="9"/>
  <c r="A240" i="9"/>
  <c r="AD239" i="9"/>
  <c r="AE239" i="9"/>
  <c r="AC239" i="9"/>
  <c r="A239" i="9"/>
  <c r="AE238" i="9"/>
  <c r="AC238" i="9"/>
  <c r="AD238" i="9"/>
  <c r="U238" i="9"/>
  <c r="A238" i="9"/>
  <c r="AE237" i="9"/>
  <c r="AD237" i="9"/>
  <c r="AC237" i="9"/>
  <c r="U237" i="9"/>
  <c r="A237" i="9"/>
  <c r="A236" i="9"/>
  <c r="A235" i="9"/>
  <c r="AD234" i="9"/>
  <c r="AC234" i="9"/>
  <c r="AA234" i="9"/>
  <c r="AE234" i="9"/>
  <c r="A234" i="9"/>
  <c r="A233" i="9"/>
  <c r="AE232" i="9"/>
  <c r="AD232" i="9"/>
  <c r="AB232" i="9"/>
  <c r="AC232" i="9"/>
  <c r="A232" i="9"/>
  <c r="AE231" i="9"/>
  <c r="AD231" i="9"/>
  <c r="AC231" i="9"/>
  <c r="A231" i="9"/>
  <c r="A230" i="9"/>
  <c r="AE229" i="9"/>
  <c r="A229" i="9"/>
  <c r="AB228" i="9"/>
  <c r="A228" i="9"/>
  <c r="AD227" i="9"/>
  <c r="W227" i="9"/>
  <c r="A227" i="9"/>
  <c r="AE226" i="9"/>
  <c r="AD226" i="9"/>
  <c r="AA226" i="9"/>
  <c r="X226" i="9"/>
  <c r="A226" i="9"/>
  <c r="AE225" i="9"/>
  <c r="AD225" i="9"/>
  <c r="A225" i="9"/>
  <c r="AD224" i="9"/>
  <c r="AC224" i="9"/>
  <c r="A224" i="9"/>
  <c r="AD219" i="9"/>
  <c r="W219" i="9"/>
  <c r="AC219" i="9"/>
  <c r="A219" i="9"/>
  <c r="AE218" i="9"/>
  <c r="AD218" i="9"/>
  <c r="AC218" i="9"/>
  <c r="A218" i="9"/>
  <c r="A217" i="9"/>
  <c r="AC216" i="9"/>
  <c r="AD216" i="9"/>
  <c r="X216" i="9"/>
  <c r="A216" i="9"/>
  <c r="AD215" i="9"/>
  <c r="V215" i="9"/>
  <c r="A215" i="9"/>
  <c r="AE214" i="9"/>
  <c r="AA214" i="9"/>
  <c r="Z214" i="9"/>
  <c r="AD214" i="9"/>
  <c r="A214" i="9"/>
  <c r="AE213" i="9"/>
  <c r="AD213" i="9"/>
  <c r="A213" i="9"/>
  <c r="AE212" i="9"/>
  <c r="AD212" i="9"/>
  <c r="AC212" i="9"/>
  <c r="A212" i="9"/>
  <c r="A211" i="9"/>
  <c r="AE210" i="9"/>
  <c r="AD210" i="9"/>
  <c r="AC210" i="9"/>
  <c r="A210" i="9"/>
  <c r="AE209" i="9"/>
  <c r="AD209" i="9"/>
  <c r="AC209" i="9"/>
  <c r="A209" i="9"/>
  <c r="AE208" i="9"/>
  <c r="AC208" i="9"/>
  <c r="V208" i="9"/>
  <c r="A208" i="9"/>
  <c r="AD207" i="9"/>
  <c r="AC207" i="9"/>
  <c r="X207" i="9"/>
  <c r="U207" i="9"/>
  <c r="A207" i="9"/>
  <c r="AC206" i="9"/>
  <c r="W206" i="9"/>
  <c r="A206" i="9"/>
  <c r="AC205" i="9"/>
  <c r="AE205" i="9"/>
  <c r="Z205" i="9"/>
  <c r="U205" i="9"/>
  <c r="AD205" i="9"/>
  <c r="A205" i="9"/>
  <c r="AE204" i="9"/>
  <c r="AD204" i="9"/>
  <c r="AB204" i="9"/>
  <c r="X204" i="9"/>
  <c r="A204" i="9"/>
  <c r="A203" i="9"/>
  <c r="AE202" i="9"/>
  <c r="AC202" i="9"/>
  <c r="A202" i="9"/>
  <c r="A201" i="9"/>
  <c r="A200" i="9"/>
  <c r="AC199" i="9"/>
  <c r="A199" i="9"/>
  <c r="AE198" i="9"/>
  <c r="AD198" i="9"/>
  <c r="AC198" i="9"/>
  <c r="A198" i="9"/>
  <c r="AE197" i="9"/>
  <c r="A197" i="9"/>
  <c r="A196" i="9"/>
  <c r="AA195" i="9"/>
  <c r="A195" i="9"/>
  <c r="X194" i="9"/>
  <c r="A194" i="9"/>
  <c r="AC194" i="9" s="1"/>
  <c r="A193" i="9"/>
  <c r="AD192" i="9"/>
  <c r="AC192" i="9"/>
  <c r="AB192" i="9"/>
  <c r="Z192" i="9"/>
  <c r="U192" i="9"/>
  <c r="A192" i="9"/>
  <c r="A191" i="9"/>
  <c r="AC190" i="9"/>
  <c r="X190" i="9"/>
  <c r="V190" i="9"/>
  <c r="U190" i="9"/>
  <c r="AE190" i="9"/>
  <c r="A190" i="9"/>
  <c r="A189" i="9"/>
  <c r="AE188" i="9"/>
  <c r="AD188" i="9"/>
  <c r="AC188" i="9"/>
  <c r="A188" i="9"/>
  <c r="AE187" i="9"/>
  <c r="AC187" i="9"/>
  <c r="A187" i="9"/>
  <c r="AC182" i="9"/>
  <c r="AA182" i="9"/>
  <c r="A182" i="9"/>
  <c r="AE181" i="9"/>
  <c r="U181" i="9"/>
  <c r="A181" i="9"/>
  <c r="A180" i="9"/>
  <c r="AA179" i="9"/>
  <c r="Z179" i="9"/>
  <c r="AC179" i="9"/>
  <c r="A179" i="9"/>
  <c r="AE178" i="9"/>
  <c r="AD178" i="9"/>
  <c r="AC178" i="9"/>
  <c r="A178" i="9"/>
  <c r="AE177" i="9"/>
  <c r="U177" i="9"/>
  <c r="A177" i="9"/>
  <c r="A176" i="9"/>
  <c r="AE175" i="9"/>
  <c r="AD175" i="9"/>
  <c r="AC175" i="9"/>
  <c r="U175" i="9"/>
  <c r="A175" i="9"/>
  <c r="AD174" i="9"/>
  <c r="A174" i="9"/>
  <c r="AE173" i="9"/>
  <c r="AC173" i="9"/>
  <c r="U173" i="9"/>
  <c r="AD173" i="9"/>
  <c r="A173" i="9"/>
  <c r="AE172" i="9"/>
  <c r="AD172" i="9"/>
  <c r="AC172" i="9"/>
  <c r="A172" i="9"/>
  <c r="AD171" i="9"/>
  <c r="Y171" i="9"/>
  <c r="A171" i="9"/>
  <c r="AE170" i="9"/>
  <c r="AB170" i="9"/>
  <c r="A170" i="9"/>
  <c r="AC170" i="9" s="1"/>
  <c r="Y169" i="9"/>
  <c r="A169" i="9"/>
  <c r="X168" i="9"/>
  <c r="A168" i="9"/>
  <c r="A167" i="9"/>
  <c r="AC166" i="9"/>
  <c r="AA166" i="9"/>
  <c r="Z166" i="9"/>
  <c r="A166" i="9"/>
  <c r="AC165" i="9"/>
  <c r="A165" i="9"/>
  <c r="AE164" i="9"/>
  <c r="X164" i="9"/>
  <c r="A164" i="9"/>
  <c r="AC163" i="9"/>
  <c r="Y163" i="9"/>
  <c r="V163" i="9"/>
  <c r="AD163" i="9"/>
  <c r="A163" i="9"/>
  <c r="AD162" i="9"/>
  <c r="AE162" i="9"/>
  <c r="AA162" i="9"/>
  <c r="A162" i="9"/>
  <c r="A161" i="9"/>
  <c r="AD160" i="9"/>
  <c r="AA160" i="9"/>
  <c r="X160" i="9"/>
  <c r="A160" i="9"/>
  <c r="AD159" i="9"/>
  <c r="AC159" i="9"/>
  <c r="AE159" i="9"/>
  <c r="W159" i="9"/>
  <c r="A159" i="9"/>
  <c r="AE158" i="9"/>
  <c r="AD158" i="9"/>
  <c r="AC158" i="9"/>
  <c r="Z158" i="9"/>
  <c r="A158" i="9"/>
  <c r="A157" i="9"/>
  <c r="AD156" i="9"/>
  <c r="AA156" i="9"/>
  <c r="A156" i="9"/>
  <c r="A155" i="9"/>
  <c r="AE154" i="9"/>
  <c r="AD154" i="9"/>
  <c r="AC154" i="9"/>
  <c r="V154" i="9"/>
  <c r="A154" i="9"/>
  <c r="AD153" i="9"/>
  <c r="U153" i="9"/>
  <c r="A153" i="9"/>
  <c r="AD152" i="9"/>
  <c r="X152" i="9"/>
  <c r="A152" i="9"/>
  <c r="AE151" i="9"/>
  <c r="AC151" i="9"/>
  <c r="AD151" i="9"/>
  <c r="A151" i="9"/>
  <c r="A150" i="9"/>
  <c r="AE149" i="9"/>
  <c r="AC149" i="9"/>
  <c r="AD149" i="9"/>
  <c r="Z149" i="9"/>
  <c r="V149" i="9"/>
  <c r="A149" i="9"/>
  <c r="AE148" i="9"/>
  <c r="A148" i="9"/>
  <c r="AD147" i="9"/>
  <c r="AE147" i="9"/>
  <c r="X147" i="9"/>
  <c r="A147" i="9"/>
  <c r="A146" i="9"/>
  <c r="A145" i="9"/>
  <c r="AE144" i="9"/>
  <c r="AD144" i="9"/>
  <c r="A144" i="9"/>
  <c r="A143" i="9"/>
  <c r="AE142" i="9"/>
  <c r="AD142" i="9"/>
  <c r="W142" i="9"/>
  <c r="A142" i="9"/>
  <c r="AE141" i="9"/>
  <c r="AD141" i="9"/>
  <c r="AC141" i="9"/>
  <c r="A141" i="9"/>
  <c r="AD140" i="9"/>
  <c r="AE140" i="9"/>
  <c r="AB140" i="9"/>
  <c r="AC140" i="9"/>
  <c r="A140" i="9"/>
  <c r="AE139" i="9"/>
  <c r="AD139" i="9"/>
  <c r="AC139" i="9"/>
  <c r="Z139" i="9"/>
  <c r="W139" i="9"/>
  <c r="A139" i="9"/>
  <c r="AD138" i="9"/>
  <c r="A138" i="9"/>
  <c r="A137" i="9"/>
  <c r="AD136" i="9"/>
  <c r="AC136" i="9"/>
  <c r="A136" i="9"/>
  <c r="AE136" i="9" s="1"/>
  <c r="AA135" i="9"/>
  <c r="Y135" i="9"/>
  <c r="A135" i="9"/>
  <c r="AC134" i="9"/>
  <c r="AE134" i="9"/>
  <c r="X134" i="9"/>
  <c r="W134" i="9"/>
  <c r="V134" i="9"/>
  <c r="A134" i="9"/>
  <c r="A133" i="9"/>
  <c r="AE132" i="9"/>
  <c r="AC132" i="9"/>
  <c r="AD132" i="9"/>
  <c r="A132" i="9"/>
  <c r="AE131" i="9"/>
  <c r="AD131" i="9"/>
  <c r="X131" i="9"/>
  <c r="U131" i="9"/>
  <c r="A131" i="9"/>
  <c r="AC130" i="9"/>
  <c r="Z130" i="9"/>
  <c r="AD130" i="9"/>
  <c r="A130" i="9"/>
  <c r="AE129" i="9"/>
  <c r="AA129" i="9"/>
  <c r="V129" i="9"/>
  <c r="T129" i="9"/>
  <c r="AD129" i="9"/>
  <c r="A129" i="9"/>
  <c r="A128" i="9"/>
  <c r="A127" i="9"/>
  <c r="AE126" i="9"/>
  <c r="AC126" i="9"/>
  <c r="A126" i="9"/>
  <c r="AE125" i="9"/>
  <c r="AD125" i="9"/>
  <c r="AC125" i="9"/>
  <c r="A125" i="9"/>
  <c r="AE124" i="9"/>
  <c r="Y124" i="9"/>
  <c r="V124" i="9"/>
  <c r="A124" i="9"/>
  <c r="AE123" i="9"/>
  <c r="A123" i="9"/>
  <c r="X122" i="9"/>
  <c r="AD122" i="9"/>
  <c r="AC122" i="9"/>
  <c r="V122" i="9"/>
  <c r="A122" i="9"/>
  <c r="AE121" i="9"/>
  <c r="AD121" i="9"/>
  <c r="A121" i="9"/>
  <c r="A120" i="9"/>
  <c r="AE119" i="9"/>
  <c r="AC119" i="9"/>
  <c r="U119" i="9"/>
  <c r="A119" i="9"/>
  <c r="AE118" i="9"/>
  <c r="AD118" i="9"/>
  <c r="AC118" i="9"/>
  <c r="X118" i="9"/>
  <c r="A118" i="9"/>
  <c r="A117" i="9"/>
  <c r="AE116" i="9"/>
  <c r="V116" i="9"/>
  <c r="AD116" i="9"/>
  <c r="A116" i="9"/>
  <c r="A115" i="9"/>
  <c r="A114" i="9"/>
  <c r="A113" i="9"/>
  <c r="A112" i="9"/>
  <c r="AC111" i="9"/>
  <c r="AE111" i="9"/>
  <c r="AD111" i="9"/>
  <c r="Y111" i="9"/>
  <c r="A111" i="9"/>
  <c r="A110" i="9"/>
  <c r="Y109" i="9"/>
  <c r="AE109" i="9"/>
  <c r="AD109" i="9"/>
  <c r="V109" i="9"/>
  <c r="A109" i="9"/>
  <c r="AD108" i="9"/>
  <c r="AC108" i="9"/>
  <c r="A108" i="9"/>
  <c r="A107" i="9"/>
  <c r="AD106" i="9"/>
  <c r="AE106" i="9"/>
  <c r="Y106" i="9"/>
  <c r="A106" i="9"/>
  <c r="P184" i="9"/>
  <c r="A105" i="9"/>
  <c r="A94" i="9"/>
  <c r="AE93" i="9"/>
  <c r="AD93" i="9"/>
  <c r="V93" i="9"/>
  <c r="T93" i="9"/>
  <c r="A93" i="9"/>
  <c r="AE92" i="9"/>
  <c r="AD92" i="9"/>
  <c r="A92" i="9"/>
  <c r="AE91" i="9"/>
  <c r="AD91" i="9"/>
  <c r="AC91" i="9"/>
  <c r="Y91" i="9"/>
  <c r="X91" i="9"/>
  <c r="V91" i="9"/>
  <c r="A91" i="9"/>
  <c r="AE90" i="9"/>
  <c r="AD90" i="9"/>
  <c r="V90" i="9"/>
  <c r="A90" i="9"/>
  <c r="AC90" i="9" s="1"/>
  <c r="A89" i="9"/>
  <c r="P96" i="9"/>
  <c r="O96" i="9"/>
  <c r="A88" i="9"/>
  <c r="AD83" i="9"/>
  <c r="AC83" i="9"/>
  <c r="U83" i="9"/>
  <c r="A83" i="9"/>
  <c r="AE82" i="9"/>
  <c r="AD82" i="9"/>
  <c r="A82" i="9"/>
  <c r="AA81" i="9"/>
  <c r="AE81" i="9"/>
  <c r="AC81" i="9"/>
  <c r="AB81" i="9"/>
  <c r="A81" i="9"/>
  <c r="A80" i="9"/>
  <c r="AC79" i="9"/>
  <c r="X79" i="9"/>
  <c r="A79" i="9"/>
  <c r="AE78" i="9"/>
  <c r="AD78" i="9"/>
  <c r="A78" i="9"/>
  <c r="AC78" i="9" s="1"/>
  <c r="AD77" i="9"/>
  <c r="P85" i="9"/>
  <c r="A77" i="9"/>
  <c r="AE72" i="9"/>
  <c r="AC72" i="9"/>
  <c r="AD72" i="9"/>
  <c r="W72" i="9"/>
  <c r="U72" i="9"/>
  <c r="T72" i="9"/>
  <c r="A72" i="9"/>
  <c r="AC71" i="9"/>
  <c r="A71" i="9"/>
  <c r="W70" i="9"/>
  <c r="AE70" i="9"/>
  <c r="Y70" i="9"/>
  <c r="V70" i="9"/>
  <c r="A70" i="9"/>
  <c r="AC69" i="9"/>
  <c r="AD69" i="9"/>
  <c r="AB69" i="9"/>
  <c r="A69" i="9"/>
  <c r="A68" i="9"/>
  <c r="AE67" i="9"/>
  <c r="AC67" i="9"/>
  <c r="AD67" i="9"/>
  <c r="A67" i="9"/>
  <c r="A66" i="9"/>
  <c r="U65" i="9"/>
  <c r="A65" i="9"/>
  <c r="AE64" i="9"/>
  <c r="AD64" i="9"/>
  <c r="Z64" i="9"/>
  <c r="A64" i="9"/>
  <c r="A63" i="9"/>
  <c r="A62" i="9"/>
  <c r="A61" i="9"/>
  <c r="A60" i="9"/>
  <c r="A59" i="9"/>
  <c r="AC58" i="9"/>
  <c r="A58" i="9"/>
  <c r="AE58" i="9" s="1"/>
  <c r="A57" i="9"/>
  <c r="AD56" i="9"/>
  <c r="A56" i="9"/>
  <c r="AE55" i="9"/>
  <c r="AC55" i="9"/>
  <c r="AB55" i="9"/>
  <c r="U55" i="9"/>
  <c r="A55" i="9"/>
  <c r="A54" i="9"/>
  <c r="AE53" i="9"/>
  <c r="AD53" i="9"/>
  <c r="AC53" i="9"/>
  <c r="V53" i="9"/>
  <c r="A53" i="9"/>
  <c r="AE52" i="9"/>
  <c r="Y52" i="9"/>
  <c r="X52" i="9"/>
  <c r="A52" i="9"/>
  <c r="A51" i="9"/>
  <c r="Z50" i="9"/>
  <c r="Y50" i="9"/>
  <c r="A50" i="9"/>
  <c r="AC49" i="9"/>
  <c r="AE49" i="9"/>
  <c r="AD49" i="9"/>
  <c r="Y49" i="9"/>
  <c r="A49" i="9"/>
  <c r="A48" i="9"/>
  <c r="AE47" i="9"/>
  <c r="AD47" i="9"/>
  <c r="AC47" i="9"/>
  <c r="Z47" i="9"/>
  <c r="A47" i="9"/>
  <c r="AC46" i="9"/>
  <c r="U46" i="9"/>
  <c r="A46" i="9"/>
  <c r="A45" i="9"/>
  <c r="A44" i="9"/>
  <c r="A43" i="9"/>
  <c r="AD42" i="9"/>
  <c r="A42" i="9"/>
  <c r="A41" i="9"/>
  <c r="AE40" i="9"/>
  <c r="AD40" i="9"/>
  <c r="W40" i="9"/>
  <c r="A40" i="9"/>
  <c r="AD39" i="9"/>
  <c r="A39" i="9"/>
  <c r="A38" i="9"/>
  <c r="AD37" i="9"/>
  <c r="AC37" i="9"/>
  <c r="AE37" i="9"/>
  <c r="X37" i="9"/>
  <c r="A37" i="9"/>
  <c r="A36" i="9"/>
  <c r="AD35" i="9"/>
  <c r="AE35" i="9"/>
  <c r="AC35" i="9"/>
  <c r="U35" i="9"/>
  <c r="A35" i="9"/>
  <c r="AE34" i="9"/>
  <c r="U34" i="9"/>
  <c r="A34" i="9"/>
  <c r="AC33" i="9"/>
  <c r="AD33" i="9"/>
  <c r="V33" i="9"/>
  <c r="A33" i="9"/>
  <c r="A32" i="9"/>
  <c r="A31" i="9"/>
  <c r="AE30" i="9"/>
  <c r="AD30" i="9"/>
  <c r="AC30" i="9"/>
  <c r="Z30" i="9"/>
  <c r="A30" i="9"/>
  <c r="W29" i="9"/>
  <c r="U29" i="9"/>
  <c r="AC29" i="9"/>
  <c r="A29" i="9"/>
  <c r="A28" i="9"/>
  <c r="AD27" i="9"/>
  <c r="AE27" i="9"/>
  <c r="Z27" i="9"/>
  <c r="W27" i="9"/>
  <c r="V27" i="9"/>
  <c r="AC27" i="9"/>
  <c r="A27" i="9"/>
  <c r="A26" i="9"/>
  <c r="A25" i="9"/>
  <c r="AC24" i="9"/>
  <c r="A24" i="9"/>
  <c r="A23" i="9"/>
  <c r="AE22" i="9"/>
  <c r="AD22" i="9"/>
  <c r="W22" i="9"/>
  <c r="U22" i="9"/>
  <c r="A22" i="9"/>
  <c r="AD21" i="9"/>
  <c r="AC21" i="9"/>
  <c r="AA21" i="9"/>
  <c r="A21" i="9"/>
  <c r="P74" i="9"/>
  <c r="A20" i="9"/>
  <c r="AE19" i="9"/>
  <c r="AD19" i="9"/>
  <c r="Y19" i="9"/>
  <c r="AC19" i="9"/>
  <c r="A19" i="9"/>
  <c r="AB18" i="9"/>
  <c r="A18" i="9"/>
  <c r="AE17" i="9"/>
  <c r="AD17" i="9"/>
  <c r="AC17" i="9"/>
  <c r="AA17" i="9"/>
  <c r="A17" i="9"/>
  <c r="AD16" i="9"/>
  <c r="AE16" i="9"/>
  <c r="AA16" i="9"/>
  <c r="A16" i="9"/>
  <c r="A15" i="9"/>
  <c r="AE14" i="9"/>
  <c r="AD14" i="9"/>
  <c r="AC14" i="9"/>
  <c r="Y14" i="9"/>
  <c r="A14" i="9"/>
  <c r="A13" i="9"/>
  <c r="A12" i="9"/>
  <c r="A11" i="9"/>
  <c r="A10" i="9"/>
  <c r="O5" i="9"/>
  <c r="AC5" i="9" s="1"/>
  <c r="F5" i="9"/>
  <c r="T5" i="9" s="1"/>
  <c r="B3" i="9"/>
  <c r="AD2" i="9"/>
  <c r="AE412" i="8"/>
  <c r="AD412" i="8"/>
  <c r="AC412" i="8"/>
  <c r="AB412" i="8"/>
  <c r="AA412" i="8"/>
  <c r="Z412" i="8"/>
  <c r="Y412" i="8"/>
  <c r="X412" i="8"/>
  <c r="W412" i="8"/>
  <c r="V412" i="8"/>
  <c r="U412" i="8"/>
  <c r="T412" i="8"/>
  <c r="AE407" i="8"/>
  <c r="AD407" i="8"/>
  <c r="AC407" i="8"/>
  <c r="A407" i="8"/>
  <c r="AE406" i="8"/>
  <c r="AD406" i="8"/>
  <c r="AC406" i="8"/>
  <c r="A406" i="8"/>
  <c r="AE405" i="8"/>
  <c r="A405" i="8"/>
  <c r="AE404" i="8"/>
  <c r="AD404" i="8"/>
  <c r="AC404" i="8"/>
  <c r="A404" i="8"/>
  <c r="AE403" i="8"/>
  <c r="AD403" i="8"/>
  <c r="AC403" i="8"/>
  <c r="Z403" i="8"/>
  <c r="X403" i="8"/>
  <c r="V403" i="8"/>
  <c r="A403" i="8"/>
  <c r="A402" i="8"/>
  <c r="Z401" i="8"/>
  <c r="Y401" i="8"/>
  <c r="A401" i="8"/>
  <c r="AD400" i="8"/>
  <c r="O409" i="8"/>
  <c r="O412" i="8" s="1"/>
  <c r="A400" i="8"/>
  <c r="AE391" i="8"/>
  <c r="A391" i="8"/>
  <c r="AA390" i="8"/>
  <c r="X390" i="8"/>
  <c r="A390" i="8"/>
  <c r="AD389" i="8"/>
  <c r="W389" i="8"/>
  <c r="A389" i="8"/>
  <c r="A380" i="8"/>
  <c r="AE379" i="8"/>
  <c r="AD379" i="8"/>
  <c r="AC379" i="8"/>
  <c r="Y379" i="8"/>
  <c r="A379" i="8"/>
  <c r="A378" i="8"/>
  <c r="AD377" i="8"/>
  <c r="Y377" i="8"/>
  <c r="V377" i="8"/>
  <c r="AE377" i="8"/>
  <c r="A377" i="8"/>
  <c r="Q382" i="8"/>
  <c r="A376" i="8"/>
  <c r="AD376" i="8" s="1"/>
  <c r="A371" i="8"/>
  <c r="AD370" i="8"/>
  <c r="V370" i="8"/>
  <c r="U370" i="8"/>
  <c r="A370" i="8"/>
  <c r="AE369" i="8"/>
  <c r="AC369" i="8"/>
  <c r="A369" i="8"/>
  <c r="AA368" i="8"/>
  <c r="A368" i="8"/>
  <c r="AD367" i="8"/>
  <c r="AC367" i="8"/>
  <c r="W367" i="8"/>
  <c r="A367" i="8"/>
  <c r="AE367" i="8" s="1"/>
  <c r="A366" i="8"/>
  <c r="AE365" i="8"/>
  <c r="AD365" i="8"/>
  <c r="AC365" i="8"/>
  <c r="Y365" i="8"/>
  <c r="W365" i="8"/>
  <c r="A365" i="8"/>
  <c r="A364" i="8"/>
  <c r="U363" i="8"/>
  <c r="A363" i="8"/>
  <c r="AE362" i="8"/>
  <c r="AD362" i="8"/>
  <c r="AA362" i="8"/>
  <c r="A362" i="8"/>
  <c r="AD361" i="8"/>
  <c r="AE361" i="8"/>
  <c r="AC361" i="8"/>
  <c r="Z361" i="8"/>
  <c r="A361" i="8"/>
  <c r="AE360" i="8"/>
  <c r="AD360" i="8"/>
  <c r="AC360" i="8"/>
  <c r="AB360" i="8"/>
  <c r="A360" i="8"/>
  <c r="A359" i="8"/>
  <c r="A358" i="8"/>
  <c r="AE357" i="8"/>
  <c r="AD357" i="8"/>
  <c r="AC357" i="8"/>
  <c r="Z357" i="8"/>
  <c r="W357" i="8"/>
  <c r="A357" i="8"/>
  <c r="AE356" i="8"/>
  <c r="AD356" i="8"/>
  <c r="AC356" i="8"/>
  <c r="A356" i="8"/>
  <c r="V355" i="8"/>
  <c r="T355" i="8"/>
  <c r="A355" i="8"/>
  <c r="AE354" i="8"/>
  <c r="AA354" i="8"/>
  <c r="A354" i="8"/>
  <c r="AD354" i="8" s="1"/>
  <c r="AD353" i="8"/>
  <c r="AC353" i="8"/>
  <c r="A353" i="8"/>
  <c r="AE352" i="8"/>
  <c r="AD352" i="8"/>
  <c r="AC352" i="8"/>
  <c r="A352" i="8"/>
  <c r="A351" i="8"/>
  <c r="AE350" i="8"/>
  <c r="AC350" i="8"/>
  <c r="AD350" i="8"/>
  <c r="Y350" i="8"/>
  <c r="A350" i="8"/>
  <c r="AD349" i="8"/>
  <c r="AB349" i="8"/>
  <c r="AA349" i="8"/>
  <c r="A349" i="8"/>
  <c r="AC348" i="8"/>
  <c r="AA348" i="8"/>
  <c r="Y348" i="8"/>
  <c r="A348" i="8"/>
  <c r="A347" i="8"/>
  <c r="AD346" i="8"/>
  <c r="AC346" i="8"/>
  <c r="Y346" i="8"/>
  <c r="X346" i="8"/>
  <c r="V346" i="8"/>
  <c r="A346" i="8"/>
  <c r="AE345" i="8"/>
  <c r="AC345" i="8"/>
  <c r="A345" i="8"/>
  <c r="A344" i="8"/>
  <c r="AE343" i="8"/>
  <c r="AD343" i="8"/>
  <c r="AC343" i="8"/>
  <c r="A343" i="8"/>
  <c r="AE342" i="8"/>
  <c r="AD342" i="8"/>
  <c r="AC342" i="8"/>
  <c r="A342" i="8"/>
  <c r="A341" i="8"/>
  <c r="W340" i="8"/>
  <c r="A340" i="8"/>
  <c r="A339" i="8"/>
  <c r="AE338" i="8"/>
  <c r="AD338" i="8"/>
  <c r="V338" i="8"/>
  <c r="A338" i="8"/>
  <c r="AC337" i="8"/>
  <c r="A337" i="8"/>
  <c r="AC336" i="8"/>
  <c r="A336" i="8"/>
  <c r="AD335" i="8"/>
  <c r="AC335" i="8"/>
  <c r="Z335" i="8"/>
  <c r="A335" i="8"/>
  <c r="AE335" i="8" s="1"/>
  <c r="A334" i="8"/>
  <c r="AE333" i="8"/>
  <c r="AD333" i="8"/>
  <c r="AC333" i="8"/>
  <c r="Y333" i="8"/>
  <c r="A333" i="8"/>
  <c r="A332" i="8"/>
  <c r="AD331" i="8"/>
  <c r="Y331" i="8"/>
  <c r="A331" i="8"/>
  <c r="AE330" i="8"/>
  <c r="AD330" i="8"/>
  <c r="AC330" i="8"/>
  <c r="AA330" i="8"/>
  <c r="X330" i="8"/>
  <c r="A330" i="8"/>
  <c r="AC329" i="8"/>
  <c r="AE329" i="8"/>
  <c r="AD329" i="8"/>
  <c r="A329" i="8"/>
  <c r="AD328" i="8"/>
  <c r="AC328" i="8"/>
  <c r="AE328" i="8"/>
  <c r="AB328" i="8"/>
  <c r="Z328" i="8"/>
  <c r="A328" i="8"/>
  <c r="A327" i="8"/>
  <c r="A326" i="8"/>
  <c r="A325" i="8"/>
  <c r="A324" i="8"/>
  <c r="AA323" i="8"/>
  <c r="A323" i="8"/>
  <c r="A322" i="8"/>
  <c r="AD321" i="8"/>
  <c r="AC321" i="8"/>
  <c r="Z321" i="8"/>
  <c r="A321" i="8"/>
  <c r="AE320" i="8"/>
  <c r="AD320" i="8"/>
  <c r="AC320" i="8"/>
  <c r="A320" i="8"/>
  <c r="A319" i="8"/>
  <c r="AE318" i="8"/>
  <c r="AD318" i="8"/>
  <c r="AC318" i="8"/>
  <c r="Y318" i="8"/>
  <c r="A318" i="8"/>
  <c r="A317" i="8"/>
  <c r="A316" i="8"/>
  <c r="A315" i="8"/>
  <c r="AD314" i="8"/>
  <c r="AC314" i="8"/>
  <c r="Y314" i="8"/>
  <c r="X314" i="8"/>
  <c r="A314" i="8"/>
  <c r="A313" i="8"/>
  <c r="AC312" i="8"/>
  <c r="Z312" i="8"/>
  <c r="W312" i="8"/>
  <c r="U312" i="8"/>
  <c r="A312" i="8"/>
  <c r="AC311" i="8"/>
  <c r="AE311" i="8"/>
  <c r="AD311" i="8"/>
  <c r="W311" i="8"/>
  <c r="A311" i="8"/>
  <c r="AE310" i="8"/>
  <c r="AC310" i="8"/>
  <c r="AB310" i="8"/>
  <c r="V310" i="8"/>
  <c r="A310" i="8"/>
  <c r="A309" i="8"/>
  <c r="A308" i="8"/>
  <c r="A307" i="8"/>
  <c r="V306" i="8"/>
  <c r="U306" i="8"/>
  <c r="A306" i="8"/>
  <c r="AE305" i="8"/>
  <c r="AC305" i="8"/>
  <c r="A305" i="8"/>
  <c r="AA304" i="8"/>
  <c r="A304" i="8"/>
  <c r="AD303" i="8"/>
  <c r="AC303" i="8"/>
  <c r="AB303" i="8"/>
  <c r="W303" i="8"/>
  <c r="A303" i="8"/>
  <c r="AE303" i="8" s="1"/>
  <c r="A302" i="8"/>
  <c r="AD301" i="8"/>
  <c r="AC301" i="8"/>
  <c r="V301" i="8"/>
  <c r="AE301" i="8"/>
  <c r="A301" i="8"/>
  <c r="A300" i="8"/>
  <c r="A299" i="8"/>
  <c r="AD298" i="8"/>
  <c r="AA298" i="8"/>
  <c r="A298" i="8"/>
  <c r="AE297" i="8"/>
  <c r="AD297" i="8"/>
  <c r="AC297" i="8"/>
  <c r="X297" i="8"/>
  <c r="U297" i="8"/>
  <c r="A297" i="8"/>
  <c r="AD296" i="8"/>
  <c r="A296" i="8"/>
  <c r="AC285" i="8"/>
  <c r="AA285" i="8"/>
  <c r="Y285" i="8"/>
  <c r="A285" i="8"/>
  <c r="AE284" i="8"/>
  <c r="AD284" i="8"/>
  <c r="AC284" i="8"/>
  <c r="A284" i="8"/>
  <c r="AC283" i="8"/>
  <c r="AE283" i="8"/>
  <c r="AD283" i="8"/>
  <c r="W283" i="8"/>
  <c r="U283" i="8"/>
  <c r="A283" i="8"/>
  <c r="AE282" i="8"/>
  <c r="W282" i="8"/>
  <c r="A282" i="8"/>
  <c r="A281" i="8"/>
  <c r="AA280" i="8"/>
  <c r="A280" i="8"/>
  <c r="AE280" i="8" s="1"/>
  <c r="A279" i="8"/>
  <c r="AE278" i="8"/>
  <c r="AD278" i="8"/>
  <c r="A278" i="8"/>
  <c r="AE273" i="8"/>
  <c r="AD273" i="8"/>
  <c r="AC273" i="8"/>
  <c r="AB273" i="8"/>
  <c r="Z273" i="8"/>
  <c r="A273" i="8"/>
  <c r="A272" i="8"/>
  <c r="A271" i="8"/>
  <c r="AE270" i="8"/>
  <c r="AD270" i="8"/>
  <c r="AB270" i="8"/>
  <c r="V270" i="8"/>
  <c r="A270" i="8"/>
  <c r="AC270" i="8" s="1"/>
  <c r="AD269" i="8"/>
  <c r="A269" i="8"/>
  <c r="AD268" i="8"/>
  <c r="AA268" i="8"/>
  <c r="X268" i="8"/>
  <c r="V268" i="8"/>
  <c r="A268" i="8"/>
  <c r="AC267" i="8"/>
  <c r="AE267" i="8"/>
  <c r="A267" i="8"/>
  <c r="AE266" i="8"/>
  <c r="AD266" i="8"/>
  <c r="AC266" i="8"/>
  <c r="U266" i="8"/>
  <c r="A266" i="8"/>
  <c r="AA265" i="8"/>
  <c r="Z265" i="8"/>
  <c r="A265" i="8"/>
  <c r="A264" i="8"/>
  <c r="A263" i="8"/>
  <c r="AD262" i="8"/>
  <c r="AC262" i="8"/>
  <c r="A262" i="8"/>
  <c r="AD261" i="8"/>
  <c r="X261" i="8"/>
  <c r="W261" i="8"/>
  <c r="A261" i="8"/>
  <c r="X260" i="8"/>
  <c r="A260" i="8"/>
  <c r="A259" i="8"/>
  <c r="AE258" i="8"/>
  <c r="AD258" i="8"/>
  <c r="AC258" i="8"/>
  <c r="Z258" i="8"/>
  <c r="V258" i="8"/>
  <c r="A258" i="8"/>
  <c r="AE257" i="8"/>
  <c r="AD257" i="8"/>
  <c r="AC257" i="8"/>
  <c r="A257" i="8"/>
  <c r="AE256" i="8"/>
  <c r="Y256" i="8"/>
  <c r="X256" i="8"/>
  <c r="W256" i="8"/>
  <c r="A256" i="8"/>
  <c r="A255" i="8"/>
  <c r="A254" i="8"/>
  <c r="AD253" i="8"/>
  <c r="AE253" i="8"/>
  <c r="A253" i="8"/>
  <c r="U252" i="8"/>
  <c r="A252" i="8"/>
  <c r="A251" i="8"/>
  <c r="AE250" i="8"/>
  <c r="AD250" i="8"/>
  <c r="AC250" i="8"/>
  <c r="A250" i="8"/>
  <c r="AE249" i="8"/>
  <c r="AC249" i="8"/>
  <c r="AA249" i="8"/>
  <c r="AD249" i="8"/>
  <c r="A249" i="8"/>
  <c r="AE248" i="8"/>
  <c r="A248" i="8"/>
  <c r="A247" i="8"/>
  <c r="A246" i="8"/>
  <c r="A245" i="8"/>
  <c r="AD244" i="8"/>
  <c r="A244" i="8"/>
  <c r="X243" i="8"/>
  <c r="A243" i="8"/>
  <c r="AE242" i="8"/>
  <c r="AD242" i="8"/>
  <c r="AC242" i="8"/>
  <c r="Z242" i="8"/>
  <c r="X242" i="8"/>
  <c r="W242" i="8"/>
  <c r="A242" i="8"/>
  <c r="AD241" i="8"/>
  <c r="AE241" i="8"/>
  <c r="A241" i="8"/>
  <c r="AE240" i="8"/>
  <c r="X240" i="8"/>
  <c r="A240" i="8"/>
  <c r="AC240" i="8" s="1"/>
  <c r="A239" i="8"/>
  <c r="AE238" i="8"/>
  <c r="A238" i="8"/>
  <c r="A237" i="8"/>
  <c r="AD236" i="8"/>
  <c r="AB236" i="8"/>
  <c r="AE236" i="8"/>
  <c r="A236" i="8"/>
  <c r="A235" i="8"/>
  <c r="AC234" i="8"/>
  <c r="AE234" i="8"/>
  <c r="AD234" i="8"/>
  <c r="W234" i="8"/>
  <c r="A234" i="8"/>
  <c r="AD233" i="8"/>
  <c r="AE233" i="8"/>
  <c r="AC233" i="8"/>
  <c r="AB233" i="8"/>
  <c r="Z233" i="8"/>
  <c r="A233" i="8"/>
  <c r="A232" i="8"/>
  <c r="A231" i="8"/>
  <c r="AE230" i="8"/>
  <c r="AD230" i="8"/>
  <c r="Z230" i="8"/>
  <c r="Y230" i="8"/>
  <c r="V230" i="8"/>
  <c r="A230" i="8"/>
  <c r="A229" i="8"/>
  <c r="AE228" i="8"/>
  <c r="AD228" i="8"/>
  <c r="AC228" i="8"/>
  <c r="AB228" i="8"/>
  <c r="V228" i="8"/>
  <c r="A228" i="8"/>
  <c r="A227" i="8"/>
  <c r="AE226" i="8"/>
  <c r="AD226" i="8"/>
  <c r="AC226" i="8"/>
  <c r="A226" i="8"/>
  <c r="P275" i="8"/>
  <c r="AC225" i="8"/>
  <c r="A225" i="8"/>
  <c r="AC220" i="8"/>
  <c r="Z220" i="8"/>
  <c r="A220" i="8"/>
  <c r="AE219" i="8"/>
  <c r="AD219" i="8"/>
  <c r="AC219" i="8"/>
  <c r="V219" i="8"/>
  <c r="A219" i="8"/>
  <c r="AB218" i="8"/>
  <c r="A218" i="8"/>
  <c r="A217" i="8"/>
  <c r="A216" i="8"/>
  <c r="AB215" i="8"/>
  <c r="AA215" i="8"/>
  <c r="Z215" i="8"/>
  <c r="A215" i="8"/>
  <c r="A214" i="8"/>
  <c r="AE213" i="8"/>
  <c r="AD213" i="8"/>
  <c r="A213" i="8"/>
  <c r="AD212" i="8"/>
  <c r="Z212" i="8"/>
  <c r="X212" i="8"/>
  <c r="A212" i="8"/>
  <c r="AC211" i="8"/>
  <c r="AE211" i="8"/>
  <c r="AD211" i="8"/>
  <c r="Z211" i="8"/>
  <c r="A211" i="8"/>
  <c r="AE210" i="8"/>
  <c r="AA210" i="8"/>
  <c r="AD210" i="8"/>
  <c r="A210" i="8"/>
  <c r="A209" i="8"/>
  <c r="A208" i="8"/>
  <c r="AC207" i="8"/>
  <c r="AD207" i="8"/>
  <c r="AA207" i="8"/>
  <c r="Z207" i="8"/>
  <c r="Y207" i="8"/>
  <c r="T207" i="8"/>
  <c r="AE207" i="8"/>
  <c r="A207" i="8"/>
  <c r="A206" i="8"/>
  <c r="AE205" i="8"/>
  <c r="AD205" i="8"/>
  <c r="A205" i="8"/>
  <c r="A204" i="8"/>
  <c r="AE203" i="8"/>
  <c r="AD203" i="8"/>
  <c r="AC203" i="8"/>
  <c r="V203" i="8"/>
  <c r="A203" i="8"/>
  <c r="AD202" i="8"/>
  <c r="AC202" i="8"/>
  <c r="U202" i="8"/>
  <c r="A202" i="8"/>
  <c r="AE201" i="8"/>
  <c r="Y201" i="8"/>
  <c r="A201" i="8"/>
  <c r="A200" i="8"/>
  <c r="AC199" i="8"/>
  <c r="AD199" i="8"/>
  <c r="AE199" i="8"/>
  <c r="A199" i="8"/>
  <c r="A198" i="8"/>
  <c r="AE197" i="8"/>
  <c r="AD197" i="8"/>
  <c r="AC197" i="8"/>
  <c r="AB197" i="8"/>
  <c r="AA197" i="8"/>
  <c r="U197" i="8"/>
  <c r="A197" i="8"/>
  <c r="A196" i="8"/>
  <c r="AE195" i="8"/>
  <c r="AD195" i="8"/>
  <c r="AC195" i="8"/>
  <c r="A195" i="8"/>
  <c r="AC194" i="8"/>
  <c r="AB194" i="8"/>
  <c r="AD194" i="8"/>
  <c r="A194" i="8"/>
  <c r="AC193" i="8"/>
  <c r="Z193" i="8"/>
  <c r="Y193" i="8"/>
  <c r="X193" i="8"/>
  <c r="A193" i="8"/>
  <c r="AE193" i="8" s="1"/>
  <c r="A192" i="8"/>
  <c r="AE191" i="8"/>
  <c r="AD191" i="8"/>
  <c r="AC191" i="8"/>
  <c r="A191" i="8"/>
  <c r="AE190" i="8"/>
  <c r="AD190" i="8"/>
  <c r="AB190" i="8"/>
  <c r="A190" i="8"/>
  <c r="U189" i="8"/>
  <c r="A189" i="8"/>
  <c r="AE188" i="8"/>
  <c r="A188" i="8"/>
  <c r="AC183" i="8"/>
  <c r="AB183" i="8"/>
  <c r="Y183" i="8"/>
  <c r="A183" i="8"/>
  <c r="A182" i="8"/>
  <c r="A181" i="8"/>
  <c r="AD180" i="8"/>
  <c r="A180" i="8"/>
  <c r="AD179" i="8"/>
  <c r="AE179" i="8"/>
  <c r="AC179" i="8"/>
  <c r="Z179" i="8"/>
  <c r="A179" i="8"/>
  <c r="AD178" i="8"/>
  <c r="AA178" i="8"/>
  <c r="X178" i="8"/>
  <c r="AE178" i="8"/>
  <c r="AC178" i="8"/>
  <c r="AB178" i="8"/>
  <c r="A178" i="8"/>
  <c r="A177" i="8"/>
  <c r="AE176" i="8"/>
  <c r="AD176" i="8"/>
  <c r="AC176" i="8"/>
  <c r="AB176" i="8"/>
  <c r="U176" i="8"/>
  <c r="A176" i="8"/>
  <c r="A175" i="8"/>
  <c r="AE174" i="8"/>
  <c r="AC174" i="8"/>
  <c r="A174" i="8"/>
  <c r="A173" i="8"/>
  <c r="A172" i="8"/>
  <c r="AD171" i="8"/>
  <c r="AC171" i="8"/>
  <c r="Z171" i="8"/>
  <c r="A171" i="8"/>
  <c r="AC170" i="8"/>
  <c r="AE170" i="8"/>
  <c r="X170" i="8"/>
  <c r="W170" i="8"/>
  <c r="U170" i="8"/>
  <c r="A170" i="8"/>
  <c r="AE169" i="8"/>
  <c r="AB169" i="8"/>
  <c r="AD169" i="8"/>
  <c r="AC169" i="8"/>
  <c r="T169" i="8"/>
  <c r="A169" i="8"/>
  <c r="AE168" i="8"/>
  <c r="AC168" i="8"/>
  <c r="Z168" i="8"/>
  <c r="Y168" i="8"/>
  <c r="A168" i="8"/>
  <c r="AD167" i="8"/>
  <c r="A167" i="8"/>
  <c r="A166" i="8"/>
  <c r="A165" i="8"/>
  <c r="AD164" i="8"/>
  <c r="AC164" i="8"/>
  <c r="Z164" i="8"/>
  <c r="X164" i="8"/>
  <c r="A164" i="8"/>
  <c r="AC163" i="8"/>
  <c r="U163" i="8"/>
  <c r="AD163" i="8"/>
  <c r="A163" i="8"/>
  <c r="A162" i="8"/>
  <c r="AE161" i="8"/>
  <c r="AC161" i="8"/>
  <c r="A161" i="8"/>
  <c r="Z160" i="8"/>
  <c r="A160" i="8"/>
  <c r="AE160" i="8" s="1"/>
  <c r="AE159" i="8"/>
  <c r="AC159" i="8"/>
  <c r="AB159" i="8"/>
  <c r="AA159" i="8"/>
  <c r="AD159" i="8"/>
  <c r="A159" i="8"/>
  <c r="AD158" i="8"/>
  <c r="AC158" i="8"/>
  <c r="Z158" i="8"/>
  <c r="Y158" i="8"/>
  <c r="A158" i="8"/>
  <c r="AD157" i="8"/>
  <c r="A157" i="8"/>
  <c r="A156" i="8"/>
  <c r="AC155" i="8"/>
  <c r="W155" i="8"/>
  <c r="U155" i="8"/>
  <c r="A155" i="8"/>
  <c r="A154" i="8"/>
  <c r="AE153" i="8"/>
  <c r="X153" i="8"/>
  <c r="A153" i="8"/>
  <c r="AE152" i="8"/>
  <c r="AC152" i="8"/>
  <c r="W152" i="8"/>
  <c r="V152" i="8"/>
  <c r="A152" i="8"/>
  <c r="AE151" i="8"/>
  <c r="AC151" i="8"/>
  <c r="AA151" i="8"/>
  <c r="AD151" i="8"/>
  <c r="A151" i="8"/>
  <c r="A150" i="8"/>
  <c r="A149" i="8"/>
  <c r="A148" i="8"/>
  <c r="AE147" i="8"/>
  <c r="AC147" i="8"/>
  <c r="X147" i="8"/>
  <c r="U147" i="8"/>
  <c r="A147" i="8"/>
  <c r="AE146" i="8"/>
  <c r="AD146" i="8"/>
  <c r="A146" i="8"/>
  <c r="AC146" i="8" s="1"/>
  <c r="A145" i="8"/>
  <c r="AE144" i="8"/>
  <c r="AD144" i="8"/>
  <c r="A144" i="8"/>
  <c r="AE143" i="8"/>
  <c r="AC143" i="8"/>
  <c r="AB143" i="8"/>
  <c r="AA143" i="8"/>
  <c r="A143" i="8"/>
  <c r="A142" i="8"/>
  <c r="A141" i="8"/>
  <c r="A140" i="8"/>
  <c r="AE139" i="8"/>
  <c r="AD139" i="8"/>
  <c r="AC139" i="8"/>
  <c r="Z139" i="8"/>
  <c r="X139" i="8"/>
  <c r="W139" i="8"/>
  <c r="A139" i="8"/>
  <c r="AD138" i="8"/>
  <c r="Y138" i="8"/>
  <c r="X138" i="8"/>
  <c r="V138" i="8"/>
  <c r="AC138" i="8"/>
  <c r="A138" i="8"/>
  <c r="AE137" i="8"/>
  <c r="AD137" i="8"/>
  <c r="AC137" i="8"/>
  <c r="Y137" i="8"/>
  <c r="A137" i="8"/>
  <c r="Y136" i="8"/>
  <c r="W136" i="8"/>
  <c r="AE136" i="8"/>
  <c r="AC136" i="8"/>
  <c r="A136" i="8"/>
  <c r="AE135" i="8"/>
  <c r="AD135" i="8"/>
  <c r="U135" i="8"/>
  <c r="AC135" i="8"/>
  <c r="A135" i="8"/>
  <c r="AD134" i="8"/>
  <c r="AC134" i="8"/>
  <c r="A134" i="8"/>
  <c r="AE133" i="8"/>
  <c r="W133" i="8"/>
  <c r="AD133" i="8"/>
  <c r="X133" i="8"/>
  <c r="V133" i="8"/>
  <c r="A133" i="8"/>
  <c r="AE132" i="8"/>
  <c r="AD132" i="8"/>
  <c r="AC132" i="8"/>
  <c r="A132" i="8"/>
  <c r="AC131" i="8"/>
  <c r="Z131" i="8"/>
  <c r="X131" i="8"/>
  <c r="U131" i="8"/>
  <c r="A131" i="8"/>
  <c r="AE130" i="8"/>
  <c r="AD130" i="8"/>
  <c r="AC130" i="8"/>
  <c r="A130" i="8"/>
  <c r="A129" i="8"/>
  <c r="A128" i="8"/>
  <c r="AC127" i="8"/>
  <c r="AB127" i="8"/>
  <c r="Z127" i="8"/>
  <c r="A127" i="8"/>
  <c r="A126" i="8"/>
  <c r="AE125" i="8"/>
  <c r="W125" i="8"/>
  <c r="AD125" i="8"/>
  <c r="A125" i="8"/>
  <c r="A124" i="8"/>
  <c r="AE123" i="8"/>
  <c r="AC123" i="8"/>
  <c r="AA123" i="8"/>
  <c r="X123" i="8"/>
  <c r="U123" i="8"/>
  <c r="A123" i="8"/>
  <c r="U122" i="8"/>
  <c r="A122" i="8"/>
  <c r="AA121" i="8"/>
  <c r="V121" i="8"/>
  <c r="A121" i="8"/>
  <c r="A120" i="8"/>
  <c r="AE119" i="8"/>
  <c r="AD119" i="8"/>
  <c r="AC119" i="8"/>
  <c r="W119" i="8"/>
  <c r="U119" i="8"/>
  <c r="A119" i="8"/>
  <c r="A118" i="8"/>
  <c r="A117" i="8"/>
  <c r="AE116" i="8"/>
  <c r="AD116" i="8"/>
  <c r="Z116" i="8"/>
  <c r="A116" i="8"/>
  <c r="AC116" i="8" s="1"/>
  <c r="AE115" i="8"/>
  <c r="AC115" i="8"/>
  <c r="A115" i="8"/>
  <c r="A114" i="8"/>
  <c r="A113" i="8"/>
  <c r="AD112" i="8"/>
  <c r="Y112" i="8"/>
  <c r="W112" i="8"/>
  <c r="V112" i="8"/>
  <c r="A112" i="8"/>
  <c r="AE111" i="8"/>
  <c r="AC111" i="8"/>
  <c r="A111" i="8"/>
  <c r="AA110" i="8"/>
  <c r="Y110" i="8"/>
  <c r="AD110" i="8"/>
  <c r="AC110" i="8"/>
  <c r="A110" i="8"/>
  <c r="A109" i="8"/>
  <c r="A108" i="8"/>
  <c r="AE107" i="8"/>
  <c r="AC107" i="8"/>
  <c r="AA107" i="8"/>
  <c r="AD107" i="8"/>
  <c r="A107" i="8"/>
  <c r="Q185" i="8"/>
  <c r="O185" i="8"/>
  <c r="A106" i="8"/>
  <c r="V95" i="8"/>
  <c r="A95" i="8"/>
  <c r="AD95" i="8" s="1"/>
  <c r="Q97" i="8"/>
  <c r="AD94" i="8"/>
  <c r="AC94" i="8"/>
  <c r="AA94" i="8"/>
  <c r="Z94" i="8"/>
  <c r="W94" i="8"/>
  <c r="A94" i="8"/>
  <c r="AD93" i="8"/>
  <c r="A93" i="8"/>
  <c r="AE92" i="8"/>
  <c r="AD92" i="8"/>
  <c r="AC92" i="8"/>
  <c r="T92" i="8"/>
  <c r="A92" i="8"/>
  <c r="A91" i="8"/>
  <c r="AE90" i="8"/>
  <c r="AD90" i="8"/>
  <c r="AC90" i="8"/>
  <c r="T90" i="8"/>
  <c r="A90" i="8"/>
  <c r="P97" i="8"/>
  <c r="AC89" i="8"/>
  <c r="AC97" i="8" s="1"/>
  <c r="A89" i="8"/>
  <c r="A84" i="8"/>
  <c r="AE84" i="8" s="1"/>
  <c r="A83" i="8"/>
  <c r="AC82" i="8"/>
  <c r="Y82" i="8"/>
  <c r="AB82" i="8"/>
  <c r="A82" i="8"/>
  <c r="A81" i="8"/>
  <c r="Q86" i="8"/>
  <c r="A80" i="8"/>
  <c r="A79" i="8"/>
  <c r="AE78" i="8"/>
  <c r="O86" i="8"/>
  <c r="W78" i="8"/>
  <c r="A78" i="8"/>
  <c r="AD73" i="8"/>
  <c r="AE73" i="8"/>
  <c r="AA73" i="8"/>
  <c r="V73" i="8"/>
  <c r="U73" i="8"/>
  <c r="A73" i="8"/>
  <c r="AE72" i="8"/>
  <c r="AC72" i="8"/>
  <c r="AA72" i="8"/>
  <c r="X72" i="8"/>
  <c r="A72" i="8"/>
  <c r="AE71" i="8"/>
  <c r="AD71" i="8"/>
  <c r="AC71" i="8"/>
  <c r="Z71" i="8"/>
  <c r="Y71" i="8"/>
  <c r="A71" i="8"/>
  <c r="AC70" i="8"/>
  <c r="AE70" i="8"/>
  <c r="AD70" i="8"/>
  <c r="AB70" i="8"/>
  <c r="A70" i="8"/>
  <c r="A69" i="8"/>
  <c r="AE68" i="8"/>
  <c r="AD68" i="8"/>
  <c r="W68" i="8"/>
  <c r="T68" i="8"/>
  <c r="A68" i="8"/>
  <c r="A67" i="8"/>
  <c r="AD66" i="8"/>
  <c r="V66" i="8"/>
  <c r="A66" i="8"/>
  <c r="AD65" i="8"/>
  <c r="AC65" i="8"/>
  <c r="AA65" i="8"/>
  <c r="W65" i="8"/>
  <c r="A65" i="8"/>
  <c r="U64" i="8"/>
  <c r="A64" i="8"/>
  <c r="AE63" i="8"/>
  <c r="AD63" i="8"/>
  <c r="AC63" i="8"/>
  <c r="Z63" i="8"/>
  <c r="A63" i="8"/>
  <c r="AD62" i="8"/>
  <c r="AC62" i="8"/>
  <c r="W62" i="8"/>
  <c r="A62" i="8"/>
  <c r="Z61" i="8"/>
  <c r="AD61" i="8"/>
  <c r="A61" i="8"/>
  <c r="A60" i="8"/>
  <c r="AE59" i="8"/>
  <c r="AD59" i="8"/>
  <c r="T59" i="8"/>
  <c r="A59" i="8"/>
  <c r="A58" i="8"/>
  <c r="AC57" i="8"/>
  <c r="AE57" i="8"/>
  <c r="AD57" i="8"/>
  <c r="AA57" i="8"/>
  <c r="A57" i="8"/>
  <c r="AE56" i="8"/>
  <c r="AC56" i="8"/>
  <c r="AB56" i="8"/>
  <c r="AA56" i="8"/>
  <c r="Z56" i="8"/>
  <c r="U56" i="8"/>
  <c r="A56" i="8"/>
  <c r="A55" i="8"/>
  <c r="A54" i="8"/>
  <c r="A53" i="8"/>
  <c r="A52" i="8"/>
  <c r="A51" i="8"/>
  <c r="A50" i="8"/>
  <c r="AD49" i="8"/>
  <c r="AC49" i="8"/>
  <c r="W49" i="8"/>
  <c r="V49" i="8"/>
  <c r="A49" i="8"/>
  <c r="AC48" i="8"/>
  <c r="AE48" i="8"/>
  <c r="AB48" i="8"/>
  <c r="Z48" i="8"/>
  <c r="A48" i="8"/>
  <c r="A47" i="8"/>
  <c r="AE46" i="8"/>
  <c r="Y46" i="8"/>
  <c r="X46" i="8"/>
  <c r="W46" i="8"/>
  <c r="A46" i="8"/>
  <c r="A45" i="8"/>
  <c r="AE44" i="8"/>
  <c r="AC44" i="8"/>
  <c r="AA44" i="8"/>
  <c r="Z44" i="8"/>
  <c r="X44" i="8"/>
  <c r="U44" i="8"/>
  <c r="AD44" i="8"/>
  <c r="A44" i="8"/>
  <c r="U43" i="8"/>
  <c r="A43" i="8"/>
  <c r="AE42" i="8"/>
  <c r="AD42" i="8"/>
  <c r="AA42" i="8"/>
  <c r="A42" i="8"/>
  <c r="A41" i="8"/>
  <c r="AE40" i="8"/>
  <c r="AD40" i="8"/>
  <c r="AC40" i="8"/>
  <c r="W40" i="8"/>
  <c r="A40" i="8"/>
  <c r="Y39" i="8"/>
  <c r="A39" i="8"/>
  <c r="A38" i="8"/>
  <c r="A37" i="8"/>
  <c r="X36" i="8"/>
  <c r="AE36" i="8"/>
  <c r="AC36" i="8"/>
  <c r="Z36" i="8"/>
  <c r="A36" i="8"/>
  <c r="AC35" i="8"/>
  <c r="A35" i="8"/>
  <c r="A34" i="8"/>
  <c r="AD33" i="8"/>
  <c r="Y33" i="8"/>
  <c r="W33" i="8"/>
  <c r="A33" i="8"/>
  <c r="AE32" i="8"/>
  <c r="AD32" i="8"/>
  <c r="AC32" i="8"/>
  <c r="U32" i="8"/>
  <c r="A32" i="8"/>
  <c r="AA31" i="8"/>
  <c r="AC31" i="8"/>
  <c r="Y31" i="8"/>
  <c r="A31" i="8"/>
  <c r="A30" i="8"/>
  <c r="A29" i="8"/>
  <c r="AE28" i="8"/>
  <c r="AC28" i="8"/>
  <c r="W28" i="8"/>
  <c r="AD28" i="8"/>
  <c r="A28" i="8"/>
  <c r="A27" i="8"/>
  <c r="AE26" i="8"/>
  <c r="AD26" i="8"/>
  <c r="AC26" i="8"/>
  <c r="W26" i="8"/>
  <c r="V26" i="8"/>
  <c r="T26" i="8"/>
  <c r="A26" i="8"/>
  <c r="AC25" i="8"/>
  <c r="AE25" i="8"/>
  <c r="AD25" i="8"/>
  <c r="AB25" i="8"/>
  <c r="W25" i="8"/>
  <c r="A25" i="8"/>
  <c r="AE24" i="8"/>
  <c r="AC24" i="8"/>
  <c r="W24" i="8"/>
  <c r="U24" i="8"/>
  <c r="AD24" i="8"/>
  <c r="A24" i="8"/>
  <c r="AD23" i="8"/>
  <c r="AA23" i="8"/>
  <c r="AC23" i="8"/>
  <c r="A23" i="8"/>
  <c r="A22" i="8"/>
  <c r="AC21" i="8"/>
  <c r="AE21" i="8"/>
  <c r="AD21" i="8"/>
  <c r="AB21" i="8"/>
  <c r="U21" i="8"/>
  <c r="A21" i="8"/>
  <c r="Z20" i="8"/>
  <c r="AE20" i="8"/>
  <c r="AC20" i="8"/>
  <c r="AB20" i="8"/>
  <c r="AA20" i="8"/>
  <c r="U20" i="8"/>
  <c r="AD20" i="8"/>
  <c r="A20" i="8"/>
  <c r="U19" i="8"/>
  <c r="AD19" i="8"/>
  <c r="Y19" i="8"/>
  <c r="V19" i="8"/>
  <c r="A19" i="8"/>
  <c r="A18" i="8"/>
  <c r="W17" i="8"/>
  <c r="AE17" i="8"/>
  <c r="Z17" i="8"/>
  <c r="Y17" i="8"/>
  <c r="A17" i="8"/>
  <c r="AE16" i="8"/>
  <c r="AD16" i="8"/>
  <c r="W16" i="8"/>
  <c r="U16" i="8"/>
  <c r="A16" i="8"/>
  <c r="AD15" i="8"/>
  <c r="AC15" i="8"/>
  <c r="A15" i="8"/>
  <c r="A14" i="8"/>
  <c r="A13" i="8"/>
  <c r="AC12" i="8"/>
  <c r="AA12" i="8"/>
  <c r="X12" i="8"/>
  <c r="AD12" i="8"/>
  <c r="A12" i="8"/>
  <c r="A11" i="8"/>
  <c r="O75" i="8"/>
  <c r="AE10" i="8"/>
  <c r="A10" i="8"/>
  <c r="O5" i="8"/>
  <c r="AC5" i="8" s="1"/>
  <c r="F5" i="8"/>
  <c r="T5" i="8" s="1"/>
  <c r="B3" i="8"/>
  <c r="AD2" i="8"/>
  <c r="AE409" i="7"/>
  <c r="AD409" i="7"/>
  <c r="AC409" i="7"/>
  <c r="AB409" i="7"/>
  <c r="AA409" i="7"/>
  <c r="Z409" i="7"/>
  <c r="Y409" i="7"/>
  <c r="X409" i="7"/>
  <c r="W409" i="7"/>
  <c r="V409" i="7"/>
  <c r="U409" i="7"/>
  <c r="T409" i="7"/>
  <c r="A404" i="7"/>
  <c r="AD403" i="7"/>
  <c r="AC403" i="7"/>
  <c r="U403" i="7"/>
  <c r="A403" i="7"/>
  <c r="O406" i="7"/>
  <c r="O409" i="7" s="1"/>
  <c r="AD402" i="7"/>
  <c r="A402" i="7"/>
  <c r="A401" i="7"/>
  <c r="AE400" i="7"/>
  <c r="AD400" i="7"/>
  <c r="AC400" i="7"/>
  <c r="AA400" i="7"/>
  <c r="U400" i="7"/>
  <c r="T400" i="7"/>
  <c r="A400" i="7"/>
  <c r="A399" i="7"/>
  <c r="AD398" i="7"/>
  <c r="AE398" i="7"/>
  <c r="AC398" i="7"/>
  <c r="A398" i="7"/>
  <c r="AE397" i="7"/>
  <c r="P406" i="7"/>
  <c r="P409" i="7" s="1"/>
  <c r="AC397" i="7"/>
  <c r="AB397" i="7"/>
  <c r="AA397" i="7"/>
  <c r="U397" i="7"/>
  <c r="A397" i="7"/>
  <c r="Q406" i="7"/>
  <c r="Q409" i="7" s="1"/>
  <c r="A396" i="7"/>
  <c r="P389" i="7"/>
  <c r="P392" i="7" s="1"/>
  <c r="AD387" i="7"/>
  <c r="AA387" i="7"/>
  <c r="V387" i="7"/>
  <c r="D387" i="7"/>
  <c r="AC387" i="7" s="1"/>
  <c r="A387" i="7"/>
  <c r="AD386" i="7"/>
  <c r="AC386" i="7"/>
  <c r="U386" i="7"/>
  <c r="D386" i="7"/>
  <c r="A386" i="7"/>
  <c r="AE385" i="7"/>
  <c r="Q389" i="7"/>
  <c r="Q392" i="7" s="1"/>
  <c r="D385" i="7"/>
  <c r="AD385" i="7" s="1"/>
  <c r="A385" i="7"/>
  <c r="AE376" i="7"/>
  <c r="AD376" i="7"/>
  <c r="V376" i="7"/>
  <c r="A376" i="7"/>
  <c r="A375" i="7"/>
  <c r="AD374" i="7"/>
  <c r="Y374" i="7"/>
  <c r="X374" i="7"/>
  <c r="V374" i="7"/>
  <c r="AC374" i="7"/>
  <c r="A374" i="7"/>
  <c r="AC373" i="7"/>
  <c r="A373" i="7"/>
  <c r="AD372" i="7"/>
  <c r="AE372" i="7"/>
  <c r="P378" i="7"/>
  <c r="AC372" i="7"/>
  <c r="A372" i="7"/>
  <c r="A367" i="7"/>
  <c r="A366" i="7"/>
  <c r="Y365" i="7"/>
  <c r="AE365" i="7"/>
  <c r="AD365" i="7"/>
  <c r="AC365" i="7"/>
  <c r="U365" i="7"/>
  <c r="A365" i="7"/>
  <c r="A364" i="7"/>
  <c r="AD363" i="7"/>
  <c r="AC363" i="7"/>
  <c r="AA363" i="7"/>
  <c r="Z363" i="7"/>
  <c r="X363" i="7"/>
  <c r="U363" i="7"/>
  <c r="A363" i="7"/>
  <c r="AC362" i="7"/>
  <c r="AE362" i="7"/>
  <c r="AB362" i="7"/>
  <c r="X362" i="7"/>
  <c r="U362" i="7"/>
  <c r="AD362" i="7"/>
  <c r="A362" i="7"/>
  <c r="Z361" i="7"/>
  <c r="AB361" i="7"/>
  <c r="X361" i="7"/>
  <c r="A361" i="7"/>
  <c r="A360" i="7"/>
  <c r="A359" i="7"/>
  <c r="A358" i="7"/>
  <c r="AA357" i="7"/>
  <c r="AC357" i="7"/>
  <c r="V357" i="7"/>
  <c r="A357" i="7"/>
  <c r="AE357" i="7" s="1"/>
  <c r="A356" i="7"/>
  <c r="AA355" i="7"/>
  <c r="Z355" i="7"/>
  <c r="A355" i="7"/>
  <c r="AC354" i="7"/>
  <c r="AE354" i="7"/>
  <c r="AA354" i="7"/>
  <c r="Z354" i="7"/>
  <c r="X354" i="7"/>
  <c r="W354" i="7"/>
  <c r="AD354" i="7"/>
  <c r="A354" i="7"/>
  <c r="AB353" i="7"/>
  <c r="X353" i="7"/>
  <c r="AE353" i="7"/>
  <c r="AC353" i="7"/>
  <c r="W353" i="7"/>
  <c r="U353" i="7"/>
  <c r="A353" i="7"/>
  <c r="W352" i="7"/>
  <c r="AE352" i="7"/>
  <c r="AC352" i="7"/>
  <c r="Z352" i="7"/>
  <c r="Y352" i="7"/>
  <c r="U352" i="7"/>
  <c r="A352" i="7"/>
  <c r="A351" i="7"/>
  <c r="AD351" i="7" s="1"/>
  <c r="A350" i="7"/>
  <c r="AE349" i="7"/>
  <c r="AB349" i="7"/>
  <c r="AD349" i="7"/>
  <c r="X349" i="7"/>
  <c r="T349" i="7"/>
  <c r="A349" i="7"/>
  <c r="A348" i="7"/>
  <c r="AD347" i="7"/>
  <c r="AC347" i="7"/>
  <c r="AE347" i="7"/>
  <c r="X347" i="7"/>
  <c r="W347" i="7"/>
  <c r="V347" i="7"/>
  <c r="U347" i="7"/>
  <c r="A347" i="7"/>
  <c r="AE346" i="7"/>
  <c r="AD346" i="7"/>
  <c r="AC346" i="7"/>
  <c r="Z346" i="7"/>
  <c r="U346" i="7"/>
  <c r="A346" i="7"/>
  <c r="Z345" i="7"/>
  <c r="W345" i="7"/>
  <c r="A345" i="7"/>
  <c r="A344" i="7"/>
  <c r="A343" i="7"/>
  <c r="A342" i="7"/>
  <c r="AD341" i="7"/>
  <c r="AB341" i="7"/>
  <c r="Y341" i="7"/>
  <c r="AC341" i="7"/>
  <c r="U341" i="7"/>
  <c r="A341" i="7"/>
  <c r="X340" i="7"/>
  <c r="AE340" i="7"/>
  <c r="AC340" i="7"/>
  <c r="Z340" i="7"/>
  <c r="Y340" i="7"/>
  <c r="U340" i="7"/>
  <c r="A340" i="7"/>
  <c r="AE339" i="7"/>
  <c r="AD339" i="7"/>
  <c r="AC339" i="7"/>
  <c r="X339" i="7"/>
  <c r="A339" i="7"/>
  <c r="X338" i="7"/>
  <c r="AE338" i="7"/>
  <c r="AD338" i="7"/>
  <c r="AC338" i="7"/>
  <c r="AB338" i="7"/>
  <c r="AA338" i="7"/>
  <c r="W338" i="7"/>
  <c r="A338" i="7"/>
  <c r="A337" i="7"/>
  <c r="A336" i="7"/>
  <c r="AD335" i="7"/>
  <c r="AC335" i="7"/>
  <c r="AE335" i="7"/>
  <c r="AA335" i="7"/>
  <c r="W335" i="7"/>
  <c r="V335" i="7"/>
  <c r="A335" i="7"/>
  <c r="A334" i="7"/>
  <c r="AD333" i="7"/>
  <c r="AE333" i="7"/>
  <c r="AC333" i="7"/>
  <c r="V333" i="7"/>
  <c r="U333" i="7"/>
  <c r="A333" i="7"/>
  <c r="A332" i="7"/>
  <c r="V331" i="7"/>
  <c r="AE331" i="7"/>
  <c r="AD331" i="7"/>
  <c r="AC331" i="7"/>
  <c r="X331" i="7"/>
  <c r="U331" i="7"/>
  <c r="A331" i="7"/>
  <c r="AE330" i="7"/>
  <c r="X330" i="7"/>
  <c r="A330" i="7"/>
  <c r="X329" i="7"/>
  <c r="AE329" i="7"/>
  <c r="AD329" i="7"/>
  <c r="Y329" i="7"/>
  <c r="A329" i="7"/>
  <c r="A328" i="7"/>
  <c r="AC327" i="7"/>
  <c r="AE327" i="7"/>
  <c r="AD327" i="7"/>
  <c r="Z327" i="7"/>
  <c r="Y327" i="7"/>
  <c r="A327" i="7"/>
  <c r="AB326" i="7"/>
  <c r="AE326" i="7"/>
  <c r="AD326" i="7"/>
  <c r="AC326" i="7"/>
  <c r="X326" i="7"/>
  <c r="A326" i="7"/>
  <c r="AE325" i="7"/>
  <c r="AD325" i="7"/>
  <c r="V325" i="7"/>
  <c r="U325" i="7"/>
  <c r="A325" i="7"/>
  <c r="AE324" i="7"/>
  <c r="AD324" i="7"/>
  <c r="AC324" i="7"/>
  <c r="AA324" i="7"/>
  <c r="Y324" i="7"/>
  <c r="A324" i="7"/>
  <c r="AD323" i="7"/>
  <c r="V323" i="7"/>
  <c r="X323" i="7"/>
  <c r="A323" i="7"/>
  <c r="AE322" i="7"/>
  <c r="AD322" i="7"/>
  <c r="AC322" i="7"/>
  <c r="U322" i="7"/>
  <c r="A322" i="7"/>
  <c r="A321" i="7"/>
  <c r="W320" i="7"/>
  <c r="AE320" i="7"/>
  <c r="AC320" i="7"/>
  <c r="V320" i="7"/>
  <c r="U320" i="7"/>
  <c r="A320" i="7"/>
  <c r="A319" i="7"/>
  <c r="A318" i="7"/>
  <c r="AA317" i="7"/>
  <c r="X317" i="7"/>
  <c r="A317" i="7"/>
  <c r="AE317" i="7" s="1"/>
  <c r="AD316" i="7"/>
  <c r="Z316" i="7"/>
  <c r="AC316" i="7"/>
  <c r="A316" i="7"/>
  <c r="AC315" i="7"/>
  <c r="AE315" i="7"/>
  <c r="AD315" i="7"/>
  <c r="X315" i="7"/>
  <c r="U315" i="7"/>
  <c r="A315" i="7"/>
  <c r="AE314" i="7"/>
  <c r="AD314" i="7"/>
  <c r="AC314" i="7"/>
  <c r="Z314" i="7"/>
  <c r="X314" i="7"/>
  <c r="U314" i="7"/>
  <c r="A314" i="7"/>
  <c r="W313" i="7"/>
  <c r="U313" i="7"/>
  <c r="Y313" i="7"/>
  <c r="X313" i="7"/>
  <c r="A313" i="7"/>
  <c r="A312" i="7"/>
  <c r="AE311" i="7"/>
  <c r="A311" i="7"/>
  <c r="AD310" i="7"/>
  <c r="Y310" i="7"/>
  <c r="A310" i="7"/>
  <c r="AD309" i="7"/>
  <c r="AB309" i="7"/>
  <c r="AA309" i="7"/>
  <c r="U309" i="7"/>
  <c r="A309" i="7"/>
  <c r="AE308" i="7"/>
  <c r="AD308" i="7"/>
  <c r="AC308" i="7"/>
  <c r="AA308" i="7"/>
  <c r="X308" i="7"/>
  <c r="V308" i="7"/>
  <c r="A308" i="7"/>
  <c r="AD307" i="7"/>
  <c r="AC307" i="7"/>
  <c r="X307" i="7"/>
  <c r="W307" i="7"/>
  <c r="U307" i="7"/>
  <c r="A307" i="7"/>
  <c r="AD306" i="7"/>
  <c r="AC306" i="7"/>
  <c r="U306" i="7"/>
  <c r="AE306" i="7"/>
  <c r="W306" i="7"/>
  <c r="T306" i="7"/>
  <c r="A306" i="7"/>
  <c r="A305" i="7"/>
  <c r="AC304" i="7"/>
  <c r="W304" i="7"/>
  <c r="AE304" i="7"/>
  <c r="AD304" i="7"/>
  <c r="AB304" i="7"/>
  <c r="U304" i="7"/>
  <c r="A304" i="7"/>
  <c r="Z303" i="7"/>
  <c r="W303" i="7"/>
  <c r="A303" i="7"/>
  <c r="A302" i="7"/>
  <c r="AE301" i="7"/>
  <c r="AD301" i="7"/>
  <c r="AC301" i="7"/>
  <c r="X301" i="7"/>
  <c r="A301" i="7"/>
  <c r="AE300" i="7"/>
  <c r="AC300" i="7"/>
  <c r="V300" i="7"/>
  <c r="A300" i="7"/>
  <c r="AD300" i="7" s="1"/>
  <c r="AE299" i="7"/>
  <c r="AD299" i="7"/>
  <c r="AC299" i="7"/>
  <c r="AA299" i="7"/>
  <c r="X299" i="7"/>
  <c r="A299" i="7"/>
  <c r="U298" i="7"/>
  <c r="AE298" i="7"/>
  <c r="AC298" i="7"/>
  <c r="AA298" i="7"/>
  <c r="Z298" i="7"/>
  <c r="X298" i="7"/>
  <c r="AD298" i="7"/>
  <c r="A298" i="7"/>
  <c r="A297" i="7"/>
  <c r="A296" i="7"/>
  <c r="AD295" i="7"/>
  <c r="A295" i="7"/>
  <c r="AE295" i="7" s="1"/>
  <c r="T294" i="7"/>
  <c r="AE294" i="7"/>
  <c r="AD294" i="7"/>
  <c r="X294" i="7"/>
  <c r="W294" i="7"/>
  <c r="A294" i="7"/>
  <c r="AA293" i="7"/>
  <c r="A293" i="7"/>
  <c r="AE293" i="7" s="1"/>
  <c r="V292" i="7"/>
  <c r="Q369" i="7"/>
  <c r="A292" i="7"/>
  <c r="AC292" i="7" s="1"/>
  <c r="AD281" i="7"/>
  <c r="AE281" i="7"/>
  <c r="Z281" i="7"/>
  <c r="Y281" i="7"/>
  <c r="W281" i="7"/>
  <c r="V281" i="7"/>
  <c r="A281" i="7"/>
  <c r="A280" i="7"/>
  <c r="AE279" i="7"/>
  <c r="AD279" i="7"/>
  <c r="V279" i="7"/>
  <c r="T279" i="7"/>
  <c r="AC279" i="7"/>
  <c r="X279" i="7"/>
  <c r="A279" i="7"/>
  <c r="AD278" i="7"/>
  <c r="V278" i="7"/>
  <c r="AC278" i="7"/>
  <c r="A278" i="7"/>
  <c r="V277" i="7"/>
  <c r="AE277" i="7"/>
  <c r="AD277" i="7"/>
  <c r="AC277" i="7"/>
  <c r="AA277" i="7"/>
  <c r="A277" i="7"/>
  <c r="AE276" i="7"/>
  <c r="AA276" i="7"/>
  <c r="U276" i="7"/>
  <c r="A276" i="7"/>
  <c r="A275" i="7"/>
  <c r="U274" i="7"/>
  <c r="AE274" i="7"/>
  <c r="O283" i="7"/>
  <c r="A274" i="7"/>
  <c r="A269" i="7"/>
  <c r="AD268" i="7"/>
  <c r="Z268" i="7"/>
  <c r="X268" i="7"/>
  <c r="V268" i="7"/>
  <c r="A268" i="7"/>
  <c r="AE267" i="7"/>
  <c r="AD267" i="7"/>
  <c r="AC267" i="7"/>
  <c r="X267" i="7"/>
  <c r="A267" i="7"/>
  <c r="AE266" i="7"/>
  <c r="AD266" i="7"/>
  <c r="AC266" i="7"/>
  <c r="AA266" i="7"/>
  <c r="A266" i="7"/>
  <c r="AE265" i="7"/>
  <c r="AD265" i="7"/>
  <c r="Y265" i="7"/>
  <c r="W265" i="7"/>
  <c r="A265" i="7"/>
  <c r="A264" i="7"/>
  <c r="AE263" i="7"/>
  <c r="Z263" i="7"/>
  <c r="Y263" i="7"/>
  <c r="A263" i="7"/>
  <c r="AD262" i="7"/>
  <c r="AB262" i="7"/>
  <c r="Y262" i="7"/>
  <c r="A262" i="7"/>
  <c r="V261" i="7"/>
  <c r="AD261" i="7"/>
  <c r="AC261" i="7"/>
  <c r="AA261" i="7"/>
  <c r="Y261" i="7"/>
  <c r="A261" i="7"/>
  <c r="AE261" i="7" s="1"/>
  <c r="A260" i="7"/>
  <c r="A259" i="7"/>
  <c r="AE258" i="7"/>
  <c r="AC258" i="7"/>
  <c r="AB258" i="7"/>
  <c r="X258" i="7"/>
  <c r="T258" i="7"/>
  <c r="A258" i="7"/>
  <c r="A257" i="7"/>
  <c r="A256" i="7"/>
  <c r="W255" i="7"/>
  <c r="A255" i="7"/>
  <c r="A254" i="7"/>
  <c r="AE253" i="7"/>
  <c r="AD253" i="7"/>
  <c r="Y253" i="7"/>
  <c r="X253" i="7"/>
  <c r="V253" i="7"/>
  <c r="T253" i="7"/>
  <c r="A253" i="7"/>
  <c r="U252" i="7"/>
  <c r="A252" i="7"/>
  <c r="U251" i="7"/>
  <c r="A251" i="7"/>
  <c r="A250" i="7"/>
  <c r="A249" i="7"/>
  <c r="Y248" i="7"/>
  <c r="AE248" i="7"/>
  <c r="AC248" i="7"/>
  <c r="Z248" i="7"/>
  <c r="V248" i="7"/>
  <c r="A248" i="7"/>
  <c r="A247" i="7"/>
  <c r="AE246" i="7"/>
  <c r="AD246" i="7"/>
  <c r="AC246" i="7"/>
  <c r="V246" i="7"/>
  <c r="A246" i="7"/>
  <c r="A245" i="7"/>
  <c r="AC244" i="7"/>
  <c r="U244" i="7"/>
  <c r="A244" i="7"/>
  <c r="AD243" i="7"/>
  <c r="AC243" i="7"/>
  <c r="A243" i="7"/>
  <c r="AD242" i="7"/>
  <c r="AB242" i="7"/>
  <c r="AA242" i="7"/>
  <c r="A242" i="7"/>
  <c r="A241" i="7"/>
  <c r="A240" i="7"/>
  <c r="A239" i="7"/>
  <c r="AE238" i="7"/>
  <c r="AD238" i="7"/>
  <c r="AC238" i="7"/>
  <c r="T238" i="7"/>
  <c r="A238" i="7"/>
  <c r="AD237" i="7"/>
  <c r="AC237" i="7"/>
  <c r="AB237" i="7"/>
  <c r="U237" i="7"/>
  <c r="A237" i="7"/>
  <c r="AE237" i="7" s="1"/>
  <c r="AA236" i="7"/>
  <c r="AD236" i="7"/>
  <c r="A236" i="7"/>
  <c r="AC235" i="7"/>
  <c r="U235" i="7"/>
  <c r="AE235" i="7"/>
  <c r="AA235" i="7"/>
  <c r="AD235" i="7"/>
  <c r="A235" i="7"/>
  <c r="AE234" i="7"/>
  <c r="AD234" i="7"/>
  <c r="W234" i="7"/>
  <c r="T234" i="7"/>
  <c r="A234" i="7"/>
  <c r="A233" i="7"/>
  <c r="A232" i="7"/>
  <c r="AE231" i="7"/>
  <c r="A231" i="7"/>
  <c r="AD230" i="7"/>
  <c r="AB230" i="7"/>
  <c r="AA230" i="7"/>
  <c r="A230" i="7"/>
  <c r="A229" i="7"/>
  <c r="A228" i="7"/>
  <c r="AC227" i="7"/>
  <c r="X227" i="7"/>
  <c r="W227" i="7"/>
  <c r="V227" i="7"/>
  <c r="U227" i="7"/>
  <c r="A227" i="7"/>
  <c r="AD226" i="7"/>
  <c r="AC226" i="7"/>
  <c r="AE226" i="7"/>
  <c r="AB226" i="7"/>
  <c r="X226" i="7"/>
  <c r="W226" i="7"/>
  <c r="U226" i="7"/>
  <c r="T226" i="7"/>
  <c r="A226" i="7"/>
  <c r="A225" i="7"/>
  <c r="Y224" i="7"/>
  <c r="A224" i="7"/>
  <c r="A223" i="7"/>
  <c r="A222" i="7"/>
  <c r="AE221" i="7"/>
  <c r="AD221" i="7"/>
  <c r="Q271" i="7"/>
  <c r="AA221" i="7"/>
  <c r="T221" i="7"/>
  <c r="A221" i="7"/>
  <c r="AC216" i="7"/>
  <c r="A216" i="7"/>
  <c r="AE216" i="7" s="1"/>
  <c r="A215" i="7"/>
  <c r="AC214" i="7"/>
  <c r="X214" i="7"/>
  <c r="AE214" i="7"/>
  <c r="AA214" i="7"/>
  <c r="Z214" i="7"/>
  <c r="W214" i="7"/>
  <c r="A214" i="7"/>
  <c r="AE213" i="7"/>
  <c r="AD213" i="7"/>
  <c r="AA213" i="7"/>
  <c r="X213" i="7"/>
  <c r="W213" i="7"/>
  <c r="T213" i="7"/>
  <c r="A213" i="7"/>
  <c r="A212" i="7"/>
  <c r="A211" i="7"/>
  <c r="AD210" i="7"/>
  <c r="AC210" i="7"/>
  <c r="A210" i="7"/>
  <c r="A209" i="7"/>
  <c r="AD208" i="7"/>
  <c r="V208" i="7"/>
  <c r="AC208" i="7"/>
  <c r="AA208" i="7"/>
  <c r="Y208" i="7"/>
  <c r="A208" i="7"/>
  <c r="A207" i="7"/>
  <c r="U206" i="7"/>
  <c r="AD206" i="7"/>
  <c r="A206" i="7"/>
  <c r="U205" i="7"/>
  <c r="AE205" i="7"/>
  <c r="AB205" i="7"/>
  <c r="AD205" i="7"/>
  <c r="A205" i="7"/>
  <c r="A204" i="7"/>
  <c r="AD203" i="7"/>
  <c r="A203" i="7"/>
  <c r="A202" i="7"/>
  <c r="A201" i="7"/>
  <c r="AE200" i="7"/>
  <c r="T200" i="7"/>
  <c r="AD200" i="7"/>
  <c r="AA200" i="7"/>
  <c r="Y200" i="7"/>
  <c r="X200" i="7"/>
  <c r="V200" i="7"/>
  <c r="A200" i="7"/>
  <c r="Y199" i="7"/>
  <c r="AD199" i="7"/>
  <c r="A199" i="7"/>
  <c r="AC198" i="7"/>
  <c r="Z198" i="7"/>
  <c r="AE198" i="7"/>
  <c r="V198" i="7"/>
  <c r="U198" i="7"/>
  <c r="A198" i="7"/>
  <c r="AE197" i="7"/>
  <c r="A197" i="7"/>
  <c r="AD196" i="7"/>
  <c r="AB196" i="7"/>
  <c r="A196" i="7"/>
  <c r="A195" i="7"/>
  <c r="A194" i="7"/>
  <c r="AD193" i="7"/>
  <c r="V193" i="7"/>
  <c r="AE193" i="7"/>
  <c r="AC193" i="7"/>
  <c r="W193" i="7"/>
  <c r="A193" i="7"/>
  <c r="A192" i="7"/>
  <c r="AD191" i="7"/>
  <c r="U191" i="7"/>
  <c r="AC191" i="7"/>
  <c r="A191" i="7"/>
  <c r="Z190" i="7"/>
  <c r="A190" i="7"/>
  <c r="AC189" i="7"/>
  <c r="A189" i="7"/>
  <c r="A188" i="7"/>
  <c r="A187" i="7"/>
  <c r="T186" i="7"/>
  <c r="AC186" i="7"/>
  <c r="AB186" i="7"/>
  <c r="W186" i="7"/>
  <c r="AD186" i="7"/>
  <c r="A186" i="7"/>
  <c r="AE185" i="7"/>
  <c r="AD185" i="7"/>
  <c r="AC185" i="7"/>
  <c r="V185" i="7"/>
  <c r="T185" i="7"/>
  <c r="A185" i="7"/>
  <c r="A184" i="7"/>
  <c r="AE179" i="7"/>
  <c r="Y179" i="7"/>
  <c r="U179" i="7"/>
  <c r="AC179" i="7"/>
  <c r="A179" i="7"/>
  <c r="A178" i="7"/>
  <c r="Y177" i="7"/>
  <c r="AC177" i="7"/>
  <c r="A177" i="7"/>
  <c r="V177" i="7" s="1"/>
  <c r="AC176" i="7"/>
  <c r="A176" i="7"/>
  <c r="AE176" i="7" s="1"/>
  <c r="A175" i="7"/>
  <c r="AC174" i="7"/>
  <c r="X174" i="7"/>
  <c r="AE174" i="7"/>
  <c r="AD174" i="7"/>
  <c r="W174" i="7"/>
  <c r="V174" i="7"/>
  <c r="A174" i="7"/>
  <c r="AD173" i="7"/>
  <c r="AE173" i="7"/>
  <c r="AC173" i="7"/>
  <c r="Z173" i="7"/>
  <c r="X173" i="7"/>
  <c r="W173" i="7"/>
  <c r="A173" i="7"/>
  <c r="AC172" i="7"/>
  <c r="AE172" i="7"/>
  <c r="U172" i="7"/>
  <c r="A172" i="7"/>
  <c r="AE171" i="7"/>
  <c r="AD171" i="7"/>
  <c r="Z171" i="7"/>
  <c r="AC171" i="7"/>
  <c r="A171" i="7"/>
  <c r="AB170" i="7"/>
  <c r="AC170" i="7"/>
  <c r="A170" i="7"/>
  <c r="A169" i="7"/>
  <c r="A168" i="7"/>
  <c r="A167" i="7"/>
  <c r="AD167" i="7" s="1"/>
  <c r="AA166" i="7"/>
  <c r="AE166" i="7"/>
  <c r="AD166" i="7"/>
  <c r="AC166" i="7"/>
  <c r="W166" i="7"/>
  <c r="A166" i="7"/>
  <c r="AC165" i="7"/>
  <c r="AA165" i="7"/>
  <c r="AE165" i="7"/>
  <c r="AD165" i="7"/>
  <c r="W165" i="7"/>
  <c r="A165" i="7"/>
  <c r="AC164" i="7"/>
  <c r="A164" i="7"/>
  <c r="A163" i="7"/>
  <c r="AB162" i="7"/>
  <c r="AA162" i="7"/>
  <c r="Z162" i="7"/>
  <c r="A162" i="7"/>
  <c r="AD161" i="7"/>
  <c r="AA161" i="7"/>
  <c r="A161" i="7"/>
  <c r="A160" i="7"/>
  <c r="A159" i="7"/>
  <c r="AD158" i="7"/>
  <c r="AA158" i="7"/>
  <c r="AE158" i="7"/>
  <c r="W158" i="7"/>
  <c r="T158" i="7"/>
  <c r="A158" i="7"/>
  <c r="A157" i="7"/>
  <c r="AE156" i="7"/>
  <c r="T156" i="7"/>
  <c r="AD156" i="7"/>
  <c r="AA156" i="7"/>
  <c r="Y156" i="7"/>
  <c r="X156" i="7"/>
  <c r="W156" i="7"/>
  <c r="A156" i="7"/>
  <c r="AE155" i="7"/>
  <c r="W155" i="7"/>
  <c r="U155" i="7"/>
  <c r="AC155" i="7"/>
  <c r="Y155" i="7"/>
  <c r="V155" i="7"/>
  <c r="A155" i="7"/>
  <c r="AD154" i="7"/>
  <c r="AB154" i="7"/>
  <c r="U154" i="7"/>
  <c r="X154" i="7"/>
  <c r="A154" i="7"/>
  <c r="AD153" i="7"/>
  <c r="AE153" i="7"/>
  <c r="Y153" i="7"/>
  <c r="A153" i="7"/>
  <c r="A152" i="7"/>
  <c r="AE151" i="7"/>
  <c r="AC151" i="7"/>
  <c r="Z151" i="7"/>
  <c r="A151" i="7"/>
  <c r="AC150" i="7"/>
  <c r="AE150" i="7"/>
  <c r="AB150" i="7"/>
  <c r="Z150" i="7"/>
  <c r="A150" i="7"/>
  <c r="AE149" i="7"/>
  <c r="AC149" i="7"/>
  <c r="Z149" i="7"/>
  <c r="A149" i="7"/>
  <c r="AB148" i="7"/>
  <c r="AE148" i="7"/>
  <c r="AD148" i="7"/>
  <c r="AC148" i="7"/>
  <c r="Y148" i="7"/>
  <c r="A148" i="7"/>
  <c r="A147" i="7"/>
  <c r="AD146" i="7"/>
  <c r="AC146" i="7"/>
  <c r="AB146" i="7"/>
  <c r="AA146" i="7"/>
  <c r="Z146" i="7"/>
  <c r="AE146" i="7"/>
  <c r="A146" i="7"/>
  <c r="A145" i="7"/>
  <c r="AD144" i="7"/>
  <c r="AC144" i="7"/>
  <c r="AB144" i="7"/>
  <c r="AA144" i="7"/>
  <c r="A144" i="7"/>
  <c r="AE144" i="7" s="1"/>
  <c r="A143" i="7"/>
  <c r="AE142" i="7"/>
  <c r="AD142" i="7"/>
  <c r="AA142" i="7"/>
  <c r="W142" i="7"/>
  <c r="T142" i="7"/>
  <c r="A142" i="7"/>
  <c r="A141" i="7"/>
  <c r="AE140" i="7"/>
  <c r="W140" i="7"/>
  <c r="AD140" i="7"/>
  <c r="AA140" i="7"/>
  <c r="Y140" i="7"/>
  <c r="X140" i="7"/>
  <c r="T140" i="7"/>
  <c r="A140" i="7"/>
  <c r="AE139" i="7"/>
  <c r="AC139" i="7"/>
  <c r="U139" i="7"/>
  <c r="Y139" i="7"/>
  <c r="W139" i="7"/>
  <c r="V139" i="7"/>
  <c r="A139" i="7"/>
  <c r="AC138" i="7"/>
  <c r="X138" i="7"/>
  <c r="W138" i="7"/>
  <c r="U138" i="7"/>
  <c r="AE138" i="7"/>
  <c r="A138" i="7"/>
  <c r="AC137" i="7"/>
  <c r="A137" i="7"/>
  <c r="A136" i="7"/>
  <c r="AE135" i="7"/>
  <c r="AD135" i="7"/>
  <c r="T135" i="7"/>
  <c r="A135" i="7"/>
  <c r="AC134" i="7"/>
  <c r="A134" i="7"/>
  <c r="AC133" i="7"/>
  <c r="AD133" i="7"/>
  <c r="A133" i="7"/>
  <c r="AB132" i="7"/>
  <c r="A132" i="7"/>
  <c r="A131" i="7"/>
  <c r="Z130" i="7"/>
  <c r="A130" i="7"/>
  <c r="A129" i="7"/>
  <c r="AC128" i="7"/>
  <c r="A128" i="7"/>
  <c r="AE128" i="7" s="1"/>
  <c r="A127" i="7"/>
  <c r="AE126" i="7"/>
  <c r="AD126" i="7"/>
  <c r="AA126" i="7"/>
  <c r="W126" i="7"/>
  <c r="T126" i="7"/>
  <c r="AC126" i="7"/>
  <c r="A126" i="7"/>
  <c r="A125" i="7"/>
  <c r="AD124" i="7"/>
  <c r="T124" i="7"/>
  <c r="AE124" i="7"/>
  <c r="AA124" i="7"/>
  <c r="Y124" i="7"/>
  <c r="X124" i="7"/>
  <c r="W124" i="7"/>
  <c r="A124" i="7"/>
  <c r="AE123" i="7"/>
  <c r="W123" i="7"/>
  <c r="AC123" i="7"/>
  <c r="Y123" i="7"/>
  <c r="V123" i="7"/>
  <c r="U123" i="7"/>
  <c r="A123" i="7"/>
  <c r="AE122" i="7"/>
  <c r="AC122" i="7"/>
  <c r="U122" i="7"/>
  <c r="AD122" i="7"/>
  <c r="AB122" i="7"/>
  <c r="X122" i="7"/>
  <c r="A122" i="7"/>
  <c r="AD121" i="7"/>
  <c r="AC121" i="7"/>
  <c r="Y121" i="7"/>
  <c r="U121" i="7"/>
  <c r="A121" i="7"/>
  <c r="A120" i="7"/>
  <c r="AE119" i="7"/>
  <c r="T119" i="7"/>
  <c r="AD119" i="7"/>
  <c r="AC119" i="7"/>
  <c r="Z119" i="7"/>
  <c r="A119" i="7"/>
  <c r="AC118" i="7"/>
  <c r="AE118" i="7"/>
  <c r="AB118" i="7"/>
  <c r="Z118" i="7"/>
  <c r="A118" i="7"/>
  <c r="AE117" i="7"/>
  <c r="AD117" i="7"/>
  <c r="AC117" i="7"/>
  <c r="Z117" i="7"/>
  <c r="A117" i="7"/>
  <c r="AE116" i="7"/>
  <c r="AD116" i="7"/>
  <c r="AB116" i="7"/>
  <c r="Y116" i="7"/>
  <c r="A116" i="7"/>
  <c r="A115" i="7"/>
  <c r="AD114" i="7"/>
  <c r="AC114" i="7"/>
  <c r="AA114" i="7"/>
  <c r="Z114" i="7"/>
  <c r="A114" i="7"/>
  <c r="A113" i="7"/>
  <c r="AB112" i="7"/>
  <c r="A112" i="7"/>
  <c r="AE112" i="7" s="1"/>
  <c r="A111" i="7"/>
  <c r="AE110" i="7"/>
  <c r="AA110" i="7"/>
  <c r="AD110" i="7"/>
  <c r="W110" i="7"/>
  <c r="T110" i="7"/>
  <c r="AC110" i="7"/>
  <c r="A110" i="7"/>
  <c r="A109" i="7"/>
  <c r="AD108" i="7"/>
  <c r="AE108" i="7"/>
  <c r="AA108" i="7"/>
  <c r="Y108" i="7"/>
  <c r="X108" i="7"/>
  <c r="W108" i="7"/>
  <c r="T108" i="7"/>
  <c r="A108" i="7"/>
  <c r="AE107" i="7"/>
  <c r="U107" i="7"/>
  <c r="AC107" i="7"/>
  <c r="Y107" i="7"/>
  <c r="W107" i="7"/>
  <c r="V107" i="7"/>
  <c r="A107" i="7"/>
  <c r="AE106" i="7"/>
  <c r="X106" i="7"/>
  <c r="W106" i="7"/>
  <c r="U106" i="7"/>
  <c r="A106" i="7"/>
  <c r="AE105" i="7"/>
  <c r="AC105" i="7"/>
  <c r="U105" i="7"/>
  <c r="AD105" i="7"/>
  <c r="A105" i="7"/>
  <c r="A104" i="7"/>
  <c r="T103" i="7"/>
  <c r="A103" i="7"/>
  <c r="AD92" i="7"/>
  <c r="AC92" i="7"/>
  <c r="AA92" i="7"/>
  <c r="V92" i="7"/>
  <c r="A92" i="7"/>
  <c r="A91" i="7"/>
  <c r="A90" i="7"/>
  <c r="W89" i="7"/>
  <c r="AC89" i="7"/>
  <c r="Y89" i="7"/>
  <c r="V89" i="7"/>
  <c r="U89" i="7"/>
  <c r="A89" i="7"/>
  <c r="W88" i="7"/>
  <c r="AE88" i="7"/>
  <c r="AD88" i="7"/>
  <c r="V88" i="7"/>
  <c r="T88" i="7"/>
  <c r="A88" i="7"/>
  <c r="AB87" i="7"/>
  <c r="A87" i="7"/>
  <c r="A86" i="7"/>
  <c r="Z81" i="7"/>
  <c r="AE81" i="7"/>
  <c r="V81" i="7"/>
  <c r="U81" i="7"/>
  <c r="T81" i="7"/>
  <c r="A81" i="7"/>
  <c r="A80" i="7"/>
  <c r="AA79" i="7"/>
  <c r="Y79" i="7"/>
  <c r="W79" i="7"/>
  <c r="A79" i="7"/>
  <c r="A78" i="7"/>
  <c r="A77" i="7"/>
  <c r="AD76" i="7"/>
  <c r="V76" i="7"/>
  <c r="AE76" i="7"/>
  <c r="AC76" i="7"/>
  <c r="Y76" i="7"/>
  <c r="X76" i="7"/>
  <c r="W76" i="7"/>
  <c r="A76" i="7"/>
  <c r="Q83" i="7"/>
  <c r="A75" i="7"/>
  <c r="AH72" i="7"/>
  <c r="Z70" i="7"/>
  <c r="T70" i="7"/>
  <c r="A70" i="7"/>
  <c r="A69" i="7"/>
  <c r="A68" i="7"/>
  <c r="A67" i="7"/>
  <c r="AE66" i="7"/>
  <c r="AD66" i="7"/>
  <c r="AC66" i="7"/>
  <c r="U66" i="7"/>
  <c r="T66" i="7"/>
  <c r="A66" i="7"/>
  <c r="A65" i="7"/>
  <c r="Z64" i="7"/>
  <c r="AD64" i="7"/>
  <c r="AC64" i="7"/>
  <c r="AA64" i="7"/>
  <c r="A64" i="7"/>
  <c r="AE63" i="7"/>
  <c r="AB63" i="7"/>
  <c r="AD63" i="7"/>
  <c r="A63" i="7"/>
  <c r="A62" i="7"/>
  <c r="W61" i="7"/>
  <c r="AE61" i="7"/>
  <c r="V61" i="7"/>
  <c r="U61" i="7"/>
  <c r="AC61" i="7"/>
  <c r="A61" i="7"/>
  <c r="AE60" i="7"/>
  <c r="AD60" i="7"/>
  <c r="V60" i="7"/>
  <c r="A60" i="7"/>
  <c r="AB59" i="7"/>
  <c r="AC59" i="7"/>
  <c r="A59" i="7"/>
  <c r="A58" i="7"/>
  <c r="A57" i="7"/>
  <c r="AD56" i="7"/>
  <c r="X56" i="7"/>
  <c r="AE56" i="7"/>
  <c r="AC56" i="7"/>
  <c r="Z56" i="7"/>
  <c r="A56" i="7"/>
  <c r="AE55" i="7"/>
  <c r="AD55" i="7"/>
  <c r="AC55" i="7"/>
  <c r="W55" i="7"/>
  <c r="U55" i="7"/>
  <c r="A55" i="7"/>
  <c r="AC54" i="7"/>
  <c r="U54" i="7"/>
  <c r="A54" i="7"/>
  <c r="AE53" i="7"/>
  <c r="AD53" i="7"/>
  <c r="T53" i="7"/>
  <c r="A53" i="7"/>
  <c r="AD52" i="7"/>
  <c r="A52" i="7"/>
  <c r="W51" i="7"/>
  <c r="AC51" i="7"/>
  <c r="A51" i="7"/>
  <c r="AE51" i="7" s="1"/>
  <c r="AD50" i="7"/>
  <c r="A50" i="7"/>
  <c r="Y49" i="7"/>
  <c r="AA49" i="7"/>
  <c r="A49" i="7"/>
  <c r="AE48" i="7"/>
  <c r="V48" i="7"/>
  <c r="AD48" i="7"/>
  <c r="AC48" i="7"/>
  <c r="AB48" i="7"/>
  <c r="Y48" i="7"/>
  <c r="U48" i="7"/>
  <c r="A48" i="7"/>
  <c r="AD47" i="7"/>
  <c r="AE47" i="7"/>
  <c r="AB47" i="7"/>
  <c r="A47" i="7"/>
  <c r="AC46" i="7"/>
  <c r="AE46" i="7"/>
  <c r="Y46" i="7"/>
  <c r="A46" i="7"/>
  <c r="Y45" i="7"/>
  <c r="AA45" i="7"/>
  <c r="V45" i="7"/>
  <c r="U45" i="7"/>
  <c r="A45" i="7"/>
  <c r="X44" i="7"/>
  <c r="AE44" i="7"/>
  <c r="AD44" i="7"/>
  <c r="AC44" i="7"/>
  <c r="AB44" i="7"/>
  <c r="W44" i="7"/>
  <c r="V44" i="7"/>
  <c r="A44" i="7"/>
  <c r="A43" i="7"/>
  <c r="A42" i="7"/>
  <c r="AA41" i="7"/>
  <c r="X41" i="7"/>
  <c r="AC41" i="7"/>
  <c r="A41" i="7"/>
  <c r="A40" i="7"/>
  <c r="W39" i="7"/>
  <c r="A39" i="7"/>
  <c r="AE39" i="7" s="1"/>
  <c r="AE38" i="7"/>
  <c r="AA38" i="7"/>
  <c r="X38" i="7"/>
  <c r="AC38" i="7"/>
  <c r="W38" i="7"/>
  <c r="U38" i="7"/>
  <c r="A38" i="7"/>
  <c r="A37" i="7"/>
  <c r="W36" i="7"/>
  <c r="AC36" i="7"/>
  <c r="AB36" i="7"/>
  <c r="AA36" i="7"/>
  <c r="Y36" i="7"/>
  <c r="T36" i="7"/>
  <c r="A36" i="7"/>
  <c r="AE35" i="7"/>
  <c r="V35" i="7"/>
  <c r="AC35" i="7"/>
  <c r="AB35" i="7"/>
  <c r="Z35" i="7"/>
  <c r="U35" i="7"/>
  <c r="A35" i="7"/>
  <c r="A34" i="7"/>
  <c r="AC33" i="7"/>
  <c r="AD33" i="7"/>
  <c r="A33" i="7"/>
  <c r="AE32" i="7"/>
  <c r="AD32" i="7"/>
  <c r="AC32" i="7"/>
  <c r="V32" i="7"/>
  <c r="U32" i="7"/>
  <c r="A32" i="7"/>
  <c r="U31" i="7"/>
  <c r="AE31" i="7"/>
  <c r="AD31" i="7"/>
  <c r="AC31" i="7"/>
  <c r="AB31" i="7"/>
  <c r="Y31" i="7"/>
  <c r="W31" i="7"/>
  <c r="V31" i="7"/>
  <c r="A31" i="7"/>
  <c r="A30" i="7"/>
  <c r="AE29" i="7"/>
  <c r="AA29" i="7"/>
  <c r="U29" i="7"/>
  <c r="A29" i="7"/>
  <c r="X28" i="7"/>
  <c r="AE28" i="7"/>
  <c r="AD28" i="7"/>
  <c r="AC28" i="7"/>
  <c r="W28" i="7"/>
  <c r="V28" i="7"/>
  <c r="U28" i="7"/>
  <c r="A28" i="7"/>
  <c r="A27" i="7"/>
  <c r="AE26" i="7"/>
  <c r="AC26" i="7"/>
  <c r="AB26" i="7"/>
  <c r="AA26" i="7"/>
  <c r="T26" i="7"/>
  <c r="AD26" i="7"/>
  <c r="A26" i="7"/>
  <c r="X25" i="7"/>
  <c r="AD25" i="7"/>
  <c r="AC25" i="7"/>
  <c r="W25" i="7"/>
  <c r="V25" i="7"/>
  <c r="U25" i="7"/>
  <c r="A25" i="7"/>
  <c r="A24" i="7"/>
  <c r="A23" i="7"/>
  <c r="X22" i="7"/>
  <c r="AE22" i="7"/>
  <c r="U22" i="7"/>
  <c r="AD22" i="7"/>
  <c r="A22" i="7"/>
  <c r="A21" i="7"/>
  <c r="A20" i="7"/>
  <c r="AC19" i="7"/>
  <c r="A19" i="7"/>
  <c r="V19" i="7" s="1"/>
  <c r="A18" i="7"/>
  <c r="A17" i="7"/>
  <c r="AE16" i="7"/>
  <c r="AD16" i="7"/>
  <c r="AC16" i="7"/>
  <c r="AB16" i="7"/>
  <c r="Y16" i="7"/>
  <c r="V16" i="7"/>
  <c r="A16" i="7"/>
  <c r="U15" i="7"/>
  <c r="A15" i="7"/>
  <c r="AB15" i="7" s="1"/>
  <c r="AA14" i="7"/>
  <c r="AE14" i="7"/>
  <c r="AB14" i="7"/>
  <c r="Z14" i="7"/>
  <c r="Y14" i="7"/>
  <c r="W14" i="7"/>
  <c r="A14" i="7"/>
  <c r="AD13" i="7"/>
  <c r="Y13" i="7"/>
  <c r="AC13" i="7"/>
  <c r="AA13" i="7"/>
  <c r="V13" i="7"/>
  <c r="U13" i="7"/>
  <c r="A13" i="7"/>
  <c r="AE12" i="7"/>
  <c r="AD12" i="7"/>
  <c r="AC12" i="7"/>
  <c r="AB12" i="7"/>
  <c r="X12" i="7"/>
  <c r="U12" i="7"/>
  <c r="A12" i="7"/>
  <c r="W11" i="7"/>
  <c r="AD11" i="7"/>
  <c r="Y11" i="7"/>
  <c r="U11" i="7"/>
  <c r="AC11" i="7"/>
  <c r="A11" i="7"/>
  <c r="Q72" i="7"/>
  <c r="P72" i="7"/>
  <c r="AC10" i="7"/>
  <c r="U10" i="7"/>
  <c r="AD10" i="7"/>
  <c r="A10" i="7"/>
  <c r="O5" i="7"/>
  <c r="AC5" i="7" s="1"/>
  <c r="F5" i="7"/>
  <c r="T5" i="7" s="1"/>
  <c r="B3" i="7"/>
  <c r="AE2" i="7"/>
  <c r="AE419" i="6"/>
  <c r="AD419" i="6"/>
  <c r="AC419" i="6"/>
  <c r="AB419" i="6"/>
  <c r="AA419" i="6"/>
  <c r="Z419" i="6"/>
  <c r="Y419" i="6"/>
  <c r="X419" i="6"/>
  <c r="W419" i="6"/>
  <c r="V419" i="6"/>
  <c r="U419" i="6"/>
  <c r="T419" i="6"/>
  <c r="AE414" i="6"/>
  <c r="Z414" i="6"/>
  <c r="Y414" i="6"/>
  <c r="A414" i="6"/>
  <c r="A413" i="6"/>
  <c r="A412" i="6"/>
  <c r="AC411" i="6"/>
  <c r="AE411" i="6"/>
  <c r="AB411" i="6"/>
  <c r="Y411" i="6"/>
  <c r="A411" i="6"/>
  <c r="A410" i="6"/>
  <c r="AE409" i="6"/>
  <c r="AB409" i="6"/>
  <c r="X409" i="6"/>
  <c r="T409" i="6"/>
  <c r="A409" i="6"/>
  <c r="AA408" i="6"/>
  <c r="U408" i="6"/>
  <c r="A408" i="6"/>
  <c r="AC407" i="6"/>
  <c r="AE407" i="6"/>
  <c r="AD407" i="6"/>
  <c r="AA407" i="6"/>
  <c r="U407" i="6"/>
  <c r="A407" i="6"/>
  <c r="AD406" i="6"/>
  <c r="O416" i="6"/>
  <c r="O419" i="6" s="1"/>
  <c r="A406" i="6"/>
  <c r="AC406" i="6" s="1"/>
  <c r="AD397" i="6"/>
  <c r="A397" i="6"/>
  <c r="AE397" i="6" s="1"/>
  <c r="D396" i="6"/>
  <c r="A396" i="6"/>
  <c r="Q399" i="6"/>
  <c r="Q402" i="6" s="1"/>
  <c r="U395" i="6"/>
  <c r="D395" i="6"/>
  <c r="A395" i="6"/>
  <c r="AE386" i="6"/>
  <c r="Z386" i="6"/>
  <c r="AD386" i="6"/>
  <c r="AA386" i="6"/>
  <c r="X386" i="6"/>
  <c r="A386" i="6"/>
  <c r="AC386" i="6" s="1"/>
  <c r="A385" i="6"/>
  <c r="A384" i="6"/>
  <c r="AE383" i="6"/>
  <c r="AD383" i="6"/>
  <c r="AC383" i="6"/>
  <c r="AA383" i="6"/>
  <c r="U383" i="6"/>
  <c r="A383" i="6"/>
  <c r="AD382" i="6"/>
  <c r="Q388" i="6"/>
  <c r="O388" i="6"/>
  <c r="Z382" i="6"/>
  <c r="A382" i="6"/>
  <c r="AE376" i="6"/>
  <c r="AD376" i="6"/>
  <c r="Y376" i="6"/>
  <c r="A376" i="6"/>
  <c r="AC376" i="6" s="1"/>
  <c r="A375" i="6"/>
  <c r="AC374" i="6"/>
  <c r="V374" i="6"/>
  <c r="A374" i="6"/>
  <c r="Y373" i="6"/>
  <c r="X373" i="6"/>
  <c r="U373" i="6"/>
  <c r="A373" i="6"/>
  <c r="A372" i="6"/>
  <c r="AE371" i="6"/>
  <c r="AD371" i="6"/>
  <c r="AC371" i="6"/>
  <c r="AA371" i="6"/>
  <c r="A371" i="6"/>
  <c r="AC370" i="6"/>
  <c r="U370" i="6"/>
  <c r="AD370" i="6"/>
  <c r="A370" i="6"/>
  <c r="AC369" i="6"/>
  <c r="AE369" i="6"/>
  <c r="AD369" i="6"/>
  <c r="W369" i="6"/>
  <c r="V369" i="6"/>
  <c r="A369" i="6"/>
  <c r="A368" i="6"/>
  <c r="AD367" i="6"/>
  <c r="AC367" i="6"/>
  <c r="AB367" i="6"/>
  <c r="Y367" i="6"/>
  <c r="A367" i="6"/>
  <c r="A366" i="6"/>
  <c r="AE365" i="6"/>
  <c r="AD365" i="6"/>
  <c r="AC365" i="6"/>
  <c r="AA365" i="6"/>
  <c r="U365" i="6"/>
  <c r="A365" i="6"/>
  <c r="X364" i="6"/>
  <c r="W364" i="6"/>
  <c r="A364" i="6"/>
  <c r="AE363" i="6"/>
  <c r="AC363" i="6"/>
  <c r="AD363" i="6"/>
  <c r="Z363" i="6"/>
  <c r="X363" i="6"/>
  <c r="A363" i="6"/>
  <c r="AC362" i="6"/>
  <c r="U362" i="6"/>
  <c r="AD362" i="6"/>
  <c r="A362" i="6"/>
  <c r="A361" i="6"/>
  <c r="AE360" i="6"/>
  <c r="AD360" i="6"/>
  <c r="W360" i="6"/>
  <c r="U360" i="6"/>
  <c r="A360" i="6"/>
  <c r="A359" i="6"/>
  <c r="A358" i="6"/>
  <c r="A357" i="6"/>
  <c r="AC356" i="6"/>
  <c r="AE356" i="6"/>
  <c r="AD356" i="6"/>
  <c r="W356" i="6"/>
  <c r="U356" i="6"/>
  <c r="A356" i="6"/>
  <c r="AD355" i="6"/>
  <c r="AE355" i="6"/>
  <c r="AC355" i="6"/>
  <c r="Z355" i="6"/>
  <c r="W355" i="6"/>
  <c r="T355" i="6"/>
  <c r="A355" i="6"/>
  <c r="AB354" i="6"/>
  <c r="A354" i="6"/>
  <c r="AE353" i="6"/>
  <c r="AD353" i="6"/>
  <c r="AC353" i="6"/>
  <c r="V353" i="6"/>
  <c r="U353" i="6"/>
  <c r="A353" i="6"/>
  <c r="W352" i="6"/>
  <c r="AE352" i="6"/>
  <c r="AD352" i="6"/>
  <c r="AC352" i="6"/>
  <c r="T352" i="6"/>
  <c r="A352" i="6"/>
  <c r="A351" i="6"/>
  <c r="A350" i="6"/>
  <c r="T349" i="6"/>
  <c r="AE349" i="6"/>
  <c r="AC349" i="6"/>
  <c r="AB349" i="6"/>
  <c r="A349" i="6"/>
  <c r="A348" i="6"/>
  <c r="AC347" i="6"/>
  <c r="A347" i="6"/>
  <c r="A346" i="6"/>
  <c r="AE345" i="6"/>
  <c r="AD345" i="6"/>
  <c r="AC345" i="6"/>
  <c r="U345" i="6"/>
  <c r="A345" i="6"/>
  <c r="AE344" i="6"/>
  <c r="A344" i="6"/>
  <c r="AC343" i="6"/>
  <c r="AE343" i="6"/>
  <c r="AD343" i="6"/>
  <c r="X343" i="6"/>
  <c r="V343" i="6"/>
  <c r="A343" i="6"/>
  <c r="A342" i="6"/>
  <c r="AE341" i="6"/>
  <c r="AD341" i="6"/>
  <c r="AC341" i="6"/>
  <c r="AB341" i="6"/>
  <c r="Z341" i="6"/>
  <c r="A341" i="6"/>
  <c r="AD340" i="6"/>
  <c r="A340" i="6"/>
  <c r="AA339" i="6"/>
  <c r="AE339" i="6"/>
  <c r="AD339" i="6"/>
  <c r="AC339" i="6"/>
  <c r="T339" i="6"/>
  <c r="A339" i="6"/>
  <c r="AE338" i="6"/>
  <c r="AA338" i="6"/>
  <c r="Y338" i="6"/>
  <c r="A338" i="6"/>
  <c r="AE337" i="6"/>
  <c r="AC337" i="6"/>
  <c r="Z337" i="6"/>
  <c r="A337" i="6"/>
  <c r="AE336" i="6"/>
  <c r="AD336" i="6"/>
  <c r="AA336" i="6"/>
  <c r="A336" i="6"/>
  <c r="AC335" i="6"/>
  <c r="AE335" i="6"/>
  <c r="AD335" i="6"/>
  <c r="V335" i="6"/>
  <c r="T335" i="6"/>
  <c r="A335" i="6"/>
  <c r="A334" i="6"/>
  <c r="AE333" i="6"/>
  <c r="A333" i="6"/>
  <c r="AD332" i="6"/>
  <c r="A332" i="6"/>
  <c r="AE331" i="6"/>
  <c r="AD331" i="6"/>
  <c r="U331" i="6"/>
  <c r="A331" i="6"/>
  <c r="A330" i="6"/>
  <c r="A329" i="6"/>
  <c r="A328" i="6"/>
  <c r="AE327" i="6"/>
  <c r="AD327" i="6"/>
  <c r="AB327" i="6"/>
  <c r="V327" i="6"/>
  <c r="A327" i="6"/>
  <c r="A326" i="6"/>
  <c r="AE325" i="6"/>
  <c r="AD325" i="6"/>
  <c r="Z325" i="6"/>
  <c r="U325" i="6"/>
  <c r="A325" i="6"/>
  <c r="AD324" i="6"/>
  <c r="AC324" i="6"/>
  <c r="AA324" i="6"/>
  <c r="Y324" i="6"/>
  <c r="A324" i="6"/>
  <c r="AD323" i="6"/>
  <c r="AE323" i="6"/>
  <c r="AB323" i="6"/>
  <c r="AA323" i="6"/>
  <c r="A323" i="6"/>
  <c r="X322" i="6"/>
  <c r="W322" i="6"/>
  <c r="AD322" i="6"/>
  <c r="A322" i="6"/>
  <c r="A321" i="6"/>
  <c r="A320" i="6"/>
  <c r="AD319" i="6"/>
  <c r="AC319" i="6"/>
  <c r="A319" i="6"/>
  <c r="A318" i="6"/>
  <c r="A317" i="6"/>
  <c r="AC316" i="6"/>
  <c r="AA316" i="6"/>
  <c r="X316" i="6"/>
  <c r="V316" i="6"/>
  <c r="A316" i="6"/>
  <c r="AD316" i="6" s="1"/>
  <c r="AE315" i="6"/>
  <c r="AC315" i="6"/>
  <c r="AD315" i="6"/>
  <c r="AA315" i="6"/>
  <c r="A315" i="6"/>
  <c r="AE314" i="6"/>
  <c r="AC314" i="6"/>
  <c r="U314" i="6"/>
  <c r="AD314" i="6"/>
  <c r="A314" i="6"/>
  <c r="AE313" i="6"/>
  <c r="AC313" i="6"/>
  <c r="Y313" i="6"/>
  <c r="W313" i="6"/>
  <c r="T313" i="6"/>
  <c r="A313" i="6"/>
  <c r="A312" i="6"/>
  <c r="T311" i="6"/>
  <c r="A311" i="6"/>
  <c r="AE310" i="6"/>
  <c r="AD310" i="6"/>
  <c r="AC310" i="6"/>
  <c r="AB310" i="6"/>
  <c r="A310" i="6"/>
  <c r="AC309" i="6"/>
  <c r="Y309" i="6"/>
  <c r="A309" i="6"/>
  <c r="A308" i="6"/>
  <c r="AE307" i="6"/>
  <c r="Z307" i="6"/>
  <c r="A307" i="6"/>
  <c r="A306" i="6"/>
  <c r="AC305" i="6"/>
  <c r="AE305" i="6"/>
  <c r="AD305" i="6"/>
  <c r="W305" i="6"/>
  <c r="U305" i="6"/>
  <c r="A305" i="6"/>
  <c r="A304" i="6"/>
  <c r="A303" i="6"/>
  <c r="Q379" i="6"/>
  <c r="Q391" i="6" s="1"/>
  <c r="A302" i="6"/>
  <c r="AE301" i="6"/>
  <c r="AA301" i="6"/>
  <c r="A301" i="6"/>
  <c r="A290" i="6"/>
  <c r="AE289" i="6"/>
  <c r="AD289" i="6"/>
  <c r="AC289" i="6"/>
  <c r="AA289" i="6"/>
  <c r="W289" i="6"/>
  <c r="A289" i="6"/>
  <c r="AE288" i="6"/>
  <c r="AD288" i="6"/>
  <c r="AC288" i="6"/>
  <c r="W288" i="6"/>
  <c r="V288" i="6"/>
  <c r="A288" i="6"/>
  <c r="AA287" i="6"/>
  <c r="Z287" i="6"/>
  <c r="A287" i="6"/>
  <c r="Y286" i="6"/>
  <c r="AE286" i="6"/>
  <c r="AD286" i="6"/>
  <c r="AC286" i="6"/>
  <c r="A286" i="6"/>
  <c r="T285" i="6"/>
  <c r="AE285" i="6"/>
  <c r="AD285" i="6"/>
  <c r="AC285" i="6"/>
  <c r="AA285" i="6"/>
  <c r="A285" i="6"/>
  <c r="A284" i="6"/>
  <c r="P292" i="6"/>
  <c r="AD283" i="6"/>
  <c r="A283" i="6"/>
  <c r="AB278" i="6"/>
  <c r="Z278" i="6"/>
  <c r="V278" i="6"/>
  <c r="AD278" i="6"/>
  <c r="A278" i="6"/>
  <c r="A277" i="6"/>
  <c r="AE276" i="6"/>
  <c r="AD276" i="6"/>
  <c r="AC276" i="6"/>
  <c r="X276" i="6"/>
  <c r="W276" i="6"/>
  <c r="A276" i="6"/>
  <c r="A275" i="6"/>
  <c r="AE274" i="6"/>
  <c r="AC274" i="6"/>
  <c r="A274" i="6"/>
  <c r="AB273" i="6"/>
  <c r="AA273" i="6"/>
  <c r="U273" i="6"/>
  <c r="A273" i="6"/>
  <c r="AE272" i="6"/>
  <c r="AD272" i="6"/>
  <c r="AC272" i="6"/>
  <c r="AA272" i="6"/>
  <c r="V272" i="6"/>
  <c r="T272" i="6"/>
  <c r="A272" i="6"/>
  <c r="AD271" i="6"/>
  <c r="AC271" i="6"/>
  <c r="X271" i="6"/>
  <c r="A271" i="6"/>
  <c r="AE270" i="6"/>
  <c r="AD270" i="6"/>
  <c r="AC270" i="6"/>
  <c r="X270" i="6"/>
  <c r="W270" i="6"/>
  <c r="A270" i="6"/>
  <c r="AE269" i="6"/>
  <c r="AC269" i="6"/>
  <c r="AB269" i="6"/>
  <c r="AA269" i="6"/>
  <c r="U269" i="6"/>
  <c r="AD269" i="6"/>
  <c r="A269" i="6"/>
  <c r="A268" i="6"/>
  <c r="AE267" i="6"/>
  <c r="AD267" i="6"/>
  <c r="AC267" i="6"/>
  <c r="Y267" i="6"/>
  <c r="A267" i="6"/>
  <c r="AE266" i="6"/>
  <c r="AD266" i="6"/>
  <c r="AC266" i="6"/>
  <c r="Y266" i="6"/>
  <c r="V266" i="6"/>
  <c r="A266" i="6"/>
  <c r="Y265" i="6"/>
  <c r="AB265" i="6"/>
  <c r="T265" i="6"/>
  <c r="AE265" i="6"/>
  <c r="A265" i="6"/>
  <c r="A264" i="6"/>
  <c r="AE263" i="6"/>
  <c r="AD263" i="6"/>
  <c r="AC263" i="6"/>
  <c r="AA263" i="6"/>
  <c r="X263" i="6"/>
  <c r="V263" i="6"/>
  <c r="A263" i="6"/>
  <c r="AE262" i="6"/>
  <c r="AD262" i="6"/>
  <c r="AC262" i="6"/>
  <c r="Z262" i="6"/>
  <c r="V262" i="6"/>
  <c r="A262" i="6"/>
  <c r="A261" i="6"/>
  <c r="AE260" i="6"/>
  <c r="AD260" i="6"/>
  <c r="AC260" i="6"/>
  <c r="V260" i="6"/>
  <c r="U260" i="6"/>
  <c r="A260" i="6"/>
  <c r="AE259" i="6"/>
  <c r="AD259" i="6"/>
  <c r="AC259" i="6"/>
  <c r="W259" i="6"/>
  <c r="A259" i="6"/>
  <c r="A258" i="6"/>
  <c r="A257" i="6"/>
  <c r="AE256" i="6"/>
  <c r="AD256" i="6"/>
  <c r="AC256" i="6"/>
  <c r="AB256" i="6"/>
  <c r="AA256" i="6"/>
  <c r="U256" i="6"/>
  <c r="A256" i="6"/>
  <c r="A255" i="6"/>
  <c r="AD254" i="6"/>
  <c r="X254" i="6"/>
  <c r="AE254" i="6"/>
  <c r="AC254" i="6"/>
  <c r="A254" i="6"/>
  <c r="AE253" i="6"/>
  <c r="AC253" i="6"/>
  <c r="A253" i="6"/>
  <c r="AC252" i="6"/>
  <c r="Z252" i="6"/>
  <c r="A252" i="6"/>
  <c r="A251" i="6"/>
  <c r="AC250" i="6"/>
  <c r="AD250" i="6"/>
  <c r="Y250" i="6"/>
  <c r="W250" i="6"/>
  <c r="A250" i="6"/>
  <c r="A249" i="6"/>
  <c r="AD248" i="6"/>
  <c r="AA248" i="6"/>
  <c r="Z248" i="6"/>
  <c r="T248" i="6"/>
  <c r="A248" i="6"/>
  <c r="Y247" i="6"/>
  <c r="V247" i="6"/>
  <c r="A247" i="6"/>
  <c r="AE246" i="6"/>
  <c r="AD246" i="6"/>
  <c r="AC246" i="6"/>
  <c r="W246" i="6"/>
  <c r="V246" i="6"/>
  <c r="T246" i="6"/>
  <c r="A246" i="6"/>
  <c r="AD245" i="6"/>
  <c r="AC245" i="6"/>
  <c r="AA245" i="6"/>
  <c r="U245" i="6"/>
  <c r="A245" i="6"/>
  <c r="Y244" i="6"/>
  <c r="W244" i="6"/>
  <c r="A244" i="6"/>
  <c r="AB243" i="6"/>
  <c r="U243" i="6"/>
  <c r="A243" i="6"/>
  <c r="AC242" i="6"/>
  <c r="AE242" i="6"/>
  <c r="AD242" i="6"/>
  <c r="W242" i="6"/>
  <c r="A242" i="6"/>
  <c r="A241" i="6"/>
  <c r="AE240" i="6"/>
  <c r="A240" i="6"/>
  <c r="A239" i="6"/>
  <c r="AE238" i="6"/>
  <c r="AD238" i="6"/>
  <c r="AC238" i="6"/>
  <c r="AB238" i="6"/>
  <c r="Z238" i="6"/>
  <c r="U238" i="6"/>
  <c r="A238" i="6"/>
  <c r="A237" i="6"/>
  <c r="A236" i="6"/>
  <c r="A235" i="6"/>
  <c r="A234" i="6"/>
  <c r="AD233" i="6"/>
  <c r="X233" i="6"/>
  <c r="V233" i="6"/>
  <c r="A233" i="6"/>
  <c r="AE232" i="6"/>
  <c r="AD232" i="6"/>
  <c r="AC232" i="6"/>
  <c r="X232" i="6"/>
  <c r="A232" i="6"/>
  <c r="AD231" i="6"/>
  <c r="Z231" i="6"/>
  <c r="Y231" i="6"/>
  <c r="A231" i="6"/>
  <c r="U230" i="6"/>
  <c r="AD230" i="6"/>
  <c r="A230" i="6"/>
  <c r="Z225" i="6"/>
  <c r="U225" i="6"/>
  <c r="A225" i="6"/>
  <c r="AD224" i="6"/>
  <c r="AC224" i="6"/>
  <c r="AB224" i="6"/>
  <c r="X224" i="6"/>
  <c r="A224" i="6"/>
  <c r="A223" i="6"/>
  <c r="AE222" i="6"/>
  <c r="AC222" i="6"/>
  <c r="X222" i="6"/>
  <c r="AD222" i="6"/>
  <c r="A222" i="6"/>
  <c r="AE221" i="6"/>
  <c r="AD221" i="6"/>
  <c r="V221" i="6"/>
  <c r="U221" i="6"/>
  <c r="A221" i="6"/>
  <c r="AE220" i="6"/>
  <c r="AD220" i="6"/>
  <c r="AC220" i="6"/>
  <c r="AA220" i="6"/>
  <c r="U220" i="6"/>
  <c r="T220" i="6"/>
  <c r="A220" i="6"/>
  <c r="Z219" i="6"/>
  <c r="U219" i="6"/>
  <c r="A219" i="6"/>
  <c r="A218" i="6"/>
  <c r="AE217" i="6"/>
  <c r="AD217" i="6"/>
  <c r="Y217" i="6"/>
  <c r="A217" i="6"/>
  <c r="AE216" i="6"/>
  <c r="AD216" i="6"/>
  <c r="AC216" i="6"/>
  <c r="X216" i="6"/>
  <c r="V216" i="6"/>
  <c r="A216" i="6"/>
  <c r="A215" i="6"/>
  <c r="AD214" i="6"/>
  <c r="AA214" i="6"/>
  <c r="Z214" i="6"/>
  <c r="V214" i="6"/>
  <c r="AC214" i="6"/>
  <c r="A214" i="6"/>
  <c r="Z213" i="6"/>
  <c r="AC213" i="6"/>
  <c r="AA213" i="6"/>
  <c r="U213" i="6"/>
  <c r="A213" i="6"/>
  <c r="AE212" i="6"/>
  <c r="AD212" i="6"/>
  <c r="AC212" i="6"/>
  <c r="Z212" i="6"/>
  <c r="V212" i="6"/>
  <c r="A212" i="6"/>
  <c r="A211" i="6"/>
  <c r="A210" i="6"/>
  <c r="AE209" i="6"/>
  <c r="AD209" i="6"/>
  <c r="AC209" i="6"/>
  <c r="AA209" i="6"/>
  <c r="W209" i="6"/>
  <c r="A209" i="6"/>
  <c r="Z208" i="6"/>
  <c r="V208" i="6"/>
  <c r="A208" i="6"/>
  <c r="AD207" i="6"/>
  <c r="X207" i="6"/>
  <c r="V207" i="6"/>
  <c r="A207" i="6"/>
  <c r="AE206" i="6"/>
  <c r="AD206" i="6"/>
  <c r="AC206" i="6"/>
  <c r="AA206" i="6"/>
  <c r="U206" i="6"/>
  <c r="A206" i="6"/>
  <c r="AD205" i="6"/>
  <c r="AC205" i="6"/>
  <c r="Y205" i="6"/>
  <c r="A205" i="6"/>
  <c r="AE204" i="6"/>
  <c r="AD204" i="6"/>
  <c r="U204" i="6"/>
  <c r="A204" i="6"/>
  <c r="AC203" i="6"/>
  <c r="X203" i="6"/>
  <c r="W203" i="6"/>
  <c r="AD203" i="6"/>
  <c r="A203" i="6"/>
  <c r="A202" i="6"/>
  <c r="AE201" i="6"/>
  <c r="A201" i="6"/>
  <c r="AB200" i="6"/>
  <c r="Y200" i="6"/>
  <c r="A200" i="6"/>
  <c r="A199" i="6"/>
  <c r="A198" i="6"/>
  <c r="AA197" i="6"/>
  <c r="A197" i="6"/>
  <c r="AD197" i="6" s="1"/>
  <c r="AE196" i="6"/>
  <c r="AC196" i="6"/>
  <c r="AD196" i="6"/>
  <c r="Z196" i="6"/>
  <c r="T196" i="6"/>
  <c r="A196" i="6"/>
  <c r="AE195" i="6"/>
  <c r="AC195" i="6"/>
  <c r="AA195" i="6"/>
  <c r="W195" i="6"/>
  <c r="T195" i="6"/>
  <c r="AD195" i="6"/>
  <c r="A195" i="6"/>
  <c r="AE194" i="6"/>
  <c r="AC194" i="6"/>
  <c r="X194" i="6"/>
  <c r="A194" i="6"/>
  <c r="AD193" i="6"/>
  <c r="Q227" i="6"/>
  <c r="AA193" i="6"/>
  <c r="W193" i="6"/>
  <c r="A193" i="6"/>
  <c r="AE193" i="6" s="1"/>
  <c r="AA188" i="6"/>
  <c r="U188" i="6"/>
  <c r="A188" i="6"/>
  <c r="AE187" i="6"/>
  <c r="AD187" i="6"/>
  <c r="AC187" i="6"/>
  <c r="AA187" i="6"/>
  <c r="X187" i="6"/>
  <c r="U187" i="6"/>
  <c r="A187" i="6"/>
  <c r="AE186" i="6"/>
  <c r="AD186" i="6"/>
  <c r="AC186" i="6"/>
  <c r="Z186" i="6"/>
  <c r="A186" i="6"/>
  <c r="AE185" i="6"/>
  <c r="Y185" i="6"/>
  <c r="W185" i="6"/>
  <c r="A185" i="6"/>
  <c r="A184" i="6"/>
  <c r="AE183" i="6"/>
  <c r="AD183" i="6"/>
  <c r="AC183" i="6"/>
  <c r="X183" i="6"/>
  <c r="U183" i="6"/>
  <c r="A183" i="6"/>
  <c r="AE182" i="6"/>
  <c r="AD182" i="6"/>
  <c r="AC182" i="6"/>
  <c r="Z182" i="6"/>
  <c r="A182" i="6"/>
  <c r="T181" i="6"/>
  <c r="A181" i="6"/>
  <c r="AE180" i="6"/>
  <c r="AD180" i="6"/>
  <c r="AC180" i="6"/>
  <c r="Y180" i="6"/>
  <c r="A180" i="6"/>
  <c r="AE179" i="6"/>
  <c r="AD179" i="6"/>
  <c r="AC179" i="6"/>
  <c r="W179" i="6"/>
  <c r="A179" i="6"/>
  <c r="A178" i="6"/>
  <c r="AD177" i="6"/>
  <c r="X177" i="6"/>
  <c r="AE177" i="6"/>
  <c r="A177" i="6"/>
  <c r="AE176" i="6"/>
  <c r="AA176" i="6"/>
  <c r="Y176" i="6"/>
  <c r="T176" i="6"/>
  <c r="A176" i="6"/>
  <c r="Z175" i="6"/>
  <c r="W175" i="6"/>
  <c r="U175" i="6"/>
  <c r="A175" i="6"/>
  <c r="AD174" i="6"/>
  <c r="AC174" i="6"/>
  <c r="X174" i="6"/>
  <c r="W174" i="6"/>
  <c r="U174" i="6"/>
  <c r="A174" i="6"/>
  <c r="AE173" i="6"/>
  <c r="AC173" i="6"/>
  <c r="X173" i="6"/>
  <c r="A173" i="6"/>
  <c r="AE172" i="6"/>
  <c r="AD172" i="6"/>
  <c r="V172" i="6"/>
  <c r="U172" i="6"/>
  <c r="A172" i="6"/>
  <c r="AD171" i="6"/>
  <c r="W171" i="6"/>
  <c r="V171" i="6"/>
  <c r="A171" i="6"/>
  <c r="AD170" i="6"/>
  <c r="AC170" i="6"/>
  <c r="Z170" i="6"/>
  <c r="U170" i="6"/>
  <c r="A170" i="6"/>
  <c r="AE170" i="6" s="1"/>
  <c r="AC169" i="6"/>
  <c r="AD169" i="6"/>
  <c r="A169" i="6"/>
  <c r="AC168" i="6"/>
  <c r="AE168" i="6"/>
  <c r="AD168" i="6"/>
  <c r="AA168" i="6"/>
  <c r="V168" i="6"/>
  <c r="U168" i="6"/>
  <c r="A168" i="6"/>
  <c r="A167" i="6"/>
  <c r="T166" i="6"/>
  <c r="A166" i="6"/>
  <c r="AE165" i="6"/>
  <c r="AC165" i="6"/>
  <c r="W165" i="6"/>
  <c r="U165" i="6"/>
  <c r="AD165" i="6"/>
  <c r="A165" i="6"/>
  <c r="AE164" i="6"/>
  <c r="AC164" i="6"/>
  <c r="X164" i="6"/>
  <c r="T164" i="6"/>
  <c r="A164" i="6"/>
  <c r="A163" i="6"/>
  <c r="AE162" i="6"/>
  <c r="AD162" i="6"/>
  <c r="AC162" i="6"/>
  <c r="AA162" i="6"/>
  <c r="U162" i="6"/>
  <c r="T162" i="6"/>
  <c r="A162" i="6"/>
  <c r="AD161" i="6"/>
  <c r="X161" i="6"/>
  <c r="V161" i="6"/>
  <c r="A161" i="6"/>
  <c r="AE161" i="6" s="1"/>
  <c r="AD160" i="6"/>
  <c r="AC160" i="6"/>
  <c r="Z160" i="6"/>
  <c r="T160" i="6"/>
  <c r="A160" i="6"/>
  <c r="AE159" i="6"/>
  <c r="AD159" i="6"/>
  <c r="AC159" i="6"/>
  <c r="AA159" i="6"/>
  <c r="V159" i="6"/>
  <c r="A159" i="6"/>
  <c r="A158" i="6"/>
  <c r="AD157" i="6"/>
  <c r="X157" i="6"/>
  <c r="A157" i="6"/>
  <c r="A156" i="6"/>
  <c r="A155" i="6"/>
  <c r="AD154" i="6"/>
  <c r="AC154" i="6"/>
  <c r="AB154" i="6"/>
  <c r="X154" i="6"/>
  <c r="A154" i="6"/>
  <c r="AE154" i="6" s="1"/>
  <c r="AE153" i="6"/>
  <c r="AD153" i="6"/>
  <c r="AC153" i="6"/>
  <c r="Y153" i="6"/>
  <c r="A153" i="6"/>
  <c r="AC152" i="6"/>
  <c r="AE152" i="6"/>
  <c r="AD152" i="6"/>
  <c r="W152" i="6"/>
  <c r="A152" i="6"/>
  <c r="AE151" i="6"/>
  <c r="AD151" i="6"/>
  <c r="U151" i="6"/>
  <c r="Z151" i="6"/>
  <c r="Y151" i="6"/>
  <c r="A151" i="6"/>
  <c r="A150" i="6"/>
  <c r="A149" i="6"/>
  <c r="A148" i="6"/>
  <c r="A147" i="6"/>
  <c r="Z146" i="6"/>
  <c r="U146" i="6"/>
  <c r="A146" i="6"/>
  <c r="A145" i="6"/>
  <c r="AB144" i="6"/>
  <c r="A144" i="6"/>
  <c r="A143" i="6"/>
  <c r="AE142" i="6"/>
  <c r="W142" i="6"/>
  <c r="V142" i="6"/>
  <c r="AD142" i="6"/>
  <c r="A142" i="6"/>
  <c r="A141" i="6"/>
  <c r="AD140" i="6"/>
  <c r="A140" i="6"/>
  <c r="AC139" i="6"/>
  <c r="AE139" i="6"/>
  <c r="W139" i="6"/>
  <c r="AD139" i="6"/>
  <c r="A139" i="6"/>
  <c r="AC138" i="6"/>
  <c r="AA138" i="6"/>
  <c r="Y138" i="6"/>
  <c r="A138" i="6"/>
  <c r="AD137" i="6"/>
  <c r="AC137" i="6"/>
  <c r="AA137" i="6"/>
  <c r="A137" i="6"/>
  <c r="AE136" i="6"/>
  <c r="AD136" i="6"/>
  <c r="AC136" i="6"/>
  <c r="W136" i="6"/>
  <c r="A136" i="6"/>
  <c r="AE135" i="6"/>
  <c r="U135" i="6"/>
  <c r="AD135" i="6"/>
  <c r="Z135" i="6"/>
  <c r="Y135" i="6"/>
  <c r="A135" i="6"/>
  <c r="AC135" i="6" s="1"/>
  <c r="A134" i="6"/>
  <c r="A133" i="6"/>
  <c r="A132" i="6"/>
  <c r="A131" i="6"/>
  <c r="Z130" i="6"/>
  <c r="U130" i="6"/>
  <c r="A130" i="6"/>
  <c r="A129" i="6"/>
  <c r="A128" i="6"/>
  <c r="A127" i="6"/>
  <c r="AE126" i="6"/>
  <c r="W126" i="6"/>
  <c r="V126" i="6"/>
  <c r="AD126" i="6"/>
  <c r="A126" i="6"/>
  <c r="A125" i="6"/>
  <c r="AD124" i="6"/>
  <c r="A124" i="6"/>
  <c r="AE123" i="6"/>
  <c r="AC123" i="6"/>
  <c r="W123" i="6"/>
  <c r="A123" i="6"/>
  <c r="AC122" i="6"/>
  <c r="AA122" i="6"/>
  <c r="Y122" i="6"/>
  <c r="A122" i="6"/>
  <c r="AD121" i="6"/>
  <c r="AC121" i="6"/>
  <c r="AA121" i="6"/>
  <c r="A121" i="6"/>
  <c r="AC120" i="6"/>
  <c r="AE120" i="6"/>
  <c r="AD120" i="6"/>
  <c r="W120" i="6"/>
  <c r="A120" i="6"/>
  <c r="U119" i="6"/>
  <c r="AE119" i="6"/>
  <c r="AD119" i="6"/>
  <c r="Z119" i="6"/>
  <c r="Y119" i="6"/>
  <c r="A119" i="6"/>
  <c r="A118" i="6"/>
  <c r="A117" i="6"/>
  <c r="A116" i="6"/>
  <c r="A115" i="6"/>
  <c r="Z114" i="6"/>
  <c r="U114" i="6"/>
  <c r="A114" i="6"/>
  <c r="A113" i="6"/>
  <c r="A112" i="6"/>
  <c r="AD112" i="6" s="1"/>
  <c r="A111" i="6"/>
  <c r="O102" i="6"/>
  <c r="A100" i="6"/>
  <c r="AC99" i="6"/>
  <c r="AB99" i="6"/>
  <c r="Y99" i="6"/>
  <c r="A99" i="6"/>
  <c r="A98" i="6"/>
  <c r="AE97" i="6"/>
  <c r="AB97" i="6"/>
  <c r="X97" i="6"/>
  <c r="T97" i="6"/>
  <c r="A97" i="6"/>
  <c r="AA96" i="6"/>
  <c r="U96" i="6"/>
  <c r="A96" i="6"/>
  <c r="AD95" i="6"/>
  <c r="AB95" i="6"/>
  <c r="A95" i="6"/>
  <c r="A94" i="6"/>
  <c r="AE94" i="6" s="1"/>
  <c r="V89" i="6"/>
  <c r="AD89" i="6"/>
  <c r="A89" i="6"/>
  <c r="AE88" i="6"/>
  <c r="AD88" i="6"/>
  <c r="AC88" i="6"/>
  <c r="Y88" i="6"/>
  <c r="V88" i="6"/>
  <c r="A88" i="6"/>
  <c r="A87" i="6"/>
  <c r="A86" i="6"/>
  <c r="AC85" i="6"/>
  <c r="AE85" i="6"/>
  <c r="AD85" i="6"/>
  <c r="AA85" i="6"/>
  <c r="X85" i="6"/>
  <c r="A85" i="6"/>
  <c r="A84" i="6"/>
  <c r="AE83" i="6"/>
  <c r="AC83" i="6"/>
  <c r="AA83" i="6"/>
  <c r="T83" i="6"/>
  <c r="A83" i="6"/>
  <c r="A78" i="6"/>
  <c r="AC77" i="6"/>
  <c r="AE77" i="6"/>
  <c r="AD77" i="6"/>
  <c r="X77" i="6"/>
  <c r="W77" i="6"/>
  <c r="A77" i="6"/>
  <c r="A76" i="6"/>
  <c r="A75" i="6"/>
  <c r="AA74" i="6"/>
  <c r="A74" i="6"/>
  <c r="AE73" i="6"/>
  <c r="AD73" i="6"/>
  <c r="AC73" i="6"/>
  <c r="AA73" i="6"/>
  <c r="X73" i="6"/>
  <c r="U73" i="6"/>
  <c r="A73" i="6"/>
  <c r="AE72" i="6"/>
  <c r="AD72" i="6"/>
  <c r="AC72" i="6"/>
  <c r="Y72" i="6"/>
  <c r="W72" i="6"/>
  <c r="A72" i="6"/>
  <c r="AD71" i="6"/>
  <c r="AE71" i="6"/>
  <c r="AC71" i="6"/>
  <c r="AA71" i="6"/>
  <c r="W71" i="6"/>
  <c r="A71" i="6"/>
  <c r="AA70" i="6"/>
  <c r="Y70" i="6"/>
  <c r="A70" i="6"/>
  <c r="A69" i="6"/>
  <c r="AD68" i="6"/>
  <c r="AC68" i="6"/>
  <c r="W68" i="6"/>
  <c r="V68" i="6"/>
  <c r="A68" i="6"/>
  <c r="AE67" i="6"/>
  <c r="W67" i="6"/>
  <c r="A67" i="6"/>
  <c r="X66" i="6"/>
  <c r="A66" i="6"/>
  <c r="Z65" i="6"/>
  <c r="U65" i="6"/>
  <c r="A65" i="6"/>
  <c r="Y64" i="6"/>
  <c r="X64" i="6"/>
  <c r="V64" i="6"/>
  <c r="AC64" i="6"/>
  <c r="A64" i="6"/>
  <c r="A63" i="6"/>
  <c r="AC62" i="6"/>
  <c r="A62" i="6"/>
  <c r="AE61" i="6"/>
  <c r="AC61" i="6"/>
  <c r="X61" i="6"/>
  <c r="U61" i="6"/>
  <c r="A61" i="6"/>
  <c r="A60" i="6"/>
  <c r="AD59" i="6"/>
  <c r="AE59" i="6"/>
  <c r="AB59" i="6"/>
  <c r="AA59" i="6"/>
  <c r="A59" i="6"/>
  <c r="A58" i="6"/>
  <c r="AE57" i="6"/>
  <c r="AD57" i="6"/>
  <c r="AC57" i="6"/>
  <c r="X57" i="6"/>
  <c r="V57" i="6"/>
  <c r="A57" i="6"/>
  <c r="A56" i="6"/>
  <c r="AD55" i="6"/>
  <c r="AC55" i="6"/>
  <c r="AB55" i="6"/>
  <c r="Z55" i="6"/>
  <c r="A55" i="6"/>
  <c r="A54" i="6"/>
  <c r="AE53" i="6"/>
  <c r="AD53" i="6"/>
  <c r="AC53" i="6"/>
  <c r="U53" i="6"/>
  <c r="A53" i="6"/>
  <c r="AE52" i="6"/>
  <c r="AD52" i="6"/>
  <c r="AC52" i="6"/>
  <c r="Y52" i="6"/>
  <c r="W52" i="6"/>
  <c r="A52" i="6"/>
  <c r="AE51" i="6"/>
  <c r="AD51" i="6"/>
  <c r="AC51" i="6"/>
  <c r="AA51" i="6"/>
  <c r="X51" i="6"/>
  <c r="A51" i="6"/>
  <c r="AE50" i="6"/>
  <c r="AC50" i="6"/>
  <c r="AB50" i="6"/>
  <c r="T50" i="6"/>
  <c r="A50" i="6"/>
  <c r="A49" i="6"/>
  <c r="A48" i="6"/>
  <c r="AE47" i="6"/>
  <c r="AD47" i="6"/>
  <c r="AA47" i="6"/>
  <c r="X47" i="6"/>
  <c r="A47" i="6"/>
  <c r="A46" i="6"/>
  <c r="AE45" i="6"/>
  <c r="AD45" i="6"/>
  <c r="AC45" i="6"/>
  <c r="AA45" i="6"/>
  <c r="Y45" i="6"/>
  <c r="A45" i="6"/>
  <c r="A44" i="6"/>
  <c r="Y43" i="6"/>
  <c r="V43" i="6"/>
  <c r="A43" i="6"/>
  <c r="AE42" i="6"/>
  <c r="AD42" i="6"/>
  <c r="AC42" i="6"/>
  <c r="X42" i="6"/>
  <c r="W42" i="6"/>
  <c r="A42" i="6"/>
  <c r="Y41" i="6"/>
  <c r="W41" i="6"/>
  <c r="A41" i="6"/>
  <c r="AE41" i="6" s="1"/>
  <c r="A40" i="6"/>
  <c r="AE39" i="6"/>
  <c r="AD39" i="6"/>
  <c r="AC39" i="6"/>
  <c r="Z39" i="6"/>
  <c r="X39" i="6"/>
  <c r="A39" i="6"/>
  <c r="A38" i="6"/>
  <c r="Y37" i="6"/>
  <c r="U37" i="6"/>
  <c r="AE37" i="6"/>
  <c r="AD37" i="6"/>
  <c r="AA37" i="6"/>
  <c r="A37" i="6"/>
  <c r="A36" i="6"/>
  <c r="AD35" i="6"/>
  <c r="A35" i="6"/>
  <c r="AE34" i="6"/>
  <c r="AD34" i="6"/>
  <c r="AA34" i="6"/>
  <c r="V34" i="6"/>
  <c r="A34" i="6"/>
  <c r="AE33" i="6"/>
  <c r="AC33" i="6"/>
  <c r="X33" i="6"/>
  <c r="A33" i="6"/>
  <c r="AB32" i="6"/>
  <c r="T32" i="6"/>
  <c r="AE32" i="6"/>
  <c r="A32" i="6"/>
  <c r="AE31" i="6"/>
  <c r="AD31" i="6"/>
  <c r="AC31" i="6"/>
  <c r="AA31" i="6"/>
  <c r="U31" i="6"/>
  <c r="T31" i="6"/>
  <c r="A31" i="6"/>
  <c r="AD30" i="6"/>
  <c r="AE30" i="6"/>
  <c r="AB30" i="6"/>
  <c r="AA30" i="6"/>
  <c r="V30" i="6"/>
  <c r="A30" i="6"/>
  <c r="AE29" i="6"/>
  <c r="AD29" i="6"/>
  <c r="AC29" i="6"/>
  <c r="X29" i="6"/>
  <c r="U29" i="6"/>
  <c r="A29" i="6"/>
  <c r="A28" i="6"/>
  <c r="AC27" i="6"/>
  <c r="AE27" i="6"/>
  <c r="AD27" i="6"/>
  <c r="W27" i="6"/>
  <c r="A27" i="6"/>
  <c r="AD26" i="6"/>
  <c r="AC26" i="6"/>
  <c r="AA26" i="6"/>
  <c r="X26" i="6"/>
  <c r="A26" i="6"/>
  <c r="AE25" i="6"/>
  <c r="AD25" i="6"/>
  <c r="AC25" i="6"/>
  <c r="AB25" i="6"/>
  <c r="A25" i="6"/>
  <c r="A24" i="6"/>
  <c r="AA23" i="6"/>
  <c r="Z23" i="6"/>
  <c r="AE23" i="6"/>
  <c r="A23" i="6"/>
  <c r="AC22" i="6"/>
  <c r="AE22" i="6"/>
  <c r="AB22" i="6"/>
  <c r="W22" i="6"/>
  <c r="U22" i="6"/>
  <c r="AD22" i="6"/>
  <c r="A22" i="6"/>
  <c r="X21" i="6"/>
  <c r="A21" i="6"/>
  <c r="AC20" i="6"/>
  <c r="AE20" i="6"/>
  <c r="AB20" i="6"/>
  <c r="W20" i="6"/>
  <c r="A20" i="6"/>
  <c r="A19" i="6"/>
  <c r="AC18" i="6"/>
  <c r="AE18" i="6"/>
  <c r="AD18" i="6"/>
  <c r="AA18" i="6"/>
  <c r="X18" i="6"/>
  <c r="V18" i="6"/>
  <c r="A18" i="6"/>
  <c r="AE17" i="6"/>
  <c r="AC17" i="6"/>
  <c r="Z17" i="6"/>
  <c r="A17" i="6"/>
  <c r="AD16" i="6"/>
  <c r="Y16" i="6"/>
  <c r="W16" i="6"/>
  <c r="U16" i="6"/>
  <c r="A16" i="6"/>
  <c r="AD15" i="6"/>
  <c r="AC15" i="6"/>
  <c r="AE15" i="6"/>
  <c r="AA15" i="6"/>
  <c r="X15" i="6"/>
  <c r="T15" i="6"/>
  <c r="A15" i="6"/>
  <c r="AB14" i="6"/>
  <c r="Y14" i="6"/>
  <c r="U14" i="6"/>
  <c r="AD14" i="6"/>
  <c r="A14" i="6"/>
  <c r="AE13" i="6"/>
  <c r="AD13" i="6"/>
  <c r="AC13" i="6"/>
  <c r="Z13" i="6"/>
  <c r="T13" i="6"/>
  <c r="A13" i="6"/>
  <c r="AC12" i="6"/>
  <c r="AA12" i="6"/>
  <c r="Y12" i="6"/>
  <c r="U12" i="6"/>
  <c r="A12" i="6"/>
  <c r="A11" i="6"/>
  <c r="Q80" i="6"/>
  <c r="O80" i="6"/>
  <c r="A10" i="6"/>
  <c r="O5" i="6"/>
  <c r="AC5" i="6" s="1"/>
  <c r="F5" i="6"/>
  <c r="T5" i="6" s="1"/>
  <c r="B3" i="6"/>
  <c r="AD2" i="6"/>
  <c r="AJ418" i="5"/>
  <c r="AF415" i="5"/>
  <c r="W410" i="5"/>
  <c r="AE410" i="5"/>
  <c r="AB410" i="5"/>
  <c r="AA410" i="5"/>
  <c r="Y410" i="5"/>
  <c r="T410" i="5"/>
  <c r="A410" i="5"/>
  <c r="D410" i="5" s="1"/>
  <c r="X409" i="5"/>
  <c r="A409" i="5"/>
  <c r="Y408" i="5"/>
  <c r="AD408" i="5"/>
  <c r="AC408" i="5"/>
  <c r="AA408" i="5"/>
  <c r="V408" i="5"/>
  <c r="U408" i="5"/>
  <c r="A408" i="5"/>
  <c r="D408" i="5" s="1"/>
  <c r="AE407" i="5"/>
  <c r="AA407" i="5"/>
  <c r="Z407" i="5"/>
  <c r="X407" i="5"/>
  <c r="D407" i="5"/>
  <c r="A407" i="5"/>
  <c r="AA406" i="5"/>
  <c r="AE406" i="5"/>
  <c r="AC406" i="5"/>
  <c r="X406" i="5"/>
  <c r="W406" i="5"/>
  <c r="A406" i="5"/>
  <c r="D406" i="5" s="1"/>
  <c r="U405" i="5"/>
  <c r="T405" i="5"/>
  <c r="D405" i="5"/>
  <c r="A405" i="5"/>
  <c r="Y404" i="5"/>
  <c r="D404" i="5"/>
  <c r="U404" i="5" s="1"/>
  <c r="A404" i="5"/>
  <c r="Z403" i="5"/>
  <c r="AC403" i="5"/>
  <c r="D403" i="5"/>
  <c r="A403" i="5"/>
  <c r="P396" i="5"/>
  <c r="P399" i="5" s="1"/>
  <c r="O396" i="5"/>
  <c r="O399" i="5" s="1"/>
  <c r="AA394" i="5"/>
  <c r="AE394" i="5"/>
  <c r="AC394" i="5"/>
  <c r="X394" i="5"/>
  <c r="W394" i="5"/>
  <c r="U394" i="5"/>
  <c r="A394" i="5"/>
  <c r="D394" i="5" s="1"/>
  <c r="AC393" i="5"/>
  <c r="U393" i="5"/>
  <c r="T393" i="5"/>
  <c r="D393" i="5"/>
  <c r="A393" i="5"/>
  <c r="D392" i="5"/>
  <c r="U392" i="5" s="1"/>
  <c r="A392" i="5"/>
  <c r="Y383" i="5"/>
  <c r="AD383" i="5"/>
  <c r="AC383" i="5"/>
  <c r="AA383" i="5"/>
  <c r="V383" i="5"/>
  <c r="U383" i="5"/>
  <c r="A383" i="5"/>
  <c r="AE382" i="5"/>
  <c r="AA382" i="5"/>
  <c r="Z382" i="5"/>
  <c r="X382" i="5"/>
  <c r="AD382" i="5"/>
  <c r="A382" i="5"/>
  <c r="AA381" i="5"/>
  <c r="AE381" i="5"/>
  <c r="AC381" i="5"/>
  <c r="X381" i="5"/>
  <c r="W381" i="5"/>
  <c r="U381" i="5"/>
  <c r="A381" i="5"/>
  <c r="U380" i="5"/>
  <c r="T380" i="5"/>
  <c r="A380" i="5"/>
  <c r="O385" i="5"/>
  <c r="U379" i="5"/>
  <c r="A379" i="5"/>
  <c r="AI376" i="5"/>
  <c r="AE374" i="5"/>
  <c r="AA374" i="5"/>
  <c r="Z374" i="5"/>
  <c r="X374" i="5"/>
  <c r="AD374" i="5"/>
  <c r="A374" i="5"/>
  <c r="AA373" i="5"/>
  <c r="AE373" i="5"/>
  <c r="AC373" i="5"/>
  <c r="X373" i="5"/>
  <c r="W373" i="5"/>
  <c r="AD373" i="5"/>
  <c r="A373" i="5"/>
  <c r="AB372" i="5"/>
  <c r="U372" i="5"/>
  <c r="T372" i="5"/>
  <c r="A372" i="5"/>
  <c r="U371" i="5"/>
  <c r="A371" i="5"/>
  <c r="AC371" i="5" s="1"/>
  <c r="AC370" i="5"/>
  <c r="Z370" i="5"/>
  <c r="AE370" i="5"/>
  <c r="AD370" i="5"/>
  <c r="AB370" i="5"/>
  <c r="W370" i="5"/>
  <c r="V370" i="5"/>
  <c r="T370" i="5"/>
  <c r="A370" i="5"/>
  <c r="W369" i="5"/>
  <c r="AE369" i="5"/>
  <c r="AB369" i="5"/>
  <c r="AA369" i="5"/>
  <c r="Y369" i="5"/>
  <c r="A369" i="5"/>
  <c r="Y368" i="5"/>
  <c r="V368" i="5"/>
  <c r="A368" i="5"/>
  <c r="Y367" i="5"/>
  <c r="AD367" i="5"/>
  <c r="AC367" i="5"/>
  <c r="AA367" i="5"/>
  <c r="V367" i="5"/>
  <c r="U367" i="5"/>
  <c r="A367" i="5"/>
  <c r="AE366" i="5"/>
  <c r="AA366" i="5"/>
  <c r="Z366" i="5"/>
  <c r="X366" i="5"/>
  <c r="AD366" i="5"/>
  <c r="A366" i="5"/>
  <c r="AA365" i="5"/>
  <c r="AE365" i="5"/>
  <c r="AC365" i="5"/>
  <c r="X365" i="5"/>
  <c r="W365" i="5"/>
  <c r="U365" i="5"/>
  <c r="A365" i="5"/>
  <c r="U364" i="5"/>
  <c r="T364" i="5"/>
  <c r="A364" i="5"/>
  <c r="Z363" i="5"/>
  <c r="W363" i="5"/>
  <c r="U363" i="5"/>
  <c r="A363" i="5"/>
  <c r="Z362" i="5"/>
  <c r="AE362" i="5"/>
  <c r="AD362" i="5"/>
  <c r="AC362" i="5"/>
  <c r="AB362" i="5"/>
  <c r="W362" i="5"/>
  <c r="V362" i="5"/>
  <c r="T362" i="5"/>
  <c r="A362" i="5"/>
  <c r="AE361" i="5"/>
  <c r="W361" i="5"/>
  <c r="AB361" i="5"/>
  <c r="AA361" i="5"/>
  <c r="Y361" i="5"/>
  <c r="T361" i="5"/>
  <c r="A361" i="5"/>
  <c r="AD360" i="5"/>
  <c r="A360" i="5"/>
  <c r="Y359" i="5"/>
  <c r="AD359" i="5"/>
  <c r="AC359" i="5"/>
  <c r="AA359" i="5"/>
  <c r="V359" i="5"/>
  <c r="A359" i="5"/>
  <c r="AE358" i="5"/>
  <c r="AA358" i="5"/>
  <c r="Z358" i="5"/>
  <c r="X358" i="5"/>
  <c r="A358" i="5"/>
  <c r="AA357" i="5"/>
  <c r="AE357" i="5"/>
  <c r="AC357" i="5"/>
  <c r="X357" i="5"/>
  <c r="W357" i="5"/>
  <c r="A357" i="5"/>
  <c r="AC356" i="5"/>
  <c r="U356" i="5"/>
  <c r="T356" i="5"/>
  <c r="A356" i="5"/>
  <c r="U355" i="5"/>
  <c r="A355" i="5"/>
  <c r="AC354" i="5"/>
  <c r="Z354" i="5"/>
  <c r="AE354" i="5"/>
  <c r="AD354" i="5"/>
  <c r="AB354" i="5"/>
  <c r="W354" i="5"/>
  <c r="V354" i="5"/>
  <c r="T354" i="5"/>
  <c r="A354" i="5"/>
  <c r="AE353" i="5"/>
  <c r="W353" i="5"/>
  <c r="AB353" i="5"/>
  <c r="AA353" i="5"/>
  <c r="Y353" i="5"/>
  <c r="A353" i="5"/>
  <c r="V352" i="5"/>
  <c r="A352" i="5"/>
  <c r="Y351" i="5"/>
  <c r="AD351" i="5"/>
  <c r="AC351" i="5"/>
  <c r="AA351" i="5"/>
  <c r="V351" i="5"/>
  <c r="U351" i="5"/>
  <c r="AE351" i="5"/>
  <c r="A351" i="5"/>
  <c r="AE350" i="5"/>
  <c r="AA350" i="5"/>
  <c r="Z350" i="5"/>
  <c r="X350" i="5"/>
  <c r="A350" i="5"/>
  <c r="AA349" i="5"/>
  <c r="AE349" i="5"/>
  <c r="AC349" i="5"/>
  <c r="X349" i="5"/>
  <c r="W349" i="5"/>
  <c r="A349" i="5"/>
  <c r="U348" i="5"/>
  <c r="T348" i="5"/>
  <c r="A348" i="5"/>
  <c r="Y347" i="5"/>
  <c r="W347" i="5"/>
  <c r="U347" i="5"/>
  <c r="A347" i="5"/>
  <c r="AC347" i="5" s="1"/>
  <c r="AC346" i="5"/>
  <c r="Z346" i="5"/>
  <c r="AE346" i="5"/>
  <c r="AD346" i="5"/>
  <c r="AB346" i="5"/>
  <c r="W346" i="5"/>
  <c r="V346" i="5"/>
  <c r="T346" i="5"/>
  <c r="A346" i="5"/>
  <c r="W345" i="5"/>
  <c r="AE345" i="5"/>
  <c r="AB345" i="5"/>
  <c r="AA345" i="5"/>
  <c r="Y345" i="5"/>
  <c r="T345" i="5"/>
  <c r="AD345" i="5"/>
  <c r="A345" i="5"/>
  <c r="X344" i="5"/>
  <c r="A344" i="5"/>
  <c r="AC343" i="5"/>
  <c r="A343" i="5"/>
  <c r="AE342" i="5"/>
  <c r="AA342" i="5"/>
  <c r="Z342" i="5"/>
  <c r="X342" i="5"/>
  <c r="A342" i="5"/>
  <c r="AA341" i="5"/>
  <c r="AE341" i="5"/>
  <c r="AC341" i="5"/>
  <c r="X341" i="5"/>
  <c r="W341" i="5"/>
  <c r="A341" i="5"/>
  <c r="AB340" i="5"/>
  <c r="U340" i="5"/>
  <c r="T340" i="5"/>
  <c r="A340" i="5"/>
  <c r="AD339" i="5"/>
  <c r="Y339" i="5"/>
  <c r="U339" i="5"/>
  <c r="A339" i="5"/>
  <c r="Z338" i="5"/>
  <c r="AE338" i="5"/>
  <c r="AD338" i="5"/>
  <c r="AC338" i="5"/>
  <c r="AB338" i="5"/>
  <c r="W338" i="5"/>
  <c r="V338" i="5"/>
  <c r="T338" i="5"/>
  <c r="A338" i="5"/>
  <c r="AE337" i="5"/>
  <c r="W337" i="5"/>
  <c r="AB337" i="5"/>
  <c r="AA337" i="5"/>
  <c r="Y337" i="5"/>
  <c r="A337" i="5"/>
  <c r="AD336" i="5"/>
  <c r="AC336" i="5"/>
  <c r="Y336" i="5"/>
  <c r="X336" i="5"/>
  <c r="V336" i="5"/>
  <c r="A336" i="5"/>
  <c r="AD335" i="5"/>
  <c r="AA335" i="5"/>
  <c r="A335" i="5"/>
  <c r="AE334" i="5"/>
  <c r="AA334" i="5"/>
  <c r="Z334" i="5"/>
  <c r="X334" i="5"/>
  <c r="AD334" i="5"/>
  <c r="A334" i="5"/>
  <c r="AA333" i="5"/>
  <c r="AE333" i="5"/>
  <c r="AC333" i="5"/>
  <c r="X333" i="5"/>
  <c r="W333" i="5"/>
  <c r="U333" i="5"/>
  <c r="A333" i="5"/>
  <c r="AC332" i="5"/>
  <c r="U332" i="5"/>
  <c r="T332" i="5"/>
  <c r="A332" i="5"/>
  <c r="Z331" i="5"/>
  <c r="U331" i="5"/>
  <c r="A331" i="5"/>
  <c r="Z330" i="5"/>
  <c r="AE330" i="5"/>
  <c r="AD330" i="5"/>
  <c r="AC330" i="5"/>
  <c r="AB330" i="5"/>
  <c r="W330" i="5"/>
  <c r="V330" i="5"/>
  <c r="T330" i="5"/>
  <c r="A330" i="5"/>
  <c r="AE329" i="5"/>
  <c r="W329" i="5"/>
  <c r="AB329" i="5"/>
  <c r="AA329" i="5"/>
  <c r="Y329" i="5"/>
  <c r="AD329" i="5"/>
  <c r="A329" i="5"/>
  <c r="AD328" i="5"/>
  <c r="X328" i="5"/>
  <c r="V328" i="5"/>
  <c r="A328" i="5"/>
  <c r="AC327" i="5"/>
  <c r="V327" i="5"/>
  <c r="A327" i="5"/>
  <c r="AC326" i="5"/>
  <c r="U326" i="5"/>
  <c r="T326" i="5"/>
  <c r="A326" i="5"/>
  <c r="AE325" i="5"/>
  <c r="W325" i="5"/>
  <c r="AB325" i="5"/>
  <c r="AA325" i="5"/>
  <c r="Y325" i="5"/>
  <c r="A325" i="5"/>
  <c r="AE324" i="5"/>
  <c r="AA324" i="5"/>
  <c r="Z324" i="5"/>
  <c r="X324" i="5"/>
  <c r="A324" i="5"/>
  <c r="U323" i="5"/>
  <c r="A323" i="5"/>
  <c r="Y322" i="5"/>
  <c r="A322" i="5"/>
  <c r="AA321" i="5"/>
  <c r="AE321" i="5"/>
  <c r="AC321" i="5"/>
  <c r="X321" i="5"/>
  <c r="W321" i="5"/>
  <c r="U321" i="5"/>
  <c r="AD321" i="5"/>
  <c r="A321" i="5"/>
  <c r="AC320" i="5"/>
  <c r="Z320" i="5"/>
  <c r="AE320" i="5"/>
  <c r="AD320" i="5"/>
  <c r="AB320" i="5"/>
  <c r="W320" i="5"/>
  <c r="V320" i="5"/>
  <c r="T320" i="5"/>
  <c r="A320" i="5"/>
  <c r="A319" i="5"/>
  <c r="Z318" i="5"/>
  <c r="U318" i="5"/>
  <c r="T318" i="5"/>
  <c r="A318" i="5"/>
  <c r="AE317" i="5"/>
  <c r="W317" i="5"/>
  <c r="AB317" i="5"/>
  <c r="AA317" i="5"/>
  <c r="Y317" i="5"/>
  <c r="AD317" i="5"/>
  <c r="A317" i="5"/>
  <c r="AD316" i="5"/>
  <c r="V316" i="5"/>
  <c r="A316" i="5"/>
  <c r="A315" i="5"/>
  <c r="AE314" i="5"/>
  <c r="AA314" i="5"/>
  <c r="Z314" i="5"/>
  <c r="X314" i="5"/>
  <c r="A314" i="5"/>
  <c r="AA313" i="5"/>
  <c r="AE313" i="5"/>
  <c r="AC313" i="5"/>
  <c r="X313" i="5"/>
  <c r="W313" i="5"/>
  <c r="AD313" i="5"/>
  <c r="A313" i="5"/>
  <c r="Z312" i="5"/>
  <c r="U312" i="5"/>
  <c r="T312" i="5"/>
  <c r="A312" i="5"/>
  <c r="AD311" i="5"/>
  <c r="U311" i="5"/>
  <c r="A311" i="5"/>
  <c r="AC311" i="5" s="1"/>
  <c r="Z310" i="5"/>
  <c r="AE310" i="5"/>
  <c r="AD310" i="5"/>
  <c r="AC310" i="5"/>
  <c r="AB310" i="5"/>
  <c r="W310" i="5"/>
  <c r="V310" i="5"/>
  <c r="T310" i="5"/>
  <c r="A310" i="5"/>
  <c r="W309" i="5"/>
  <c r="AE309" i="5"/>
  <c r="AB309" i="5"/>
  <c r="AA309" i="5"/>
  <c r="Y309" i="5"/>
  <c r="A309" i="5"/>
  <c r="A308" i="5"/>
  <c r="A307" i="5"/>
  <c r="AE306" i="5"/>
  <c r="AA306" i="5"/>
  <c r="Z306" i="5"/>
  <c r="X306" i="5"/>
  <c r="A306" i="5"/>
  <c r="AA305" i="5"/>
  <c r="AE305" i="5"/>
  <c r="AC305" i="5"/>
  <c r="X305" i="5"/>
  <c r="W305" i="5"/>
  <c r="U305" i="5"/>
  <c r="AD305" i="5"/>
  <c r="A305" i="5"/>
  <c r="AB304" i="5"/>
  <c r="U304" i="5"/>
  <c r="T304" i="5"/>
  <c r="A304" i="5"/>
  <c r="AD303" i="5"/>
  <c r="U303" i="5"/>
  <c r="A303" i="5"/>
  <c r="AC302" i="5"/>
  <c r="Z302" i="5"/>
  <c r="AE302" i="5"/>
  <c r="AD302" i="5"/>
  <c r="AB302" i="5"/>
  <c r="W302" i="5"/>
  <c r="V302" i="5"/>
  <c r="T302" i="5"/>
  <c r="A302" i="5"/>
  <c r="W301" i="5"/>
  <c r="AE301" i="5"/>
  <c r="AB301" i="5"/>
  <c r="AA301" i="5"/>
  <c r="Y301" i="5"/>
  <c r="AD301" i="5"/>
  <c r="A301" i="5"/>
  <c r="Y300" i="5"/>
  <c r="X300" i="5"/>
  <c r="V300" i="5"/>
  <c r="A300" i="5"/>
  <c r="AA299" i="5"/>
  <c r="V299" i="5"/>
  <c r="A299" i="5"/>
  <c r="AE298" i="5"/>
  <c r="AA298" i="5"/>
  <c r="Z298" i="5"/>
  <c r="X298" i="5"/>
  <c r="A298" i="5"/>
  <c r="AA297" i="5"/>
  <c r="AE297" i="5"/>
  <c r="P376" i="5"/>
  <c r="X297" i="5"/>
  <c r="W297" i="5"/>
  <c r="A297" i="5"/>
  <c r="V286" i="5"/>
  <c r="A286" i="5"/>
  <c r="A285" i="5"/>
  <c r="AE284" i="5"/>
  <c r="AA284" i="5"/>
  <c r="Z284" i="5"/>
  <c r="X284" i="5"/>
  <c r="A284" i="5"/>
  <c r="AA283" i="5"/>
  <c r="AE283" i="5"/>
  <c r="AC283" i="5"/>
  <c r="X283" i="5"/>
  <c r="W283" i="5"/>
  <c r="A283" i="5"/>
  <c r="AC282" i="5"/>
  <c r="U282" i="5"/>
  <c r="T282" i="5"/>
  <c r="A282" i="5"/>
  <c r="U281" i="5"/>
  <c r="A281" i="5"/>
  <c r="AC280" i="5"/>
  <c r="Z280" i="5"/>
  <c r="AE280" i="5"/>
  <c r="AD280" i="5"/>
  <c r="AB280" i="5"/>
  <c r="W280" i="5"/>
  <c r="V280" i="5"/>
  <c r="T280" i="5"/>
  <c r="A280" i="5"/>
  <c r="AE279" i="5"/>
  <c r="W279" i="5"/>
  <c r="P288" i="5"/>
  <c r="O288" i="5"/>
  <c r="A279" i="5"/>
  <c r="AE274" i="5"/>
  <c r="AA274" i="5"/>
  <c r="Z274" i="5"/>
  <c r="X274" i="5"/>
  <c r="AD274" i="5"/>
  <c r="A274" i="5"/>
  <c r="AA273" i="5"/>
  <c r="AE273" i="5"/>
  <c r="AC273" i="5"/>
  <c r="X273" i="5"/>
  <c r="W273" i="5"/>
  <c r="A273" i="5"/>
  <c r="U272" i="5"/>
  <c r="T272" i="5"/>
  <c r="A272" i="5"/>
  <c r="U271" i="5"/>
  <c r="A271" i="5"/>
  <c r="AC270" i="5"/>
  <c r="Z270" i="5"/>
  <c r="AE270" i="5"/>
  <c r="AD270" i="5"/>
  <c r="AB270" i="5"/>
  <c r="W270" i="5"/>
  <c r="V270" i="5"/>
  <c r="T270" i="5"/>
  <c r="A270" i="5"/>
  <c r="W269" i="5"/>
  <c r="AE269" i="5"/>
  <c r="AB269" i="5"/>
  <c r="AA269" i="5"/>
  <c r="Y269" i="5"/>
  <c r="T269" i="5"/>
  <c r="A269" i="5"/>
  <c r="AC268" i="5"/>
  <c r="Y268" i="5"/>
  <c r="X268" i="5"/>
  <c r="V268" i="5"/>
  <c r="A268" i="5"/>
  <c r="AD267" i="5"/>
  <c r="AC267" i="5"/>
  <c r="AA267" i="5"/>
  <c r="V267" i="5"/>
  <c r="A267" i="5"/>
  <c r="AE266" i="5"/>
  <c r="AA266" i="5"/>
  <c r="Z266" i="5"/>
  <c r="X266" i="5"/>
  <c r="AD266" i="5"/>
  <c r="A266" i="5"/>
  <c r="AA265" i="5"/>
  <c r="AE265" i="5"/>
  <c r="AC265" i="5"/>
  <c r="X265" i="5"/>
  <c r="W265" i="5"/>
  <c r="AD265" i="5"/>
  <c r="A265" i="5"/>
  <c r="U264" i="5"/>
  <c r="T264" i="5"/>
  <c r="A264" i="5"/>
  <c r="Z263" i="5"/>
  <c r="W263" i="5"/>
  <c r="U263" i="5"/>
  <c r="A263" i="5"/>
  <c r="AC263" i="5" s="1"/>
  <c r="AC262" i="5"/>
  <c r="Z262" i="5"/>
  <c r="AE262" i="5"/>
  <c r="AD262" i="5"/>
  <c r="AB262" i="5"/>
  <c r="W262" i="5"/>
  <c r="V262" i="5"/>
  <c r="T262" i="5"/>
  <c r="A262" i="5"/>
  <c r="W261" i="5"/>
  <c r="AE261" i="5"/>
  <c r="AB261" i="5"/>
  <c r="AA261" i="5"/>
  <c r="Y261" i="5"/>
  <c r="T261" i="5"/>
  <c r="A261" i="5"/>
  <c r="AD260" i="5"/>
  <c r="AC260" i="5"/>
  <c r="Y260" i="5"/>
  <c r="X260" i="5"/>
  <c r="V260" i="5"/>
  <c r="A260" i="5"/>
  <c r="AD259" i="5"/>
  <c r="AC259" i="5"/>
  <c r="AA259" i="5"/>
  <c r="V259" i="5"/>
  <c r="A259" i="5"/>
  <c r="AE258" i="5"/>
  <c r="AA258" i="5"/>
  <c r="Z258" i="5"/>
  <c r="X258" i="5"/>
  <c r="A258" i="5"/>
  <c r="AA257" i="5"/>
  <c r="AE257" i="5"/>
  <c r="AC257" i="5"/>
  <c r="X257" i="5"/>
  <c r="W257" i="5"/>
  <c r="A257" i="5"/>
  <c r="U256" i="5"/>
  <c r="T256" i="5"/>
  <c r="A256" i="5"/>
  <c r="W255" i="5"/>
  <c r="U255" i="5"/>
  <c r="A255" i="5"/>
  <c r="AC255" i="5" s="1"/>
  <c r="AC254" i="5"/>
  <c r="Z254" i="5"/>
  <c r="AE254" i="5"/>
  <c r="AD254" i="5"/>
  <c r="AB254" i="5"/>
  <c r="W254" i="5"/>
  <c r="V254" i="5"/>
  <c r="T254" i="5"/>
  <c r="A254" i="5"/>
  <c r="W253" i="5"/>
  <c r="AE253" i="5"/>
  <c r="AB253" i="5"/>
  <c r="AA253" i="5"/>
  <c r="Y253" i="5"/>
  <c r="T253" i="5"/>
  <c r="AD253" i="5"/>
  <c r="A253" i="5"/>
  <c r="AC252" i="5"/>
  <c r="Y252" i="5"/>
  <c r="X252" i="5"/>
  <c r="V252" i="5"/>
  <c r="A252" i="5"/>
  <c r="AC251" i="5"/>
  <c r="AA251" i="5"/>
  <c r="A251" i="5"/>
  <c r="AE250" i="5"/>
  <c r="AA250" i="5"/>
  <c r="Z250" i="5"/>
  <c r="X250" i="5"/>
  <c r="A250" i="5"/>
  <c r="AA249" i="5"/>
  <c r="AE249" i="5"/>
  <c r="AC249" i="5"/>
  <c r="X249" i="5"/>
  <c r="W249" i="5"/>
  <c r="A249" i="5"/>
  <c r="U248" i="5"/>
  <c r="T248" i="5"/>
  <c r="A248" i="5"/>
  <c r="AD247" i="5"/>
  <c r="Z247" i="5"/>
  <c r="Y247" i="5"/>
  <c r="W247" i="5"/>
  <c r="U247" i="5"/>
  <c r="A247" i="5"/>
  <c r="Z246" i="5"/>
  <c r="AE246" i="5"/>
  <c r="AD246" i="5"/>
  <c r="AC246" i="5"/>
  <c r="AB246" i="5"/>
  <c r="W246" i="5"/>
  <c r="V246" i="5"/>
  <c r="T246" i="5"/>
  <c r="A246" i="5"/>
  <c r="AE245" i="5"/>
  <c r="W245" i="5"/>
  <c r="AB245" i="5"/>
  <c r="AA245" i="5"/>
  <c r="Y245" i="5"/>
  <c r="A245" i="5"/>
  <c r="AD244" i="5"/>
  <c r="AC244" i="5"/>
  <c r="X244" i="5"/>
  <c r="A244" i="5"/>
  <c r="AD243" i="5"/>
  <c r="AC243" i="5"/>
  <c r="A243" i="5"/>
  <c r="AE242" i="5"/>
  <c r="AA242" i="5"/>
  <c r="Z242" i="5"/>
  <c r="X242" i="5"/>
  <c r="AD242" i="5"/>
  <c r="A242" i="5"/>
  <c r="AA241" i="5"/>
  <c r="AE241" i="5"/>
  <c r="AC241" i="5"/>
  <c r="X241" i="5"/>
  <c r="W241" i="5"/>
  <c r="U241" i="5"/>
  <c r="A241" i="5"/>
  <c r="AC240" i="5"/>
  <c r="AB240" i="5"/>
  <c r="U240" i="5"/>
  <c r="T240" i="5"/>
  <c r="A240" i="5"/>
  <c r="Z239" i="5"/>
  <c r="Y239" i="5"/>
  <c r="U239" i="5"/>
  <c r="A239" i="5"/>
  <c r="Z238" i="5"/>
  <c r="AE238" i="5"/>
  <c r="AD238" i="5"/>
  <c r="AC238" i="5"/>
  <c r="AB238" i="5"/>
  <c r="W238" i="5"/>
  <c r="V238" i="5"/>
  <c r="T238" i="5"/>
  <c r="A238" i="5"/>
  <c r="AE237" i="5"/>
  <c r="W237" i="5"/>
  <c r="AB237" i="5"/>
  <c r="AA237" i="5"/>
  <c r="Y237" i="5"/>
  <c r="AD237" i="5"/>
  <c r="A237" i="5"/>
  <c r="AD236" i="5"/>
  <c r="AC236" i="5"/>
  <c r="V236" i="5"/>
  <c r="A236" i="5"/>
  <c r="AD235" i="5"/>
  <c r="A235" i="5"/>
  <c r="AE234" i="5"/>
  <c r="AA234" i="5"/>
  <c r="Z234" i="5"/>
  <c r="X234" i="5"/>
  <c r="A234" i="5"/>
  <c r="AA233" i="5"/>
  <c r="AE233" i="5"/>
  <c r="AC233" i="5"/>
  <c r="X233" i="5"/>
  <c r="W233" i="5"/>
  <c r="U233" i="5"/>
  <c r="AD233" i="5"/>
  <c r="A233" i="5"/>
  <c r="Z232" i="5"/>
  <c r="U232" i="5"/>
  <c r="T232" i="5"/>
  <c r="A232" i="5"/>
  <c r="Z231" i="5"/>
  <c r="U231" i="5"/>
  <c r="A231" i="5"/>
  <c r="AC231" i="5" s="1"/>
  <c r="Z230" i="5"/>
  <c r="AE230" i="5"/>
  <c r="AD230" i="5"/>
  <c r="AC230" i="5"/>
  <c r="AB230" i="5"/>
  <c r="W230" i="5"/>
  <c r="V230" i="5"/>
  <c r="T230" i="5"/>
  <c r="A230" i="5"/>
  <c r="W229" i="5"/>
  <c r="AE229" i="5"/>
  <c r="AB229" i="5"/>
  <c r="AA229" i="5"/>
  <c r="Y229" i="5"/>
  <c r="A229" i="5"/>
  <c r="A228" i="5"/>
  <c r="A227" i="5"/>
  <c r="AE226" i="5"/>
  <c r="P276" i="5"/>
  <c r="O276" i="5"/>
  <c r="AA226" i="5"/>
  <c r="Z226" i="5"/>
  <c r="X226" i="5"/>
  <c r="A226" i="5"/>
  <c r="AD221" i="5"/>
  <c r="Z221" i="5"/>
  <c r="Y221" i="5"/>
  <c r="W221" i="5"/>
  <c r="U221" i="5"/>
  <c r="A221" i="5"/>
  <c r="Z220" i="5"/>
  <c r="AE220" i="5"/>
  <c r="AD220" i="5"/>
  <c r="AC220" i="5"/>
  <c r="AB220" i="5"/>
  <c r="W220" i="5"/>
  <c r="V220" i="5"/>
  <c r="T220" i="5"/>
  <c r="A220" i="5"/>
  <c r="AE219" i="5"/>
  <c r="W219" i="5"/>
  <c r="AB219" i="5"/>
  <c r="AA219" i="5"/>
  <c r="Y219" i="5"/>
  <c r="A219" i="5"/>
  <c r="AC218" i="5"/>
  <c r="A218" i="5"/>
  <c r="AD217" i="5"/>
  <c r="A217" i="5"/>
  <c r="AE216" i="5"/>
  <c r="AA216" i="5"/>
  <c r="Z216" i="5"/>
  <c r="X216" i="5"/>
  <c r="AD216" i="5"/>
  <c r="A216" i="5"/>
  <c r="AA215" i="5"/>
  <c r="AE215" i="5"/>
  <c r="AC215" i="5"/>
  <c r="X215" i="5"/>
  <c r="W215" i="5"/>
  <c r="U215" i="5"/>
  <c r="A215" i="5"/>
  <c r="AC214" i="5"/>
  <c r="AB214" i="5"/>
  <c r="U214" i="5"/>
  <c r="T214" i="5"/>
  <c r="A214" i="5"/>
  <c r="Z213" i="5"/>
  <c r="U213" i="5"/>
  <c r="A213" i="5"/>
  <c r="Z212" i="5"/>
  <c r="AE212" i="5"/>
  <c r="AD212" i="5"/>
  <c r="AC212" i="5"/>
  <c r="AB212" i="5"/>
  <c r="W212" i="5"/>
  <c r="V212" i="5"/>
  <c r="T212" i="5"/>
  <c r="A212" i="5"/>
  <c r="AE211" i="5"/>
  <c r="W211" i="5"/>
  <c r="AB211" i="5"/>
  <c r="AA211" i="5"/>
  <c r="Y211" i="5"/>
  <c r="AD211" i="5"/>
  <c r="A211" i="5"/>
  <c r="AD210" i="5"/>
  <c r="V210" i="5"/>
  <c r="A210" i="5"/>
  <c r="V209" i="5"/>
  <c r="A209" i="5"/>
  <c r="AE208" i="5"/>
  <c r="AA208" i="5"/>
  <c r="Z208" i="5"/>
  <c r="X208" i="5"/>
  <c r="A208" i="5"/>
  <c r="AA207" i="5"/>
  <c r="AE207" i="5"/>
  <c r="AC207" i="5"/>
  <c r="X207" i="5"/>
  <c r="W207" i="5"/>
  <c r="AD207" i="5"/>
  <c r="A207" i="5"/>
  <c r="Z206" i="5"/>
  <c r="U206" i="5"/>
  <c r="T206" i="5"/>
  <c r="A206" i="5"/>
  <c r="U205" i="5"/>
  <c r="A205" i="5"/>
  <c r="AC205" i="5" s="1"/>
  <c r="Z204" i="5"/>
  <c r="AE204" i="5"/>
  <c r="AD204" i="5"/>
  <c r="AC204" i="5"/>
  <c r="AB204" i="5"/>
  <c r="W204" i="5"/>
  <c r="V204" i="5"/>
  <c r="T204" i="5"/>
  <c r="A204" i="5"/>
  <c r="W203" i="5"/>
  <c r="AE203" i="5"/>
  <c r="AB203" i="5"/>
  <c r="AA203" i="5"/>
  <c r="Y203" i="5"/>
  <c r="T203" i="5"/>
  <c r="A203" i="5"/>
  <c r="A202" i="5"/>
  <c r="A201" i="5"/>
  <c r="AE200" i="5"/>
  <c r="AA200" i="5"/>
  <c r="Z200" i="5"/>
  <c r="X200" i="5"/>
  <c r="A200" i="5"/>
  <c r="AA199" i="5"/>
  <c r="AE199" i="5"/>
  <c r="AC199" i="5"/>
  <c r="X199" i="5"/>
  <c r="W199" i="5"/>
  <c r="AD199" i="5"/>
  <c r="A199" i="5"/>
  <c r="AB198" i="5"/>
  <c r="U198" i="5"/>
  <c r="T198" i="5"/>
  <c r="A198" i="5"/>
  <c r="AD197" i="5"/>
  <c r="U197" i="5"/>
  <c r="A197" i="5"/>
  <c r="AC196" i="5"/>
  <c r="Z196" i="5"/>
  <c r="AE196" i="5"/>
  <c r="AD196" i="5"/>
  <c r="AB196" i="5"/>
  <c r="W196" i="5"/>
  <c r="V196" i="5"/>
  <c r="T196" i="5"/>
  <c r="A196" i="5"/>
  <c r="W195" i="5"/>
  <c r="AE195" i="5"/>
  <c r="AB195" i="5"/>
  <c r="AA195" i="5"/>
  <c r="Y195" i="5"/>
  <c r="AD195" i="5"/>
  <c r="A195" i="5"/>
  <c r="Y194" i="5"/>
  <c r="X194" i="5"/>
  <c r="V194" i="5"/>
  <c r="A194" i="5"/>
  <c r="AA193" i="5"/>
  <c r="V193" i="5"/>
  <c r="A193" i="5"/>
  <c r="AE192" i="5"/>
  <c r="AA192" i="5"/>
  <c r="Z192" i="5"/>
  <c r="X192" i="5"/>
  <c r="AD192" i="5"/>
  <c r="A192" i="5"/>
  <c r="AA191" i="5"/>
  <c r="AE191" i="5"/>
  <c r="AC191" i="5"/>
  <c r="X191" i="5"/>
  <c r="W191" i="5"/>
  <c r="A191" i="5"/>
  <c r="AC190" i="5"/>
  <c r="U190" i="5"/>
  <c r="T190" i="5"/>
  <c r="A190" i="5"/>
  <c r="U189" i="5"/>
  <c r="A189" i="5"/>
  <c r="AC188" i="5"/>
  <c r="Z188" i="5"/>
  <c r="AE188" i="5"/>
  <c r="AD188" i="5"/>
  <c r="O223" i="5"/>
  <c r="W188" i="5"/>
  <c r="V188" i="5"/>
  <c r="A188" i="5"/>
  <c r="AA183" i="5"/>
  <c r="AE183" i="5"/>
  <c r="AC183" i="5"/>
  <c r="X183" i="5"/>
  <c r="W183" i="5"/>
  <c r="A183" i="5"/>
  <c r="Z182" i="5"/>
  <c r="U182" i="5"/>
  <c r="T182" i="5"/>
  <c r="A182" i="5"/>
  <c r="Z181" i="5"/>
  <c r="Y181" i="5"/>
  <c r="W181" i="5"/>
  <c r="U181" i="5"/>
  <c r="A181" i="5"/>
  <c r="AC181" i="5" s="1"/>
  <c r="Z180" i="5"/>
  <c r="AE180" i="5"/>
  <c r="AD180" i="5"/>
  <c r="AC180" i="5"/>
  <c r="AB180" i="5"/>
  <c r="W180" i="5"/>
  <c r="V180" i="5"/>
  <c r="T180" i="5"/>
  <c r="A180" i="5"/>
  <c r="W179" i="5"/>
  <c r="AE179" i="5"/>
  <c r="AB179" i="5"/>
  <c r="AA179" i="5"/>
  <c r="Y179" i="5"/>
  <c r="AD179" i="5"/>
  <c r="A179" i="5"/>
  <c r="A178" i="5"/>
  <c r="A177" i="5"/>
  <c r="AD176" i="5"/>
  <c r="A176" i="5"/>
  <c r="AE175" i="5"/>
  <c r="AA175" i="5"/>
  <c r="Z175" i="5"/>
  <c r="X175" i="5"/>
  <c r="A175" i="5"/>
  <c r="A174" i="5"/>
  <c r="AA173" i="5"/>
  <c r="AE173" i="5"/>
  <c r="AC173" i="5"/>
  <c r="X173" i="5"/>
  <c r="W173" i="5"/>
  <c r="AD173" i="5"/>
  <c r="A173" i="5"/>
  <c r="AB172" i="5"/>
  <c r="U172" i="5"/>
  <c r="T172" i="5"/>
  <c r="A172" i="5"/>
  <c r="AD171" i="5"/>
  <c r="U171" i="5"/>
  <c r="A171" i="5"/>
  <c r="AC170" i="5"/>
  <c r="Z170" i="5"/>
  <c r="AE170" i="5"/>
  <c r="AD170" i="5"/>
  <c r="AB170" i="5"/>
  <c r="W170" i="5"/>
  <c r="V170" i="5"/>
  <c r="T170" i="5"/>
  <c r="A170" i="5"/>
  <c r="W169" i="5"/>
  <c r="AE169" i="5"/>
  <c r="AB169" i="5"/>
  <c r="AA169" i="5"/>
  <c r="Y169" i="5"/>
  <c r="AD169" i="5"/>
  <c r="A169" i="5"/>
  <c r="A168" i="5"/>
  <c r="AD167" i="5"/>
  <c r="AC167" i="5"/>
  <c r="Y167" i="5"/>
  <c r="X167" i="5"/>
  <c r="A167" i="5"/>
  <c r="AD166" i="5"/>
  <c r="AC166" i="5"/>
  <c r="AA166" i="5"/>
  <c r="A166" i="5"/>
  <c r="AE165" i="5"/>
  <c r="AA165" i="5"/>
  <c r="Z165" i="5"/>
  <c r="X165" i="5"/>
  <c r="AD165" i="5"/>
  <c r="A165" i="5"/>
  <c r="AA164" i="5"/>
  <c r="AE164" i="5"/>
  <c r="AC164" i="5"/>
  <c r="X164" i="5"/>
  <c r="W164" i="5"/>
  <c r="A164" i="5"/>
  <c r="U163" i="5"/>
  <c r="T163" i="5"/>
  <c r="A163" i="5"/>
  <c r="Y162" i="5"/>
  <c r="W162" i="5"/>
  <c r="U162" i="5"/>
  <c r="A162" i="5"/>
  <c r="AC162" i="5" s="1"/>
  <c r="AC161" i="5"/>
  <c r="Z161" i="5"/>
  <c r="AE161" i="5"/>
  <c r="AD161" i="5"/>
  <c r="AB161" i="5"/>
  <c r="W161" i="5"/>
  <c r="V161" i="5"/>
  <c r="T161" i="5"/>
  <c r="A161" i="5"/>
  <c r="W160" i="5"/>
  <c r="AE160" i="5"/>
  <c r="AB160" i="5"/>
  <c r="AA160" i="5"/>
  <c r="Y160" i="5"/>
  <c r="AD160" i="5"/>
  <c r="A160" i="5"/>
  <c r="Z159" i="5"/>
  <c r="Y159" i="5"/>
  <c r="U159" i="5"/>
  <c r="A159" i="5"/>
  <c r="AA158" i="5"/>
  <c r="AE158" i="5"/>
  <c r="AC158" i="5"/>
  <c r="X158" i="5"/>
  <c r="W158" i="5"/>
  <c r="A158" i="5"/>
  <c r="AD157" i="5"/>
  <c r="A157" i="5"/>
  <c r="W156" i="5"/>
  <c r="AE156" i="5"/>
  <c r="AB156" i="5"/>
  <c r="AA156" i="5"/>
  <c r="Y156" i="5"/>
  <c r="T156" i="5"/>
  <c r="AD156" i="5"/>
  <c r="A156" i="5"/>
  <c r="Z155" i="5"/>
  <c r="Y155" i="5"/>
  <c r="W155" i="5"/>
  <c r="U155" i="5"/>
  <c r="A155" i="5"/>
  <c r="AC155" i="5" s="1"/>
  <c r="AA154" i="5"/>
  <c r="AE154" i="5"/>
  <c r="AC154" i="5"/>
  <c r="X154" i="5"/>
  <c r="W154" i="5"/>
  <c r="U154" i="5"/>
  <c r="A154" i="5"/>
  <c r="AD153" i="5"/>
  <c r="AC153" i="5"/>
  <c r="A153" i="5"/>
  <c r="W152" i="5"/>
  <c r="AE152" i="5"/>
  <c r="AB152" i="5"/>
  <c r="AA152" i="5"/>
  <c r="Y152" i="5"/>
  <c r="T152" i="5"/>
  <c r="A152" i="5"/>
  <c r="Z151" i="5"/>
  <c r="Y151" i="5"/>
  <c r="W151" i="5"/>
  <c r="U151" i="5"/>
  <c r="A151" i="5"/>
  <c r="AC151" i="5" s="1"/>
  <c r="AA150" i="5"/>
  <c r="AE150" i="5"/>
  <c r="AC150" i="5"/>
  <c r="X150" i="5"/>
  <c r="W150" i="5"/>
  <c r="U150" i="5"/>
  <c r="AD150" i="5"/>
  <c r="A150" i="5"/>
  <c r="AD149" i="5"/>
  <c r="AC149" i="5"/>
  <c r="AA149" i="5"/>
  <c r="V149" i="5"/>
  <c r="A149" i="5"/>
  <c r="W148" i="5"/>
  <c r="AE148" i="5"/>
  <c r="AB148" i="5"/>
  <c r="AA148" i="5"/>
  <c r="Y148" i="5"/>
  <c r="AD148" i="5"/>
  <c r="A148" i="5"/>
  <c r="W147" i="5"/>
  <c r="U147" i="5"/>
  <c r="A147" i="5"/>
  <c r="AC147" i="5" s="1"/>
  <c r="AA146" i="5"/>
  <c r="AE146" i="5"/>
  <c r="AC146" i="5"/>
  <c r="X146" i="5"/>
  <c r="W146" i="5"/>
  <c r="AD146" i="5"/>
  <c r="A146" i="5"/>
  <c r="AC145" i="5"/>
  <c r="A145" i="5"/>
  <c r="W144" i="5"/>
  <c r="AE144" i="5"/>
  <c r="AB144" i="5"/>
  <c r="AA144" i="5"/>
  <c r="Y144" i="5"/>
  <c r="A144" i="5"/>
  <c r="U143" i="5"/>
  <c r="A143" i="5"/>
  <c r="AA142" i="5"/>
  <c r="AE142" i="5"/>
  <c r="AC142" i="5"/>
  <c r="X142" i="5"/>
  <c r="W142" i="5"/>
  <c r="U142" i="5"/>
  <c r="A142" i="5"/>
  <c r="V141" i="5"/>
  <c r="A141" i="5"/>
  <c r="AE140" i="5"/>
  <c r="W140" i="5"/>
  <c r="AB140" i="5"/>
  <c r="AA140" i="5"/>
  <c r="Y140" i="5"/>
  <c r="A140" i="5"/>
  <c r="AD139" i="5"/>
  <c r="U139" i="5"/>
  <c r="A139" i="5"/>
  <c r="AA138" i="5"/>
  <c r="AE138" i="5"/>
  <c r="AC138" i="5"/>
  <c r="X138" i="5"/>
  <c r="W138" i="5"/>
  <c r="U138" i="5"/>
  <c r="A138" i="5"/>
  <c r="V137" i="5"/>
  <c r="A137" i="5"/>
  <c r="AE136" i="5"/>
  <c r="W136" i="5"/>
  <c r="AB136" i="5"/>
  <c r="AA136" i="5"/>
  <c r="Y136" i="5"/>
  <c r="T136" i="5"/>
  <c r="A136" i="5"/>
  <c r="U135" i="5"/>
  <c r="A135" i="5"/>
  <c r="AC135" i="5" s="1"/>
  <c r="AA134" i="5"/>
  <c r="AE134" i="5"/>
  <c r="AC134" i="5"/>
  <c r="X134" i="5"/>
  <c r="W134" i="5"/>
  <c r="A134" i="5"/>
  <c r="A133" i="5"/>
  <c r="W132" i="5"/>
  <c r="AE132" i="5"/>
  <c r="AB132" i="5"/>
  <c r="AA132" i="5"/>
  <c r="Y132" i="5"/>
  <c r="T132" i="5"/>
  <c r="AD132" i="5"/>
  <c r="A132" i="5"/>
  <c r="AD131" i="5"/>
  <c r="Z131" i="5"/>
  <c r="Y131" i="5"/>
  <c r="W131" i="5"/>
  <c r="U131" i="5"/>
  <c r="A131" i="5"/>
  <c r="AA130" i="5"/>
  <c r="AE130" i="5"/>
  <c r="AC130" i="5"/>
  <c r="X130" i="5"/>
  <c r="W130" i="5"/>
  <c r="A130" i="5"/>
  <c r="A129" i="5"/>
  <c r="W128" i="5"/>
  <c r="AE128" i="5"/>
  <c r="AB128" i="5"/>
  <c r="AA128" i="5"/>
  <c r="Y128" i="5"/>
  <c r="A128" i="5"/>
  <c r="Z127" i="5"/>
  <c r="Y127" i="5"/>
  <c r="W127" i="5"/>
  <c r="U127" i="5"/>
  <c r="A127" i="5"/>
  <c r="AA126" i="5"/>
  <c r="AE126" i="5"/>
  <c r="AC126" i="5"/>
  <c r="X126" i="5"/>
  <c r="W126" i="5"/>
  <c r="A126" i="5"/>
  <c r="AD125" i="5"/>
  <c r="A125" i="5"/>
  <c r="W124" i="5"/>
  <c r="AE124" i="5"/>
  <c r="AB124" i="5"/>
  <c r="AA124" i="5"/>
  <c r="Y124" i="5"/>
  <c r="T124" i="5"/>
  <c r="AD124" i="5"/>
  <c r="A124" i="5"/>
  <c r="Z123" i="5"/>
  <c r="Y123" i="5"/>
  <c r="W123" i="5"/>
  <c r="U123" i="5"/>
  <c r="A123" i="5"/>
  <c r="AC123" i="5" s="1"/>
  <c r="AA122" i="5"/>
  <c r="AE122" i="5"/>
  <c r="AC122" i="5"/>
  <c r="X122" i="5"/>
  <c r="W122" i="5"/>
  <c r="U122" i="5"/>
  <c r="A122" i="5"/>
  <c r="AD121" i="5"/>
  <c r="AC121" i="5"/>
  <c r="A121" i="5"/>
  <c r="W120" i="5"/>
  <c r="AE120" i="5"/>
  <c r="AB120" i="5"/>
  <c r="AA120" i="5"/>
  <c r="Y120" i="5"/>
  <c r="T120" i="5"/>
  <c r="A120" i="5"/>
  <c r="Z119" i="5"/>
  <c r="Y119" i="5"/>
  <c r="W119" i="5"/>
  <c r="U119" i="5"/>
  <c r="A119" i="5"/>
  <c r="AC119" i="5" s="1"/>
  <c r="AA118" i="5"/>
  <c r="AE118" i="5"/>
  <c r="AC118" i="5"/>
  <c r="X118" i="5"/>
  <c r="W118" i="5"/>
  <c r="U118" i="5"/>
  <c r="AD118" i="5"/>
  <c r="A118" i="5"/>
  <c r="AD117" i="5"/>
  <c r="AC117" i="5"/>
  <c r="AA117" i="5"/>
  <c r="A117" i="5"/>
  <c r="W116" i="5"/>
  <c r="AE116" i="5"/>
  <c r="AB116" i="5"/>
  <c r="AA116" i="5"/>
  <c r="Y116" i="5"/>
  <c r="AD116" i="5"/>
  <c r="A116" i="5"/>
  <c r="W115" i="5"/>
  <c r="U115" i="5"/>
  <c r="A115" i="5"/>
  <c r="AC115" i="5" s="1"/>
  <c r="AA114" i="5"/>
  <c r="AE114" i="5"/>
  <c r="AC114" i="5"/>
  <c r="X114" i="5"/>
  <c r="W114" i="5"/>
  <c r="U114" i="5"/>
  <c r="AD114" i="5"/>
  <c r="A114" i="5"/>
  <c r="A113" i="5"/>
  <c r="W112" i="5"/>
  <c r="AE112" i="5"/>
  <c r="AB112" i="5"/>
  <c r="AA112" i="5"/>
  <c r="Y112" i="5"/>
  <c r="A112" i="5"/>
  <c r="U111" i="5"/>
  <c r="A111" i="5"/>
  <c r="AA110" i="5"/>
  <c r="AE110" i="5"/>
  <c r="AC110" i="5"/>
  <c r="X110" i="5"/>
  <c r="W110" i="5"/>
  <c r="U110" i="5"/>
  <c r="A110" i="5"/>
  <c r="V109" i="5"/>
  <c r="A109" i="5"/>
  <c r="AE108" i="5"/>
  <c r="W108" i="5"/>
  <c r="AB108" i="5"/>
  <c r="AA108" i="5"/>
  <c r="Y108" i="5"/>
  <c r="A108" i="5"/>
  <c r="AD107" i="5"/>
  <c r="U107" i="5"/>
  <c r="A107" i="5"/>
  <c r="AA106" i="5"/>
  <c r="AE106" i="5"/>
  <c r="P185" i="5"/>
  <c r="AC106" i="5"/>
  <c r="X106" i="5"/>
  <c r="W106" i="5"/>
  <c r="U106" i="5"/>
  <c r="A106" i="5"/>
  <c r="W95" i="5"/>
  <c r="U95" i="5"/>
  <c r="A95" i="5"/>
  <c r="AC95" i="5" s="1"/>
  <c r="Z94" i="5"/>
  <c r="AE94" i="5"/>
  <c r="AD94" i="5"/>
  <c r="AC94" i="5"/>
  <c r="AB94" i="5"/>
  <c r="W94" i="5"/>
  <c r="V94" i="5"/>
  <c r="T94" i="5"/>
  <c r="A94" i="5"/>
  <c r="W93" i="5"/>
  <c r="AE93" i="5"/>
  <c r="AB93" i="5"/>
  <c r="AA93" i="5"/>
  <c r="Y93" i="5"/>
  <c r="T93" i="5"/>
  <c r="AD93" i="5"/>
  <c r="A93" i="5"/>
  <c r="AD92" i="5"/>
  <c r="AC92" i="5"/>
  <c r="Y92" i="5"/>
  <c r="X92" i="5"/>
  <c r="V92" i="5"/>
  <c r="A92" i="5"/>
  <c r="AD91" i="5"/>
  <c r="AC91" i="5"/>
  <c r="V91" i="5"/>
  <c r="A91" i="5"/>
  <c r="AE90" i="5"/>
  <c r="W90" i="5"/>
  <c r="AB90" i="5"/>
  <c r="AA90" i="5"/>
  <c r="Y90" i="5"/>
  <c r="A90" i="5"/>
  <c r="Q97" i="5"/>
  <c r="AD89" i="5"/>
  <c r="U89" i="5"/>
  <c r="A89" i="5"/>
  <c r="AC89" i="5" s="1"/>
  <c r="AE84" i="5"/>
  <c r="AA84" i="5"/>
  <c r="Z84" i="5"/>
  <c r="X84" i="5"/>
  <c r="A84" i="5"/>
  <c r="AA83" i="5"/>
  <c r="AE83" i="5"/>
  <c r="AC83" i="5"/>
  <c r="X83" i="5"/>
  <c r="W83" i="5"/>
  <c r="A83" i="5"/>
  <c r="U82" i="5"/>
  <c r="T82" i="5"/>
  <c r="A82" i="5"/>
  <c r="W81" i="5"/>
  <c r="U81" i="5"/>
  <c r="A81" i="5"/>
  <c r="AC81" i="5" s="1"/>
  <c r="Z80" i="5"/>
  <c r="AE80" i="5"/>
  <c r="AD80" i="5"/>
  <c r="AC80" i="5"/>
  <c r="AB80" i="5"/>
  <c r="W80" i="5"/>
  <c r="V80" i="5"/>
  <c r="T80" i="5"/>
  <c r="A80" i="5"/>
  <c r="U79" i="5"/>
  <c r="T79" i="5"/>
  <c r="A79" i="5"/>
  <c r="P86" i="5"/>
  <c r="W78" i="5"/>
  <c r="U78" i="5"/>
  <c r="A78" i="5"/>
  <c r="AC78" i="5" s="1"/>
  <c r="AC73" i="5"/>
  <c r="Y73" i="5"/>
  <c r="X73" i="5"/>
  <c r="A73" i="5"/>
  <c r="AD72" i="5"/>
  <c r="AA72" i="5"/>
  <c r="A72" i="5"/>
  <c r="AE71" i="5"/>
  <c r="AA71" i="5"/>
  <c r="Z71" i="5"/>
  <c r="X71" i="5"/>
  <c r="A71" i="5"/>
  <c r="AA70" i="5"/>
  <c r="AE70" i="5"/>
  <c r="AC70" i="5"/>
  <c r="X70" i="5"/>
  <c r="W70" i="5"/>
  <c r="U70" i="5"/>
  <c r="A70" i="5"/>
  <c r="AB69" i="5"/>
  <c r="U69" i="5"/>
  <c r="T69" i="5"/>
  <c r="A69" i="5"/>
  <c r="AD68" i="5"/>
  <c r="Z68" i="5"/>
  <c r="Y68" i="5"/>
  <c r="U68" i="5"/>
  <c r="A68" i="5"/>
  <c r="Z67" i="5"/>
  <c r="AE67" i="5"/>
  <c r="AD67" i="5"/>
  <c r="AC67" i="5"/>
  <c r="AB67" i="5"/>
  <c r="W67" i="5"/>
  <c r="V67" i="5"/>
  <c r="T67" i="5"/>
  <c r="A67" i="5"/>
  <c r="AE66" i="5"/>
  <c r="W66" i="5"/>
  <c r="AB66" i="5"/>
  <c r="AA66" i="5"/>
  <c r="Y66" i="5"/>
  <c r="AD66" i="5"/>
  <c r="A66" i="5"/>
  <c r="A65" i="5"/>
  <c r="Y64" i="5"/>
  <c r="AD64" i="5"/>
  <c r="AC64" i="5"/>
  <c r="AA64" i="5"/>
  <c r="V64" i="5"/>
  <c r="U64" i="5"/>
  <c r="A64" i="5"/>
  <c r="AE63" i="5"/>
  <c r="AC63" i="5"/>
  <c r="A63" i="5"/>
  <c r="AA62" i="5"/>
  <c r="AE62" i="5"/>
  <c r="AC62" i="5"/>
  <c r="X62" i="5"/>
  <c r="W62" i="5"/>
  <c r="U62" i="5"/>
  <c r="A62" i="5"/>
  <c r="U61" i="5"/>
  <c r="T61" i="5"/>
  <c r="A61" i="5"/>
  <c r="Z60" i="5"/>
  <c r="Y60" i="5"/>
  <c r="W60" i="5"/>
  <c r="U60" i="5"/>
  <c r="A60" i="5"/>
  <c r="AC59" i="5"/>
  <c r="Z59" i="5"/>
  <c r="AE59" i="5"/>
  <c r="AD59" i="5"/>
  <c r="AB59" i="5"/>
  <c r="W59" i="5"/>
  <c r="V59" i="5"/>
  <c r="T59" i="5"/>
  <c r="A59" i="5"/>
  <c r="W58" i="5"/>
  <c r="AE58" i="5"/>
  <c r="AB58" i="5"/>
  <c r="AA58" i="5"/>
  <c r="Y58" i="5"/>
  <c r="A58" i="5"/>
  <c r="A57" i="5"/>
  <c r="Y56" i="5"/>
  <c r="AD56" i="5"/>
  <c r="AC56" i="5"/>
  <c r="AA56" i="5"/>
  <c r="V56" i="5"/>
  <c r="AE56" i="5"/>
  <c r="A56" i="5"/>
  <c r="V55" i="5"/>
  <c r="AE55" i="5"/>
  <c r="AA55" i="5"/>
  <c r="A55" i="5"/>
  <c r="AA54" i="5"/>
  <c r="AE54" i="5"/>
  <c r="AC54" i="5"/>
  <c r="X54" i="5"/>
  <c r="W54" i="5"/>
  <c r="U54" i="5"/>
  <c r="A54" i="5"/>
  <c r="X53" i="5"/>
  <c r="U53" i="5"/>
  <c r="A53" i="5"/>
  <c r="AD53" i="5" s="1"/>
  <c r="A52" i="5"/>
  <c r="Z51" i="5"/>
  <c r="AE51" i="5"/>
  <c r="AD51" i="5"/>
  <c r="AC51" i="5"/>
  <c r="AB51" i="5"/>
  <c r="W51" i="5"/>
  <c r="V51" i="5"/>
  <c r="T51" i="5"/>
  <c r="A51" i="5"/>
  <c r="AD50" i="5"/>
  <c r="Y50" i="5"/>
  <c r="AC50" i="5"/>
  <c r="A50" i="5"/>
  <c r="A49" i="5"/>
  <c r="Z48" i="5"/>
  <c r="AE48" i="5"/>
  <c r="AD48" i="5"/>
  <c r="AC48" i="5"/>
  <c r="AB48" i="5"/>
  <c r="W48" i="5"/>
  <c r="V48" i="5"/>
  <c r="T48" i="5"/>
  <c r="A48" i="5"/>
  <c r="AE47" i="5"/>
  <c r="X47" i="5"/>
  <c r="AB47" i="5"/>
  <c r="U47" i="5"/>
  <c r="A47" i="5"/>
  <c r="AD47" i="5" s="1"/>
  <c r="AC46" i="5"/>
  <c r="X46" i="5"/>
  <c r="A46" i="5"/>
  <c r="A45" i="5"/>
  <c r="AC44" i="5"/>
  <c r="Z44" i="5"/>
  <c r="AE44" i="5"/>
  <c r="AD44" i="5"/>
  <c r="AB44" i="5"/>
  <c r="W44" i="5"/>
  <c r="V44" i="5"/>
  <c r="A44" i="5"/>
  <c r="U43" i="5"/>
  <c r="A43" i="5"/>
  <c r="AD43" i="5" s="1"/>
  <c r="AA42" i="5"/>
  <c r="Z42" i="5"/>
  <c r="AC42" i="5"/>
  <c r="A42" i="5"/>
  <c r="A41" i="5"/>
  <c r="Z40" i="5"/>
  <c r="AE40" i="5"/>
  <c r="AD40" i="5"/>
  <c r="AC40" i="5"/>
  <c r="AB40" i="5"/>
  <c r="W40" i="5"/>
  <c r="V40" i="5"/>
  <c r="A40" i="5"/>
  <c r="U39" i="5"/>
  <c r="A39" i="5"/>
  <c r="AD39" i="5" s="1"/>
  <c r="AA38" i="5"/>
  <c r="AC38" i="5"/>
  <c r="Z38" i="5"/>
  <c r="V38" i="5"/>
  <c r="A38" i="5"/>
  <c r="A37" i="5"/>
  <c r="AC36" i="5"/>
  <c r="Z36" i="5"/>
  <c r="AE36" i="5"/>
  <c r="AD36" i="5"/>
  <c r="AB36" i="5"/>
  <c r="W36" i="5"/>
  <c r="V36" i="5"/>
  <c r="A36" i="5"/>
  <c r="U35" i="5"/>
  <c r="A35" i="5"/>
  <c r="AD35" i="5" s="1"/>
  <c r="AC34" i="5"/>
  <c r="AA34" i="5"/>
  <c r="Z34" i="5"/>
  <c r="V34" i="5"/>
  <c r="A34" i="5"/>
  <c r="A33" i="5"/>
  <c r="W32" i="5"/>
  <c r="AE32" i="5"/>
  <c r="AD32" i="5"/>
  <c r="AC32" i="5"/>
  <c r="AB32" i="5"/>
  <c r="Z32" i="5"/>
  <c r="V32" i="5"/>
  <c r="A32" i="5"/>
  <c r="AC31" i="5"/>
  <c r="U31" i="5"/>
  <c r="A31" i="5"/>
  <c r="AD31" i="5" s="1"/>
  <c r="AD30" i="5"/>
  <c r="AA30" i="5"/>
  <c r="V30" i="5"/>
  <c r="AC30" i="5"/>
  <c r="A30" i="5"/>
  <c r="A29" i="5"/>
  <c r="AC28" i="5"/>
  <c r="AE28" i="5"/>
  <c r="AD28" i="5"/>
  <c r="AB28" i="5"/>
  <c r="Z28" i="5"/>
  <c r="W28" i="5"/>
  <c r="V28" i="5"/>
  <c r="A28" i="5"/>
  <c r="X27" i="5"/>
  <c r="AC27" i="5"/>
  <c r="Z27" i="5"/>
  <c r="U27" i="5"/>
  <c r="T27" i="5"/>
  <c r="A27" i="5"/>
  <c r="AD27" i="5" s="1"/>
  <c r="AC26" i="5"/>
  <c r="V26" i="5"/>
  <c r="AE26" i="5"/>
  <c r="AD26" i="5"/>
  <c r="AA26" i="5"/>
  <c r="X26" i="5"/>
  <c r="A26" i="5"/>
  <c r="A25" i="5"/>
  <c r="W24" i="5"/>
  <c r="AE24" i="5"/>
  <c r="AD24" i="5"/>
  <c r="AC24" i="5"/>
  <c r="AB24" i="5"/>
  <c r="Z24" i="5"/>
  <c r="V24" i="5"/>
  <c r="A24" i="5"/>
  <c r="AC23" i="5"/>
  <c r="AB23" i="5"/>
  <c r="Z23" i="5"/>
  <c r="X23" i="5"/>
  <c r="U23" i="5"/>
  <c r="A23" i="5"/>
  <c r="AD23" i="5" s="1"/>
  <c r="AC22" i="5"/>
  <c r="AE22" i="5"/>
  <c r="AD22" i="5"/>
  <c r="AA22" i="5"/>
  <c r="Z22" i="5"/>
  <c r="V22" i="5"/>
  <c r="A22" i="5"/>
  <c r="A21" i="5"/>
  <c r="AE20" i="5"/>
  <c r="AC20" i="5"/>
  <c r="W20" i="5"/>
  <c r="AD20" i="5"/>
  <c r="AB20" i="5"/>
  <c r="Z20" i="5"/>
  <c r="V20" i="5"/>
  <c r="A20" i="5"/>
  <c r="X19" i="5"/>
  <c r="AC19" i="5"/>
  <c r="Z19" i="5"/>
  <c r="U19" i="5"/>
  <c r="T19" i="5"/>
  <c r="A19" i="5"/>
  <c r="AD19" i="5" s="1"/>
  <c r="AC18" i="5"/>
  <c r="AD18" i="5"/>
  <c r="AA18" i="5"/>
  <c r="V18" i="5"/>
  <c r="A18" i="5"/>
  <c r="A17" i="5"/>
  <c r="AE16" i="5"/>
  <c r="AD16" i="5"/>
  <c r="AC16" i="5"/>
  <c r="AB16" i="5"/>
  <c r="Z16" i="5"/>
  <c r="W16" i="5"/>
  <c r="V16" i="5"/>
  <c r="A16" i="5"/>
  <c r="AC15" i="5"/>
  <c r="Z15" i="5"/>
  <c r="X15" i="5"/>
  <c r="U15" i="5"/>
  <c r="T15" i="5"/>
  <c r="A15" i="5"/>
  <c r="AD15" i="5" s="1"/>
  <c r="V14" i="5"/>
  <c r="AE14" i="5"/>
  <c r="AD14" i="5"/>
  <c r="AC14" i="5"/>
  <c r="AA14" i="5"/>
  <c r="Z14" i="5"/>
  <c r="X14" i="5"/>
  <c r="A14" i="5"/>
  <c r="A13" i="5"/>
  <c r="AC12" i="5"/>
  <c r="W12" i="5"/>
  <c r="AE12" i="5"/>
  <c r="AD12" i="5"/>
  <c r="AB12" i="5"/>
  <c r="Z12" i="5"/>
  <c r="V12" i="5"/>
  <c r="A12" i="5"/>
  <c r="AC11" i="5"/>
  <c r="AB11" i="5"/>
  <c r="X11" i="5"/>
  <c r="U11" i="5"/>
  <c r="A11" i="5"/>
  <c r="AD11" i="5" s="1"/>
  <c r="Q75" i="5"/>
  <c r="P75" i="5"/>
  <c r="O75" i="5"/>
  <c r="A10" i="5"/>
  <c r="O5" i="5"/>
  <c r="AC5" i="5" s="1"/>
  <c r="F5" i="5"/>
  <c r="T5" i="5" s="1"/>
  <c r="B3" i="5"/>
  <c r="AD2" i="5"/>
  <c r="X410" i="5" s="1"/>
  <c r="O475" i="4"/>
  <c r="I475" i="4"/>
  <c r="AC473" i="4"/>
  <c r="AB473" i="4"/>
  <c r="AA473" i="4"/>
  <c r="Z473" i="4"/>
  <c r="U473" i="4"/>
  <c r="AF473" i="4"/>
  <c r="AE473" i="4"/>
  <c r="AD473" i="4"/>
  <c r="Y473" i="4"/>
  <c r="K475" i="4"/>
  <c r="W473" i="4"/>
  <c r="V473" i="4"/>
  <c r="A473" i="4"/>
  <c r="AB472" i="4"/>
  <c r="AA472" i="4"/>
  <c r="V472" i="4"/>
  <c r="AF472" i="4"/>
  <c r="AE472" i="4"/>
  <c r="AD472" i="4"/>
  <c r="P475" i="4"/>
  <c r="Z472" i="4"/>
  <c r="Y472" i="4"/>
  <c r="X472" i="4"/>
  <c r="W472" i="4"/>
  <c r="H475" i="4"/>
  <c r="A472" i="4"/>
  <c r="AD471" i="4"/>
  <c r="AC471" i="4"/>
  <c r="AB471" i="4"/>
  <c r="Z471" i="4"/>
  <c r="W471" i="4"/>
  <c r="V471" i="4"/>
  <c r="U471" i="4"/>
  <c r="AF471" i="4"/>
  <c r="AE471" i="4"/>
  <c r="Q475" i="4"/>
  <c r="AA471" i="4"/>
  <c r="Y471" i="4"/>
  <c r="X471" i="4"/>
  <c r="A471" i="4"/>
  <c r="AC470" i="4"/>
  <c r="AA470" i="4"/>
  <c r="X470" i="4"/>
  <c r="V470" i="4"/>
  <c r="V475" i="4" s="1"/>
  <c r="U470" i="4"/>
  <c r="S475" i="4"/>
  <c r="AD470" i="4"/>
  <c r="AB470" i="4"/>
  <c r="AB475" i="4" s="1"/>
  <c r="N475" i="4"/>
  <c r="Z470" i="4"/>
  <c r="Y470" i="4"/>
  <c r="J475" i="4"/>
  <c r="A470" i="4"/>
  <c r="S465" i="4"/>
  <c r="O465" i="4"/>
  <c r="N465" i="4"/>
  <c r="L465" i="4"/>
  <c r="K465" i="4"/>
  <c r="J465" i="4"/>
  <c r="I465" i="4"/>
  <c r="AG448" i="4"/>
  <c r="AF443" i="4"/>
  <c r="Z443" i="4"/>
  <c r="X443" i="4"/>
  <c r="V443" i="4"/>
  <c r="AE443" i="4"/>
  <c r="AD443" i="4"/>
  <c r="AC443" i="4"/>
  <c r="AB443" i="4"/>
  <c r="AA443" i="4"/>
  <c r="W443" i="4"/>
  <c r="Y443" i="4"/>
  <c r="A443" i="4"/>
  <c r="D443" i="4" s="1"/>
  <c r="T442" i="4"/>
  <c r="V442" i="4"/>
  <c r="A442" i="4"/>
  <c r="A441" i="4"/>
  <c r="D441" i="4" s="1"/>
  <c r="U441" i="4" s="1"/>
  <c r="A440" i="4"/>
  <c r="Z439" i="4"/>
  <c r="AF439" i="4"/>
  <c r="AE439" i="4"/>
  <c r="AD439" i="4"/>
  <c r="AC439" i="4"/>
  <c r="AB439" i="4"/>
  <c r="AA439" i="4"/>
  <c r="X439" i="4"/>
  <c r="W439" i="4"/>
  <c r="Y439" i="4"/>
  <c r="V439" i="4"/>
  <c r="A439" i="4"/>
  <c r="D439" i="4" s="1"/>
  <c r="Q445" i="4"/>
  <c r="Q448" i="4" s="1"/>
  <c r="AD448" i="4" s="1"/>
  <c r="I445" i="4"/>
  <c r="I448" i="4" s="1"/>
  <c r="V448" i="4" s="1"/>
  <c r="T438" i="4"/>
  <c r="A438" i="4"/>
  <c r="AB437" i="4"/>
  <c r="AF437" i="4"/>
  <c r="AE437" i="4"/>
  <c r="AA437" i="4"/>
  <c r="Y437" i="4"/>
  <c r="X437" i="4"/>
  <c r="T437" i="4"/>
  <c r="AC437" i="4"/>
  <c r="V437" i="4"/>
  <c r="A437" i="4"/>
  <c r="D437" i="4" s="1"/>
  <c r="U437" i="4" s="1"/>
  <c r="M445" i="4"/>
  <c r="M448" i="4" s="1"/>
  <c r="Z448" i="4" s="1"/>
  <c r="H445" i="4"/>
  <c r="A436" i="4"/>
  <c r="I429" i="4"/>
  <c r="I432" i="4" s="1"/>
  <c r="AF427" i="4"/>
  <c r="AC427" i="4"/>
  <c r="X427" i="4"/>
  <c r="V427" i="4"/>
  <c r="U427" i="4"/>
  <c r="AD427" i="4"/>
  <c r="AD426" i="4"/>
  <c r="Z426" i="4"/>
  <c r="V426" i="4"/>
  <c r="AF426" i="4"/>
  <c r="AE426" i="4"/>
  <c r="AC426" i="4"/>
  <c r="AB426" i="4"/>
  <c r="AA426" i="4"/>
  <c r="Y426" i="4"/>
  <c r="X426" i="4"/>
  <c r="W426" i="4"/>
  <c r="V425" i="4"/>
  <c r="S429" i="4"/>
  <c r="S432" i="4" s="1"/>
  <c r="AE425" i="4"/>
  <c r="AB425" i="4"/>
  <c r="W425" i="4"/>
  <c r="U425" i="4"/>
  <c r="AD425" i="4"/>
  <c r="AD424" i="4"/>
  <c r="AA424" i="4"/>
  <c r="Z424" i="4"/>
  <c r="V424" i="4"/>
  <c r="AF424" i="4"/>
  <c r="AE424" i="4"/>
  <c r="AC424" i="4"/>
  <c r="AB424" i="4"/>
  <c r="N429" i="4"/>
  <c r="N432" i="4" s="1"/>
  <c r="Y424" i="4"/>
  <c r="X424" i="4"/>
  <c r="W424" i="4"/>
  <c r="A424" i="4"/>
  <c r="AF423" i="4"/>
  <c r="AE423" i="4"/>
  <c r="X423" i="4"/>
  <c r="W423" i="4"/>
  <c r="AD423" i="4"/>
  <c r="AC423" i="4"/>
  <c r="Z423" i="4"/>
  <c r="Y423" i="4"/>
  <c r="V423" i="4"/>
  <c r="T423" i="4"/>
  <c r="AA423" i="4"/>
  <c r="A423" i="4"/>
  <c r="AB422" i="4"/>
  <c r="Z422" i="4"/>
  <c r="X422" i="4"/>
  <c r="AF422" i="4"/>
  <c r="AD422" i="4"/>
  <c r="AA422" i="4"/>
  <c r="V422" i="4"/>
  <c r="U422" i="4"/>
  <c r="A422" i="4"/>
  <c r="K415" i="4"/>
  <c r="AF413" i="4"/>
  <c r="AE413" i="4"/>
  <c r="X413" i="4"/>
  <c r="W413" i="4"/>
  <c r="AD413" i="4"/>
  <c r="AC413" i="4"/>
  <c r="Z413" i="4"/>
  <c r="Y413" i="4"/>
  <c r="V413" i="4"/>
  <c r="T413" i="4"/>
  <c r="AA413" i="4"/>
  <c r="A413" i="4"/>
  <c r="AC412" i="4"/>
  <c r="Y412" i="4"/>
  <c r="U412" i="4"/>
  <c r="AF412" i="4"/>
  <c r="AE412" i="4"/>
  <c r="AD412" i="4"/>
  <c r="AB412" i="4"/>
  <c r="AA412" i="4"/>
  <c r="Z412" i="4"/>
  <c r="X412" i="4"/>
  <c r="W412" i="4"/>
  <c r="V412" i="4"/>
  <c r="A412" i="4"/>
  <c r="A411" i="4"/>
  <c r="AC410" i="4"/>
  <c r="Y410" i="4"/>
  <c r="U410" i="4"/>
  <c r="AF410" i="4"/>
  <c r="AE410" i="4"/>
  <c r="Q415" i="4"/>
  <c r="AA410" i="4"/>
  <c r="X410" i="4"/>
  <c r="J415" i="4"/>
  <c r="V410" i="4"/>
  <c r="Z410" i="4"/>
  <c r="A410" i="4"/>
  <c r="AE409" i="4"/>
  <c r="W409" i="4"/>
  <c r="S415" i="4"/>
  <c r="Z409" i="4"/>
  <c r="X409" i="4"/>
  <c r="V409" i="4"/>
  <c r="AD409" i="4"/>
  <c r="U409" i="4"/>
  <c r="A409" i="4"/>
  <c r="A404" i="4"/>
  <c r="AB403" i="4"/>
  <c r="AF403" i="4"/>
  <c r="AE403" i="4"/>
  <c r="AC403" i="4"/>
  <c r="AA403" i="4"/>
  <c r="Y403" i="4"/>
  <c r="X403" i="4"/>
  <c r="T403" i="4"/>
  <c r="U403" i="4"/>
  <c r="V403" i="4"/>
  <c r="A403" i="4"/>
  <c r="A402" i="4"/>
  <c r="Z401" i="4"/>
  <c r="X401" i="4"/>
  <c r="V401" i="4"/>
  <c r="AF401" i="4"/>
  <c r="AE401" i="4"/>
  <c r="AD401" i="4"/>
  <c r="AC401" i="4"/>
  <c r="AB401" i="4"/>
  <c r="AA401" i="4"/>
  <c r="Y401" i="4"/>
  <c r="W401" i="4"/>
  <c r="A401" i="4"/>
  <c r="V400" i="4"/>
  <c r="A400" i="4"/>
  <c r="U399" i="4"/>
  <c r="V399" i="4"/>
  <c r="A399" i="4"/>
  <c r="A398" i="4"/>
  <c r="AD397" i="4"/>
  <c r="Z397" i="4"/>
  <c r="AF397" i="4"/>
  <c r="AE397" i="4"/>
  <c r="AC397" i="4"/>
  <c r="AB397" i="4"/>
  <c r="AA397" i="4"/>
  <c r="Y397" i="4"/>
  <c r="X397" i="4"/>
  <c r="W397" i="4"/>
  <c r="V397" i="4"/>
  <c r="A397" i="4"/>
  <c r="V396" i="4"/>
  <c r="A396" i="4"/>
  <c r="W395" i="4"/>
  <c r="AE395" i="4"/>
  <c r="AB395" i="4"/>
  <c r="AA395" i="4"/>
  <c r="U395" i="4"/>
  <c r="V395" i="4"/>
  <c r="A395" i="4"/>
  <c r="A394" i="4"/>
  <c r="AD393" i="4"/>
  <c r="Z393" i="4"/>
  <c r="X393" i="4"/>
  <c r="V393" i="4"/>
  <c r="AF393" i="4"/>
  <c r="AE393" i="4"/>
  <c r="AC393" i="4"/>
  <c r="AB393" i="4"/>
  <c r="AA393" i="4"/>
  <c r="Y393" i="4"/>
  <c r="W393" i="4"/>
  <c r="A393" i="4"/>
  <c r="V392" i="4"/>
  <c r="A392" i="4"/>
  <c r="A391" i="4"/>
  <c r="A390" i="4"/>
  <c r="AD389" i="4"/>
  <c r="Z389" i="4"/>
  <c r="AF389" i="4"/>
  <c r="AE389" i="4"/>
  <c r="AC389" i="4"/>
  <c r="AB389" i="4"/>
  <c r="AA389" i="4"/>
  <c r="Y389" i="4"/>
  <c r="X389" i="4"/>
  <c r="W389" i="4"/>
  <c r="V389" i="4"/>
  <c r="A389" i="4"/>
  <c r="A388" i="4"/>
  <c r="AB387" i="4"/>
  <c r="AF387" i="4"/>
  <c r="AE387" i="4"/>
  <c r="AC387" i="4"/>
  <c r="AA387" i="4"/>
  <c r="Y387" i="4"/>
  <c r="X387" i="4"/>
  <c r="T387" i="4"/>
  <c r="U387" i="4"/>
  <c r="V387" i="4"/>
  <c r="A387" i="4"/>
  <c r="A386" i="4"/>
  <c r="Z385" i="4"/>
  <c r="X385" i="4"/>
  <c r="V385" i="4"/>
  <c r="AF385" i="4"/>
  <c r="AE385" i="4"/>
  <c r="AD385" i="4"/>
  <c r="AC385" i="4"/>
  <c r="AB385" i="4"/>
  <c r="AA385" i="4"/>
  <c r="Y385" i="4"/>
  <c r="W385" i="4"/>
  <c r="A385" i="4"/>
  <c r="V384" i="4"/>
  <c r="A384" i="4"/>
  <c r="U383" i="4"/>
  <c r="V383" i="4"/>
  <c r="A383" i="4"/>
  <c r="A382" i="4"/>
  <c r="AD381" i="4"/>
  <c r="Z381" i="4"/>
  <c r="AF381" i="4"/>
  <c r="AE381" i="4"/>
  <c r="AC381" i="4"/>
  <c r="AB381" i="4"/>
  <c r="AA381" i="4"/>
  <c r="Y381" i="4"/>
  <c r="X381" i="4"/>
  <c r="W381" i="4"/>
  <c r="V381" i="4"/>
  <c r="A381" i="4"/>
  <c r="V380" i="4"/>
  <c r="A380" i="4"/>
  <c r="W379" i="4"/>
  <c r="AE379" i="4"/>
  <c r="AB379" i="4"/>
  <c r="AA379" i="4"/>
  <c r="U379" i="4"/>
  <c r="V379" i="4"/>
  <c r="A379" i="4"/>
  <c r="A378" i="4"/>
  <c r="AD377" i="4"/>
  <c r="Z377" i="4"/>
  <c r="X377" i="4"/>
  <c r="V377" i="4"/>
  <c r="AF377" i="4"/>
  <c r="AE377" i="4"/>
  <c r="AC377" i="4"/>
  <c r="AB377" i="4"/>
  <c r="AA377" i="4"/>
  <c r="Y377" i="4"/>
  <c r="W377" i="4"/>
  <c r="A377" i="4"/>
  <c r="V376" i="4"/>
  <c r="A376" i="4"/>
  <c r="A375" i="4"/>
  <c r="A374" i="4"/>
  <c r="AD373" i="4"/>
  <c r="Z373" i="4"/>
  <c r="AF373" i="4"/>
  <c r="AE373" i="4"/>
  <c r="AC373" i="4"/>
  <c r="AB373" i="4"/>
  <c r="AA373" i="4"/>
  <c r="Y373" i="4"/>
  <c r="X373" i="4"/>
  <c r="W373" i="4"/>
  <c r="V373" i="4"/>
  <c r="A373" i="4"/>
  <c r="A372" i="4"/>
  <c r="AB371" i="4"/>
  <c r="AF371" i="4"/>
  <c r="AE371" i="4"/>
  <c r="AC371" i="4"/>
  <c r="AA371" i="4"/>
  <c r="Y371" i="4"/>
  <c r="X371" i="4"/>
  <c r="T371" i="4"/>
  <c r="U371" i="4"/>
  <c r="V371" i="4"/>
  <c r="A371" i="4"/>
  <c r="A370" i="4"/>
  <c r="Z369" i="4"/>
  <c r="X369" i="4"/>
  <c r="V369" i="4"/>
  <c r="AF369" i="4"/>
  <c r="AE369" i="4"/>
  <c r="AD369" i="4"/>
  <c r="AC369" i="4"/>
  <c r="AB369" i="4"/>
  <c r="AA369" i="4"/>
  <c r="Y369" i="4"/>
  <c r="W369" i="4"/>
  <c r="A369" i="4"/>
  <c r="V368" i="4"/>
  <c r="A368" i="4"/>
  <c r="U367" i="4"/>
  <c r="V367" i="4"/>
  <c r="A367" i="4"/>
  <c r="A366" i="4"/>
  <c r="AD365" i="4"/>
  <c r="Z365" i="4"/>
  <c r="AF365" i="4"/>
  <c r="AE365" i="4"/>
  <c r="AC365" i="4"/>
  <c r="AB365" i="4"/>
  <c r="AA365" i="4"/>
  <c r="Y365" i="4"/>
  <c r="X365" i="4"/>
  <c r="W365" i="4"/>
  <c r="V365" i="4"/>
  <c r="A365" i="4"/>
  <c r="V364" i="4"/>
  <c r="A364" i="4"/>
  <c r="W363" i="4"/>
  <c r="AE363" i="4"/>
  <c r="AB363" i="4"/>
  <c r="AA363" i="4"/>
  <c r="U363" i="4"/>
  <c r="V363" i="4"/>
  <c r="A363" i="4"/>
  <c r="A362" i="4"/>
  <c r="AD361" i="4"/>
  <c r="Z361" i="4"/>
  <c r="X361" i="4"/>
  <c r="V361" i="4"/>
  <c r="AF361" i="4"/>
  <c r="AE361" i="4"/>
  <c r="AC361" i="4"/>
  <c r="AB361" i="4"/>
  <c r="AA361" i="4"/>
  <c r="Y361" i="4"/>
  <c r="W361" i="4"/>
  <c r="A361" i="4"/>
  <c r="V360" i="4"/>
  <c r="A360" i="4"/>
  <c r="U359" i="4"/>
  <c r="A359" i="4"/>
  <c r="A358" i="4"/>
  <c r="AD357" i="4"/>
  <c r="Z357" i="4"/>
  <c r="AF357" i="4"/>
  <c r="AE357" i="4"/>
  <c r="AC357" i="4"/>
  <c r="AB357" i="4"/>
  <c r="AA357" i="4"/>
  <c r="Y357" i="4"/>
  <c r="X357" i="4"/>
  <c r="W357" i="4"/>
  <c r="V357" i="4"/>
  <c r="A357" i="4"/>
  <c r="A356" i="4"/>
  <c r="X355" i="4"/>
  <c r="AF355" i="4"/>
  <c r="AC355" i="4"/>
  <c r="Y355" i="4"/>
  <c r="W355" i="4"/>
  <c r="A355" i="4"/>
  <c r="AD354" i="4"/>
  <c r="AE354" i="4"/>
  <c r="AB354" i="4"/>
  <c r="Z354" i="4"/>
  <c r="A354" i="4"/>
  <c r="AC353" i="4"/>
  <c r="AA353" i="4"/>
  <c r="Y353" i="4"/>
  <c r="V353" i="4"/>
  <c r="AF353" i="4"/>
  <c r="AE353" i="4"/>
  <c r="AD353" i="4"/>
  <c r="AB353" i="4"/>
  <c r="Z353" i="4"/>
  <c r="X353" i="4"/>
  <c r="W353" i="4"/>
  <c r="U353" i="4"/>
  <c r="A353" i="4"/>
  <c r="U352" i="4"/>
  <c r="A352" i="4"/>
  <c r="A351" i="4"/>
  <c r="AF350" i="4"/>
  <c r="AD350" i="4"/>
  <c r="AA350" i="4"/>
  <c r="Z350" i="4"/>
  <c r="X350" i="4"/>
  <c r="AE350" i="4"/>
  <c r="AC350" i="4"/>
  <c r="AB350" i="4"/>
  <c r="Y350" i="4"/>
  <c r="W350" i="4"/>
  <c r="V350" i="4"/>
  <c r="A350" i="4"/>
  <c r="AE349" i="4"/>
  <c r="AC349" i="4"/>
  <c r="Y349" i="4"/>
  <c r="U349" i="4"/>
  <c r="AF349" i="4"/>
  <c r="AD349" i="4"/>
  <c r="AA349" i="4"/>
  <c r="Z349" i="4"/>
  <c r="X349" i="4"/>
  <c r="W349" i="4"/>
  <c r="A349" i="4"/>
  <c r="T348" i="4"/>
  <c r="A348" i="4"/>
  <c r="X347" i="4"/>
  <c r="W347" i="4"/>
  <c r="AF347" i="4"/>
  <c r="AE347" i="4"/>
  <c r="AD347" i="4"/>
  <c r="AC347" i="4"/>
  <c r="Z347" i="4"/>
  <c r="U347" i="4"/>
  <c r="AA347" i="4"/>
  <c r="A347" i="4"/>
  <c r="A346" i="4"/>
  <c r="AC345" i="4"/>
  <c r="Y345" i="4"/>
  <c r="U345" i="4"/>
  <c r="AF345" i="4"/>
  <c r="AE345" i="4"/>
  <c r="AD345" i="4"/>
  <c r="AB345" i="4"/>
  <c r="AA345" i="4"/>
  <c r="Z345" i="4"/>
  <c r="X345" i="4"/>
  <c r="W345" i="4"/>
  <c r="V345" i="4"/>
  <c r="A345" i="4"/>
  <c r="AE344" i="4"/>
  <c r="AD344" i="4"/>
  <c r="AB344" i="4"/>
  <c r="AA344" i="4"/>
  <c r="A344" i="4"/>
  <c r="Y343" i="4"/>
  <c r="U343" i="4"/>
  <c r="AE343" i="4"/>
  <c r="AA343" i="4"/>
  <c r="W343" i="4"/>
  <c r="AC343" i="4"/>
  <c r="A343" i="4"/>
  <c r="X342" i="4"/>
  <c r="W342" i="4"/>
  <c r="AF342" i="4"/>
  <c r="AE342" i="4"/>
  <c r="AD342" i="4"/>
  <c r="AC342" i="4"/>
  <c r="Z342" i="4"/>
  <c r="U342" i="4"/>
  <c r="AA342" i="4"/>
  <c r="A342" i="4"/>
  <c r="AC341" i="4"/>
  <c r="AA341" i="4"/>
  <c r="Y341" i="4"/>
  <c r="U341" i="4"/>
  <c r="AF341" i="4"/>
  <c r="AE341" i="4"/>
  <c r="AD341" i="4"/>
  <c r="AB341" i="4"/>
  <c r="Z341" i="4"/>
  <c r="X341" i="4"/>
  <c r="W341" i="4"/>
  <c r="V341" i="4"/>
  <c r="A341" i="4"/>
  <c r="A340" i="4"/>
  <c r="U339" i="4"/>
  <c r="A339" i="4"/>
  <c r="X338" i="4"/>
  <c r="AC338" i="4"/>
  <c r="V338" i="4"/>
  <c r="AE338" i="4"/>
  <c r="U338" i="4"/>
  <c r="A338" i="4"/>
  <c r="AC337" i="4"/>
  <c r="Y337" i="4"/>
  <c r="V337" i="4"/>
  <c r="U337" i="4"/>
  <c r="AF337" i="4"/>
  <c r="AE337" i="4"/>
  <c r="AD337" i="4"/>
  <c r="AB337" i="4"/>
  <c r="AA337" i="4"/>
  <c r="Z337" i="4"/>
  <c r="X337" i="4"/>
  <c r="W337" i="4"/>
  <c r="A337" i="4"/>
  <c r="AF336" i="4"/>
  <c r="AE336" i="4"/>
  <c r="AD336" i="4"/>
  <c r="AB336" i="4"/>
  <c r="Y336" i="4"/>
  <c r="X336" i="4"/>
  <c r="W336" i="4"/>
  <c r="A336" i="4"/>
  <c r="AC335" i="4"/>
  <c r="Y335" i="4"/>
  <c r="U335" i="4"/>
  <c r="AF335" i="4"/>
  <c r="AE335" i="4"/>
  <c r="AD335" i="4"/>
  <c r="AA335" i="4"/>
  <c r="Z335" i="4"/>
  <c r="X335" i="4"/>
  <c r="W335" i="4"/>
  <c r="A335" i="4"/>
  <c r="AF334" i="4"/>
  <c r="AC334" i="4"/>
  <c r="X334" i="4"/>
  <c r="U334" i="4"/>
  <c r="A334" i="4"/>
  <c r="AC333" i="4"/>
  <c r="Y333" i="4"/>
  <c r="V333" i="4"/>
  <c r="AF333" i="4"/>
  <c r="AE333" i="4"/>
  <c r="AD333" i="4"/>
  <c r="AB333" i="4"/>
  <c r="AA333" i="4"/>
  <c r="Z333" i="4"/>
  <c r="X333" i="4"/>
  <c r="W333" i="4"/>
  <c r="U333" i="4"/>
  <c r="A333" i="4"/>
  <c r="A332" i="4"/>
  <c r="AE331" i="4"/>
  <c r="AD331" i="4"/>
  <c r="W331" i="4"/>
  <c r="V331" i="4"/>
  <c r="AC331" i="4"/>
  <c r="U331" i="4"/>
  <c r="A331" i="4"/>
  <c r="AF330" i="4"/>
  <c r="AE330" i="4"/>
  <c r="X330" i="4"/>
  <c r="W330" i="4"/>
  <c r="AD330" i="4"/>
  <c r="AC330" i="4"/>
  <c r="Z330" i="4"/>
  <c r="Y330" i="4"/>
  <c r="V330" i="4"/>
  <c r="AA330" i="4"/>
  <c r="A330" i="4"/>
  <c r="AC329" i="4"/>
  <c r="Y329" i="4"/>
  <c r="U329" i="4"/>
  <c r="AF329" i="4"/>
  <c r="AE329" i="4"/>
  <c r="AD329" i="4"/>
  <c r="AB329" i="4"/>
  <c r="N406" i="4"/>
  <c r="Z329" i="4"/>
  <c r="X329" i="4"/>
  <c r="W329" i="4"/>
  <c r="V329" i="4"/>
  <c r="A329" i="4"/>
  <c r="A328" i="4"/>
  <c r="AC327" i="4"/>
  <c r="Y327" i="4"/>
  <c r="U327" i="4"/>
  <c r="AF327" i="4"/>
  <c r="AE327" i="4"/>
  <c r="AA327" i="4"/>
  <c r="Z327" i="4"/>
  <c r="X327" i="4"/>
  <c r="W327" i="4"/>
  <c r="V327" i="4"/>
  <c r="A327" i="4"/>
  <c r="U326" i="4"/>
  <c r="AF326" i="4"/>
  <c r="AE326" i="4"/>
  <c r="AD326" i="4"/>
  <c r="AC326" i="4"/>
  <c r="X326" i="4"/>
  <c r="V326" i="4"/>
  <c r="AA326" i="4"/>
  <c r="A326" i="4"/>
  <c r="AC325" i="4"/>
  <c r="AA325" i="4"/>
  <c r="Y325" i="4"/>
  <c r="V325" i="4"/>
  <c r="AE325" i="4"/>
  <c r="AB325" i="4"/>
  <c r="W325" i="4"/>
  <c r="U325" i="4"/>
  <c r="A325" i="4"/>
  <c r="S317" i="4"/>
  <c r="R317" i="4"/>
  <c r="P317" i="4"/>
  <c r="O317" i="4"/>
  <c r="N317" i="4"/>
  <c r="L317" i="4"/>
  <c r="K317" i="4"/>
  <c r="J317" i="4"/>
  <c r="H317" i="4"/>
  <c r="AE315" i="4"/>
  <c r="AE317" i="4" s="1"/>
  <c r="AC315" i="4"/>
  <c r="AC317" i="4" s="1"/>
  <c r="Y315" i="4"/>
  <c r="Y317" i="4" s="1"/>
  <c r="W315" i="4"/>
  <c r="W317" i="4" s="1"/>
  <c r="U315" i="4"/>
  <c r="U317" i="4" s="1"/>
  <c r="AF315" i="4"/>
  <c r="AF317" i="4" s="1"/>
  <c r="AB315" i="4"/>
  <c r="AB317" i="4" s="1"/>
  <c r="AA315" i="4"/>
  <c r="AA317" i="4" s="1"/>
  <c r="M317" i="4"/>
  <c r="X315" i="4"/>
  <c r="X317" i="4" s="1"/>
  <c r="A315" i="4"/>
  <c r="AD310" i="4"/>
  <c r="AA310" i="4"/>
  <c r="Z310" i="4"/>
  <c r="X310" i="4"/>
  <c r="AF310" i="4"/>
  <c r="AE310" i="4"/>
  <c r="AC310" i="4"/>
  <c r="AB310" i="4"/>
  <c r="Y310" i="4"/>
  <c r="W310" i="4"/>
  <c r="V310" i="4"/>
  <c r="A310" i="4"/>
  <c r="A309" i="4"/>
  <c r="A308" i="4"/>
  <c r="AA307" i="4"/>
  <c r="Z307" i="4"/>
  <c r="X307" i="4"/>
  <c r="AF307" i="4"/>
  <c r="AE307" i="4"/>
  <c r="AD307" i="4"/>
  <c r="AC307" i="4"/>
  <c r="AB307" i="4"/>
  <c r="Y307" i="4"/>
  <c r="W307" i="4"/>
  <c r="V307" i="4"/>
  <c r="A307" i="4"/>
  <c r="A306" i="4"/>
  <c r="A305" i="4"/>
  <c r="AF304" i="4"/>
  <c r="AD304" i="4"/>
  <c r="AA304" i="4"/>
  <c r="Z304" i="4"/>
  <c r="X304" i="4"/>
  <c r="AE304" i="4"/>
  <c r="AC304" i="4"/>
  <c r="AB304" i="4"/>
  <c r="Y304" i="4"/>
  <c r="W304" i="4"/>
  <c r="V304" i="4"/>
  <c r="A304" i="4"/>
  <c r="AF303" i="4"/>
  <c r="AC303" i="4"/>
  <c r="X303" i="4"/>
  <c r="U303" i="4"/>
  <c r="AE303" i="4"/>
  <c r="A303" i="4"/>
  <c r="A302" i="4"/>
  <c r="AE301" i="4"/>
  <c r="AD301" i="4"/>
  <c r="W301" i="4"/>
  <c r="V301" i="4"/>
  <c r="AC301" i="4"/>
  <c r="U301" i="4"/>
  <c r="A301" i="4"/>
  <c r="AB300" i="4"/>
  <c r="W300" i="4"/>
  <c r="AE300" i="4"/>
  <c r="AD300" i="4"/>
  <c r="AC300" i="4"/>
  <c r="AA300" i="4"/>
  <c r="Y300" i="4"/>
  <c r="U300" i="4"/>
  <c r="Z300" i="4"/>
  <c r="V300" i="4"/>
  <c r="A300" i="4"/>
  <c r="A299" i="4"/>
  <c r="A298" i="4"/>
  <c r="AC297" i="4"/>
  <c r="Y297" i="4"/>
  <c r="U297" i="4"/>
  <c r="AF297" i="4"/>
  <c r="AE297" i="4"/>
  <c r="AD297" i="4"/>
  <c r="AB297" i="4"/>
  <c r="AA297" i="4"/>
  <c r="Z297" i="4"/>
  <c r="X297" i="4"/>
  <c r="W297" i="4"/>
  <c r="V297" i="4"/>
  <c r="A297" i="4"/>
  <c r="AD296" i="4"/>
  <c r="Z296" i="4"/>
  <c r="X296" i="4"/>
  <c r="V296" i="4"/>
  <c r="AF296" i="4"/>
  <c r="AE296" i="4"/>
  <c r="AC296" i="4"/>
  <c r="AB296" i="4"/>
  <c r="AA296" i="4"/>
  <c r="Y296" i="4"/>
  <c r="W296" i="4"/>
  <c r="A296" i="4"/>
  <c r="AF295" i="4"/>
  <c r="AE295" i="4"/>
  <c r="AD295" i="4"/>
  <c r="AC295" i="4"/>
  <c r="Y295" i="4"/>
  <c r="X295" i="4"/>
  <c r="V295" i="4"/>
  <c r="W295" i="4"/>
  <c r="A295" i="4"/>
  <c r="Q312" i="4"/>
  <c r="A294" i="4"/>
  <c r="L312" i="4"/>
  <c r="J312" i="4"/>
  <c r="A293" i="4"/>
  <c r="AD288" i="4"/>
  <c r="Z288" i="4"/>
  <c r="AF288" i="4"/>
  <c r="AE288" i="4"/>
  <c r="AC288" i="4"/>
  <c r="AB288" i="4"/>
  <c r="AA288" i="4"/>
  <c r="Y288" i="4"/>
  <c r="X288" i="4"/>
  <c r="W288" i="4"/>
  <c r="V288" i="4"/>
  <c r="A288" i="4"/>
  <c r="AE287" i="4"/>
  <c r="Y287" i="4"/>
  <c r="W287" i="4"/>
  <c r="AF287" i="4"/>
  <c r="AD287" i="4"/>
  <c r="AA287" i="4"/>
  <c r="Z287" i="4"/>
  <c r="X287" i="4"/>
  <c r="V287" i="4"/>
  <c r="AC287" i="4"/>
  <c r="U287" i="4"/>
  <c r="A287" i="4"/>
  <c r="T286" i="4"/>
  <c r="A286" i="4"/>
  <c r="AF285" i="4"/>
  <c r="AC285" i="4"/>
  <c r="Y285" i="4"/>
  <c r="X285" i="4"/>
  <c r="V285" i="4"/>
  <c r="W285" i="4"/>
  <c r="A285" i="4"/>
  <c r="AD284" i="4"/>
  <c r="AE284" i="4"/>
  <c r="AB284" i="4"/>
  <c r="Z284" i="4"/>
  <c r="A284" i="4"/>
  <c r="AC283" i="4"/>
  <c r="AA283" i="4"/>
  <c r="Y283" i="4"/>
  <c r="V283" i="4"/>
  <c r="AF283" i="4"/>
  <c r="AE283" i="4"/>
  <c r="AD283" i="4"/>
  <c r="AB283" i="4"/>
  <c r="Z283" i="4"/>
  <c r="X283" i="4"/>
  <c r="W283" i="4"/>
  <c r="U283" i="4"/>
  <c r="A283" i="4"/>
  <c r="U282" i="4"/>
  <c r="A282" i="4"/>
  <c r="A281" i="4"/>
  <c r="AA280" i="4"/>
  <c r="Z280" i="4"/>
  <c r="X280" i="4"/>
  <c r="AF280" i="4"/>
  <c r="AE280" i="4"/>
  <c r="AD280" i="4"/>
  <c r="AC280" i="4"/>
  <c r="AB280" i="4"/>
  <c r="Y280" i="4"/>
  <c r="W280" i="4"/>
  <c r="V280" i="4"/>
  <c r="A280" i="4"/>
  <c r="AC279" i="4"/>
  <c r="Y279" i="4"/>
  <c r="U279" i="4"/>
  <c r="AE279" i="4"/>
  <c r="AD279" i="4"/>
  <c r="AA279" i="4"/>
  <c r="Z279" i="4"/>
  <c r="W279" i="4"/>
  <c r="V279" i="4"/>
  <c r="T279" i="4"/>
  <c r="A279" i="4"/>
  <c r="T278" i="4"/>
  <c r="A278" i="4"/>
  <c r="A277" i="4"/>
  <c r="U276" i="4"/>
  <c r="A276" i="4"/>
  <c r="AA275" i="4"/>
  <c r="Z275" i="4"/>
  <c r="X275" i="4"/>
  <c r="V275" i="4"/>
  <c r="AF275" i="4"/>
  <c r="AE275" i="4"/>
  <c r="AD275" i="4"/>
  <c r="AC275" i="4"/>
  <c r="AB275" i="4"/>
  <c r="Y275" i="4"/>
  <c r="W275" i="4"/>
  <c r="A275" i="4"/>
  <c r="A274" i="4"/>
  <c r="AE273" i="4"/>
  <c r="X273" i="4"/>
  <c r="W273" i="4"/>
  <c r="U273" i="4"/>
  <c r="AF273" i="4"/>
  <c r="AD273" i="4"/>
  <c r="AC273" i="4"/>
  <c r="Z273" i="4"/>
  <c r="Y273" i="4"/>
  <c r="AA273" i="4"/>
  <c r="A273" i="4"/>
  <c r="AN272" i="4"/>
  <c r="Y271" i="4"/>
  <c r="U271" i="4"/>
  <c r="AE271" i="4"/>
  <c r="AA271" i="4"/>
  <c r="W271" i="4"/>
  <c r="V271" i="4"/>
  <c r="AC271" i="4"/>
  <c r="A271" i="4"/>
  <c r="AE270" i="4"/>
  <c r="X270" i="4"/>
  <c r="W270" i="4"/>
  <c r="AF270" i="4"/>
  <c r="AD270" i="4"/>
  <c r="AC270" i="4"/>
  <c r="Z270" i="4"/>
  <c r="AA270" i="4"/>
  <c r="U270" i="4"/>
  <c r="A270" i="4"/>
  <c r="AC269" i="4"/>
  <c r="AA269" i="4"/>
  <c r="Y269" i="4"/>
  <c r="U269" i="4"/>
  <c r="AF269" i="4"/>
  <c r="AE269" i="4"/>
  <c r="AD269" i="4"/>
  <c r="AB269" i="4"/>
  <c r="Z269" i="4"/>
  <c r="X269" i="4"/>
  <c r="W269" i="4"/>
  <c r="A269" i="4"/>
  <c r="A268" i="4"/>
  <c r="V267" i="4"/>
  <c r="AE267" i="4"/>
  <c r="U267" i="4"/>
  <c r="A267" i="4"/>
  <c r="X266" i="4"/>
  <c r="AC266" i="4"/>
  <c r="U266" i="4"/>
  <c r="A266" i="4"/>
  <c r="AC265" i="4"/>
  <c r="Y265" i="4"/>
  <c r="V265" i="4"/>
  <c r="U265" i="4"/>
  <c r="AF265" i="4"/>
  <c r="AE265" i="4"/>
  <c r="AD265" i="4"/>
  <c r="AB265" i="4"/>
  <c r="AA265" i="4"/>
  <c r="Z265" i="4"/>
  <c r="X265" i="4"/>
  <c r="W265" i="4"/>
  <c r="A265" i="4"/>
  <c r="AE264" i="4"/>
  <c r="AF264" i="4"/>
  <c r="AD264" i="4"/>
  <c r="AB264" i="4"/>
  <c r="Y264" i="4"/>
  <c r="X264" i="4"/>
  <c r="W264" i="4"/>
  <c r="A264" i="4"/>
  <c r="AE263" i="4"/>
  <c r="AC263" i="4"/>
  <c r="Y263" i="4"/>
  <c r="U263" i="4"/>
  <c r="AD263" i="4"/>
  <c r="AA263" i="4"/>
  <c r="W263" i="4"/>
  <c r="V263" i="4"/>
  <c r="T263" i="4"/>
  <c r="Z263" i="4"/>
  <c r="A263" i="4"/>
  <c r="T262" i="4"/>
  <c r="A262" i="4"/>
  <c r="A261" i="4"/>
  <c r="U260" i="4"/>
  <c r="A260" i="4"/>
  <c r="AD259" i="4"/>
  <c r="AA259" i="4"/>
  <c r="Z259" i="4"/>
  <c r="X259" i="4"/>
  <c r="AF259" i="4"/>
  <c r="AE259" i="4"/>
  <c r="AC259" i="4"/>
  <c r="AB259" i="4"/>
  <c r="Y259" i="4"/>
  <c r="W259" i="4"/>
  <c r="V259" i="4"/>
  <c r="A259" i="4"/>
  <c r="V258" i="4"/>
  <c r="AE258" i="4"/>
  <c r="U258" i="4"/>
  <c r="A258" i="4"/>
  <c r="T257" i="4"/>
  <c r="V257" i="4"/>
  <c r="A257" i="4"/>
  <c r="X256" i="4"/>
  <c r="W256" i="4"/>
  <c r="AF256" i="4"/>
  <c r="AE256" i="4"/>
  <c r="AD256" i="4"/>
  <c r="AC256" i="4"/>
  <c r="Z256" i="4"/>
  <c r="AA256" i="4"/>
  <c r="U256" i="4"/>
  <c r="A256" i="4"/>
  <c r="A255" i="4"/>
  <c r="AC254" i="4"/>
  <c r="Y254" i="4"/>
  <c r="U254" i="4"/>
  <c r="AF254" i="4"/>
  <c r="AE254" i="4"/>
  <c r="AD254" i="4"/>
  <c r="AB254" i="4"/>
  <c r="AA254" i="4"/>
  <c r="Z254" i="4"/>
  <c r="X254" i="4"/>
  <c r="W254" i="4"/>
  <c r="A254" i="4"/>
  <c r="AE253" i="4"/>
  <c r="AD253" i="4"/>
  <c r="AB253" i="4"/>
  <c r="AA253" i="4"/>
  <c r="A253" i="4"/>
  <c r="AD252" i="4"/>
  <c r="Z252" i="4"/>
  <c r="X252" i="4"/>
  <c r="AF252" i="4"/>
  <c r="AE252" i="4"/>
  <c r="AC252" i="4"/>
  <c r="AB252" i="4"/>
  <c r="AA252" i="4"/>
  <c r="Y252" i="4"/>
  <c r="W252" i="4"/>
  <c r="V252" i="4"/>
  <c r="A252" i="4"/>
  <c r="AE251" i="4"/>
  <c r="Y251" i="4"/>
  <c r="W251" i="4"/>
  <c r="AF251" i="4"/>
  <c r="AD251" i="4"/>
  <c r="AA251" i="4"/>
  <c r="Z251" i="4"/>
  <c r="X251" i="4"/>
  <c r="V251" i="4"/>
  <c r="AC251" i="4"/>
  <c r="U251" i="4"/>
  <c r="A251" i="4"/>
  <c r="A250" i="4"/>
  <c r="AE249" i="4"/>
  <c r="AF249" i="4"/>
  <c r="AD249" i="4"/>
  <c r="AC249" i="4"/>
  <c r="Y249" i="4"/>
  <c r="X249" i="4"/>
  <c r="V249" i="4"/>
  <c r="W249" i="4"/>
  <c r="A249" i="4"/>
  <c r="AD248" i="4"/>
  <c r="AE248" i="4"/>
  <c r="AB248" i="4"/>
  <c r="Z248" i="4"/>
  <c r="A248" i="4"/>
  <c r="AC247" i="4"/>
  <c r="AA247" i="4"/>
  <c r="Y247" i="4"/>
  <c r="V247" i="4"/>
  <c r="AF247" i="4"/>
  <c r="AE247" i="4"/>
  <c r="AD247" i="4"/>
  <c r="AB247" i="4"/>
  <c r="Z247" i="4"/>
  <c r="X247" i="4"/>
  <c r="W247" i="4"/>
  <c r="U247" i="4"/>
  <c r="AG247" i="4" s="1"/>
  <c r="AN247" i="4" s="1"/>
  <c r="A247" i="4"/>
  <c r="M290" i="4"/>
  <c r="U246" i="4"/>
  <c r="A246" i="4"/>
  <c r="A245" i="4"/>
  <c r="AA244" i="4"/>
  <c r="Z244" i="4"/>
  <c r="X244" i="4"/>
  <c r="AF244" i="4"/>
  <c r="AE244" i="4"/>
  <c r="AD244" i="4"/>
  <c r="AC244" i="4"/>
  <c r="AB244" i="4"/>
  <c r="Y244" i="4"/>
  <c r="W244" i="4"/>
  <c r="V244" i="4"/>
  <c r="A244" i="4"/>
  <c r="Z243" i="4"/>
  <c r="X243" i="4"/>
  <c r="AF243" i="4"/>
  <c r="AE243" i="4"/>
  <c r="AD243" i="4"/>
  <c r="AC243" i="4"/>
  <c r="AB243" i="4"/>
  <c r="AA243" i="4"/>
  <c r="Y243" i="4"/>
  <c r="W243" i="4"/>
  <c r="V243" i="4"/>
  <c r="A243" i="4"/>
  <c r="AA242" i="4"/>
  <c r="Z242" i="4"/>
  <c r="X242" i="4"/>
  <c r="AF242" i="4"/>
  <c r="AE242" i="4"/>
  <c r="AD242" i="4"/>
  <c r="AC242" i="4"/>
  <c r="AB242" i="4"/>
  <c r="Y242" i="4"/>
  <c r="W242" i="4"/>
  <c r="V242" i="4"/>
  <c r="A242" i="4"/>
  <c r="Z241" i="4"/>
  <c r="X241" i="4"/>
  <c r="AF241" i="4"/>
  <c r="AE241" i="4"/>
  <c r="AD241" i="4"/>
  <c r="AC241" i="4"/>
  <c r="AB241" i="4"/>
  <c r="AA241" i="4"/>
  <c r="Y241" i="4"/>
  <c r="W241" i="4"/>
  <c r="V241" i="4"/>
  <c r="A241" i="4"/>
  <c r="Z240" i="4"/>
  <c r="X240" i="4"/>
  <c r="AF240" i="4"/>
  <c r="AE240" i="4"/>
  <c r="AD240" i="4"/>
  <c r="AC240" i="4"/>
  <c r="AB240" i="4"/>
  <c r="AA240" i="4"/>
  <c r="Y240" i="4"/>
  <c r="W240" i="4"/>
  <c r="V240" i="4"/>
  <c r="A240" i="4"/>
  <c r="AF239" i="4"/>
  <c r="Z239" i="4"/>
  <c r="X239" i="4"/>
  <c r="V239" i="4"/>
  <c r="AE239" i="4"/>
  <c r="AD239" i="4"/>
  <c r="AC239" i="4"/>
  <c r="AB239" i="4"/>
  <c r="AA239" i="4"/>
  <c r="Y239" i="4"/>
  <c r="W239" i="4"/>
  <c r="A239" i="4"/>
  <c r="AD238" i="4"/>
  <c r="AA238" i="4"/>
  <c r="Z238" i="4"/>
  <c r="V238" i="4"/>
  <c r="AF238" i="4"/>
  <c r="AE238" i="4"/>
  <c r="AC238" i="4"/>
  <c r="AB238" i="4"/>
  <c r="Y238" i="4"/>
  <c r="X238" i="4"/>
  <c r="W238" i="4"/>
  <c r="A238" i="4"/>
  <c r="Z237" i="4"/>
  <c r="AF237" i="4"/>
  <c r="AE237" i="4"/>
  <c r="AD237" i="4"/>
  <c r="AC237" i="4"/>
  <c r="AB237" i="4"/>
  <c r="AA237" i="4"/>
  <c r="Y237" i="4"/>
  <c r="X237" i="4"/>
  <c r="W237" i="4"/>
  <c r="V237" i="4"/>
  <c r="A237" i="4"/>
  <c r="AD236" i="4"/>
  <c r="AA236" i="4"/>
  <c r="Z236" i="4"/>
  <c r="X236" i="4"/>
  <c r="S290" i="4"/>
  <c r="AC236" i="4"/>
  <c r="AB236" i="4"/>
  <c r="K290" i="4"/>
  <c r="I290" i="4"/>
  <c r="H290" i="4"/>
  <c r="V236" i="4"/>
  <c r="A236" i="4"/>
  <c r="AD231" i="4"/>
  <c r="Z231" i="4"/>
  <c r="X231" i="4"/>
  <c r="V231" i="4"/>
  <c r="AF231" i="4"/>
  <c r="AE231" i="4"/>
  <c r="AC231" i="4"/>
  <c r="AB231" i="4"/>
  <c r="AA231" i="4"/>
  <c r="Y231" i="4"/>
  <c r="W231" i="4"/>
  <c r="A231" i="4"/>
  <c r="D231" i="4" s="1"/>
  <c r="V230" i="4"/>
  <c r="A230" i="4"/>
  <c r="AB229" i="4"/>
  <c r="W229" i="4"/>
  <c r="AE229" i="4"/>
  <c r="AD229" i="4"/>
  <c r="AC229" i="4"/>
  <c r="AA229" i="4"/>
  <c r="Y229" i="4"/>
  <c r="Z229" i="4"/>
  <c r="V229" i="4"/>
  <c r="A229" i="4"/>
  <c r="D229" i="4" s="1"/>
  <c r="U229" i="4" s="1"/>
  <c r="A228" i="4"/>
  <c r="AD227" i="4"/>
  <c r="Z227" i="4"/>
  <c r="AF227" i="4"/>
  <c r="AE227" i="4"/>
  <c r="AC227" i="4"/>
  <c r="AB227" i="4"/>
  <c r="AA227" i="4"/>
  <c r="Y227" i="4"/>
  <c r="X227" i="4"/>
  <c r="W227" i="4"/>
  <c r="V227" i="4"/>
  <c r="A227" i="4"/>
  <c r="D227" i="4" s="1"/>
  <c r="V226" i="4"/>
  <c r="A226" i="4"/>
  <c r="W225" i="4"/>
  <c r="AE225" i="4"/>
  <c r="AB225" i="4"/>
  <c r="AA225" i="4"/>
  <c r="AD225" i="4"/>
  <c r="V225" i="4"/>
  <c r="A225" i="4"/>
  <c r="D225" i="4" s="1"/>
  <c r="U225" i="4" s="1"/>
  <c r="A224" i="4"/>
  <c r="Z223" i="4"/>
  <c r="X223" i="4"/>
  <c r="AF223" i="4"/>
  <c r="AE223" i="4"/>
  <c r="AD223" i="4"/>
  <c r="AC223" i="4"/>
  <c r="AB223" i="4"/>
  <c r="AA223" i="4"/>
  <c r="Y223" i="4"/>
  <c r="W223" i="4"/>
  <c r="V223" i="4"/>
  <c r="A223" i="4"/>
  <c r="D223" i="4" s="1"/>
  <c r="V222" i="4"/>
  <c r="A222" i="4"/>
  <c r="A221" i="4"/>
  <c r="D221" i="4" s="1"/>
  <c r="A220" i="4"/>
  <c r="AD219" i="4"/>
  <c r="Z219" i="4"/>
  <c r="X219" i="4"/>
  <c r="AF219" i="4"/>
  <c r="AE219" i="4"/>
  <c r="AC219" i="4"/>
  <c r="AB219" i="4"/>
  <c r="AA219" i="4"/>
  <c r="Y219" i="4"/>
  <c r="W219" i="4"/>
  <c r="V219" i="4"/>
  <c r="A219" i="4"/>
  <c r="D219" i="4" s="1"/>
  <c r="A218" i="4"/>
  <c r="AB217" i="4"/>
  <c r="AF217" i="4"/>
  <c r="AE217" i="4"/>
  <c r="AD217" i="4"/>
  <c r="AC217" i="4"/>
  <c r="AA217" i="4"/>
  <c r="Y217" i="4"/>
  <c r="X217" i="4"/>
  <c r="U217" i="4"/>
  <c r="Z217" i="4"/>
  <c r="V217" i="4"/>
  <c r="A217" i="4"/>
  <c r="D217" i="4" s="1"/>
  <c r="A216" i="4"/>
  <c r="Z215" i="4"/>
  <c r="X215" i="4"/>
  <c r="V215" i="4"/>
  <c r="AF215" i="4"/>
  <c r="AE215" i="4"/>
  <c r="AD215" i="4"/>
  <c r="AC215" i="4"/>
  <c r="AB215" i="4"/>
  <c r="AA215" i="4"/>
  <c r="Y215" i="4"/>
  <c r="W215" i="4"/>
  <c r="A215" i="4"/>
  <c r="D215" i="4" s="1"/>
  <c r="V214" i="4"/>
  <c r="A214" i="4"/>
  <c r="AB213" i="4"/>
  <c r="W213" i="4"/>
  <c r="AE213" i="4"/>
  <c r="AD213" i="4"/>
  <c r="AC213" i="4"/>
  <c r="AA213" i="4"/>
  <c r="Y213" i="4"/>
  <c r="Z213" i="4"/>
  <c r="V213" i="4"/>
  <c r="A213" i="4"/>
  <c r="D213" i="4" s="1"/>
  <c r="U213" i="4" s="1"/>
  <c r="A212" i="4"/>
  <c r="Z211" i="4"/>
  <c r="AF211" i="4"/>
  <c r="AE211" i="4"/>
  <c r="AD211" i="4"/>
  <c r="AC211" i="4"/>
  <c r="AB211" i="4"/>
  <c r="AA211" i="4"/>
  <c r="Y211" i="4"/>
  <c r="X211" i="4"/>
  <c r="W211" i="4"/>
  <c r="V211" i="4"/>
  <c r="A211" i="4"/>
  <c r="D211" i="4" s="1"/>
  <c r="V210" i="4"/>
  <c r="A210" i="4"/>
  <c r="W209" i="4"/>
  <c r="AE209" i="4"/>
  <c r="AB209" i="4"/>
  <c r="AA209" i="4"/>
  <c r="AD209" i="4"/>
  <c r="V209" i="4"/>
  <c r="A209" i="4"/>
  <c r="D209" i="4" s="1"/>
  <c r="U209" i="4" s="1"/>
  <c r="A208" i="4"/>
  <c r="AF207" i="4"/>
  <c r="Z207" i="4"/>
  <c r="X207" i="4"/>
  <c r="AE207" i="4"/>
  <c r="AD207" i="4"/>
  <c r="AC207" i="4"/>
  <c r="AB207" i="4"/>
  <c r="AA207" i="4"/>
  <c r="Y207" i="4"/>
  <c r="W207" i="4"/>
  <c r="V207" i="4"/>
  <c r="A207" i="4"/>
  <c r="D207" i="4" s="1"/>
  <c r="V206" i="4"/>
  <c r="A206" i="4"/>
  <c r="A205" i="4"/>
  <c r="D205" i="4" s="1"/>
  <c r="A204" i="4"/>
  <c r="Z203" i="4"/>
  <c r="X203" i="4"/>
  <c r="AF203" i="4"/>
  <c r="AE203" i="4"/>
  <c r="AD203" i="4"/>
  <c r="AC203" i="4"/>
  <c r="AB203" i="4"/>
  <c r="AA203" i="4"/>
  <c r="Y203" i="4"/>
  <c r="W203" i="4"/>
  <c r="V203" i="4"/>
  <c r="A203" i="4"/>
  <c r="D203" i="4" s="1"/>
  <c r="T202" i="4"/>
  <c r="A202" i="4"/>
  <c r="AB201" i="4"/>
  <c r="AF201" i="4"/>
  <c r="AE201" i="4"/>
  <c r="AD201" i="4"/>
  <c r="AC201" i="4"/>
  <c r="AA201" i="4"/>
  <c r="Y201" i="4"/>
  <c r="X201" i="4"/>
  <c r="Z201" i="4"/>
  <c r="V201" i="4"/>
  <c r="A201" i="4"/>
  <c r="D201" i="4" s="1"/>
  <c r="U201" i="4" s="1"/>
  <c r="A200" i="4"/>
  <c r="AD199" i="4"/>
  <c r="Z199" i="4"/>
  <c r="X199" i="4"/>
  <c r="V199" i="4"/>
  <c r="AF199" i="4"/>
  <c r="AE199" i="4"/>
  <c r="AC199" i="4"/>
  <c r="AB199" i="4"/>
  <c r="AA199" i="4"/>
  <c r="Y199" i="4"/>
  <c r="W199" i="4"/>
  <c r="A199" i="4"/>
  <c r="D199" i="4" s="1"/>
  <c r="V198" i="4"/>
  <c r="A198" i="4"/>
  <c r="AB197" i="4"/>
  <c r="W197" i="4"/>
  <c r="AD197" i="4"/>
  <c r="AC197" i="4"/>
  <c r="AA197" i="4"/>
  <c r="Y197" i="4"/>
  <c r="Z197" i="4"/>
  <c r="V197" i="4"/>
  <c r="A197" i="4"/>
  <c r="D197" i="4" s="1"/>
  <c r="U197" i="4" s="1"/>
  <c r="A192" i="4"/>
  <c r="AF191" i="4"/>
  <c r="AC191" i="4"/>
  <c r="Y191" i="4"/>
  <c r="X191" i="4"/>
  <c r="V191" i="4"/>
  <c r="W191" i="4"/>
  <c r="A191" i="4"/>
  <c r="AD190" i="4"/>
  <c r="AE190" i="4"/>
  <c r="AB190" i="4"/>
  <c r="T190" i="4"/>
  <c r="Z190" i="4"/>
  <c r="A190" i="4"/>
  <c r="AC189" i="4"/>
  <c r="Y189" i="4"/>
  <c r="U189" i="4"/>
  <c r="AF189" i="4"/>
  <c r="AE189" i="4"/>
  <c r="AD189" i="4"/>
  <c r="AB189" i="4"/>
  <c r="AA189" i="4"/>
  <c r="Z189" i="4"/>
  <c r="X189" i="4"/>
  <c r="W189" i="4"/>
  <c r="V189" i="4"/>
  <c r="T189" i="4"/>
  <c r="A189" i="4"/>
  <c r="A188" i="4"/>
  <c r="A187" i="4"/>
  <c r="AA186" i="4"/>
  <c r="Z186" i="4"/>
  <c r="V186" i="4"/>
  <c r="AF186" i="4"/>
  <c r="AE186" i="4"/>
  <c r="AD186" i="4"/>
  <c r="AC186" i="4"/>
  <c r="AB186" i="4"/>
  <c r="Y186" i="4"/>
  <c r="X186" i="4"/>
  <c r="W186" i="4"/>
  <c r="A186" i="4"/>
  <c r="AC185" i="4"/>
  <c r="Y185" i="4"/>
  <c r="U185" i="4"/>
  <c r="AF185" i="4"/>
  <c r="AE185" i="4"/>
  <c r="AA185" i="4"/>
  <c r="X185" i="4"/>
  <c r="W185" i="4"/>
  <c r="Z185" i="4"/>
  <c r="A185" i="4"/>
  <c r="V184" i="4"/>
  <c r="A184" i="4"/>
  <c r="W183" i="4"/>
  <c r="AE183" i="4"/>
  <c r="AD183" i="4"/>
  <c r="AC183" i="4"/>
  <c r="Z183" i="4"/>
  <c r="X183" i="4"/>
  <c r="V183" i="4"/>
  <c r="AF183" i="4"/>
  <c r="A183" i="4"/>
  <c r="U182" i="4"/>
  <c r="V182" i="4"/>
  <c r="A182" i="4"/>
  <c r="AC181" i="4"/>
  <c r="AA181" i="4"/>
  <c r="Y181" i="4"/>
  <c r="V181" i="4"/>
  <c r="AF181" i="4"/>
  <c r="AE181" i="4"/>
  <c r="AD181" i="4"/>
  <c r="AB181" i="4"/>
  <c r="Z181" i="4"/>
  <c r="X181" i="4"/>
  <c r="W181" i="4"/>
  <c r="U181" i="4"/>
  <c r="A181" i="4"/>
  <c r="AB180" i="4"/>
  <c r="Z180" i="4"/>
  <c r="AD180" i="4"/>
  <c r="AC180" i="4"/>
  <c r="Y180" i="4"/>
  <c r="T180" i="4"/>
  <c r="U180" i="4"/>
  <c r="A180" i="4"/>
  <c r="E180" i="4" s="1"/>
  <c r="V180" i="4" s="1"/>
  <c r="A179" i="4"/>
  <c r="AD178" i="4"/>
  <c r="Z178" i="4"/>
  <c r="AF178" i="4"/>
  <c r="AE178" i="4"/>
  <c r="AC178" i="4"/>
  <c r="AB178" i="4"/>
  <c r="AA178" i="4"/>
  <c r="Y178" i="4"/>
  <c r="X178" i="4"/>
  <c r="W178" i="4"/>
  <c r="V178" i="4"/>
  <c r="A178" i="4"/>
  <c r="AE177" i="4"/>
  <c r="AD177" i="4"/>
  <c r="AC177" i="4"/>
  <c r="U177" i="4"/>
  <c r="A177" i="4"/>
  <c r="A176" i="4"/>
  <c r="AF175" i="4"/>
  <c r="AE175" i="4"/>
  <c r="X175" i="4"/>
  <c r="W175" i="4"/>
  <c r="AD175" i="4"/>
  <c r="AC175" i="4"/>
  <c r="Z175" i="4"/>
  <c r="Y175" i="4"/>
  <c r="V175" i="4"/>
  <c r="AA175" i="4"/>
  <c r="A175" i="4"/>
  <c r="AE174" i="4"/>
  <c r="AB174" i="4"/>
  <c r="A174" i="4"/>
  <c r="AC173" i="4"/>
  <c r="Y173" i="4"/>
  <c r="V173" i="4"/>
  <c r="AF173" i="4"/>
  <c r="AE173" i="4"/>
  <c r="AD173" i="4"/>
  <c r="AB173" i="4"/>
  <c r="AA173" i="4"/>
  <c r="Z173" i="4"/>
  <c r="X173" i="4"/>
  <c r="W173" i="4"/>
  <c r="U173" i="4"/>
  <c r="A173" i="4"/>
  <c r="A172" i="4"/>
  <c r="A171" i="4"/>
  <c r="AA170" i="4"/>
  <c r="Z170" i="4"/>
  <c r="X170" i="4"/>
  <c r="V170" i="4"/>
  <c r="AF170" i="4"/>
  <c r="AE170" i="4"/>
  <c r="AD170" i="4"/>
  <c r="AC170" i="4"/>
  <c r="AB170" i="4"/>
  <c r="Y170" i="4"/>
  <c r="W170" i="4"/>
  <c r="A170" i="4"/>
  <c r="Y169" i="4"/>
  <c r="U169" i="4"/>
  <c r="AE169" i="4"/>
  <c r="AA169" i="4"/>
  <c r="W169" i="4"/>
  <c r="AC169" i="4"/>
  <c r="A169" i="4"/>
  <c r="A168" i="4"/>
  <c r="AE167" i="4"/>
  <c r="U167" i="4"/>
  <c r="AF167" i="4"/>
  <c r="AD167" i="4"/>
  <c r="AC167" i="4"/>
  <c r="X167" i="4"/>
  <c r="V167" i="4"/>
  <c r="W167" i="4"/>
  <c r="A167" i="4"/>
  <c r="AB166" i="4"/>
  <c r="AF166" i="4"/>
  <c r="AE166" i="4"/>
  <c r="AC166" i="4"/>
  <c r="AA166" i="4"/>
  <c r="Y166" i="4"/>
  <c r="X166" i="4"/>
  <c r="T166" i="4"/>
  <c r="U166" i="4"/>
  <c r="AD166" i="4"/>
  <c r="V166" i="4"/>
  <c r="A166" i="4"/>
  <c r="AD165" i="4"/>
  <c r="AE165" i="4"/>
  <c r="AB165" i="4"/>
  <c r="T165" i="4"/>
  <c r="Z165" i="4"/>
  <c r="A165" i="4"/>
  <c r="U164" i="4"/>
  <c r="V164" i="4"/>
  <c r="A164" i="4"/>
  <c r="AE163" i="4"/>
  <c r="AB163" i="4"/>
  <c r="A163" i="4"/>
  <c r="U162" i="4"/>
  <c r="V162" i="4"/>
  <c r="A162" i="4"/>
  <c r="AB161" i="4"/>
  <c r="AE161" i="4"/>
  <c r="AA161" i="4"/>
  <c r="AD161" i="4"/>
  <c r="A161" i="4"/>
  <c r="AA160" i="4"/>
  <c r="AF160" i="4"/>
  <c r="AE160" i="4"/>
  <c r="AD160" i="4"/>
  <c r="AC160" i="4"/>
  <c r="AB160" i="4"/>
  <c r="Y160" i="4"/>
  <c r="X160" i="4"/>
  <c r="U160" i="4"/>
  <c r="Z160" i="4"/>
  <c r="V160" i="4"/>
  <c r="A160" i="4"/>
  <c r="AB159" i="4"/>
  <c r="AF159" i="4"/>
  <c r="AE159" i="4"/>
  <c r="X159" i="4"/>
  <c r="W159" i="4"/>
  <c r="A159" i="4"/>
  <c r="U158" i="4"/>
  <c r="A158" i="4"/>
  <c r="A157" i="4"/>
  <c r="AD156" i="4"/>
  <c r="W156" i="4"/>
  <c r="AE156" i="4"/>
  <c r="AB156" i="4"/>
  <c r="AA156" i="4"/>
  <c r="Y156" i="4"/>
  <c r="U156" i="4"/>
  <c r="Z156" i="4"/>
  <c r="V156" i="4"/>
  <c r="A156" i="4"/>
  <c r="AB155" i="4"/>
  <c r="A155" i="4"/>
  <c r="U154" i="4"/>
  <c r="V154" i="4"/>
  <c r="A154" i="4"/>
  <c r="AB153" i="4"/>
  <c r="AE153" i="4"/>
  <c r="AA153" i="4"/>
  <c r="T153" i="4"/>
  <c r="AD153" i="4"/>
  <c r="A153" i="4"/>
  <c r="U152" i="4"/>
  <c r="A152" i="4"/>
  <c r="AB151" i="4"/>
  <c r="AA151" i="4"/>
  <c r="A151" i="4"/>
  <c r="AD150" i="4"/>
  <c r="AB150" i="4"/>
  <c r="Z150" i="4"/>
  <c r="AF150" i="4"/>
  <c r="AE150" i="4"/>
  <c r="AC150" i="4"/>
  <c r="AA150" i="4"/>
  <c r="Y150" i="4"/>
  <c r="X150" i="4"/>
  <c r="W150" i="4"/>
  <c r="U150" i="4"/>
  <c r="V150" i="4"/>
  <c r="A150" i="4"/>
  <c r="A149" i="4"/>
  <c r="U148" i="4"/>
  <c r="V148" i="4"/>
  <c r="A148" i="4"/>
  <c r="AA147" i="4"/>
  <c r="AF147" i="4"/>
  <c r="AD147" i="4"/>
  <c r="AB147" i="4"/>
  <c r="W147" i="4"/>
  <c r="A147" i="4"/>
  <c r="AB146" i="4"/>
  <c r="W146" i="4"/>
  <c r="AF146" i="4"/>
  <c r="AE146" i="4"/>
  <c r="AA146" i="4"/>
  <c r="Y146" i="4"/>
  <c r="U146" i="4"/>
  <c r="Z146" i="4"/>
  <c r="V146" i="4"/>
  <c r="A146" i="4"/>
  <c r="AA145" i="4"/>
  <c r="AE145" i="4"/>
  <c r="AB145" i="4"/>
  <c r="W145" i="4"/>
  <c r="AD145" i="4"/>
  <c r="A145" i="4"/>
  <c r="U144" i="4"/>
  <c r="A144" i="4"/>
  <c r="AB143" i="4"/>
  <c r="AA143" i="4"/>
  <c r="A143" i="4"/>
  <c r="AB142" i="4"/>
  <c r="Z142" i="4"/>
  <c r="AF142" i="4"/>
  <c r="AE142" i="4"/>
  <c r="AD142" i="4"/>
  <c r="AC142" i="4"/>
  <c r="AA142" i="4"/>
  <c r="Y142" i="4"/>
  <c r="X142" i="4"/>
  <c r="W142" i="4"/>
  <c r="U142" i="4"/>
  <c r="V142" i="4"/>
  <c r="A142" i="4"/>
  <c r="T141" i="4"/>
  <c r="A141" i="4"/>
  <c r="AE140" i="4"/>
  <c r="AB140" i="4"/>
  <c r="Z140" i="4"/>
  <c r="W140" i="4"/>
  <c r="AC140" i="4"/>
  <c r="AA140" i="4"/>
  <c r="Y140" i="4"/>
  <c r="U140" i="4"/>
  <c r="AD140" i="4"/>
  <c r="V140" i="4"/>
  <c r="A140" i="4"/>
  <c r="AD139" i="4"/>
  <c r="AA139" i="4"/>
  <c r="AF139" i="4"/>
  <c r="AB139" i="4"/>
  <c r="W139" i="4"/>
  <c r="A139" i="4"/>
  <c r="AE138" i="4"/>
  <c r="AB138" i="4"/>
  <c r="W138" i="4"/>
  <c r="AF138" i="4"/>
  <c r="AA138" i="4"/>
  <c r="Y138" i="4"/>
  <c r="U138" i="4"/>
  <c r="Z138" i="4"/>
  <c r="V138" i="4"/>
  <c r="A138" i="4"/>
  <c r="AA137" i="4"/>
  <c r="AE137" i="4"/>
  <c r="AB137" i="4"/>
  <c r="W137" i="4"/>
  <c r="A137" i="4"/>
  <c r="U136" i="4"/>
  <c r="A136" i="4"/>
  <c r="AB135" i="4"/>
  <c r="T135" i="4"/>
  <c r="AA135" i="4"/>
  <c r="A135" i="4"/>
  <c r="AB134" i="4"/>
  <c r="Z134" i="4"/>
  <c r="AF134" i="4"/>
  <c r="AE134" i="4"/>
  <c r="AD134" i="4"/>
  <c r="AC134" i="4"/>
  <c r="AA134" i="4"/>
  <c r="Y134" i="4"/>
  <c r="X134" i="4"/>
  <c r="W134" i="4"/>
  <c r="U134" i="4"/>
  <c r="V134" i="4"/>
  <c r="A134" i="4"/>
  <c r="A133" i="4"/>
  <c r="AB132" i="4"/>
  <c r="Z132" i="4"/>
  <c r="W132" i="4"/>
  <c r="AE132" i="4"/>
  <c r="AC132" i="4"/>
  <c r="AA132" i="4"/>
  <c r="Y132" i="4"/>
  <c r="U132" i="4"/>
  <c r="V132" i="4"/>
  <c r="A132" i="4"/>
  <c r="AD131" i="4"/>
  <c r="AA131" i="4"/>
  <c r="AF131" i="4"/>
  <c r="AB131" i="4"/>
  <c r="W131" i="4"/>
  <c r="A131" i="4"/>
  <c r="AE130" i="4"/>
  <c r="AB130" i="4"/>
  <c r="W130" i="4"/>
  <c r="AF130" i="4"/>
  <c r="AA130" i="4"/>
  <c r="Y130" i="4"/>
  <c r="U130" i="4"/>
  <c r="Z130" i="4"/>
  <c r="V130" i="4"/>
  <c r="A130" i="4"/>
  <c r="AD129" i="4"/>
  <c r="AB129" i="4"/>
  <c r="AA129" i="4"/>
  <c r="Y129" i="4"/>
  <c r="AF129" i="4"/>
  <c r="AE129" i="4"/>
  <c r="AC129" i="4"/>
  <c r="X129" i="4"/>
  <c r="W129" i="4"/>
  <c r="V129" i="4"/>
  <c r="U129" i="4"/>
  <c r="Z129" i="4"/>
  <c r="A129" i="4"/>
  <c r="AF128" i="4"/>
  <c r="AD128" i="4"/>
  <c r="AB128" i="4"/>
  <c r="AA128" i="4"/>
  <c r="Z128" i="4"/>
  <c r="A128" i="4"/>
  <c r="T127" i="4"/>
  <c r="U127" i="4"/>
  <c r="A127" i="4"/>
  <c r="Z126" i="4"/>
  <c r="AF126" i="4"/>
  <c r="AD126" i="4"/>
  <c r="AB126" i="4"/>
  <c r="W126" i="4"/>
  <c r="AA126" i="4"/>
  <c r="A126" i="4"/>
  <c r="V125" i="4"/>
  <c r="A125" i="4"/>
  <c r="V124" i="4"/>
  <c r="A124" i="4"/>
  <c r="AE123" i="4"/>
  <c r="Y123" i="4"/>
  <c r="W123" i="4"/>
  <c r="V123" i="4"/>
  <c r="A123" i="4"/>
  <c r="AE122" i="4"/>
  <c r="AC122" i="4"/>
  <c r="Y122" i="4"/>
  <c r="W122" i="4"/>
  <c r="V122" i="4"/>
  <c r="A122" i="4"/>
  <c r="V121" i="4"/>
  <c r="A121" i="4"/>
  <c r="V120" i="4"/>
  <c r="A120" i="4"/>
  <c r="V119" i="4"/>
  <c r="A119" i="4"/>
  <c r="V118" i="4"/>
  <c r="A118" i="4"/>
  <c r="V117" i="4"/>
  <c r="A117" i="4"/>
  <c r="Y116" i="4"/>
  <c r="V116" i="4"/>
  <c r="A116" i="4"/>
  <c r="AN115" i="4"/>
  <c r="AC115" i="4"/>
  <c r="AA115" i="4"/>
  <c r="Y115" i="4"/>
  <c r="AF115" i="4"/>
  <c r="AD115" i="4"/>
  <c r="AB115" i="4"/>
  <c r="Z115" i="4"/>
  <c r="X115" i="4"/>
  <c r="V115" i="4"/>
  <c r="U115" i="4"/>
  <c r="A115" i="4"/>
  <c r="AC114" i="4"/>
  <c r="AA114" i="4"/>
  <c r="Y114" i="4"/>
  <c r="AF114" i="4"/>
  <c r="AD114" i="4"/>
  <c r="AB114" i="4"/>
  <c r="Z114" i="4"/>
  <c r="X114" i="4"/>
  <c r="V114" i="4"/>
  <c r="U114" i="4"/>
  <c r="A114" i="4"/>
  <c r="AC113" i="4"/>
  <c r="AA113" i="4"/>
  <c r="Y113" i="4"/>
  <c r="AF113" i="4"/>
  <c r="AD113" i="4"/>
  <c r="AB113" i="4"/>
  <c r="Z113" i="4"/>
  <c r="X113" i="4"/>
  <c r="V113" i="4"/>
  <c r="AE113" i="4"/>
  <c r="U113" i="4"/>
  <c r="A113" i="4"/>
  <c r="AC112" i="4"/>
  <c r="AA112" i="4"/>
  <c r="Y112" i="4"/>
  <c r="AF112" i="4"/>
  <c r="AD112" i="4"/>
  <c r="AB112" i="4"/>
  <c r="Z112" i="4"/>
  <c r="X112" i="4"/>
  <c r="V112" i="4"/>
  <c r="U112" i="4"/>
  <c r="A112" i="4"/>
  <c r="AC111" i="4"/>
  <c r="AA111" i="4"/>
  <c r="Y111" i="4"/>
  <c r="AF111" i="4"/>
  <c r="AD111" i="4"/>
  <c r="AB111" i="4"/>
  <c r="Z111" i="4"/>
  <c r="X111" i="4"/>
  <c r="V111" i="4"/>
  <c r="AE111" i="4"/>
  <c r="U111" i="4"/>
  <c r="A111" i="4"/>
  <c r="AC110" i="4"/>
  <c r="AA110" i="4"/>
  <c r="Y110" i="4"/>
  <c r="AF110" i="4"/>
  <c r="AD110" i="4"/>
  <c r="AB110" i="4"/>
  <c r="N194" i="4"/>
  <c r="M194" i="4"/>
  <c r="X110" i="4"/>
  <c r="V110" i="4"/>
  <c r="U110" i="4"/>
  <c r="A110" i="4"/>
  <c r="A99" i="4"/>
  <c r="AE98" i="4"/>
  <c r="AC98" i="4"/>
  <c r="AA98" i="4"/>
  <c r="W98" i="4"/>
  <c r="A98" i="4"/>
  <c r="U97" i="4"/>
  <c r="V97" i="4"/>
  <c r="A97" i="4"/>
  <c r="AE96" i="4"/>
  <c r="AC96" i="4"/>
  <c r="Y96" i="4"/>
  <c r="W96" i="4"/>
  <c r="U96" i="4"/>
  <c r="V96" i="4"/>
  <c r="A96" i="4"/>
  <c r="N101" i="4"/>
  <c r="U95" i="4"/>
  <c r="V95" i="4"/>
  <c r="A95" i="4"/>
  <c r="A94" i="4"/>
  <c r="AA93" i="4"/>
  <c r="Y93" i="4"/>
  <c r="AF93" i="4"/>
  <c r="AD93" i="4"/>
  <c r="O101" i="4"/>
  <c r="Z93" i="4"/>
  <c r="X93" i="4"/>
  <c r="AC93" i="4"/>
  <c r="A93" i="4"/>
  <c r="U93" i="4" s="1"/>
  <c r="M101" i="4"/>
  <c r="K101" i="4"/>
  <c r="I101" i="4"/>
  <c r="U92" i="4"/>
  <c r="V92" i="4"/>
  <c r="A92" i="4"/>
  <c r="S90" i="4"/>
  <c r="T88" i="4"/>
  <c r="AC87" i="4"/>
  <c r="AA87" i="4"/>
  <c r="Y87" i="4"/>
  <c r="U87" i="4"/>
  <c r="AF87" i="4"/>
  <c r="AD87" i="4"/>
  <c r="AB87" i="4"/>
  <c r="Z87" i="4"/>
  <c r="X87" i="4"/>
  <c r="V87" i="4"/>
  <c r="A87" i="4"/>
  <c r="AA86" i="4"/>
  <c r="Y86" i="4"/>
  <c r="AF86" i="4"/>
  <c r="AD86" i="4"/>
  <c r="AB86" i="4"/>
  <c r="Z86" i="4"/>
  <c r="X86" i="4"/>
  <c r="V86" i="4"/>
  <c r="AC86" i="4"/>
  <c r="A86" i="4"/>
  <c r="U86" i="4" s="1"/>
  <c r="Y85" i="4"/>
  <c r="U85" i="4"/>
  <c r="AF85" i="4"/>
  <c r="AD85" i="4"/>
  <c r="AB85" i="4"/>
  <c r="Z85" i="4"/>
  <c r="X85" i="4"/>
  <c r="V85" i="4"/>
  <c r="AA85" i="4"/>
  <c r="A85" i="4"/>
  <c r="AF84" i="4"/>
  <c r="AD84" i="4"/>
  <c r="AB84" i="4"/>
  <c r="Z84" i="4"/>
  <c r="X84" i="4"/>
  <c r="V84" i="4"/>
  <c r="Y84" i="4"/>
  <c r="A84" i="4"/>
  <c r="U84" i="4" s="1"/>
  <c r="AC83" i="4"/>
  <c r="AA83" i="4"/>
  <c r="Y83" i="4"/>
  <c r="U83" i="4"/>
  <c r="AF83" i="4"/>
  <c r="AD83" i="4"/>
  <c r="AB83" i="4"/>
  <c r="Z83" i="4"/>
  <c r="X83" i="4"/>
  <c r="V83" i="4"/>
  <c r="A83" i="4"/>
  <c r="AA82" i="4"/>
  <c r="Y82" i="4"/>
  <c r="AF82" i="4"/>
  <c r="AD82" i="4"/>
  <c r="AB82" i="4"/>
  <c r="Z82" i="4"/>
  <c r="X82" i="4"/>
  <c r="AC82" i="4"/>
  <c r="A82" i="4"/>
  <c r="U82" i="4" s="1"/>
  <c r="L89" i="4"/>
  <c r="J89" i="4"/>
  <c r="U81" i="4"/>
  <c r="V81" i="4"/>
  <c r="A81" i="4"/>
  <c r="Y80" i="4"/>
  <c r="U80" i="4"/>
  <c r="AF80" i="4"/>
  <c r="R89" i="4"/>
  <c r="Q89" i="4"/>
  <c r="AB80" i="4"/>
  <c r="M89" i="4"/>
  <c r="K89" i="4"/>
  <c r="I89" i="4"/>
  <c r="AA80" i="4"/>
  <c r="A80" i="4"/>
  <c r="AF74" i="4"/>
  <c r="AD74" i="4"/>
  <c r="AB74" i="4"/>
  <c r="Z74" i="4"/>
  <c r="X74" i="4"/>
  <c r="V74" i="4"/>
  <c r="AC74" i="4"/>
  <c r="A74" i="4"/>
  <c r="AC73" i="4"/>
  <c r="AA73" i="4"/>
  <c r="Y73" i="4"/>
  <c r="U73" i="4"/>
  <c r="AF73" i="4"/>
  <c r="AD73" i="4"/>
  <c r="AB73" i="4"/>
  <c r="Z73" i="4"/>
  <c r="X73" i="4"/>
  <c r="V73" i="4"/>
  <c r="T73" i="4"/>
  <c r="AE73" i="4"/>
  <c r="A73" i="4"/>
  <c r="AA72" i="4"/>
  <c r="AF72" i="4"/>
  <c r="AB72" i="4"/>
  <c r="Z72" i="4"/>
  <c r="X72" i="4"/>
  <c r="AC72" i="4"/>
  <c r="A72" i="4"/>
  <c r="AE71" i="4"/>
  <c r="Y71" i="4"/>
  <c r="W71" i="4"/>
  <c r="U71" i="4"/>
  <c r="AF71" i="4"/>
  <c r="AD71" i="4"/>
  <c r="AB71" i="4"/>
  <c r="Z71" i="4"/>
  <c r="X71" i="4"/>
  <c r="V71" i="4"/>
  <c r="T71" i="4"/>
  <c r="AA71" i="4"/>
  <c r="A71" i="4"/>
  <c r="AB70" i="4"/>
  <c r="Z70" i="4"/>
  <c r="T70" i="4"/>
  <c r="AC70" i="4"/>
  <c r="A70" i="4"/>
  <c r="AC69" i="4"/>
  <c r="AA69" i="4"/>
  <c r="Y69" i="4"/>
  <c r="U69" i="4"/>
  <c r="AF69" i="4"/>
  <c r="AD69" i="4"/>
  <c r="AB69" i="4"/>
  <c r="Z69" i="4"/>
  <c r="X69" i="4"/>
  <c r="V69" i="4"/>
  <c r="A69" i="4"/>
  <c r="AA68" i="4"/>
  <c r="AB68" i="4"/>
  <c r="Z68" i="4"/>
  <c r="AC68" i="4"/>
  <c r="A68" i="4"/>
  <c r="AE67" i="4"/>
  <c r="Y67" i="4"/>
  <c r="W67" i="4"/>
  <c r="U67" i="4"/>
  <c r="AF67" i="4"/>
  <c r="AD67" i="4"/>
  <c r="AB67" i="4"/>
  <c r="Z67" i="4"/>
  <c r="X67" i="4"/>
  <c r="V67" i="4"/>
  <c r="AA67" i="4"/>
  <c r="A67" i="4"/>
  <c r="AF66" i="4"/>
  <c r="AB66" i="4"/>
  <c r="Z66" i="4"/>
  <c r="X66" i="4"/>
  <c r="AC66" i="4"/>
  <c r="A66" i="4"/>
  <c r="AC65" i="4"/>
  <c r="AA65" i="4"/>
  <c r="Y65" i="4"/>
  <c r="U65" i="4"/>
  <c r="AF65" i="4"/>
  <c r="AD65" i="4"/>
  <c r="AB65" i="4"/>
  <c r="Z65" i="4"/>
  <c r="X65" i="4"/>
  <c r="V65" i="4"/>
  <c r="T65" i="4"/>
  <c r="A65" i="4"/>
  <c r="AA64" i="4"/>
  <c r="AB64" i="4"/>
  <c r="Z64" i="4"/>
  <c r="AC64" i="4"/>
  <c r="A64" i="4"/>
  <c r="AE63" i="4"/>
  <c r="Y63" i="4"/>
  <c r="W63" i="4"/>
  <c r="U63" i="4"/>
  <c r="AF63" i="4"/>
  <c r="AD63" i="4"/>
  <c r="AB63" i="4"/>
  <c r="Z63" i="4"/>
  <c r="X63" i="4"/>
  <c r="V63" i="4"/>
  <c r="AA63" i="4"/>
  <c r="A63" i="4"/>
  <c r="AF62" i="4"/>
  <c r="AD62" i="4"/>
  <c r="AB62" i="4"/>
  <c r="Z62" i="4"/>
  <c r="X62" i="4"/>
  <c r="V62" i="4"/>
  <c r="AC62" i="4"/>
  <c r="A62" i="4"/>
  <c r="AC61" i="4"/>
  <c r="AA61" i="4"/>
  <c r="U61" i="4"/>
  <c r="AF61" i="4"/>
  <c r="AD61" i="4"/>
  <c r="AB61" i="4"/>
  <c r="Z61" i="4"/>
  <c r="X61" i="4"/>
  <c r="V61" i="4"/>
  <c r="AE61" i="4"/>
  <c r="A61" i="4"/>
  <c r="AF60" i="4"/>
  <c r="X60" i="4"/>
  <c r="A60" i="4"/>
  <c r="Z59" i="4"/>
  <c r="Y59" i="4"/>
  <c r="U59" i="4"/>
  <c r="AF59" i="4"/>
  <c r="AE59" i="4"/>
  <c r="AD59" i="4"/>
  <c r="AB59" i="4"/>
  <c r="X59" i="4"/>
  <c r="W59" i="4"/>
  <c r="V59" i="4"/>
  <c r="AA59" i="4"/>
  <c r="A59" i="4"/>
  <c r="AC58" i="4"/>
  <c r="AB58" i="4"/>
  <c r="Z58" i="4"/>
  <c r="U58" i="4"/>
  <c r="AA58" i="4"/>
  <c r="A58" i="4"/>
  <c r="AC57" i="4"/>
  <c r="U57" i="4"/>
  <c r="AF57" i="4"/>
  <c r="AB57" i="4"/>
  <c r="AA57" i="4"/>
  <c r="Z57" i="4"/>
  <c r="X57" i="4"/>
  <c r="AE57" i="4"/>
  <c r="A57" i="4"/>
  <c r="AD56" i="4"/>
  <c r="V56" i="4"/>
  <c r="A56" i="4"/>
  <c r="Y55" i="4"/>
  <c r="U55" i="4"/>
  <c r="AF55" i="4"/>
  <c r="AE55" i="4"/>
  <c r="AD55" i="4"/>
  <c r="AB55" i="4"/>
  <c r="X55" i="4"/>
  <c r="W55" i="4"/>
  <c r="V55" i="4"/>
  <c r="AA55" i="4"/>
  <c r="A55" i="4"/>
  <c r="AC54" i="4"/>
  <c r="AB54" i="4"/>
  <c r="Z54" i="4"/>
  <c r="U54" i="4"/>
  <c r="AA54" i="4"/>
  <c r="A54" i="4"/>
  <c r="AC53" i="4"/>
  <c r="U53" i="4"/>
  <c r="AF53" i="4"/>
  <c r="AB53" i="4"/>
  <c r="AA53" i="4"/>
  <c r="Z53" i="4"/>
  <c r="X53" i="4"/>
  <c r="AE53" i="4"/>
  <c r="A53" i="4"/>
  <c r="AD52" i="4"/>
  <c r="V52" i="4"/>
  <c r="A52" i="4"/>
  <c r="Y51" i="4"/>
  <c r="U51" i="4"/>
  <c r="AF51" i="4"/>
  <c r="AE51" i="4"/>
  <c r="AD51" i="4"/>
  <c r="AB51" i="4"/>
  <c r="X51" i="4"/>
  <c r="W51" i="4"/>
  <c r="V51" i="4"/>
  <c r="Z51" i="4"/>
  <c r="A51" i="4"/>
  <c r="AC50" i="4"/>
  <c r="AB50" i="4"/>
  <c r="Z50" i="4"/>
  <c r="U50" i="4"/>
  <c r="AA50" i="4"/>
  <c r="A50" i="4"/>
  <c r="AC49" i="4"/>
  <c r="U49" i="4"/>
  <c r="AF49" i="4"/>
  <c r="AB49" i="4"/>
  <c r="AA49" i="4"/>
  <c r="Z49" i="4"/>
  <c r="X49" i="4"/>
  <c r="V49" i="4"/>
  <c r="AD49" i="4"/>
  <c r="A49" i="4"/>
  <c r="A48" i="4"/>
  <c r="AB48" i="4" s="1"/>
  <c r="AA47" i="4"/>
  <c r="AD47" i="4"/>
  <c r="AB47" i="4"/>
  <c r="Z47" i="4"/>
  <c r="Y47" i="4"/>
  <c r="V47" i="4"/>
  <c r="AC47" i="4"/>
  <c r="A47" i="4"/>
  <c r="AE46" i="4"/>
  <c r="Y46" i="4"/>
  <c r="X46" i="4"/>
  <c r="W46" i="4"/>
  <c r="U46" i="4"/>
  <c r="A46" i="4"/>
  <c r="Y45" i="4"/>
  <c r="W45" i="4"/>
  <c r="U45" i="4"/>
  <c r="AF45" i="4"/>
  <c r="AE45" i="4"/>
  <c r="AD45" i="4"/>
  <c r="AB45" i="4"/>
  <c r="Z45" i="4"/>
  <c r="X45" i="4"/>
  <c r="V45" i="4"/>
  <c r="T45" i="4"/>
  <c r="AA45" i="4"/>
  <c r="A45" i="4"/>
  <c r="A44" i="4"/>
  <c r="AF43" i="4"/>
  <c r="AD43" i="4"/>
  <c r="AB43" i="4"/>
  <c r="Z43" i="4"/>
  <c r="X43" i="4"/>
  <c r="V43" i="4"/>
  <c r="AC43" i="4"/>
  <c r="A43" i="4"/>
  <c r="AE42" i="4"/>
  <c r="AC42" i="4"/>
  <c r="Y42" i="4"/>
  <c r="W42" i="4"/>
  <c r="U42" i="4"/>
  <c r="A42" i="4"/>
  <c r="AC41" i="4"/>
  <c r="AA41" i="4"/>
  <c r="Y41" i="4"/>
  <c r="U41" i="4"/>
  <c r="AF41" i="4"/>
  <c r="AD41" i="4"/>
  <c r="AB41" i="4"/>
  <c r="Z41" i="4"/>
  <c r="X41" i="4"/>
  <c r="V41" i="4"/>
  <c r="A41" i="4"/>
  <c r="A40" i="4"/>
  <c r="AA39" i="4"/>
  <c r="AF39" i="4"/>
  <c r="AD39" i="4"/>
  <c r="AB39" i="4"/>
  <c r="Z39" i="4"/>
  <c r="X39" i="4"/>
  <c r="V39" i="4"/>
  <c r="AC39" i="4"/>
  <c r="A39" i="4"/>
  <c r="AE38" i="4"/>
  <c r="Y38" i="4"/>
  <c r="W38" i="4"/>
  <c r="U38" i="4"/>
  <c r="AF38" i="4"/>
  <c r="A38" i="4"/>
  <c r="Y37" i="4"/>
  <c r="W37" i="4"/>
  <c r="U37" i="4"/>
  <c r="AF37" i="4"/>
  <c r="AE37" i="4"/>
  <c r="AD37" i="4"/>
  <c r="AB37" i="4"/>
  <c r="Z37" i="4"/>
  <c r="X37" i="4"/>
  <c r="V37" i="4"/>
  <c r="T37" i="4"/>
  <c r="AA37" i="4"/>
  <c r="A37" i="4"/>
  <c r="AC36" i="4"/>
  <c r="AA36" i="4"/>
  <c r="A36" i="4"/>
  <c r="AB35" i="4"/>
  <c r="Z35" i="4"/>
  <c r="AC35" i="4"/>
  <c r="A35" i="4"/>
  <c r="AE34" i="4"/>
  <c r="Y34" i="4"/>
  <c r="W34" i="4"/>
  <c r="U34" i="4"/>
  <c r="AF34" i="4"/>
  <c r="A34" i="4"/>
  <c r="AC33" i="4"/>
  <c r="AA33" i="4"/>
  <c r="Y33" i="4"/>
  <c r="U33" i="4"/>
  <c r="AF33" i="4"/>
  <c r="AD33" i="4"/>
  <c r="AB33" i="4"/>
  <c r="Z33" i="4"/>
  <c r="X33" i="4"/>
  <c r="V33" i="4"/>
  <c r="AE33" i="4"/>
  <c r="A33" i="4"/>
  <c r="A32" i="4"/>
  <c r="AA31" i="4"/>
  <c r="AD31" i="4"/>
  <c r="AB31" i="4"/>
  <c r="Z31" i="4"/>
  <c r="V31" i="4"/>
  <c r="AC31" i="4"/>
  <c r="A31" i="4"/>
  <c r="AE30" i="4"/>
  <c r="Y30" i="4"/>
  <c r="W30" i="4"/>
  <c r="U30" i="4"/>
  <c r="A30" i="4"/>
  <c r="Y29" i="4"/>
  <c r="W29" i="4"/>
  <c r="U29" i="4"/>
  <c r="AF29" i="4"/>
  <c r="AE29" i="4"/>
  <c r="AD29" i="4"/>
  <c r="AB29" i="4"/>
  <c r="Z29" i="4"/>
  <c r="X29" i="4"/>
  <c r="V29" i="4"/>
  <c r="T29" i="4"/>
  <c r="AA29" i="4"/>
  <c r="A29" i="4"/>
  <c r="AF28" i="4"/>
  <c r="X28" i="4"/>
  <c r="AE28" i="4"/>
  <c r="Y28" i="4"/>
  <c r="W28" i="4"/>
  <c r="U28" i="4"/>
  <c r="AD28" i="4"/>
  <c r="A28" i="4"/>
  <c r="AB27" i="4"/>
  <c r="Z27" i="4"/>
  <c r="T27" i="4"/>
  <c r="AC27" i="4"/>
  <c r="A27" i="4"/>
  <c r="AE26" i="4"/>
  <c r="Y26" i="4"/>
  <c r="W26" i="4"/>
  <c r="U26" i="4"/>
  <c r="A26" i="4"/>
  <c r="AC25" i="4"/>
  <c r="AA25" i="4"/>
  <c r="Y25" i="4"/>
  <c r="U25" i="4"/>
  <c r="AF25" i="4"/>
  <c r="AD25" i="4"/>
  <c r="AB25" i="4"/>
  <c r="Z25" i="4"/>
  <c r="X25" i="4"/>
  <c r="V25" i="4"/>
  <c r="AE25" i="4"/>
  <c r="A25" i="4"/>
  <c r="AC24" i="4"/>
  <c r="AA24" i="4"/>
  <c r="A24" i="4"/>
  <c r="AA23" i="4"/>
  <c r="AB23" i="4"/>
  <c r="Z23" i="4"/>
  <c r="AC23" i="4"/>
  <c r="A23" i="4"/>
  <c r="Z22" i="4"/>
  <c r="AE22" i="4"/>
  <c r="AC22" i="4"/>
  <c r="AB22" i="4"/>
  <c r="AA22" i="4"/>
  <c r="Y22" i="4"/>
  <c r="W22" i="4"/>
  <c r="U22" i="4"/>
  <c r="A22" i="4"/>
  <c r="AE21" i="4"/>
  <c r="Y21" i="4"/>
  <c r="W21" i="4"/>
  <c r="U21" i="4"/>
  <c r="AF21" i="4"/>
  <c r="AD21" i="4"/>
  <c r="AB21" i="4"/>
  <c r="AA21" i="4"/>
  <c r="Z21" i="4"/>
  <c r="X21" i="4"/>
  <c r="V21" i="4"/>
  <c r="AC21" i="4"/>
  <c r="A21" i="4"/>
  <c r="X20" i="4"/>
  <c r="AF20" i="4"/>
  <c r="AE20" i="4"/>
  <c r="AC20" i="4"/>
  <c r="Z20" i="4"/>
  <c r="Y20" i="4"/>
  <c r="W20" i="4"/>
  <c r="U20" i="4"/>
  <c r="AD20" i="4"/>
  <c r="A20" i="4"/>
  <c r="AB20" i="4" s="1"/>
  <c r="AB19" i="4"/>
  <c r="Z19" i="4"/>
  <c r="AC19" i="4"/>
  <c r="A19" i="4"/>
  <c r="AF18" i="4"/>
  <c r="AE18" i="4"/>
  <c r="Y18" i="4"/>
  <c r="X18" i="4"/>
  <c r="W18" i="4"/>
  <c r="U18" i="4"/>
  <c r="AD18" i="4"/>
  <c r="A18" i="4"/>
  <c r="AC17" i="4"/>
  <c r="AA17" i="4"/>
  <c r="Y17" i="4"/>
  <c r="U17" i="4"/>
  <c r="AF17" i="4"/>
  <c r="AE17" i="4"/>
  <c r="AD17" i="4"/>
  <c r="AB17" i="4"/>
  <c r="Z17" i="4"/>
  <c r="X17" i="4"/>
  <c r="W17" i="4"/>
  <c r="V17" i="4"/>
  <c r="A17" i="4"/>
  <c r="A16" i="4"/>
  <c r="AA15" i="4"/>
  <c r="AD15" i="4"/>
  <c r="AC15" i="4"/>
  <c r="AB15" i="4"/>
  <c r="Z15" i="4"/>
  <c r="V15" i="4"/>
  <c r="A15" i="4"/>
  <c r="Z14" i="4"/>
  <c r="AE14" i="4"/>
  <c r="AC14" i="4"/>
  <c r="AB14" i="4"/>
  <c r="AA14" i="4"/>
  <c r="Y14" i="4"/>
  <c r="W14" i="4"/>
  <c r="U14" i="4"/>
  <c r="A14" i="4"/>
  <c r="Y13" i="4"/>
  <c r="W13" i="4"/>
  <c r="U13" i="4"/>
  <c r="AF13" i="4"/>
  <c r="AE13" i="4"/>
  <c r="AD13" i="4"/>
  <c r="AB13" i="4"/>
  <c r="AA13" i="4"/>
  <c r="Z13" i="4"/>
  <c r="X13" i="4"/>
  <c r="V13" i="4"/>
  <c r="AC13" i="4"/>
  <c r="A13" i="4"/>
  <c r="X12" i="4"/>
  <c r="AF12" i="4"/>
  <c r="AE12" i="4"/>
  <c r="AC12" i="4"/>
  <c r="Z12" i="4"/>
  <c r="Y12" i="4"/>
  <c r="W12" i="4"/>
  <c r="U12" i="4"/>
  <c r="A12" i="4"/>
  <c r="AB12" i="4" s="1"/>
  <c r="AF11" i="4"/>
  <c r="AD11" i="4"/>
  <c r="AB11" i="4"/>
  <c r="Z11" i="4"/>
  <c r="Y11" i="4"/>
  <c r="X11" i="4"/>
  <c r="V11" i="4"/>
  <c r="AC11" i="4"/>
  <c r="A11" i="4"/>
  <c r="AF10" i="4"/>
  <c r="AE10" i="4"/>
  <c r="P77" i="4"/>
  <c r="O77" i="4"/>
  <c r="N77" i="4"/>
  <c r="Y10" i="4"/>
  <c r="X10" i="4"/>
  <c r="W10" i="4"/>
  <c r="I77" i="4"/>
  <c r="H77" i="4"/>
  <c r="A10" i="4"/>
  <c r="AE5" i="4"/>
  <c r="AD5" i="4"/>
  <c r="U5" i="4"/>
  <c r="R5" i="4"/>
  <c r="I5" i="4"/>
  <c r="J18" i="3"/>
  <c r="C11" i="3"/>
  <c r="C10" i="3"/>
  <c r="C7" i="3"/>
  <c r="C5" i="3"/>
  <c r="P3" i="3"/>
  <c r="O25" i="2"/>
  <c r="M25" i="2"/>
  <c r="L25" i="2"/>
  <c r="K25" i="2"/>
  <c r="J25" i="2"/>
  <c r="I25" i="2"/>
  <c r="H25" i="2"/>
  <c r="G25" i="2"/>
  <c r="F25" i="2"/>
  <c r="E25" i="2"/>
  <c r="C25" i="2"/>
  <c r="O20" i="2"/>
  <c r="M20" i="2"/>
  <c r="L20" i="2"/>
  <c r="K20" i="2"/>
  <c r="J20" i="2"/>
  <c r="I20" i="2"/>
  <c r="H20" i="2"/>
  <c r="G20" i="2"/>
  <c r="F20" i="2"/>
  <c r="E20" i="2"/>
  <c r="C20" i="2"/>
  <c r="G7" i="2"/>
  <c r="G9" i="2" s="1"/>
  <c r="P5" i="2"/>
  <c r="AC31" i="1"/>
  <c r="S22" i="1"/>
  <c r="J22" i="1"/>
  <c r="Y22" i="1"/>
  <c r="Y17" i="1"/>
  <c r="Y9" i="1"/>
  <c r="J31" i="1"/>
  <c r="AG412" i="4" l="1"/>
  <c r="AG189" i="4"/>
  <c r="AG283" i="4"/>
  <c r="AN283" i="4" s="1"/>
  <c r="V429" i="4"/>
  <c r="V432" i="4" s="1"/>
  <c r="AD429" i="4"/>
  <c r="AD432" i="4" s="1"/>
  <c r="Z475" i="4"/>
  <c r="R20" i="2"/>
  <c r="P20" i="2"/>
  <c r="P25" i="2"/>
  <c r="R25" i="2" s="1"/>
  <c r="AD475" i="4"/>
  <c r="T306" i="4"/>
  <c r="T354" i="4"/>
  <c r="T363" i="4"/>
  <c r="T379" i="4"/>
  <c r="T395" i="4"/>
  <c r="Q429" i="4"/>
  <c r="Q432" i="4" s="1"/>
  <c r="R475" i="4"/>
  <c r="AF470" i="4"/>
  <c r="T131" i="4"/>
  <c r="AE147" i="4"/>
  <c r="T149" i="4"/>
  <c r="Q233" i="4"/>
  <c r="R406" i="4"/>
  <c r="R418" i="4" s="1"/>
  <c r="AD128" i="5"/>
  <c r="AD261" i="5"/>
  <c r="AD369" i="5"/>
  <c r="P385" i="5"/>
  <c r="P388" i="5" s="1"/>
  <c r="AD410" i="5"/>
  <c r="P80" i="6"/>
  <c r="AE21" i="6"/>
  <c r="Q102" i="6"/>
  <c r="AD10" i="4"/>
  <c r="T11" i="4"/>
  <c r="T13" i="4"/>
  <c r="T17" i="4"/>
  <c r="T33" i="4"/>
  <c r="T40" i="4"/>
  <c r="T49" i="4"/>
  <c r="T53" i="4"/>
  <c r="T57" i="4"/>
  <c r="T84" i="4"/>
  <c r="T85" i="4"/>
  <c r="T98" i="4"/>
  <c r="R194" i="4"/>
  <c r="T128" i="4"/>
  <c r="T133" i="4"/>
  <c r="AD137" i="4"/>
  <c r="AD174" i="4"/>
  <c r="T206" i="4"/>
  <c r="T214" i="4"/>
  <c r="AD70" i="5"/>
  <c r="AD110" i="5"/>
  <c r="AD142" i="5"/>
  <c r="AD215" i="5"/>
  <c r="AD241" i="5"/>
  <c r="AD269" i="5"/>
  <c r="AC271" i="5"/>
  <c r="AD284" i="5"/>
  <c r="AD298" i="5"/>
  <c r="AD333" i="5"/>
  <c r="AD358" i="5"/>
  <c r="AD365" i="5"/>
  <c r="AC379" i="5"/>
  <c r="Q385" i="5"/>
  <c r="AE383" i="5"/>
  <c r="AD406" i="5"/>
  <c r="AD20" i="6"/>
  <c r="P190" i="6"/>
  <c r="O227" i="6"/>
  <c r="AF14" i="4"/>
  <c r="T19" i="4"/>
  <c r="T21" i="4"/>
  <c r="T25" i="4"/>
  <c r="T35" i="4"/>
  <c r="T51" i="4"/>
  <c r="T55" i="4"/>
  <c r="T59" i="4"/>
  <c r="T61" i="4"/>
  <c r="T66" i="4"/>
  <c r="T67" i="4"/>
  <c r="AE87" i="4"/>
  <c r="Q101" i="4"/>
  <c r="T94" i="4"/>
  <c r="AE114" i="4"/>
  <c r="AE139" i="4"/>
  <c r="T160" i="4"/>
  <c r="T161" i="4"/>
  <c r="T175" i="4"/>
  <c r="T191" i="4"/>
  <c r="R233" i="4"/>
  <c r="T201" i="4"/>
  <c r="T308" i="4"/>
  <c r="T330" i="4"/>
  <c r="T368" i="4"/>
  <c r="T384" i="4"/>
  <c r="T400" i="4"/>
  <c r="AF409" i="4"/>
  <c r="AF475" i="4"/>
  <c r="AD54" i="5"/>
  <c r="AD58" i="5"/>
  <c r="AC60" i="5"/>
  <c r="AE64" i="5"/>
  <c r="AD90" i="5"/>
  <c r="AD97" i="5" s="1"/>
  <c r="AD106" i="5"/>
  <c r="AC111" i="5"/>
  <c r="AD120" i="5"/>
  <c r="AD138" i="5"/>
  <c r="AC143" i="5"/>
  <c r="AD152" i="5"/>
  <c r="AC189" i="5"/>
  <c r="AD200" i="5"/>
  <c r="AD226" i="5"/>
  <c r="AD249" i="5"/>
  <c r="AD279" i="5"/>
  <c r="AC281" i="5"/>
  <c r="AD306" i="5"/>
  <c r="AC323" i="5"/>
  <c r="AD341" i="5"/>
  <c r="AD353" i="5"/>
  <c r="AC355" i="5"/>
  <c r="AE359" i="5"/>
  <c r="AC392" i="5"/>
  <c r="AC396" i="5" s="1"/>
  <c r="AC399" i="5" s="1"/>
  <c r="P412" i="5"/>
  <c r="P415" i="5" s="1"/>
  <c r="AD415" i="5" s="1"/>
  <c r="Q91" i="6"/>
  <c r="Q105" i="6" s="1"/>
  <c r="AE41" i="4"/>
  <c r="AE69" i="4"/>
  <c r="AG181" i="4"/>
  <c r="S233" i="4"/>
  <c r="Q406" i="4"/>
  <c r="Q418" i="4" s="1"/>
  <c r="R415" i="4"/>
  <c r="AC10" i="5"/>
  <c r="AD46" i="5"/>
  <c r="AD83" i="5"/>
  <c r="AC107" i="5"/>
  <c r="AD134" i="5"/>
  <c r="AC139" i="5"/>
  <c r="AC171" i="5"/>
  <c r="AD183" i="5"/>
  <c r="AC197" i="5"/>
  <c r="AD208" i="5"/>
  <c r="AD234" i="5"/>
  <c r="AD257" i="5"/>
  <c r="O376" i="5"/>
  <c r="O388" i="5" s="1"/>
  <c r="AC303" i="5"/>
  <c r="AD314" i="5"/>
  <c r="AD349" i="5"/>
  <c r="Q412" i="5"/>
  <c r="Q415" i="5" s="1"/>
  <c r="AE415" i="5" s="1"/>
  <c r="O412" i="5"/>
  <c r="O415" i="5" s="1"/>
  <c r="AC415" i="5" s="1"/>
  <c r="O100" i="8"/>
  <c r="AF22" i="4"/>
  <c r="AF26" i="4"/>
  <c r="AF30" i="4"/>
  <c r="AF46" i="4"/>
  <c r="T62" i="4"/>
  <c r="T63" i="4"/>
  <c r="S101" i="4"/>
  <c r="AE112" i="4"/>
  <c r="AE131" i="4"/>
  <c r="T147" i="4"/>
  <c r="AD163" i="4"/>
  <c r="T187" i="4"/>
  <c r="T218" i="4"/>
  <c r="AF236" i="4"/>
  <c r="T250" i="4"/>
  <c r="T274" i="4"/>
  <c r="T277" i="4"/>
  <c r="T305" i="4"/>
  <c r="AE339" i="4"/>
  <c r="T356" i="4"/>
  <c r="AD363" i="4"/>
  <c r="T372" i="4"/>
  <c r="AD379" i="4"/>
  <c r="T388" i="4"/>
  <c r="AD395" i="4"/>
  <c r="T404" i="4"/>
  <c r="AD71" i="5"/>
  <c r="AD112" i="5"/>
  <c r="AD130" i="5"/>
  <c r="AD144" i="5"/>
  <c r="AD164" i="5"/>
  <c r="AD175" i="5"/>
  <c r="AD203" i="5"/>
  <c r="AD229" i="5"/>
  <c r="Q288" i="5"/>
  <c r="AD309" i="5"/>
  <c r="T16" i="4"/>
  <c r="T32" i="4"/>
  <c r="T41" i="4"/>
  <c r="T48" i="4"/>
  <c r="AE65" i="4"/>
  <c r="T69" i="4"/>
  <c r="AE83" i="4"/>
  <c r="S89" i="4"/>
  <c r="AE115" i="4"/>
  <c r="AD132" i="4"/>
  <c r="T143" i="4"/>
  <c r="AD155" i="4"/>
  <c r="T198" i="4"/>
  <c r="T222" i="4"/>
  <c r="T230" i="4"/>
  <c r="Q290" i="4"/>
  <c r="R312" i="4"/>
  <c r="T309" i="4"/>
  <c r="AE334" i="4"/>
  <c r="T360" i="4"/>
  <c r="AD371" i="4"/>
  <c r="T376" i="4"/>
  <c r="AD387" i="4"/>
  <c r="T392" i="4"/>
  <c r="AD403" i="4"/>
  <c r="S445" i="4"/>
  <c r="S448" i="4" s="1"/>
  <c r="AF448" i="4" s="1"/>
  <c r="Q465" i="4"/>
  <c r="AD55" i="5"/>
  <c r="AC68" i="5"/>
  <c r="O86" i="5"/>
  <c r="AD108" i="5"/>
  <c r="AD126" i="5"/>
  <c r="AC131" i="5"/>
  <c r="AD140" i="5"/>
  <c r="AD158" i="5"/>
  <c r="AC213" i="5"/>
  <c r="AC239" i="5"/>
  <c r="AD250" i="5"/>
  <c r="AD273" i="5"/>
  <c r="AD324" i="5"/>
  <c r="AC331" i="5"/>
  <c r="AD342" i="5"/>
  <c r="Q77" i="4"/>
  <c r="Q104" i="4" s="1"/>
  <c r="AD12" i="4"/>
  <c r="T24" i="4"/>
  <c r="AF42" i="4"/>
  <c r="T43" i="4"/>
  <c r="T74" i="4"/>
  <c r="T80" i="4"/>
  <c r="AE110" i="4"/>
  <c r="T139" i="4"/>
  <c r="T151" i="4"/>
  <c r="T157" i="4"/>
  <c r="AD159" i="4"/>
  <c r="T217" i="4"/>
  <c r="T248" i="4"/>
  <c r="AE266" i="4"/>
  <c r="T284" i="4"/>
  <c r="S312" i="4"/>
  <c r="R465" i="4"/>
  <c r="AC52" i="5"/>
  <c r="AD62" i="5"/>
  <c r="AD84" i="5"/>
  <c r="O97" i="5"/>
  <c r="AD122" i="5"/>
  <c r="AC127" i="5"/>
  <c r="AD136" i="5"/>
  <c r="AD154" i="5"/>
  <c r="AC159" i="5"/>
  <c r="AD191" i="5"/>
  <c r="AD219" i="5"/>
  <c r="AC221" i="5"/>
  <c r="AD245" i="5"/>
  <c r="AC247" i="5"/>
  <c r="AD258" i="5"/>
  <c r="AD283" i="5"/>
  <c r="AD297" i="5"/>
  <c r="AD325" i="5"/>
  <c r="AD337" i="5"/>
  <c r="AC339" i="5"/>
  <c r="AD350" i="5"/>
  <c r="AD357" i="5"/>
  <c r="AD394" i="5"/>
  <c r="AC404" i="5"/>
  <c r="AE408" i="5"/>
  <c r="AD97" i="6"/>
  <c r="AE181" i="6"/>
  <c r="AE210" i="6"/>
  <c r="Q280" i="6"/>
  <c r="AD247" i="6"/>
  <c r="AE248" i="6"/>
  <c r="AE43" i="7"/>
  <c r="AC60" i="7"/>
  <c r="AC68" i="7"/>
  <c r="O83" i="7"/>
  <c r="O181" i="7"/>
  <c r="AD250" i="7"/>
  <c r="AD252" i="7"/>
  <c r="AD258" i="7"/>
  <c r="AC274" i="7"/>
  <c r="AC281" i="7"/>
  <c r="AE309" i="7"/>
  <c r="AE310" i="7"/>
  <c r="AC311" i="7"/>
  <c r="AD340" i="7"/>
  <c r="AD46" i="8"/>
  <c r="AD48" i="8"/>
  <c r="P86" i="8"/>
  <c r="O97" i="8"/>
  <c r="AD123" i="8"/>
  <c r="AD143" i="8"/>
  <c r="Q74" i="9"/>
  <c r="AE35" i="6"/>
  <c r="AD96" i="6"/>
  <c r="AD122" i="6"/>
  <c r="AD123" i="6"/>
  <c r="AD128" i="6"/>
  <c r="AC151" i="6"/>
  <c r="AD173" i="6"/>
  <c r="AE184" i="6"/>
  <c r="AC193" i="6"/>
  <c r="AD307" i="6"/>
  <c r="AC325" i="6"/>
  <c r="AD326" i="6"/>
  <c r="Q416" i="6"/>
  <c r="Q419" i="6" s="1"/>
  <c r="P416" i="6"/>
  <c r="P419" i="6" s="1"/>
  <c r="AC265" i="7"/>
  <c r="AD276" i="7"/>
  <c r="O378" i="7"/>
  <c r="AD72" i="8"/>
  <c r="AC215" i="8"/>
  <c r="O275" i="8"/>
  <c r="Q287" i="8"/>
  <c r="AC157" i="6"/>
  <c r="AC332" i="6"/>
  <c r="P388" i="6"/>
  <c r="AD45" i="7"/>
  <c r="Q181" i="7"/>
  <c r="Q286" i="7" s="1"/>
  <c r="AD214" i="7"/>
  <c r="AD227" i="7"/>
  <c r="AE262" i="7"/>
  <c r="AC263" i="7"/>
  <c r="AC268" i="7"/>
  <c r="O369" i="7"/>
  <c r="O381" i="7" s="1"/>
  <c r="AE341" i="7"/>
  <c r="AC16" i="8"/>
  <c r="AC19" i="8"/>
  <c r="AE33" i="8"/>
  <c r="AC66" i="8"/>
  <c r="AC73" i="8"/>
  <c r="AD78" i="8"/>
  <c r="AD115" i="8"/>
  <c r="AD121" i="8"/>
  <c r="AD162" i="8"/>
  <c r="AC230" i="8"/>
  <c r="AC43" i="6"/>
  <c r="P399" i="6"/>
  <c r="P402" i="6" s="1"/>
  <c r="AE406" i="6"/>
  <c r="AE36" i="7"/>
  <c r="AD49" i="7"/>
  <c r="AE91" i="7"/>
  <c r="AD106" i="7"/>
  <c r="AD134" i="7"/>
  <c r="AC135" i="7"/>
  <c r="AC158" i="7"/>
  <c r="AE162" i="7"/>
  <c r="AE189" i="7"/>
  <c r="P271" i="7"/>
  <c r="AE230" i="7"/>
  <c r="AC231" i="7"/>
  <c r="AC234" i="7"/>
  <c r="AC239" i="7"/>
  <c r="AE242" i="7"/>
  <c r="AD259" i="7"/>
  <c r="Q378" i="7"/>
  <c r="Q381" i="7" s="1"/>
  <c r="AD89" i="8"/>
  <c r="AD97" i="8" s="1"/>
  <c r="P185" i="8"/>
  <c r="AD111" i="8"/>
  <c r="AD127" i="8"/>
  <c r="AD147" i="8"/>
  <c r="P393" i="8"/>
  <c r="P396" i="8" s="1"/>
  <c r="AD391" i="8"/>
  <c r="Q283" i="7"/>
  <c r="AC118" i="8"/>
  <c r="O373" i="8"/>
  <c r="AC296" i="8"/>
  <c r="AC37" i="6"/>
  <c r="AE166" i="6"/>
  <c r="AE219" i="6"/>
  <c r="AE236" i="6"/>
  <c r="AE245" i="6"/>
  <c r="AC311" i="6"/>
  <c r="AE382" i="6"/>
  <c r="AD396" i="6"/>
  <c r="AD399" i="6" s="1"/>
  <c r="AD402" i="6" s="1"/>
  <c r="AE20" i="7"/>
  <c r="AD46" i="7"/>
  <c r="AC47" i="7"/>
  <c r="AC88" i="7"/>
  <c r="AC103" i="7"/>
  <c r="AE114" i="7"/>
  <c r="AD118" i="7"/>
  <c r="AE130" i="7"/>
  <c r="AE160" i="7"/>
  <c r="AD178" i="7"/>
  <c r="AC203" i="7"/>
  <c r="AE208" i="7"/>
  <c r="AC224" i="7"/>
  <c r="AD389" i="7"/>
  <c r="AD392" i="7" s="1"/>
  <c r="AD61" i="6"/>
  <c r="AE62" i="6"/>
  <c r="AD138" i="6"/>
  <c r="AD144" i="6"/>
  <c r="AE163" i="6"/>
  <c r="AE244" i="6"/>
  <c r="AD273" i="6"/>
  <c r="Q292" i="6"/>
  <c r="AE287" i="6"/>
  <c r="AE309" i="6"/>
  <c r="AD320" i="6"/>
  <c r="AD338" i="6"/>
  <c r="AC360" i="6"/>
  <c r="AD364" i="6"/>
  <c r="AD395" i="6"/>
  <c r="AD409" i="6"/>
  <c r="AD38" i="7"/>
  <c r="AD42" i="7"/>
  <c r="AC52" i="7"/>
  <c r="AC53" i="7"/>
  <c r="AC77" i="7"/>
  <c r="Q94" i="7"/>
  <c r="Q97" i="7" s="1"/>
  <c r="Q412" i="7" s="1"/>
  <c r="AC153" i="7"/>
  <c r="AD198" i="7"/>
  <c r="AC213" i="7"/>
  <c r="AD397" i="7"/>
  <c r="AD56" i="8"/>
  <c r="P373" i="8"/>
  <c r="AD361" i="5"/>
  <c r="AC363" i="5"/>
  <c r="AE367" i="5"/>
  <c r="AD381" i="5"/>
  <c r="AD407" i="5"/>
  <c r="AD12" i="6"/>
  <c r="AD50" i="6"/>
  <c r="AD58" i="6"/>
  <c r="AD67" i="6"/>
  <c r="P102" i="6"/>
  <c r="AC119" i="6"/>
  <c r="AE158" i="6"/>
  <c r="P227" i="6"/>
  <c r="AD201" i="6"/>
  <c r="AE218" i="6"/>
  <c r="P280" i="6"/>
  <c r="AE235" i="6"/>
  <c r="AD243" i="6"/>
  <c r="AC327" i="6"/>
  <c r="AE374" i="6"/>
  <c r="AD408" i="6"/>
  <c r="AE70" i="7"/>
  <c r="AC81" i="7"/>
  <c r="AC142" i="7"/>
  <c r="AD150" i="7"/>
  <c r="AC337" i="7"/>
  <c r="Q75" i="8"/>
  <c r="Q100" i="8" s="1"/>
  <c r="AD36" i="8"/>
  <c r="AE112" i="8"/>
  <c r="AD131" i="8"/>
  <c r="AD170" i="8"/>
  <c r="Q222" i="8"/>
  <c r="Q290" i="8" s="1"/>
  <c r="Q275" i="8"/>
  <c r="AD312" i="8"/>
  <c r="AC400" i="8"/>
  <c r="AD24" i="9"/>
  <c r="Q96" i="9"/>
  <c r="AE192" i="9"/>
  <c r="AD281" i="9"/>
  <c r="P372" i="9"/>
  <c r="AC44" i="10"/>
  <c r="AD113" i="10"/>
  <c r="AD172" i="10"/>
  <c r="AE179" i="10"/>
  <c r="AE185" i="10"/>
  <c r="AD198" i="8"/>
  <c r="AC201" i="8"/>
  <c r="AD204" i="8"/>
  <c r="AD220" i="8"/>
  <c r="AD225" i="8"/>
  <c r="AC238" i="8"/>
  <c r="AC248" i="8"/>
  <c r="AE268" i="8"/>
  <c r="AC282" i="8"/>
  <c r="P287" i="8"/>
  <c r="Q373" i="8"/>
  <c r="Q385" i="8" s="1"/>
  <c r="AC306" i="8"/>
  <c r="AC65" i="9"/>
  <c r="AE88" i="9"/>
  <c r="AC124" i="9"/>
  <c r="AD148" i="9"/>
  <c r="AE244" i="9"/>
  <c r="AE261" i="9"/>
  <c r="AE341" i="9"/>
  <c r="AC351" i="9"/>
  <c r="AE358" i="9"/>
  <c r="AD365" i="9"/>
  <c r="AD375" i="9"/>
  <c r="AE405" i="9"/>
  <c r="Q94" i="10"/>
  <c r="Q97" i="10" s="1"/>
  <c r="AD92" i="10"/>
  <c r="P94" i="10"/>
  <c r="P97" i="10" s="1"/>
  <c r="AD103" i="10"/>
  <c r="AC118" i="10"/>
  <c r="AE119" i="10"/>
  <c r="AC130" i="10"/>
  <c r="AE163" i="10"/>
  <c r="AC256" i="8"/>
  <c r="AD285" i="8"/>
  <c r="AC313" i="8"/>
  <c r="AE331" i="8"/>
  <c r="AD348" i="8"/>
  <c r="AC370" i="8"/>
  <c r="AC22" i="9"/>
  <c r="AD41" i="9"/>
  <c r="AD55" i="9"/>
  <c r="AC106" i="9"/>
  <c r="AD123" i="9"/>
  <c r="AE156" i="9"/>
  <c r="AE160" i="9"/>
  <c r="AD165" i="9"/>
  <c r="AD181" i="9"/>
  <c r="O221" i="9"/>
  <c r="AD197" i="9"/>
  <c r="AE216" i="9"/>
  <c r="AD303" i="9"/>
  <c r="AE315" i="9"/>
  <c r="AC334" i="9"/>
  <c r="AC338" i="9"/>
  <c r="AD404" i="9"/>
  <c r="AD14" i="10"/>
  <c r="AD26" i="10"/>
  <c r="AD47" i="10"/>
  <c r="AC48" i="10"/>
  <c r="AD50" i="10"/>
  <c r="AE79" i="10"/>
  <c r="AD105" i="10"/>
  <c r="AC110" i="10"/>
  <c r="AD156" i="10"/>
  <c r="AD238" i="10"/>
  <c r="AE244" i="8"/>
  <c r="AD267" i="8"/>
  <c r="AC338" i="8"/>
  <c r="P382" i="8"/>
  <c r="AC56" i="9"/>
  <c r="AE169" i="9"/>
  <c r="Q274" i="9"/>
  <c r="AC229" i="9"/>
  <c r="AD249" i="9"/>
  <c r="AE296" i="9"/>
  <c r="AC322" i="9"/>
  <c r="AD333" i="9"/>
  <c r="AC350" i="9"/>
  <c r="P381" i="9"/>
  <c r="AC32" i="10"/>
  <c r="AD46" i="10"/>
  <c r="AC76" i="10"/>
  <c r="AE77" i="10"/>
  <c r="AE78" i="10"/>
  <c r="AD232" i="10"/>
  <c r="AD329" i="10"/>
  <c r="AD243" i="8"/>
  <c r="AE252" i="8"/>
  <c r="AC52" i="9"/>
  <c r="O85" i="9"/>
  <c r="AC93" i="9"/>
  <c r="AD119" i="9"/>
  <c r="AE153" i="9"/>
  <c r="Q221" i="9"/>
  <c r="AC215" i="9"/>
  <c r="AE227" i="9"/>
  <c r="AE248" i="9"/>
  <c r="AD328" i="9"/>
  <c r="AD329" i="9"/>
  <c r="AE362" i="9"/>
  <c r="O392" i="9"/>
  <c r="O395" i="9" s="1"/>
  <c r="AC395" i="9" s="1"/>
  <c r="AC392" i="9"/>
  <c r="Q408" i="9"/>
  <c r="Q411" i="9" s="1"/>
  <c r="AC64" i="10"/>
  <c r="AD117" i="10"/>
  <c r="AD153" i="10"/>
  <c r="AE155" i="10"/>
  <c r="AC160" i="10"/>
  <c r="AD345" i="8"/>
  <c r="AD126" i="9"/>
  <c r="AC152" i="9"/>
  <c r="AC162" i="9"/>
  <c r="AC168" i="9"/>
  <c r="AD202" i="9"/>
  <c r="P392" i="9"/>
  <c r="P395" i="9" s="1"/>
  <c r="AD395" i="9" s="1"/>
  <c r="AC402" i="9"/>
  <c r="AD109" i="10"/>
  <c r="O218" i="10"/>
  <c r="Q283" i="10"/>
  <c r="P409" i="8"/>
  <c r="P412" i="8" s="1"/>
  <c r="AC146" i="9"/>
  <c r="AC225" i="9"/>
  <c r="O83" i="10"/>
  <c r="AC200" i="10"/>
  <c r="AD262" i="10"/>
  <c r="AE205" i="10"/>
  <c r="P271" i="10"/>
  <c r="AD255" i="10"/>
  <c r="P283" i="10"/>
  <c r="O374" i="10"/>
  <c r="AC294" i="10"/>
  <c r="AE314" i="10"/>
  <c r="AE336" i="10"/>
  <c r="AD391" i="10"/>
  <c r="AE35" i="11"/>
  <c r="AD58" i="11"/>
  <c r="AD118" i="11"/>
  <c r="AE127" i="11"/>
  <c r="AD182" i="11"/>
  <c r="O223" i="13"/>
  <c r="AE86" i="10"/>
  <c r="AD87" i="10"/>
  <c r="AD94" i="10" s="1"/>
  <c r="AC89" i="10"/>
  <c r="AC112" i="10"/>
  <c r="AD121" i="10"/>
  <c r="AD129" i="10"/>
  <c r="AD132" i="10"/>
  <c r="AD137" i="10"/>
  <c r="AE143" i="10"/>
  <c r="AE147" i="10"/>
  <c r="AE186" i="10"/>
  <c r="AE198" i="10"/>
  <c r="AD249" i="10"/>
  <c r="AE263" i="10"/>
  <c r="AD266" i="10"/>
  <c r="P374" i="10"/>
  <c r="AD303" i="10"/>
  <c r="AC310" i="10"/>
  <c r="AD363" i="10"/>
  <c r="AF30" i="11"/>
  <c r="AD46" i="11"/>
  <c r="AE56" i="11"/>
  <c r="AE67" i="11"/>
  <c r="Q96" i="11"/>
  <c r="AD108" i="11"/>
  <c r="AF130" i="11"/>
  <c r="AF181" i="11"/>
  <c r="AE210" i="11"/>
  <c r="AE230" i="11"/>
  <c r="AF260" i="11"/>
  <c r="P384" i="11"/>
  <c r="P396" i="11" s="1"/>
  <c r="AD322" i="11"/>
  <c r="AE355" i="11"/>
  <c r="AD359" i="11"/>
  <c r="Q393" i="11"/>
  <c r="AF400" i="11"/>
  <c r="R420" i="11"/>
  <c r="R423" i="11" s="1"/>
  <c r="AE16" i="13"/>
  <c r="O87" i="13"/>
  <c r="AD124" i="13"/>
  <c r="AC229" i="13"/>
  <c r="AC335" i="10"/>
  <c r="AC342" i="10"/>
  <c r="AC346" i="10"/>
  <c r="AD359" i="10"/>
  <c r="AD365" i="10"/>
  <c r="P96" i="11"/>
  <c r="AD140" i="11"/>
  <c r="AE211" i="11"/>
  <c r="AF240" i="11"/>
  <c r="AF285" i="11"/>
  <c r="AD335" i="11"/>
  <c r="AE369" i="11"/>
  <c r="AE64" i="13"/>
  <c r="AC81" i="13"/>
  <c r="AE162" i="13"/>
  <c r="AD182" i="13"/>
  <c r="AC195" i="13"/>
  <c r="AE265" i="13"/>
  <c r="AE257" i="10"/>
  <c r="AD268" i="10"/>
  <c r="AC275" i="10"/>
  <c r="AD280" i="10"/>
  <c r="AC401" i="10"/>
  <c r="AE402" i="10"/>
  <c r="AC404" i="10"/>
  <c r="AC407" i="10"/>
  <c r="Q190" i="11"/>
  <c r="AF134" i="11"/>
  <c r="AF252" i="11"/>
  <c r="AE263" i="11"/>
  <c r="AE341" i="11"/>
  <c r="AD387" i="11"/>
  <c r="AF413" i="11"/>
  <c r="P76" i="13"/>
  <c r="P101" i="13" s="1"/>
  <c r="AD258" i="11"/>
  <c r="AE269" i="11"/>
  <c r="AE275" i="11"/>
  <c r="AD288" i="11"/>
  <c r="R293" i="11"/>
  <c r="AD367" i="11"/>
  <c r="Q76" i="13"/>
  <c r="Q101" i="13" s="1"/>
  <c r="AC69" i="13"/>
  <c r="AD227" i="13"/>
  <c r="P394" i="10"/>
  <c r="P397" i="10" s="1"/>
  <c r="P410" i="10"/>
  <c r="P413" i="10" s="1"/>
  <c r="R74" i="11"/>
  <c r="AE115" i="13"/>
  <c r="AE204" i="13"/>
  <c r="AE292" i="10"/>
  <c r="AF32" i="11"/>
  <c r="AE45" i="11"/>
  <c r="AF81" i="11"/>
  <c r="AF105" i="11"/>
  <c r="AF110" i="11"/>
  <c r="AE135" i="11"/>
  <c r="AD162" i="11"/>
  <c r="P227" i="11"/>
  <c r="P281" i="11"/>
  <c r="AE318" i="11"/>
  <c r="AD416" i="11"/>
  <c r="AE25" i="13"/>
  <c r="AE94" i="13"/>
  <c r="AD145" i="10"/>
  <c r="AE151" i="10"/>
  <c r="AC162" i="10"/>
  <c r="AE167" i="10"/>
  <c r="AE189" i="10"/>
  <c r="AE199" i="10"/>
  <c r="AE201" i="10"/>
  <c r="AC276" i="10"/>
  <c r="AE279" i="10"/>
  <c r="AD297" i="10"/>
  <c r="AE311" i="10"/>
  <c r="AE343" i="10"/>
  <c r="AD350" i="10"/>
  <c r="AE356" i="10"/>
  <c r="AE379" i="10"/>
  <c r="P74" i="11"/>
  <c r="P99" i="11" s="1"/>
  <c r="AD12" i="11"/>
  <c r="AD29" i="11"/>
  <c r="Q85" i="11"/>
  <c r="AF124" i="11"/>
  <c r="AF132" i="11"/>
  <c r="AF142" i="11"/>
  <c r="AD236" i="11"/>
  <c r="AE329" i="11"/>
  <c r="AD35" i="13"/>
  <c r="O276" i="13"/>
  <c r="AE251" i="13"/>
  <c r="Q185" i="14"/>
  <c r="Q291" i="14" s="1"/>
  <c r="O410" i="14"/>
  <c r="O413" i="14" s="1"/>
  <c r="AC413" i="14" s="1"/>
  <c r="AE362" i="15"/>
  <c r="AD273" i="13"/>
  <c r="AD282" i="13"/>
  <c r="AC283" i="13"/>
  <c r="AD313" i="13"/>
  <c r="AD75" i="14"/>
  <c r="AD83" i="14" s="1"/>
  <c r="Q288" i="14"/>
  <c r="P410" i="14"/>
  <c r="P413" i="14" s="1"/>
  <c r="AD413" i="14" s="1"/>
  <c r="Q94" i="15"/>
  <c r="AF106" i="15"/>
  <c r="AE252" i="15"/>
  <c r="AE314" i="15"/>
  <c r="AF317" i="15"/>
  <c r="AE322" i="15"/>
  <c r="AE259" i="13"/>
  <c r="AC310" i="13"/>
  <c r="AE318" i="13"/>
  <c r="AC334" i="13"/>
  <c r="AE359" i="13"/>
  <c r="O383" i="13"/>
  <c r="AD20" i="14"/>
  <c r="AD35" i="14"/>
  <c r="AD80" i="14"/>
  <c r="AC81" i="14"/>
  <c r="AE188" i="14"/>
  <c r="AD197" i="14"/>
  <c r="AC199" i="14"/>
  <c r="AE227" i="14"/>
  <c r="AC252" i="14"/>
  <c r="AE254" i="14"/>
  <c r="P374" i="14"/>
  <c r="P386" i="14" s="1"/>
  <c r="AC299" i="14"/>
  <c r="AE340" i="14"/>
  <c r="AE13" i="15"/>
  <c r="AE22" i="15"/>
  <c r="AE67" i="15"/>
  <c r="AG199" i="15"/>
  <c r="T236" i="15"/>
  <c r="T252" i="15"/>
  <c r="Q284" i="15"/>
  <c r="Q372" i="15"/>
  <c r="Q384" i="15" s="1"/>
  <c r="AE307" i="15"/>
  <c r="AF353" i="15"/>
  <c r="AF359" i="15"/>
  <c r="O288" i="13"/>
  <c r="O374" i="13"/>
  <c r="O386" i="13" s="1"/>
  <c r="AD314" i="13"/>
  <c r="AD321" i="13"/>
  <c r="AE390" i="13"/>
  <c r="AD392" i="13"/>
  <c r="AD19" i="14"/>
  <c r="AD43" i="14"/>
  <c r="AD65" i="14"/>
  <c r="AC75" i="14"/>
  <c r="AC83" i="14" s="1"/>
  <c r="P95" i="14"/>
  <c r="AD105" i="14"/>
  <c r="AE128" i="14"/>
  <c r="AD141" i="14"/>
  <c r="AD147" i="14"/>
  <c r="AE177" i="14"/>
  <c r="AD205" i="14"/>
  <c r="AD206" i="14"/>
  <c r="AE305" i="14"/>
  <c r="AC401" i="14"/>
  <c r="AG19" i="15"/>
  <c r="Q182" i="15"/>
  <c r="Q219" i="15"/>
  <c r="R372" i="15"/>
  <c r="R384" i="15" s="1"/>
  <c r="AE327" i="15"/>
  <c r="AE261" i="13"/>
  <c r="P374" i="13"/>
  <c r="P386" i="13" s="1"/>
  <c r="AC303" i="13"/>
  <c r="AD323" i="13"/>
  <c r="AE380" i="13"/>
  <c r="AC401" i="13"/>
  <c r="AC30" i="14"/>
  <c r="AC66" i="14"/>
  <c r="AE95" i="14"/>
  <c r="AD127" i="14"/>
  <c r="AC134" i="14"/>
  <c r="AE146" i="14"/>
  <c r="AD191" i="14"/>
  <c r="AE209" i="14"/>
  <c r="AC215" i="14"/>
  <c r="AC220" i="14"/>
  <c r="AE226" i="14"/>
  <c r="AC245" i="14"/>
  <c r="AD247" i="14"/>
  <c r="AE248" i="14"/>
  <c r="AE258" i="14"/>
  <c r="AD263" i="14"/>
  <c r="AE264" i="14"/>
  <c r="AC280" i="14"/>
  <c r="AD282" i="14"/>
  <c r="AD301" i="14"/>
  <c r="AD325" i="14"/>
  <c r="AE344" i="14"/>
  <c r="AE372" i="14"/>
  <c r="AE390" i="14"/>
  <c r="AD401" i="14"/>
  <c r="AF58" i="15"/>
  <c r="R182" i="15"/>
  <c r="AE117" i="15"/>
  <c r="AG131" i="15"/>
  <c r="AF142" i="15"/>
  <c r="AF165" i="15"/>
  <c r="R219" i="15"/>
  <c r="T186" i="15"/>
  <c r="T213" i="15"/>
  <c r="S284" i="15"/>
  <c r="S372" i="15"/>
  <c r="S384" i="15" s="1"/>
  <c r="Q288" i="13"/>
  <c r="Q374" i="13"/>
  <c r="Q386" i="13" s="1"/>
  <c r="Q383" i="13"/>
  <c r="O72" i="14"/>
  <c r="O98" i="14" s="1"/>
  <c r="AD29" i="14"/>
  <c r="AD41" i="14"/>
  <c r="AC68" i="14"/>
  <c r="AE110" i="14"/>
  <c r="AE164" i="14"/>
  <c r="AC179" i="14"/>
  <c r="AD214" i="14"/>
  <c r="O276" i="14"/>
  <c r="AE242" i="14"/>
  <c r="AE251" i="14"/>
  <c r="AE268" i="14"/>
  <c r="AE273" i="14"/>
  <c r="AD333" i="14"/>
  <c r="AE353" i="14"/>
  <c r="P383" i="14"/>
  <c r="AE379" i="14"/>
  <c r="O394" i="14"/>
  <c r="O397" i="14" s="1"/>
  <c r="AF37" i="15"/>
  <c r="AG43" i="15"/>
  <c r="AF54" i="15"/>
  <c r="AG76" i="15"/>
  <c r="S182" i="15"/>
  <c r="AF108" i="15"/>
  <c r="AF120" i="15"/>
  <c r="AG144" i="15"/>
  <c r="AF157" i="15"/>
  <c r="S219" i="15"/>
  <c r="AE202" i="15"/>
  <c r="AE241" i="15"/>
  <c r="AE293" i="15"/>
  <c r="AF306" i="15"/>
  <c r="AF310" i="15"/>
  <c r="AE313" i="15"/>
  <c r="AE318" i="15"/>
  <c r="AF321" i="15"/>
  <c r="AF326" i="15"/>
  <c r="AE335" i="15"/>
  <c r="AF343" i="15"/>
  <c r="AF349" i="15"/>
  <c r="AF355" i="15"/>
  <c r="AE366" i="15"/>
  <c r="AF388" i="15"/>
  <c r="AF402" i="15"/>
  <c r="AD269" i="13"/>
  <c r="AE286" i="13"/>
  <c r="AE316" i="13"/>
  <c r="AD390" i="13"/>
  <c r="AC38" i="14"/>
  <c r="AC95" i="14"/>
  <c r="O185" i="14"/>
  <c r="AE137" i="14"/>
  <c r="AE176" i="14"/>
  <c r="AC211" i="14"/>
  <c r="AD213" i="14"/>
  <c r="AE217" i="14"/>
  <c r="AC229" i="14"/>
  <c r="AE232" i="14"/>
  <c r="AE235" i="14"/>
  <c r="AC253" i="14"/>
  <c r="AE285" i="14"/>
  <c r="AC322" i="14"/>
  <c r="AC339" i="14"/>
  <c r="AC348" i="14"/>
  <c r="AC355" i="14"/>
  <c r="AC362" i="14"/>
  <c r="AC368" i="14"/>
  <c r="AE401" i="14"/>
  <c r="AE10" i="15"/>
  <c r="AE30" i="15"/>
  <c r="AE61" i="15"/>
  <c r="AE66" i="15"/>
  <c r="AE104" i="15"/>
  <c r="AF116" i="15"/>
  <c r="AF149" i="15"/>
  <c r="AG162" i="15"/>
  <c r="T215" i="15"/>
  <c r="AG279" i="15"/>
  <c r="AG299" i="15"/>
  <c r="AG303" i="15"/>
  <c r="AG329" i="15"/>
  <c r="AG332" i="15"/>
  <c r="AG363" i="15"/>
  <c r="AE404" i="15"/>
  <c r="AG268" i="15"/>
  <c r="T278" i="15"/>
  <c r="AF390" i="15"/>
  <c r="AG13" i="4"/>
  <c r="AN13" i="4" s="1"/>
  <c r="Z44" i="4"/>
  <c r="AB44" i="4"/>
  <c r="AB16" i="4"/>
  <c r="Z16" i="4"/>
  <c r="Y27" i="4"/>
  <c r="AE27" i="4"/>
  <c r="W27" i="4"/>
  <c r="U27" i="4"/>
  <c r="AB32" i="4"/>
  <c r="Z32" i="4"/>
  <c r="U52" i="4"/>
  <c r="AE52" i="4"/>
  <c r="W52" i="4"/>
  <c r="Y15" i="4"/>
  <c r="AE15" i="4"/>
  <c r="W15" i="4"/>
  <c r="AC16" i="4"/>
  <c r="AB18" i="4"/>
  <c r="Z18" i="4"/>
  <c r="AA18" i="4"/>
  <c r="AB24" i="4"/>
  <c r="Z24" i="4"/>
  <c r="AC28" i="4"/>
  <c r="U31" i="4"/>
  <c r="Y31" i="4"/>
  <c r="AE31" i="4"/>
  <c r="W31" i="4"/>
  <c r="AC32" i="4"/>
  <c r="AB34" i="4"/>
  <c r="Z34" i="4"/>
  <c r="AA34" i="4"/>
  <c r="AA44" i="4"/>
  <c r="U47" i="4"/>
  <c r="AE47" i="4"/>
  <c r="W47" i="4"/>
  <c r="AC48" i="4"/>
  <c r="U60" i="4"/>
  <c r="AE60" i="4"/>
  <c r="W60" i="4"/>
  <c r="Y62" i="4"/>
  <c r="AE62" i="4"/>
  <c r="W62" i="4"/>
  <c r="U62" i="4"/>
  <c r="X64" i="4"/>
  <c r="AF64" i="4"/>
  <c r="V70" i="4"/>
  <c r="AD70" i="4"/>
  <c r="U101" i="4"/>
  <c r="AC116" i="4"/>
  <c r="W117" i="4"/>
  <c r="AE117" i="4"/>
  <c r="Y118" i="4"/>
  <c r="AF119" i="4"/>
  <c r="X119" i="4"/>
  <c r="AD119" i="4"/>
  <c r="AB119" i="4"/>
  <c r="Z119" i="4"/>
  <c r="AA119" i="4"/>
  <c r="AC120" i="4"/>
  <c r="W121" i="4"/>
  <c r="AE121" i="4"/>
  <c r="AF123" i="4"/>
  <c r="X123" i="4"/>
  <c r="AD123" i="4"/>
  <c r="AB123" i="4"/>
  <c r="Z123" i="4"/>
  <c r="AA123" i="4"/>
  <c r="AC124" i="4"/>
  <c r="AE125" i="4"/>
  <c r="AG333" i="4"/>
  <c r="I104" i="4"/>
  <c r="U15" i="4"/>
  <c r="AC18" i="4"/>
  <c r="V19" i="4"/>
  <c r="AD19" i="4"/>
  <c r="AG21" i="4"/>
  <c r="AN21" i="4" s="1"/>
  <c r="AC34" i="4"/>
  <c r="V35" i="4"/>
  <c r="AD35" i="4"/>
  <c r="AA40" i="4"/>
  <c r="Y43" i="4"/>
  <c r="AE43" i="4"/>
  <c r="W43" i="4"/>
  <c r="U43" i="4"/>
  <c r="AC44" i="4"/>
  <c r="V50" i="4"/>
  <c r="AD50" i="4"/>
  <c r="V54" i="4"/>
  <c r="AD54" i="4"/>
  <c r="V58" i="4"/>
  <c r="AD58" i="4"/>
  <c r="V60" i="4"/>
  <c r="AD60" i="4"/>
  <c r="V66" i="4"/>
  <c r="AD66" i="4"/>
  <c r="X70" i="4"/>
  <c r="AF70" i="4"/>
  <c r="V72" i="4"/>
  <c r="AD72" i="4"/>
  <c r="Y74" i="4"/>
  <c r="AE74" i="4"/>
  <c r="W74" i="4"/>
  <c r="U74" i="4"/>
  <c r="W116" i="4"/>
  <c r="AE116" i="4"/>
  <c r="Y117" i="4"/>
  <c r="AF118" i="4"/>
  <c r="X118" i="4"/>
  <c r="AD118" i="4"/>
  <c r="AB118" i="4"/>
  <c r="Z118" i="4"/>
  <c r="AA118" i="4"/>
  <c r="AC119" i="4"/>
  <c r="W120" i="4"/>
  <c r="AE120" i="4"/>
  <c r="Y121" i="4"/>
  <c r="AF122" i="4"/>
  <c r="X122" i="4"/>
  <c r="AD122" i="4"/>
  <c r="AB122" i="4"/>
  <c r="Z122" i="4"/>
  <c r="AA122" i="4"/>
  <c r="AC123" i="4"/>
  <c r="W124" i="4"/>
  <c r="AE124" i="4"/>
  <c r="Y125" i="4"/>
  <c r="U68" i="4"/>
  <c r="Y68" i="4"/>
  <c r="AE68" i="4"/>
  <c r="W68" i="4"/>
  <c r="AC26" i="4"/>
  <c r="AD27" i="4"/>
  <c r="AB40" i="4"/>
  <c r="Z40" i="4"/>
  <c r="X52" i="4"/>
  <c r="AF52" i="4"/>
  <c r="X56" i="4"/>
  <c r="AF56" i="4"/>
  <c r="U64" i="4"/>
  <c r="Y64" i="4"/>
  <c r="AE64" i="4"/>
  <c r="W64" i="4"/>
  <c r="AA94" i="4"/>
  <c r="AC95" i="4"/>
  <c r="AD98" i="4"/>
  <c r="AB98" i="4"/>
  <c r="Z98" i="4"/>
  <c r="AF98" i="4"/>
  <c r="X98" i="4"/>
  <c r="H448" i="4"/>
  <c r="U448" i="4" s="1"/>
  <c r="U23" i="4"/>
  <c r="Y31" i="1"/>
  <c r="AA12" i="4"/>
  <c r="AG17" i="4"/>
  <c r="AN17" i="4" s="1"/>
  <c r="X19" i="4"/>
  <c r="AF19" i="4"/>
  <c r="V23" i="4"/>
  <c r="AD23" i="4"/>
  <c r="X35" i="4"/>
  <c r="AF35" i="4"/>
  <c r="U39" i="4"/>
  <c r="Y39" i="4"/>
  <c r="AE39" i="4"/>
  <c r="W39" i="4"/>
  <c r="AC40" i="4"/>
  <c r="AB42" i="4"/>
  <c r="Z42" i="4"/>
  <c r="AA42" i="4"/>
  <c r="X50" i="4"/>
  <c r="Y52" i="4"/>
  <c r="Y56" i="4"/>
  <c r="V68" i="4"/>
  <c r="AD68" i="4"/>
  <c r="Y70" i="4"/>
  <c r="AE70" i="4"/>
  <c r="W70" i="4"/>
  <c r="U70" i="4"/>
  <c r="V82" i="4"/>
  <c r="AD94" i="4"/>
  <c r="AB94" i="4"/>
  <c r="Z94" i="4"/>
  <c r="AF94" i="4"/>
  <c r="X94" i="4"/>
  <c r="AF117" i="4"/>
  <c r="X117" i="4"/>
  <c r="AD117" i="4"/>
  <c r="AB117" i="4"/>
  <c r="Z117" i="4"/>
  <c r="AA117" i="4"/>
  <c r="AC118" i="4"/>
  <c r="W119" i="4"/>
  <c r="AE119" i="4"/>
  <c r="Y120" i="4"/>
  <c r="AF121" i="4"/>
  <c r="X121" i="4"/>
  <c r="AD121" i="4"/>
  <c r="AB121" i="4"/>
  <c r="Z121" i="4"/>
  <c r="AA121" i="4"/>
  <c r="Y124" i="4"/>
  <c r="Z125" i="4"/>
  <c r="X125" i="4"/>
  <c r="AF125" i="4"/>
  <c r="W125" i="4"/>
  <c r="AD125" i="4"/>
  <c r="AA125" i="4"/>
  <c r="AG337" i="4"/>
  <c r="AB26" i="4"/>
  <c r="Z26" i="4"/>
  <c r="V27" i="4"/>
  <c r="E31" i="1"/>
  <c r="U11" i="4"/>
  <c r="AE11" i="4"/>
  <c r="W11" i="4"/>
  <c r="X15" i="4"/>
  <c r="AF15" i="4"/>
  <c r="Y19" i="4"/>
  <c r="AA20" i="4"/>
  <c r="X27" i="4"/>
  <c r="AF27" i="4"/>
  <c r="X31" i="4"/>
  <c r="AF31" i="4"/>
  <c r="Z36" i="4"/>
  <c r="AB36" i="4"/>
  <c r="X47" i="4"/>
  <c r="AF47" i="4"/>
  <c r="Z48" i="4"/>
  <c r="Y60" i="4"/>
  <c r="AC94" i="4"/>
  <c r="W95" i="4"/>
  <c r="AE95" i="4"/>
  <c r="AB125" i="4"/>
  <c r="AG173" i="4"/>
  <c r="AG341" i="4"/>
  <c r="Y23" i="4"/>
  <c r="AE23" i="4"/>
  <c r="W23" i="4"/>
  <c r="AF95" i="4"/>
  <c r="X95" i="4"/>
  <c r="AD95" i="4"/>
  <c r="AB95" i="4"/>
  <c r="Z95" i="4"/>
  <c r="AA16" i="4"/>
  <c r="AE19" i="4"/>
  <c r="W19" i="4"/>
  <c r="U19" i="4"/>
  <c r="X23" i="4"/>
  <c r="AF23" i="4"/>
  <c r="Z28" i="4"/>
  <c r="AB28" i="4"/>
  <c r="AA28" i="4"/>
  <c r="AA32" i="4"/>
  <c r="Y35" i="4"/>
  <c r="AE35" i="4"/>
  <c r="W35" i="4"/>
  <c r="U35" i="4"/>
  <c r="AA48" i="4"/>
  <c r="Y50" i="4"/>
  <c r="AE50" i="4"/>
  <c r="W50" i="4"/>
  <c r="AF50" i="4"/>
  <c r="Y54" i="4"/>
  <c r="AF54" i="4"/>
  <c r="X54" i="4"/>
  <c r="AE54" i="4"/>
  <c r="W54" i="4"/>
  <c r="AF58" i="4"/>
  <c r="X58" i="4"/>
  <c r="Y58" i="4"/>
  <c r="AE58" i="4"/>
  <c r="W58" i="4"/>
  <c r="V64" i="4"/>
  <c r="AD64" i="4"/>
  <c r="Y66" i="4"/>
  <c r="AE66" i="4"/>
  <c r="W66" i="4"/>
  <c r="U66" i="4"/>
  <c r="X68" i="4"/>
  <c r="AF68" i="4"/>
  <c r="AF116" i="4"/>
  <c r="X116" i="4"/>
  <c r="AD116" i="4"/>
  <c r="AB116" i="4"/>
  <c r="Z116" i="4"/>
  <c r="AA116" i="4"/>
  <c r="AC117" i="4"/>
  <c r="W118" i="4"/>
  <c r="AE118" i="4"/>
  <c r="Y119" i="4"/>
  <c r="AF120" i="4"/>
  <c r="X120" i="4"/>
  <c r="AD120" i="4"/>
  <c r="AB120" i="4"/>
  <c r="Z120" i="4"/>
  <c r="AA120" i="4"/>
  <c r="AC121" i="4"/>
  <c r="AF124" i="4"/>
  <c r="X124" i="4"/>
  <c r="AD124" i="4"/>
  <c r="AB124" i="4"/>
  <c r="Z124" i="4"/>
  <c r="AA124" i="4"/>
  <c r="AG345" i="4"/>
  <c r="AA26" i="4"/>
  <c r="U89" i="4"/>
  <c r="AB10" i="4"/>
  <c r="Z10" i="4"/>
  <c r="U56" i="4"/>
  <c r="AE56" i="4"/>
  <c r="W56" i="4"/>
  <c r="U72" i="4"/>
  <c r="Y72" i="4"/>
  <c r="AE72" i="4"/>
  <c r="W72" i="4"/>
  <c r="V93" i="4"/>
  <c r="V101" i="4" s="1"/>
  <c r="W94" i="4"/>
  <c r="AE94" i="4"/>
  <c r="Y95" i="4"/>
  <c r="Z96" i="4"/>
  <c r="AF96" i="4"/>
  <c r="X96" i="4"/>
  <c r="AD96" i="4"/>
  <c r="AB96" i="4"/>
  <c r="AA96" i="4"/>
  <c r="AG265" i="4"/>
  <c r="AN265" i="4" s="1"/>
  <c r="AG353" i="4"/>
  <c r="AN353" i="4" s="1"/>
  <c r="T12" i="4"/>
  <c r="V14" i="4"/>
  <c r="AD14" i="4"/>
  <c r="AA19" i="4"/>
  <c r="T28" i="4"/>
  <c r="V30" i="4"/>
  <c r="AD30" i="4"/>
  <c r="AA35" i="4"/>
  <c r="AC37" i="4"/>
  <c r="AG37" i="4" s="1"/>
  <c r="AN37" i="4" s="1"/>
  <c r="T44" i="4"/>
  <c r="V46" i="4"/>
  <c r="AD46" i="4"/>
  <c r="Y49" i="4"/>
  <c r="AC51" i="4"/>
  <c r="Y53" i="4"/>
  <c r="AC55" i="4"/>
  <c r="Z56" i="4"/>
  <c r="Y57" i="4"/>
  <c r="AC59" i="4"/>
  <c r="AG59" i="4" s="1"/>
  <c r="Y61" i="4"/>
  <c r="AA62" i="4"/>
  <c r="AC63" i="4"/>
  <c r="AG63" i="4" s="1"/>
  <c r="AA66" i="4"/>
  <c r="AC67" i="4"/>
  <c r="AG67" i="4" s="1"/>
  <c r="AA70" i="4"/>
  <c r="AC71" i="4"/>
  <c r="AG71" i="4" s="1"/>
  <c r="AA74" i="4"/>
  <c r="AC80" i="4"/>
  <c r="W82" i="4"/>
  <c r="AE82" i="4"/>
  <c r="AA84" i="4"/>
  <c r="AC85" i="4"/>
  <c r="W86" i="4"/>
  <c r="AE86" i="4"/>
  <c r="N89" i="4"/>
  <c r="N104" i="4" s="1"/>
  <c r="W93" i="4"/>
  <c r="AE93" i="4"/>
  <c r="T96" i="4"/>
  <c r="J101" i="4"/>
  <c r="R101" i="4"/>
  <c r="AE126" i="4"/>
  <c r="X131" i="4"/>
  <c r="T132" i="4"/>
  <c r="AD135" i="4"/>
  <c r="AF137" i="4"/>
  <c r="X139" i="4"/>
  <c r="T140" i="4"/>
  <c r="AD143" i="4"/>
  <c r="AF145" i="4"/>
  <c r="X147" i="4"/>
  <c r="T148" i="4"/>
  <c r="AD151" i="4"/>
  <c r="T154" i="4"/>
  <c r="X155" i="4"/>
  <c r="AF155" i="4"/>
  <c r="AE155" i="4"/>
  <c r="Z159" i="4"/>
  <c r="W160" i="4"/>
  <c r="T162" i="4"/>
  <c r="X163" i="4"/>
  <c r="AF163" i="4"/>
  <c r="T164" i="4"/>
  <c r="W166" i="4"/>
  <c r="AB167" i="4"/>
  <c r="AA167" i="4"/>
  <c r="X174" i="4"/>
  <c r="AF174" i="4"/>
  <c r="U175" i="4"/>
  <c r="AA176" i="4"/>
  <c r="W177" i="4"/>
  <c r="T182" i="4"/>
  <c r="T188" i="4"/>
  <c r="Q194" i="4"/>
  <c r="T197" i="4"/>
  <c r="U199" i="4"/>
  <c r="AG199" i="4" s="1"/>
  <c r="T199" i="4"/>
  <c r="T200" i="4"/>
  <c r="W201" i="4"/>
  <c r="U205" i="4"/>
  <c r="T213" i="4"/>
  <c r="U215" i="4"/>
  <c r="AG215" i="4" s="1"/>
  <c r="T215" i="4"/>
  <c r="T216" i="4"/>
  <c r="W217" i="4"/>
  <c r="AA220" i="4"/>
  <c r="U221" i="4"/>
  <c r="T229" i="4"/>
  <c r="U231" i="4"/>
  <c r="AG231" i="4" s="1"/>
  <c r="T231" i="4"/>
  <c r="U239" i="4"/>
  <c r="AG239" i="4" s="1"/>
  <c r="AN239" i="4" s="1"/>
  <c r="T239" i="4"/>
  <c r="Z253" i="4"/>
  <c r="W253" i="4"/>
  <c r="U255" i="4"/>
  <c r="V256" i="4"/>
  <c r="X258" i="4"/>
  <c r="AF258" i="4"/>
  <c r="AA264" i="4"/>
  <c r="AF266" i="4"/>
  <c r="X267" i="4"/>
  <c r="AF267" i="4"/>
  <c r="V270" i="4"/>
  <c r="T273" i="4"/>
  <c r="T294" i="4"/>
  <c r="U296" i="4"/>
  <c r="T296" i="4"/>
  <c r="AG297" i="4"/>
  <c r="AN297" i="4" s="1"/>
  <c r="AA298" i="4"/>
  <c r="T300" i="4"/>
  <c r="N312" i="4"/>
  <c r="V315" i="4"/>
  <c r="I317" i="4"/>
  <c r="AD315" i="4"/>
  <c r="AD317" i="4" s="1"/>
  <c r="Q317" i="4"/>
  <c r="K406" i="4"/>
  <c r="K418" i="4" s="1"/>
  <c r="X325" i="4"/>
  <c r="S406" i="4"/>
  <c r="S418" i="4" s="1"/>
  <c r="AF325" i="4"/>
  <c r="Z326" i="4"/>
  <c r="W326" i="4"/>
  <c r="U330" i="4"/>
  <c r="AA336" i="4"/>
  <c r="T337" i="4"/>
  <c r="AF338" i="4"/>
  <c r="X339" i="4"/>
  <c r="AF339" i="4"/>
  <c r="V342" i="4"/>
  <c r="Z344" i="4"/>
  <c r="W344" i="4"/>
  <c r="U346" i="4"/>
  <c r="V347" i="4"/>
  <c r="AG347" i="4" s="1"/>
  <c r="AN347" i="4" s="1"/>
  <c r="AC358" i="4"/>
  <c r="AA358" i="4"/>
  <c r="T367" i="4"/>
  <c r="U369" i="4"/>
  <c r="AG369" i="4" s="1"/>
  <c r="T369" i="4"/>
  <c r="T370" i="4"/>
  <c r="W371" i="4"/>
  <c r="AA374" i="4"/>
  <c r="U375" i="4"/>
  <c r="T383" i="4"/>
  <c r="U385" i="4"/>
  <c r="AG385" i="4" s="1"/>
  <c r="T385" i="4"/>
  <c r="T386" i="4"/>
  <c r="W387" i="4"/>
  <c r="AC390" i="4"/>
  <c r="U391" i="4"/>
  <c r="T399" i="4"/>
  <c r="U401" i="4"/>
  <c r="AG401" i="4" s="1"/>
  <c r="T401" i="4"/>
  <c r="T402" i="4"/>
  <c r="W403" i="4"/>
  <c r="U413" i="4"/>
  <c r="J429" i="4"/>
  <c r="J432" i="4" s="1"/>
  <c r="W422" i="4"/>
  <c r="R429" i="4"/>
  <c r="R432" i="4" s="1"/>
  <c r="AE422" i="4"/>
  <c r="U423" i="4"/>
  <c r="X425" i="4"/>
  <c r="AF425" i="4"/>
  <c r="AF429" i="4" s="1"/>
  <c r="AF432" i="4" s="1"/>
  <c r="T436" i="4"/>
  <c r="W437" i="4"/>
  <c r="AC440" i="4"/>
  <c r="L445" i="4"/>
  <c r="L448" i="4" s="1"/>
  <c r="Y448" i="4" s="1"/>
  <c r="Y475" i="4"/>
  <c r="AC472" i="4"/>
  <c r="AC475" i="4" s="1"/>
  <c r="X473" i="4"/>
  <c r="X475" i="4" s="1"/>
  <c r="L475" i="4"/>
  <c r="Z11" i="5"/>
  <c r="T12" i="5"/>
  <c r="AB15" i="5"/>
  <c r="AE18" i="5"/>
  <c r="AE23" i="5"/>
  <c r="X30" i="5"/>
  <c r="T31" i="5"/>
  <c r="AD34" i="5"/>
  <c r="AD38" i="5"/>
  <c r="AD42" i="5"/>
  <c r="T45" i="5"/>
  <c r="V46" i="5"/>
  <c r="Z47" i="5"/>
  <c r="T49" i="5"/>
  <c r="W50" i="5"/>
  <c r="AD52" i="5"/>
  <c r="T53" i="5"/>
  <c r="U56" i="5"/>
  <c r="AC61" i="5"/>
  <c r="AC72" i="5"/>
  <c r="AA91" i="5"/>
  <c r="AD111" i="5"/>
  <c r="V113" i="5"/>
  <c r="AE115" i="5"/>
  <c r="AA121" i="5"/>
  <c r="AC125" i="5"/>
  <c r="T128" i="5"/>
  <c r="AD129" i="5"/>
  <c r="Z135" i="5"/>
  <c r="Y137" i="5"/>
  <c r="AE137" i="5"/>
  <c r="AD143" i="5"/>
  <c r="V145" i="5"/>
  <c r="U146" i="5"/>
  <c r="AE147" i="5"/>
  <c r="AA153" i="5"/>
  <c r="AC157" i="5"/>
  <c r="W159" i="5"/>
  <c r="T160" i="5"/>
  <c r="X163" i="5"/>
  <c r="AE163" i="5"/>
  <c r="AD163" i="5"/>
  <c r="V166" i="5"/>
  <c r="V167" i="5"/>
  <c r="Z172" i="5"/>
  <c r="AC176" i="5"/>
  <c r="Y178" i="5"/>
  <c r="AD189" i="5"/>
  <c r="AB190" i="5"/>
  <c r="Y193" i="5"/>
  <c r="AE193" i="5"/>
  <c r="AE194" i="5"/>
  <c r="AB194" i="5"/>
  <c r="Z198" i="5"/>
  <c r="AD202" i="5"/>
  <c r="Z205" i="5"/>
  <c r="U207" i="5"/>
  <c r="AD209" i="5"/>
  <c r="AC210" i="5"/>
  <c r="Y213" i="5"/>
  <c r="AC217" i="5"/>
  <c r="AD228" i="5"/>
  <c r="X264" i="5"/>
  <c r="AE264" i="5"/>
  <c r="AD264" i="5"/>
  <c r="AE271" i="5"/>
  <c r="AC272" i="5"/>
  <c r="AD281" i="5"/>
  <c r="AB282" i="5"/>
  <c r="Y285" i="5"/>
  <c r="AE285" i="5"/>
  <c r="AE286" i="5"/>
  <c r="AB286" i="5"/>
  <c r="Y299" i="5"/>
  <c r="AE299" i="5"/>
  <c r="AE300" i="5"/>
  <c r="AB300" i="5"/>
  <c r="Z304" i="5"/>
  <c r="AD308" i="5"/>
  <c r="Z311" i="5"/>
  <c r="U313" i="5"/>
  <c r="AD315" i="5"/>
  <c r="AC316" i="5"/>
  <c r="AE322" i="5"/>
  <c r="AB322" i="5"/>
  <c r="AD323" i="5"/>
  <c r="X326" i="5"/>
  <c r="AE326" i="5"/>
  <c r="AD326" i="5"/>
  <c r="AD327" i="5"/>
  <c r="AC328" i="5"/>
  <c r="Y331" i="5"/>
  <c r="AC335" i="5"/>
  <c r="W339" i="5"/>
  <c r="AA343" i="5"/>
  <c r="Y344" i="5"/>
  <c r="AD355" i="5"/>
  <c r="AB356" i="5"/>
  <c r="AC360" i="5"/>
  <c r="Y363" i="5"/>
  <c r="X368" i="5"/>
  <c r="T369" i="5"/>
  <c r="X372" i="5"/>
  <c r="AE372" i="5"/>
  <c r="AD372" i="5"/>
  <c r="AC380" i="5"/>
  <c r="AD392" i="5"/>
  <c r="AB393" i="5"/>
  <c r="W404" i="5"/>
  <c r="V409" i="5"/>
  <c r="AC10" i="6"/>
  <c r="AE28" i="6"/>
  <c r="AD28" i="6"/>
  <c r="AC28" i="6"/>
  <c r="AB128" i="6"/>
  <c r="AE144" i="6"/>
  <c r="AE320" i="6"/>
  <c r="AA346" i="6"/>
  <c r="AD354" i="6"/>
  <c r="AE354" i="6"/>
  <c r="V18" i="4"/>
  <c r="I5" i="15"/>
  <c r="W5" i="15" s="1"/>
  <c r="G5" i="14"/>
  <c r="U5" i="14" s="1"/>
  <c r="G5" i="13"/>
  <c r="U5" i="13" s="1"/>
  <c r="G5" i="12"/>
  <c r="U5" i="12" s="1"/>
  <c r="H5" i="11"/>
  <c r="V5" i="11" s="1"/>
  <c r="G5" i="9"/>
  <c r="U5" i="9" s="1"/>
  <c r="G5" i="10"/>
  <c r="U5" i="10" s="1"/>
  <c r="G5" i="8"/>
  <c r="U5" i="8" s="1"/>
  <c r="G5" i="7"/>
  <c r="U5" i="7" s="1"/>
  <c r="G5" i="6"/>
  <c r="U5" i="6" s="1"/>
  <c r="R5" i="15"/>
  <c r="AF5" i="15" s="1"/>
  <c r="P5" i="14"/>
  <c r="AD5" i="14" s="1"/>
  <c r="P5" i="13"/>
  <c r="AD5" i="13" s="1"/>
  <c r="P5" i="12"/>
  <c r="AD5" i="12" s="1"/>
  <c r="Q5" i="11"/>
  <c r="AE5" i="11" s="1"/>
  <c r="P5" i="9"/>
  <c r="AD5" i="9" s="1"/>
  <c r="P5" i="10"/>
  <c r="AD5" i="10" s="1"/>
  <c r="P5" i="8"/>
  <c r="AD5" i="8" s="1"/>
  <c r="P5" i="7"/>
  <c r="AD5" i="7" s="1"/>
  <c r="P5" i="6"/>
  <c r="AD5" i="6" s="1"/>
  <c r="AA11" i="4"/>
  <c r="T20" i="4"/>
  <c r="V22" i="4"/>
  <c r="AD22" i="4"/>
  <c r="AA27" i="4"/>
  <c r="AC29" i="4"/>
  <c r="AG29" i="4" s="1"/>
  <c r="AN29" i="4" s="1"/>
  <c r="T36" i="4"/>
  <c r="V38" i="4"/>
  <c r="AD38" i="4"/>
  <c r="AA43" i="4"/>
  <c r="AC45" i="4"/>
  <c r="AG45" i="4" s="1"/>
  <c r="AN45" i="4" s="1"/>
  <c r="J5" i="4"/>
  <c r="S5" i="4"/>
  <c r="AA10" i="4"/>
  <c r="AC30" i="4"/>
  <c r="AA38" i="4"/>
  <c r="T50" i="4"/>
  <c r="T54" i="4"/>
  <c r="T58" i="4"/>
  <c r="J77" i="4"/>
  <c r="J104" i="4" s="1"/>
  <c r="R77" i="4"/>
  <c r="V80" i="4"/>
  <c r="AD80" i="4"/>
  <c r="AA81" i="4"/>
  <c r="AA89" i="4" s="1"/>
  <c r="W81" i="4"/>
  <c r="O89" i="4"/>
  <c r="O104" i="4" s="1"/>
  <c r="AE92" i="4"/>
  <c r="Y94" i="4"/>
  <c r="AA95" i="4"/>
  <c r="Y98" i="4"/>
  <c r="J194" i="4"/>
  <c r="Z110" i="4"/>
  <c r="V126" i="4"/>
  <c r="AD130" i="4"/>
  <c r="U131" i="4"/>
  <c r="AC131" i="4"/>
  <c r="Z131" i="4"/>
  <c r="AF132" i="4"/>
  <c r="Y135" i="4"/>
  <c r="AE135" i="4"/>
  <c r="V137" i="4"/>
  <c r="AD138" i="4"/>
  <c r="U139" i="4"/>
  <c r="AC139" i="4"/>
  <c r="Z139" i="4"/>
  <c r="AF140" i="4"/>
  <c r="Y143" i="4"/>
  <c r="AE143" i="4"/>
  <c r="V145" i="4"/>
  <c r="AD146" i="4"/>
  <c r="U147" i="4"/>
  <c r="AC147" i="4"/>
  <c r="Z147" i="4"/>
  <c r="Y151" i="4"/>
  <c r="AE151" i="4"/>
  <c r="V153" i="4"/>
  <c r="W153" i="4"/>
  <c r="Y155" i="4"/>
  <c r="T155" i="4"/>
  <c r="X156" i="4"/>
  <c r="AF156" i="4"/>
  <c r="U159" i="4"/>
  <c r="AC159" i="4"/>
  <c r="AA159" i="4"/>
  <c r="V161" i="4"/>
  <c r="W161" i="4"/>
  <c r="Y163" i="4"/>
  <c r="T163" i="4"/>
  <c r="V165" i="4"/>
  <c r="AA165" i="4"/>
  <c r="W165" i="4"/>
  <c r="Z166" i="4"/>
  <c r="AG166" i="4" s="1"/>
  <c r="T167" i="4"/>
  <c r="X169" i="4"/>
  <c r="AF169" i="4"/>
  <c r="Y174" i="4"/>
  <c r="T174" i="4"/>
  <c r="V176" i="4"/>
  <c r="AA177" i="4"/>
  <c r="Y177" i="4"/>
  <c r="AB185" i="4"/>
  <c r="U186" i="4"/>
  <c r="AG186" i="4" s="1"/>
  <c r="T186" i="4"/>
  <c r="X187" i="4"/>
  <c r="V190" i="4"/>
  <c r="AA190" i="4"/>
  <c r="W190" i="4"/>
  <c r="AB191" i="4"/>
  <c r="AA191" i="4"/>
  <c r="S194" i="4"/>
  <c r="D204" i="4"/>
  <c r="U204" i="4" s="1"/>
  <c r="X209" i="4"/>
  <c r="AF209" i="4"/>
  <c r="D210" i="4"/>
  <c r="AA210" i="4"/>
  <c r="D220" i="4"/>
  <c r="U220" i="4" s="1"/>
  <c r="X225" i="4"/>
  <c r="AF225" i="4"/>
  <c r="D226" i="4"/>
  <c r="AD226" i="4"/>
  <c r="AA226" i="4"/>
  <c r="N290" i="4"/>
  <c r="U238" i="4"/>
  <c r="AG238" i="4" s="1"/>
  <c r="AN238" i="4" s="1"/>
  <c r="T238" i="4"/>
  <c r="T246" i="4"/>
  <c r="V248" i="4"/>
  <c r="AA248" i="4"/>
  <c r="W248" i="4"/>
  <c r="AB249" i="4"/>
  <c r="AA249" i="4"/>
  <c r="AE250" i="4"/>
  <c r="Y253" i="4"/>
  <c r="AC264" i="4"/>
  <c r="T265" i="4"/>
  <c r="X271" i="4"/>
  <c r="AF271" i="4"/>
  <c r="V273" i="4"/>
  <c r="T282" i="4"/>
  <c r="V284" i="4"/>
  <c r="AA284" i="4"/>
  <c r="W284" i="4"/>
  <c r="AB285" i="4"/>
  <c r="AA285" i="4"/>
  <c r="AB295" i="4"/>
  <c r="AA295" i="4"/>
  <c r="V298" i="4"/>
  <c r="AA301" i="4"/>
  <c r="Y301" i="4"/>
  <c r="Y303" i="4"/>
  <c r="Z309" i="4"/>
  <c r="P312" i="4"/>
  <c r="AB327" i="4"/>
  <c r="AA331" i="4"/>
  <c r="Y331" i="4"/>
  <c r="Y334" i="4"/>
  <c r="U336" i="4"/>
  <c r="AC336" i="4"/>
  <c r="T341" i="4"/>
  <c r="X343" i="4"/>
  <c r="AF343" i="4"/>
  <c r="Y344" i="4"/>
  <c r="T352" i="4"/>
  <c r="V354" i="4"/>
  <c r="AA354" i="4"/>
  <c r="W354" i="4"/>
  <c r="AB355" i="4"/>
  <c r="AA355" i="4"/>
  <c r="U358" i="4"/>
  <c r="X363" i="4"/>
  <c r="AF363" i="4"/>
  <c r="AA364" i="4"/>
  <c r="Z371" i="4"/>
  <c r="W372" i="4"/>
  <c r="U374" i="4"/>
  <c r="X379" i="4"/>
  <c r="AF379" i="4"/>
  <c r="AA380" i="4"/>
  <c r="Z387" i="4"/>
  <c r="AG387" i="4" s="1"/>
  <c r="U390" i="4"/>
  <c r="V394" i="4"/>
  <c r="X395" i="4"/>
  <c r="AF395" i="4"/>
  <c r="AA396" i="4"/>
  <c r="Z403" i="4"/>
  <c r="AB410" i="4"/>
  <c r="M415" i="4"/>
  <c r="U424" i="4"/>
  <c r="AG424" i="4" s="1"/>
  <c r="AN424" i="4" s="1"/>
  <c r="T424" i="4"/>
  <c r="Y425" i="4"/>
  <c r="T425" i="4"/>
  <c r="Y427" i="4"/>
  <c r="K429" i="4"/>
  <c r="K432" i="4" s="1"/>
  <c r="Z437" i="4"/>
  <c r="D440" i="4"/>
  <c r="U440" i="4" s="1"/>
  <c r="N445" i="4"/>
  <c r="N448" i="4" s="1"/>
  <c r="AA448" i="4" s="1"/>
  <c r="H465" i="4"/>
  <c r="P465" i="4"/>
  <c r="AD10" i="5"/>
  <c r="AE19" i="5"/>
  <c r="AC29" i="5"/>
  <c r="Z30" i="5"/>
  <c r="AE52" i="5"/>
  <c r="AE61" i="5"/>
  <c r="AD61" i="5"/>
  <c r="AE111" i="5"/>
  <c r="Y133" i="5"/>
  <c r="AE133" i="5"/>
  <c r="AE143" i="5"/>
  <c r="AE189" i="5"/>
  <c r="Y201" i="5"/>
  <c r="AE201" i="5"/>
  <c r="AE202" i="5"/>
  <c r="AB202" i="5"/>
  <c r="Y227" i="5"/>
  <c r="AE227" i="5"/>
  <c r="AE228" i="5"/>
  <c r="AB228" i="5"/>
  <c r="X272" i="5"/>
  <c r="AE272" i="5"/>
  <c r="AD272" i="5"/>
  <c r="AE281" i="5"/>
  <c r="AE288" i="5" s="1"/>
  <c r="Y307" i="5"/>
  <c r="AE307" i="5"/>
  <c r="AE308" i="5"/>
  <c r="AB308" i="5"/>
  <c r="Y319" i="5"/>
  <c r="AE319" i="5"/>
  <c r="AE323" i="5"/>
  <c r="AE355" i="5"/>
  <c r="X380" i="5"/>
  <c r="AE380" i="5"/>
  <c r="AD380" i="5"/>
  <c r="AE392" i="5"/>
  <c r="AE131" i="6"/>
  <c r="AD131" i="6"/>
  <c r="T10" i="4"/>
  <c r="V12" i="4"/>
  <c r="AG12" i="4" s="1"/>
  <c r="AN12" i="4" s="1"/>
  <c r="X22" i="4"/>
  <c r="T26" i="4"/>
  <c r="V28" i="4"/>
  <c r="AG28" i="4" s="1"/>
  <c r="AN28" i="4" s="1"/>
  <c r="W36" i="4"/>
  <c r="X38" i="4"/>
  <c r="T42" i="4"/>
  <c r="K77" i="4"/>
  <c r="K104" i="4" s="1"/>
  <c r="S77" i="4"/>
  <c r="S104" i="4" s="1"/>
  <c r="W80" i="4"/>
  <c r="AE80" i="4"/>
  <c r="AC84" i="4"/>
  <c r="W85" i="4"/>
  <c r="AE85" i="4"/>
  <c r="H89" i="4"/>
  <c r="P89" i="4"/>
  <c r="T95" i="4"/>
  <c r="L101" i="4"/>
  <c r="T116" i="4"/>
  <c r="T117" i="4"/>
  <c r="T118" i="4"/>
  <c r="T119" i="4"/>
  <c r="T120" i="4"/>
  <c r="T121" i="4"/>
  <c r="T122" i="4"/>
  <c r="T123" i="4"/>
  <c r="T124" i="4"/>
  <c r="T125" i="4"/>
  <c r="X126" i="4"/>
  <c r="AE128" i="4"/>
  <c r="AG129" i="4"/>
  <c r="T130" i="4"/>
  <c r="AG134" i="4"/>
  <c r="AF135" i="4"/>
  <c r="X137" i="4"/>
  <c r="T138" i="4"/>
  <c r="AG142" i="4"/>
  <c r="AF143" i="4"/>
  <c r="X145" i="4"/>
  <c r="T146" i="4"/>
  <c r="AG150" i="4"/>
  <c r="AF151" i="4"/>
  <c r="Z153" i="4"/>
  <c r="T156" i="4"/>
  <c r="AG160" i="4"/>
  <c r="Z161" i="4"/>
  <c r="T168" i="4"/>
  <c r="U171" i="4"/>
  <c r="AC171" i="4"/>
  <c r="U176" i="4"/>
  <c r="AC176" i="4"/>
  <c r="AB177" i="4"/>
  <c r="Z177" i="4"/>
  <c r="U178" i="4"/>
  <c r="AG178" i="4" s="1"/>
  <c r="T178" i="4"/>
  <c r="X179" i="4"/>
  <c r="AB183" i="4"/>
  <c r="AA183" i="4"/>
  <c r="Y188" i="4"/>
  <c r="AA188" i="4"/>
  <c r="AA200" i="4"/>
  <c r="AG201" i="4"/>
  <c r="Z206" i="4"/>
  <c r="Y209" i="4"/>
  <c r="T209" i="4"/>
  <c r="U211" i="4"/>
  <c r="AG211" i="4" s="1"/>
  <c r="T211" i="4"/>
  <c r="T212" i="4"/>
  <c r="AA216" i="4"/>
  <c r="AG217" i="4"/>
  <c r="Y225" i="4"/>
  <c r="T225" i="4"/>
  <c r="U227" i="4"/>
  <c r="AG227" i="4" s="1"/>
  <c r="T227" i="4"/>
  <c r="T228" i="4"/>
  <c r="H233" i="4"/>
  <c r="U237" i="4"/>
  <c r="AG237" i="4" s="1"/>
  <c r="AN237" i="4" s="1"/>
  <c r="T237" i="4"/>
  <c r="T249" i="4"/>
  <c r="W258" i="4"/>
  <c r="AA262" i="4"/>
  <c r="Y266" i="4"/>
  <c r="W267" i="4"/>
  <c r="U268" i="4"/>
  <c r="AC268" i="4"/>
  <c r="T269" i="4"/>
  <c r="AD278" i="4"/>
  <c r="T285" i="4"/>
  <c r="V294" i="4"/>
  <c r="AA294" i="4"/>
  <c r="T295" i="4"/>
  <c r="U298" i="4"/>
  <c r="AC298" i="4"/>
  <c r="AF299" i="4"/>
  <c r="AB301" i="4"/>
  <c r="Z301" i="4"/>
  <c r="Z303" i="4"/>
  <c r="W303" i="4"/>
  <c r="AA306" i="4"/>
  <c r="AA309" i="4"/>
  <c r="Z325" i="4"/>
  <c r="M406" i="4"/>
  <c r="AB326" i="4"/>
  <c r="T327" i="4"/>
  <c r="AF328" i="4"/>
  <c r="AB331" i="4"/>
  <c r="Z331" i="4"/>
  <c r="Z334" i="4"/>
  <c r="W334" i="4"/>
  <c r="Y338" i="4"/>
  <c r="W339" i="4"/>
  <c r="U340" i="4"/>
  <c r="AC340" i="4"/>
  <c r="T345" i="4"/>
  <c r="U348" i="4"/>
  <c r="AA348" i="4"/>
  <c r="T355" i="4"/>
  <c r="Z360" i="4"/>
  <c r="Y363" i="4"/>
  <c r="U365" i="4"/>
  <c r="AG365" i="4" s="1"/>
  <c r="T365" i="4"/>
  <c r="T366" i="4"/>
  <c r="AA367" i="4"/>
  <c r="Y370" i="4"/>
  <c r="AG371" i="4"/>
  <c r="Y379" i="4"/>
  <c r="U381" i="4"/>
  <c r="AG381" i="4" s="1"/>
  <c r="T381" i="4"/>
  <c r="T382" i="4"/>
  <c r="AC386" i="4"/>
  <c r="AA386" i="4"/>
  <c r="AE394" i="4"/>
  <c r="Y395" i="4"/>
  <c r="U397" i="4"/>
  <c r="AG397" i="4" s="1"/>
  <c r="T397" i="4"/>
  <c r="Y398" i="4"/>
  <c r="T398" i="4"/>
  <c r="V402" i="4"/>
  <c r="AA402" i="4"/>
  <c r="AG403" i="4"/>
  <c r="AB409" i="4"/>
  <c r="O415" i="4"/>
  <c r="AA409" i="4"/>
  <c r="T410" i="4"/>
  <c r="AF411" i="4"/>
  <c r="N415" i="4"/>
  <c r="N418" i="4" s="1"/>
  <c r="Y422" i="4"/>
  <c r="L429" i="4"/>
  <c r="L432" i="4" s="1"/>
  <c r="T422" i="4"/>
  <c r="U426" i="4"/>
  <c r="AG426" i="4" s="1"/>
  <c r="T426" i="4"/>
  <c r="Z427" i="4"/>
  <c r="W427" i="4"/>
  <c r="M429" i="4"/>
  <c r="M432" i="4" s="1"/>
  <c r="Y436" i="4"/>
  <c r="AA436" i="4"/>
  <c r="P445" i="4"/>
  <c r="P448" i="4" s="1"/>
  <c r="AC448" i="4" s="1"/>
  <c r="W470" i="4"/>
  <c r="W475" i="4" s="1"/>
  <c r="P5" i="5"/>
  <c r="AD5" i="5" s="1"/>
  <c r="AE10" i="5"/>
  <c r="AE15" i="5"/>
  <c r="X22" i="5"/>
  <c r="T23" i="5"/>
  <c r="Z26" i="5"/>
  <c r="AD33" i="5"/>
  <c r="T33" i="5"/>
  <c r="AE34" i="5"/>
  <c r="AD37" i="5"/>
  <c r="T37" i="5"/>
  <c r="AE38" i="5"/>
  <c r="Y41" i="5"/>
  <c r="T41" i="5"/>
  <c r="AE42" i="5"/>
  <c r="V45" i="5"/>
  <c r="Z46" i="5"/>
  <c r="AC47" i="5"/>
  <c r="V49" i="5"/>
  <c r="AA50" i="5"/>
  <c r="AE50" i="5"/>
  <c r="U52" i="5"/>
  <c r="AE53" i="5"/>
  <c r="X57" i="5"/>
  <c r="T57" i="5"/>
  <c r="V63" i="5"/>
  <c r="AE68" i="5"/>
  <c r="Z69" i="5"/>
  <c r="AD73" i="5"/>
  <c r="Y78" i="5"/>
  <c r="Y81" i="5"/>
  <c r="W89" i="5"/>
  <c r="W97" i="5" s="1"/>
  <c r="T90" i="5"/>
  <c r="Y95" i="5"/>
  <c r="AE107" i="5"/>
  <c r="AA113" i="5"/>
  <c r="Y129" i="5"/>
  <c r="AE129" i="5"/>
  <c r="AD135" i="5"/>
  <c r="AE139" i="5"/>
  <c r="AA145" i="5"/>
  <c r="AE171" i="5"/>
  <c r="AC172" i="5"/>
  <c r="AC178" i="5"/>
  <c r="X190" i="5"/>
  <c r="AE190" i="5"/>
  <c r="AD190" i="5"/>
  <c r="AE197" i="5"/>
  <c r="AC198" i="5"/>
  <c r="AD205" i="5"/>
  <c r="AB206" i="5"/>
  <c r="Y209" i="5"/>
  <c r="AE209" i="5"/>
  <c r="AE210" i="5"/>
  <c r="AB210" i="5"/>
  <c r="Z214" i="5"/>
  <c r="AD218" i="5"/>
  <c r="AD231" i="5"/>
  <c r="AB232" i="5"/>
  <c r="Y235" i="5"/>
  <c r="AE235" i="5"/>
  <c r="AE236" i="5"/>
  <c r="AB236" i="5"/>
  <c r="Z240" i="5"/>
  <c r="U249" i="5"/>
  <c r="AD251" i="5"/>
  <c r="Y255" i="5"/>
  <c r="X282" i="5"/>
  <c r="AE282" i="5"/>
  <c r="AD282" i="5"/>
  <c r="V285" i="5"/>
  <c r="AE303" i="5"/>
  <c r="AC304" i="5"/>
  <c r="AB312" i="5"/>
  <c r="Y315" i="5"/>
  <c r="AE315" i="5"/>
  <c r="AE316" i="5"/>
  <c r="AB316" i="5"/>
  <c r="V322" i="5"/>
  <c r="Y327" i="5"/>
  <c r="AE327" i="5"/>
  <c r="AE328" i="5"/>
  <c r="AB328" i="5"/>
  <c r="Z332" i="5"/>
  <c r="Z339" i="5"/>
  <c r="U341" i="5"/>
  <c r="AD343" i="5"/>
  <c r="AC344" i="5"/>
  <c r="X352" i="5"/>
  <c r="T353" i="5"/>
  <c r="X356" i="5"/>
  <c r="AE356" i="5"/>
  <c r="AD356" i="5"/>
  <c r="U359" i="5"/>
  <c r="AE360" i="5"/>
  <c r="AB360" i="5"/>
  <c r="Z364" i="5"/>
  <c r="W371" i="5"/>
  <c r="U396" i="5"/>
  <c r="U399" i="5" s="1"/>
  <c r="X393" i="5"/>
  <c r="AE393" i="5"/>
  <c r="AD393" i="5"/>
  <c r="Z404" i="5"/>
  <c r="U406" i="5"/>
  <c r="Y409" i="5"/>
  <c r="AA28" i="6"/>
  <c r="AC375" i="6"/>
  <c r="AE375" i="6"/>
  <c r="AD375" i="6"/>
  <c r="AC30" i="7"/>
  <c r="AE30" i="7"/>
  <c r="AD30" i="7"/>
  <c r="X14" i="4"/>
  <c r="T18" i="4"/>
  <c r="V20" i="4"/>
  <c r="X30" i="4"/>
  <c r="T34" i="4"/>
  <c r="U44" i="4"/>
  <c r="V5" i="4"/>
  <c r="U10" i="4"/>
  <c r="AC10" i="4"/>
  <c r="L77" i="4"/>
  <c r="L104" i="4" s="1"/>
  <c r="X80" i="4"/>
  <c r="Y81" i="4"/>
  <c r="Y89" i="4" s="1"/>
  <c r="T83" i="4"/>
  <c r="T87" i="4"/>
  <c r="L194" i="4"/>
  <c r="T110" i="4"/>
  <c r="T111" i="4"/>
  <c r="T112" i="4"/>
  <c r="T113" i="4"/>
  <c r="T114" i="4"/>
  <c r="T115" i="4"/>
  <c r="U116" i="4"/>
  <c r="U117" i="4"/>
  <c r="U118" i="4"/>
  <c r="U119" i="4"/>
  <c r="U120" i="4"/>
  <c r="U121" i="4"/>
  <c r="U122" i="4"/>
  <c r="AG122" i="4" s="1"/>
  <c r="U123" i="4"/>
  <c r="U124" i="4"/>
  <c r="U126" i="4"/>
  <c r="AC126" i="4"/>
  <c r="Y126" i="4"/>
  <c r="V128" i="4"/>
  <c r="W128" i="4"/>
  <c r="X132" i="4"/>
  <c r="V135" i="4"/>
  <c r="W135" i="4"/>
  <c r="U137" i="4"/>
  <c r="AC137" i="4"/>
  <c r="Z137" i="4"/>
  <c r="X140" i="4"/>
  <c r="E143" i="4"/>
  <c r="V143" i="4" s="1"/>
  <c r="W143" i="4"/>
  <c r="U145" i="4"/>
  <c r="AC145" i="4"/>
  <c r="Z145" i="4"/>
  <c r="Y149" i="4"/>
  <c r="V151" i="4"/>
  <c r="W151" i="4"/>
  <c r="U153" i="4"/>
  <c r="AC153" i="4"/>
  <c r="Y154" i="4"/>
  <c r="V155" i="4"/>
  <c r="W155" i="4"/>
  <c r="U161" i="4"/>
  <c r="AC161" i="4"/>
  <c r="V163" i="4"/>
  <c r="AA163" i="4"/>
  <c r="W163" i="4"/>
  <c r="Y164" i="4"/>
  <c r="U165" i="4"/>
  <c r="AC165" i="4"/>
  <c r="Z168" i="4"/>
  <c r="V171" i="4"/>
  <c r="AD171" i="4"/>
  <c r="T172" i="4"/>
  <c r="V174" i="4"/>
  <c r="AA174" i="4"/>
  <c r="W174" i="4"/>
  <c r="AB175" i="4"/>
  <c r="T179" i="4"/>
  <c r="AA180" i="4"/>
  <c r="X180" i="4"/>
  <c r="AC182" i="4"/>
  <c r="T183" i="4"/>
  <c r="V185" i="4"/>
  <c r="T185" i="4"/>
  <c r="AD185" i="4"/>
  <c r="U188" i="4"/>
  <c r="U190" i="4"/>
  <c r="AC190" i="4"/>
  <c r="AD191" i="4"/>
  <c r="AE191" i="4"/>
  <c r="O233" i="4"/>
  <c r="D200" i="4"/>
  <c r="U200" i="4" s="1"/>
  <c r="V204" i="4"/>
  <c r="AD204" i="4"/>
  <c r="AF205" i="4"/>
  <c r="D206" i="4"/>
  <c r="AA206" i="4"/>
  <c r="U210" i="4"/>
  <c r="AC210" i="4"/>
  <c r="D216" i="4"/>
  <c r="U216" i="4" s="1"/>
  <c r="V220" i="4"/>
  <c r="AD220" i="4"/>
  <c r="D222" i="4"/>
  <c r="AA222" i="4"/>
  <c r="U226" i="4"/>
  <c r="AC226" i="4"/>
  <c r="I233" i="4"/>
  <c r="U236" i="4"/>
  <c r="T236" i="4"/>
  <c r="U244" i="4"/>
  <c r="AG244" i="4" s="1"/>
  <c r="AN244" i="4" s="1"/>
  <c r="T244" i="4"/>
  <c r="AC246" i="4"/>
  <c r="U248" i="4"/>
  <c r="AC248" i="4"/>
  <c r="U253" i="4"/>
  <c r="AC253" i="4"/>
  <c r="T254" i="4"/>
  <c r="X255" i="4"/>
  <c r="Y256" i="4"/>
  <c r="AA257" i="4"/>
  <c r="AA258" i="4"/>
  <c r="Y258" i="4"/>
  <c r="W260" i="4"/>
  <c r="T261" i="4"/>
  <c r="V262" i="4"/>
  <c r="AB263" i="4"/>
  <c r="Z266" i="4"/>
  <c r="W266" i="4"/>
  <c r="AA267" i="4"/>
  <c r="Y267" i="4"/>
  <c r="V268" i="4"/>
  <c r="AD268" i="4"/>
  <c r="Y270" i="4"/>
  <c r="Y277" i="4"/>
  <c r="V278" i="4"/>
  <c r="AB279" i="4"/>
  <c r="U280" i="4"/>
  <c r="AG280" i="4" s="1"/>
  <c r="AN280" i="4" s="1"/>
  <c r="T280" i="4"/>
  <c r="V282" i="4"/>
  <c r="AA282" i="4"/>
  <c r="U284" i="4"/>
  <c r="AC284" i="4"/>
  <c r="AD285" i="4"/>
  <c r="AE285" i="4"/>
  <c r="K312" i="4"/>
  <c r="U294" i="4"/>
  <c r="T299" i="4"/>
  <c r="T301" i="4"/>
  <c r="T302" i="4"/>
  <c r="U304" i="4"/>
  <c r="AG304" i="4" s="1"/>
  <c r="AN304" i="4" s="1"/>
  <c r="T304" i="4"/>
  <c r="V306" i="4"/>
  <c r="U307" i="4"/>
  <c r="AG307" i="4" s="1"/>
  <c r="T307" i="4"/>
  <c r="V309" i="4"/>
  <c r="U310" i="4"/>
  <c r="AG310" i="4" s="1"/>
  <c r="T310" i="4"/>
  <c r="T326" i="4"/>
  <c r="AD327" i="4"/>
  <c r="T328" i="4"/>
  <c r="AB330" i="4"/>
  <c r="T331" i="4"/>
  <c r="AF332" i="4"/>
  <c r="AB335" i="4"/>
  <c r="Z338" i="4"/>
  <c r="W338" i="4"/>
  <c r="AA339" i="4"/>
  <c r="Y339" i="4"/>
  <c r="V340" i="4"/>
  <c r="AD340" i="4"/>
  <c r="Y342" i="4"/>
  <c r="U344" i="4"/>
  <c r="AC344" i="4"/>
  <c r="AF346" i="4"/>
  <c r="Y347" i="4"/>
  <c r="V348" i="4"/>
  <c r="AB349" i="4"/>
  <c r="U350" i="4"/>
  <c r="AG350" i="4" s="1"/>
  <c r="AN350" i="4" s="1"/>
  <c r="T350" i="4"/>
  <c r="AA352" i="4"/>
  <c r="U354" i="4"/>
  <c r="AC354" i="4"/>
  <c r="V355" i="4"/>
  <c r="AD355" i="4"/>
  <c r="AE355" i="4"/>
  <c r="V358" i="4"/>
  <c r="AD358" i="4"/>
  <c r="U360" i="4"/>
  <c r="AA360" i="4"/>
  <c r="U364" i="4"/>
  <c r="AC364" i="4"/>
  <c r="Y367" i="4"/>
  <c r="U370" i="4"/>
  <c r="V374" i="4"/>
  <c r="AD374" i="4"/>
  <c r="AA376" i="4"/>
  <c r="U380" i="4"/>
  <c r="AE383" i="4"/>
  <c r="AE384" i="4"/>
  <c r="U386" i="4"/>
  <c r="V390" i="4"/>
  <c r="AD390" i="4"/>
  <c r="X391" i="4"/>
  <c r="AA392" i="4"/>
  <c r="U396" i="4"/>
  <c r="AC396" i="4"/>
  <c r="AA399" i="4"/>
  <c r="U402" i="4"/>
  <c r="J406" i="4"/>
  <c r="J418" i="4" s="1"/>
  <c r="T409" i="4"/>
  <c r="H415" i="4"/>
  <c r="P415" i="4"/>
  <c r="AC409" i="4"/>
  <c r="AD410" i="4"/>
  <c r="T411" i="4"/>
  <c r="AB413" i="4"/>
  <c r="AB423" i="4"/>
  <c r="AA425" i="4"/>
  <c r="AA429" i="4" s="1"/>
  <c r="AA432" i="4" s="1"/>
  <c r="D436" i="4"/>
  <c r="U436" i="4" s="1"/>
  <c r="O445" i="4"/>
  <c r="O448" i="4" s="1"/>
  <c r="AB448" i="4" s="1"/>
  <c r="Z436" i="4"/>
  <c r="AD437" i="4"/>
  <c r="AG437" i="4" s="1"/>
  <c r="V440" i="4"/>
  <c r="AD440" i="4"/>
  <c r="AF441" i="4"/>
  <c r="D442" i="4"/>
  <c r="U442" i="4" s="1"/>
  <c r="Z442" i="4"/>
  <c r="AA442" i="4"/>
  <c r="U472" i="4"/>
  <c r="U475" i="4" s="1"/>
  <c r="AE11" i="5"/>
  <c r="X18" i="5"/>
  <c r="X76" i="5" s="1"/>
  <c r="T29" i="5"/>
  <c r="Z31" i="5"/>
  <c r="X31" i="5"/>
  <c r="T32" i="5"/>
  <c r="T35" i="5"/>
  <c r="T39" i="5"/>
  <c r="T43" i="5"/>
  <c r="X45" i="5"/>
  <c r="AA46" i="5"/>
  <c r="X49" i="5"/>
  <c r="AB50" i="5"/>
  <c r="Z53" i="5"/>
  <c r="X61" i="5"/>
  <c r="AD63" i="5"/>
  <c r="T66" i="5"/>
  <c r="Y72" i="5"/>
  <c r="AE72" i="5"/>
  <c r="AE73" i="5"/>
  <c r="AB73" i="5"/>
  <c r="Z78" i="5"/>
  <c r="Z86" i="5" s="1"/>
  <c r="Z81" i="5"/>
  <c r="U83" i="5"/>
  <c r="Y89" i="5"/>
  <c r="Y97" i="5" s="1"/>
  <c r="Z95" i="5"/>
  <c r="AA109" i="5"/>
  <c r="AC113" i="5"/>
  <c r="T116" i="5"/>
  <c r="Y125" i="5"/>
  <c r="AE125" i="5"/>
  <c r="V133" i="5"/>
  <c r="U134" i="5"/>
  <c r="AE135" i="5"/>
  <c r="AA141" i="5"/>
  <c r="T148" i="5"/>
  <c r="Y157" i="5"/>
  <c r="AE157" i="5"/>
  <c r="T169" i="5"/>
  <c r="X172" i="5"/>
  <c r="AE172" i="5"/>
  <c r="AD172" i="5"/>
  <c r="Y176" i="5"/>
  <c r="AE176" i="5"/>
  <c r="AD178" i="5"/>
  <c r="U183" i="5"/>
  <c r="T195" i="5"/>
  <c r="X198" i="5"/>
  <c r="AE198" i="5"/>
  <c r="AD198" i="5"/>
  <c r="V201" i="5"/>
  <c r="V202" i="5"/>
  <c r="AE205" i="5"/>
  <c r="AC206" i="5"/>
  <c r="AD213" i="5"/>
  <c r="Y217" i="5"/>
  <c r="AE217" i="5"/>
  <c r="AE218" i="5"/>
  <c r="AB218" i="5"/>
  <c r="V227" i="5"/>
  <c r="V228" i="5"/>
  <c r="AE231" i="5"/>
  <c r="AC232" i="5"/>
  <c r="AD239" i="5"/>
  <c r="Y243" i="5"/>
  <c r="AE243" i="5"/>
  <c r="AE244" i="5"/>
  <c r="AB244" i="5"/>
  <c r="Z248" i="5"/>
  <c r="AD252" i="5"/>
  <c r="Z255" i="5"/>
  <c r="U257" i="5"/>
  <c r="Y263" i="5"/>
  <c r="W271" i="5"/>
  <c r="X286" i="5"/>
  <c r="T301" i="5"/>
  <c r="X304" i="5"/>
  <c r="AE304" i="5"/>
  <c r="AD304" i="5"/>
  <c r="V307" i="5"/>
  <c r="V308" i="5"/>
  <c r="AE311" i="5"/>
  <c r="AC312" i="5"/>
  <c r="V319" i="5"/>
  <c r="X322" i="5"/>
  <c r="AD331" i="5"/>
  <c r="AB332" i="5"/>
  <c r="Y335" i="5"/>
  <c r="AE335" i="5"/>
  <c r="AE336" i="5"/>
  <c r="AB336" i="5"/>
  <c r="Z340" i="5"/>
  <c r="AD344" i="5"/>
  <c r="Z347" i="5"/>
  <c r="U349" i="5"/>
  <c r="Y352" i="5"/>
  <c r="AD363" i="5"/>
  <c r="AB364" i="5"/>
  <c r="AC368" i="5"/>
  <c r="Y371" i="5"/>
  <c r="Z405" i="5"/>
  <c r="AE75" i="6"/>
  <c r="AB112" i="6"/>
  <c r="AE128" i="6"/>
  <c r="AE328" i="6"/>
  <c r="AC328" i="6"/>
  <c r="AE346" i="6"/>
  <c r="M77" i="4"/>
  <c r="M104" i="4" s="1"/>
  <c r="W84" i="4"/>
  <c r="AG84" i="4" s="1"/>
  <c r="AE84" i="4"/>
  <c r="X128" i="4"/>
  <c r="X135" i="4"/>
  <c r="T136" i="4"/>
  <c r="X143" i="4"/>
  <c r="T144" i="4"/>
  <c r="AC148" i="4"/>
  <c r="X151" i="4"/>
  <c r="Y152" i="4"/>
  <c r="T152" i="4"/>
  <c r="AC154" i="4"/>
  <c r="Z155" i="4"/>
  <c r="T158" i="4"/>
  <c r="AC162" i="4"/>
  <c r="Z163" i="4"/>
  <c r="AC164" i="4"/>
  <c r="U168" i="4"/>
  <c r="AE168" i="4"/>
  <c r="Z174" i="4"/>
  <c r="W176" i="4"/>
  <c r="AE176" i="4"/>
  <c r="V177" i="4"/>
  <c r="T177" i="4"/>
  <c r="Z179" i="4"/>
  <c r="T192" i="4"/>
  <c r="I194" i="4"/>
  <c r="W204" i="4"/>
  <c r="AE204" i="4"/>
  <c r="T205" i="4"/>
  <c r="U207" i="4"/>
  <c r="AG207" i="4" s="1"/>
  <c r="T207" i="4"/>
  <c r="T208" i="4"/>
  <c r="W212" i="4"/>
  <c r="V212" i="4"/>
  <c r="W220" i="4"/>
  <c r="AE220" i="4"/>
  <c r="T221" i="4"/>
  <c r="U223" i="4"/>
  <c r="AG223" i="4" s="1"/>
  <c r="T223" i="4"/>
  <c r="T224" i="4"/>
  <c r="AA228" i="4"/>
  <c r="L233" i="4"/>
  <c r="U243" i="4"/>
  <c r="AG243" i="4" s="1"/>
  <c r="AN243" i="4" s="1"/>
  <c r="T243" i="4"/>
  <c r="T245" i="4"/>
  <c r="Z250" i="4"/>
  <c r="V253" i="4"/>
  <c r="T255" i="4"/>
  <c r="AB258" i="4"/>
  <c r="Z258" i="4"/>
  <c r="U262" i="4"/>
  <c r="AC262" i="4"/>
  <c r="AB267" i="4"/>
  <c r="Z267" i="4"/>
  <c r="W274" i="4"/>
  <c r="U278" i="4"/>
  <c r="T281" i="4"/>
  <c r="O290" i="4"/>
  <c r="T293" i="4"/>
  <c r="W298" i="4"/>
  <c r="AE298" i="4"/>
  <c r="AB303" i="4"/>
  <c r="AA303" i="4"/>
  <c r="U306" i="4"/>
  <c r="U309" i="4"/>
  <c r="AC309" i="4"/>
  <c r="T332" i="4"/>
  <c r="AB334" i="4"/>
  <c r="AA334" i="4"/>
  <c r="AB339" i="4"/>
  <c r="Z339" i="4"/>
  <c r="V344" i="4"/>
  <c r="T346" i="4"/>
  <c r="AC348" i="4"/>
  <c r="T351" i="4"/>
  <c r="W358" i="4"/>
  <c r="AE358" i="4"/>
  <c r="T359" i="4"/>
  <c r="U361" i="4"/>
  <c r="AG361" i="4" s="1"/>
  <c r="T361" i="4"/>
  <c r="T362" i="4"/>
  <c r="V366" i="4"/>
  <c r="AA366" i="4"/>
  <c r="AC367" i="4"/>
  <c r="Z372" i="4"/>
  <c r="W374" i="4"/>
  <c r="AE374" i="4"/>
  <c r="T375" i="4"/>
  <c r="U377" i="4"/>
  <c r="AG377" i="4" s="1"/>
  <c r="T377" i="4"/>
  <c r="T378" i="4"/>
  <c r="Y382" i="4"/>
  <c r="AA382" i="4"/>
  <c r="AC383" i="4"/>
  <c r="W390" i="4"/>
  <c r="AE390" i="4"/>
  <c r="T391" i="4"/>
  <c r="U393" i="4"/>
  <c r="AG393" i="4" s="1"/>
  <c r="T393" i="4"/>
  <c r="T394" i="4"/>
  <c r="AC398" i="4"/>
  <c r="V398" i="4"/>
  <c r="AC399" i="4"/>
  <c r="L406" i="4"/>
  <c r="X429" i="4"/>
  <c r="X432" i="4" s="1"/>
  <c r="Z425" i="4"/>
  <c r="Z429" i="4" s="1"/>
  <c r="Z432" i="4" s="1"/>
  <c r="AB427" i="4"/>
  <c r="AA427" i="4"/>
  <c r="W440" i="4"/>
  <c r="AE440" i="4"/>
  <c r="T441" i="4"/>
  <c r="U443" i="4"/>
  <c r="AG443" i="4" s="1"/>
  <c r="T443" i="4"/>
  <c r="AA475" i="4"/>
  <c r="Z18" i="5"/>
  <c r="AE25" i="5"/>
  <c r="T25" i="5"/>
  <c r="T28" i="5"/>
  <c r="AB31" i="5"/>
  <c r="V33" i="5"/>
  <c r="T36" i="5"/>
  <c r="V37" i="5"/>
  <c r="T40" i="5"/>
  <c r="V41" i="5"/>
  <c r="T44" i="5"/>
  <c r="Y45" i="5"/>
  <c r="Y49" i="5"/>
  <c r="W52" i="5"/>
  <c r="AB53" i="5"/>
  <c r="X55" i="5"/>
  <c r="AC55" i="5"/>
  <c r="X63" i="5"/>
  <c r="AC69" i="5"/>
  <c r="Z79" i="5"/>
  <c r="Z82" i="5"/>
  <c r="Z89" i="5"/>
  <c r="Y91" i="5"/>
  <c r="AE91" i="5"/>
  <c r="AE92" i="5"/>
  <c r="AB92" i="5"/>
  <c r="AC109" i="5"/>
  <c r="W111" i="5"/>
  <c r="T112" i="5"/>
  <c r="AD113" i="5"/>
  <c r="Y115" i="5"/>
  <c r="Y121" i="5"/>
  <c r="AE121" i="5"/>
  <c r="AD127" i="5"/>
  <c r="V129" i="5"/>
  <c r="U130" i="5"/>
  <c r="AE131" i="5"/>
  <c r="AA137" i="5"/>
  <c r="AC141" i="5"/>
  <c r="W143" i="5"/>
  <c r="T144" i="5"/>
  <c r="AD145" i="5"/>
  <c r="Y147" i="5"/>
  <c r="Y153" i="5"/>
  <c r="AE153" i="5"/>
  <c r="AD159" i="5"/>
  <c r="Z162" i="5"/>
  <c r="U164" i="5"/>
  <c r="AE178" i="5"/>
  <c r="AB178" i="5"/>
  <c r="W189" i="5"/>
  <c r="W223" i="5" s="1"/>
  <c r="X202" i="5"/>
  <c r="X206" i="5"/>
  <c r="AE206" i="5"/>
  <c r="AD206" i="5"/>
  <c r="AE213" i="5"/>
  <c r="X228" i="5"/>
  <c r="T229" i="5"/>
  <c r="X232" i="5"/>
  <c r="AE232" i="5"/>
  <c r="AD232" i="5"/>
  <c r="V235" i="5"/>
  <c r="AE239" i="5"/>
  <c r="AB248" i="5"/>
  <c r="Y251" i="5"/>
  <c r="AE251" i="5"/>
  <c r="AE252" i="5"/>
  <c r="AB252" i="5"/>
  <c r="Z256" i="5"/>
  <c r="U265" i="5"/>
  <c r="Y271" i="5"/>
  <c r="W281" i="5"/>
  <c r="W288" i="5" s="1"/>
  <c r="AA285" i="5"/>
  <c r="Y286" i="5"/>
  <c r="X308" i="5"/>
  <c r="T309" i="5"/>
  <c r="X312" i="5"/>
  <c r="AE312" i="5"/>
  <c r="AD312" i="5"/>
  <c r="V315" i="5"/>
  <c r="W323" i="5"/>
  <c r="AE331" i="5"/>
  <c r="Y343" i="5"/>
  <c r="AE343" i="5"/>
  <c r="AE344" i="5"/>
  <c r="AB344" i="5"/>
  <c r="Z348" i="5"/>
  <c r="W355" i="5"/>
  <c r="V360" i="5"/>
  <c r="AE363" i="5"/>
  <c r="AC364" i="5"/>
  <c r="AD368" i="5"/>
  <c r="Z371" i="5"/>
  <c r="U373" i="5"/>
  <c r="W392" i="5"/>
  <c r="AD404" i="5"/>
  <c r="AB405" i="5"/>
  <c r="AC409" i="5"/>
  <c r="AE115" i="6"/>
  <c r="AD115" i="6"/>
  <c r="T328" i="6"/>
  <c r="V10" i="4"/>
  <c r="V42" i="4"/>
  <c r="AD42" i="4"/>
  <c r="T15" i="4"/>
  <c r="T23" i="4"/>
  <c r="V53" i="4"/>
  <c r="AD53" i="4"/>
  <c r="Z55" i="4"/>
  <c r="AG55" i="4" s="1"/>
  <c r="T60" i="4"/>
  <c r="T64" i="4"/>
  <c r="T68" i="4"/>
  <c r="T72" i="4"/>
  <c r="Z80" i="4"/>
  <c r="T82" i="4"/>
  <c r="T86" i="4"/>
  <c r="T93" i="4"/>
  <c r="AB93" i="4"/>
  <c r="U128" i="4"/>
  <c r="AC128" i="4"/>
  <c r="Y128" i="4"/>
  <c r="X130" i="4"/>
  <c r="Y131" i="4"/>
  <c r="V133" i="4"/>
  <c r="U135" i="4"/>
  <c r="AC135" i="4"/>
  <c r="Z135" i="4"/>
  <c r="X138" i="4"/>
  <c r="Y139" i="4"/>
  <c r="V141" i="4"/>
  <c r="U143" i="4"/>
  <c r="AC143" i="4"/>
  <c r="Z143" i="4"/>
  <c r="X146" i="4"/>
  <c r="Y147" i="4"/>
  <c r="V149" i="4"/>
  <c r="U151" i="4"/>
  <c r="AC151" i="4"/>
  <c r="Z151" i="4"/>
  <c r="U155" i="4"/>
  <c r="AC155" i="4"/>
  <c r="AA155" i="4"/>
  <c r="V157" i="4"/>
  <c r="Y159" i="4"/>
  <c r="T159" i="4"/>
  <c r="U163" i="4"/>
  <c r="AC163" i="4"/>
  <c r="Y167" i="4"/>
  <c r="V168" i="4"/>
  <c r="AB169" i="4"/>
  <c r="Z169" i="4"/>
  <c r="U170" i="4"/>
  <c r="AG170" i="4" s="1"/>
  <c r="T170" i="4"/>
  <c r="X171" i="4"/>
  <c r="AF171" i="4"/>
  <c r="AE172" i="4"/>
  <c r="V172" i="4"/>
  <c r="U174" i="4"/>
  <c r="AC174" i="4"/>
  <c r="V179" i="4"/>
  <c r="T181" i="4"/>
  <c r="T184" i="4"/>
  <c r="AB187" i="4"/>
  <c r="V188" i="4"/>
  <c r="AD188" i="4"/>
  <c r="K194" i="4"/>
  <c r="V200" i="4"/>
  <c r="AD200" i="4"/>
  <c r="D202" i="4"/>
  <c r="AD202" i="4"/>
  <c r="U206" i="4"/>
  <c r="AC206" i="4"/>
  <c r="Z209" i="4"/>
  <c r="W210" i="4"/>
  <c r="AE210" i="4"/>
  <c r="D212" i="4"/>
  <c r="U212" i="4" s="1"/>
  <c r="V216" i="4"/>
  <c r="AD216" i="4"/>
  <c r="D218" i="4"/>
  <c r="AA218" i="4"/>
  <c r="U222" i="4"/>
  <c r="AC222" i="4"/>
  <c r="Z225" i="4"/>
  <c r="W226" i="4"/>
  <c r="AE226" i="4"/>
  <c r="D228" i="4"/>
  <c r="U228" i="4" s="1"/>
  <c r="N233" i="4"/>
  <c r="W236" i="4"/>
  <c r="J290" i="4"/>
  <c r="AE236" i="4"/>
  <c r="R290" i="4"/>
  <c r="R319" i="4" s="1"/>
  <c r="U242" i="4"/>
  <c r="AG242" i="4" s="1"/>
  <c r="AN242" i="4" s="1"/>
  <c r="T242" i="4"/>
  <c r="AA250" i="4"/>
  <c r="U257" i="4"/>
  <c r="AC257" i="4"/>
  <c r="T258" i="4"/>
  <c r="AC258" i="4"/>
  <c r="U259" i="4"/>
  <c r="T259" i="4"/>
  <c r="T260" i="4"/>
  <c r="V261" i="4"/>
  <c r="T264" i="4"/>
  <c r="AB266" i="4"/>
  <c r="AA266" i="4"/>
  <c r="T267" i="4"/>
  <c r="AC267" i="4"/>
  <c r="X268" i="4"/>
  <c r="AF268" i="4"/>
  <c r="AB271" i="4"/>
  <c r="Z271" i="4"/>
  <c r="V274" i="4"/>
  <c r="U275" i="4"/>
  <c r="T275" i="4"/>
  <c r="Y276" i="4"/>
  <c r="T276" i="4"/>
  <c r="V277" i="4"/>
  <c r="Z281" i="4"/>
  <c r="AA286" i="4"/>
  <c r="P290" i="4"/>
  <c r="M312" i="4"/>
  <c r="AD294" i="4"/>
  <c r="V299" i="4"/>
  <c r="V302" i="4"/>
  <c r="AA302" i="4"/>
  <c r="T303" i="4"/>
  <c r="V305" i="4"/>
  <c r="V308" i="4"/>
  <c r="H312" i="4"/>
  <c r="H406" i="4"/>
  <c r="P406" i="4"/>
  <c r="P418" i="4" s="1"/>
  <c r="V328" i="4"/>
  <c r="AA329" i="4"/>
  <c r="AG329" i="4" s="1"/>
  <c r="Z332" i="4"/>
  <c r="T334" i="4"/>
  <c r="V335" i="4"/>
  <c r="T335" i="4"/>
  <c r="T336" i="4"/>
  <c r="AB338" i="4"/>
  <c r="AA338" i="4"/>
  <c r="AC339" i="4"/>
  <c r="X340" i="4"/>
  <c r="AF340" i="4"/>
  <c r="AB343" i="4"/>
  <c r="Z343" i="4"/>
  <c r="V349" i="4"/>
  <c r="AG349" i="4" s="1"/>
  <c r="AN349" i="4" s="1"/>
  <c r="T349" i="4"/>
  <c r="Z351" i="4"/>
  <c r="T353" i="4"/>
  <c r="AA356" i="4"/>
  <c r="AC360" i="4"/>
  <c r="Z363" i="4"/>
  <c r="W364" i="4"/>
  <c r="AE364" i="4"/>
  <c r="U366" i="4"/>
  <c r="V370" i="4"/>
  <c r="AD370" i="4"/>
  <c r="AE372" i="4"/>
  <c r="AA372" i="4"/>
  <c r="U376" i="4"/>
  <c r="AC376" i="4"/>
  <c r="Z379" i="4"/>
  <c r="AE380" i="4"/>
  <c r="U382" i="4"/>
  <c r="V386" i="4"/>
  <c r="AD386" i="4"/>
  <c r="AA388" i="4"/>
  <c r="U392" i="4"/>
  <c r="AC392" i="4"/>
  <c r="Z395" i="4"/>
  <c r="W396" i="4"/>
  <c r="AE396" i="4"/>
  <c r="U398" i="4"/>
  <c r="AD402" i="4"/>
  <c r="AA404" i="4"/>
  <c r="V411" i="4"/>
  <c r="O429" i="4"/>
  <c r="O432" i="4" s="1"/>
  <c r="AC425" i="4"/>
  <c r="T427" i="4"/>
  <c r="V436" i="4"/>
  <c r="AD436" i="4"/>
  <c r="D438" i="4"/>
  <c r="AA438" i="4"/>
  <c r="AC442" i="4"/>
  <c r="G5" i="5"/>
  <c r="U5" i="5" s="1"/>
  <c r="X10" i="5"/>
  <c r="V10" i="5"/>
  <c r="T11" i="5"/>
  <c r="AD17" i="5"/>
  <c r="AD21" i="5"/>
  <c r="T21" i="5"/>
  <c r="T24" i="5"/>
  <c r="AB27" i="5"/>
  <c r="V29" i="5"/>
  <c r="AE30" i="5"/>
  <c r="X33" i="5"/>
  <c r="X34" i="5"/>
  <c r="X35" i="5"/>
  <c r="X37" i="5"/>
  <c r="X38" i="5"/>
  <c r="X39" i="5"/>
  <c r="X41" i="5"/>
  <c r="X42" i="5"/>
  <c r="V42" i="5"/>
  <c r="X43" i="5"/>
  <c r="T47" i="5"/>
  <c r="Y52" i="5"/>
  <c r="AC53" i="5"/>
  <c r="Z55" i="5"/>
  <c r="AD60" i="5"/>
  <c r="Z63" i="5"/>
  <c r="W68" i="5"/>
  <c r="X69" i="5"/>
  <c r="AE69" i="5"/>
  <c r="AD69" i="5"/>
  <c r="V72" i="5"/>
  <c r="V73" i="5"/>
  <c r="AD78" i="5"/>
  <c r="AB79" i="5"/>
  <c r="AD81" i="5"/>
  <c r="AB82" i="5"/>
  <c r="AD95" i="5"/>
  <c r="W107" i="5"/>
  <c r="W185" i="5" s="1"/>
  <c r="T108" i="5"/>
  <c r="AD109" i="5"/>
  <c r="Y111" i="5"/>
  <c r="Z115" i="5"/>
  <c r="Y117" i="5"/>
  <c r="AE117" i="5"/>
  <c r="AD123" i="5"/>
  <c r="V125" i="5"/>
  <c r="U126" i="5"/>
  <c r="AE127" i="5"/>
  <c r="AA133" i="5"/>
  <c r="AC137" i="5"/>
  <c r="W139" i="5"/>
  <c r="T140" i="5"/>
  <c r="AD141" i="5"/>
  <c r="Y143" i="5"/>
  <c r="Z147" i="5"/>
  <c r="Y149" i="5"/>
  <c r="AE149" i="5"/>
  <c r="AD155" i="5"/>
  <c r="V157" i="5"/>
  <c r="U158" i="5"/>
  <c r="AE159" i="5"/>
  <c r="Z163" i="5"/>
  <c r="W171" i="5"/>
  <c r="V176" i="5"/>
  <c r="AD181" i="5"/>
  <c r="AB182" i="5"/>
  <c r="Y189" i="5"/>
  <c r="AC193" i="5"/>
  <c r="W197" i="5"/>
  <c r="AA201" i="5"/>
  <c r="Y202" i="5"/>
  <c r="X210" i="5"/>
  <c r="T211" i="5"/>
  <c r="X214" i="5"/>
  <c r="AE214" i="5"/>
  <c r="AD214" i="5"/>
  <c r="V217" i="5"/>
  <c r="V218" i="5"/>
  <c r="AE221" i="5"/>
  <c r="AA227" i="5"/>
  <c r="Y228" i="5"/>
  <c r="X236" i="5"/>
  <c r="T237" i="5"/>
  <c r="X240" i="5"/>
  <c r="AE240" i="5"/>
  <c r="AD240" i="5"/>
  <c r="V243" i="5"/>
  <c r="V244" i="5"/>
  <c r="AE247" i="5"/>
  <c r="AC248" i="5"/>
  <c r="AD255" i="5"/>
  <c r="AB256" i="5"/>
  <c r="Y259" i="5"/>
  <c r="AE259" i="5"/>
  <c r="AE260" i="5"/>
  <c r="AB260" i="5"/>
  <c r="Z264" i="5"/>
  <c r="AD268" i="5"/>
  <c r="Z271" i="5"/>
  <c r="U273" i="5"/>
  <c r="Y281" i="5"/>
  <c r="AC285" i="5"/>
  <c r="AC299" i="5"/>
  <c r="W303" i="5"/>
  <c r="AA307" i="5"/>
  <c r="Y308" i="5"/>
  <c r="X316" i="5"/>
  <c r="T317" i="5"/>
  <c r="AB318" i="5"/>
  <c r="AA319" i="5"/>
  <c r="Y323" i="5"/>
  <c r="Z326" i="5"/>
  <c r="T329" i="5"/>
  <c r="X332" i="5"/>
  <c r="AE332" i="5"/>
  <c r="AD332" i="5"/>
  <c r="V335" i="5"/>
  <c r="AE339" i="5"/>
  <c r="AC340" i="5"/>
  <c r="AD347" i="5"/>
  <c r="AB348" i="5"/>
  <c r="AC352" i="5"/>
  <c r="Y355" i="5"/>
  <c r="X360" i="5"/>
  <c r="X364" i="5"/>
  <c r="AE364" i="5"/>
  <c r="AD364" i="5"/>
  <c r="AE368" i="5"/>
  <c r="AB368" i="5"/>
  <c r="Z372" i="5"/>
  <c r="Z379" i="5"/>
  <c r="Y392" i="5"/>
  <c r="AE404" i="5"/>
  <c r="AC405" i="5"/>
  <c r="AD409" i="5"/>
  <c r="V201" i="6"/>
  <c r="AA30" i="7"/>
  <c r="V26" i="4"/>
  <c r="AD26" i="4"/>
  <c r="T31" i="4"/>
  <c r="T39" i="4"/>
  <c r="T47" i="4"/>
  <c r="T52" i="4"/>
  <c r="V57" i="4"/>
  <c r="AD57" i="4"/>
  <c r="T14" i="4"/>
  <c r="W25" i="4"/>
  <c r="AG25" i="4" s="1"/>
  <c r="AN25" i="4" s="1"/>
  <c r="X26" i="4"/>
  <c r="T30" i="4"/>
  <c r="W40" i="4"/>
  <c r="X42" i="4"/>
  <c r="T46" i="4"/>
  <c r="U48" i="4"/>
  <c r="W49" i="4"/>
  <c r="AE49" i="4"/>
  <c r="AA51" i="4"/>
  <c r="AG51" i="4" s="1"/>
  <c r="W53" i="4"/>
  <c r="W57" i="4"/>
  <c r="W61" i="4"/>
  <c r="AG61" i="4" s="1"/>
  <c r="W65" i="4"/>
  <c r="W69" i="4"/>
  <c r="AG69" i="4" s="1"/>
  <c r="W73" i="4"/>
  <c r="AG73" i="4" s="1"/>
  <c r="T81" i="4"/>
  <c r="W83" i="4"/>
  <c r="W87" i="4"/>
  <c r="AG87" i="4" s="1"/>
  <c r="T92" i="4"/>
  <c r="V94" i="4"/>
  <c r="T97" i="4"/>
  <c r="V98" i="4"/>
  <c r="H101" i="4"/>
  <c r="P101" i="4"/>
  <c r="O194" i="4"/>
  <c r="W110" i="4"/>
  <c r="W111" i="4"/>
  <c r="AG111" i="4" s="1"/>
  <c r="W112" i="4"/>
  <c r="AG112" i="4" s="1"/>
  <c r="W113" i="4"/>
  <c r="AG113" i="4" s="1"/>
  <c r="W114" i="4"/>
  <c r="AG114" i="4" s="1"/>
  <c r="W115" i="4"/>
  <c r="U125" i="4"/>
  <c r="AC125" i="4"/>
  <c r="V127" i="4"/>
  <c r="T129" i="4"/>
  <c r="AG130" i="4"/>
  <c r="AC130" i="4"/>
  <c r="T134" i="4"/>
  <c r="V136" i="4"/>
  <c r="AC138" i="4"/>
  <c r="AG138" i="4" s="1"/>
  <c r="AB141" i="4"/>
  <c r="T142" i="4"/>
  <c r="V144" i="4"/>
  <c r="AC146" i="4"/>
  <c r="AG146" i="4" s="1"/>
  <c r="T150" i="4"/>
  <c r="V152" i="4"/>
  <c r="X153" i="4"/>
  <c r="AF153" i="4"/>
  <c r="AC156" i="4"/>
  <c r="AG156" i="4" s="1"/>
  <c r="X157" i="4"/>
  <c r="V158" i="4"/>
  <c r="X161" i="4"/>
  <c r="AF161" i="4"/>
  <c r="X165" i="4"/>
  <c r="AF165" i="4"/>
  <c r="Z167" i="4"/>
  <c r="AC168" i="4"/>
  <c r="T171" i="4"/>
  <c r="U172" i="4"/>
  <c r="T176" i="4"/>
  <c r="X177" i="4"/>
  <c r="AF177" i="4"/>
  <c r="AF179" i="4"/>
  <c r="U187" i="4"/>
  <c r="AC187" i="4"/>
  <c r="W188" i="4"/>
  <c r="AE188" i="4"/>
  <c r="X190" i="4"/>
  <c r="AF190" i="4"/>
  <c r="U191" i="4"/>
  <c r="U192" i="4"/>
  <c r="AC192" i="4"/>
  <c r="J233" i="4"/>
  <c r="AE197" i="4"/>
  <c r="M233" i="4"/>
  <c r="W200" i="4"/>
  <c r="AE200" i="4"/>
  <c r="V202" i="4"/>
  <c r="U203" i="4"/>
  <c r="AG203" i="4" s="1"/>
  <c r="T203" i="4"/>
  <c r="Y204" i="4"/>
  <c r="T204" i="4"/>
  <c r="V205" i="4"/>
  <c r="W208" i="4"/>
  <c r="V208" i="4"/>
  <c r="AA208" i="4"/>
  <c r="AC209" i="4"/>
  <c r="W216" i="4"/>
  <c r="AE216" i="4"/>
  <c r="V218" i="4"/>
  <c r="U219" i="4"/>
  <c r="AG219" i="4" s="1"/>
  <c r="T219" i="4"/>
  <c r="Y220" i="4"/>
  <c r="T220" i="4"/>
  <c r="V221" i="4"/>
  <c r="W224" i="4"/>
  <c r="V224" i="4"/>
  <c r="AC225" i="4"/>
  <c r="P233" i="4"/>
  <c r="U241" i="4"/>
  <c r="AG241" i="4" s="1"/>
  <c r="AN241" i="4" s="1"/>
  <c r="T241" i="4"/>
  <c r="V245" i="4"/>
  <c r="U245" i="4"/>
  <c r="V246" i="4"/>
  <c r="T247" i="4"/>
  <c r="X248" i="4"/>
  <c r="AF248" i="4"/>
  <c r="U249" i="4"/>
  <c r="V250" i="4"/>
  <c r="AB251" i="4"/>
  <c r="AG251" i="4" s="1"/>
  <c r="AN251" i="4" s="1"/>
  <c r="U252" i="4"/>
  <c r="AG252" i="4" s="1"/>
  <c r="T252" i="4"/>
  <c r="X253" i="4"/>
  <c r="AF253" i="4"/>
  <c r="V255" i="4"/>
  <c r="AB256" i="4"/>
  <c r="AD258" i="4"/>
  <c r="AC261" i="4"/>
  <c r="W262" i="4"/>
  <c r="AE262" i="4"/>
  <c r="Z264" i="4"/>
  <c r="T266" i="4"/>
  <c r="AD267" i="4"/>
  <c r="T268" i="4"/>
  <c r="V269" i="4"/>
  <c r="AB270" i="4"/>
  <c r="T271" i="4"/>
  <c r="U274" i="4"/>
  <c r="AC274" i="4"/>
  <c r="AF277" i="4"/>
  <c r="V281" i="4"/>
  <c r="U281" i="4"/>
  <c r="AD282" i="4"/>
  <c r="T283" i="4"/>
  <c r="X284" i="4"/>
  <c r="AF284" i="4"/>
  <c r="U285" i="4"/>
  <c r="V286" i="4"/>
  <c r="AB287" i="4"/>
  <c r="AG287" i="4" s="1"/>
  <c r="AN287" i="4" s="1"/>
  <c r="U288" i="4"/>
  <c r="AG288" i="4" s="1"/>
  <c r="AN288" i="4" s="1"/>
  <c r="T288" i="4"/>
  <c r="U293" i="4"/>
  <c r="AA293" i="4"/>
  <c r="W294" i="4"/>
  <c r="AE294" i="4"/>
  <c r="U295" i="4"/>
  <c r="T298" i="4"/>
  <c r="X301" i="4"/>
  <c r="AF301" i="4"/>
  <c r="U302" i="4"/>
  <c r="V303" i="4"/>
  <c r="AD303" i="4"/>
  <c r="AF305" i="4"/>
  <c r="X308" i="4"/>
  <c r="W309" i="4"/>
  <c r="AE309" i="4"/>
  <c r="I312" i="4"/>
  <c r="Z315" i="4"/>
  <c r="Z317" i="4" s="1"/>
  <c r="I406" i="4"/>
  <c r="AD325" i="4"/>
  <c r="X331" i="4"/>
  <c r="AF331" i="4"/>
  <c r="V332" i="4"/>
  <c r="U332" i="4"/>
  <c r="V334" i="4"/>
  <c r="AD334" i="4"/>
  <c r="Z336" i="4"/>
  <c r="T338" i="4"/>
  <c r="V339" i="4"/>
  <c r="T339" i="4"/>
  <c r="AD339" i="4"/>
  <c r="T340" i="4"/>
  <c r="AB342" i="4"/>
  <c r="X344" i="4"/>
  <c r="AF344" i="4"/>
  <c r="V346" i="4"/>
  <c r="AB347" i="4"/>
  <c r="W348" i="4"/>
  <c r="AE348" i="4"/>
  <c r="V351" i="4"/>
  <c r="U351" i="4"/>
  <c r="V352" i="4"/>
  <c r="AD352" i="4"/>
  <c r="X354" i="4"/>
  <c r="AF354" i="4"/>
  <c r="U355" i="4"/>
  <c r="V356" i="4"/>
  <c r="U357" i="4"/>
  <c r="AG357" i="4" s="1"/>
  <c r="T357" i="4"/>
  <c r="Y358" i="4"/>
  <c r="T358" i="4"/>
  <c r="V359" i="4"/>
  <c r="Z362" i="4"/>
  <c r="V362" i="4"/>
  <c r="AA362" i="4"/>
  <c r="AC363" i="4"/>
  <c r="W370" i="4"/>
  <c r="AE370" i="4"/>
  <c r="V372" i="4"/>
  <c r="U373" i="4"/>
  <c r="AG373" i="4" s="1"/>
  <c r="T373" i="4"/>
  <c r="Y374" i="4"/>
  <c r="T374" i="4"/>
  <c r="V375" i="4"/>
  <c r="AE378" i="4"/>
  <c r="V378" i="4"/>
  <c r="AA378" i="4"/>
  <c r="AC379" i="4"/>
  <c r="W386" i="4"/>
  <c r="AE386" i="4"/>
  <c r="V388" i="4"/>
  <c r="U389" i="4"/>
  <c r="AG389" i="4" s="1"/>
  <c r="T389" i="4"/>
  <c r="Y390" i="4"/>
  <c r="T390" i="4"/>
  <c r="V391" i="4"/>
  <c r="AA391" i="4"/>
  <c r="AC394" i="4"/>
  <c r="AC395" i="4"/>
  <c r="AG395" i="4" s="1"/>
  <c r="W402" i="4"/>
  <c r="AE402" i="4"/>
  <c r="V404" i="4"/>
  <c r="O406" i="4"/>
  <c r="AB411" i="4"/>
  <c r="H429" i="4"/>
  <c r="P429" i="4"/>
  <c r="P432" i="4" s="1"/>
  <c r="AB429" i="4"/>
  <c r="AB432" i="4" s="1"/>
  <c r="AE427" i="4"/>
  <c r="W436" i="4"/>
  <c r="J445" i="4"/>
  <c r="J448" i="4" s="1"/>
  <c r="W448" i="4" s="1"/>
  <c r="AE436" i="4"/>
  <c r="R445" i="4"/>
  <c r="R448" i="4" s="1"/>
  <c r="AE448" i="4" s="1"/>
  <c r="V438" i="4"/>
  <c r="U439" i="4"/>
  <c r="AG439" i="4" s="1"/>
  <c r="T439" i="4"/>
  <c r="Y440" i="4"/>
  <c r="T440" i="4"/>
  <c r="V441" i="4"/>
  <c r="M465" i="4"/>
  <c r="Z10" i="5"/>
  <c r="T17" i="5"/>
  <c r="T20" i="5"/>
  <c r="V25" i="5"/>
  <c r="X29" i="5"/>
  <c r="AE31" i="5"/>
  <c r="Z35" i="5"/>
  <c r="AC35" i="5"/>
  <c r="Z39" i="5"/>
  <c r="AC39" i="5"/>
  <c r="Z43" i="5"/>
  <c r="AC43" i="5"/>
  <c r="AC45" i="5"/>
  <c r="AE46" i="5"/>
  <c r="AC49" i="5"/>
  <c r="Z52" i="5"/>
  <c r="AE60" i="5"/>
  <c r="Z61" i="5"/>
  <c r="AA63" i="5"/>
  <c r="V65" i="5"/>
  <c r="T65" i="5"/>
  <c r="AE78" i="5"/>
  <c r="AE86" i="5" s="1"/>
  <c r="AC79" i="5"/>
  <c r="AC86" i="5" s="1"/>
  <c r="AE81" i="5"/>
  <c r="AC82" i="5"/>
  <c r="AE95" i="5"/>
  <c r="Y107" i="5"/>
  <c r="Z111" i="5"/>
  <c r="Y113" i="5"/>
  <c r="AE113" i="5"/>
  <c r="AD119" i="5"/>
  <c r="V121" i="5"/>
  <c r="AE123" i="5"/>
  <c r="AA129" i="5"/>
  <c r="AC133" i="5"/>
  <c r="W135" i="5"/>
  <c r="AD137" i="5"/>
  <c r="Y139" i="5"/>
  <c r="Z143" i="5"/>
  <c r="Y145" i="5"/>
  <c r="AE145" i="5"/>
  <c r="AD151" i="5"/>
  <c r="V153" i="5"/>
  <c r="AE155" i="5"/>
  <c r="AD162" i="5"/>
  <c r="AB163" i="5"/>
  <c r="Y166" i="5"/>
  <c r="AE166" i="5"/>
  <c r="AE167" i="5"/>
  <c r="AB167" i="5"/>
  <c r="Y171" i="5"/>
  <c r="V178" i="5"/>
  <c r="AE181" i="5"/>
  <c r="AC182" i="5"/>
  <c r="Z189" i="5"/>
  <c r="U191" i="5"/>
  <c r="AD193" i="5"/>
  <c r="AC194" i="5"/>
  <c r="Y197" i="5"/>
  <c r="AC201" i="5"/>
  <c r="W205" i="5"/>
  <c r="AA209" i="5"/>
  <c r="Y210" i="5"/>
  <c r="X218" i="5"/>
  <c r="T219" i="5"/>
  <c r="AC227" i="5"/>
  <c r="W231" i="5"/>
  <c r="AA235" i="5"/>
  <c r="Y236" i="5"/>
  <c r="T245" i="5"/>
  <c r="X248" i="5"/>
  <c r="AE248" i="5"/>
  <c r="AD248" i="5"/>
  <c r="V251" i="5"/>
  <c r="AE255" i="5"/>
  <c r="AC256" i="5"/>
  <c r="AD263" i="5"/>
  <c r="AB264" i="5"/>
  <c r="Y267" i="5"/>
  <c r="AE267" i="5"/>
  <c r="AE268" i="5"/>
  <c r="AB268" i="5"/>
  <c r="Z272" i="5"/>
  <c r="Z281" i="5"/>
  <c r="U283" i="5"/>
  <c r="AD285" i="5"/>
  <c r="AC286" i="5"/>
  <c r="AD299" i="5"/>
  <c r="AC300" i="5"/>
  <c r="Y303" i="5"/>
  <c r="AC307" i="5"/>
  <c r="W311" i="5"/>
  <c r="AA315" i="5"/>
  <c r="Y316" i="5"/>
  <c r="AC318" i="5"/>
  <c r="AC319" i="5"/>
  <c r="AC322" i="5"/>
  <c r="Z323" i="5"/>
  <c r="T325" i="5"/>
  <c r="AB326" i="5"/>
  <c r="AA327" i="5"/>
  <c r="Y328" i="5"/>
  <c r="T337" i="5"/>
  <c r="X340" i="5"/>
  <c r="AE340" i="5"/>
  <c r="AD340" i="5"/>
  <c r="V343" i="5"/>
  <c r="V344" i="5"/>
  <c r="AE347" i="5"/>
  <c r="AC348" i="5"/>
  <c r="AD352" i="5"/>
  <c r="Z355" i="5"/>
  <c r="U357" i="5"/>
  <c r="Y360" i="5"/>
  <c r="AD371" i="5"/>
  <c r="Z380" i="5"/>
  <c r="Z392" i="5"/>
  <c r="X405" i="5"/>
  <c r="AE405" i="5"/>
  <c r="AD405" i="5"/>
  <c r="AE409" i="5"/>
  <c r="AB409" i="5"/>
  <c r="AD75" i="6"/>
  <c r="AC75" i="6"/>
  <c r="AE112" i="6"/>
  <c r="AE147" i="6"/>
  <c r="AD147" i="6"/>
  <c r="AD346" i="6"/>
  <c r="AC346" i="6"/>
  <c r="V34" i="4"/>
  <c r="AD34" i="4"/>
  <c r="T56" i="4"/>
  <c r="AD16" i="4"/>
  <c r="T22" i="4"/>
  <c r="W24" i="4"/>
  <c r="W32" i="4"/>
  <c r="W33" i="4"/>
  <c r="X34" i="4"/>
  <c r="T38" i="4"/>
  <c r="W41" i="4"/>
  <c r="AG41" i="4" s="1"/>
  <c r="AN41" i="4" s="1"/>
  <c r="H194" i="4"/>
  <c r="P194" i="4"/>
  <c r="T126" i="4"/>
  <c r="Y127" i="4"/>
  <c r="V131" i="4"/>
  <c r="U133" i="4"/>
  <c r="AC133" i="4"/>
  <c r="Y137" i="4"/>
  <c r="T137" i="4"/>
  <c r="V139" i="4"/>
  <c r="U141" i="4"/>
  <c r="AC141" i="4"/>
  <c r="AA144" i="4"/>
  <c r="Y145" i="4"/>
  <c r="T145" i="4"/>
  <c r="V147" i="4"/>
  <c r="U149" i="4"/>
  <c r="AC149" i="4"/>
  <c r="AA152" i="4"/>
  <c r="Y153" i="4"/>
  <c r="X154" i="4"/>
  <c r="AF154" i="4"/>
  <c r="U157" i="4"/>
  <c r="AC157" i="4"/>
  <c r="AF158" i="4"/>
  <c r="V159" i="4"/>
  <c r="Y161" i="4"/>
  <c r="X162" i="4"/>
  <c r="AF162" i="4"/>
  <c r="X164" i="4"/>
  <c r="AF164" i="4"/>
  <c r="Y165" i="4"/>
  <c r="V169" i="4"/>
  <c r="T169" i="4"/>
  <c r="AD169" i="4"/>
  <c r="Z171" i="4"/>
  <c r="T173" i="4"/>
  <c r="Z176" i="4"/>
  <c r="U179" i="4"/>
  <c r="AC179" i="4"/>
  <c r="W180" i="4"/>
  <c r="AE180" i="4"/>
  <c r="AF180" i="4"/>
  <c r="X182" i="4"/>
  <c r="Y183" i="4"/>
  <c r="U183" i="4"/>
  <c r="AG183" i="4" s="1"/>
  <c r="U184" i="4"/>
  <c r="W184" i="4"/>
  <c r="V187" i="4"/>
  <c r="AD187" i="4"/>
  <c r="Y190" i="4"/>
  <c r="Z191" i="4"/>
  <c r="V192" i="4"/>
  <c r="K233" i="4"/>
  <c r="D198" i="4"/>
  <c r="U198" i="4" s="1"/>
  <c r="AA198" i="4"/>
  <c r="U202" i="4"/>
  <c r="AC202" i="4"/>
  <c r="W206" i="4"/>
  <c r="AE206" i="4"/>
  <c r="D208" i="4"/>
  <c r="U208" i="4" s="1"/>
  <c r="T210" i="4"/>
  <c r="AD212" i="4"/>
  <c r="X213" i="4"/>
  <c r="AG213" i="4" s="1"/>
  <c r="AF213" i="4"/>
  <c r="D214" i="4"/>
  <c r="U214" i="4" s="1"/>
  <c r="AC214" i="4"/>
  <c r="U218" i="4"/>
  <c r="X221" i="4"/>
  <c r="W222" i="4"/>
  <c r="AE222" i="4"/>
  <c r="D224" i="4"/>
  <c r="U224" i="4" s="1"/>
  <c r="T226" i="4"/>
  <c r="V228" i="4"/>
  <c r="X229" i="4"/>
  <c r="AF229" i="4"/>
  <c r="D230" i="4"/>
  <c r="U230" i="4" s="1"/>
  <c r="AE230" i="4"/>
  <c r="AA230" i="4"/>
  <c r="L290" i="4"/>
  <c r="U240" i="4"/>
  <c r="AG240" i="4" s="1"/>
  <c r="AN240" i="4" s="1"/>
  <c r="T240" i="4"/>
  <c r="AC245" i="4"/>
  <c r="W246" i="4"/>
  <c r="Y248" i="4"/>
  <c r="Z249" i="4"/>
  <c r="U250" i="4"/>
  <c r="AC250" i="4"/>
  <c r="T251" i="4"/>
  <c r="T253" i="4"/>
  <c r="V254" i="4"/>
  <c r="AG254" i="4" s="1"/>
  <c r="AN254" i="4" s="1"/>
  <c r="AE255" i="4"/>
  <c r="T256" i="4"/>
  <c r="AE257" i="4"/>
  <c r="Y260" i="4"/>
  <c r="V260" i="4"/>
  <c r="AA260" i="4"/>
  <c r="U261" i="4"/>
  <c r="X263" i="4"/>
  <c r="AF263" i="4"/>
  <c r="V264" i="4"/>
  <c r="U264" i="4"/>
  <c r="V266" i="4"/>
  <c r="AD266" i="4"/>
  <c r="Z268" i="4"/>
  <c r="T270" i="4"/>
  <c r="AD271" i="4"/>
  <c r="AB273" i="4"/>
  <c r="AG273" i="4" s="1"/>
  <c r="AN273" i="4" s="1"/>
  <c r="W276" i="4"/>
  <c r="V276" i="4"/>
  <c r="AA276" i="4"/>
  <c r="U277" i="4"/>
  <c r="AC277" i="4"/>
  <c r="X279" i="4"/>
  <c r="AF279" i="4"/>
  <c r="AC281" i="4"/>
  <c r="W282" i="4"/>
  <c r="AE282" i="4"/>
  <c r="Y284" i="4"/>
  <c r="Z285" i="4"/>
  <c r="U286" i="4"/>
  <c r="AC286" i="4"/>
  <c r="T287" i="4"/>
  <c r="V293" i="4"/>
  <c r="O312" i="4"/>
  <c r="Y293" i="4"/>
  <c r="Z295" i="4"/>
  <c r="T297" i="4"/>
  <c r="Z298" i="4"/>
  <c r="U299" i="4"/>
  <c r="AC299" i="4"/>
  <c r="X300" i="4"/>
  <c r="AF300" i="4"/>
  <c r="U305" i="4"/>
  <c r="AC305" i="4"/>
  <c r="U308" i="4"/>
  <c r="T315" i="4"/>
  <c r="T317" i="4" s="1"/>
  <c r="Y326" i="4"/>
  <c r="AG326" i="4" s="1"/>
  <c r="U328" i="4"/>
  <c r="AC328" i="4"/>
  <c r="T329" i="4"/>
  <c r="T333" i="4"/>
  <c r="V336" i="4"/>
  <c r="AD338" i="4"/>
  <c r="Z340" i="4"/>
  <c r="T342" i="4"/>
  <c r="V343" i="4"/>
  <c r="T343" i="4"/>
  <c r="AD343" i="4"/>
  <c r="T344" i="4"/>
  <c r="AE346" i="4"/>
  <c r="T347" i="4"/>
  <c r="X351" i="4"/>
  <c r="W352" i="4"/>
  <c r="Y354" i="4"/>
  <c r="Z355" i="4"/>
  <c r="U356" i="4"/>
  <c r="AC356" i="4"/>
  <c r="AF359" i="4"/>
  <c r="W360" i="4"/>
  <c r="AE360" i="4"/>
  <c r="U362" i="4"/>
  <c r="T364" i="4"/>
  <c r="AD366" i="4"/>
  <c r="X367" i="4"/>
  <c r="AF367" i="4"/>
  <c r="U368" i="4"/>
  <c r="AA368" i="4"/>
  <c r="U372" i="4"/>
  <c r="AC372" i="4"/>
  <c r="AA375" i="4"/>
  <c r="W376" i="4"/>
  <c r="AE376" i="4"/>
  <c r="U378" i="4"/>
  <c r="T380" i="4"/>
  <c r="V382" i="4"/>
  <c r="AD382" i="4"/>
  <c r="X383" i="4"/>
  <c r="AF383" i="4"/>
  <c r="U384" i="4"/>
  <c r="AA384" i="4"/>
  <c r="U388" i="4"/>
  <c r="AC388" i="4"/>
  <c r="W392" i="4"/>
  <c r="AE392" i="4"/>
  <c r="U394" i="4"/>
  <c r="T396" i="4"/>
  <c r="AD398" i="4"/>
  <c r="X399" i="4"/>
  <c r="AF399" i="4"/>
  <c r="U400" i="4"/>
  <c r="AA400" i="4"/>
  <c r="U404" i="4"/>
  <c r="Y409" i="4"/>
  <c r="AG409" i="4" s="1"/>
  <c r="W410" i="4"/>
  <c r="U411" i="4"/>
  <c r="AC411" i="4"/>
  <c r="T412" i="4"/>
  <c r="I415" i="4"/>
  <c r="AC422" i="4"/>
  <c r="AC429" i="4" s="1"/>
  <c r="AC432" i="4" s="1"/>
  <c r="K445" i="4"/>
  <c r="K448" i="4" s="1"/>
  <c r="X448" i="4" s="1"/>
  <c r="U438" i="4"/>
  <c r="X441" i="4"/>
  <c r="AE470" i="4"/>
  <c r="AE475" i="4" s="1"/>
  <c r="AA10" i="5"/>
  <c r="AE13" i="5"/>
  <c r="T13" i="5"/>
  <c r="T16" i="5"/>
  <c r="AF16" i="5" s="1"/>
  <c r="AJ16" i="5" s="1"/>
  <c r="AB19" i="5"/>
  <c r="V21" i="5"/>
  <c r="X25" i="5"/>
  <c r="AE27" i="5"/>
  <c r="AB35" i="5"/>
  <c r="AE35" i="5"/>
  <c r="AB39" i="5"/>
  <c r="AE39" i="5"/>
  <c r="AB43" i="5"/>
  <c r="AE43" i="5"/>
  <c r="AD45" i="5"/>
  <c r="AD49" i="5"/>
  <c r="T50" i="5"/>
  <c r="T58" i="5"/>
  <c r="AB61" i="5"/>
  <c r="U86" i="5"/>
  <c r="X79" i="5"/>
  <c r="AE79" i="5"/>
  <c r="AD79" i="5"/>
  <c r="X82" i="5"/>
  <c r="AE82" i="5"/>
  <c r="AD82" i="5"/>
  <c r="AE89" i="5"/>
  <c r="AE97" i="5" s="1"/>
  <c r="Z107" i="5"/>
  <c r="Y109" i="5"/>
  <c r="AE109" i="5"/>
  <c r="AD115" i="5"/>
  <c r="V117" i="5"/>
  <c r="AE119" i="5"/>
  <c r="AA125" i="5"/>
  <c r="AC129" i="5"/>
  <c r="AD133" i="5"/>
  <c r="Y135" i="5"/>
  <c r="Z139" i="5"/>
  <c r="Y141" i="5"/>
  <c r="AE141" i="5"/>
  <c r="AD147" i="5"/>
  <c r="AE151" i="5"/>
  <c r="AA157" i="5"/>
  <c r="AE162" i="5"/>
  <c r="AC163" i="5"/>
  <c r="Z171" i="5"/>
  <c r="U173" i="5"/>
  <c r="AA176" i="5"/>
  <c r="X178" i="5"/>
  <c r="T179" i="5"/>
  <c r="X182" i="5"/>
  <c r="AE182" i="5"/>
  <c r="AD182" i="5"/>
  <c r="Z190" i="5"/>
  <c r="Z223" i="5" s="1"/>
  <c r="AD194" i="5"/>
  <c r="Z197" i="5"/>
  <c r="U199" i="5"/>
  <c r="AD201" i="5"/>
  <c r="AC202" i="5"/>
  <c r="Y205" i="5"/>
  <c r="AC209" i="5"/>
  <c r="W213" i="5"/>
  <c r="AA217" i="5"/>
  <c r="Y218" i="5"/>
  <c r="AD227" i="5"/>
  <c r="AC228" i="5"/>
  <c r="Y231" i="5"/>
  <c r="AC235" i="5"/>
  <c r="W239" i="5"/>
  <c r="AA243" i="5"/>
  <c r="Y244" i="5"/>
  <c r="X256" i="5"/>
  <c r="AE256" i="5"/>
  <c r="AD256" i="5"/>
  <c r="AE263" i="5"/>
  <c r="AC264" i="5"/>
  <c r="AD271" i="5"/>
  <c r="AB272" i="5"/>
  <c r="Z282" i="5"/>
  <c r="AD286" i="5"/>
  <c r="AD300" i="5"/>
  <c r="Z303" i="5"/>
  <c r="AD307" i="5"/>
  <c r="AC308" i="5"/>
  <c r="Y311" i="5"/>
  <c r="AC315" i="5"/>
  <c r="X318" i="5"/>
  <c r="AE318" i="5"/>
  <c r="AD318" i="5"/>
  <c r="AD319" i="5"/>
  <c r="AD322" i="5"/>
  <c r="W331" i="5"/>
  <c r="X348" i="5"/>
  <c r="AE348" i="5"/>
  <c r="AD348" i="5"/>
  <c r="AE352" i="5"/>
  <c r="AB352" i="5"/>
  <c r="Z356" i="5"/>
  <c r="AE371" i="5"/>
  <c r="AC372" i="5"/>
  <c r="AB380" i="5"/>
  <c r="Z393" i="5"/>
  <c r="X10" i="6"/>
  <c r="Y236" i="4"/>
  <c r="W293" i="4"/>
  <c r="AE293" i="4"/>
  <c r="T325" i="4"/>
  <c r="L415" i="4"/>
  <c r="AA11" i="5"/>
  <c r="U12" i="5"/>
  <c r="AF12" i="5" s="1"/>
  <c r="AJ12" i="5" s="1"/>
  <c r="W13" i="5"/>
  <c r="Y14" i="5"/>
  <c r="AA15" i="5"/>
  <c r="U16" i="5"/>
  <c r="W17" i="5"/>
  <c r="Y18" i="5"/>
  <c r="AA19" i="5"/>
  <c r="U20" i="5"/>
  <c r="AF20" i="5" s="1"/>
  <c r="AJ20" i="5" s="1"/>
  <c r="W21" i="5"/>
  <c r="Y22" i="5"/>
  <c r="AA23" i="5"/>
  <c r="U24" i="5"/>
  <c r="Y26" i="5"/>
  <c r="AA27" i="5"/>
  <c r="U28" i="5"/>
  <c r="AF28" i="5" s="1"/>
  <c r="AJ28" i="5" s="1"/>
  <c r="W29" i="5"/>
  <c r="Y30" i="5"/>
  <c r="AA31" i="5"/>
  <c r="U32" i="5"/>
  <c r="AF32" i="5" s="1"/>
  <c r="AJ32" i="5" s="1"/>
  <c r="W33" i="5"/>
  <c r="Y34" i="5"/>
  <c r="AA35" i="5"/>
  <c r="U36" i="5"/>
  <c r="W37" i="5"/>
  <c r="Y38" i="5"/>
  <c r="AA39" i="5"/>
  <c r="U40" i="5"/>
  <c r="W41" i="5"/>
  <c r="Y42" i="5"/>
  <c r="AA43" i="5"/>
  <c r="U44" i="5"/>
  <c r="AF44" i="5" s="1"/>
  <c r="AJ44" i="5" s="1"/>
  <c r="W45" i="5"/>
  <c r="Y46" i="5"/>
  <c r="AA47" i="5"/>
  <c r="U48" i="5"/>
  <c r="AF48" i="5" s="1"/>
  <c r="AJ48" i="5" s="1"/>
  <c r="W49" i="5"/>
  <c r="Z50" i="5"/>
  <c r="U51" i="5"/>
  <c r="AF51" i="5" s="1"/>
  <c r="X52" i="5"/>
  <c r="AA53" i="5"/>
  <c r="V54" i="5"/>
  <c r="Y55" i="5"/>
  <c r="AB56" i="5"/>
  <c r="Z58" i="5"/>
  <c r="AC58" i="5"/>
  <c r="U59" i="5"/>
  <c r="AF59" i="5" s="1"/>
  <c r="X60" i="5"/>
  <c r="AA61" i="5"/>
  <c r="V62" i="5"/>
  <c r="Y63" i="5"/>
  <c r="AB64" i="5"/>
  <c r="W65" i="5"/>
  <c r="Z66" i="5"/>
  <c r="AC66" i="5"/>
  <c r="U67" i="5"/>
  <c r="X68" i="5"/>
  <c r="AA69" i="5"/>
  <c r="V70" i="5"/>
  <c r="Y71" i="5"/>
  <c r="AB72" i="5"/>
  <c r="W73" i="5"/>
  <c r="AA79" i="5"/>
  <c r="U80" i="5"/>
  <c r="AF80" i="5" s="1"/>
  <c r="X81" i="5"/>
  <c r="AA82" i="5"/>
  <c r="V83" i="5"/>
  <c r="Y84" i="5"/>
  <c r="Q86" i="5"/>
  <c r="Q100" i="5" s="1"/>
  <c r="Z90" i="5"/>
  <c r="AC90" i="5"/>
  <c r="AC97" i="5" s="1"/>
  <c r="AB91" i="5"/>
  <c r="W92" i="5"/>
  <c r="Z93" i="5"/>
  <c r="AC93" i="5"/>
  <c r="U94" i="5"/>
  <c r="AF94" i="5" s="1"/>
  <c r="X95" i="5"/>
  <c r="P97" i="5"/>
  <c r="P100" i="5" s="1"/>
  <c r="X107" i="5"/>
  <c r="X185" i="5" s="1"/>
  <c r="Z108" i="5"/>
  <c r="AC108" i="5"/>
  <c r="AB109" i="5"/>
  <c r="V110" i="5"/>
  <c r="X111" i="5"/>
  <c r="Z112" i="5"/>
  <c r="AC112" i="5"/>
  <c r="AB113" i="5"/>
  <c r="V114" i="5"/>
  <c r="X115" i="5"/>
  <c r="Z116" i="5"/>
  <c r="AC116" i="5"/>
  <c r="AB117" i="5"/>
  <c r="V118" i="5"/>
  <c r="X119" i="5"/>
  <c r="Z120" i="5"/>
  <c r="AC120" i="5"/>
  <c r="AB121" i="5"/>
  <c r="V122" i="5"/>
  <c r="X123" i="5"/>
  <c r="Z124" i="5"/>
  <c r="AC124" i="5"/>
  <c r="AB125" i="5"/>
  <c r="V126" i="5"/>
  <c r="X127" i="5"/>
  <c r="Z128" i="5"/>
  <c r="AC128" i="5"/>
  <c r="AB129" i="5"/>
  <c r="V130" i="5"/>
  <c r="X131" i="5"/>
  <c r="Z132" i="5"/>
  <c r="AC132" i="5"/>
  <c r="AB133" i="5"/>
  <c r="V134" i="5"/>
  <c r="X135" i="5"/>
  <c r="Z136" i="5"/>
  <c r="AC136" i="5"/>
  <c r="AB137" i="5"/>
  <c r="V138" i="5"/>
  <c r="X139" i="5"/>
  <c r="Z140" i="5"/>
  <c r="AC140" i="5"/>
  <c r="AB141" i="5"/>
  <c r="V142" i="5"/>
  <c r="X143" i="5"/>
  <c r="Z144" i="5"/>
  <c r="AC144" i="5"/>
  <c r="AB145" i="5"/>
  <c r="V146" i="5"/>
  <c r="X147" i="5"/>
  <c r="Z148" i="5"/>
  <c r="AC148" i="5"/>
  <c r="AB149" i="5"/>
  <c r="V150" i="5"/>
  <c r="X151" i="5"/>
  <c r="Z152" i="5"/>
  <c r="AC152" i="5"/>
  <c r="AB153" i="5"/>
  <c r="V154" i="5"/>
  <c r="X155" i="5"/>
  <c r="Z156" i="5"/>
  <c r="AC156" i="5"/>
  <c r="AB157" i="5"/>
  <c r="V158" i="5"/>
  <c r="X159" i="5"/>
  <c r="Z160" i="5"/>
  <c r="AC160" i="5"/>
  <c r="U161" i="5"/>
  <c r="AF161" i="5" s="1"/>
  <c r="X162" i="5"/>
  <c r="AA163" i="5"/>
  <c r="V164" i="5"/>
  <c r="Y165" i="5"/>
  <c r="AB166" i="5"/>
  <c r="W167" i="5"/>
  <c r="Z169" i="5"/>
  <c r="AC169" i="5"/>
  <c r="U170" i="5"/>
  <c r="AF170" i="5" s="1"/>
  <c r="X171" i="5"/>
  <c r="AA172" i="5"/>
  <c r="V173" i="5"/>
  <c r="Y175" i="5"/>
  <c r="AB176" i="5"/>
  <c r="W178" i="5"/>
  <c r="Z179" i="5"/>
  <c r="AC179" i="5"/>
  <c r="U180" i="5"/>
  <c r="X181" i="5"/>
  <c r="AA182" i="5"/>
  <c r="V183" i="5"/>
  <c r="X189" i="5"/>
  <c r="AA190" i="5"/>
  <c r="V191" i="5"/>
  <c r="Y192" i="5"/>
  <c r="AB193" i="5"/>
  <c r="W194" i="5"/>
  <c r="Z195" i="5"/>
  <c r="AC195" i="5"/>
  <c r="U196" i="5"/>
  <c r="X197" i="5"/>
  <c r="AA198" i="5"/>
  <c r="V199" i="5"/>
  <c r="Y200" i="5"/>
  <c r="AB201" i="5"/>
  <c r="W202" i="5"/>
  <c r="Z203" i="5"/>
  <c r="AC203" i="5"/>
  <c r="U204" i="5"/>
  <c r="AF204" i="5" s="1"/>
  <c r="X205" i="5"/>
  <c r="AA206" i="5"/>
  <c r="V207" i="5"/>
  <c r="Y208" i="5"/>
  <c r="AB209" i="5"/>
  <c r="W210" i="5"/>
  <c r="Z211" i="5"/>
  <c r="AC211" i="5"/>
  <c r="U212" i="5"/>
  <c r="X213" i="5"/>
  <c r="AA214" i="5"/>
  <c r="V215" i="5"/>
  <c r="Y216" i="5"/>
  <c r="AB217" i="5"/>
  <c r="W218" i="5"/>
  <c r="Z219" i="5"/>
  <c r="AC219" i="5"/>
  <c r="U220" i="5"/>
  <c r="AF220" i="5" s="1"/>
  <c r="X221" i="5"/>
  <c r="P223" i="5"/>
  <c r="P291" i="5" s="1"/>
  <c r="AB227" i="5"/>
  <c r="W228" i="5"/>
  <c r="Z229" i="5"/>
  <c r="AC229" i="5"/>
  <c r="U230" i="5"/>
  <c r="X231" i="5"/>
  <c r="AA232" i="5"/>
  <c r="V233" i="5"/>
  <c r="Y234" i="5"/>
  <c r="AB235" i="5"/>
  <c r="W236" i="5"/>
  <c r="Z237" i="5"/>
  <c r="AC237" i="5"/>
  <c r="U238" i="5"/>
  <c r="AF238" i="5" s="1"/>
  <c r="X239" i="5"/>
  <c r="AA240" i="5"/>
  <c r="V241" i="5"/>
  <c r="Y242" i="5"/>
  <c r="AB243" i="5"/>
  <c r="W244" i="5"/>
  <c r="Z245" i="5"/>
  <c r="AC245" i="5"/>
  <c r="U246" i="5"/>
  <c r="X247" i="5"/>
  <c r="AA248" i="5"/>
  <c r="V249" i="5"/>
  <c r="Y250" i="5"/>
  <c r="AB251" i="5"/>
  <c r="W252" i="5"/>
  <c r="Z253" i="5"/>
  <c r="AC253" i="5"/>
  <c r="U254" i="5"/>
  <c r="AF254" i="5" s="1"/>
  <c r="X255" i="5"/>
  <c r="AA256" i="5"/>
  <c r="V257" i="5"/>
  <c r="Y258" i="5"/>
  <c r="AB259" i="5"/>
  <c r="W260" i="5"/>
  <c r="Z261" i="5"/>
  <c r="AC261" i="5"/>
  <c r="U262" i="5"/>
  <c r="X263" i="5"/>
  <c r="AA264" i="5"/>
  <c r="V265" i="5"/>
  <c r="Y266" i="5"/>
  <c r="AB267" i="5"/>
  <c r="W268" i="5"/>
  <c r="Z269" i="5"/>
  <c r="AC269" i="5"/>
  <c r="U270" i="5"/>
  <c r="AF270" i="5" s="1"/>
  <c r="X271" i="5"/>
  <c r="AA272" i="5"/>
  <c r="V273" i="5"/>
  <c r="Y274" i="5"/>
  <c r="Q276" i="5"/>
  <c r="AC279" i="5"/>
  <c r="U280" i="5"/>
  <c r="X281" i="5"/>
  <c r="AA282" i="5"/>
  <c r="V283" i="5"/>
  <c r="Y284" i="5"/>
  <c r="AB285" i="5"/>
  <c r="W286" i="5"/>
  <c r="Y298" i="5"/>
  <c r="AB299" i="5"/>
  <c r="W300" i="5"/>
  <c r="Z301" i="5"/>
  <c r="AC301" i="5"/>
  <c r="U302" i="5"/>
  <c r="X303" i="5"/>
  <c r="AA304" i="5"/>
  <c r="V305" i="5"/>
  <c r="Y306" i="5"/>
  <c r="AB307" i="5"/>
  <c r="W308" i="5"/>
  <c r="Z309" i="5"/>
  <c r="AC309" i="5"/>
  <c r="U310" i="5"/>
  <c r="AF310" i="5" s="1"/>
  <c r="X311" i="5"/>
  <c r="AA312" i="5"/>
  <c r="V313" i="5"/>
  <c r="Y314" i="5"/>
  <c r="AB315" i="5"/>
  <c r="W316" i="5"/>
  <c r="Z317" i="5"/>
  <c r="AC317" i="5"/>
  <c r="AA318" i="5"/>
  <c r="AB319" i="5"/>
  <c r="U320" i="5"/>
  <c r="AF320" i="5" s="1"/>
  <c r="AJ320" i="5" s="1"/>
  <c r="AK320" i="5" s="1"/>
  <c r="V321" i="5"/>
  <c r="W322" i="5"/>
  <c r="X323" i="5"/>
  <c r="Y324" i="5"/>
  <c r="Z325" i="5"/>
  <c r="AC325" i="5"/>
  <c r="AA326" i="5"/>
  <c r="AB327" i="5"/>
  <c r="W328" i="5"/>
  <c r="Z329" i="5"/>
  <c r="AC329" i="5"/>
  <c r="U330" i="5"/>
  <c r="X331" i="5"/>
  <c r="AA332" i="5"/>
  <c r="V333" i="5"/>
  <c r="Y334" i="5"/>
  <c r="AB335" i="5"/>
  <c r="W336" i="5"/>
  <c r="Z337" i="5"/>
  <c r="AC337" i="5"/>
  <c r="U338" i="5"/>
  <c r="X339" i="5"/>
  <c r="AA340" i="5"/>
  <c r="V341" i="5"/>
  <c r="Y342" i="5"/>
  <c r="AB343" i="5"/>
  <c r="W344" i="5"/>
  <c r="Z345" i="5"/>
  <c r="AC345" i="5"/>
  <c r="U346" i="5"/>
  <c r="X347" i="5"/>
  <c r="AA348" i="5"/>
  <c r="V349" i="5"/>
  <c r="Y350" i="5"/>
  <c r="AB351" i="5"/>
  <c r="W352" i="5"/>
  <c r="Z353" i="5"/>
  <c r="AC353" i="5"/>
  <c r="U354" i="5"/>
  <c r="X355" i="5"/>
  <c r="AA356" i="5"/>
  <c r="V357" i="5"/>
  <c r="Y358" i="5"/>
  <c r="AB359" i="5"/>
  <c r="W360" i="5"/>
  <c r="Z361" i="5"/>
  <c r="AC361" i="5"/>
  <c r="U362" i="5"/>
  <c r="X363" i="5"/>
  <c r="AA364" i="5"/>
  <c r="V365" i="5"/>
  <c r="Y366" i="5"/>
  <c r="AB367" i="5"/>
  <c r="W368" i="5"/>
  <c r="Z369" i="5"/>
  <c r="AC369" i="5"/>
  <c r="U370" i="5"/>
  <c r="X371" i="5"/>
  <c r="AA372" i="5"/>
  <c r="V373" i="5"/>
  <c r="Y374" i="5"/>
  <c r="Q376" i="5"/>
  <c r="Q388" i="5" s="1"/>
  <c r="AA380" i="5"/>
  <c r="V381" i="5"/>
  <c r="Y382" i="5"/>
  <c r="AB383" i="5"/>
  <c r="AA393" i="5"/>
  <c r="V394" i="5"/>
  <c r="X404" i="5"/>
  <c r="AA405" i="5"/>
  <c r="V406" i="5"/>
  <c r="Y407" i="5"/>
  <c r="AB408" i="5"/>
  <c r="W409" i="5"/>
  <c r="Z410" i="5"/>
  <c r="AC410" i="5"/>
  <c r="V10" i="6"/>
  <c r="W12" i="6"/>
  <c r="V14" i="6"/>
  <c r="V16" i="6"/>
  <c r="W18" i="6"/>
  <c r="AB21" i="6"/>
  <c r="V22" i="6"/>
  <c r="W23" i="6"/>
  <c r="AE26" i="6"/>
  <c r="AB28" i="6"/>
  <c r="V29" i="6"/>
  <c r="Z30" i="6"/>
  <c r="AC35" i="6"/>
  <c r="Z37" i="6"/>
  <c r="W39" i="6"/>
  <c r="U45" i="6"/>
  <c r="AD54" i="6"/>
  <c r="AA55" i="6"/>
  <c r="V59" i="6"/>
  <c r="AE63" i="6"/>
  <c r="W64" i="6"/>
  <c r="V65" i="6"/>
  <c r="AD66" i="6"/>
  <c r="U70" i="6"/>
  <c r="U71" i="6"/>
  <c r="X72" i="6"/>
  <c r="V73" i="6"/>
  <c r="X74" i="6"/>
  <c r="V77" i="6"/>
  <c r="T84" i="6"/>
  <c r="V85" i="6"/>
  <c r="AE95" i="6"/>
  <c r="AE102" i="6" s="1"/>
  <c r="AE98" i="6"/>
  <c r="X99" i="6"/>
  <c r="AC112" i="6"/>
  <c r="AE114" i="6"/>
  <c r="X119" i="6"/>
  <c r="AB121" i="6"/>
  <c r="AE124" i="6"/>
  <c r="AC128" i="6"/>
  <c r="AE130" i="6"/>
  <c r="X135" i="6"/>
  <c r="AB137" i="6"/>
  <c r="AE140" i="6"/>
  <c r="AC144" i="6"/>
  <c r="AE146" i="6"/>
  <c r="X151" i="6"/>
  <c r="AB153" i="6"/>
  <c r="AE160" i="6"/>
  <c r="AE167" i="6"/>
  <c r="U171" i="6"/>
  <c r="Z173" i="6"/>
  <c r="V174" i="6"/>
  <c r="V175" i="6"/>
  <c r="U176" i="6"/>
  <c r="AB177" i="6"/>
  <c r="AA186" i="6"/>
  <c r="V187" i="6"/>
  <c r="X188" i="6"/>
  <c r="Y194" i="6"/>
  <c r="X195" i="6"/>
  <c r="AE197" i="6"/>
  <c r="AA200" i="6"/>
  <c r="AC201" i="6"/>
  <c r="W205" i="6"/>
  <c r="AB207" i="6"/>
  <c r="AB208" i="6"/>
  <c r="U212" i="6"/>
  <c r="X213" i="6"/>
  <c r="Y214" i="6"/>
  <c r="AA216" i="6"/>
  <c r="AA217" i="6"/>
  <c r="Z222" i="6"/>
  <c r="AB225" i="6"/>
  <c r="W231" i="6"/>
  <c r="AA232" i="6"/>
  <c r="AB233" i="6"/>
  <c r="AC235" i="6"/>
  <c r="V238" i="6"/>
  <c r="AE243" i="6"/>
  <c r="X245" i="6"/>
  <c r="U246" i="6"/>
  <c r="U247" i="6"/>
  <c r="X248" i="6"/>
  <c r="AB250" i="6"/>
  <c r="Y256" i="6"/>
  <c r="W263" i="6"/>
  <c r="AA265" i="6"/>
  <c r="Y269" i="6"/>
  <c r="U270" i="6"/>
  <c r="Y271" i="6"/>
  <c r="X272" i="6"/>
  <c r="X273" i="6"/>
  <c r="Z274" i="6"/>
  <c r="AD274" i="6"/>
  <c r="AA278" i="6"/>
  <c r="W285" i="6"/>
  <c r="X287" i="6"/>
  <c r="X289" i="6"/>
  <c r="V305" i="6"/>
  <c r="X309" i="6"/>
  <c r="X313" i="6"/>
  <c r="AA314" i="6"/>
  <c r="R318" i="6"/>
  <c r="AB319" i="6"/>
  <c r="AE319" i="6"/>
  <c r="U322" i="6"/>
  <c r="AE326" i="6"/>
  <c r="AB337" i="6"/>
  <c r="AA341" i="6"/>
  <c r="AB345" i="6"/>
  <c r="V348" i="6"/>
  <c r="U349" i="6"/>
  <c r="AC354" i="6"/>
  <c r="X355" i="6"/>
  <c r="V356" i="6"/>
  <c r="AE358" i="6"/>
  <c r="Y360" i="6"/>
  <c r="W363" i="6"/>
  <c r="V364" i="6"/>
  <c r="AE367" i="6"/>
  <c r="U369" i="6"/>
  <c r="W370" i="6"/>
  <c r="AC372" i="6"/>
  <c r="V373" i="6"/>
  <c r="U374" i="6"/>
  <c r="V383" i="6"/>
  <c r="AE385" i="6"/>
  <c r="Y386" i="6"/>
  <c r="AE395" i="6"/>
  <c r="X397" i="6"/>
  <c r="AE410" i="6"/>
  <c r="X411" i="6"/>
  <c r="X413" i="6"/>
  <c r="W414" i="6"/>
  <c r="AF419" i="6"/>
  <c r="T10" i="7"/>
  <c r="V15" i="7"/>
  <c r="AC15" i="7"/>
  <c r="AD17" i="7"/>
  <c r="U19" i="7"/>
  <c r="AE19" i="7"/>
  <c r="AD20" i="7"/>
  <c r="AB30" i="7"/>
  <c r="AB39" i="7"/>
  <c r="AC42" i="7"/>
  <c r="AE45" i="7"/>
  <c r="W47" i="7"/>
  <c r="Y50" i="7"/>
  <c r="X54" i="7"/>
  <c r="Y59" i="7"/>
  <c r="X62" i="7"/>
  <c r="AC63" i="7"/>
  <c r="AA65" i="7"/>
  <c r="Z86" i="7"/>
  <c r="AE87" i="7"/>
  <c r="AE89" i="7"/>
  <c r="X91" i="7"/>
  <c r="AE132" i="7"/>
  <c r="Z133" i="7"/>
  <c r="AE134" i="7"/>
  <c r="Z135" i="7"/>
  <c r="AD136" i="7"/>
  <c r="Y137" i="7"/>
  <c r="AD137" i="7"/>
  <c r="AB138" i="7"/>
  <c r="AD138" i="7"/>
  <c r="AD145" i="7"/>
  <c r="W154" i="7"/>
  <c r="AB160" i="7"/>
  <c r="W164" i="7"/>
  <c r="Y172" i="7"/>
  <c r="AA178" i="7"/>
  <c r="Z191" i="7"/>
  <c r="T196" i="7"/>
  <c r="AC199" i="7"/>
  <c r="T203" i="7"/>
  <c r="T205" i="7"/>
  <c r="AC205" i="7"/>
  <c r="AE206" i="7"/>
  <c r="T224" i="7"/>
  <c r="AD231" i="7"/>
  <c r="AD239" i="7"/>
  <c r="Z244" i="7"/>
  <c r="AB249" i="7"/>
  <c r="AE250" i="7"/>
  <c r="V251" i="7"/>
  <c r="AE252" i="7"/>
  <c r="AC276" i="7"/>
  <c r="U278" i="7"/>
  <c r="AC293" i="7"/>
  <c r="AA303" i="7"/>
  <c r="T310" i="7"/>
  <c r="V316" i="7"/>
  <c r="AD330" i="7"/>
  <c r="AC330" i="7"/>
  <c r="T333" i="7"/>
  <c r="AE351" i="7"/>
  <c r="AC355" i="7"/>
  <c r="W360" i="7"/>
  <c r="T362" i="7"/>
  <c r="U387" i="7"/>
  <c r="AA34" i="8"/>
  <c r="AE55" i="8"/>
  <c r="U55" i="8"/>
  <c r="T121" i="8"/>
  <c r="AE121" i="8"/>
  <c r="AE128" i="8"/>
  <c r="T128" i="8"/>
  <c r="T135" i="8"/>
  <c r="T139" i="8"/>
  <c r="U165" i="8"/>
  <c r="V165" i="8"/>
  <c r="AA174" i="8"/>
  <c r="AE198" i="8"/>
  <c r="AE227" i="8"/>
  <c r="AC264" i="8"/>
  <c r="W271" i="8"/>
  <c r="AC280" i="8"/>
  <c r="AC325" i="8"/>
  <c r="AD325" i="8"/>
  <c r="AE355" i="8"/>
  <c r="AD355" i="8"/>
  <c r="X389" i="8"/>
  <c r="T24" i="9"/>
  <c r="AC71" i="5"/>
  <c r="AC84" i="5"/>
  <c r="AC165" i="5"/>
  <c r="AC175" i="5"/>
  <c r="O185" i="5"/>
  <c r="O291" i="5" s="1"/>
  <c r="AC192" i="5"/>
  <c r="AC200" i="5"/>
  <c r="AC208" i="5"/>
  <c r="AC216" i="5"/>
  <c r="Q223" i="5"/>
  <c r="AC226" i="5"/>
  <c r="AC234" i="5"/>
  <c r="AC242" i="5"/>
  <c r="AC250" i="5"/>
  <c r="AC258" i="5"/>
  <c r="AC266" i="5"/>
  <c r="AC274" i="5"/>
  <c r="AC284" i="5"/>
  <c r="AC298" i="5"/>
  <c r="AC306" i="5"/>
  <c r="AC314" i="5"/>
  <c r="AC324" i="5"/>
  <c r="AC334" i="5"/>
  <c r="AC342" i="5"/>
  <c r="AC350" i="5"/>
  <c r="AC358" i="5"/>
  <c r="AC366" i="5"/>
  <c r="AC374" i="5"/>
  <c r="AC382" i="5"/>
  <c r="G396" i="5"/>
  <c r="G399" i="5" s="1"/>
  <c r="AC407" i="5"/>
  <c r="AC21" i="6"/>
  <c r="AE66" i="6"/>
  <c r="V87" i="6"/>
  <c r="U98" i="6"/>
  <c r="T115" i="6"/>
  <c r="T131" i="6"/>
  <c r="T147" i="6"/>
  <c r="T204" i="6"/>
  <c r="T243" i="6"/>
  <c r="AD328" i="6"/>
  <c r="X329" i="6"/>
  <c r="T331" i="6"/>
  <c r="T336" i="6"/>
  <c r="AE347" i="6"/>
  <c r="U348" i="6"/>
  <c r="W361" i="6"/>
  <c r="X372" i="6"/>
  <c r="T395" i="6"/>
  <c r="W396" i="6"/>
  <c r="AA397" i="6"/>
  <c r="AC397" i="6"/>
  <c r="U410" i="6"/>
  <c r="U413" i="6"/>
  <c r="AD15" i="7"/>
  <c r="W17" i="7"/>
  <c r="T22" i="7"/>
  <c r="Z27" i="7"/>
  <c r="AD29" i="7"/>
  <c r="AC39" i="7"/>
  <c r="AD41" i="7"/>
  <c r="W46" i="7"/>
  <c r="Y47" i="7"/>
  <c r="Z49" i="7"/>
  <c r="Y54" i="7"/>
  <c r="X63" i="7"/>
  <c r="O72" i="7"/>
  <c r="AD77" i="7"/>
  <c r="X78" i="7"/>
  <c r="Z91" i="7"/>
  <c r="AA112" i="7"/>
  <c r="AD112" i="7"/>
  <c r="AE121" i="7"/>
  <c r="U141" i="7"/>
  <c r="AE141" i="7"/>
  <c r="U153" i="7"/>
  <c r="AC154" i="7"/>
  <c r="AC159" i="7"/>
  <c r="AC160" i="7"/>
  <c r="AD162" i="7"/>
  <c r="Z164" i="7"/>
  <c r="AA170" i="7"/>
  <c r="AE170" i="7"/>
  <c r="AE186" i="7"/>
  <c r="AB189" i="7"/>
  <c r="AD197" i="7"/>
  <c r="AC197" i="7"/>
  <c r="AB203" i="7"/>
  <c r="U224" i="7"/>
  <c r="AE239" i="7"/>
  <c r="AE255" i="7"/>
  <c r="AC255" i="7"/>
  <c r="AE344" i="7"/>
  <c r="T351" i="7"/>
  <c r="Y356" i="7"/>
  <c r="X372" i="7"/>
  <c r="T376" i="7"/>
  <c r="Z402" i="7"/>
  <c r="AC13" i="8"/>
  <c r="U13" i="8"/>
  <c r="AC61" i="8"/>
  <c r="AB78" i="8"/>
  <c r="T81" i="8"/>
  <c r="AD155" i="8"/>
  <c r="AE155" i="8"/>
  <c r="AE157" i="8"/>
  <c r="T176" i="8"/>
  <c r="U188" i="8"/>
  <c r="U195" i="8"/>
  <c r="U196" i="8"/>
  <c r="AE218" i="8"/>
  <c r="AE262" i="8"/>
  <c r="AD265" i="8"/>
  <c r="AC265" i="8"/>
  <c r="AE317" i="8"/>
  <c r="AC317" i="8"/>
  <c r="AD317" i="8"/>
  <c r="T360" i="8"/>
  <c r="V71" i="5"/>
  <c r="V84" i="5"/>
  <c r="V165" i="5"/>
  <c r="V175" i="5"/>
  <c r="V192" i="5"/>
  <c r="V200" i="5"/>
  <c r="V208" i="5"/>
  <c r="V216" i="5"/>
  <c r="V226" i="5"/>
  <c r="V234" i="5"/>
  <c r="V242" i="5"/>
  <c r="V250" i="5"/>
  <c r="V258" i="5"/>
  <c r="V266" i="5"/>
  <c r="V274" i="5"/>
  <c r="V284" i="5"/>
  <c r="V298" i="5"/>
  <c r="V306" i="5"/>
  <c r="V314" i="5"/>
  <c r="V324" i="5"/>
  <c r="V334" i="5"/>
  <c r="V342" i="5"/>
  <c r="V350" i="5"/>
  <c r="V358" i="5"/>
  <c r="V366" i="5"/>
  <c r="V374" i="5"/>
  <c r="V382" i="5"/>
  <c r="V407" i="5"/>
  <c r="W11" i="6"/>
  <c r="T17" i="6"/>
  <c r="AD21" i="6"/>
  <c r="T25" i="6"/>
  <c r="AA54" i="6"/>
  <c r="T58" i="6"/>
  <c r="U83" i="6"/>
  <c r="U84" i="6"/>
  <c r="W98" i="6"/>
  <c r="O190" i="6"/>
  <c r="X115" i="6"/>
  <c r="X131" i="6"/>
  <c r="X147" i="6"/>
  <c r="T179" i="6"/>
  <c r="T180" i="6"/>
  <c r="T184" i="6"/>
  <c r="U202" i="6"/>
  <c r="X230" i="6"/>
  <c r="AD240" i="6"/>
  <c r="AC240" i="6"/>
  <c r="T252" i="6"/>
  <c r="Y283" i="6"/>
  <c r="O379" i="6"/>
  <c r="O391" i="6" s="1"/>
  <c r="AC301" i="6"/>
  <c r="T344" i="6"/>
  <c r="T361" i="6"/>
  <c r="Y372" i="6"/>
  <c r="Y396" i="6"/>
  <c r="U406" i="6"/>
  <c r="W410" i="6"/>
  <c r="Y10" i="7"/>
  <c r="X21" i="7"/>
  <c r="U43" i="7"/>
  <c r="U78" i="7"/>
  <c r="V136" i="7"/>
  <c r="W147" i="7"/>
  <c r="AD152" i="7"/>
  <c r="X192" i="7"/>
  <c r="AE199" i="7"/>
  <c r="T216" i="7"/>
  <c r="V222" i="7"/>
  <c r="T239" i="7"/>
  <c r="T264" i="7"/>
  <c r="AC295" i="7"/>
  <c r="T301" i="7"/>
  <c r="T304" i="7"/>
  <c r="T320" i="7"/>
  <c r="T346" i="7"/>
  <c r="AC356" i="7"/>
  <c r="AC360" i="7"/>
  <c r="AC402" i="7"/>
  <c r="V128" i="8"/>
  <c r="X180" i="8"/>
  <c r="AA188" i="8"/>
  <c r="T249" i="8"/>
  <c r="AD252" i="8"/>
  <c r="AE299" i="8"/>
  <c r="AD299" i="8"/>
  <c r="T317" i="8"/>
  <c r="T318" i="8"/>
  <c r="AD344" i="8"/>
  <c r="AC344" i="8"/>
  <c r="T356" i="8"/>
  <c r="AC366" i="8"/>
  <c r="AE401" i="8"/>
  <c r="AC401" i="8"/>
  <c r="AC402" i="8"/>
  <c r="X197" i="4"/>
  <c r="AF197" i="4"/>
  <c r="Z198" i="4"/>
  <c r="Z293" i="4"/>
  <c r="M475" i="4"/>
  <c r="V11" i="5"/>
  <c r="X12" i="5"/>
  <c r="Z13" i="5"/>
  <c r="AB14" i="5"/>
  <c r="V15" i="5"/>
  <c r="AF15" i="5" s="1"/>
  <c r="AJ15" i="5" s="1"/>
  <c r="X16" i="5"/>
  <c r="Z17" i="5"/>
  <c r="AB18" i="5"/>
  <c r="V19" i="5"/>
  <c r="AF19" i="5" s="1"/>
  <c r="AJ19" i="5" s="1"/>
  <c r="X20" i="5"/>
  <c r="Z21" i="5"/>
  <c r="AB22" i="5"/>
  <c r="V23" i="5"/>
  <c r="X24" i="5"/>
  <c r="AF24" i="5" s="1"/>
  <c r="AJ24" i="5" s="1"/>
  <c r="Z25" i="5"/>
  <c r="AB26" i="5"/>
  <c r="V27" i="5"/>
  <c r="AF27" i="5" s="1"/>
  <c r="AJ27" i="5" s="1"/>
  <c r="X28" i="5"/>
  <c r="Z29" i="5"/>
  <c r="AB30" i="5"/>
  <c r="V31" i="5"/>
  <c r="X32" i="5"/>
  <c r="Z33" i="5"/>
  <c r="AB34" i="5"/>
  <c r="V35" i="5"/>
  <c r="X36" i="5"/>
  <c r="AF36" i="5" s="1"/>
  <c r="AJ36" i="5" s="1"/>
  <c r="Z37" i="5"/>
  <c r="AB38" i="5"/>
  <c r="V39" i="5"/>
  <c r="X40" i="5"/>
  <c r="AF40" i="5" s="1"/>
  <c r="AJ40" i="5" s="1"/>
  <c r="Z41" i="5"/>
  <c r="AB42" i="5"/>
  <c r="V43" i="5"/>
  <c r="X44" i="5"/>
  <c r="Z45" i="5"/>
  <c r="AB46" i="5"/>
  <c r="V47" i="5"/>
  <c r="X48" i="5"/>
  <c r="Z49" i="5"/>
  <c r="U50" i="5"/>
  <c r="AF50" i="5" s="1"/>
  <c r="X51" i="5"/>
  <c r="AA52" i="5"/>
  <c r="V53" i="5"/>
  <c r="Y54" i="5"/>
  <c r="AB55" i="5"/>
  <c r="W56" i="5"/>
  <c r="Z57" i="5"/>
  <c r="U58" i="5"/>
  <c r="X59" i="5"/>
  <c r="AA60" i="5"/>
  <c r="V61" i="5"/>
  <c r="Y62" i="5"/>
  <c r="AB63" i="5"/>
  <c r="W64" i="5"/>
  <c r="Z65" i="5"/>
  <c r="U66" i="5"/>
  <c r="AF66" i="5" s="1"/>
  <c r="X67" i="5"/>
  <c r="AF67" i="5" s="1"/>
  <c r="AA68" i="5"/>
  <c r="V69" i="5"/>
  <c r="AF69" i="5" s="1"/>
  <c r="Y70" i="5"/>
  <c r="AB71" i="5"/>
  <c r="W72" i="5"/>
  <c r="T73" i="5"/>
  <c r="Z73" i="5"/>
  <c r="V79" i="5"/>
  <c r="X80" i="5"/>
  <c r="AA81" i="5"/>
  <c r="V82" i="5"/>
  <c r="AF82" i="5" s="1"/>
  <c r="Y83" i="5"/>
  <c r="AB84" i="5"/>
  <c r="U90" i="5"/>
  <c r="U97" i="5" s="1"/>
  <c r="T92" i="5"/>
  <c r="Z92" i="5"/>
  <c r="U93" i="5"/>
  <c r="AF93" i="5" s="1"/>
  <c r="X94" i="5"/>
  <c r="AA95" i="5"/>
  <c r="AA107" i="5"/>
  <c r="AA185" i="5" s="1"/>
  <c r="U108" i="5"/>
  <c r="W109" i="5"/>
  <c r="Y110" i="5"/>
  <c r="AA111" i="5"/>
  <c r="U112" i="5"/>
  <c r="W113" i="5"/>
  <c r="Y114" i="5"/>
  <c r="AA115" i="5"/>
  <c r="U116" i="5"/>
  <c r="AF116" i="5" s="1"/>
  <c r="AJ116" i="5" s="1"/>
  <c r="W117" i="5"/>
  <c r="Y118" i="5"/>
  <c r="AA119" i="5"/>
  <c r="U120" i="5"/>
  <c r="W121" i="5"/>
  <c r="Y122" i="5"/>
  <c r="AA123" i="5"/>
  <c r="U124" i="5"/>
  <c r="AF124" i="5" s="1"/>
  <c r="AJ124" i="5" s="1"/>
  <c r="W125" i="5"/>
  <c r="Y126" i="5"/>
  <c r="AA127" i="5"/>
  <c r="U128" i="5"/>
  <c r="W129" i="5"/>
  <c r="Y130" i="5"/>
  <c r="AA131" i="5"/>
  <c r="U132" i="5"/>
  <c r="AF132" i="5" s="1"/>
  <c r="AJ132" i="5" s="1"/>
  <c r="W133" i="5"/>
  <c r="Y134" i="5"/>
  <c r="AA135" i="5"/>
  <c r="U136" i="5"/>
  <c r="W137" i="5"/>
  <c r="Y138" i="5"/>
  <c r="AA139" i="5"/>
  <c r="U140" i="5"/>
  <c r="AF140" i="5" s="1"/>
  <c r="AJ140" i="5" s="1"/>
  <c r="W141" i="5"/>
  <c r="Y142" i="5"/>
  <c r="AA143" i="5"/>
  <c r="U144" i="5"/>
  <c r="W145" i="5"/>
  <c r="Y146" i="5"/>
  <c r="AA147" i="5"/>
  <c r="U148" i="5"/>
  <c r="AF148" i="5" s="1"/>
  <c r="AJ148" i="5" s="1"/>
  <c r="W149" i="5"/>
  <c r="Y150" i="5"/>
  <c r="AA151" i="5"/>
  <c r="U152" i="5"/>
  <c r="W153" i="5"/>
  <c r="Y154" i="5"/>
  <c r="AA155" i="5"/>
  <c r="U156" i="5"/>
  <c r="AF156" i="5" s="1"/>
  <c r="AJ156" i="5" s="1"/>
  <c r="W157" i="5"/>
  <c r="Y158" i="5"/>
  <c r="AA159" i="5"/>
  <c r="U160" i="5"/>
  <c r="X161" i="5"/>
  <c r="AA162" i="5"/>
  <c r="V163" i="5"/>
  <c r="AF163" i="5" s="1"/>
  <c r="Y164" i="5"/>
  <c r="AB165" i="5"/>
  <c r="W166" i="5"/>
  <c r="T167" i="5"/>
  <c r="Z167" i="5"/>
  <c r="R168" i="5"/>
  <c r="U169" i="5"/>
  <c r="AF169" i="5" s="1"/>
  <c r="X170" i="5"/>
  <c r="AA171" i="5"/>
  <c r="V172" i="5"/>
  <c r="AF172" i="5" s="1"/>
  <c r="Y173" i="5"/>
  <c r="AB175" i="5"/>
  <c r="W176" i="5"/>
  <c r="T178" i="5"/>
  <c r="Z178" i="5"/>
  <c r="U179" i="5"/>
  <c r="AF179" i="5" s="1"/>
  <c r="X180" i="5"/>
  <c r="AF180" i="5" s="1"/>
  <c r="AA181" i="5"/>
  <c r="V182" i="5"/>
  <c r="AF182" i="5" s="1"/>
  <c r="Y183" i="5"/>
  <c r="Q185" i="5"/>
  <c r="Q291" i="5" s="1"/>
  <c r="AA189" i="5"/>
  <c r="V190" i="5"/>
  <c r="AF190" i="5" s="1"/>
  <c r="Y191" i="5"/>
  <c r="AB192" i="5"/>
  <c r="W193" i="5"/>
  <c r="T194" i="5"/>
  <c r="Z194" i="5"/>
  <c r="U195" i="5"/>
  <c r="X196" i="5"/>
  <c r="AF196" i="5" s="1"/>
  <c r="AA197" i="5"/>
  <c r="V198" i="5"/>
  <c r="Y199" i="5"/>
  <c r="AB200" i="5"/>
  <c r="W201" i="5"/>
  <c r="T202" i="5"/>
  <c r="Z202" i="5"/>
  <c r="U203" i="5"/>
  <c r="X204" i="5"/>
  <c r="AA205" i="5"/>
  <c r="V206" i="5"/>
  <c r="Y207" i="5"/>
  <c r="AB208" i="5"/>
  <c r="W209" i="5"/>
  <c r="T210" i="5"/>
  <c r="Z210" i="5"/>
  <c r="U211" i="5"/>
  <c r="X212" i="5"/>
  <c r="AF212" i="5" s="1"/>
  <c r="AA213" i="5"/>
  <c r="V214" i="5"/>
  <c r="AF214" i="5" s="1"/>
  <c r="Y215" i="5"/>
  <c r="AB216" i="5"/>
  <c r="W217" i="5"/>
  <c r="T218" i="5"/>
  <c r="Z218" i="5"/>
  <c r="U219" i="5"/>
  <c r="X220" i="5"/>
  <c r="AA221" i="5"/>
  <c r="W227" i="5"/>
  <c r="T228" i="5"/>
  <c r="Z228" i="5"/>
  <c r="U229" i="5"/>
  <c r="X230" i="5"/>
  <c r="AF230" i="5" s="1"/>
  <c r="AA231" i="5"/>
  <c r="V232" i="5"/>
  <c r="Y233" i="5"/>
  <c r="AB234" i="5"/>
  <c r="W235" i="5"/>
  <c r="T236" i="5"/>
  <c r="Z236" i="5"/>
  <c r="U237" i="5"/>
  <c r="X238" i="5"/>
  <c r="AA239" i="5"/>
  <c r="V240" i="5"/>
  <c r="AF240" i="5" s="1"/>
  <c r="Y241" i="5"/>
  <c r="AB242" i="5"/>
  <c r="W243" i="5"/>
  <c r="T244" i="5"/>
  <c r="Z244" i="5"/>
  <c r="U245" i="5"/>
  <c r="X246" i="5"/>
  <c r="AF246" i="5" s="1"/>
  <c r="AA247" i="5"/>
  <c r="V248" i="5"/>
  <c r="AF248" i="5" s="1"/>
  <c r="Y249" i="5"/>
  <c r="AB250" i="5"/>
  <c r="W251" i="5"/>
  <c r="T252" i="5"/>
  <c r="Z252" i="5"/>
  <c r="U253" i="5"/>
  <c r="X254" i="5"/>
  <c r="AA255" i="5"/>
  <c r="V256" i="5"/>
  <c r="AF256" i="5" s="1"/>
  <c r="Y257" i="5"/>
  <c r="AB258" i="5"/>
  <c r="W259" i="5"/>
  <c r="T260" i="5"/>
  <c r="Z260" i="5"/>
  <c r="U261" i="5"/>
  <c r="X262" i="5"/>
  <c r="AF262" i="5" s="1"/>
  <c r="AA263" i="5"/>
  <c r="V264" i="5"/>
  <c r="AF264" i="5" s="1"/>
  <c r="Y265" i="5"/>
  <c r="AB266" i="5"/>
  <c r="W267" i="5"/>
  <c r="T268" i="5"/>
  <c r="Z268" i="5"/>
  <c r="U269" i="5"/>
  <c r="X270" i="5"/>
  <c r="AA271" i="5"/>
  <c r="V272" i="5"/>
  <c r="Y273" i="5"/>
  <c r="AB274" i="5"/>
  <c r="X280" i="5"/>
  <c r="AF280" i="5" s="1"/>
  <c r="AA281" i="5"/>
  <c r="V282" i="5"/>
  <c r="AF282" i="5" s="1"/>
  <c r="Y283" i="5"/>
  <c r="AB284" i="5"/>
  <c r="W285" i="5"/>
  <c r="T286" i="5"/>
  <c r="Z286" i="5"/>
  <c r="AB298" i="5"/>
  <c r="W299" i="5"/>
  <c r="W376" i="5" s="1"/>
  <c r="W388" i="5" s="1"/>
  <c r="T300" i="5"/>
  <c r="Z300" i="5"/>
  <c r="U301" i="5"/>
  <c r="X302" i="5"/>
  <c r="AF302" i="5" s="1"/>
  <c r="AA303" i="5"/>
  <c r="V304" i="5"/>
  <c r="Y305" i="5"/>
  <c r="AB306" i="5"/>
  <c r="W307" i="5"/>
  <c r="T308" i="5"/>
  <c r="Z308" i="5"/>
  <c r="U309" i="5"/>
  <c r="X310" i="5"/>
  <c r="AA311" i="5"/>
  <c r="V312" i="5"/>
  <c r="AF312" i="5" s="1"/>
  <c r="Y313" i="5"/>
  <c r="AB314" i="5"/>
  <c r="W315" i="5"/>
  <c r="T316" i="5"/>
  <c r="Z316" i="5"/>
  <c r="U317" i="5"/>
  <c r="V318" i="5"/>
  <c r="AF318" i="5" s="1"/>
  <c r="AJ318" i="5" s="1"/>
  <c r="AK318" i="5" s="1"/>
  <c r="W319" i="5"/>
  <c r="X320" i="5"/>
  <c r="Y321" i="5"/>
  <c r="T322" i="5"/>
  <c r="Z322" i="5"/>
  <c r="AA323" i="5"/>
  <c r="AB324" i="5"/>
  <c r="U325" i="5"/>
  <c r="V326" i="5"/>
  <c r="AF326" i="5" s="1"/>
  <c r="AJ326" i="5" s="1"/>
  <c r="AK326" i="5" s="1"/>
  <c r="W327" i="5"/>
  <c r="T328" i="5"/>
  <c r="Z328" i="5"/>
  <c r="U329" i="5"/>
  <c r="X330" i="5"/>
  <c r="AA331" i="5"/>
  <c r="V332" i="5"/>
  <c r="AF332" i="5" s="1"/>
  <c r="Y333" i="5"/>
  <c r="AB334" i="5"/>
  <c r="W335" i="5"/>
  <c r="T336" i="5"/>
  <c r="Z336" i="5"/>
  <c r="U337" i="5"/>
  <c r="AF337" i="5" s="1"/>
  <c r="X338" i="5"/>
  <c r="AA339" i="5"/>
  <c r="V340" i="5"/>
  <c r="AF340" i="5" s="1"/>
  <c r="Y341" i="5"/>
  <c r="AB342" i="5"/>
  <c r="W343" i="5"/>
  <c r="T344" i="5"/>
  <c r="Z344" i="5"/>
  <c r="U345" i="5"/>
  <c r="X346" i="5"/>
  <c r="AA347" i="5"/>
  <c r="V348" i="5"/>
  <c r="Y349" i="5"/>
  <c r="AB350" i="5"/>
  <c r="W351" i="5"/>
  <c r="T352" i="5"/>
  <c r="Z352" i="5"/>
  <c r="U353" i="5"/>
  <c r="X354" i="5"/>
  <c r="AA355" i="5"/>
  <c r="V356" i="5"/>
  <c r="AF356" i="5" s="1"/>
  <c r="Y357" i="5"/>
  <c r="AB358" i="5"/>
  <c r="W359" i="5"/>
  <c r="T360" i="5"/>
  <c r="Z360" i="5"/>
  <c r="U361" i="5"/>
  <c r="X362" i="5"/>
  <c r="AA363" i="5"/>
  <c r="V364" i="5"/>
  <c r="AF364" i="5" s="1"/>
  <c r="Y365" i="5"/>
  <c r="AB366" i="5"/>
  <c r="W367" i="5"/>
  <c r="T368" i="5"/>
  <c r="Z368" i="5"/>
  <c r="U369" i="5"/>
  <c r="AF369" i="5" s="1"/>
  <c r="X370" i="5"/>
  <c r="AA371" i="5"/>
  <c r="V372" i="5"/>
  <c r="AF372" i="5" s="1"/>
  <c r="Y373" i="5"/>
  <c r="AB374" i="5"/>
  <c r="AD379" i="5"/>
  <c r="V380" i="5"/>
  <c r="AF380" i="5" s="1"/>
  <c r="Y381" i="5"/>
  <c r="AB382" i="5"/>
  <c r="W383" i="5"/>
  <c r="V393" i="5"/>
  <c r="AF393" i="5" s="1"/>
  <c r="Y394" i="5"/>
  <c r="Q396" i="5"/>
  <c r="Q399" i="5" s="1"/>
  <c r="R403" i="5"/>
  <c r="AA404" i="5"/>
  <c r="V405" i="5"/>
  <c r="AF405" i="5" s="1"/>
  <c r="Y406" i="5"/>
  <c r="AB407" i="5"/>
  <c r="W408" i="5"/>
  <c r="D409" i="5"/>
  <c r="T409" i="5" s="1"/>
  <c r="Z409" i="5"/>
  <c r="U410" i="5"/>
  <c r="AF410" i="5" s="1"/>
  <c r="X11" i="6"/>
  <c r="AB12" i="6"/>
  <c r="V13" i="6"/>
  <c r="AC14" i="6"/>
  <c r="V15" i="6"/>
  <c r="AB16" i="6"/>
  <c r="V17" i="6"/>
  <c r="Z19" i="6"/>
  <c r="AB23" i="6"/>
  <c r="AC23" i="6"/>
  <c r="U25" i="6"/>
  <c r="Y26" i="6"/>
  <c r="AC30" i="6"/>
  <c r="V31" i="6"/>
  <c r="W32" i="6"/>
  <c r="V33" i="6"/>
  <c r="AA39" i="6"/>
  <c r="Z41" i="6"/>
  <c r="Y42" i="6"/>
  <c r="AA43" i="6"/>
  <c r="AE43" i="6"/>
  <c r="AB45" i="6"/>
  <c r="AB47" i="6"/>
  <c r="AB54" i="6"/>
  <c r="U58" i="6"/>
  <c r="AC59" i="6"/>
  <c r="AA63" i="6"/>
  <c r="AB64" i="6"/>
  <c r="AD65" i="6"/>
  <c r="Y67" i="6"/>
  <c r="AC67" i="6"/>
  <c r="Y68" i="6"/>
  <c r="AB70" i="6"/>
  <c r="AD74" i="6"/>
  <c r="Y76" i="6"/>
  <c r="AB77" i="6"/>
  <c r="X84" i="6"/>
  <c r="W87" i="6"/>
  <c r="AA88" i="6"/>
  <c r="Y89" i="6"/>
  <c r="W95" i="6"/>
  <c r="V96" i="6"/>
  <c r="Z97" i="6"/>
  <c r="X98" i="6"/>
  <c r="AE100" i="6"/>
  <c r="V114" i="6"/>
  <c r="Z115" i="6"/>
  <c r="AD117" i="6"/>
  <c r="AA119" i="6"/>
  <c r="AA120" i="6"/>
  <c r="AE121" i="6"/>
  <c r="V122" i="6"/>
  <c r="Y124" i="6"/>
  <c r="X126" i="6"/>
  <c r="AC126" i="6"/>
  <c r="V130" i="6"/>
  <c r="Z131" i="6"/>
  <c r="AE133" i="6"/>
  <c r="AA135" i="6"/>
  <c r="AA136" i="6"/>
  <c r="AE137" i="6"/>
  <c r="V138" i="6"/>
  <c r="Y140" i="6"/>
  <c r="X142" i="6"/>
  <c r="AC142" i="6"/>
  <c r="V146" i="6"/>
  <c r="Z147" i="6"/>
  <c r="AD149" i="6"/>
  <c r="AA151" i="6"/>
  <c r="AA152" i="6"/>
  <c r="Z154" i="6"/>
  <c r="U158" i="6"/>
  <c r="U160" i="6"/>
  <c r="AF160" i="6" s="1"/>
  <c r="AJ160" i="6" s="1"/>
  <c r="AA161" i="6"/>
  <c r="AC161" i="6"/>
  <c r="V162" i="6"/>
  <c r="V163" i="6"/>
  <c r="Y164" i="6"/>
  <c r="X165" i="6"/>
  <c r="W166" i="6"/>
  <c r="AA167" i="6"/>
  <c r="W168" i="6"/>
  <c r="AA170" i="6"/>
  <c r="X171" i="6"/>
  <c r="Y172" i="6"/>
  <c r="AB174" i="6"/>
  <c r="AC175" i="6"/>
  <c r="AC176" i="6"/>
  <c r="U179" i="6"/>
  <c r="U180" i="6"/>
  <c r="X181" i="6"/>
  <c r="W182" i="6"/>
  <c r="V183" i="6"/>
  <c r="U184" i="6"/>
  <c r="AC185" i="6"/>
  <c r="AD188" i="6"/>
  <c r="V197" i="6"/>
  <c r="W202" i="6"/>
  <c r="Y203" i="6"/>
  <c r="X204" i="6"/>
  <c r="AC208" i="6"/>
  <c r="AD208" i="6"/>
  <c r="AE208" i="6"/>
  <c r="V210" i="6"/>
  <c r="AB212" i="6"/>
  <c r="AE214" i="6"/>
  <c r="AA219" i="6"/>
  <c r="AC219" i="6"/>
  <c r="V220" i="6"/>
  <c r="Y221" i="6"/>
  <c r="V224" i="6"/>
  <c r="AE225" i="6"/>
  <c r="V236" i="6"/>
  <c r="AC239" i="6"/>
  <c r="V240" i="6"/>
  <c r="X242" i="6"/>
  <c r="Y243" i="6"/>
  <c r="Z244" i="6"/>
  <c r="AA246" i="6"/>
  <c r="AA247" i="6"/>
  <c r="U252" i="6"/>
  <c r="W253" i="6"/>
  <c r="Y260" i="6"/>
  <c r="AE271" i="6"/>
  <c r="AB276" i="6"/>
  <c r="X283" i="6"/>
  <c r="AB287" i="6"/>
  <c r="U290" i="6"/>
  <c r="P379" i="6"/>
  <c r="P391" i="6" s="1"/>
  <c r="AD301" i="6"/>
  <c r="AD302" i="6"/>
  <c r="AA307" i="6"/>
  <c r="AD309" i="6"/>
  <c r="AA311" i="6"/>
  <c r="Y316" i="6"/>
  <c r="Y322" i="6"/>
  <c r="AC322" i="6"/>
  <c r="AC323" i="6"/>
  <c r="X325" i="6"/>
  <c r="U326" i="6"/>
  <c r="Y329" i="6"/>
  <c r="V331" i="6"/>
  <c r="V333" i="6"/>
  <c r="W335" i="6"/>
  <c r="AB336" i="6"/>
  <c r="U338" i="6"/>
  <c r="Y340" i="6"/>
  <c r="U344" i="6"/>
  <c r="U347" i="6"/>
  <c r="W348" i="6"/>
  <c r="AD349" i="6"/>
  <c r="U352" i="6"/>
  <c r="AF352" i="6" s="1"/>
  <c r="AB358" i="6"/>
  <c r="U361" i="6"/>
  <c r="AB362" i="6"/>
  <c r="AE362" i="6"/>
  <c r="AA363" i="6"/>
  <c r="Y364" i="6"/>
  <c r="Z367" i="6"/>
  <c r="X369" i="6"/>
  <c r="AE370" i="6"/>
  <c r="Z372" i="6"/>
  <c r="AB373" i="6"/>
  <c r="AD374" i="6"/>
  <c r="Z376" i="6"/>
  <c r="AB385" i="6"/>
  <c r="Z396" i="6"/>
  <c r="V407" i="6"/>
  <c r="V408" i="6"/>
  <c r="Z409" i="6"/>
  <c r="X410" i="6"/>
  <c r="AE412" i="6"/>
  <c r="Z413" i="6"/>
  <c r="AA414" i="6"/>
  <c r="AA10" i="7"/>
  <c r="Z11" i="7"/>
  <c r="Z17" i="7"/>
  <c r="AD19" i="7"/>
  <c r="Y21" i="7"/>
  <c r="W22" i="7"/>
  <c r="AE25" i="7"/>
  <c r="Y27" i="7"/>
  <c r="AC29" i="7"/>
  <c r="W33" i="7"/>
  <c r="T42" i="7"/>
  <c r="Z46" i="7"/>
  <c r="AD51" i="7"/>
  <c r="U53" i="7"/>
  <c r="AD59" i="7"/>
  <c r="Y62" i="7"/>
  <c r="AC65" i="7"/>
  <c r="V68" i="7"/>
  <c r="X70" i="7"/>
  <c r="AC86" i="7"/>
  <c r="O94" i="7"/>
  <c r="AE103" i="7"/>
  <c r="AC106" i="7"/>
  <c r="AE111" i="7"/>
  <c r="AC112" i="7"/>
  <c r="AA128" i="7"/>
  <c r="AD128" i="7"/>
  <c r="AE133" i="7"/>
  <c r="W136" i="7"/>
  <c r="AE137" i="7"/>
  <c r="AC145" i="7"/>
  <c r="AE154" i="7"/>
  <c r="X157" i="7"/>
  <c r="AE157" i="7"/>
  <c r="Z159" i="7"/>
  <c r="Z161" i="7"/>
  <c r="AC162" i="7"/>
  <c r="AD163" i="7"/>
  <c r="AD164" i="7"/>
  <c r="T177" i="7"/>
  <c r="AE178" i="7"/>
  <c r="T197" i="7"/>
  <c r="T210" i="7"/>
  <c r="AA222" i="7"/>
  <c r="X245" i="7"/>
  <c r="AC250" i="7"/>
  <c r="AE251" i="7"/>
  <c r="W259" i="7"/>
  <c r="W264" i="7"/>
  <c r="AE269" i="7"/>
  <c r="V311" i="7"/>
  <c r="U337" i="7"/>
  <c r="W344" i="7"/>
  <c r="AD367" i="7"/>
  <c r="AE367" i="7"/>
  <c r="AB372" i="7"/>
  <c r="V10" i="8"/>
  <c r="W13" i="8"/>
  <c r="AB34" i="8"/>
  <c r="X55" i="8"/>
  <c r="T70" i="8"/>
  <c r="AC80" i="8"/>
  <c r="T115" i="8"/>
  <c r="U216" i="8"/>
  <c r="AC217" i="8"/>
  <c r="V254" i="8"/>
  <c r="T299" i="8"/>
  <c r="V313" i="8"/>
  <c r="AD316" i="8"/>
  <c r="W317" i="8"/>
  <c r="T323" i="8"/>
  <c r="AE325" i="8"/>
  <c r="AD340" i="8"/>
  <c r="AE340" i="8"/>
  <c r="T341" i="8"/>
  <c r="T342" i="8"/>
  <c r="W11" i="5"/>
  <c r="Y12" i="5"/>
  <c r="AA13" i="5"/>
  <c r="U14" i="5"/>
  <c r="W15" i="5"/>
  <c r="Y16" i="5"/>
  <c r="AA17" i="5"/>
  <c r="U18" i="5"/>
  <c r="U76" i="5" s="1"/>
  <c r="W19" i="5"/>
  <c r="Y20" i="5"/>
  <c r="AA21" i="5"/>
  <c r="U22" i="5"/>
  <c r="W23" i="5"/>
  <c r="Y24" i="5"/>
  <c r="AA25" i="5"/>
  <c r="U26" i="5"/>
  <c r="W27" i="5"/>
  <c r="Y28" i="5"/>
  <c r="AA29" i="5"/>
  <c r="U30" i="5"/>
  <c r="W31" i="5"/>
  <c r="Y32" i="5"/>
  <c r="AA33" i="5"/>
  <c r="U34" i="5"/>
  <c r="W35" i="5"/>
  <c r="Y36" i="5"/>
  <c r="AA37" i="5"/>
  <c r="U38" i="5"/>
  <c r="W39" i="5"/>
  <c r="Y40" i="5"/>
  <c r="AA41" i="5"/>
  <c r="U42" i="5"/>
  <c r="W43" i="5"/>
  <c r="Y44" i="5"/>
  <c r="AA45" i="5"/>
  <c r="U46" i="5"/>
  <c r="W47" i="5"/>
  <c r="Y48" i="5"/>
  <c r="AA49" i="5"/>
  <c r="V50" i="5"/>
  <c r="Y51" i="5"/>
  <c r="AB52" i="5"/>
  <c r="W53" i="5"/>
  <c r="Z54" i="5"/>
  <c r="U55" i="5"/>
  <c r="X56" i="5"/>
  <c r="AA57" i="5"/>
  <c r="V58" i="5"/>
  <c r="AF58" i="5" s="1"/>
  <c r="Y59" i="5"/>
  <c r="AB60" i="5"/>
  <c r="W61" i="5"/>
  <c r="Z62" i="5"/>
  <c r="U63" i="5"/>
  <c r="X64" i="5"/>
  <c r="AA65" i="5"/>
  <c r="V66" i="5"/>
  <c r="Y67" i="5"/>
  <c r="AB68" i="5"/>
  <c r="W69" i="5"/>
  <c r="Z70" i="5"/>
  <c r="U71" i="5"/>
  <c r="X72" i="5"/>
  <c r="AA73" i="5"/>
  <c r="W79" i="5"/>
  <c r="W86" i="5" s="1"/>
  <c r="Y80" i="5"/>
  <c r="AB81" i="5"/>
  <c r="W82" i="5"/>
  <c r="Z83" i="5"/>
  <c r="U84" i="5"/>
  <c r="V90" i="5"/>
  <c r="AF90" i="5" s="1"/>
  <c r="AJ90" i="5" s="1"/>
  <c r="X91" i="5"/>
  <c r="AA92" i="5"/>
  <c r="V93" i="5"/>
  <c r="Y94" i="5"/>
  <c r="AB95" i="5"/>
  <c r="AB107" i="5"/>
  <c r="V108" i="5"/>
  <c r="X109" i="5"/>
  <c r="Z110" i="5"/>
  <c r="AB111" i="5"/>
  <c r="V112" i="5"/>
  <c r="AF112" i="5" s="1"/>
  <c r="AJ112" i="5" s="1"/>
  <c r="X113" i="5"/>
  <c r="Z114" i="5"/>
  <c r="AB115" i="5"/>
  <c r="V116" i="5"/>
  <c r="X117" i="5"/>
  <c r="Z118" i="5"/>
  <c r="AB119" i="5"/>
  <c r="V120" i="5"/>
  <c r="AF120" i="5" s="1"/>
  <c r="AJ120" i="5" s="1"/>
  <c r="X121" i="5"/>
  <c r="Z122" i="5"/>
  <c r="AB123" i="5"/>
  <c r="V124" i="5"/>
  <c r="X125" i="5"/>
  <c r="Z126" i="5"/>
  <c r="AB127" i="5"/>
  <c r="V128" i="5"/>
  <c r="AF128" i="5" s="1"/>
  <c r="AJ128" i="5" s="1"/>
  <c r="X129" i="5"/>
  <c r="Z130" i="5"/>
  <c r="AB131" i="5"/>
  <c r="V132" i="5"/>
  <c r="X133" i="5"/>
  <c r="Z134" i="5"/>
  <c r="AB135" i="5"/>
  <c r="V136" i="5"/>
  <c r="X137" i="5"/>
  <c r="Z138" i="5"/>
  <c r="AB139" i="5"/>
  <c r="V140" i="5"/>
  <c r="X141" i="5"/>
  <c r="Z142" i="5"/>
  <c r="AB143" i="5"/>
  <c r="V144" i="5"/>
  <c r="AF144" i="5" s="1"/>
  <c r="AJ144" i="5" s="1"/>
  <c r="X145" i="5"/>
  <c r="Z146" i="5"/>
  <c r="AB147" i="5"/>
  <c r="V148" i="5"/>
  <c r="X149" i="5"/>
  <c r="Z150" i="5"/>
  <c r="AB151" i="5"/>
  <c r="V152" i="5"/>
  <c r="AF152" i="5" s="1"/>
  <c r="AJ152" i="5" s="1"/>
  <c r="X153" i="5"/>
  <c r="Z154" i="5"/>
  <c r="AB155" i="5"/>
  <c r="V156" i="5"/>
  <c r="X157" i="5"/>
  <c r="Z158" i="5"/>
  <c r="AB159" i="5"/>
  <c r="V160" i="5"/>
  <c r="AF160" i="5" s="1"/>
  <c r="Y161" i="5"/>
  <c r="AB162" i="5"/>
  <c r="W163" i="5"/>
  <c r="Z164" i="5"/>
  <c r="U165" i="5"/>
  <c r="X166" i="5"/>
  <c r="AA167" i="5"/>
  <c r="V169" i="5"/>
  <c r="Y170" i="5"/>
  <c r="AB171" i="5"/>
  <c r="W172" i="5"/>
  <c r="Z173" i="5"/>
  <c r="U175" i="5"/>
  <c r="X176" i="5"/>
  <c r="AA178" i="5"/>
  <c r="V179" i="5"/>
  <c r="Y180" i="5"/>
  <c r="AB181" i="5"/>
  <c r="W182" i="5"/>
  <c r="Z183" i="5"/>
  <c r="R188" i="5"/>
  <c r="T188" i="5"/>
  <c r="AB188" i="5"/>
  <c r="AB189" i="5"/>
  <c r="W190" i="5"/>
  <c r="Z191" i="5"/>
  <c r="U192" i="5"/>
  <c r="X193" i="5"/>
  <c r="AA194" i="5"/>
  <c r="V195" i="5"/>
  <c r="AF195" i="5" s="1"/>
  <c r="Y196" i="5"/>
  <c r="AB197" i="5"/>
  <c r="W198" i="5"/>
  <c r="Z199" i="5"/>
  <c r="U200" i="5"/>
  <c r="X201" i="5"/>
  <c r="AA202" i="5"/>
  <c r="V203" i="5"/>
  <c r="AF203" i="5" s="1"/>
  <c r="Y204" i="5"/>
  <c r="AB205" i="5"/>
  <c r="W206" i="5"/>
  <c r="Z207" i="5"/>
  <c r="U208" i="5"/>
  <c r="X209" i="5"/>
  <c r="AA210" i="5"/>
  <c r="V211" i="5"/>
  <c r="AF211" i="5" s="1"/>
  <c r="Y212" i="5"/>
  <c r="AB213" i="5"/>
  <c r="W214" i="5"/>
  <c r="Z215" i="5"/>
  <c r="U216" i="5"/>
  <c r="X217" i="5"/>
  <c r="AA218" i="5"/>
  <c r="V219" i="5"/>
  <c r="AF219" i="5" s="1"/>
  <c r="Y220" i="5"/>
  <c r="AB221" i="5"/>
  <c r="X227" i="5"/>
  <c r="X276" i="5" s="1"/>
  <c r="AA228" i="5"/>
  <c r="AA276" i="5" s="1"/>
  <c r="V229" i="5"/>
  <c r="Y230" i="5"/>
  <c r="AB231" i="5"/>
  <c r="W232" i="5"/>
  <c r="Z233" i="5"/>
  <c r="U234" i="5"/>
  <c r="X235" i="5"/>
  <c r="AA236" i="5"/>
  <c r="V237" i="5"/>
  <c r="AF237" i="5" s="1"/>
  <c r="Y238" i="5"/>
  <c r="AB239" i="5"/>
  <c r="W240" i="5"/>
  <c r="Z241" i="5"/>
  <c r="U242" i="5"/>
  <c r="X243" i="5"/>
  <c r="AA244" i="5"/>
  <c r="V245" i="5"/>
  <c r="AF245" i="5" s="1"/>
  <c r="Y246" i="5"/>
  <c r="AB247" i="5"/>
  <c r="W248" i="5"/>
  <c r="Z249" i="5"/>
  <c r="U250" i="5"/>
  <c r="X251" i="5"/>
  <c r="AA252" i="5"/>
  <c r="V253" i="5"/>
  <c r="AF253" i="5" s="1"/>
  <c r="Y254" i="5"/>
  <c r="AB255" i="5"/>
  <c r="W256" i="5"/>
  <c r="Z257" i="5"/>
  <c r="U258" i="5"/>
  <c r="X259" i="5"/>
  <c r="AA260" i="5"/>
  <c r="V261" i="5"/>
  <c r="AF261" i="5" s="1"/>
  <c r="Y262" i="5"/>
  <c r="AB263" i="5"/>
  <c r="W264" i="5"/>
  <c r="Z265" i="5"/>
  <c r="U266" i="5"/>
  <c r="X267" i="5"/>
  <c r="AA268" i="5"/>
  <c r="V269" i="5"/>
  <c r="AF269" i="5" s="1"/>
  <c r="Y270" i="5"/>
  <c r="AB271" i="5"/>
  <c r="W272" i="5"/>
  <c r="Z273" i="5"/>
  <c r="U274" i="5"/>
  <c r="Y279" i="5"/>
  <c r="Y288" i="5" s="1"/>
  <c r="Y280" i="5"/>
  <c r="AB281" i="5"/>
  <c r="W282" i="5"/>
  <c r="Z283" i="5"/>
  <c r="U284" i="5"/>
  <c r="X285" i="5"/>
  <c r="AA286" i="5"/>
  <c r="U297" i="5"/>
  <c r="AC297" i="5"/>
  <c r="U298" i="5"/>
  <c r="X299" i="5"/>
  <c r="X376" i="5" s="1"/>
  <c r="X388" i="5" s="1"/>
  <c r="AA300" i="5"/>
  <c r="V301" i="5"/>
  <c r="Y302" i="5"/>
  <c r="AB303" i="5"/>
  <c r="W304" i="5"/>
  <c r="Z305" i="5"/>
  <c r="U306" i="5"/>
  <c r="X307" i="5"/>
  <c r="AA308" i="5"/>
  <c r="V309" i="5"/>
  <c r="AF309" i="5" s="1"/>
  <c r="Y310" i="5"/>
  <c r="AB311" i="5"/>
  <c r="W312" i="5"/>
  <c r="Z313" i="5"/>
  <c r="U314" i="5"/>
  <c r="X315" i="5"/>
  <c r="AA316" i="5"/>
  <c r="V317" i="5"/>
  <c r="AF317" i="5" s="1"/>
  <c r="W318" i="5"/>
  <c r="X319" i="5"/>
  <c r="Y320" i="5"/>
  <c r="Z321" i="5"/>
  <c r="AA322" i="5"/>
  <c r="AB323" i="5"/>
  <c r="U324" i="5"/>
  <c r="V325" i="5"/>
  <c r="AF325" i="5" s="1"/>
  <c r="AJ325" i="5" s="1"/>
  <c r="AK325" i="5" s="1"/>
  <c r="W326" i="5"/>
  <c r="X327" i="5"/>
  <c r="AA328" i="5"/>
  <c r="V329" i="5"/>
  <c r="AF329" i="5" s="1"/>
  <c r="Y330" i="5"/>
  <c r="AB331" i="5"/>
  <c r="W332" i="5"/>
  <c r="Z333" i="5"/>
  <c r="U334" i="5"/>
  <c r="X335" i="5"/>
  <c r="AA336" i="5"/>
  <c r="V337" i="5"/>
  <c r="Y338" i="5"/>
  <c r="AB339" i="5"/>
  <c r="W340" i="5"/>
  <c r="Z341" i="5"/>
  <c r="U342" i="5"/>
  <c r="X343" i="5"/>
  <c r="AA344" i="5"/>
  <c r="V345" i="5"/>
  <c r="Y346" i="5"/>
  <c r="AB347" i="5"/>
  <c r="W348" i="5"/>
  <c r="Z349" i="5"/>
  <c r="U350" i="5"/>
  <c r="X351" i="5"/>
  <c r="AA352" i="5"/>
  <c r="V353" i="5"/>
  <c r="Y354" i="5"/>
  <c r="AB355" i="5"/>
  <c r="W356" i="5"/>
  <c r="Z357" i="5"/>
  <c r="U358" i="5"/>
  <c r="X359" i="5"/>
  <c r="AA360" i="5"/>
  <c r="V361" i="5"/>
  <c r="AF361" i="5" s="1"/>
  <c r="Y362" i="5"/>
  <c r="AB363" i="5"/>
  <c r="W364" i="5"/>
  <c r="Z365" i="5"/>
  <c r="U366" i="5"/>
  <c r="X367" i="5"/>
  <c r="AA368" i="5"/>
  <c r="V369" i="5"/>
  <c r="Y370" i="5"/>
  <c r="AB371" i="5"/>
  <c r="W372" i="5"/>
  <c r="Z373" i="5"/>
  <c r="U374" i="5"/>
  <c r="W379" i="5"/>
  <c r="AE379" i="5"/>
  <c r="W380" i="5"/>
  <c r="Z381" i="5"/>
  <c r="U382" i="5"/>
  <c r="X383" i="5"/>
  <c r="W393" i="5"/>
  <c r="Z394" i="5"/>
  <c r="T403" i="5"/>
  <c r="AB403" i="5"/>
  <c r="AB404" i="5"/>
  <c r="W405" i="5"/>
  <c r="Z406" i="5"/>
  <c r="U407" i="5"/>
  <c r="X408" i="5"/>
  <c r="AA409" i="5"/>
  <c r="V410" i="5"/>
  <c r="Y11" i="6"/>
  <c r="X13" i="6"/>
  <c r="W15" i="6"/>
  <c r="AC16" i="6"/>
  <c r="X17" i="6"/>
  <c r="AA19" i="6"/>
  <c r="U20" i="6"/>
  <c r="Y25" i="6"/>
  <c r="Z26" i="6"/>
  <c r="V27" i="6"/>
  <c r="W31" i="6"/>
  <c r="Y32" i="6"/>
  <c r="W33" i="6"/>
  <c r="U34" i="6"/>
  <c r="V35" i="6"/>
  <c r="AD36" i="6"/>
  <c r="AC41" i="6"/>
  <c r="AC47" i="6"/>
  <c r="W51" i="6"/>
  <c r="V52" i="6"/>
  <c r="AC54" i="6"/>
  <c r="AE55" i="6"/>
  <c r="U57" i="6"/>
  <c r="W58" i="6"/>
  <c r="AC60" i="6"/>
  <c r="W62" i="6"/>
  <c r="AE65" i="6"/>
  <c r="U66" i="6"/>
  <c r="AB67" i="6"/>
  <c r="AB68" i="6"/>
  <c r="AC70" i="6"/>
  <c r="AE74" i="6"/>
  <c r="Z76" i="6"/>
  <c r="AA87" i="6"/>
  <c r="AB88" i="6"/>
  <c r="Z89" i="6"/>
  <c r="X95" i="6"/>
  <c r="Y96" i="6"/>
  <c r="AA97" i="6"/>
  <c r="AD99" i="6"/>
  <c r="U100" i="6"/>
  <c r="Q190" i="6"/>
  <c r="Q295" i="6" s="1"/>
  <c r="W114" i="6"/>
  <c r="AC115" i="6"/>
  <c r="V117" i="6"/>
  <c r="X122" i="6"/>
  <c r="U123" i="6"/>
  <c r="AA124" i="6"/>
  <c r="W130" i="6"/>
  <c r="AC131" i="6"/>
  <c r="V133" i="6"/>
  <c r="X138" i="6"/>
  <c r="U139" i="6"/>
  <c r="AA140" i="6"/>
  <c r="W146" i="6"/>
  <c r="AC147" i="6"/>
  <c r="V149" i="6"/>
  <c r="AA154" i="6"/>
  <c r="Z158" i="6"/>
  <c r="U159" i="6"/>
  <c r="X160" i="6"/>
  <c r="X162" i="6"/>
  <c r="X163" i="6"/>
  <c r="AD163" i="6"/>
  <c r="AA165" i="6"/>
  <c r="Z166" i="6"/>
  <c r="X168" i="6"/>
  <c r="U169" i="6"/>
  <c r="AB171" i="6"/>
  <c r="AD176" i="6"/>
  <c r="Y178" i="6"/>
  <c r="V179" i="6"/>
  <c r="V180" i="6"/>
  <c r="Z181" i="6"/>
  <c r="X182" i="6"/>
  <c r="W183" i="6"/>
  <c r="V184" i="6"/>
  <c r="AD185" i="6"/>
  <c r="AE188" i="6"/>
  <c r="Z197" i="6"/>
  <c r="AC197" i="6"/>
  <c r="AE200" i="6"/>
  <c r="AC200" i="6"/>
  <c r="Z202" i="6"/>
  <c r="AB203" i="6"/>
  <c r="AA204" i="6"/>
  <c r="U207" i="6"/>
  <c r="X210" i="6"/>
  <c r="AC210" i="6"/>
  <c r="W218" i="6"/>
  <c r="AD219" i="6"/>
  <c r="W220" i="6"/>
  <c r="U223" i="6"/>
  <c r="W224" i="6"/>
  <c r="W235" i="6"/>
  <c r="X236" i="6"/>
  <c r="AC236" i="6"/>
  <c r="U239" i="6"/>
  <c r="Y240" i="6"/>
  <c r="AA242" i="6"/>
  <c r="AA243" i="6"/>
  <c r="X252" i="6"/>
  <c r="Y253" i="6"/>
  <c r="W254" i="6"/>
  <c r="AE258" i="6"/>
  <c r="V259" i="6"/>
  <c r="AB260" i="6"/>
  <c r="W267" i="6"/>
  <c r="V275" i="6"/>
  <c r="AD277" i="6"/>
  <c r="AE278" i="6"/>
  <c r="V286" i="6"/>
  <c r="AC287" i="6"/>
  <c r="AD287" i="6"/>
  <c r="V290" i="6"/>
  <c r="X302" i="6"/>
  <c r="AB307" i="6"/>
  <c r="AB311" i="6"/>
  <c r="AD311" i="6"/>
  <c r="Z315" i="6"/>
  <c r="Z316" i="6"/>
  <c r="Z320" i="6"/>
  <c r="Y325" i="6"/>
  <c r="V326" i="6"/>
  <c r="Z329" i="6"/>
  <c r="AC331" i="6"/>
  <c r="AA333" i="6"/>
  <c r="AC333" i="6"/>
  <c r="X335" i="6"/>
  <c r="AC336" i="6"/>
  <c r="X338" i="6"/>
  <c r="AA340" i="6"/>
  <c r="AB344" i="6"/>
  <c r="Z346" i="6"/>
  <c r="V347" i="6"/>
  <c r="AD350" i="6"/>
  <c r="V352" i="6"/>
  <c r="AC358" i="6"/>
  <c r="V361" i="6"/>
  <c r="AC364" i="6"/>
  <c r="AD366" i="6"/>
  <c r="AA367" i="6"/>
  <c r="V371" i="6"/>
  <c r="AA376" i="6"/>
  <c r="AC385" i="6"/>
  <c r="W407" i="6"/>
  <c r="Y408" i="6"/>
  <c r="AA409" i="6"/>
  <c r="AD411" i="6"/>
  <c r="U412" i="6"/>
  <c r="AB413" i="6"/>
  <c r="AB414" i="6"/>
  <c r="AB10" i="7"/>
  <c r="AE11" i="7"/>
  <c r="AD14" i="7"/>
  <c r="AC14" i="7"/>
  <c r="AE15" i="7"/>
  <c r="AA17" i="7"/>
  <c r="T20" i="7"/>
  <c r="AA33" i="7"/>
  <c r="AC37" i="7"/>
  <c r="T39" i="7"/>
  <c r="U40" i="7"/>
  <c r="V41" i="7"/>
  <c r="W43" i="7"/>
  <c r="AC43" i="7"/>
  <c r="Y51" i="7"/>
  <c r="V53" i="7"/>
  <c r="AE54" i="7"/>
  <c r="AE59" i="7"/>
  <c r="Z62" i="7"/>
  <c r="AD65" i="7"/>
  <c r="AD68" i="7"/>
  <c r="Y78" i="7"/>
  <c r="AD86" i="7"/>
  <c r="P94" i="7"/>
  <c r="T87" i="7"/>
  <c r="Z103" i="7"/>
  <c r="AD104" i="7"/>
  <c r="Y105" i="7"/>
  <c r="AB106" i="7"/>
  <c r="AD113" i="7"/>
  <c r="AB114" i="7"/>
  <c r="AC116" i="7"/>
  <c r="W122" i="7"/>
  <c r="AB128" i="7"/>
  <c r="Y132" i="7"/>
  <c r="Z134" i="7"/>
  <c r="Y141" i="7"/>
  <c r="AD149" i="7"/>
  <c r="AD151" i="7"/>
  <c r="V152" i="7"/>
  <c r="AB159" i="7"/>
  <c r="W163" i="7"/>
  <c r="AE164" i="7"/>
  <c r="Y167" i="7"/>
  <c r="AC167" i="7"/>
  <c r="AD170" i="7"/>
  <c r="V171" i="7"/>
  <c r="AD176" i="7"/>
  <c r="AE184" i="7"/>
  <c r="V186" i="7"/>
  <c r="AE188" i="7"/>
  <c r="AE196" i="7"/>
  <c r="U197" i="7"/>
  <c r="W202" i="7"/>
  <c r="AE203" i="7"/>
  <c r="AD216" i="7"/>
  <c r="AF216" i="7" s="1"/>
  <c r="Z236" i="7"/>
  <c r="AC242" i="7"/>
  <c r="AD249" i="7"/>
  <c r="T250" i="7"/>
  <c r="V252" i="7"/>
  <c r="AD254" i="7"/>
  <c r="Z255" i="7"/>
  <c r="AD255" i="7"/>
  <c r="AC259" i="7"/>
  <c r="AA269" i="7"/>
  <c r="Z275" i="7"/>
  <c r="Y292" i="7"/>
  <c r="V295" i="7"/>
  <c r="W302" i="7"/>
  <c r="T311" i="7"/>
  <c r="W337" i="7"/>
  <c r="AA348" i="7"/>
  <c r="V351" i="7"/>
  <c r="AC351" i="7"/>
  <c r="AE356" i="7"/>
  <c r="AE360" i="7"/>
  <c r="AD364" i="7"/>
  <c r="AC367" i="7"/>
  <c r="G389" i="7"/>
  <c r="G392" i="7" s="1"/>
  <c r="U385" i="7"/>
  <c r="U389" i="7" s="1"/>
  <c r="U392" i="7" s="1"/>
  <c r="T45" i="8"/>
  <c r="AE53" i="8"/>
  <c r="Y66" i="8"/>
  <c r="U70" i="8"/>
  <c r="Y84" i="8"/>
  <c r="U95" i="8"/>
  <c r="T147" i="8"/>
  <c r="V150" i="8"/>
  <c r="AE154" i="8"/>
  <c r="P222" i="8"/>
  <c r="AD188" i="8"/>
  <c r="AE196" i="8"/>
  <c r="V216" i="8"/>
  <c r="AD218" i="8"/>
  <c r="AC218" i="8"/>
  <c r="W225" i="8"/>
  <c r="T268" i="8"/>
  <c r="AE271" i="8"/>
  <c r="X278" i="8"/>
  <c r="V279" i="8"/>
  <c r="AD306" i="8"/>
  <c r="AB316" i="8"/>
  <c r="Z341" i="8"/>
  <c r="R69" i="5"/>
  <c r="R82" i="5"/>
  <c r="R182" i="5"/>
  <c r="R206" i="5"/>
  <c r="AD10" i="6"/>
  <c r="Z11" i="6"/>
  <c r="AE14" i="6"/>
  <c r="AD23" i="6"/>
  <c r="Y28" i="6"/>
  <c r="X35" i="6"/>
  <c r="U36" i="6"/>
  <c r="AD43" i="6"/>
  <c r="AD49" i="6"/>
  <c r="AC58" i="6"/>
  <c r="X60" i="6"/>
  <c r="AB62" i="6"/>
  <c r="W75" i="6"/>
  <c r="T86" i="6"/>
  <c r="AC87" i="6"/>
  <c r="AA89" i="6"/>
  <c r="AE89" i="6"/>
  <c r="W94" i="6"/>
  <c r="W102" i="6" s="1"/>
  <c r="AC94" i="6"/>
  <c r="AE99" i="6"/>
  <c r="V100" i="6"/>
  <c r="Z112" i="6"/>
  <c r="W117" i="6"/>
  <c r="AB124" i="6"/>
  <c r="Z128" i="6"/>
  <c r="W133" i="6"/>
  <c r="AB140" i="6"/>
  <c r="Z144" i="6"/>
  <c r="W149" i="6"/>
  <c r="AA158" i="6"/>
  <c r="AC158" i="6"/>
  <c r="Z163" i="6"/>
  <c r="AA166" i="6"/>
  <c r="Y169" i="6"/>
  <c r="AE169" i="6"/>
  <c r="Z178" i="6"/>
  <c r="AA181" i="6"/>
  <c r="AD181" i="6"/>
  <c r="Z184" i="6"/>
  <c r="T200" i="6"/>
  <c r="AB210" i="6"/>
  <c r="T217" i="6"/>
  <c r="AF217" i="6" s="1"/>
  <c r="Y218" i="6"/>
  <c r="Y223" i="6"/>
  <c r="Z235" i="6"/>
  <c r="Y236" i="6"/>
  <c r="Z240" i="6"/>
  <c r="AE249" i="6"/>
  <c r="Z253" i="6"/>
  <c r="AE273" i="6"/>
  <c r="Z275" i="6"/>
  <c r="Z290" i="6"/>
  <c r="AA302" i="6"/>
  <c r="AC307" i="6"/>
  <c r="T310" i="6"/>
  <c r="AE311" i="6"/>
  <c r="V319" i="6"/>
  <c r="AA320" i="6"/>
  <c r="W326" i="6"/>
  <c r="AB329" i="6"/>
  <c r="X332" i="6"/>
  <c r="AB333" i="6"/>
  <c r="AD333" i="6"/>
  <c r="AC340" i="6"/>
  <c r="AC344" i="6"/>
  <c r="W347" i="6"/>
  <c r="AD348" i="6"/>
  <c r="Y350" i="6"/>
  <c r="T354" i="6"/>
  <c r="AD358" i="6"/>
  <c r="X375" i="6"/>
  <c r="T382" i="6"/>
  <c r="Z384" i="6"/>
  <c r="AD385" i="6"/>
  <c r="AB395" i="6"/>
  <c r="V412" i="6"/>
  <c r="AC17" i="7"/>
  <c r="W20" i="7"/>
  <c r="AB20" i="7"/>
  <c r="AE24" i="7"/>
  <c r="AA27" i="7"/>
  <c r="T32" i="7"/>
  <c r="T35" i="7"/>
  <c r="W40" i="7"/>
  <c r="W41" i="7"/>
  <c r="U42" i="7"/>
  <c r="AA43" i="7"/>
  <c r="AD43" i="7"/>
  <c r="AE65" i="7"/>
  <c r="W68" i="7"/>
  <c r="AE68" i="7"/>
  <c r="X77" i="7"/>
  <c r="AA78" i="7"/>
  <c r="T80" i="7"/>
  <c r="AD91" i="7"/>
  <c r="AC91" i="7"/>
  <c r="U91" i="7"/>
  <c r="AD109" i="7"/>
  <c r="Z111" i="7"/>
  <c r="Z113" i="7"/>
  <c r="AC127" i="7"/>
  <c r="AA130" i="7"/>
  <c r="AD130" i="7"/>
  <c r="AB134" i="7"/>
  <c r="Z141" i="7"/>
  <c r="AC147" i="7"/>
  <c r="W152" i="7"/>
  <c r="AC161" i="7"/>
  <c r="Z167" i="7"/>
  <c r="AA169" i="7"/>
  <c r="Y188" i="7"/>
  <c r="V199" i="7"/>
  <c r="U199" i="7"/>
  <c r="AD207" i="7"/>
  <c r="AE224" i="7"/>
  <c r="Y229" i="7"/>
  <c r="T231" i="7"/>
  <c r="V239" i="7"/>
  <c r="AE249" i="7"/>
  <c r="AB250" i="7"/>
  <c r="AD251" i="7"/>
  <c r="AC251" i="7"/>
  <c r="X252" i="7"/>
  <c r="AA255" i="7"/>
  <c r="T262" i="7"/>
  <c r="AC269" i="7"/>
  <c r="U275" i="7"/>
  <c r="AA292" i="7"/>
  <c r="AD293" i="7"/>
  <c r="Z295" i="7"/>
  <c r="AC303" i="7"/>
  <c r="AD303" i="7"/>
  <c r="AE303" i="7"/>
  <c r="AD305" i="7"/>
  <c r="AB328" i="7"/>
  <c r="Y345" i="7"/>
  <c r="W351" i="7"/>
  <c r="W355" i="7"/>
  <c r="X358" i="7"/>
  <c r="AA359" i="7"/>
  <c r="X364" i="7"/>
  <c r="W367" i="7"/>
  <c r="W385" i="7"/>
  <c r="W10" i="8"/>
  <c r="T36" i="8"/>
  <c r="U40" i="8"/>
  <c r="T63" i="8"/>
  <c r="AB84" i="8"/>
  <c r="W93" i="8"/>
  <c r="AE113" i="8"/>
  <c r="T119" i="8"/>
  <c r="AE148" i="8"/>
  <c r="AD172" i="8"/>
  <c r="Z180" i="8"/>
  <c r="T181" i="8"/>
  <c r="T191" i="8"/>
  <c r="W198" i="8"/>
  <c r="X204" i="8"/>
  <c r="AD217" i="8"/>
  <c r="T218" i="8"/>
  <c r="Z225" i="8"/>
  <c r="AD227" i="8"/>
  <c r="AC227" i="8"/>
  <c r="T240" i="8"/>
  <c r="AD254" i="8"/>
  <c r="T283" i="8"/>
  <c r="T311" i="8"/>
  <c r="W337" i="8"/>
  <c r="Y11" i="5"/>
  <c r="AA12" i="5"/>
  <c r="U13" i="5"/>
  <c r="W14" i="5"/>
  <c r="Y15" i="5"/>
  <c r="AA16" i="5"/>
  <c r="U17" i="5"/>
  <c r="W18" i="5"/>
  <c r="Y19" i="5"/>
  <c r="AA20" i="5"/>
  <c r="U21" i="5"/>
  <c r="W22" i="5"/>
  <c r="Y23" i="5"/>
  <c r="AA24" i="5"/>
  <c r="U25" i="5"/>
  <c r="W26" i="5"/>
  <c r="Y27" i="5"/>
  <c r="AA28" i="5"/>
  <c r="U29" i="5"/>
  <c r="W30" i="5"/>
  <c r="Y31" i="5"/>
  <c r="AA32" i="5"/>
  <c r="W34" i="5"/>
  <c r="Y35" i="5"/>
  <c r="AA36" i="5"/>
  <c r="W38" i="5"/>
  <c r="Y39" i="5"/>
  <c r="AA40" i="5"/>
  <c r="W42" i="5"/>
  <c r="Y43" i="5"/>
  <c r="AA44" i="5"/>
  <c r="W46" i="5"/>
  <c r="Y47" i="5"/>
  <c r="AA48" i="5"/>
  <c r="X50" i="5"/>
  <c r="AA51" i="5"/>
  <c r="V52" i="5"/>
  <c r="Y53" i="5"/>
  <c r="AB54" i="5"/>
  <c r="W55" i="5"/>
  <c r="Z56" i="5"/>
  <c r="X58" i="5"/>
  <c r="AA59" i="5"/>
  <c r="V60" i="5"/>
  <c r="Y61" i="5"/>
  <c r="AB62" i="5"/>
  <c r="W63" i="5"/>
  <c r="Z64" i="5"/>
  <c r="X66" i="5"/>
  <c r="AA67" i="5"/>
  <c r="V68" i="5"/>
  <c r="Y69" i="5"/>
  <c r="AB70" i="5"/>
  <c r="W71" i="5"/>
  <c r="U72" i="5"/>
  <c r="Z72" i="5"/>
  <c r="AA80" i="5"/>
  <c r="V81" i="5"/>
  <c r="Y82" i="5"/>
  <c r="AB83" i="5"/>
  <c r="W84" i="5"/>
  <c r="X90" i="5"/>
  <c r="U91" i="5"/>
  <c r="Z91" i="5"/>
  <c r="X93" i="5"/>
  <c r="R93" i="5"/>
  <c r="AA94" i="5"/>
  <c r="V95" i="5"/>
  <c r="V107" i="5"/>
  <c r="X108" i="5"/>
  <c r="U109" i="5"/>
  <c r="Z109" i="5"/>
  <c r="AB110" i="5"/>
  <c r="V111" i="5"/>
  <c r="X112" i="5"/>
  <c r="R112" i="5"/>
  <c r="U113" i="5"/>
  <c r="Z113" i="5"/>
  <c r="AB114" i="5"/>
  <c r="V115" i="5"/>
  <c r="X116" i="5"/>
  <c r="U117" i="5"/>
  <c r="Z117" i="5"/>
  <c r="AB118" i="5"/>
  <c r="V119" i="5"/>
  <c r="X120" i="5"/>
  <c r="U121" i="5"/>
  <c r="Z121" i="5"/>
  <c r="AB122" i="5"/>
  <c r="V123" i="5"/>
  <c r="X124" i="5"/>
  <c r="U125" i="5"/>
  <c r="Z125" i="5"/>
  <c r="AB126" i="5"/>
  <c r="V127" i="5"/>
  <c r="X128" i="5"/>
  <c r="U129" i="5"/>
  <c r="Z129" i="5"/>
  <c r="AB130" i="5"/>
  <c r="V131" i="5"/>
  <c r="X132" i="5"/>
  <c r="R132" i="5"/>
  <c r="U133" i="5"/>
  <c r="Z133" i="5"/>
  <c r="AB134" i="5"/>
  <c r="V135" i="5"/>
  <c r="X136" i="5"/>
  <c r="R136" i="5"/>
  <c r="U137" i="5"/>
  <c r="Z137" i="5"/>
  <c r="AB138" i="5"/>
  <c r="V139" i="5"/>
  <c r="X140" i="5"/>
  <c r="U141" i="5"/>
  <c r="Z141" i="5"/>
  <c r="AB142" i="5"/>
  <c r="V143" i="5"/>
  <c r="X144" i="5"/>
  <c r="R144" i="5"/>
  <c r="U145" i="5"/>
  <c r="Z145" i="5"/>
  <c r="AB146" i="5"/>
  <c r="V147" i="5"/>
  <c r="X148" i="5"/>
  <c r="U149" i="5"/>
  <c r="Z149" i="5"/>
  <c r="AB150" i="5"/>
  <c r="V151" i="5"/>
  <c r="X152" i="5"/>
  <c r="U153" i="5"/>
  <c r="Z153" i="5"/>
  <c r="AB154" i="5"/>
  <c r="V155" i="5"/>
  <c r="X156" i="5"/>
  <c r="U157" i="5"/>
  <c r="Z157" i="5"/>
  <c r="AB158" i="5"/>
  <c r="V159" i="5"/>
  <c r="X160" i="5"/>
  <c r="AA161" i="5"/>
  <c r="V162" i="5"/>
  <c r="Y163" i="5"/>
  <c r="AB164" i="5"/>
  <c r="W165" i="5"/>
  <c r="U166" i="5"/>
  <c r="Z166" i="5"/>
  <c r="X169" i="5"/>
  <c r="AA170" i="5"/>
  <c r="V171" i="5"/>
  <c r="Y172" i="5"/>
  <c r="AB173" i="5"/>
  <c r="W175" i="5"/>
  <c r="U176" i="5"/>
  <c r="Z176" i="5"/>
  <c r="R177" i="5"/>
  <c r="X179" i="5"/>
  <c r="AA180" i="5"/>
  <c r="V181" i="5"/>
  <c r="Y182" i="5"/>
  <c r="AB183" i="5"/>
  <c r="V189" i="5"/>
  <c r="V223" i="5" s="1"/>
  <c r="Y190" i="5"/>
  <c r="AB191" i="5"/>
  <c r="W192" i="5"/>
  <c r="U193" i="5"/>
  <c r="Z193" i="5"/>
  <c r="X195" i="5"/>
  <c r="R195" i="5"/>
  <c r="AA196" i="5"/>
  <c r="V197" i="5"/>
  <c r="Y198" i="5"/>
  <c r="AB199" i="5"/>
  <c r="W200" i="5"/>
  <c r="U201" i="5"/>
  <c r="Z201" i="5"/>
  <c r="X203" i="5"/>
  <c r="AA204" i="5"/>
  <c r="V205" i="5"/>
  <c r="Y206" i="5"/>
  <c r="AB207" i="5"/>
  <c r="W208" i="5"/>
  <c r="U209" i="5"/>
  <c r="Z209" i="5"/>
  <c r="X211" i="5"/>
  <c r="R211" i="5"/>
  <c r="AA212" i="5"/>
  <c r="V213" i="5"/>
  <c r="Y214" i="5"/>
  <c r="AB215" i="5"/>
  <c r="W216" i="5"/>
  <c r="U217" i="5"/>
  <c r="Z217" i="5"/>
  <c r="X219" i="5"/>
  <c r="AA220" i="5"/>
  <c r="V221" i="5"/>
  <c r="U227" i="5"/>
  <c r="Z227" i="5"/>
  <c r="Z276" i="5" s="1"/>
  <c r="X229" i="5"/>
  <c r="AA230" i="5"/>
  <c r="V231" i="5"/>
  <c r="Y232" i="5"/>
  <c r="AB233" i="5"/>
  <c r="W234" i="5"/>
  <c r="U235" i="5"/>
  <c r="Z235" i="5"/>
  <c r="X237" i="5"/>
  <c r="AA238" i="5"/>
  <c r="V239" i="5"/>
  <c r="Y240" i="5"/>
  <c r="AB241" i="5"/>
  <c r="W242" i="5"/>
  <c r="U243" i="5"/>
  <c r="Z243" i="5"/>
  <c r="X245" i="5"/>
  <c r="AA246" i="5"/>
  <c r="V247" i="5"/>
  <c r="Y248" i="5"/>
  <c r="AB249" i="5"/>
  <c r="W250" i="5"/>
  <c r="U251" i="5"/>
  <c r="Z251" i="5"/>
  <c r="X253" i="5"/>
  <c r="AA254" i="5"/>
  <c r="V255" i="5"/>
  <c r="Y256" i="5"/>
  <c r="AB257" i="5"/>
  <c r="W258" i="5"/>
  <c r="U259" i="5"/>
  <c r="Z259" i="5"/>
  <c r="X261" i="5"/>
  <c r="AA262" i="5"/>
  <c r="V263" i="5"/>
  <c r="Y264" i="5"/>
  <c r="AB265" i="5"/>
  <c r="W266" i="5"/>
  <c r="U267" i="5"/>
  <c r="Z267" i="5"/>
  <c r="X269" i="5"/>
  <c r="AA270" i="5"/>
  <c r="V271" i="5"/>
  <c r="Y272" i="5"/>
  <c r="AB273" i="5"/>
  <c r="W274" i="5"/>
  <c r="R279" i="5"/>
  <c r="AA279" i="5"/>
  <c r="AA280" i="5"/>
  <c r="V281" i="5"/>
  <c r="Y282" i="5"/>
  <c r="AB283" i="5"/>
  <c r="W284" i="5"/>
  <c r="U285" i="5"/>
  <c r="Z285" i="5"/>
  <c r="W298" i="5"/>
  <c r="U299" i="5"/>
  <c r="Z299" i="5"/>
  <c r="X301" i="5"/>
  <c r="AA302" i="5"/>
  <c r="V303" i="5"/>
  <c r="Y304" i="5"/>
  <c r="AB305" i="5"/>
  <c r="W306" i="5"/>
  <c r="U307" i="5"/>
  <c r="Z307" i="5"/>
  <c r="X309" i="5"/>
  <c r="AA310" i="5"/>
  <c r="V311" i="5"/>
  <c r="Y312" i="5"/>
  <c r="AB313" i="5"/>
  <c r="W314" i="5"/>
  <c r="U315" i="5"/>
  <c r="Z315" i="5"/>
  <c r="X317" i="5"/>
  <c r="Y318" i="5"/>
  <c r="U319" i="5"/>
  <c r="Z319" i="5"/>
  <c r="AA320" i="5"/>
  <c r="AB321" i="5"/>
  <c r="V323" i="5"/>
  <c r="W324" i="5"/>
  <c r="X325" i="5"/>
  <c r="Y326" i="5"/>
  <c r="U327" i="5"/>
  <c r="Z327" i="5"/>
  <c r="X329" i="5"/>
  <c r="R329" i="5"/>
  <c r="AA330" i="5"/>
  <c r="V331" i="5"/>
  <c r="Y332" i="5"/>
  <c r="AB333" i="5"/>
  <c r="W334" i="5"/>
  <c r="U335" i="5"/>
  <c r="Z335" i="5"/>
  <c r="X337" i="5"/>
  <c r="AA338" i="5"/>
  <c r="V339" i="5"/>
  <c r="Y340" i="5"/>
  <c r="AB341" i="5"/>
  <c r="W342" i="5"/>
  <c r="U343" i="5"/>
  <c r="Z343" i="5"/>
  <c r="X345" i="5"/>
  <c r="R345" i="5"/>
  <c r="AA346" i="5"/>
  <c r="V347" i="5"/>
  <c r="Y348" i="5"/>
  <c r="AB349" i="5"/>
  <c r="W350" i="5"/>
  <c r="Z351" i="5"/>
  <c r="X353" i="5"/>
  <c r="R353" i="5"/>
  <c r="AA354" i="5"/>
  <c r="V355" i="5"/>
  <c r="Y356" i="5"/>
  <c r="AB357" i="5"/>
  <c r="W358" i="5"/>
  <c r="Z359" i="5"/>
  <c r="X361" i="5"/>
  <c r="AA362" i="5"/>
  <c r="V363" i="5"/>
  <c r="Y364" i="5"/>
  <c r="AB365" i="5"/>
  <c r="W366" i="5"/>
  <c r="Z367" i="5"/>
  <c r="X369" i="5"/>
  <c r="AA370" i="5"/>
  <c r="V371" i="5"/>
  <c r="Y372" i="5"/>
  <c r="AB373" i="5"/>
  <c r="W374" i="5"/>
  <c r="Y379" i="5"/>
  <c r="Y380" i="5"/>
  <c r="AB381" i="5"/>
  <c r="W382" i="5"/>
  <c r="Z383" i="5"/>
  <c r="Y393" i="5"/>
  <c r="AB394" i="5"/>
  <c r="L396" i="5"/>
  <c r="L399" i="5" s="1"/>
  <c r="V403" i="5"/>
  <c r="AD403" i="5"/>
  <c r="V404" i="5"/>
  <c r="Y405" i="5"/>
  <c r="AB406" i="5"/>
  <c r="W407" i="5"/>
  <c r="Z408" i="5"/>
  <c r="R410" i="5"/>
  <c r="V414" i="6"/>
  <c r="AA413" i="6"/>
  <c r="X412" i="6"/>
  <c r="U411" i="6"/>
  <c r="Z410" i="6"/>
  <c r="W409" i="6"/>
  <c r="AB408" i="6"/>
  <c r="Y407" i="6"/>
  <c r="W397" i="6"/>
  <c r="AB396" i="6"/>
  <c r="U386" i="6"/>
  <c r="Z385" i="6"/>
  <c r="W384" i="6"/>
  <c r="AB383" i="6"/>
  <c r="X376" i="6"/>
  <c r="U375" i="6"/>
  <c r="Z374" i="6"/>
  <c r="W373" i="6"/>
  <c r="AB372" i="6"/>
  <c r="Y371" i="6"/>
  <c r="V370" i="6"/>
  <c r="AA369" i="6"/>
  <c r="U367" i="6"/>
  <c r="Z366" i="6"/>
  <c r="W365" i="6"/>
  <c r="AB364" i="6"/>
  <c r="Y363" i="6"/>
  <c r="V362" i="6"/>
  <c r="AA361" i="6"/>
  <c r="X360" i="6"/>
  <c r="U359" i="6"/>
  <c r="Z358" i="6"/>
  <c r="W357" i="6"/>
  <c r="AB356" i="6"/>
  <c r="Y355" i="6"/>
  <c r="V354" i="6"/>
  <c r="AA353" i="6"/>
  <c r="X352" i="6"/>
  <c r="Z350" i="6"/>
  <c r="W349" i="6"/>
  <c r="AB348" i="6"/>
  <c r="Y347" i="6"/>
  <c r="V346" i="6"/>
  <c r="AA345" i="6"/>
  <c r="X344" i="6"/>
  <c r="U343" i="6"/>
  <c r="W341" i="6"/>
  <c r="AB340" i="6"/>
  <c r="Y339" i="6"/>
  <c r="V338" i="6"/>
  <c r="AA337" i="6"/>
  <c r="X336" i="6"/>
  <c r="U335" i="6"/>
  <c r="AF335" i="6" s="1"/>
  <c r="W333" i="6"/>
  <c r="AB332" i="6"/>
  <c r="Y331" i="6"/>
  <c r="AA329" i="6"/>
  <c r="X328" i="6"/>
  <c r="U327" i="6"/>
  <c r="Z326" i="6"/>
  <c r="W325" i="6"/>
  <c r="AB324" i="6"/>
  <c r="Y323" i="6"/>
  <c r="V322" i="6"/>
  <c r="X320" i="6"/>
  <c r="U319" i="6"/>
  <c r="AB316" i="6"/>
  <c r="Y315" i="6"/>
  <c r="V314" i="6"/>
  <c r="AA313" i="6"/>
  <c r="U311" i="6"/>
  <c r="AF311" i="6" s="1"/>
  <c r="Z310" i="6"/>
  <c r="W309" i="6"/>
  <c r="Y307" i="6"/>
  <c r="V306" i="6"/>
  <c r="AA305" i="6"/>
  <c r="Z302" i="6"/>
  <c r="W290" i="6"/>
  <c r="AB289" i="6"/>
  <c r="Y288" i="6"/>
  <c r="V287" i="6"/>
  <c r="AA286" i="6"/>
  <c r="X285" i="6"/>
  <c r="Y278" i="6"/>
  <c r="V277" i="6"/>
  <c r="AA276" i="6"/>
  <c r="X275" i="6"/>
  <c r="U274" i="6"/>
  <c r="Z273" i="6"/>
  <c r="W272" i="6"/>
  <c r="AB271" i="6"/>
  <c r="Y270" i="6"/>
  <c r="V269" i="6"/>
  <c r="X267" i="6"/>
  <c r="U266" i="6"/>
  <c r="Z265" i="6"/>
  <c r="AB263" i="6"/>
  <c r="Y262" i="6"/>
  <c r="V261" i="6"/>
  <c r="AA260" i="6"/>
  <c r="X259" i="6"/>
  <c r="U258" i="6"/>
  <c r="W256" i="6"/>
  <c r="Y254" i="6"/>
  <c r="V253" i="6"/>
  <c r="AA252" i="6"/>
  <c r="U250" i="6"/>
  <c r="Z249" i="6"/>
  <c r="W248" i="6"/>
  <c r="AB247" i="6"/>
  <c r="Y246" i="6"/>
  <c r="V245" i="6"/>
  <c r="AA244" i="6"/>
  <c r="X243" i="6"/>
  <c r="U242" i="6"/>
  <c r="W240" i="6"/>
  <c r="AB239" i="6"/>
  <c r="Y238" i="6"/>
  <c r="AA236" i="6"/>
  <c r="X235" i="6"/>
  <c r="Z233" i="6"/>
  <c r="W232" i="6"/>
  <c r="AB231" i="6"/>
  <c r="X225" i="6"/>
  <c r="U224" i="6"/>
  <c r="Z223" i="6"/>
  <c r="W222" i="6"/>
  <c r="AB221" i="6"/>
  <c r="Y220" i="6"/>
  <c r="V219" i="6"/>
  <c r="AA218" i="6"/>
  <c r="X217" i="6"/>
  <c r="U216" i="6"/>
  <c r="W214" i="6"/>
  <c r="AB213" i="6"/>
  <c r="Y212" i="6"/>
  <c r="AA210" i="6"/>
  <c r="X209" i="6"/>
  <c r="U208" i="6"/>
  <c r="Z207" i="6"/>
  <c r="W206" i="6"/>
  <c r="AB205" i="6"/>
  <c r="Y204" i="6"/>
  <c r="V203" i="6"/>
  <c r="AA202" i="6"/>
  <c r="X201" i="6"/>
  <c r="U200" i="6"/>
  <c r="AB197" i="6"/>
  <c r="Y196" i="6"/>
  <c r="V195" i="6"/>
  <c r="AA194" i="6"/>
  <c r="Z188" i="6"/>
  <c r="W187" i="6"/>
  <c r="U186" i="6"/>
  <c r="Z185" i="6"/>
  <c r="W184" i="6"/>
  <c r="AB183" i="6"/>
  <c r="Y182" i="6"/>
  <c r="V181" i="6"/>
  <c r="AA180" i="6"/>
  <c r="X179" i="6"/>
  <c r="U178" i="6"/>
  <c r="Z177" i="6"/>
  <c r="W176" i="6"/>
  <c r="AB175" i="6"/>
  <c r="Y174" i="6"/>
  <c r="W173" i="6"/>
  <c r="AB172" i="6"/>
  <c r="Z171" i="6"/>
  <c r="X170" i="6"/>
  <c r="V169" i="6"/>
  <c r="AB168" i="6"/>
  <c r="Z167" i="6"/>
  <c r="X166" i="6"/>
  <c r="V165" i="6"/>
  <c r="AA164" i="6"/>
  <c r="Y163" i="6"/>
  <c r="W162" i="6"/>
  <c r="U161" i="6"/>
  <c r="AA160" i="6"/>
  <c r="Y159" i="6"/>
  <c r="V158" i="6"/>
  <c r="AB157" i="6"/>
  <c r="V154" i="6"/>
  <c r="AA153" i="6"/>
  <c r="X152" i="6"/>
  <c r="V151" i="6"/>
  <c r="Z149" i="6"/>
  <c r="V147" i="6"/>
  <c r="AB146" i="6"/>
  <c r="X144" i="6"/>
  <c r="AB142" i="6"/>
  <c r="X140" i="6"/>
  <c r="V139" i="6"/>
  <c r="AB138" i="6"/>
  <c r="Z137" i="6"/>
  <c r="X136" i="6"/>
  <c r="V135" i="6"/>
  <c r="Z133" i="6"/>
  <c r="V131" i="6"/>
  <c r="AB130" i="6"/>
  <c r="X128" i="6"/>
  <c r="AB126" i="6"/>
  <c r="X124" i="6"/>
  <c r="V123" i="6"/>
  <c r="AB122" i="6"/>
  <c r="Z121" i="6"/>
  <c r="X120" i="6"/>
  <c r="V119" i="6"/>
  <c r="Z117" i="6"/>
  <c r="V115" i="6"/>
  <c r="AB114" i="6"/>
  <c r="X112" i="6"/>
  <c r="X100" i="6"/>
  <c r="U99" i="6"/>
  <c r="Z98" i="6"/>
  <c r="W97" i="6"/>
  <c r="AB96" i="6"/>
  <c r="Z95" i="6"/>
  <c r="X89" i="6"/>
  <c r="U88" i="6"/>
  <c r="Z87" i="6"/>
  <c r="W86" i="6"/>
  <c r="AB85" i="6"/>
  <c r="Z84" i="6"/>
  <c r="AA77" i="6"/>
  <c r="X76" i="6"/>
  <c r="U75" i="6"/>
  <c r="Z74" i="6"/>
  <c r="W73" i="6"/>
  <c r="AB72" i="6"/>
  <c r="Y71" i="6"/>
  <c r="V70" i="6"/>
  <c r="X68" i="6"/>
  <c r="V67" i="6"/>
  <c r="AA66" i="6"/>
  <c r="X65" i="6"/>
  <c r="U64" i="6"/>
  <c r="Z63" i="6"/>
  <c r="X62" i="6"/>
  <c r="V61" i="6"/>
  <c r="AB60" i="6"/>
  <c r="Y59" i="6"/>
  <c r="V58" i="6"/>
  <c r="AF58" i="6" s="1"/>
  <c r="AA57" i="6"/>
  <c r="U55" i="6"/>
  <c r="Z54" i="6"/>
  <c r="W53" i="6"/>
  <c r="AB52" i="6"/>
  <c r="Y51" i="6"/>
  <c r="V50" i="6"/>
  <c r="AA49" i="6"/>
  <c r="Y47" i="6"/>
  <c r="W45" i="6"/>
  <c r="U43" i="6"/>
  <c r="AB42" i="6"/>
  <c r="AA41" i="6"/>
  <c r="Y39" i="6"/>
  <c r="W37" i="6"/>
  <c r="V36" i="6"/>
  <c r="U35" i="6"/>
  <c r="AB34" i="6"/>
  <c r="AA33" i="6"/>
  <c r="Z32" i="6"/>
  <c r="Y31" i="6"/>
  <c r="X30" i="6"/>
  <c r="W29" i="6"/>
  <c r="V28" i="6"/>
  <c r="U27" i="6"/>
  <c r="AB26" i="6"/>
  <c r="AA25" i="6"/>
  <c r="Y23" i="6"/>
  <c r="X22" i="6"/>
  <c r="W21" i="6"/>
  <c r="V20" i="6"/>
  <c r="U19" i="6"/>
  <c r="AB18" i="6"/>
  <c r="AA17" i="6"/>
  <c r="Z16" i="6"/>
  <c r="Y15" i="6"/>
  <c r="X14" i="6"/>
  <c r="W13" i="6"/>
  <c r="V12" i="6"/>
  <c r="V413" i="6"/>
  <c r="W412" i="6"/>
  <c r="Z411" i="6"/>
  <c r="AB410" i="6"/>
  <c r="U409" i="6"/>
  <c r="W408" i="6"/>
  <c r="X407" i="6"/>
  <c r="AB397" i="6"/>
  <c r="U396" i="6"/>
  <c r="U399" i="6" s="1"/>
  <c r="U402" i="6" s="1"/>
  <c r="AB386" i="6"/>
  <c r="U385" i="6"/>
  <c r="X384" i="6"/>
  <c r="Y383" i="6"/>
  <c r="AB376" i="6"/>
  <c r="V375" i="6"/>
  <c r="W374" i="6"/>
  <c r="Z373" i="6"/>
  <c r="AA372" i="6"/>
  <c r="X370" i="6"/>
  <c r="Y369" i="6"/>
  <c r="V366" i="6"/>
  <c r="Y365" i="6"/>
  <c r="Z364" i="6"/>
  <c r="AB363" i="6"/>
  <c r="W362" i="6"/>
  <c r="X361" i="6"/>
  <c r="Z360" i="6"/>
  <c r="AB359" i="6"/>
  <c r="U358" i="6"/>
  <c r="X357" i="6"/>
  <c r="Y356" i="6"/>
  <c r="AA355" i="6"/>
  <c r="U354" i="6"/>
  <c r="W353" i="6"/>
  <c r="Y352" i="6"/>
  <c r="V349" i="6"/>
  <c r="X348" i="6"/>
  <c r="Z347" i="6"/>
  <c r="V345" i="6"/>
  <c r="W344" i="6"/>
  <c r="Z343" i="6"/>
  <c r="U341" i="6"/>
  <c r="W340" i="6"/>
  <c r="X339" i="6"/>
  <c r="AB338" i="6"/>
  <c r="U337" i="6"/>
  <c r="V336" i="6"/>
  <c r="Y335" i="6"/>
  <c r="V332" i="6"/>
  <c r="W331" i="6"/>
  <c r="U328" i="6"/>
  <c r="X327" i="6"/>
  <c r="Y326" i="6"/>
  <c r="AB325" i="6"/>
  <c r="U324" i="6"/>
  <c r="V323" i="6"/>
  <c r="Z322" i="6"/>
  <c r="W319" i="6"/>
  <c r="U315" i="6"/>
  <c r="Y314" i="6"/>
  <c r="Z313" i="6"/>
  <c r="V311" i="6"/>
  <c r="W310" i="6"/>
  <c r="Z309" i="6"/>
  <c r="X306" i="6"/>
  <c r="Y305" i="6"/>
  <c r="V302" i="6"/>
  <c r="X290" i="6"/>
  <c r="Y289" i="6"/>
  <c r="AA288" i="6"/>
  <c r="U287" i="6"/>
  <c r="W286" i="6"/>
  <c r="Y285" i="6"/>
  <c r="X277" i="6"/>
  <c r="Y276" i="6"/>
  <c r="AA275" i="6"/>
  <c r="V273" i="6"/>
  <c r="Y272" i="6"/>
  <c r="Z271" i="6"/>
  <c r="AB270" i="6"/>
  <c r="W269" i="6"/>
  <c r="Z267" i="6"/>
  <c r="AB266" i="6"/>
  <c r="U265" i="6"/>
  <c r="Y263" i="6"/>
  <c r="AA262" i="6"/>
  <c r="U261" i="6"/>
  <c r="W260" i="6"/>
  <c r="Y259" i="6"/>
  <c r="AA258" i="6"/>
  <c r="V256" i="6"/>
  <c r="Z254" i="6"/>
  <c r="V252" i="6"/>
  <c r="Z250" i="6"/>
  <c r="AB249" i="6"/>
  <c r="U248" i="6"/>
  <c r="AF248" i="6" s="1"/>
  <c r="W247" i="6"/>
  <c r="X246" i="6"/>
  <c r="AB245" i="6"/>
  <c r="U244" i="6"/>
  <c r="V243" i="6"/>
  <c r="Y242" i="6"/>
  <c r="V239" i="6"/>
  <c r="W238" i="6"/>
  <c r="U235" i="6"/>
  <c r="Y233" i="6"/>
  <c r="AB232" i="6"/>
  <c r="U231" i="6"/>
  <c r="W225" i="6"/>
  <c r="Z224" i="6"/>
  <c r="AB223" i="6"/>
  <c r="U222" i="6"/>
  <c r="W221" i="6"/>
  <c r="X220" i="6"/>
  <c r="AB219" i="6"/>
  <c r="U218" i="6"/>
  <c r="V217" i="6"/>
  <c r="Y216" i="6"/>
  <c r="V213" i="6"/>
  <c r="W212" i="6"/>
  <c r="U209" i="6"/>
  <c r="X208" i="6"/>
  <c r="Y207" i="6"/>
  <c r="AB206" i="6"/>
  <c r="U205" i="6"/>
  <c r="V204" i="6"/>
  <c r="AF204" i="6" s="1"/>
  <c r="Z203" i="6"/>
  <c r="AB202" i="6"/>
  <c r="W200" i="6"/>
  <c r="U196" i="6"/>
  <c r="AF196" i="6" s="1"/>
  <c r="Y195" i="6"/>
  <c r="Z194" i="6"/>
  <c r="V188" i="6"/>
  <c r="Y187" i="6"/>
  <c r="AB186" i="6"/>
  <c r="U185" i="6"/>
  <c r="X184" i="6"/>
  <c r="Y183" i="6"/>
  <c r="AA182" i="6"/>
  <c r="U181" i="6"/>
  <c r="W180" i="6"/>
  <c r="Y179" i="6"/>
  <c r="AA178" i="6"/>
  <c r="V176" i="6"/>
  <c r="X175" i="6"/>
  <c r="Z174" i="6"/>
  <c r="U173" i="6"/>
  <c r="W172" i="6"/>
  <c r="Y171" i="6"/>
  <c r="AB170" i="6"/>
  <c r="W169" i="6"/>
  <c r="Y168" i="6"/>
  <c r="AB167" i="6"/>
  <c r="U166" i="6"/>
  <c r="Y165" i="6"/>
  <c r="Z164" i="6"/>
  <c r="Y162" i="6"/>
  <c r="AB161" i="6"/>
  <c r="V160" i="6"/>
  <c r="X159" i="6"/>
  <c r="AB158" i="6"/>
  <c r="V157" i="6"/>
  <c r="U154" i="6"/>
  <c r="W153" i="6"/>
  <c r="Y152" i="6"/>
  <c r="AB151" i="6"/>
  <c r="X149" i="6"/>
  <c r="U147" i="6"/>
  <c r="X146" i="6"/>
  <c r="Z142" i="6"/>
  <c r="V140" i="6"/>
  <c r="Z139" i="6"/>
  <c r="V137" i="6"/>
  <c r="Y136" i="6"/>
  <c r="AB135" i="6"/>
  <c r="X133" i="6"/>
  <c r="U131" i="6"/>
  <c r="X130" i="6"/>
  <c r="Z126" i="6"/>
  <c r="V124" i="6"/>
  <c r="Z123" i="6"/>
  <c r="V121" i="6"/>
  <c r="Y120" i="6"/>
  <c r="AB119" i="6"/>
  <c r="X117" i="6"/>
  <c r="U115" i="6"/>
  <c r="X114" i="6"/>
  <c r="W100" i="6"/>
  <c r="Z99" i="6"/>
  <c r="AB98" i="6"/>
  <c r="U97" i="6"/>
  <c r="W96" i="6"/>
  <c r="Y95" i="6"/>
  <c r="W88" i="6"/>
  <c r="X87" i="6"/>
  <c r="AA86" i="6"/>
  <c r="V84" i="6"/>
  <c r="Y77" i="6"/>
  <c r="AA76" i="6"/>
  <c r="V74" i="6"/>
  <c r="Y73" i="6"/>
  <c r="Z72" i="6"/>
  <c r="AB71" i="6"/>
  <c r="W70" i="6"/>
  <c r="Z68" i="6"/>
  <c r="V66" i="6"/>
  <c r="W65" i="6"/>
  <c r="Z64" i="6"/>
  <c r="AB63" i="6"/>
  <c r="U62" i="6"/>
  <c r="Y61" i="6"/>
  <c r="AA60" i="6"/>
  <c r="X58" i="6"/>
  <c r="Y57" i="6"/>
  <c r="V54" i="6"/>
  <c r="Y53" i="6"/>
  <c r="Z52" i="6"/>
  <c r="AB51" i="6"/>
  <c r="W50" i="6"/>
  <c r="X49" i="6"/>
  <c r="V47" i="6"/>
  <c r="V45" i="6"/>
  <c r="W43" i="6"/>
  <c r="Z42" i="6"/>
  <c r="U41" i="6"/>
  <c r="AB39" i="6"/>
  <c r="AB37" i="6"/>
  <c r="X36" i="6"/>
  <c r="AB35" i="6"/>
  <c r="W34" i="6"/>
  <c r="Z33" i="6"/>
  <c r="U32" i="6"/>
  <c r="X31" i="6"/>
  <c r="Y29" i="6"/>
  <c r="Y27" i="6"/>
  <c r="W25" i="6"/>
  <c r="U23" i="6"/>
  <c r="Z22" i="6"/>
  <c r="U21" i="6"/>
  <c r="Z20" i="6"/>
  <c r="V19" i="6"/>
  <c r="X414" i="6"/>
  <c r="Y413" i="6"/>
  <c r="AA412" i="6"/>
  <c r="V410" i="6"/>
  <c r="Y409" i="6"/>
  <c r="Z408" i="6"/>
  <c r="AB407" i="6"/>
  <c r="V397" i="6"/>
  <c r="X396" i="6"/>
  <c r="W386" i="6"/>
  <c r="X385" i="6"/>
  <c r="AA384" i="6"/>
  <c r="R382" i="6"/>
  <c r="V376" i="6"/>
  <c r="Y375" i="6"/>
  <c r="AA374" i="6"/>
  <c r="V372" i="6"/>
  <c r="W371" i="6"/>
  <c r="AA370" i="6"/>
  <c r="X367" i="6"/>
  <c r="Y366" i="6"/>
  <c r="AB365" i="6"/>
  <c r="U364" i="6"/>
  <c r="V363" i="6"/>
  <c r="Z362" i="6"/>
  <c r="AB361" i="6"/>
  <c r="W359" i="6"/>
  <c r="X358" i="6"/>
  <c r="AA357" i="6"/>
  <c r="U355" i="6"/>
  <c r="AF355" i="6" s="1"/>
  <c r="Y354" i="6"/>
  <c r="Z353" i="6"/>
  <c r="AB352" i="6"/>
  <c r="W350" i="6"/>
  <c r="Z349" i="6"/>
  <c r="AA348" i="6"/>
  <c r="X346" i="6"/>
  <c r="Y345" i="6"/>
  <c r="AA344" i="6"/>
  <c r="Y341" i="6"/>
  <c r="Z340" i="6"/>
  <c r="AB339" i="6"/>
  <c r="W338" i="6"/>
  <c r="X337" i="6"/>
  <c r="Z336" i="6"/>
  <c r="AB335" i="6"/>
  <c r="X333" i="6"/>
  <c r="Y332" i="6"/>
  <c r="AA331" i="6"/>
  <c r="W329" i="6"/>
  <c r="Y328" i="6"/>
  <c r="AA327" i="6"/>
  <c r="V325" i="6"/>
  <c r="X324" i="6"/>
  <c r="Z323" i="6"/>
  <c r="W320" i="6"/>
  <c r="Z319" i="6"/>
  <c r="W316" i="6"/>
  <c r="X315" i="6"/>
  <c r="AB314" i="6"/>
  <c r="U313" i="6"/>
  <c r="Y311" i="6"/>
  <c r="AA310" i="6"/>
  <c r="W307" i="6"/>
  <c r="AA306" i="6"/>
  <c r="Y302" i="6"/>
  <c r="AA290" i="6"/>
  <c r="U288" i="6"/>
  <c r="Y287" i="6"/>
  <c r="Z286" i="6"/>
  <c r="AB285" i="6"/>
  <c r="W278" i="6"/>
  <c r="AA277" i="6"/>
  <c r="U275" i="6"/>
  <c r="X274" i="6"/>
  <c r="Y273" i="6"/>
  <c r="AB272" i="6"/>
  <c r="U271" i="6"/>
  <c r="V270" i="6"/>
  <c r="Z269" i="6"/>
  <c r="W266" i="6"/>
  <c r="X265" i="6"/>
  <c r="U262" i="6"/>
  <c r="Y261" i="6"/>
  <c r="Z260" i="6"/>
  <c r="AB259" i="6"/>
  <c r="V258" i="6"/>
  <c r="Z256" i="6"/>
  <c r="X253" i="6"/>
  <c r="Y252" i="6"/>
  <c r="V249" i="6"/>
  <c r="Y248" i="6"/>
  <c r="Z247" i="6"/>
  <c r="AB246" i="6"/>
  <c r="W245" i="6"/>
  <c r="X244" i="6"/>
  <c r="Z243" i="6"/>
  <c r="AB242" i="6"/>
  <c r="X240" i="6"/>
  <c r="Y239" i="6"/>
  <c r="AA238" i="6"/>
  <c r="W236" i="6"/>
  <c r="Y235" i="6"/>
  <c r="V232" i="6"/>
  <c r="X231" i="6"/>
  <c r="AA225" i="6"/>
  <c r="V223" i="6"/>
  <c r="Y222" i="6"/>
  <c r="Z221" i="6"/>
  <c r="AB220" i="6"/>
  <c r="W219" i="6"/>
  <c r="X218" i="6"/>
  <c r="Z217" i="6"/>
  <c r="AB216" i="6"/>
  <c r="X214" i="6"/>
  <c r="Y213" i="6"/>
  <c r="AA212" i="6"/>
  <c r="W210" i="6"/>
  <c r="Y209" i="6"/>
  <c r="AA208" i="6"/>
  <c r="V206" i="6"/>
  <c r="X205" i="6"/>
  <c r="Z204" i="6"/>
  <c r="V202" i="6"/>
  <c r="W201" i="6"/>
  <c r="Z200" i="6"/>
  <c r="W197" i="6"/>
  <c r="X196" i="6"/>
  <c r="AB195" i="6"/>
  <c r="U194" i="6"/>
  <c r="Y188" i="6"/>
  <c r="AB187" i="6"/>
  <c r="W186" i="6"/>
  <c r="X185" i="6"/>
  <c r="AA184" i="6"/>
  <c r="U182" i="6"/>
  <c r="Y181" i="6"/>
  <c r="Z180" i="6"/>
  <c r="AB179" i="6"/>
  <c r="V178" i="6"/>
  <c r="W177" i="6"/>
  <c r="Z176" i="6"/>
  <c r="AA175" i="6"/>
  <c r="Y173" i="6"/>
  <c r="Z172" i="6"/>
  <c r="V170" i="6"/>
  <c r="Z169" i="6"/>
  <c r="V167" i="6"/>
  <c r="Y166" i="6"/>
  <c r="AB165" i="6"/>
  <c r="U164" i="6"/>
  <c r="AF164" i="6" s="1"/>
  <c r="W163" i="6"/>
  <c r="AB162" i="6"/>
  <c r="W161" i="6"/>
  <c r="Y160" i="6"/>
  <c r="AB159" i="6"/>
  <c r="W158" i="6"/>
  <c r="Y157" i="6"/>
  <c r="Y154" i="6"/>
  <c r="Z153" i="6"/>
  <c r="AB152" i="6"/>
  <c r="W151" i="6"/>
  <c r="AB149" i="6"/>
  <c r="Y147" i="6"/>
  <c r="AA146" i="6"/>
  <c r="W144" i="6"/>
  <c r="U142" i="6"/>
  <c r="Z140" i="6"/>
  <c r="W138" i="6"/>
  <c r="Y137" i="6"/>
  <c r="AB136" i="6"/>
  <c r="W135" i="6"/>
  <c r="AB133" i="6"/>
  <c r="Y131" i="6"/>
  <c r="AA130" i="6"/>
  <c r="W128" i="6"/>
  <c r="U126" i="6"/>
  <c r="Z124" i="6"/>
  <c r="W122" i="6"/>
  <c r="Y121" i="6"/>
  <c r="AB120" i="6"/>
  <c r="W119" i="6"/>
  <c r="AB117" i="6"/>
  <c r="Y115" i="6"/>
  <c r="AA114" i="6"/>
  <c r="W112" i="6"/>
  <c r="AA100" i="6"/>
  <c r="V98" i="6"/>
  <c r="Y97" i="6"/>
  <c r="Z96" i="6"/>
  <c r="W89" i="6"/>
  <c r="Z88" i="6"/>
  <c r="AB87" i="6"/>
  <c r="U86" i="6"/>
  <c r="W85" i="6"/>
  <c r="Y84" i="6"/>
  <c r="U76" i="6"/>
  <c r="X75" i="6"/>
  <c r="Y74" i="6"/>
  <c r="AB73" i="6"/>
  <c r="U72" i="6"/>
  <c r="V71" i="6"/>
  <c r="Z70" i="6"/>
  <c r="X67" i="6"/>
  <c r="Y66" i="6"/>
  <c r="AA65" i="6"/>
  <c r="V63" i="6"/>
  <c r="Y62" i="6"/>
  <c r="AB61" i="6"/>
  <c r="V60" i="6"/>
  <c r="W59" i="6"/>
  <c r="AA58" i="6"/>
  <c r="X55" i="6"/>
  <c r="Y54" i="6"/>
  <c r="AB53" i="6"/>
  <c r="U52" i="6"/>
  <c r="V51" i="6"/>
  <c r="Z50" i="6"/>
  <c r="AB49" i="6"/>
  <c r="Z47" i="6"/>
  <c r="Z45" i="6"/>
  <c r="R44" i="6"/>
  <c r="Z43" i="6"/>
  <c r="U42" i="6"/>
  <c r="X41" i="6"/>
  <c r="V39" i="6"/>
  <c r="V37" i="6"/>
  <c r="AA36" i="6"/>
  <c r="W35" i="6"/>
  <c r="Z34" i="6"/>
  <c r="U33" i="6"/>
  <c r="X32" i="6"/>
  <c r="AB31" i="6"/>
  <c r="W30" i="6"/>
  <c r="AB29" i="6"/>
  <c r="X28" i="6"/>
  <c r="AB27" i="6"/>
  <c r="W26" i="6"/>
  <c r="Z25" i="6"/>
  <c r="X23" i="6"/>
  <c r="Y21" i="6"/>
  <c r="Y19" i="6"/>
  <c r="W17" i="6"/>
  <c r="AA16" i="6"/>
  <c r="U15" i="6"/>
  <c r="AF15" i="6" s="1"/>
  <c r="Z14" i="6"/>
  <c r="U13" i="6"/>
  <c r="Z12" i="6"/>
  <c r="V11" i="6"/>
  <c r="U414" i="6"/>
  <c r="W413" i="6"/>
  <c r="Y412" i="6"/>
  <c r="AA411" i="6"/>
  <c r="V409" i="6"/>
  <c r="X408" i="6"/>
  <c r="Z407" i="6"/>
  <c r="V396" i="6"/>
  <c r="V385" i="6"/>
  <c r="Y384" i="6"/>
  <c r="Z383" i="6"/>
  <c r="W375" i="6"/>
  <c r="X374" i="6"/>
  <c r="AA373" i="6"/>
  <c r="U371" i="6"/>
  <c r="Y370" i="6"/>
  <c r="Z369" i="6"/>
  <c r="V367" i="6"/>
  <c r="W366" i="6"/>
  <c r="Z365" i="6"/>
  <c r="AA364" i="6"/>
  <c r="X362" i="6"/>
  <c r="Y361" i="6"/>
  <c r="AA360" i="6"/>
  <c r="V358" i="6"/>
  <c r="Y357" i="6"/>
  <c r="Z356" i="6"/>
  <c r="AB355" i="6"/>
  <c r="W354" i="6"/>
  <c r="X353" i="6"/>
  <c r="Z352" i="6"/>
  <c r="U350" i="6"/>
  <c r="X349" i="6"/>
  <c r="Y348" i="6"/>
  <c r="AA347" i="6"/>
  <c r="U346" i="6"/>
  <c r="W345" i="6"/>
  <c r="Y344" i="6"/>
  <c r="AA343" i="6"/>
  <c r="V341" i="6"/>
  <c r="X340" i="6"/>
  <c r="Z339" i="6"/>
  <c r="V337" i="6"/>
  <c r="W336" i="6"/>
  <c r="Z335" i="6"/>
  <c r="U333" i="6"/>
  <c r="W332" i="6"/>
  <c r="X331" i="6"/>
  <c r="U329" i="6"/>
  <c r="V328" i="6"/>
  <c r="Y327" i="6"/>
  <c r="AA326" i="6"/>
  <c r="V324" i="6"/>
  <c r="W323" i="6"/>
  <c r="AA322" i="6"/>
  <c r="U320" i="6"/>
  <c r="X319" i="6"/>
  <c r="U316" i="6"/>
  <c r="V315" i="6"/>
  <c r="Z314" i="6"/>
  <c r="AB313" i="6"/>
  <c r="W311" i="6"/>
  <c r="X310" i="6"/>
  <c r="AA309" i="6"/>
  <c r="U307" i="6"/>
  <c r="Y306" i="6"/>
  <c r="Z305" i="6"/>
  <c r="W302" i="6"/>
  <c r="Y290" i="6"/>
  <c r="Z289" i="6"/>
  <c r="AB288" i="6"/>
  <c r="W287" i="6"/>
  <c r="X286" i="6"/>
  <c r="Z285" i="6"/>
  <c r="U278" i="6"/>
  <c r="Y277" i="6"/>
  <c r="Z276" i="6"/>
  <c r="AB275" i="6"/>
  <c r="V274" i="6"/>
  <c r="W273" i="6"/>
  <c r="Z272" i="6"/>
  <c r="AA271" i="6"/>
  <c r="X269" i="6"/>
  <c r="AA267" i="6"/>
  <c r="V265" i="6"/>
  <c r="Z263" i="6"/>
  <c r="AB262" i="6"/>
  <c r="W261" i="6"/>
  <c r="X260" i="6"/>
  <c r="Z259" i="6"/>
  <c r="AB258" i="6"/>
  <c r="X256" i="6"/>
  <c r="AA254" i="6"/>
  <c r="U253" i="6"/>
  <c r="W252" i="6"/>
  <c r="AA250" i="6"/>
  <c r="V248" i="6"/>
  <c r="X247" i="6"/>
  <c r="Z246" i="6"/>
  <c r="V244" i="6"/>
  <c r="W243" i="6"/>
  <c r="Z242" i="6"/>
  <c r="U240" i="6"/>
  <c r="W239" i="6"/>
  <c r="X238" i="6"/>
  <c r="U236" i="6"/>
  <c r="V235" i="6"/>
  <c r="AA233" i="6"/>
  <c r="V231" i="6"/>
  <c r="Y225" i="6"/>
  <c r="AA224" i="6"/>
  <c r="V222" i="6"/>
  <c r="X221" i="6"/>
  <c r="Z220" i="6"/>
  <c r="V218" i="6"/>
  <c r="W217" i="6"/>
  <c r="Z216" i="6"/>
  <c r="U214" i="6"/>
  <c r="W213" i="6"/>
  <c r="X212" i="6"/>
  <c r="U210" i="6"/>
  <c r="V209" i="6"/>
  <c r="Y208" i="6"/>
  <c r="AA207" i="6"/>
  <c r="V205" i="6"/>
  <c r="W204" i="6"/>
  <c r="AA203" i="6"/>
  <c r="U201" i="6"/>
  <c r="X200" i="6"/>
  <c r="U197" i="6"/>
  <c r="V196" i="6"/>
  <c r="Z195" i="6"/>
  <c r="AB194" i="6"/>
  <c r="W188" i="6"/>
  <c r="Z187" i="6"/>
  <c r="V185" i="6"/>
  <c r="Y184" i="6"/>
  <c r="Z183" i="6"/>
  <c r="AB182" i="6"/>
  <c r="W181" i="6"/>
  <c r="X180" i="6"/>
  <c r="AF180" i="6" s="1"/>
  <c r="Z179" i="6"/>
  <c r="AB178" i="6"/>
  <c r="U177" i="6"/>
  <c r="X176" i="6"/>
  <c r="Y175" i="6"/>
  <c r="AA174" i="6"/>
  <c r="V173" i="6"/>
  <c r="X172" i="6"/>
  <c r="AA171" i="6"/>
  <c r="X169" i="6"/>
  <c r="Z168" i="6"/>
  <c r="V166" i="6"/>
  <c r="Z165" i="6"/>
  <c r="AB164" i="6"/>
  <c r="U163" i="6"/>
  <c r="Z162" i="6"/>
  <c r="AF162" i="6" s="1"/>
  <c r="AJ162" i="6" s="1"/>
  <c r="W160" i="6"/>
  <c r="Z159" i="6"/>
  <c r="W157" i="6"/>
  <c r="W154" i="6"/>
  <c r="X153" i="6"/>
  <c r="Z152" i="6"/>
  <c r="Y149" i="6"/>
  <c r="W147" i="6"/>
  <c r="Y146" i="6"/>
  <c r="U144" i="6"/>
  <c r="AA142" i="6"/>
  <c r="W140" i="6"/>
  <c r="AA139" i="6"/>
  <c r="U138" i="6"/>
  <c r="W137" i="6"/>
  <c r="Z136" i="6"/>
  <c r="Y133" i="6"/>
  <c r="W131" i="6"/>
  <c r="Y130" i="6"/>
  <c r="U128" i="6"/>
  <c r="AA126" i="6"/>
  <c r="W124" i="6"/>
  <c r="AA123" i="6"/>
  <c r="U122" i="6"/>
  <c r="W121" i="6"/>
  <c r="Z120" i="6"/>
  <c r="Y117" i="6"/>
  <c r="W115" i="6"/>
  <c r="Y114" i="6"/>
  <c r="U112" i="6"/>
  <c r="Y100" i="6"/>
  <c r="AA99" i="6"/>
  <c r="V97" i="6"/>
  <c r="X96" i="6"/>
  <c r="AA95" i="6"/>
  <c r="U89" i="6"/>
  <c r="X88" i="6"/>
  <c r="Y87" i="6"/>
  <c r="AB86" i="6"/>
  <c r="U85" i="6"/>
  <c r="W84" i="6"/>
  <c r="Z77" i="6"/>
  <c r="AB76" i="6"/>
  <c r="V75" i="6"/>
  <c r="W74" i="6"/>
  <c r="Z73" i="6"/>
  <c r="AA72" i="6"/>
  <c r="X70" i="6"/>
  <c r="AA68" i="6"/>
  <c r="U67" i="6"/>
  <c r="W66" i="6"/>
  <c r="Y65" i="6"/>
  <c r="AA64" i="6"/>
  <c r="V62" i="6"/>
  <c r="Z61" i="6"/>
  <c r="U59" i="6"/>
  <c r="Y58" i="6"/>
  <c r="Z57" i="6"/>
  <c r="V55" i="6"/>
  <c r="W54" i="6"/>
  <c r="Z53" i="6"/>
  <c r="AA52" i="6"/>
  <c r="X50" i="6"/>
  <c r="Y49" i="6"/>
  <c r="W47" i="6"/>
  <c r="X45" i="6"/>
  <c r="X43" i="6"/>
  <c r="AA42" i="6"/>
  <c r="V41" i="6"/>
  <c r="Y36" i="6"/>
  <c r="X34" i="6"/>
  <c r="AB33" i="6"/>
  <c r="V32" i="6"/>
  <c r="Z31" i="6"/>
  <c r="U30" i="6"/>
  <c r="Z29" i="6"/>
  <c r="U28" i="6"/>
  <c r="Z27" i="6"/>
  <c r="U26" i="6"/>
  <c r="X25" i="6"/>
  <c r="V23" i="6"/>
  <c r="AA22" i="6"/>
  <c r="V21" i="6"/>
  <c r="AA20" i="6"/>
  <c r="W19" i="6"/>
  <c r="Z18" i="6"/>
  <c r="U17" i="6"/>
  <c r="X16" i="6"/>
  <c r="AB15" i="6"/>
  <c r="W14" i="6"/>
  <c r="AB13" i="6"/>
  <c r="X12" i="6"/>
  <c r="AB11" i="6"/>
  <c r="W411" i="6"/>
  <c r="AA410" i="6"/>
  <c r="Z397" i="6"/>
  <c r="W385" i="6"/>
  <c r="V384" i="6"/>
  <c r="X383" i="6"/>
  <c r="W376" i="6"/>
  <c r="AA375" i="6"/>
  <c r="AB374" i="6"/>
  <c r="W372" i="6"/>
  <c r="Z371" i="6"/>
  <c r="AB370" i="6"/>
  <c r="W367" i="6"/>
  <c r="X366" i="6"/>
  <c r="X365" i="6"/>
  <c r="U363" i="6"/>
  <c r="AA362" i="6"/>
  <c r="V359" i="6"/>
  <c r="Y358" i="6"/>
  <c r="Z357" i="6"/>
  <c r="AA356" i="6"/>
  <c r="AA354" i="6"/>
  <c r="AB353" i="6"/>
  <c r="X350" i="6"/>
  <c r="AA349" i="6"/>
  <c r="Y346" i="6"/>
  <c r="Z345" i="6"/>
  <c r="Z344" i="6"/>
  <c r="AB343" i="6"/>
  <c r="X341" i="6"/>
  <c r="V340" i="6"/>
  <c r="W339" i="6"/>
  <c r="W337" i="6"/>
  <c r="Y336" i="6"/>
  <c r="Z333" i="6"/>
  <c r="AA332" i="6"/>
  <c r="AB331" i="6"/>
  <c r="V329" i="6"/>
  <c r="Z328" i="6"/>
  <c r="Z327" i="6"/>
  <c r="AB326" i="6"/>
  <c r="W324" i="6"/>
  <c r="X323" i="6"/>
  <c r="Y320" i="6"/>
  <c r="AA319" i="6"/>
  <c r="W315" i="6"/>
  <c r="X314" i="6"/>
  <c r="Z311" i="6"/>
  <c r="Y310" i="6"/>
  <c r="X307" i="6"/>
  <c r="Z306" i="6"/>
  <c r="AB305" i="6"/>
  <c r="U302" i="6"/>
  <c r="V289" i="6"/>
  <c r="Z288" i="6"/>
  <c r="U286" i="6"/>
  <c r="V285" i="6"/>
  <c r="V276" i="6"/>
  <c r="Y275" i="6"/>
  <c r="AB274" i="6"/>
  <c r="W271" i="6"/>
  <c r="AA270" i="6"/>
  <c r="V267" i="6"/>
  <c r="AA266" i="6"/>
  <c r="U263" i="6"/>
  <c r="X262" i="6"/>
  <c r="U259" i="6"/>
  <c r="Z258" i="6"/>
  <c r="V254" i="6"/>
  <c r="V250" i="6"/>
  <c r="Y249" i="6"/>
  <c r="Z245" i="6"/>
  <c r="V242" i="6"/>
  <c r="AB236" i="6"/>
  <c r="U233" i="6"/>
  <c r="Z232" i="6"/>
  <c r="X223" i="6"/>
  <c r="AB222" i="6"/>
  <c r="AF220" i="6"/>
  <c r="Y219" i="6"/>
  <c r="AB218" i="6"/>
  <c r="Z210" i="6"/>
  <c r="Y206" i="6"/>
  <c r="AA205" i="6"/>
  <c r="U203" i="6"/>
  <c r="Y202" i="6"/>
  <c r="AB201" i="6"/>
  <c r="Y197" i="6"/>
  <c r="AB196" i="6"/>
  <c r="V194" i="6"/>
  <c r="Y186" i="6"/>
  <c r="AB185" i="6"/>
  <c r="V182" i="6"/>
  <c r="X178" i="6"/>
  <c r="AA177" i="6"/>
  <c r="AB173" i="6"/>
  <c r="Y170" i="6"/>
  <c r="AB169" i="6"/>
  <c r="Y167" i="6"/>
  <c r="W164" i="6"/>
  <c r="AB163" i="6"/>
  <c r="Z161" i="6"/>
  <c r="Y158" i="6"/>
  <c r="AA157" i="6"/>
  <c r="U153" i="6"/>
  <c r="V152" i="6"/>
  <c r="U149" i="6"/>
  <c r="AB147" i="6"/>
  <c r="Y144" i="6"/>
  <c r="U140" i="6"/>
  <c r="AB139" i="6"/>
  <c r="U137" i="6"/>
  <c r="V136" i="6"/>
  <c r="U133" i="6"/>
  <c r="AB131" i="6"/>
  <c r="Y128" i="6"/>
  <c r="U124" i="6"/>
  <c r="AB123" i="6"/>
  <c r="U121" i="6"/>
  <c r="V120" i="6"/>
  <c r="U117" i="6"/>
  <c r="AB115" i="6"/>
  <c r="Y112" i="6"/>
  <c r="W99" i="6"/>
  <c r="AA98" i="6"/>
  <c r="V95" i="6"/>
  <c r="U87" i="6"/>
  <c r="X86" i="6"/>
  <c r="Z85" i="6"/>
  <c r="U77" i="6"/>
  <c r="W76" i="6"/>
  <c r="AA75" i="6"/>
  <c r="V72" i="6"/>
  <c r="Z71" i="6"/>
  <c r="U68" i="6"/>
  <c r="AA67" i="6"/>
  <c r="W63" i="6"/>
  <c r="AA62" i="6"/>
  <c r="W60" i="6"/>
  <c r="Z59" i="6"/>
  <c r="AB58" i="6"/>
  <c r="W55" i="6"/>
  <c r="X54" i="6"/>
  <c r="X53" i="6"/>
  <c r="U51" i="6"/>
  <c r="AA50" i="6"/>
  <c r="U47" i="6"/>
  <c r="V42" i="6"/>
  <c r="AB41" i="6"/>
  <c r="U39" i="6"/>
  <c r="Z35" i="6"/>
  <c r="AA32" i="6"/>
  <c r="Y30" i="6"/>
  <c r="AA29" i="6"/>
  <c r="W28" i="6"/>
  <c r="AA27" i="6"/>
  <c r="V26" i="6"/>
  <c r="V25" i="6"/>
  <c r="AF25" i="6" s="1"/>
  <c r="Y22" i="6"/>
  <c r="X20" i="6"/>
  <c r="Y18" i="6"/>
  <c r="Y17" i="6"/>
  <c r="AA14" i="6"/>
  <c r="Y13" i="6"/>
  <c r="V411" i="6"/>
  <c r="Y410" i="6"/>
  <c r="Y397" i="6"/>
  <c r="AA396" i="6"/>
  <c r="U384" i="6"/>
  <c r="W383" i="6"/>
  <c r="U376" i="6"/>
  <c r="Z375" i="6"/>
  <c r="Y374" i="6"/>
  <c r="U372" i="6"/>
  <c r="X371" i="6"/>
  <c r="Z370" i="6"/>
  <c r="AB369" i="6"/>
  <c r="U366" i="6"/>
  <c r="V365" i="6"/>
  <c r="Y362" i="6"/>
  <c r="Z361" i="6"/>
  <c r="AB360" i="6"/>
  <c r="W358" i="6"/>
  <c r="V357" i="6"/>
  <c r="X356" i="6"/>
  <c r="Z354" i="6"/>
  <c r="Y353" i="6"/>
  <c r="AA352" i="6"/>
  <c r="V350" i="6"/>
  <c r="Y349" i="6"/>
  <c r="Z348" i="6"/>
  <c r="AB347" i="6"/>
  <c r="W346" i="6"/>
  <c r="X345" i="6"/>
  <c r="V344" i="6"/>
  <c r="AF344" i="6" s="1"/>
  <c r="Y343" i="6"/>
  <c r="U340" i="6"/>
  <c r="V339" i="6"/>
  <c r="U336" i="6"/>
  <c r="AF336" i="6" s="1"/>
  <c r="AA335" i="6"/>
  <c r="Y333" i="6"/>
  <c r="Z332" i="6"/>
  <c r="Z331" i="6"/>
  <c r="W328" i="6"/>
  <c r="W327" i="6"/>
  <c r="X326" i="6"/>
  <c r="U323" i="6"/>
  <c r="AB322" i="6"/>
  <c r="V320" i="6"/>
  <c r="Y319" i="6"/>
  <c r="W314" i="6"/>
  <c r="X311" i="6"/>
  <c r="V310" i="6"/>
  <c r="AB309" i="6"/>
  <c r="V307" i="6"/>
  <c r="W306" i="6"/>
  <c r="X305" i="6"/>
  <c r="U289" i="6"/>
  <c r="X288" i="6"/>
  <c r="U285" i="6"/>
  <c r="AF285" i="6" s="1"/>
  <c r="U276" i="6"/>
  <c r="W275" i="6"/>
  <c r="AA274" i="6"/>
  <c r="V271" i="6"/>
  <c r="Z270" i="6"/>
  <c r="U267" i="6"/>
  <c r="Z266" i="6"/>
  <c r="W262" i="6"/>
  <c r="Y258" i="6"/>
  <c r="U254" i="6"/>
  <c r="AB253" i="6"/>
  <c r="X249" i="6"/>
  <c r="AB248" i="6"/>
  <c r="AF246" i="6"/>
  <c r="Y245" i="6"/>
  <c r="AB244" i="6"/>
  <c r="Z236" i="6"/>
  <c r="Y232" i="6"/>
  <c r="AA231" i="6"/>
  <c r="W223" i="6"/>
  <c r="AA222" i="6"/>
  <c r="AA221" i="6"/>
  <c r="X219" i="6"/>
  <c r="Z218" i="6"/>
  <c r="AB217" i="6"/>
  <c r="AB214" i="6"/>
  <c r="Y210" i="6"/>
  <c r="AB209" i="6"/>
  <c r="X206" i="6"/>
  <c r="Z205" i="6"/>
  <c r="AB204" i="6"/>
  <c r="X202" i="6"/>
  <c r="AA201" i="6"/>
  <c r="X197" i="6"/>
  <c r="AA196" i="6"/>
  <c r="AB188" i="6"/>
  <c r="X186" i="6"/>
  <c r="AA185" i="6"/>
  <c r="AB184" i="6"/>
  <c r="AB181" i="6"/>
  <c r="W178" i="6"/>
  <c r="Y177" i="6"/>
  <c r="AB176" i="6"/>
  <c r="AA173" i="6"/>
  <c r="AA172" i="6"/>
  <c r="W170" i="6"/>
  <c r="AA169" i="6"/>
  <c r="X167" i="6"/>
  <c r="AB166" i="6"/>
  <c r="V164" i="6"/>
  <c r="AA163" i="6"/>
  <c r="Y161" i="6"/>
  <c r="AB160" i="6"/>
  <c r="X158" i="6"/>
  <c r="Z157" i="6"/>
  <c r="U152" i="6"/>
  <c r="AA147" i="6"/>
  <c r="V144" i="6"/>
  <c r="W143" i="6"/>
  <c r="Y142" i="6"/>
  <c r="Y139" i="6"/>
  <c r="U136" i="6"/>
  <c r="V132" i="6"/>
  <c r="AA131" i="6"/>
  <c r="V128" i="6"/>
  <c r="Y126" i="6"/>
  <c r="Y123" i="6"/>
  <c r="U120" i="6"/>
  <c r="V116" i="6"/>
  <c r="AA115" i="6"/>
  <c r="V112" i="6"/>
  <c r="V99" i="6"/>
  <c r="Y98" i="6"/>
  <c r="U95" i="6"/>
  <c r="AB89" i="6"/>
  <c r="V86" i="6"/>
  <c r="Y85" i="6"/>
  <c r="AB84" i="6"/>
  <c r="V76" i="6"/>
  <c r="Z75" i="6"/>
  <c r="AB74" i="6"/>
  <c r="X71" i="6"/>
  <c r="Z67" i="6"/>
  <c r="AB66" i="6"/>
  <c r="AB65" i="6"/>
  <c r="U63" i="6"/>
  <c r="Z62" i="6"/>
  <c r="AA61" i="6"/>
  <c r="U60" i="6"/>
  <c r="X59" i="6"/>
  <c r="Z58" i="6"/>
  <c r="AB57" i="6"/>
  <c r="U54" i="6"/>
  <c r="V53" i="6"/>
  <c r="Y50" i="6"/>
  <c r="Z49" i="6"/>
  <c r="AB43" i="6"/>
  <c r="AE10" i="6"/>
  <c r="AA11" i="6"/>
  <c r="AE12" i="6"/>
  <c r="AA13" i="6"/>
  <c r="AF13" i="6" s="1"/>
  <c r="Z15" i="6"/>
  <c r="AE16" i="6"/>
  <c r="AB17" i="6"/>
  <c r="U18" i="6"/>
  <c r="Y20" i="6"/>
  <c r="Z21" i="6"/>
  <c r="X27" i="6"/>
  <c r="Z28" i="6"/>
  <c r="AF31" i="6"/>
  <c r="AC32" i="6"/>
  <c r="Y33" i="6"/>
  <c r="Y34" i="6"/>
  <c r="Y35" i="6"/>
  <c r="W36" i="6"/>
  <c r="X37" i="6"/>
  <c r="AE38" i="6"/>
  <c r="AC40" i="6"/>
  <c r="AE40" i="6"/>
  <c r="AD44" i="6"/>
  <c r="U50" i="6"/>
  <c r="AF50" i="6" s="1"/>
  <c r="Z51" i="6"/>
  <c r="X52" i="6"/>
  <c r="AA53" i="6"/>
  <c r="AE54" i="6"/>
  <c r="Y55" i="6"/>
  <c r="W57" i="6"/>
  <c r="Y60" i="6"/>
  <c r="W61" i="6"/>
  <c r="AE64" i="6"/>
  <c r="Z66" i="6"/>
  <c r="AD70" i="6"/>
  <c r="AE70" i="6"/>
  <c r="Y75" i="6"/>
  <c r="AD84" i="6"/>
  <c r="Y86" i="6"/>
  <c r="AD87" i="6"/>
  <c r="AD94" i="6"/>
  <c r="AD102" i="6" s="1"/>
  <c r="AC96" i="6"/>
  <c r="Z100" i="6"/>
  <c r="AD111" i="6"/>
  <c r="AA112" i="6"/>
  <c r="T116" i="6"/>
  <c r="AA117" i="6"/>
  <c r="X121" i="6"/>
  <c r="Z122" i="6"/>
  <c r="X123" i="6"/>
  <c r="AC124" i="6"/>
  <c r="AD127" i="6"/>
  <c r="AA128" i="6"/>
  <c r="AC132" i="6"/>
  <c r="AA133" i="6"/>
  <c r="X137" i="6"/>
  <c r="Z138" i="6"/>
  <c r="X139" i="6"/>
  <c r="AC140" i="6"/>
  <c r="AD143" i="6"/>
  <c r="AA144" i="6"/>
  <c r="Z148" i="6"/>
  <c r="AA149" i="6"/>
  <c r="V153" i="6"/>
  <c r="V156" i="6"/>
  <c r="U157" i="6"/>
  <c r="AD158" i="6"/>
  <c r="W159" i="6"/>
  <c r="AC163" i="6"/>
  <c r="AC166" i="6"/>
  <c r="V177" i="6"/>
  <c r="AA179" i="6"/>
  <c r="AF179" i="6" s="1"/>
  <c r="AB180" i="6"/>
  <c r="AA183" i="6"/>
  <c r="V186" i="6"/>
  <c r="U195" i="6"/>
  <c r="AF195" i="6" s="1"/>
  <c r="W196" i="6"/>
  <c r="V200" i="6"/>
  <c r="Y201" i="6"/>
  <c r="AD202" i="6"/>
  <c r="Z206" i="6"/>
  <c r="W207" i="6"/>
  <c r="W208" i="6"/>
  <c r="Z209" i="6"/>
  <c r="W216" i="6"/>
  <c r="U217" i="6"/>
  <c r="AC218" i="6"/>
  <c r="AA223" i="6"/>
  <c r="Y224" i="6"/>
  <c r="V225" i="6"/>
  <c r="U232" i="6"/>
  <c r="W233" i="6"/>
  <c r="AA235" i="6"/>
  <c r="Z239" i="6"/>
  <c r="AA240" i="6"/>
  <c r="AE247" i="6"/>
  <c r="R248" i="6"/>
  <c r="U249" i="6"/>
  <c r="X250" i="6"/>
  <c r="AB252" i="6"/>
  <c r="AA253" i="6"/>
  <c r="AD253" i="6"/>
  <c r="AB254" i="6"/>
  <c r="V257" i="6"/>
  <c r="W258" i="6"/>
  <c r="AA259" i="6"/>
  <c r="R264" i="6"/>
  <c r="W265" i="6"/>
  <c r="X266" i="6"/>
  <c r="AB267" i="6"/>
  <c r="U272" i="6"/>
  <c r="AF272" i="6" s="1"/>
  <c r="W274" i="6"/>
  <c r="W277" i="6"/>
  <c r="X278" i="6"/>
  <c r="Y284" i="6"/>
  <c r="R284" i="6"/>
  <c r="AB286" i="6"/>
  <c r="AB290" i="6"/>
  <c r="AB302" i="6"/>
  <c r="AD304" i="6"/>
  <c r="AB306" i="6"/>
  <c r="U309" i="6"/>
  <c r="U310" i="6"/>
  <c r="AF310" i="6" s="1"/>
  <c r="W312" i="6"/>
  <c r="V313" i="6"/>
  <c r="F379" i="6"/>
  <c r="AB315" i="6"/>
  <c r="W318" i="6"/>
  <c r="AB320" i="6"/>
  <c r="AE322" i="6"/>
  <c r="Z324" i="6"/>
  <c r="AA325" i="6"/>
  <c r="AA328" i="6"/>
  <c r="U332" i="6"/>
  <c r="Y337" i="6"/>
  <c r="Z338" i="6"/>
  <c r="U339" i="6"/>
  <c r="AF339" i="6" s="1"/>
  <c r="W343" i="6"/>
  <c r="AD344" i="6"/>
  <c r="AB346" i="6"/>
  <c r="X347" i="6"/>
  <c r="AD347" i="6"/>
  <c r="AE348" i="6"/>
  <c r="AA350" i="6"/>
  <c r="X354" i="6"/>
  <c r="V355" i="6"/>
  <c r="AB357" i="6"/>
  <c r="X359" i="6"/>
  <c r="V360" i="6"/>
  <c r="AE364" i="6"/>
  <c r="AA366" i="6"/>
  <c r="AB371" i="6"/>
  <c r="AE373" i="6"/>
  <c r="AC373" i="6"/>
  <c r="AB375" i="6"/>
  <c r="AB384" i="6"/>
  <c r="V386" i="6"/>
  <c r="D397" i="6"/>
  <c r="AC408" i="6"/>
  <c r="Z412" i="6"/>
  <c r="AD413" i="6"/>
  <c r="W18" i="7"/>
  <c r="AE18" i="7"/>
  <c r="AD23" i="7"/>
  <c r="X24" i="7"/>
  <c r="Z30" i="7"/>
  <c r="W37" i="7"/>
  <c r="Z39" i="7"/>
  <c r="X40" i="7"/>
  <c r="Y42" i="7"/>
  <c r="T48" i="7"/>
  <c r="U50" i="7"/>
  <c r="Y52" i="7"/>
  <c r="AB58" i="7"/>
  <c r="U63" i="7"/>
  <c r="AE67" i="7"/>
  <c r="Y69" i="7"/>
  <c r="Y77" i="7"/>
  <c r="V77" i="7"/>
  <c r="AE79" i="7"/>
  <c r="AD79" i="7"/>
  <c r="AC87" i="7"/>
  <c r="X90" i="7"/>
  <c r="AD103" i="7"/>
  <c r="P181" i="7"/>
  <c r="V104" i="7"/>
  <c r="AB111" i="7"/>
  <c r="W115" i="7"/>
  <c r="AE120" i="7"/>
  <c r="AA129" i="7"/>
  <c r="AB130" i="7"/>
  <c r="AC132" i="7"/>
  <c r="AA141" i="7"/>
  <c r="AD147" i="7"/>
  <c r="T151" i="7"/>
  <c r="Y157" i="7"/>
  <c r="AB169" i="7"/>
  <c r="Y170" i="7"/>
  <c r="AC175" i="7"/>
  <c r="T176" i="7"/>
  <c r="AC178" i="7"/>
  <c r="AB188" i="7"/>
  <c r="AD190" i="7"/>
  <c r="X199" i="7"/>
  <c r="Z202" i="7"/>
  <c r="AC206" i="7"/>
  <c r="AE210" i="7"/>
  <c r="V221" i="7"/>
  <c r="W223" i="7"/>
  <c r="AB231" i="7"/>
  <c r="W239" i="7"/>
  <c r="T247" i="7"/>
  <c r="AC252" i="7"/>
  <c r="X254" i="7"/>
  <c r="AE259" i="7"/>
  <c r="Y260" i="7"/>
  <c r="AD269" i="7"/>
  <c r="Y275" i="7"/>
  <c r="AE297" i="7"/>
  <c r="Y300" i="7"/>
  <c r="AB305" i="7"/>
  <c r="Y311" i="7"/>
  <c r="AC319" i="7"/>
  <c r="AB321" i="7"/>
  <c r="W323" i="7"/>
  <c r="T326" i="7"/>
  <c r="AD337" i="7"/>
  <c r="W342" i="7"/>
  <c r="AC343" i="7"/>
  <c r="AC348" i="7"/>
  <c r="AC358" i="7"/>
  <c r="W359" i="7"/>
  <c r="AC364" i="7"/>
  <c r="AA367" i="7"/>
  <c r="AD373" i="7"/>
  <c r="O389" i="7"/>
  <c r="O392" i="7" s="1"/>
  <c r="AC385" i="7"/>
  <c r="AC389" i="7" s="1"/>
  <c r="AC392" i="7" s="1"/>
  <c r="U398" i="7"/>
  <c r="X10" i="8"/>
  <c r="AE13" i="8"/>
  <c r="AE34" i="8"/>
  <c r="AE35" i="8"/>
  <c r="AE39" i="8"/>
  <c r="AD45" i="8"/>
  <c r="Y52" i="8"/>
  <c r="AE61" i="8"/>
  <c r="AD64" i="8"/>
  <c r="AE64" i="8"/>
  <c r="AC64" i="8"/>
  <c r="AC84" i="8"/>
  <c r="AA89" i="8"/>
  <c r="X93" i="8"/>
  <c r="AE93" i="8"/>
  <c r="AE118" i="8"/>
  <c r="AE120" i="8"/>
  <c r="X126" i="8"/>
  <c r="V148" i="8"/>
  <c r="V157" i="8"/>
  <c r="AB162" i="8"/>
  <c r="U172" i="8"/>
  <c r="AE208" i="8"/>
  <c r="AE243" i="8"/>
  <c r="Y272" i="8"/>
  <c r="AD279" i="8"/>
  <c r="AE336" i="8"/>
  <c r="AD336" i="8"/>
  <c r="T349" i="8"/>
  <c r="T377" i="8"/>
  <c r="AE400" i="8"/>
  <c r="Q409" i="8"/>
  <c r="Q412" i="8" s="1"/>
  <c r="T279" i="5"/>
  <c r="AB279" i="5"/>
  <c r="AB288" i="5" s="1"/>
  <c r="W403" i="5"/>
  <c r="AE403" i="5"/>
  <c r="AA21" i="6"/>
  <c r="AD32" i="6"/>
  <c r="AA35" i="6"/>
  <c r="R38" i="6"/>
  <c r="T38" i="6"/>
  <c r="R40" i="6"/>
  <c r="R45" i="6"/>
  <c r="T45" i="6"/>
  <c r="AF45" i="6" s="1"/>
  <c r="AD46" i="6"/>
  <c r="U49" i="6"/>
  <c r="T54" i="6"/>
  <c r="AF54" i="6" s="1"/>
  <c r="AE58" i="6"/>
  <c r="AD62" i="6"/>
  <c r="AC66" i="6"/>
  <c r="U69" i="6"/>
  <c r="R70" i="6"/>
  <c r="T70" i="6"/>
  <c r="AF70" i="6" s="1"/>
  <c r="U74" i="6"/>
  <c r="AB75" i="6"/>
  <c r="AE84" i="6"/>
  <c r="AE91" i="6" s="1"/>
  <c r="Z86" i="6"/>
  <c r="AE87" i="6"/>
  <c r="F91" i="6"/>
  <c r="R111" i="6"/>
  <c r="T111" i="6"/>
  <c r="R115" i="6"/>
  <c r="R116" i="6"/>
  <c r="AC117" i="6"/>
  <c r="AC118" i="6"/>
  <c r="T120" i="6"/>
  <c r="AF120" i="6" s="1"/>
  <c r="AJ120" i="6" s="1"/>
  <c r="R127" i="6"/>
  <c r="R131" i="6"/>
  <c r="R132" i="6"/>
  <c r="AC133" i="6"/>
  <c r="AC134" i="6"/>
  <c r="T136" i="6"/>
  <c r="AF136" i="6" s="1"/>
  <c r="AJ136" i="6" s="1"/>
  <c r="R143" i="6"/>
  <c r="T143" i="6"/>
  <c r="R147" i="6"/>
  <c r="R148" i="6"/>
  <c r="AC149" i="6"/>
  <c r="AC150" i="6"/>
  <c r="T152" i="6"/>
  <c r="AF152" i="6" s="1"/>
  <c r="T156" i="6"/>
  <c r="AD166" i="6"/>
  <c r="AD184" i="6"/>
  <c r="Z201" i="6"/>
  <c r="Z211" i="6"/>
  <c r="T212" i="6"/>
  <c r="AF212" i="6" s="1"/>
  <c r="R212" i="6"/>
  <c r="AB235" i="6"/>
  <c r="W237" i="6"/>
  <c r="AA239" i="6"/>
  <c r="AB240" i="6"/>
  <c r="R246" i="6"/>
  <c r="W249" i="6"/>
  <c r="W255" i="6"/>
  <c r="X258" i="6"/>
  <c r="AC268" i="6"/>
  <c r="Y274" i="6"/>
  <c r="AE283" i="6"/>
  <c r="R285" i="6"/>
  <c r="AC290" i="6"/>
  <c r="T301" i="6"/>
  <c r="AC302" i="6"/>
  <c r="AE303" i="6"/>
  <c r="R304" i="6"/>
  <c r="AC306" i="6"/>
  <c r="V309" i="6"/>
  <c r="V317" i="6"/>
  <c r="T318" i="6"/>
  <c r="AC320" i="6"/>
  <c r="AB328" i="6"/>
  <c r="AE340" i="6"/>
  <c r="R349" i="6"/>
  <c r="AB350" i="6"/>
  <c r="AC357" i="6"/>
  <c r="R358" i="6"/>
  <c r="Y359" i="6"/>
  <c r="AD361" i="6"/>
  <c r="T362" i="6"/>
  <c r="AF362" i="6" s="1"/>
  <c r="AB366" i="6"/>
  <c r="R374" i="6"/>
  <c r="T374" i="6"/>
  <c r="AF374" i="6" s="1"/>
  <c r="W382" i="6"/>
  <c r="I388" i="6"/>
  <c r="AC384" i="6"/>
  <c r="U397" i="6"/>
  <c r="AD414" i="6"/>
  <c r="AC414" i="6"/>
  <c r="T19" i="7"/>
  <c r="AC20" i="7"/>
  <c r="Y24" i="7"/>
  <c r="Y34" i="7"/>
  <c r="X37" i="7"/>
  <c r="AA39" i="7"/>
  <c r="AA42" i="7"/>
  <c r="AE42" i="7"/>
  <c r="W49" i="7"/>
  <c r="X50" i="7"/>
  <c r="AE50" i="7"/>
  <c r="T52" i="7"/>
  <c r="AE52" i="7"/>
  <c r="W54" i="7"/>
  <c r="AC57" i="7"/>
  <c r="AC58" i="7"/>
  <c r="T60" i="7"/>
  <c r="AE62" i="7"/>
  <c r="AD70" i="7"/>
  <c r="Z77" i="7"/>
  <c r="AA80" i="7"/>
  <c r="AD87" i="7"/>
  <c r="W104" i="7"/>
  <c r="AC113" i="7"/>
  <c r="Y125" i="7"/>
  <c r="Z127" i="7"/>
  <c r="Z129" i="7"/>
  <c r="AC130" i="7"/>
  <c r="Z131" i="7"/>
  <c r="AD132" i="7"/>
  <c r="U137" i="7"/>
  <c r="Z143" i="7"/>
  <c r="AE147" i="7"/>
  <c r="Z157" i="7"/>
  <c r="AE159" i="7"/>
  <c r="AA160" i="7"/>
  <c r="AD160" i="7"/>
  <c r="AC163" i="7"/>
  <c r="AC169" i="7"/>
  <c r="W178" i="7"/>
  <c r="AC184" i="7"/>
  <c r="AD189" i="7"/>
  <c r="AA202" i="7"/>
  <c r="AE209" i="7"/>
  <c r="AE222" i="7"/>
  <c r="AB223" i="7"/>
  <c r="AA229" i="7"/>
  <c r="T237" i="7"/>
  <c r="Y256" i="7"/>
  <c r="Y280" i="7"/>
  <c r="AC305" i="7"/>
  <c r="Z311" i="7"/>
  <c r="AC312" i="7"/>
  <c r="AC313" i="7"/>
  <c r="AE313" i="7"/>
  <c r="AE337" i="7"/>
  <c r="AC342" i="7"/>
  <c r="T344" i="7"/>
  <c r="AD348" i="7"/>
  <c r="AE361" i="7"/>
  <c r="Z372" i="7"/>
  <c r="AE373" i="7"/>
  <c r="AC11" i="8"/>
  <c r="T38" i="8"/>
  <c r="X47" i="8"/>
  <c r="AC50" i="8"/>
  <c r="T51" i="8"/>
  <c r="T55" i="8"/>
  <c r="AE82" i="8"/>
  <c r="Z93" i="8"/>
  <c r="Y125" i="8"/>
  <c r="T145" i="8"/>
  <c r="AC162" i="8"/>
  <c r="X172" i="8"/>
  <c r="T174" i="8"/>
  <c r="T175" i="8"/>
  <c r="AE216" i="8"/>
  <c r="AE308" i="8"/>
  <c r="AD308" i="8"/>
  <c r="W92" i="8"/>
  <c r="X95" i="8"/>
  <c r="X113" i="8"/>
  <c r="X115" i="8"/>
  <c r="W128" i="8"/>
  <c r="X134" i="8"/>
  <c r="AB136" i="8"/>
  <c r="AC140" i="8"/>
  <c r="Z148" i="8"/>
  <c r="AD150" i="8"/>
  <c r="AA153" i="8"/>
  <c r="U154" i="8"/>
  <c r="X155" i="8"/>
  <c r="W157" i="8"/>
  <c r="AC160" i="8"/>
  <c r="W161" i="8"/>
  <c r="V163" i="8"/>
  <c r="X165" i="8"/>
  <c r="AC167" i="8"/>
  <c r="AE167" i="8"/>
  <c r="AE172" i="8"/>
  <c r="AD174" i="8"/>
  <c r="AA181" i="8"/>
  <c r="AD183" i="8"/>
  <c r="W191" i="8"/>
  <c r="AA196" i="8"/>
  <c r="Y198" i="8"/>
  <c r="Z202" i="8"/>
  <c r="AC204" i="8"/>
  <c r="X205" i="8"/>
  <c r="AC209" i="8"/>
  <c r="U211" i="8"/>
  <c r="AC212" i="8"/>
  <c r="W216" i="8"/>
  <c r="Z219" i="8"/>
  <c r="X234" i="8"/>
  <c r="Y238" i="8"/>
  <c r="AC241" i="8"/>
  <c r="Y243" i="8"/>
  <c r="U250" i="8"/>
  <c r="AC252" i="8"/>
  <c r="Y253" i="8"/>
  <c r="AA254" i="8"/>
  <c r="AD260" i="8"/>
  <c r="AE260" i="8"/>
  <c r="AE263" i="8"/>
  <c r="Y264" i="8"/>
  <c r="AE265" i="8"/>
  <c r="Z266" i="8"/>
  <c r="AE279" i="8"/>
  <c r="AD280" i="8"/>
  <c r="Z282" i="8"/>
  <c r="AE298" i="8"/>
  <c r="W301" i="8"/>
  <c r="W308" i="8"/>
  <c r="Y311" i="8"/>
  <c r="W313" i="8"/>
  <c r="AE316" i="8"/>
  <c r="X329" i="8"/>
  <c r="AA341" i="8"/>
  <c r="AB342" i="8"/>
  <c r="V356" i="8"/>
  <c r="W366" i="8"/>
  <c r="W404" i="8"/>
  <c r="V406" i="8"/>
  <c r="Z42" i="9"/>
  <c r="AC62" i="9"/>
  <c r="AE68" i="6"/>
  <c r="W69" i="6"/>
  <c r="AE69" i="6"/>
  <c r="AC97" i="6"/>
  <c r="AC114" i="6"/>
  <c r="AC130" i="6"/>
  <c r="AC146" i="6"/>
  <c r="AD175" i="6"/>
  <c r="W199" i="6"/>
  <c r="AE199" i="6"/>
  <c r="AE203" i="6"/>
  <c r="AD213" i="6"/>
  <c r="AC225" i="6"/>
  <c r="AC230" i="6"/>
  <c r="AE233" i="6"/>
  <c r="AC243" i="6"/>
  <c r="AF243" i="6" s="1"/>
  <c r="AC247" i="6"/>
  <c r="AE250" i="6"/>
  <c r="AD252" i="6"/>
  <c r="AC265" i="6"/>
  <c r="AC273" i="6"/>
  <c r="AE277" i="6"/>
  <c r="AC278" i="6"/>
  <c r="O280" i="6"/>
  <c r="AC308" i="6"/>
  <c r="X321" i="6"/>
  <c r="AC338" i="6"/>
  <c r="AE351" i="6"/>
  <c r="AC382" i="6"/>
  <c r="O399" i="6"/>
  <c r="O402" i="6" s="1"/>
  <c r="AC395" i="6"/>
  <c r="AC409" i="6"/>
  <c r="AE413" i="6"/>
  <c r="AA403" i="7"/>
  <c r="X402" i="7"/>
  <c r="Z400" i="7"/>
  <c r="AB398" i="7"/>
  <c r="Y397" i="7"/>
  <c r="R396" i="7"/>
  <c r="W387" i="7"/>
  <c r="AB386" i="7"/>
  <c r="U376" i="7"/>
  <c r="W374" i="7"/>
  <c r="AB373" i="7"/>
  <c r="X367" i="7"/>
  <c r="Z365" i="7"/>
  <c r="W364" i="7"/>
  <c r="AB363" i="7"/>
  <c r="Y362" i="7"/>
  <c r="V361" i="7"/>
  <c r="AA360" i="7"/>
  <c r="X359" i="7"/>
  <c r="Z357" i="7"/>
  <c r="W356" i="7"/>
  <c r="AB355" i="7"/>
  <c r="Y354" i="7"/>
  <c r="V353" i="7"/>
  <c r="AA352" i="7"/>
  <c r="X351" i="7"/>
  <c r="Z349" i="7"/>
  <c r="W348" i="7"/>
  <c r="AB347" i="7"/>
  <c r="Y346" i="7"/>
  <c r="V345" i="7"/>
  <c r="AA344" i="7"/>
  <c r="X343" i="7"/>
  <c r="U342" i="7"/>
  <c r="Z341" i="7"/>
  <c r="W340" i="7"/>
  <c r="AB339" i="7"/>
  <c r="Y338" i="7"/>
  <c r="V337" i="7"/>
  <c r="X335" i="7"/>
  <c r="U334" i="7"/>
  <c r="Z333" i="7"/>
  <c r="AB331" i="7"/>
  <c r="Y330" i="7"/>
  <c r="V329" i="7"/>
  <c r="AA328" i="7"/>
  <c r="X327" i="7"/>
  <c r="U326" i="7"/>
  <c r="Z325" i="7"/>
  <c r="W324" i="7"/>
  <c r="AB323" i="7"/>
  <c r="Y322" i="7"/>
  <c r="V321" i="7"/>
  <c r="AA320" i="7"/>
  <c r="X319" i="7"/>
  <c r="Z317" i="7"/>
  <c r="W316" i="7"/>
  <c r="AB315" i="7"/>
  <c r="Y314" i="7"/>
  <c r="V313" i="7"/>
  <c r="AA312" i="7"/>
  <c r="X311" i="7"/>
  <c r="U310" i="7"/>
  <c r="Z309" i="7"/>
  <c r="W308" i="7"/>
  <c r="AB307" i="7"/>
  <c r="Y306" i="7"/>
  <c r="V305" i="7"/>
  <c r="AA304" i="7"/>
  <c r="X303" i="7"/>
  <c r="U302" i="7"/>
  <c r="Z301" i="7"/>
  <c r="W300" i="7"/>
  <c r="AB299" i="7"/>
  <c r="Y298" i="7"/>
  <c r="V297" i="7"/>
  <c r="X295" i="7"/>
  <c r="U294" i="7"/>
  <c r="Z293" i="7"/>
  <c r="X281" i="7"/>
  <c r="R280" i="7"/>
  <c r="Z279" i="7"/>
  <c r="W278" i="7"/>
  <c r="AB277" i="7"/>
  <c r="Y276" i="7"/>
  <c r="V275" i="7"/>
  <c r="Z269" i="7"/>
  <c r="W268" i="7"/>
  <c r="AB267" i="7"/>
  <c r="Y266" i="7"/>
  <c r="V265" i="7"/>
  <c r="AA264" i="7"/>
  <c r="X263" i="7"/>
  <c r="U262" i="7"/>
  <c r="AF262" i="7" s="1"/>
  <c r="Z261" i="7"/>
  <c r="W260" i="7"/>
  <c r="AB259" i="7"/>
  <c r="Y258" i="7"/>
  <c r="R257" i="7"/>
  <c r="AA256" i="7"/>
  <c r="X255" i="7"/>
  <c r="U254" i="7"/>
  <c r="Z253" i="7"/>
  <c r="W252" i="7"/>
  <c r="AB251" i="7"/>
  <c r="Y250" i="7"/>
  <c r="V249" i="7"/>
  <c r="AA248" i="7"/>
  <c r="X247" i="7"/>
  <c r="U246" i="7"/>
  <c r="Z245" i="7"/>
  <c r="W244" i="7"/>
  <c r="AB243" i="7"/>
  <c r="Y242" i="7"/>
  <c r="X239" i="7"/>
  <c r="U238" i="7"/>
  <c r="AF238" i="7" s="1"/>
  <c r="Z237" i="7"/>
  <c r="W236" i="7"/>
  <c r="AB235" i="7"/>
  <c r="Y234" i="7"/>
  <c r="X231" i="7"/>
  <c r="U230" i="7"/>
  <c r="Z229" i="7"/>
  <c r="AB227" i="7"/>
  <c r="Y226" i="7"/>
  <c r="AA224" i="7"/>
  <c r="X223" i="7"/>
  <c r="U222" i="7"/>
  <c r="Z216" i="7"/>
  <c r="AB214" i="7"/>
  <c r="Y213" i="7"/>
  <c r="X210" i="7"/>
  <c r="U209" i="7"/>
  <c r="Z208" i="7"/>
  <c r="W207" i="7"/>
  <c r="AB206" i="7"/>
  <c r="Y205" i="7"/>
  <c r="R204" i="7"/>
  <c r="AA203" i="7"/>
  <c r="X202" i="7"/>
  <c r="Z200" i="7"/>
  <c r="W199" i="7"/>
  <c r="AB198" i="7"/>
  <c r="Y197" i="7"/>
  <c r="V196" i="7"/>
  <c r="U193" i="7"/>
  <c r="Z192" i="7"/>
  <c r="W191" i="7"/>
  <c r="AB190" i="7"/>
  <c r="Y189" i="7"/>
  <c r="V188" i="7"/>
  <c r="X186" i="7"/>
  <c r="U185" i="7"/>
  <c r="AA179" i="7"/>
  <c r="X178" i="7"/>
  <c r="U177" i="7"/>
  <c r="Z176" i="7"/>
  <c r="W175" i="7"/>
  <c r="AB174" i="7"/>
  <c r="Y173" i="7"/>
  <c r="V172" i="7"/>
  <c r="AA171" i="7"/>
  <c r="X170" i="7"/>
  <c r="U169" i="7"/>
  <c r="Z168" i="7"/>
  <c r="W167" i="7"/>
  <c r="AB166" i="7"/>
  <c r="Y165" i="7"/>
  <c r="V164" i="7"/>
  <c r="AA163" i="7"/>
  <c r="Y162" i="7"/>
  <c r="W161" i="7"/>
  <c r="U160" i="7"/>
  <c r="AA159" i="7"/>
  <c r="Y158" i="7"/>
  <c r="W157" i="7"/>
  <c r="U156" i="7"/>
  <c r="AA155" i="7"/>
  <c r="Y154" i="7"/>
  <c r="W153" i="7"/>
  <c r="AA151" i="7"/>
  <c r="Y150" i="7"/>
  <c r="W149" i="7"/>
  <c r="U148" i="7"/>
  <c r="AA147" i="7"/>
  <c r="Y146" i="7"/>
  <c r="W145" i="7"/>
  <c r="U144" i="7"/>
  <c r="AA143" i="7"/>
  <c r="Y142" i="7"/>
  <c r="W141" i="7"/>
  <c r="U140" i="7"/>
  <c r="AA139" i="7"/>
  <c r="Y138" i="7"/>
  <c r="W137" i="7"/>
  <c r="AA135" i="7"/>
  <c r="Y134" i="7"/>
  <c r="W133" i="7"/>
  <c r="U132" i="7"/>
  <c r="AA131" i="7"/>
  <c r="Y130" i="7"/>
  <c r="W129" i="7"/>
  <c r="U128" i="7"/>
  <c r="AA127" i="7"/>
  <c r="Y126" i="7"/>
  <c r="W125" i="7"/>
  <c r="U124" i="7"/>
  <c r="AA123" i="7"/>
  <c r="Y122" i="7"/>
  <c r="W121" i="7"/>
  <c r="AA119" i="7"/>
  <c r="Y118" i="7"/>
  <c r="W117" i="7"/>
  <c r="U116" i="7"/>
  <c r="AA115" i="7"/>
  <c r="Y114" i="7"/>
  <c r="W113" i="7"/>
  <c r="U112" i="7"/>
  <c r="AA111" i="7"/>
  <c r="Y110" i="7"/>
  <c r="W109" i="7"/>
  <c r="U108" i="7"/>
  <c r="AA107" i="7"/>
  <c r="Y106" i="7"/>
  <c r="W105" i="7"/>
  <c r="U104" i="7"/>
  <c r="AB92" i="7"/>
  <c r="Y91" i="7"/>
  <c r="V90" i="7"/>
  <c r="AA89" i="7"/>
  <c r="X88" i="7"/>
  <c r="U87" i="7"/>
  <c r="AA81" i="7"/>
  <c r="X80" i="7"/>
  <c r="U79" i="7"/>
  <c r="Z78" i="7"/>
  <c r="W77" i="7"/>
  <c r="U76" i="7"/>
  <c r="V70" i="7"/>
  <c r="AA69" i="7"/>
  <c r="X68" i="7"/>
  <c r="Z66" i="7"/>
  <c r="W65" i="7"/>
  <c r="AB64" i="7"/>
  <c r="Y63" i="7"/>
  <c r="V62" i="7"/>
  <c r="AA61" i="7"/>
  <c r="X60" i="7"/>
  <c r="U59" i="7"/>
  <c r="Z58" i="7"/>
  <c r="W57" i="7"/>
  <c r="AB56" i="7"/>
  <c r="Y55" i="7"/>
  <c r="V54" i="7"/>
  <c r="AA53" i="7"/>
  <c r="X52" i="7"/>
  <c r="U51" i="7"/>
  <c r="Z50" i="7"/>
  <c r="X403" i="7"/>
  <c r="U402" i="7"/>
  <c r="W400" i="7"/>
  <c r="Y398" i="7"/>
  <c r="V397" i="7"/>
  <c r="AB387" i="7"/>
  <c r="Y386" i="7"/>
  <c r="Z376" i="7"/>
  <c r="AB374" i="7"/>
  <c r="Y373" i="7"/>
  <c r="U367" i="7"/>
  <c r="W365" i="7"/>
  <c r="AB364" i="7"/>
  <c r="Y363" i="7"/>
  <c r="V362" i="7"/>
  <c r="AA361" i="7"/>
  <c r="X360" i="7"/>
  <c r="U359" i="7"/>
  <c r="Z358" i="7"/>
  <c r="W357" i="7"/>
  <c r="AB356" i="7"/>
  <c r="Y355" i="7"/>
  <c r="V354" i="7"/>
  <c r="AA353" i="7"/>
  <c r="X352" i="7"/>
  <c r="U351" i="7"/>
  <c r="W349" i="7"/>
  <c r="AB348" i="7"/>
  <c r="Y347" i="7"/>
  <c r="V346" i="7"/>
  <c r="AA345" i="7"/>
  <c r="X344" i="7"/>
  <c r="U343" i="7"/>
  <c r="Z342" i="7"/>
  <c r="W341" i="7"/>
  <c r="AB340" i="7"/>
  <c r="Y339" i="7"/>
  <c r="V338" i="7"/>
  <c r="AA337" i="7"/>
  <c r="U335" i="7"/>
  <c r="Z334" i="7"/>
  <c r="W333" i="7"/>
  <c r="Y331" i="7"/>
  <c r="V330" i="7"/>
  <c r="AA329" i="7"/>
  <c r="X328" i="7"/>
  <c r="U327" i="7"/>
  <c r="Z326" i="7"/>
  <c r="W325" i="7"/>
  <c r="AB324" i="7"/>
  <c r="Y323" i="7"/>
  <c r="V322" i="7"/>
  <c r="AA321" i="7"/>
  <c r="X320" i="7"/>
  <c r="U319" i="7"/>
  <c r="W317" i="7"/>
  <c r="AB316" i="7"/>
  <c r="Y315" i="7"/>
  <c r="V314" i="7"/>
  <c r="AA313" i="7"/>
  <c r="X312" i="7"/>
  <c r="U311" i="7"/>
  <c r="Z310" i="7"/>
  <c r="W309" i="7"/>
  <c r="AB308" i="7"/>
  <c r="Y307" i="7"/>
  <c r="V306" i="7"/>
  <c r="AA305" i="7"/>
  <c r="X304" i="7"/>
  <c r="U303" i="7"/>
  <c r="Z302" i="7"/>
  <c r="W301" i="7"/>
  <c r="AB300" i="7"/>
  <c r="Y299" i="7"/>
  <c r="V298" i="7"/>
  <c r="AA297" i="7"/>
  <c r="U295" i="7"/>
  <c r="Z294" i="7"/>
  <c r="W293" i="7"/>
  <c r="U281" i="7"/>
  <c r="Z280" i="7"/>
  <c r="W279" i="7"/>
  <c r="AB278" i="7"/>
  <c r="Y277" i="7"/>
  <c r="V276" i="7"/>
  <c r="AA275" i="7"/>
  <c r="W269" i="7"/>
  <c r="AB268" i="7"/>
  <c r="Y267" i="7"/>
  <c r="V266" i="7"/>
  <c r="AA265" i="7"/>
  <c r="X264" i="7"/>
  <c r="U263" i="7"/>
  <c r="Z262" i="7"/>
  <c r="W261" i="7"/>
  <c r="AB260" i="7"/>
  <c r="Y259" i="7"/>
  <c r="V258" i="7"/>
  <c r="X256" i="7"/>
  <c r="U255" i="7"/>
  <c r="Z254" i="7"/>
  <c r="W253" i="7"/>
  <c r="AB252" i="7"/>
  <c r="Y251" i="7"/>
  <c r="V250" i="7"/>
  <c r="AA249" i="7"/>
  <c r="X248" i="7"/>
  <c r="U247" i="7"/>
  <c r="Z246" i="7"/>
  <c r="W245" i="7"/>
  <c r="AB244" i="7"/>
  <c r="Y243" i="7"/>
  <c r="V242" i="7"/>
  <c r="U239" i="7"/>
  <c r="AF239" i="7" s="1"/>
  <c r="Z238" i="7"/>
  <c r="W237" i="7"/>
  <c r="AB236" i="7"/>
  <c r="Y235" i="7"/>
  <c r="V234" i="7"/>
  <c r="U231" i="7"/>
  <c r="Z230" i="7"/>
  <c r="W229" i="7"/>
  <c r="Y227" i="7"/>
  <c r="V226" i="7"/>
  <c r="X224" i="7"/>
  <c r="U223" i="7"/>
  <c r="Z222" i="7"/>
  <c r="W216" i="7"/>
  <c r="Y214" i="7"/>
  <c r="V213" i="7"/>
  <c r="R211" i="7"/>
  <c r="U210" i="7"/>
  <c r="Z209" i="7"/>
  <c r="W208" i="7"/>
  <c r="AB207" i="7"/>
  <c r="Y206" i="7"/>
  <c r="X203" i="7"/>
  <c r="U202" i="7"/>
  <c r="Z201" i="7"/>
  <c r="W200" i="7"/>
  <c r="AB199" i="7"/>
  <c r="Y198" i="7"/>
  <c r="V197" i="7"/>
  <c r="AA196" i="7"/>
  <c r="U194" i="7"/>
  <c r="Z193" i="7"/>
  <c r="W192" i="7"/>
  <c r="AB191" i="7"/>
  <c r="Y190" i="7"/>
  <c r="V189" i="7"/>
  <c r="AA188" i="7"/>
  <c r="U186" i="7"/>
  <c r="Z185" i="7"/>
  <c r="X179" i="7"/>
  <c r="U178" i="7"/>
  <c r="Z177" i="7"/>
  <c r="W176" i="7"/>
  <c r="AB175" i="7"/>
  <c r="Y174" i="7"/>
  <c r="V173" i="7"/>
  <c r="AA172" i="7"/>
  <c r="X171" i="7"/>
  <c r="U170" i="7"/>
  <c r="Z169" i="7"/>
  <c r="W168" i="7"/>
  <c r="AB167" i="7"/>
  <c r="Y166" i="7"/>
  <c r="V165" i="7"/>
  <c r="AA164" i="7"/>
  <c r="X163" i="7"/>
  <c r="V162" i="7"/>
  <c r="AB161" i="7"/>
  <c r="Z160" i="7"/>
  <c r="X159" i="7"/>
  <c r="V158" i="7"/>
  <c r="AB157" i="7"/>
  <c r="Z156" i="7"/>
  <c r="X155" i="7"/>
  <c r="V154" i="7"/>
  <c r="AB153" i="7"/>
  <c r="Z152" i="7"/>
  <c r="X151" i="7"/>
  <c r="V150" i="7"/>
  <c r="AB149" i="7"/>
  <c r="Z148" i="7"/>
  <c r="X147" i="7"/>
  <c r="V146" i="7"/>
  <c r="AB145" i="7"/>
  <c r="Z144" i="7"/>
  <c r="X143" i="7"/>
  <c r="V142" i="7"/>
  <c r="AB141" i="7"/>
  <c r="Z140" i="7"/>
  <c r="X139" i="7"/>
  <c r="V138" i="7"/>
  <c r="AB137" i="7"/>
  <c r="Z136" i="7"/>
  <c r="X135" i="7"/>
  <c r="V134" i="7"/>
  <c r="AB133" i="7"/>
  <c r="Z132" i="7"/>
  <c r="X131" i="7"/>
  <c r="V130" i="7"/>
  <c r="AB129" i="7"/>
  <c r="Z128" i="7"/>
  <c r="X127" i="7"/>
  <c r="V126" i="7"/>
  <c r="AB125" i="7"/>
  <c r="Z124" i="7"/>
  <c r="X123" i="7"/>
  <c r="V122" i="7"/>
  <c r="AB121" i="7"/>
  <c r="Z120" i="7"/>
  <c r="X119" i="7"/>
  <c r="V118" i="7"/>
  <c r="AB117" i="7"/>
  <c r="Z116" i="7"/>
  <c r="X115" i="7"/>
  <c r="V114" i="7"/>
  <c r="AB113" i="7"/>
  <c r="Z112" i="7"/>
  <c r="X111" i="7"/>
  <c r="V110" i="7"/>
  <c r="AB109" i="7"/>
  <c r="Z108" i="7"/>
  <c r="X107" i="7"/>
  <c r="V106" i="7"/>
  <c r="AB105" i="7"/>
  <c r="Z104" i="7"/>
  <c r="Y92" i="7"/>
  <c r="V91" i="7"/>
  <c r="AA90" i="7"/>
  <c r="X89" i="7"/>
  <c r="U88" i="7"/>
  <c r="Z87" i="7"/>
  <c r="X81" i="7"/>
  <c r="U80" i="7"/>
  <c r="Z79" i="7"/>
  <c r="W78" i="7"/>
  <c r="AB77" i="7"/>
  <c r="Z76" i="7"/>
  <c r="AA70" i="7"/>
  <c r="X69" i="7"/>
  <c r="U68" i="7"/>
  <c r="Z67" i="7"/>
  <c r="W66" i="7"/>
  <c r="AB65" i="7"/>
  <c r="Y64" i="7"/>
  <c r="V63" i="7"/>
  <c r="AA62" i="7"/>
  <c r="X61" i="7"/>
  <c r="U60" i="7"/>
  <c r="AF60" i="7" s="1"/>
  <c r="Z59" i="7"/>
  <c r="W58" i="7"/>
  <c r="AB57" i="7"/>
  <c r="Y56" i="7"/>
  <c r="V55" i="7"/>
  <c r="AA54" i="7"/>
  <c r="X53" i="7"/>
  <c r="U52" i="7"/>
  <c r="Z51" i="7"/>
  <c r="W50" i="7"/>
  <c r="AB49" i="7"/>
  <c r="Z48" i="7"/>
  <c r="X47" i="7"/>
  <c r="V46" i="7"/>
  <c r="AB45" i="7"/>
  <c r="Z44" i="7"/>
  <c r="X43" i="7"/>
  <c r="V42" i="7"/>
  <c r="AB41" i="7"/>
  <c r="Z40" i="7"/>
  <c r="X39" i="7"/>
  <c r="V38" i="7"/>
  <c r="AB37" i="7"/>
  <c r="Z36" i="7"/>
  <c r="X35" i="7"/>
  <c r="V34" i="7"/>
  <c r="AB33" i="7"/>
  <c r="Z32" i="7"/>
  <c r="X31" i="7"/>
  <c r="V30" i="7"/>
  <c r="AB29" i="7"/>
  <c r="Z28" i="7"/>
  <c r="X27" i="7"/>
  <c r="V26" i="7"/>
  <c r="AB25" i="7"/>
  <c r="Z24" i="7"/>
  <c r="X23" i="7"/>
  <c r="V22" i="7"/>
  <c r="AB21" i="7"/>
  <c r="Z20" i="7"/>
  <c r="X19" i="7"/>
  <c r="V18" i="7"/>
  <c r="AB17" i="7"/>
  <c r="Z16" i="7"/>
  <c r="X15" i="7"/>
  <c r="V14" i="7"/>
  <c r="AB13" i="7"/>
  <c r="Z12" i="7"/>
  <c r="X11" i="7"/>
  <c r="AF409" i="7"/>
  <c r="V403" i="7"/>
  <c r="AB400" i="7"/>
  <c r="W398" i="7"/>
  <c r="W397" i="7"/>
  <c r="AA386" i="7"/>
  <c r="W376" i="7"/>
  <c r="AA373" i="7"/>
  <c r="AB365" i="7"/>
  <c r="Z364" i="7"/>
  <c r="W363" i="7"/>
  <c r="W362" i="7"/>
  <c r="W361" i="7"/>
  <c r="AB359" i="7"/>
  <c r="AA358" i="7"/>
  <c r="Y357" i="7"/>
  <c r="X356" i="7"/>
  <c r="U355" i="7"/>
  <c r="AB352" i="7"/>
  <c r="Z351" i="7"/>
  <c r="V349" i="7"/>
  <c r="U348" i="7"/>
  <c r="AB346" i="7"/>
  <c r="AB345" i="7"/>
  <c r="Y344" i="7"/>
  <c r="W343" i="7"/>
  <c r="V342" i="7"/>
  <c r="Z339" i="7"/>
  <c r="Z338" i="7"/>
  <c r="Y337" i="7"/>
  <c r="AB333" i="7"/>
  <c r="W331" i="7"/>
  <c r="W330" i="7"/>
  <c r="W329" i="7"/>
  <c r="AB327" i="7"/>
  <c r="AA326" i="7"/>
  <c r="Y325" i="7"/>
  <c r="X324" i="7"/>
  <c r="U323" i="7"/>
  <c r="AB320" i="7"/>
  <c r="Z319" i="7"/>
  <c r="V317" i="7"/>
  <c r="U316" i="7"/>
  <c r="AB314" i="7"/>
  <c r="AB313" i="7"/>
  <c r="Y312" i="7"/>
  <c r="W311" i="7"/>
  <c r="V310" i="7"/>
  <c r="Z307" i="7"/>
  <c r="Z306" i="7"/>
  <c r="Y305" i="7"/>
  <c r="V304" i="7"/>
  <c r="AB301" i="7"/>
  <c r="Z300" i="7"/>
  <c r="W299" i="7"/>
  <c r="W298" i="7"/>
  <c r="W297" i="7"/>
  <c r="AB295" i="7"/>
  <c r="AA294" i="7"/>
  <c r="Y293" i="7"/>
  <c r="AB279" i="7"/>
  <c r="Z278" i="7"/>
  <c r="W277" i="7"/>
  <c r="W276" i="7"/>
  <c r="W275" i="7"/>
  <c r="V269" i="7"/>
  <c r="U268" i="7"/>
  <c r="AB266" i="7"/>
  <c r="AB265" i="7"/>
  <c r="Y264" i="7"/>
  <c r="W263" i="7"/>
  <c r="V262" i="7"/>
  <c r="AB403" i="7"/>
  <c r="W402" i="7"/>
  <c r="X400" i="7"/>
  <c r="X398" i="7"/>
  <c r="Y387" i="7"/>
  <c r="Y376" i="7"/>
  <c r="AA374" i="7"/>
  <c r="U373" i="7"/>
  <c r="AB367" i="7"/>
  <c r="Y364" i="7"/>
  <c r="Z362" i="7"/>
  <c r="Z360" i="7"/>
  <c r="Y358" i="7"/>
  <c r="Z356" i="7"/>
  <c r="AB354" i="7"/>
  <c r="Y353" i="7"/>
  <c r="Y351" i="7"/>
  <c r="AF351" i="7" s="1"/>
  <c r="Y349" i="7"/>
  <c r="Z347" i="7"/>
  <c r="W346" i="7"/>
  <c r="AF346" i="7" s="1"/>
  <c r="Z344" i="7"/>
  <c r="AA342" i="7"/>
  <c r="V341" i="7"/>
  <c r="V339" i="7"/>
  <c r="X337" i="7"/>
  <c r="Y335" i="7"/>
  <c r="Y333" i="7"/>
  <c r="Z331" i="7"/>
  <c r="AB329" i="7"/>
  <c r="V328" i="7"/>
  <c r="AA327" i="7"/>
  <c r="V326" i="7"/>
  <c r="AF326" i="7" s="1"/>
  <c r="AB325" i="7"/>
  <c r="U324" i="7"/>
  <c r="AA323" i="7"/>
  <c r="X322" i="7"/>
  <c r="U321" i="7"/>
  <c r="Y320" i="7"/>
  <c r="AA316" i="7"/>
  <c r="V315" i="7"/>
  <c r="Z313" i="7"/>
  <c r="U312" i="7"/>
  <c r="AA311" i="7"/>
  <c r="W310" i="7"/>
  <c r="Y308" i="7"/>
  <c r="X306" i="7"/>
  <c r="AF306" i="7" s="1"/>
  <c r="Y304" i="7"/>
  <c r="AA302" i="7"/>
  <c r="U301" i="7"/>
  <c r="U299" i="7"/>
  <c r="AB298" i="7"/>
  <c r="X297" i="7"/>
  <c r="W295" i="7"/>
  <c r="V293" i="7"/>
  <c r="AA281" i="7"/>
  <c r="W280" i="7"/>
  <c r="X278" i="7"/>
  <c r="X276" i="7"/>
  <c r="AA268" i="7"/>
  <c r="V267" i="7"/>
  <c r="Z265" i="7"/>
  <c r="U264" i="7"/>
  <c r="AA263" i="7"/>
  <c r="W262" i="7"/>
  <c r="Z259" i="7"/>
  <c r="Z258" i="7"/>
  <c r="V256" i="7"/>
  <c r="AB253" i="7"/>
  <c r="Z252" i="7"/>
  <c r="W251" i="7"/>
  <c r="W250" i="7"/>
  <c r="W249" i="7"/>
  <c r="AB247" i="7"/>
  <c r="AA246" i="7"/>
  <c r="Y245" i="7"/>
  <c r="X244" i="7"/>
  <c r="U243" i="7"/>
  <c r="Z239" i="7"/>
  <c r="X238" i="7"/>
  <c r="V237" i="7"/>
  <c r="U236" i="7"/>
  <c r="AB234" i="7"/>
  <c r="W231" i="7"/>
  <c r="V230" i="7"/>
  <c r="Z227" i="7"/>
  <c r="Z226" i="7"/>
  <c r="V224" i="7"/>
  <c r="V216" i="7"/>
  <c r="AB213" i="7"/>
  <c r="W210" i="7"/>
  <c r="V209" i="7"/>
  <c r="Z206" i="7"/>
  <c r="Z205" i="7"/>
  <c r="V203" i="7"/>
  <c r="AB200" i="7"/>
  <c r="Z199" i="7"/>
  <c r="W198" i="7"/>
  <c r="W197" i="7"/>
  <c r="W196" i="7"/>
  <c r="AB194" i="7"/>
  <c r="AA193" i="7"/>
  <c r="Y192" i="7"/>
  <c r="X191" i="7"/>
  <c r="U190" i="7"/>
  <c r="Z186" i="7"/>
  <c r="X185" i="7"/>
  <c r="Z179" i="7"/>
  <c r="Y178" i="7"/>
  <c r="W177" i="7"/>
  <c r="U176" i="7"/>
  <c r="AA174" i="7"/>
  <c r="AA173" i="7"/>
  <c r="Z172" i="7"/>
  <c r="W171" i="7"/>
  <c r="V170" i="7"/>
  <c r="AA167" i="7"/>
  <c r="X166" i="7"/>
  <c r="X165" i="7"/>
  <c r="X164" i="7"/>
  <c r="U163" i="7"/>
  <c r="U161" i="7"/>
  <c r="AB158" i="7"/>
  <c r="AB156" i="7"/>
  <c r="Z155" i="7"/>
  <c r="Z154" i="7"/>
  <c r="Z153" i="7"/>
  <c r="Y152" i="7"/>
  <c r="W151" i="7"/>
  <c r="W150" i="7"/>
  <c r="X149" i="7"/>
  <c r="W148" i="7"/>
  <c r="U147" i="7"/>
  <c r="U145" i="7"/>
  <c r="AB142" i="7"/>
  <c r="AB140" i="7"/>
  <c r="Z139" i="7"/>
  <c r="Z138" i="7"/>
  <c r="Z137" i="7"/>
  <c r="Y136" i="7"/>
  <c r="W135" i="7"/>
  <c r="W134" i="7"/>
  <c r="X133" i="7"/>
  <c r="W132" i="7"/>
  <c r="U131" i="7"/>
  <c r="U129" i="7"/>
  <c r="AB126" i="7"/>
  <c r="AB124" i="7"/>
  <c r="Z123" i="7"/>
  <c r="Z122" i="7"/>
  <c r="Z121" i="7"/>
  <c r="Y120" i="7"/>
  <c r="W119" i="7"/>
  <c r="W118" i="7"/>
  <c r="X117" i="7"/>
  <c r="W116" i="7"/>
  <c r="U115" i="7"/>
  <c r="U113" i="7"/>
  <c r="AB110" i="7"/>
  <c r="AB108" i="7"/>
  <c r="Z107" i="7"/>
  <c r="Z106" i="7"/>
  <c r="Z105" i="7"/>
  <c r="Y104" i="7"/>
  <c r="Z89" i="7"/>
  <c r="Y88" i="7"/>
  <c r="AF88" i="7" s="1"/>
  <c r="W87" i="7"/>
  <c r="W81" i="7"/>
  <c r="V80" i="7"/>
  <c r="AA77" i="7"/>
  <c r="AA76" i="7"/>
  <c r="U70" i="7"/>
  <c r="AA68" i="7"/>
  <c r="Y67" i="7"/>
  <c r="X66" i="7"/>
  <c r="V65" i="7"/>
  <c r="Z61" i="7"/>
  <c r="Y60" i="7"/>
  <c r="W59" i="7"/>
  <c r="U58" i="7"/>
  <c r="AA56" i="7"/>
  <c r="AA55" i="7"/>
  <c r="Z54" i="7"/>
  <c r="W53" i="7"/>
  <c r="AF53" i="7" s="1"/>
  <c r="V52" i="7"/>
  <c r="U49" i="7"/>
  <c r="W48" i="7"/>
  <c r="Z47" i="7"/>
  <c r="W45" i="7"/>
  <c r="Y44" i="7"/>
  <c r="AB43" i="7"/>
  <c r="W42" i="7"/>
  <c r="Y41" i="7"/>
  <c r="AB40" i="7"/>
  <c r="U39" i="7"/>
  <c r="Y38" i="7"/>
  <c r="AA37" i="7"/>
  <c r="U36" i="7"/>
  <c r="W35" i="7"/>
  <c r="AA34" i="7"/>
  <c r="U33" i="7"/>
  <c r="W32" i="7"/>
  <c r="Z31" i="7"/>
  <c r="W29" i="7"/>
  <c r="Y28" i="7"/>
  <c r="AB27" i="7"/>
  <c r="W26" i="7"/>
  <c r="Y25" i="7"/>
  <c r="AB24" i="7"/>
  <c r="U23" i="7"/>
  <c r="Y22" i="7"/>
  <c r="AA21" i="7"/>
  <c r="W19" i="7"/>
  <c r="AA18" i="7"/>
  <c r="U17" i="7"/>
  <c r="W16" i="7"/>
  <c r="Z15" i="7"/>
  <c r="W13" i="7"/>
  <c r="Y12" i="7"/>
  <c r="AB11" i="7"/>
  <c r="R404" i="7"/>
  <c r="Z403" i="7"/>
  <c r="V402" i="7"/>
  <c r="V398" i="7"/>
  <c r="X387" i="7"/>
  <c r="X376" i="7"/>
  <c r="Z374" i="7"/>
  <c r="AA402" i="7"/>
  <c r="X397" i="7"/>
  <c r="V386" i="7"/>
  <c r="U374" i="7"/>
  <c r="X373" i="7"/>
  <c r="V367" i="7"/>
  <c r="V365" i="7"/>
  <c r="V363" i="7"/>
  <c r="Y361" i="7"/>
  <c r="Y359" i="7"/>
  <c r="X357" i="7"/>
  <c r="X355" i="7"/>
  <c r="U354" i="7"/>
  <c r="V352" i="7"/>
  <c r="Y348" i="7"/>
  <c r="AA346" i="7"/>
  <c r="X345" i="7"/>
  <c r="Y343" i="7"/>
  <c r="AA341" i="7"/>
  <c r="V340" i="7"/>
  <c r="AA339" i="7"/>
  <c r="U338" i="7"/>
  <c r="AB335" i="7"/>
  <c r="X334" i="7"/>
  <c r="Z330" i="7"/>
  <c r="Z328" i="7"/>
  <c r="Y326" i="7"/>
  <c r="Z324" i="7"/>
  <c r="AB322" i="7"/>
  <c r="Y321" i="7"/>
  <c r="Y319" i="7"/>
  <c r="Y317" i="7"/>
  <c r="Z315" i="7"/>
  <c r="W314" i="7"/>
  <c r="Z312" i="7"/>
  <c r="AA310" i="7"/>
  <c r="V309" i="7"/>
  <c r="V307" i="7"/>
  <c r="X305" i="7"/>
  <c r="Y303" i="7"/>
  <c r="Y301" i="7"/>
  <c r="U300" i="7"/>
  <c r="Z299" i="7"/>
  <c r="AB297" i="7"/>
  <c r="AA295" i="7"/>
  <c r="V294" i="7"/>
  <c r="AB293" i="7"/>
  <c r="AA280" i="7"/>
  <c r="U279" i="7"/>
  <c r="U277" i="7"/>
  <c r="AB276" i="7"/>
  <c r="X275" i="7"/>
  <c r="Y269" i="7"/>
  <c r="Z267" i="7"/>
  <c r="W266" i="7"/>
  <c r="Z264" i="7"/>
  <c r="AA262" i="7"/>
  <c r="X261" i="7"/>
  <c r="V260" i="7"/>
  <c r="Z256" i="7"/>
  <c r="Y255" i="7"/>
  <c r="W254" i="7"/>
  <c r="U253" i="7"/>
  <c r="AA251" i="7"/>
  <c r="AA250" i="7"/>
  <c r="Z249" i="7"/>
  <c r="W248" i="7"/>
  <c r="V247" i="7"/>
  <c r="AA244" i="7"/>
  <c r="X243" i="7"/>
  <c r="X242" i="7"/>
  <c r="R240" i="7"/>
  <c r="AB238" i="7"/>
  <c r="AA237" i="7"/>
  <c r="Y236" i="7"/>
  <c r="V235" i="7"/>
  <c r="U234" i="7"/>
  <c r="AF234" i="7" s="1"/>
  <c r="AA231" i="7"/>
  <c r="Y230" i="7"/>
  <c r="X229" i="7"/>
  <c r="Z224" i="7"/>
  <c r="Y223" i="7"/>
  <c r="W222" i="7"/>
  <c r="AA216" i="7"/>
  <c r="V214" i="7"/>
  <c r="U213" i="7"/>
  <c r="AA210" i="7"/>
  <c r="Y209" i="7"/>
  <c r="X208" i="7"/>
  <c r="V207" i="7"/>
  <c r="Z203" i="7"/>
  <c r="Y202" i="7"/>
  <c r="W201" i="7"/>
  <c r="U200" i="7"/>
  <c r="AA198" i="7"/>
  <c r="AA197" i="7"/>
  <c r="Z196" i="7"/>
  <c r="V194" i="7"/>
  <c r="AA191" i="7"/>
  <c r="X190" i="7"/>
  <c r="X189" i="7"/>
  <c r="X188" i="7"/>
  <c r="AB185" i="7"/>
  <c r="AB178" i="7"/>
  <c r="AA177" i="7"/>
  <c r="Y176" i="7"/>
  <c r="X175" i="7"/>
  <c r="U174" i="7"/>
  <c r="AB171" i="7"/>
  <c r="Z170" i="7"/>
  <c r="X169" i="7"/>
  <c r="V168" i="7"/>
  <c r="U167" i="7"/>
  <c r="AB165" i="7"/>
  <c r="AB164" i="7"/>
  <c r="Y163" i="7"/>
  <c r="X162" i="7"/>
  <c r="Y161" i="7"/>
  <c r="X160" i="7"/>
  <c r="V159" i="7"/>
  <c r="U158" i="7"/>
  <c r="AF158" i="7" s="1"/>
  <c r="AI158" i="7" s="1"/>
  <c r="V157" i="7"/>
  <c r="V156" i="7"/>
  <c r="AB151" i="7"/>
  <c r="AA150" i="7"/>
  <c r="AA149" i="7"/>
  <c r="AA148" i="7"/>
  <c r="Y147" i="7"/>
  <c r="X146" i="7"/>
  <c r="Y145" i="7"/>
  <c r="X144" i="7"/>
  <c r="V143" i="7"/>
  <c r="V141" i="7"/>
  <c r="V140" i="7"/>
  <c r="AB135" i="7"/>
  <c r="AA134" i="7"/>
  <c r="AA133" i="7"/>
  <c r="AA132" i="7"/>
  <c r="Y131" i="7"/>
  <c r="X130" i="7"/>
  <c r="Y129" i="7"/>
  <c r="X128" i="7"/>
  <c r="V127" i="7"/>
  <c r="V125" i="7"/>
  <c r="V124" i="7"/>
  <c r="AB119" i="7"/>
  <c r="AA118" i="7"/>
  <c r="AA117" i="7"/>
  <c r="AA116" i="7"/>
  <c r="Y115" i="7"/>
  <c r="X114" i="7"/>
  <c r="Y113" i="7"/>
  <c r="X112" i="7"/>
  <c r="V111" i="7"/>
  <c r="V109" i="7"/>
  <c r="V108" i="7"/>
  <c r="W92" i="7"/>
  <c r="W91" i="7"/>
  <c r="W90" i="7"/>
  <c r="AB88" i="7"/>
  <c r="AA87" i="7"/>
  <c r="AB81" i="7"/>
  <c r="Z80" i="7"/>
  <c r="X79" i="7"/>
  <c r="V78" i="7"/>
  <c r="U77" i="7"/>
  <c r="Y70" i="7"/>
  <c r="V69" i="7"/>
  <c r="AB66" i="7"/>
  <c r="Z65" i="7"/>
  <c r="W64" i="7"/>
  <c r="W63" i="7"/>
  <c r="W62" i="7"/>
  <c r="AB60" i="7"/>
  <c r="AA59" i="7"/>
  <c r="Y58" i="7"/>
  <c r="X57" i="7"/>
  <c r="U56" i="7"/>
  <c r="AB53" i="7"/>
  <c r="Z52" i="7"/>
  <c r="X51" i="7"/>
  <c r="V50" i="7"/>
  <c r="X49" i="7"/>
  <c r="AA48" i="7"/>
  <c r="X46" i="7"/>
  <c r="Z45" i="7"/>
  <c r="V43" i="7"/>
  <c r="Z42" i="7"/>
  <c r="V40" i="7"/>
  <c r="Y39" i="7"/>
  <c r="AB38" i="7"/>
  <c r="V37" i="7"/>
  <c r="X36" i="7"/>
  <c r="AA35" i="7"/>
  <c r="U34" i="7"/>
  <c r="X33" i="7"/>
  <c r="AA32" i="7"/>
  <c r="X30" i="7"/>
  <c r="Z29" i="7"/>
  <c r="V27" i="7"/>
  <c r="Z26" i="7"/>
  <c r="V24" i="7"/>
  <c r="Y23" i="7"/>
  <c r="AB22" i="7"/>
  <c r="V21" i="7"/>
  <c r="X20" i="7"/>
  <c r="AA19" i="7"/>
  <c r="U18" i="7"/>
  <c r="X17" i="7"/>
  <c r="AA16" i="7"/>
  <c r="X14" i="7"/>
  <c r="Z13" i="7"/>
  <c r="V11" i="7"/>
  <c r="Y402" i="7"/>
  <c r="Y400" i="7"/>
  <c r="Z398" i="7"/>
  <c r="F406" i="7"/>
  <c r="Z387" i="7"/>
  <c r="AA376" i="7"/>
  <c r="V373" i="7"/>
  <c r="AA364" i="7"/>
  <c r="AA362" i="7"/>
  <c r="U361" i="7"/>
  <c r="AB360" i="7"/>
  <c r="V359" i="7"/>
  <c r="AB358" i="7"/>
  <c r="U357" i="7"/>
  <c r="AA356" i="7"/>
  <c r="V355" i="7"/>
  <c r="Z353" i="7"/>
  <c r="AA351" i="7"/>
  <c r="AA349" i="7"/>
  <c r="V348" i="7"/>
  <c r="AA347" i="7"/>
  <c r="X346" i="7"/>
  <c r="U345" i="7"/>
  <c r="AB344" i="7"/>
  <c r="AB342" i="7"/>
  <c r="X341" i="7"/>
  <c r="W339" i="7"/>
  <c r="Z337" i="7"/>
  <c r="Z335" i="7"/>
  <c r="V334" i="7"/>
  <c r="AA333" i="7"/>
  <c r="AA331" i="7"/>
  <c r="U330" i="7"/>
  <c r="W328" i="7"/>
  <c r="W326" i="7"/>
  <c r="V324" i="7"/>
  <c r="Z322" i="7"/>
  <c r="W321" i="7"/>
  <c r="Z320" i="7"/>
  <c r="V319" i="7"/>
  <c r="U317" i="7"/>
  <c r="W315" i="7"/>
  <c r="V312" i="7"/>
  <c r="AB311" i="7"/>
  <c r="X310" i="7"/>
  <c r="Z308" i="7"/>
  <c r="AA306" i="7"/>
  <c r="U305" i="7"/>
  <c r="Z304" i="7"/>
  <c r="V303" i="7"/>
  <c r="AB302" i="7"/>
  <c r="V301" i="7"/>
  <c r="V299" i="7"/>
  <c r="Y297" i="7"/>
  <c r="Y295" i="7"/>
  <c r="X293" i="7"/>
  <c r="AB281" i="7"/>
  <c r="X280" i="7"/>
  <c r="Y278" i="7"/>
  <c r="Z276" i="7"/>
  <c r="U269" i="7"/>
  <c r="W267" i="7"/>
  <c r="V264" i="7"/>
  <c r="AB263" i="7"/>
  <c r="X262" i="7"/>
  <c r="U261" i="7"/>
  <c r="AA259" i="7"/>
  <c r="AA258" i="7"/>
  <c r="W256" i="7"/>
  <c r="V255" i="7"/>
  <c r="AA252" i="7"/>
  <c r="X251" i="7"/>
  <c r="X250" i="7"/>
  <c r="X249" i="7"/>
  <c r="U248" i="7"/>
  <c r="AB246" i="7"/>
  <c r="AA245" i="7"/>
  <c r="Y244" i="7"/>
  <c r="V243" i="7"/>
  <c r="U242" i="7"/>
  <c r="AA239" i="7"/>
  <c r="Y238" i="7"/>
  <c r="X237" i="7"/>
  <c r="V236" i="7"/>
  <c r="Y231" i="7"/>
  <c r="W230" i="7"/>
  <c r="U229" i="7"/>
  <c r="AA227" i="7"/>
  <c r="AA226" i="7"/>
  <c r="AF226" i="7" s="1"/>
  <c r="W224" i="7"/>
  <c r="V223" i="7"/>
  <c r="X216" i="7"/>
  <c r="Y210" i="7"/>
  <c r="W209" i="7"/>
  <c r="U208" i="7"/>
  <c r="AA206" i="7"/>
  <c r="AA205" i="7"/>
  <c r="W203" i="7"/>
  <c r="V202" i="7"/>
  <c r="AA199" i="7"/>
  <c r="X198" i="7"/>
  <c r="X197" i="7"/>
  <c r="X196" i="7"/>
  <c r="AB193" i="7"/>
  <c r="AA192" i="7"/>
  <c r="Y191" i="7"/>
  <c r="V190" i="7"/>
  <c r="U189" i="7"/>
  <c r="U188" i="7"/>
  <c r="AA186" i="7"/>
  <c r="Y185" i="7"/>
  <c r="AB179" i="7"/>
  <c r="Z178" i="7"/>
  <c r="X177" i="7"/>
  <c r="V176" i="7"/>
  <c r="AF176" i="7" s="1"/>
  <c r="U175" i="7"/>
  <c r="AB173" i="7"/>
  <c r="AB172" i="7"/>
  <c r="Y171" i="7"/>
  <c r="W170" i="7"/>
  <c r="V169" i="7"/>
  <c r="Z166" i="7"/>
  <c r="Z165" i="7"/>
  <c r="Y164" i="7"/>
  <c r="V163" i="7"/>
  <c r="U162" i="7"/>
  <c r="V161" i="7"/>
  <c r="V160" i="7"/>
  <c r="AB155" i="7"/>
  <c r="AA154" i="7"/>
  <c r="AA153" i="7"/>
  <c r="AA152" i="7"/>
  <c r="Y151" i="7"/>
  <c r="X150" i="7"/>
  <c r="Y149" i="7"/>
  <c r="X148" i="7"/>
  <c r="V147" i="7"/>
  <c r="U146" i="7"/>
  <c r="V145" i="7"/>
  <c r="V144" i="7"/>
  <c r="AB139" i="7"/>
  <c r="AA138" i="7"/>
  <c r="AA137" i="7"/>
  <c r="AA136" i="7"/>
  <c r="Y135" i="7"/>
  <c r="X134" i="7"/>
  <c r="Y133" i="7"/>
  <c r="X132" i="7"/>
  <c r="V131" i="7"/>
  <c r="U130" i="7"/>
  <c r="V129" i="7"/>
  <c r="V128" i="7"/>
  <c r="AB123" i="7"/>
  <c r="AA122" i="7"/>
  <c r="AA121" i="7"/>
  <c r="AA120" i="7"/>
  <c r="Y119" i="7"/>
  <c r="X118" i="7"/>
  <c r="Y117" i="7"/>
  <c r="X116" i="7"/>
  <c r="V115" i="7"/>
  <c r="U114" i="7"/>
  <c r="V113" i="7"/>
  <c r="V112" i="7"/>
  <c r="AB107" i="7"/>
  <c r="AA106" i="7"/>
  <c r="AA105" i="7"/>
  <c r="AA104" i="7"/>
  <c r="U92" i="7"/>
  <c r="AB89" i="7"/>
  <c r="Z88" i="7"/>
  <c r="X87" i="7"/>
  <c r="Y81" i="7"/>
  <c r="AF81" i="7" s="1"/>
  <c r="W80" i="7"/>
  <c r="V79" i="7"/>
  <c r="AB76" i="7"/>
  <c r="W70" i="7"/>
  <c r="AB68" i="7"/>
  <c r="AA67" i="7"/>
  <c r="Y66" i="7"/>
  <c r="X65" i="7"/>
  <c r="U64" i="7"/>
  <c r="AB61" i="7"/>
  <c r="Z60" i="7"/>
  <c r="X59" i="7"/>
  <c r="V58" i="7"/>
  <c r="U57" i="7"/>
  <c r="AB55" i="7"/>
  <c r="AB54" i="7"/>
  <c r="Y53" i="7"/>
  <c r="W52" i="7"/>
  <c r="V51" i="7"/>
  <c r="V49" i="7"/>
  <c r="X48" i="7"/>
  <c r="AF48" i="7" s="1"/>
  <c r="AI48" i="7" s="1"/>
  <c r="AA47" i="7"/>
  <c r="U46" i="7"/>
  <c r="X45" i="7"/>
  <c r="AA44" i="7"/>
  <c r="X42" i="7"/>
  <c r="Z41" i="7"/>
  <c r="V39" i="7"/>
  <c r="Z38" i="7"/>
  <c r="V36" i="7"/>
  <c r="Y35" i="7"/>
  <c r="AB34" i="7"/>
  <c r="V33" i="7"/>
  <c r="X32" i="7"/>
  <c r="AF32" i="7" s="1"/>
  <c r="AI32" i="7" s="1"/>
  <c r="AA31" i="7"/>
  <c r="U30" i="7"/>
  <c r="X29" i="7"/>
  <c r="AA28" i="7"/>
  <c r="X26" i="7"/>
  <c r="Z25" i="7"/>
  <c r="V23" i="7"/>
  <c r="Z22" i="7"/>
  <c r="V20" i="7"/>
  <c r="Y19" i="7"/>
  <c r="AF19" i="7" s="1"/>
  <c r="AI19" i="7" s="1"/>
  <c r="AB18" i="7"/>
  <c r="V17" i="7"/>
  <c r="X16" i="7"/>
  <c r="AA15" i="7"/>
  <c r="U14" i="7"/>
  <c r="X13" i="7"/>
  <c r="AA12" i="7"/>
  <c r="AB402" i="7"/>
  <c r="Z397" i="7"/>
  <c r="W386" i="7"/>
  <c r="AB376" i="7"/>
  <c r="X365" i="7"/>
  <c r="U364" i="7"/>
  <c r="Y360" i="7"/>
  <c r="AB357" i="7"/>
  <c r="U356" i="7"/>
  <c r="U349" i="7"/>
  <c r="Z343" i="7"/>
  <c r="AA340" i="7"/>
  <c r="U339" i="7"/>
  <c r="X333" i="7"/>
  <c r="Z329" i="7"/>
  <c r="U328" i="7"/>
  <c r="AA325" i="7"/>
  <c r="AA319" i="7"/>
  <c r="AA315" i="7"/>
  <c r="AA314" i="7"/>
  <c r="W312" i="7"/>
  <c r="AA307" i="7"/>
  <c r="AB306" i="7"/>
  <c r="Z305" i="7"/>
  <c r="AA301" i="7"/>
  <c r="AF301" i="7" s="1"/>
  <c r="X300" i="7"/>
  <c r="AB275" i="7"/>
  <c r="AB269" i="7"/>
  <c r="Y268" i="7"/>
  <c r="U267" i="7"/>
  <c r="X266" i="7"/>
  <c r="X265" i="7"/>
  <c r="AB261" i="7"/>
  <c r="AA260" i="7"/>
  <c r="X259" i="7"/>
  <c r="AB255" i="7"/>
  <c r="AB254" i="7"/>
  <c r="AB248" i="7"/>
  <c r="AA247" i="7"/>
  <c r="Y246" i="7"/>
  <c r="AB245" i="7"/>
  <c r="V244" i="7"/>
  <c r="W243" i="7"/>
  <c r="Z242" i="7"/>
  <c r="Y239" i="7"/>
  <c r="AA238" i="7"/>
  <c r="Y237" i="7"/>
  <c r="X236" i="7"/>
  <c r="W235" i="7"/>
  <c r="AA234" i="7"/>
  <c r="U216" i="7"/>
  <c r="U214" i="7"/>
  <c r="Z213" i="7"/>
  <c r="AF213" i="7" s="1"/>
  <c r="AB210" i="7"/>
  <c r="AB209" i="7"/>
  <c r="AB208" i="7"/>
  <c r="AA207" i="7"/>
  <c r="X206" i="7"/>
  <c r="AB202" i="7"/>
  <c r="AB201" i="7"/>
  <c r="AA194" i="7"/>
  <c r="Y193" i="7"/>
  <c r="AB192" i="7"/>
  <c r="V191" i="7"/>
  <c r="W190" i="7"/>
  <c r="Z189" i="7"/>
  <c r="Z188" i="7"/>
  <c r="Y186" i="7"/>
  <c r="AF186" i="7" s="1"/>
  <c r="AA185" i="7"/>
  <c r="AB177" i="7"/>
  <c r="AA176" i="7"/>
  <c r="Z175" i="7"/>
  <c r="Z174" i="7"/>
  <c r="AE10" i="7"/>
  <c r="AA11" i="7"/>
  <c r="V12" i="7"/>
  <c r="AE13" i="7"/>
  <c r="W15" i="7"/>
  <c r="Z19" i="7"/>
  <c r="Y20" i="7"/>
  <c r="U21" i="7"/>
  <c r="AA22" i="7"/>
  <c r="Z23" i="7"/>
  <c r="U24" i="7"/>
  <c r="AA25" i="7"/>
  <c r="U26" i="7"/>
  <c r="AF26" i="7" s="1"/>
  <c r="AI26" i="7" s="1"/>
  <c r="AB28" i="7"/>
  <c r="V29" i="7"/>
  <c r="W30" i="7"/>
  <c r="Y32" i="7"/>
  <c r="Y33" i="7"/>
  <c r="AD35" i="7"/>
  <c r="Y37" i="7"/>
  <c r="Y40" i="7"/>
  <c r="AE41" i="7"/>
  <c r="AB42" i="7"/>
  <c r="Y43" i="7"/>
  <c r="AC45" i="7"/>
  <c r="AA46" i="7"/>
  <c r="U47" i="7"/>
  <c r="AC49" i="7"/>
  <c r="AA50" i="7"/>
  <c r="AA51" i="7"/>
  <c r="AA52" i="7"/>
  <c r="Z53" i="7"/>
  <c r="X55" i="7"/>
  <c r="V56" i="7"/>
  <c r="W60" i="7"/>
  <c r="Y61" i="7"/>
  <c r="AB62" i="7"/>
  <c r="Z63" i="7"/>
  <c r="V64" i="7"/>
  <c r="U65" i="7"/>
  <c r="V66" i="7"/>
  <c r="AF66" i="7" s="1"/>
  <c r="X67" i="7"/>
  <c r="Y68" i="7"/>
  <c r="Z69" i="7"/>
  <c r="AB70" i="7"/>
  <c r="P83" i="7"/>
  <c r="P97" i="7" s="1"/>
  <c r="AB78" i="7"/>
  <c r="AB79" i="7"/>
  <c r="AB80" i="7"/>
  <c r="V87" i="7"/>
  <c r="AF87" i="7" s="1"/>
  <c r="AA88" i="7"/>
  <c r="AC90" i="7"/>
  <c r="AA91" i="7"/>
  <c r="X92" i="7"/>
  <c r="R103" i="7"/>
  <c r="X104" i="7"/>
  <c r="V105" i="7"/>
  <c r="AC109" i="7"/>
  <c r="X110" i="7"/>
  <c r="W111" i="7"/>
  <c r="W112" i="7"/>
  <c r="U117" i="7"/>
  <c r="U119" i="7"/>
  <c r="AF119" i="7" s="1"/>
  <c r="AI119" i="7" s="1"/>
  <c r="X120" i="7"/>
  <c r="V121" i="7"/>
  <c r="AC125" i="7"/>
  <c r="X126" i="7"/>
  <c r="W127" i="7"/>
  <c r="W128" i="7"/>
  <c r="U133" i="7"/>
  <c r="U135" i="7"/>
  <c r="AF135" i="7" s="1"/>
  <c r="AI135" i="7" s="1"/>
  <c r="X136" i="7"/>
  <c r="V137" i="7"/>
  <c r="AC141" i="7"/>
  <c r="X142" i="7"/>
  <c r="W143" i="7"/>
  <c r="W144" i="7"/>
  <c r="U149" i="7"/>
  <c r="U151" i="7"/>
  <c r="AF151" i="7" s="1"/>
  <c r="AI151" i="7" s="1"/>
  <c r="X152" i="7"/>
  <c r="V153" i="7"/>
  <c r="AC157" i="7"/>
  <c r="X158" i="7"/>
  <c r="W159" i="7"/>
  <c r="W160" i="7"/>
  <c r="U166" i="7"/>
  <c r="V167" i="7"/>
  <c r="U168" i="7"/>
  <c r="W172" i="7"/>
  <c r="X176" i="7"/>
  <c r="AD177" i="7"/>
  <c r="V179" i="7"/>
  <c r="W185" i="7"/>
  <c r="AF185" i="7" s="1"/>
  <c r="W189" i="7"/>
  <c r="AA190" i="7"/>
  <c r="AE191" i="7"/>
  <c r="X193" i="7"/>
  <c r="U196" i="7"/>
  <c r="Z197" i="7"/>
  <c r="U203" i="7"/>
  <c r="AF203" i="7" s="1"/>
  <c r="W205" i="7"/>
  <c r="V206" i="7"/>
  <c r="AC207" i="7"/>
  <c r="V210" i="7"/>
  <c r="AF210" i="7" s="1"/>
  <c r="Y216" i="7"/>
  <c r="X222" i="7"/>
  <c r="Z223" i="7"/>
  <c r="AB224" i="7"/>
  <c r="AE228" i="7"/>
  <c r="V231" i="7"/>
  <c r="X234" i="7"/>
  <c r="X235" i="7"/>
  <c r="AC236" i="7"/>
  <c r="V238" i="7"/>
  <c r="AB239" i="7"/>
  <c r="Z243" i="7"/>
  <c r="AD244" i="7"/>
  <c r="W246" i="7"/>
  <c r="U250" i="7"/>
  <c r="AF250" i="7" s="1"/>
  <c r="Z251" i="7"/>
  <c r="Y252" i="7"/>
  <c r="AA253" i="7"/>
  <c r="U258" i="7"/>
  <c r="U259" i="7"/>
  <c r="Z260" i="7"/>
  <c r="U266" i="7"/>
  <c r="AA267" i="7"/>
  <c r="AE275" i="7"/>
  <c r="X277" i="7"/>
  <c r="AA278" i="7"/>
  <c r="Y279" i="7"/>
  <c r="AF279" i="7" s="1"/>
  <c r="Y294" i="7"/>
  <c r="AA300" i="7"/>
  <c r="X302" i="7"/>
  <c r="AB303" i="7"/>
  <c r="X309" i="7"/>
  <c r="AB310" i="7"/>
  <c r="X316" i="7"/>
  <c r="AB317" i="7"/>
  <c r="AB319" i="7"/>
  <c r="X321" i="7"/>
  <c r="W322" i="7"/>
  <c r="Z323" i="7"/>
  <c r="X325" i="7"/>
  <c r="V327" i="7"/>
  <c r="AA330" i="7"/>
  <c r="AD334" i="7"/>
  <c r="AB337" i="7"/>
  <c r="X342" i="7"/>
  <c r="U344" i="7"/>
  <c r="AC345" i="7"/>
  <c r="X348" i="7"/>
  <c r="AC350" i="7"/>
  <c r="AB351" i="7"/>
  <c r="AD355" i="7"/>
  <c r="AD357" i="7"/>
  <c r="V358" i="7"/>
  <c r="U360" i="7"/>
  <c r="AC361" i="7"/>
  <c r="AA365" i="7"/>
  <c r="Y367" i="7"/>
  <c r="W373" i="7"/>
  <c r="X386" i="7"/>
  <c r="AE387" i="7"/>
  <c r="AA398" i="7"/>
  <c r="AC399" i="7"/>
  <c r="AE402" i="7"/>
  <c r="W403" i="7"/>
  <c r="AB407" i="8"/>
  <c r="T407" i="8"/>
  <c r="AF407" i="8" s="1"/>
  <c r="X406" i="8"/>
  <c r="AB405" i="8"/>
  <c r="T405" i="8"/>
  <c r="X404" i="8"/>
  <c r="AB403" i="8"/>
  <c r="T403" i="8"/>
  <c r="AF403" i="8" s="1"/>
  <c r="X402" i="8"/>
  <c r="AB401" i="8"/>
  <c r="T401" i="8"/>
  <c r="V391" i="8"/>
  <c r="Z390" i="8"/>
  <c r="U379" i="8"/>
  <c r="W377" i="8"/>
  <c r="AB370" i="8"/>
  <c r="Y369" i="8"/>
  <c r="V368" i="8"/>
  <c r="AA367" i="8"/>
  <c r="X366" i="8"/>
  <c r="U365" i="8"/>
  <c r="W363" i="8"/>
  <c r="AB362" i="8"/>
  <c r="Y361" i="8"/>
  <c r="V360" i="8"/>
  <c r="U357" i="8"/>
  <c r="Z356" i="8"/>
  <c r="W355" i="8"/>
  <c r="AB354" i="8"/>
  <c r="Y353" i="8"/>
  <c r="V352" i="8"/>
  <c r="X350" i="8"/>
  <c r="U349" i="8"/>
  <c r="Z348" i="8"/>
  <c r="AB346" i="8"/>
  <c r="Y345" i="8"/>
  <c r="V344" i="8"/>
  <c r="AA343" i="8"/>
  <c r="X342" i="8"/>
  <c r="U341" i="8"/>
  <c r="Z340" i="8"/>
  <c r="AB338" i="8"/>
  <c r="Y337" i="8"/>
  <c r="V336" i="8"/>
  <c r="AA335" i="8"/>
  <c r="U333" i="8"/>
  <c r="W331" i="8"/>
  <c r="AB330" i="8"/>
  <c r="Y329" i="8"/>
  <c r="V328" i="8"/>
  <c r="U325" i="8"/>
  <c r="W323" i="8"/>
  <c r="Y321" i="8"/>
  <c r="V320" i="8"/>
  <c r="X318" i="8"/>
  <c r="U317" i="8"/>
  <c r="Z316" i="8"/>
  <c r="AB314" i="8"/>
  <c r="Y313" i="8"/>
  <c r="V312" i="8"/>
  <c r="AA311" i="8"/>
  <c r="X310" i="8"/>
  <c r="U309" i="8"/>
  <c r="Z308" i="8"/>
  <c r="AB306" i="8"/>
  <c r="Y305" i="8"/>
  <c r="V304" i="8"/>
  <c r="AA303" i="8"/>
  <c r="U301" i="8"/>
  <c r="W299" i="8"/>
  <c r="AB298" i="8"/>
  <c r="Y297" i="8"/>
  <c r="W407" i="8"/>
  <c r="AA406" i="8"/>
  <c r="W405" i="8"/>
  <c r="AA404" i="8"/>
  <c r="W403" i="8"/>
  <c r="AA402" i="8"/>
  <c r="W401" i="8"/>
  <c r="Y391" i="8"/>
  <c r="U390" i="8"/>
  <c r="X379" i="8"/>
  <c r="Z377" i="8"/>
  <c r="W370" i="8"/>
  <c r="AB369" i="8"/>
  <c r="Y368" i="8"/>
  <c r="V367" i="8"/>
  <c r="AA366" i="8"/>
  <c r="X365" i="8"/>
  <c r="Z363" i="8"/>
  <c r="W362" i="8"/>
  <c r="AB361" i="8"/>
  <c r="Y360" i="8"/>
  <c r="X357" i="8"/>
  <c r="U356" i="8"/>
  <c r="AF356" i="8" s="1"/>
  <c r="Z355" i="8"/>
  <c r="W354" i="8"/>
  <c r="AB353" i="8"/>
  <c r="Y352" i="8"/>
  <c r="AA350" i="8"/>
  <c r="X349" i="8"/>
  <c r="U348" i="8"/>
  <c r="W346" i="8"/>
  <c r="AB345" i="8"/>
  <c r="Y344" i="8"/>
  <c r="V343" i="8"/>
  <c r="AA342" i="8"/>
  <c r="X341" i="8"/>
  <c r="U340" i="8"/>
  <c r="W338" i="8"/>
  <c r="AB337" i="8"/>
  <c r="Y336" i="8"/>
  <c r="V335" i="8"/>
  <c r="X333" i="8"/>
  <c r="R332" i="8"/>
  <c r="Z331" i="8"/>
  <c r="W330" i="8"/>
  <c r="AB329" i="8"/>
  <c r="Y328" i="8"/>
  <c r="X325" i="8"/>
  <c r="R324" i="8"/>
  <c r="Z323" i="8"/>
  <c r="AB321" i="8"/>
  <c r="Y320" i="8"/>
  <c r="AA318" i="8"/>
  <c r="X317" i="8"/>
  <c r="U316" i="8"/>
  <c r="W314" i="8"/>
  <c r="AB313" i="8"/>
  <c r="Y312" i="8"/>
  <c r="V311" i="8"/>
  <c r="AA310" i="8"/>
  <c r="X309" i="8"/>
  <c r="U308" i="8"/>
  <c r="W306" i="8"/>
  <c r="AB305" i="8"/>
  <c r="Y304" i="8"/>
  <c r="V303" i="8"/>
  <c r="X301" i="8"/>
  <c r="Z299" i="8"/>
  <c r="W298" i="8"/>
  <c r="AF412" i="8"/>
  <c r="V407" i="8"/>
  <c r="Z405" i="8"/>
  <c r="V404" i="8"/>
  <c r="Z402" i="8"/>
  <c r="X401" i="8"/>
  <c r="X391" i="8"/>
  <c r="W390" i="8"/>
  <c r="W393" i="8" s="1"/>
  <c r="W396" i="8" s="1"/>
  <c r="V379" i="8"/>
  <c r="U407" i="8"/>
  <c r="AB406" i="8"/>
  <c r="Y405" i="8"/>
  <c r="U404" i="8"/>
  <c r="Y402" i="8"/>
  <c r="V401" i="8"/>
  <c r="W391" i="8"/>
  <c r="V390" i="8"/>
  <c r="AB377" i="8"/>
  <c r="Z369" i="8"/>
  <c r="Z368" i="8"/>
  <c r="Y367" i="8"/>
  <c r="V366" i="8"/>
  <c r="AB363" i="8"/>
  <c r="Z362" i="8"/>
  <c r="W361" i="8"/>
  <c r="W360" i="8"/>
  <c r="AB357" i="8"/>
  <c r="AA356" i="8"/>
  <c r="Y355" i="8"/>
  <c r="X354" i="8"/>
  <c r="U353" i="8"/>
  <c r="AB350" i="8"/>
  <c r="Z349" i="8"/>
  <c r="X348" i="8"/>
  <c r="U346" i="8"/>
  <c r="AB344" i="8"/>
  <c r="AB343" i="8"/>
  <c r="Y342" i="8"/>
  <c r="W341" i="8"/>
  <c r="V340" i="8"/>
  <c r="Z337" i="8"/>
  <c r="Z336" i="8"/>
  <c r="Y335" i="8"/>
  <c r="AB331" i="8"/>
  <c r="Z330" i="8"/>
  <c r="W329" i="8"/>
  <c r="W328" i="8"/>
  <c r="AB325" i="8"/>
  <c r="Y323" i="8"/>
  <c r="U321" i="8"/>
  <c r="AB318" i="8"/>
  <c r="Z317" i="8"/>
  <c r="X316" i="8"/>
  <c r="U314" i="8"/>
  <c r="AB312" i="8"/>
  <c r="AB311" i="8"/>
  <c r="Y310" i="8"/>
  <c r="W309" i="8"/>
  <c r="V308" i="8"/>
  <c r="Z305" i="8"/>
  <c r="Z304" i="8"/>
  <c r="Y303" i="8"/>
  <c r="AB299" i="8"/>
  <c r="Z298" i="8"/>
  <c r="AA297" i="8"/>
  <c r="W285" i="8"/>
  <c r="AB284" i="8"/>
  <c r="Y283" i="8"/>
  <c r="V282" i="8"/>
  <c r="X280" i="8"/>
  <c r="U279" i="8"/>
  <c r="Y273" i="8"/>
  <c r="V272" i="8"/>
  <c r="AA271" i="8"/>
  <c r="X270" i="8"/>
  <c r="U269" i="8"/>
  <c r="Z268" i="8"/>
  <c r="W267" i="8"/>
  <c r="AB266" i="8"/>
  <c r="Y265" i="8"/>
  <c r="V264" i="8"/>
  <c r="AA263" i="8"/>
  <c r="X262" i="8"/>
  <c r="U261" i="8"/>
  <c r="Z260" i="8"/>
  <c r="AB258" i="8"/>
  <c r="Y257" i="8"/>
  <c r="V256" i="8"/>
  <c r="X254" i="8"/>
  <c r="U253" i="8"/>
  <c r="Z252" i="8"/>
  <c r="AB250" i="8"/>
  <c r="Y249" i="8"/>
  <c r="V248" i="8"/>
  <c r="Z244" i="8"/>
  <c r="W243" i="8"/>
  <c r="AB242" i="8"/>
  <c r="Y241" i="8"/>
  <c r="V240" i="8"/>
  <c r="X238" i="8"/>
  <c r="U237" i="8"/>
  <c r="Z236" i="8"/>
  <c r="W235" i="8"/>
  <c r="AB234" i="8"/>
  <c r="Y233" i="8"/>
  <c r="X230" i="8"/>
  <c r="U229" i="8"/>
  <c r="Z228" i="8"/>
  <c r="W227" i="8"/>
  <c r="AB226" i="8"/>
  <c r="W220" i="8"/>
  <c r="AB219" i="8"/>
  <c r="Y218" i="8"/>
  <c r="V217" i="8"/>
  <c r="AA216" i="8"/>
  <c r="X215" i="8"/>
  <c r="U214" i="8"/>
  <c r="Z213" i="8"/>
  <c r="W212" i="8"/>
  <c r="AB211" i="8"/>
  <c r="Y210" i="8"/>
  <c r="V209" i="8"/>
  <c r="AA208" i="8"/>
  <c r="X207" i="8"/>
  <c r="U206" i="8"/>
  <c r="Z205" i="8"/>
  <c r="W204" i="8"/>
  <c r="AB203" i="8"/>
  <c r="Y202" i="8"/>
  <c r="V201" i="8"/>
  <c r="X199" i="8"/>
  <c r="U198" i="8"/>
  <c r="Z197" i="8"/>
  <c r="W196" i="8"/>
  <c r="AB195" i="8"/>
  <c r="Y194" i="8"/>
  <c r="V193" i="8"/>
  <c r="X191" i="8"/>
  <c r="U190" i="8"/>
  <c r="X183" i="8"/>
  <c r="U182" i="8"/>
  <c r="Z181" i="8"/>
  <c r="W180" i="8"/>
  <c r="AB179" i="8"/>
  <c r="Y178" i="8"/>
  <c r="AA176" i="8"/>
  <c r="U174" i="8"/>
  <c r="AF174" i="8" s="1"/>
  <c r="W172" i="8"/>
  <c r="AB171" i="8"/>
  <c r="Y170" i="8"/>
  <c r="V169" i="8"/>
  <c r="AA168" i="8"/>
  <c r="X167" i="8"/>
  <c r="U166" i="8"/>
  <c r="Z165" i="8"/>
  <c r="W164" i="8"/>
  <c r="AB163" i="8"/>
  <c r="Y162" i="8"/>
  <c r="V161" i="8"/>
  <c r="AA160" i="8"/>
  <c r="Y159" i="8"/>
  <c r="W158" i="8"/>
  <c r="U157" i="8"/>
  <c r="Y155" i="8"/>
  <c r="W154" i="8"/>
  <c r="U153" i="8"/>
  <c r="AA152" i="8"/>
  <c r="Y151" i="8"/>
  <c r="W150" i="8"/>
  <c r="AA148" i="8"/>
  <c r="Y147" i="8"/>
  <c r="W146" i="8"/>
  <c r="U145" i="8"/>
  <c r="AA144" i="8"/>
  <c r="Y143" i="8"/>
  <c r="AA140" i="8"/>
  <c r="Y139" i="8"/>
  <c r="W138" i="8"/>
  <c r="U137" i="8"/>
  <c r="AA136" i="8"/>
  <c r="Y135" i="8"/>
  <c r="W134" i="8"/>
  <c r="U133" i="8"/>
  <c r="AA132" i="8"/>
  <c r="Y131" i="8"/>
  <c r="W130" i="8"/>
  <c r="U129" i="8"/>
  <c r="AA128" i="8"/>
  <c r="Y127" i="8"/>
  <c r="W126" i="8"/>
  <c r="U125" i="8"/>
  <c r="AA124" i="8"/>
  <c r="Y123" i="8"/>
  <c r="U121" i="8"/>
  <c r="AA120" i="8"/>
  <c r="Y119" i="8"/>
  <c r="W118" i="8"/>
  <c r="U117" i="8"/>
  <c r="AA116" i="8"/>
  <c r="Y115" i="8"/>
  <c r="U113" i="8"/>
  <c r="AA112" i="8"/>
  <c r="Y111" i="8"/>
  <c r="W110" i="8"/>
  <c r="U109" i="8"/>
  <c r="M185" i="8"/>
  <c r="Y107" i="8"/>
  <c r="W95" i="8"/>
  <c r="AB94" i="8"/>
  <c r="Y93" i="8"/>
  <c r="V92" i="8"/>
  <c r="Y90" i="8"/>
  <c r="V84" i="8"/>
  <c r="X82" i="8"/>
  <c r="U81" i="8"/>
  <c r="Z80" i="8"/>
  <c r="AB73" i="8"/>
  <c r="Y72" i="8"/>
  <c r="V71" i="8"/>
  <c r="AA70" i="8"/>
  <c r="W66" i="8"/>
  <c r="AB65" i="8"/>
  <c r="Y64" i="8"/>
  <c r="V63" i="8"/>
  <c r="AA62" i="8"/>
  <c r="X61" i="8"/>
  <c r="Z59" i="8"/>
  <c r="AB57" i="8"/>
  <c r="Y56" i="8"/>
  <c r="V55" i="8"/>
  <c r="X53" i="8"/>
  <c r="U52" i="8"/>
  <c r="Z51" i="8"/>
  <c r="W50" i="8"/>
  <c r="AB49" i="8"/>
  <c r="Y48" i="8"/>
  <c r="W47" i="8"/>
  <c r="U46" i="8"/>
  <c r="AA45" i="8"/>
  <c r="Y44" i="8"/>
  <c r="U42" i="8"/>
  <c r="AA41" i="8"/>
  <c r="Y40" i="8"/>
  <c r="W39" i="8"/>
  <c r="U38" i="8"/>
  <c r="Y36" i="8"/>
  <c r="W35" i="8"/>
  <c r="U34" i="8"/>
  <c r="AA33" i="8"/>
  <c r="Y32" i="8"/>
  <c r="W31" i="8"/>
  <c r="U30" i="8"/>
  <c r="Y28" i="8"/>
  <c r="AA25" i="8"/>
  <c r="Y24" i="8"/>
  <c r="W23" i="8"/>
  <c r="U22" i="8"/>
  <c r="AA21" i="8"/>
  <c r="Y20" i="8"/>
  <c r="W19" i="8"/>
  <c r="U18" i="8"/>
  <c r="AA17" i="8"/>
  <c r="Y16" i="8"/>
  <c r="W15" i="8"/>
  <c r="U14" i="8"/>
  <c r="AA13" i="8"/>
  <c r="Y12" i="8"/>
  <c r="W11" i="8"/>
  <c r="Z406" i="8"/>
  <c r="X405" i="8"/>
  <c r="T404" i="8"/>
  <c r="AF404" i="8" s="1"/>
  <c r="AA403" i="8"/>
  <c r="W402" i="8"/>
  <c r="U401" i="8"/>
  <c r="U391" i="8"/>
  <c r="T390" i="8"/>
  <c r="AA377" i="8"/>
  <c r="AA370" i="8"/>
  <c r="X369" i="8"/>
  <c r="X368" i="8"/>
  <c r="X367" i="8"/>
  <c r="U366" i="8"/>
  <c r="AA363" i="8"/>
  <c r="Y362" i="8"/>
  <c r="V361" i="8"/>
  <c r="U360" i="8"/>
  <c r="R359" i="8"/>
  <c r="AA357" i="8"/>
  <c r="Y356" i="8"/>
  <c r="X355" i="8"/>
  <c r="V354" i="8"/>
  <c r="Z350" i="8"/>
  <c r="Y349" i="8"/>
  <c r="W348" i="8"/>
  <c r="AA345" i="8"/>
  <c r="AA344" i="8"/>
  <c r="Z343" i="8"/>
  <c r="W342" i="8"/>
  <c r="V341" i="8"/>
  <c r="AA338" i="8"/>
  <c r="X337" i="8"/>
  <c r="X336" i="8"/>
  <c r="X335" i="8"/>
  <c r="AA331" i="8"/>
  <c r="Y330" i="8"/>
  <c r="V329" i="8"/>
  <c r="U328" i="8"/>
  <c r="AA325" i="8"/>
  <c r="X323" i="8"/>
  <c r="Z318" i="8"/>
  <c r="Y317" i="8"/>
  <c r="W316" i="8"/>
  <c r="AA313" i="8"/>
  <c r="AA312" i="8"/>
  <c r="Z311" i="8"/>
  <c r="W310" i="8"/>
  <c r="V309" i="8"/>
  <c r="AA306" i="8"/>
  <c r="X305" i="8"/>
  <c r="X304" i="8"/>
  <c r="X303" i="8"/>
  <c r="AA299" i="8"/>
  <c r="Y298" i="8"/>
  <c r="Z297" i="8"/>
  <c r="V285" i="8"/>
  <c r="AA284" i="8"/>
  <c r="X283" i="8"/>
  <c r="U282" i="8"/>
  <c r="W280" i="8"/>
  <c r="AB279" i="8"/>
  <c r="X273" i="8"/>
  <c r="U272" i="8"/>
  <c r="Z271" i="8"/>
  <c r="W270" i="8"/>
  <c r="AB269" i="8"/>
  <c r="Y268" i="8"/>
  <c r="V267" i="8"/>
  <c r="AA266" i="8"/>
  <c r="X265" i="8"/>
  <c r="U264" i="8"/>
  <c r="Z263" i="8"/>
  <c r="W262" i="8"/>
  <c r="AB261" i="8"/>
  <c r="Y260" i="8"/>
  <c r="AA258" i="8"/>
  <c r="X257" i="8"/>
  <c r="U256" i="8"/>
  <c r="W254" i="8"/>
  <c r="AB253" i="8"/>
  <c r="Y252" i="8"/>
  <c r="AA250" i="8"/>
  <c r="X249" i="8"/>
  <c r="U248" i="8"/>
  <c r="Y244" i="8"/>
  <c r="V243" i="8"/>
  <c r="AA242" i="8"/>
  <c r="X241" i="8"/>
  <c r="U240" i="8"/>
  <c r="W238" i="8"/>
  <c r="Y236" i="8"/>
  <c r="V235" i="8"/>
  <c r="AA234" i="8"/>
  <c r="X233" i="8"/>
  <c r="W230" i="8"/>
  <c r="Y228" i="8"/>
  <c r="V227" i="8"/>
  <c r="AA226" i="8"/>
  <c r="V220" i="8"/>
  <c r="AA219" i="8"/>
  <c r="X218" i="8"/>
  <c r="U217" i="8"/>
  <c r="Z216" i="8"/>
  <c r="W215" i="8"/>
  <c r="Y213" i="8"/>
  <c r="V212" i="8"/>
  <c r="AA211" i="8"/>
  <c r="X210" i="8"/>
  <c r="U209" i="8"/>
  <c r="Z208" i="8"/>
  <c r="W207" i="8"/>
  <c r="Y205" i="8"/>
  <c r="V204" i="8"/>
  <c r="AA203" i="8"/>
  <c r="X202" i="8"/>
  <c r="U201" i="8"/>
  <c r="W199" i="8"/>
  <c r="AB198" i="8"/>
  <c r="Y197" i="8"/>
  <c r="V196" i="8"/>
  <c r="AA195" i="8"/>
  <c r="AA407" i="8"/>
  <c r="W406" i="8"/>
  <c r="U405" i="8"/>
  <c r="AB404" i="8"/>
  <c r="Y403" i="8"/>
  <c r="U402" i="8"/>
  <c r="AB390" i="8"/>
  <c r="AA379" i="8"/>
  <c r="X377" i="8"/>
  <c r="Y370" i="8"/>
  <c r="V369" i="8"/>
  <c r="U368" i="8"/>
  <c r="U367" i="8"/>
  <c r="AA365" i="8"/>
  <c r="X363" i="8"/>
  <c r="V362" i="8"/>
  <c r="Y357" i="8"/>
  <c r="W356" i="8"/>
  <c r="U355" i="8"/>
  <c r="AA353" i="8"/>
  <c r="AA352" i="8"/>
  <c r="W350" i="8"/>
  <c r="V349" i="8"/>
  <c r="AA346" i="8"/>
  <c r="X345" i="8"/>
  <c r="X344" i="8"/>
  <c r="X343" i="8"/>
  <c r="U342" i="8"/>
  <c r="AF342" i="8" s="1"/>
  <c r="AB340" i="8"/>
  <c r="Y338" i="8"/>
  <c r="V337" i="8"/>
  <c r="U336" i="8"/>
  <c r="U335" i="8"/>
  <c r="AA333" i="8"/>
  <c r="X331" i="8"/>
  <c r="V330" i="8"/>
  <c r="Y325" i="8"/>
  <c r="U323" i="8"/>
  <c r="AA321" i="8"/>
  <c r="AA320" i="8"/>
  <c r="W318" i="8"/>
  <c r="V317" i="8"/>
  <c r="AA314" i="8"/>
  <c r="X313" i="8"/>
  <c r="X312" i="8"/>
  <c r="X311" i="8"/>
  <c r="U310" i="8"/>
  <c r="AB308" i="8"/>
  <c r="Y306" i="8"/>
  <c r="V305" i="8"/>
  <c r="U304" i="8"/>
  <c r="U303" i="8"/>
  <c r="AA301" i="8"/>
  <c r="X299" i="8"/>
  <c r="V298" i="8"/>
  <c r="W297" i="8"/>
  <c r="AB285" i="8"/>
  <c r="Y284" i="8"/>
  <c r="V283" i="8"/>
  <c r="AA282" i="8"/>
  <c r="U280" i="8"/>
  <c r="Z279" i="8"/>
  <c r="V273" i="8"/>
  <c r="AA272" i="8"/>
  <c r="X271" i="8"/>
  <c r="U270" i="8"/>
  <c r="Z269" i="8"/>
  <c r="W268" i="8"/>
  <c r="AB267" i="8"/>
  <c r="Y266" i="8"/>
  <c r="V265" i="8"/>
  <c r="AA264" i="8"/>
  <c r="X263" i="8"/>
  <c r="U262" i="8"/>
  <c r="Z261" i="8"/>
  <c r="W260" i="8"/>
  <c r="Y258" i="8"/>
  <c r="V257" i="8"/>
  <c r="AA256" i="8"/>
  <c r="U254" i="8"/>
  <c r="Z253" i="8"/>
  <c r="W252" i="8"/>
  <c r="Y250" i="8"/>
  <c r="V249" i="8"/>
  <c r="AA248" i="8"/>
  <c r="W244" i="8"/>
  <c r="AB243" i="8"/>
  <c r="Y242" i="8"/>
  <c r="V241" i="8"/>
  <c r="AA240" i="8"/>
  <c r="R238" i="8"/>
  <c r="W236" i="8"/>
  <c r="AB235" i="8"/>
  <c r="Y234" i="8"/>
  <c r="V233" i="8"/>
  <c r="U230" i="8"/>
  <c r="W228" i="8"/>
  <c r="AB227" i="8"/>
  <c r="Y226" i="8"/>
  <c r="AB220" i="8"/>
  <c r="Y219" i="8"/>
  <c r="V218" i="8"/>
  <c r="AA217" i="8"/>
  <c r="X216" i="8"/>
  <c r="W213" i="8"/>
  <c r="AB212" i="8"/>
  <c r="Y211" i="8"/>
  <c r="V210" i="8"/>
  <c r="AA209" i="8"/>
  <c r="X208" i="8"/>
  <c r="U207" i="8"/>
  <c r="AF207" i="8" s="1"/>
  <c r="W205" i="8"/>
  <c r="AB204" i="8"/>
  <c r="Y203" i="8"/>
  <c r="V202" i="8"/>
  <c r="AA201" i="8"/>
  <c r="U199" i="8"/>
  <c r="Z198" i="8"/>
  <c r="W197" i="8"/>
  <c r="AB196" i="8"/>
  <c r="Y195" i="8"/>
  <c r="V194" i="8"/>
  <c r="AA193" i="8"/>
  <c r="U191" i="8"/>
  <c r="Z190" i="8"/>
  <c r="U183" i="8"/>
  <c r="W181" i="8"/>
  <c r="AB180" i="8"/>
  <c r="Y179" i="8"/>
  <c r="V178" i="8"/>
  <c r="X176" i="8"/>
  <c r="U175" i="8"/>
  <c r="Z174" i="8"/>
  <c r="AB172" i="8"/>
  <c r="Y171" i="8"/>
  <c r="V170" i="8"/>
  <c r="AA169" i="8"/>
  <c r="X168" i="8"/>
  <c r="U167" i="8"/>
  <c r="W165" i="8"/>
  <c r="AB164" i="8"/>
  <c r="Y163" i="8"/>
  <c r="V162" i="8"/>
  <c r="AA161" i="8"/>
  <c r="X160" i="8"/>
  <c r="V159" i="8"/>
  <c r="AB158" i="8"/>
  <c r="Z157" i="8"/>
  <c r="V155" i="8"/>
  <c r="AB154" i="8"/>
  <c r="Z153" i="8"/>
  <c r="X152" i="8"/>
  <c r="V151" i="8"/>
  <c r="AB150" i="8"/>
  <c r="X148" i="8"/>
  <c r="V147" i="8"/>
  <c r="AB146" i="8"/>
  <c r="X144" i="8"/>
  <c r="V143" i="8"/>
  <c r="X140" i="8"/>
  <c r="V139" i="8"/>
  <c r="AB138" i="8"/>
  <c r="Z137" i="8"/>
  <c r="X136" i="8"/>
  <c r="V135" i="8"/>
  <c r="AB134" i="8"/>
  <c r="Z133" i="8"/>
  <c r="X132" i="8"/>
  <c r="V131" i="8"/>
  <c r="AB130" i="8"/>
  <c r="X128" i="8"/>
  <c r="V127" i="8"/>
  <c r="AB126" i="8"/>
  <c r="Z125" i="8"/>
  <c r="X124" i="8"/>
  <c r="V123" i="8"/>
  <c r="Z121" i="8"/>
  <c r="X120" i="8"/>
  <c r="V119" i="8"/>
  <c r="AB118" i="8"/>
  <c r="X116" i="8"/>
  <c r="V115" i="8"/>
  <c r="Z113" i="8"/>
  <c r="X112" i="8"/>
  <c r="V111" i="8"/>
  <c r="AB110" i="8"/>
  <c r="V107" i="8"/>
  <c r="AB95" i="8"/>
  <c r="Y94" i="8"/>
  <c r="V93" i="8"/>
  <c r="AA92" i="8"/>
  <c r="V90" i="8"/>
  <c r="AA84" i="8"/>
  <c r="U82" i="8"/>
  <c r="W80" i="8"/>
  <c r="U79" i="8"/>
  <c r="Y73" i="8"/>
  <c r="V72" i="8"/>
  <c r="AA71" i="8"/>
  <c r="X70" i="8"/>
  <c r="U69" i="8"/>
  <c r="Z68" i="8"/>
  <c r="AB66" i="8"/>
  <c r="Y65" i="8"/>
  <c r="V64" i="8"/>
  <c r="AA63" i="8"/>
  <c r="X62" i="8"/>
  <c r="U61" i="8"/>
  <c r="W59" i="8"/>
  <c r="Y57" i="8"/>
  <c r="V56" i="8"/>
  <c r="AA55" i="8"/>
  <c r="U53" i="8"/>
  <c r="Z52" i="8"/>
  <c r="W51" i="8"/>
  <c r="AB50" i="8"/>
  <c r="Y49" i="8"/>
  <c r="V48" i="8"/>
  <c r="AB47" i="8"/>
  <c r="Z46" i="8"/>
  <c r="X45" i="8"/>
  <c r="V44" i="8"/>
  <c r="Z42" i="8"/>
  <c r="X41" i="8"/>
  <c r="V40" i="8"/>
  <c r="AB39" i="8"/>
  <c r="V36" i="8"/>
  <c r="AB35" i="8"/>
  <c r="Z34" i="8"/>
  <c r="X33" i="8"/>
  <c r="V32" i="8"/>
  <c r="AB31" i="8"/>
  <c r="V28" i="8"/>
  <c r="Z26" i="8"/>
  <c r="X25" i="8"/>
  <c r="V24" i="8"/>
  <c r="AB23" i="8"/>
  <c r="X21" i="8"/>
  <c r="V20" i="8"/>
  <c r="AB19" i="8"/>
  <c r="X17" i="8"/>
  <c r="V16" i="8"/>
  <c r="AB15" i="8"/>
  <c r="X13" i="8"/>
  <c r="V12" i="8"/>
  <c r="AB11" i="8"/>
  <c r="AA405" i="8"/>
  <c r="AB402" i="8"/>
  <c r="W379" i="8"/>
  <c r="AB366" i="8"/>
  <c r="AB365" i="8"/>
  <c r="AA361" i="8"/>
  <c r="U345" i="8"/>
  <c r="U344" i="8"/>
  <c r="W343" i="8"/>
  <c r="V342" i="8"/>
  <c r="Y341" i="8"/>
  <c r="X340" i="8"/>
  <c r="X338" i="8"/>
  <c r="U337" i="8"/>
  <c r="V333" i="8"/>
  <c r="U331" i="8"/>
  <c r="AA328" i="8"/>
  <c r="Z325" i="8"/>
  <c r="V323" i="8"/>
  <c r="V321" i="8"/>
  <c r="Z320" i="8"/>
  <c r="AB317" i="8"/>
  <c r="AA316" i="8"/>
  <c r="Z314" i="8"/>
  <c r="AB301" i="8"/>
  <c r="AB297" i="8"/>
  <c r="U284" i="8"/>
  <c r="AB283" i="8"/>
  <c r="X282" i="8"/>
  <c r="Y279" i="8"/>
  <c r="AA273" i="8"/>
  <c r="W272" i="8"/>
  <c r="Y271" i="8"/>
  <c r="X269" i="8"/>
  <c r="Y267" i="8"/>
  <c r="W265" i="8"/>
  <c r="V263" i="8"/>
  <c r="AB262" i="8"/>
  <c r="V261" i="8"/>
  <c r="AA260" i="8"/>
  <c r="U259" i="8"/>
  <c r="X258" i="8"/>
  <c r="AB256" i="8"/>
  <c r="Z254" i="8"/>
  <c r="V252" i="8"/>
  <c r="V250" i="8"/>
  <c r="Y248" i="8"/>
  <c r="AA243" i="8"/>
  <c r="AA241" i="8"/>
  <c r="W240" i="8"/>
  <c r="Y235" i="8"/>
  <c r="W233" i="8"/>
  <c r="R231" i="8"/>
  <c r="AB230" i="8"/>
  <c r="AA228" i="8"/>
  <c r="U227" i="8"/>
  <c r="X226" i="8"/>
  <c r="AA220" i="8"/>
  <c r="AA218" i="8"/>
  <c r="W217" i="8"/>
  <c r="Y216" i="8"/>
  <c r="Y212" i="8"/>
  <c r="W210" i="8"/>
  <c r="V208" i="8"/>
  <c r="AB207" i="8"/>
  <c r="AA205" i="8"/>
  <c r="U204" i="8"/>
  <c r="X203" i="8"/>
  <c r="AB201" i="8"/>
  <c r="Z199" i="8"/>
  <c r="V197" i="8"/>
  <c r="V195" i="8"/>
  <c r="U194" i="8"/>
  <c r="AA191" i="8"/>
  <c r="Y190" i="8"/>
  <c r="AA183" i="8"/>
  <c r="X181" i="8"/>
  <c r="V180" i="8"/>
  <c r="Z176" i="8"/>
  <c r="W174" i="8"/>
  <c r="U173" i="8"/>
  <c r="AA171" i="8"/>
  <c r="AA170" i="8"/>
  <c r="Z169" i="8"/>
  <c r="W168" i="8"/>
  <c r="V167" i="8"/>
  <c r="AA164" i="8"/>
  <c r="X163" i="8"/>
  <c r="X162" i="8"/>
  <c r="X161" i="8"/>
  <c r="U160" i="8"/>
  <c r="U158" i="8"/>
  <c r="AB155" i="8"/>
  <c r="AB153" i="8"/>
  <c r="Z152" i="8"/>
  <c r="Z151" i="8"/>
  <c r="Z150" i="8"/>
  <c r="W148" i="8"/>
  <c r="W147" i="8"/>
  <c r="X146" i="8"/>
  <c r="U144" i="8"/>
  <c r="U142" i="8"/>
  <c r="AB139" i="8"/>
  <c r="AB137" i="8"/>
  <c r="Z136" i="8"/>
  <c r="Z135" i="8"/>
  <c r="Z134" i="8"/>
  <c r="Y133" i="8"/>
  <c r="W132" i="8"/>
  <c r="W131" i="8"/>
  <c r="X130" i="8"/>
  <c r="U128" i="8"/>
  <c r="U126" i="8"/>
  <c r="AB123" i="8"/>
  <c r="AB121" i="8"/>
  <c r="Z120" i="8"/>
  <c r="Z119" i="8"/>
  <c r="Z118" i="8"/>
  <c r="W116" i="8"/>
  <c r="W115" i="8"/>
  <c r="W113" i="8"/>
  <c r="U112" i="8"/>
  <c r="U110" i="8"/>
  <c r="AB107" i="8"/>
  <c r="Y95" i="8"/>
  <c r="V94" i="8"/>
  <c r="U93" i="8"/>
  <c r="AB90" i="8"/>
  <c r="U84" i="8"/>
  <c r="AA82" i="8"/>
  <c r="X80" i="8"/>
  <c r="AB72" i="8"/>
  <c r="AB71" i="8"/>
  <c r="Y70" i="8"/>
  <c r="V68" i="8"/>
  <c r="Z65" i="8"/>
  <c r="Z64" i="8"/>
  <c r="Y63" i="8"/>
  <c r="V62" i="8"/>
  <c r="AB59" i="8"/>
  <c r="W57" i="8"/>
  <c r="W56" i="8"/>
  <c r="W55" i="8"/>
  <c r="AB53" i="8"/>
  <c r="AA52" i="8"/>
  <c r="Y51" i="8"/>
  <c r="X50" i="8"/>
  <c r="U49" i="8"/>
  <c r="U47" i="8"/>
  <c r="AB44" i="8"/>
  <c r="AB42" i="8"/>
  <c r="Z41" i="8"/>
  <c r="Z40" i="8"/>
  <c r="Z39" i="8"/>
  <c r="W36" i="8"/>
  <c r="X35" i="8"/>
  <c r="W34" i="8"/>
  <c r="U33" i="8"/>
  <c r="AB28" i="8"/>
  <c r="AB26" i="8"/>
  <c r="Z25" i="8"/>
  <c r="Z24" i="8"/>
  <c r="Z23" i="8"/>
  <c r="W21" i="8"/>
  <c r="W20" i="8"/>
  <c r="X19" i="8"/>
  <c r="R17" i="8"/>
  <c r="U15" i="8"/>
  <c r="AB12" i="8"/>
  <c r="Y407" i="8"/>
  <c r="T406" i="8"/>
  <c r="T402" i="8"/>
  <c r="T391" i="8"/>
  <c r="AF391" i="8" s="1"/>
  <c r="AB379" i="8"/>
  <c r="Z370" i="8"/>
  <c r="W369" i="8"/>
  <c r="Y363" i="8"/>
  <c r="U362" i="8"/>
  <c r="Z360" i="8"/>
  <c r="AB355" i="8"/>
  <c r="Y354" i="8"/>
  <c r="W353" i="8"/>
  <c r="Z352" i="8"/>
  <c r="U350" i="8"/>
  <c r="Z344" i="8"/>
  <c r="U343" i="8"/>
  <c r="AA340" i="8"/>
  <c r="AA336" i="8"/>
  <c r="AB333" i="8"/>
  <c r="AA329" i="8"/>
  <c r="V325" i="8"/>
  <c r="V316" i="8"/>
  <c r="AB309" i="8"/>
  <c r="AA308" i="8"/>
  <c r="Z306" i="8"/>
  <c r="W305" i="8"/>
  <c r="Y299" i="8"/>
  <c r="U298" i="8"/>
  <c r="U285" i="8"/>
  <c r="W284" i="8"/>
  <c r="AA283" i="8"/>
  <c r="Y280" i="8"/>
  <c r="X279" i="8"/>
  <c r="U271" i="8"/>
  <c r="Z270" i="8"/>
  <c r="AA269" i="8"/>
  <c r="W266" i="8"/>
  <c r="W264" i="8"/>
  <c r="U263" i="8"/>
  <c r="Y262" i="8"/>
  <c r="AA261" i="8"/>
  <c r="Z257" i="8"/>
  <c r="W253" i="8"/>
  <c r="AA252" i="8"/>
  <c r="W249" i="8"/>
  <c r="X244" i="8"/>
  <c r="U241" i="8"/>
  <c r="Z240" i="8"/>
  <c r="U236" i="8"/>
  <c r="AA235" i="8"/>
  <c r="Y227" i="8"/>
  <c r="W226" i="8"/>
  <c r="W218" i="8"/>
  <c r="AB217" i="8"/>
  <c r="V213" i="8"/>
  <c r="U210" i="8"/>
  <c r="AB209" i="8"/>
  <c r="U205" i="8"/>
  <c r="Z204" i="8"/>
  <c r="Z203" i="8"/>
  <c r="W201" i="8"/>
  <c r="AA199" i="8"/>
  <c r="Y196" i="8"/>
  <c r="X195" i="8"/>
  <c r="X190" i="8"/>
  <c r="V183" i="8"/>
  <c r="V181" i="8"/>
  <c r="W179" i="8"/>
  <c r="U178" i="8"/>
  <c r="W176" i="8"/>
  <c r="X174" i="8"/>
  <c r="Z172" i="8"/>
  <c r="AB170" i="8"/>
  <c r="X169" i="8"/>
  <c r="Y167" i="8"/>
  <c r="AA165" i="8"/>
  <c r="U164" i="8"/>
  <c r="AA163" i="8"/>
  <c r="U162" i="8"/>
  <c r="W160" i="8"/>
  <c r="Y157" i="8"/>
  <c r="AA155" i="8"/>
  <c r="Z154" i="8"/>
  <c r="V153" i="8"/>
  <c r="W151" i="8"/>
  <c r="AA147" i="8"/>
  <c r="V146" i="8"/>
  <c r="Y144" i="8"/>
  <c r="U143" i="8"/>
  <c r="V140" i="8"/>
  <c r="AA138" i="8"/>
  <c r="W137" i="8"/>
  <c r="X135" i="8"/>
  <c r="U134" i="8"/>
  <c r="AB133" i="8"/>
  <c r="U132" i="8"/>
  <c r="AB131" i="8"/>
  <c r="Y130" i="8"/>
  <c r="Z128" i="8"/>
  <c r="W127" i="8"/>
  <c r="AB125" i="8"/>
  <c r="W124" i="8"/>
  <c r="X121" i="8"/>
  <c r="AA119" i="8"/>
  <c r="V118" i="8"/>
  <c r="V116" i="8"/>
  <c r="AB112" i="8"/>
  <c r="X111" i="8"/>
  <c r="V110" i="8"/>
  <c r="AA95" i="8"/>
  <c r="AB93" i="8"/>
  <c r="Y92" i="8"/>
  <c r="Z90" i="8"/>
  <c r="W84" i="8"/>
  <c r="V82" i="8"/>
  <c r="V80" i="8"/>
  <c r="X73" i="8"/>
  <c r="U72" i="8"/>
  <c r="W70" i="8"/>
  <c r="Y68" i="8"/>
  <c r="AA66" i="8"/>
  <c r="U65" i="8"/>
  <c r="AB64" i="8"/>
  <c r="W63" i="8"/>
  <c r="AB62" i="8"/>
  <c r="W61" i="8"/>
  <c r="X59" i="8"/>
  <c r="X57" i="8"/>
  <c r="Z55" i="8"/>
  <c r="Z53" i="8"/>
  <c r="AA51" i="8"/>
  <c r="Z49" i="8"/>
  <c r="W48" i="8"/>
  <c r="AB46" i="8"/>
  <c r="W45" i="8"/>
  <c r="X42" i="8"/>
  <c r="AA40" i="8"/>
  <c r="V39" i="8"/>
  <c r="Z35" i="8"/>
  <c r="AB33" i="8"/>
  <c r="X32" i="8"/>
  <c r="V31" i="8"/>
  <c r="Y26" i="8"/>
  <c r="AB24" i="8"/>
  <c r="X23" i="8"/>
  <c r="Y21" i="8"/>
  <c r="AA19" i="8"/>
  <c r="Z16" i="8"/>
  <c r="X15" i="8"/>
  <c r="Z13" i="8"/>
  <c r="U12" i="8"/>
  <c r="U11" i="8"/>
  <c r="X407" i="8"/>
  <c r="AA401" i="8"/>
  <c r="Z379" i="8"/>
  <c r="X370" i="8"/>
  <c r="U369" i="8"/>
  <c r="Z365" i="8"/>
  <c r="V363" i="8"/>
  <c r="X360" i="8"/>
  <c r="AB356" i="8"/>
  <c r="AA355" i="8"/>
  <c r="U354" i="8"/>
  <c r="V353" i="8"/>
  <c r="X352" i="8"/>
  <c r="AB348" i="8"/>
  <c r="Z346" i="8"/>
  <c r="Z345" i="8"/>
  <c r="W344" i="8"/>
  <c r="AB341" i="8"/>
  <c r="Y340" i="8"/>
  <c r="W336" i="8"/>
  <c r="Z333" i="8"/>
  <c r="Z329" i="8"/>
  <c r="AB323" i="8"/>
  <c r="AA317" i="8"/>
  <c r="AA309" i="8"/>
  <c r="Y308" i="8"/>
  <c r="X306" i="8"/>
  <c r="U305" i="8"/>
  <c r="Z301" i="8"/>
  <c r="V299" i="8"/>
  <c r="V284" i="8"/>
  <c r="Z283" i="8"/>
  <c r="V280" i="8"/>
  <c r="W279" i="8"/>
  <c r="Y270" i="8"/>
  <c r="Y269" i="8"/>
  <c r="AB268" i="8"/>
  <c r="V266" i="8"/>
  <c r="AB265" i="8"/>
  <c r="V262" i="8"/>
  <c r="Y261" i="8"/>
  <c r="AB260" i="8"/>
  <c r="W257" i="8"/>
  <c r="Z256" i="8"/>
  <c r="V253" i="8"/>
  <c r="X252" i="8"/>
  <c r="U249" i="8"/>
  <c r="AB248" i="8"/>
  <c r="V244" i="8"/>
  <c r="Z243" i="8"/>
  <c r="Y240" i="8"/>
  <c r="AB238" i="8"/>
  <c r="Z235" i="8"/>
  <c r="Z234" i="8"/>
  <c r="AA230" i="8"/>
  <c r="X227" i="8"/>
  <c r="V226" i="8"/>
  <c r="U218" i="8"/>
  <c r="Z217" i="8"/>
  <c r="AB216" i="8"/>
  <c r="U213" i="8"/>
  <c r="AA212" i="8"/>
  <c r="Z209" i="8"/>
  <c r="AB208" i="8"/>
  <c r="Y204" i="8"/>
  <c r="W203" i="8"/>
  <c r="Y199" i="8"/>
  <c r="AA198" i="8"/>
  <c r="X196" i="8"/>
  <c r="W195" i="8"/>
  <c r="AB193" i="8"/>
  <c r="AB191" i="8"/>
  <c r="W190" i="8"/>
  <c r="U181" i="8"/>
  <c r="AA180" i="8"/>
  <c r="V179" i="8"/>
  <c r="V176" i="8"/>
  <c r="V174" i="8"/>
  <c r="Y172" i="8"/>
  <c r="Z170" i="8"/>
  <c r="W169" i="8"/>
  <c r="AB168" i="8"/>
  <c r="W167" i="8"/>
  <c r="Y165" i="8"/>
  <c r="Z163" i="8"/>
  <c r="AB161" i="8"/>
  <c r="V160" i="8"/>
  <c r="AA158" i="8"/>
  <c r="X157" i="8"/>
  <c r="Z155" i="8"/>
  <c r="Y154" i="8"/>
  <c r="AB152" i="8"/>
  <c r="U151" i="8"/>
  <c r="Z147" i="8"/>
  <c r="U146" i="8"/>
  <c r="W144" i="8"/>
  <c r="U140" i="8"/>
  <c r="AA139" i="8"/>
  <c r="Z138" i="8"/>
  <c r="V137" i="8"/>
  <c r="W135" i="8"/>
  <c r="AA133" i="8"/>
  <c r="AA131" i="8"/>
  <c r="V130" i="8"/>
  <c r="Y128" i="8"/>
  <c r="U127" i="8"/>
  <c r="AA125" i="8"/>
  <c r="V124" i="8"/>
  <c r="W121" i="8"/>
  <c r="X119" i="8"/>
  <c r="AF119" i="8" s="1"/>
  <c r="AI119" i="8" s="1"/>
  <c r="U118" i="8"/>
  <c r="AB115" i="8"/>
  <c r="Z112" i="8"/>
  <c r="W111" i="8"/>
  <c r="Z95" i="8"/>
  <c r="AA93" i="8"/>
  <c r="X92" i="8"/>
  <c r="X90" i="8"/>
  <c r="U80" i="8"/>
  <c r="N86" i="8"/>
  <c r="W73" i="8"/>
  <c r="V70" i="8"/>
  <c r="X68" i="8"/>
  <c r="Z66" i="8"/>
  <c r="AA64" i="8"/>
  <c r="U63" i="8"/>
  <c r="AF63" i="8" s="1"/>
  <c r="Z62" i="8"/>
  <c r="V61" i="8"/>
  <c r="V59" i="8"/>
  <c r="V57" i="8"/>
  <c r="Y55" i="8"/>
  <c r="Y53" i="8"/>
  <c r="X51" i="8"/>
  <c r="X49" i="8"/>
  <c r="U48" i="8"/>
  <c r="AA46" i="8"/>
  <c r="V45" i="8"/>
  <c r="W42" i="8"/>
  <c r="X40" i="8"/>
  <c r="U39" i="8"/>
  <c r="AB36" i="8"/>
  <c r="Y35" i="8"/>
  <c r="Z33" i="8"/>
  <c r="W32" i="8"/>
  <c r="X26" i="8"/>
  <c r="AA24" i="8"/>
  <c r="V23" i="8"/>
  <c r="V21" i="8"/>
  <c r="Z19" i="8"/>
  <c r="AB17" i="8"/>
  <c r="X16" i="8"/>
  <c r="V15" i="8"/>
  <c r="Y13" i="8"/>
  <c r="Y406" i="8"/>
  <c r="Y404" i="8"/>
  <c r="U403" i="8"/>
  <c r="AB391" i="8"/>
  <c r="Y390" i="8"/>
  <c r="U377" i="8"/>
  <c r="AB368" i="8"/>
  <c r="Z367" i="8"/>
  <c r="X361" i="8"/>
  <c r="W349" i="8"/>
  <c r="Z342" i="8"/>
  <c r="Z338" i="8"/>
  <c r="AB335" i="8"/>
  <c r="U330" i="8"/>
  <c r="X321" i="8"/>
  <c r="X320" i="8"/>
  <c r="U318" i="8"/>
  <c r="AF318" i="8" s="1"/>
  <c r="V314" i="8"/>
  <c r="U313" i="8"/>
  <c r="U311" i="8"/>
  <c r="AF311" i="8" s="1"/>
  <c r="AB304" i="8"/>
  <c r="Z303" i="8"/>
  <c r="V297" i="8"/>
  <c r="Z285" i="8"/>
  <c r="AF283" i="8"/>
  <c r="Y282" i="8"/>
  <c r="AB280" i="8"/>
  <c r="U273" i="8"/>
  <c r="Z272" i="8"/>
  <c r="AB271" i="8"/>
  <c r="U268" i="8"/>
  <c r="AA267" i="8"/>
  <c r="Z264" i="8"/>
  <c r="AB263" i="8"/>
  <c r="W258" i="8"/>
  <c r="Y254" i="8"/>
  <c r="AA253" i="8"/>
  <c r="W250" i="8"/>
  <c r="AB249" i="8"/>
  <c r="V242" i="8"/>
  <c r="AB241" i="8"/>
  <c r="V238" i="8"/>
  <c r="AA236" i="8"/>
  <c r="U234" i="8"/>
  <c r="AA233" i="8"/>
  <c r="X228" i="8"/>
  <c r="U220" i="8"/>
  <c r="W219" i="8"/>
  <c r="Y215" i="8"/>
  <c r="AB213" i="8"/>
  <c r="V211" i="8"/>
  <c r="AB210" i="8"/>
  <c r="V207" i="8"/>
  <c r="AB205" i="8"/>
  <c r="W202" i="8"/>
  <c r="Z201" i="8"/>
  <c r="V198" i="8"/>
  <c r="X197" i="8"/>
  <c r="Z194" i="8"/>
  <c r="W193" i="8"/>
  <c r="V191" i="8"/>
  <c r="AF191" i="8" s="1"/>
  <c r="Z183" i="8"/>
  <c r="AB181" i="8"/>
  <c r="U180" i="8"/>
  <c r="AA179" i="8"/>
  <c r="Z178" i="8"/>
  <c r="AB174" i="8"/>
  <c r="W171" i="8"/>
  <c r="AB167" i="8"/>
  <c r="Y164" i="8"/>
  <c r="AA162" i="8"/>
  <c r="R161" i="8"/>
  <c r="AB160" i="8"/>
  <c r="X159" i="8"/>
  <c r="V158" i="8"/>
  <c r="Y153" i="8"/>
  <c r="AB151" i="8"/>
  <c r="X150" i="8"/>
  <c r="Y148" i="8"/>
  <c r="AA146" i="8"/>
  <c r="Z143" i="8"/>
  <c r="Z140" i="8"/>
  <c r="U139" i="8"/>
  <c r="U138" i="8"/>
  <c r="AA137" i="8"/>
  <c r="V136" i="8"/>
  <c r="Y134" i="8"/>
  <c r="Z132" i="8"/>
  <c r="AA127" i="8"/>
  <c r="Y126" i="8"/>
  <c r="V125" i="8"/>
  <c r="AB124" i="8"/>
  <c r="W123" i="8"/>
  <c r="W120" i="8"/>
  <c r="AA118" i="8"/>
  <c r="AB116" i="8"/>
  <c r="U115" i="8"/>
  <c r="AF115" i="8" s="1"/>
  <c r="AI115" i="8" s="1"/>
  <c r="Y113" i="8"/>
  <c r="AB111" i="8"/>
  <c r="Z110" i="8"/>
  <c r="X107" i="8"/>
  <c r="X94" i="8"/>
  <c r="Z84" i="8"/>
  <c r="Z82" i="8"/>
  <c r="AB80" i="8"/>
  <c r="Z72" i="8"/>
  <c r="W71" i="8"/>
  <c r="U66" i="8"/>
  <c r="X65" i="8"/>
  <c r="AB63" i="8"/>
  <c r="AA61" i="8"/>
  <c r="X56" i="8"/>
  <c r="X52" i="8"/>
  <c r="Y50" i="8"/>
  <c r="AA48" i="8"/>
  <c r="Y47" i="8"/>
  <c r="V46" i="8"/>
  <c r="AB45" i="8"/>
  <c r="W44" i="8"/>
  <c r="W41" i="8"/>
  <c r="AA39" i="8"/>
  <c r="U36" i="8"/>
  <c r="AF36" i="8" s="1"/>
  <c r="AI36" i="8" s="1"/>
  <c r="Y34" i="8"/>
  <c r="AB32" i="8"/>
  <c r="Z31" i="8"/>
  <c r="X28" i="8"/>
  <c r="Y25" i="8"/>
  <c r="X20" i="8"/>
  <c r="V17" i="8"/>
  <c r="AA15" i="8"/>
  <c r="Z12" i="8"/>
  <c r="Y11" i="8"/>
  <c r="Z407" i="8"/>
  <c r="U406" i="8"/>
  <c r="AF406" i="8" s="1"/>
  <c r="V402" i="8"/>
  <c r="Z391" i="8"/>
  <c r="AA369" i="8"/>
  <c r="W368" i="8"/>
  <c r="X362" i="8"/>
  <c r="AA360" i="8"/>
  <c r="Z354" i="8"/>
  <c r="X353" i="8"/>
  <c r="AB352" i="8"/>
  <c r="V350" i="8"/>
  <c r="Y343" i="8"/>
  <c r="U338" i="8"/>
  <c r="AB336" i="8"/>
  <c r="W335" i="8"/>
  <c r="V331" i="8"/>
  <c r="W325" i="8"/>
  <c r="U320" i="8"/>
  <c r="Y316" i="8"/>
  <c r="AA305" i="8"/>
  <c r="W304" i="8"/>
  <c r="X298" i="8"/>
  <c r="X285" i="8"/>
  <c r="X284" i="8"/>
  <c r="Z280" i="8"/>
  <c r="AA279" i="8"/>
  <c r="X272" i="8"/>
  <c r="V271" i="8"/>
  <c r="AA270" i="8"/>
  <c r="X267" i="8"/>
  <c r="X266" i="8"/>
  <c r="X264" i="8"/>
  <c r="W263" i="8"/>
  <c r="Z262" i="8"/>
  <c r="U258" i="8"/>
  <c r="AA257" i="8"/>
  <c r="X253" i="8"/>
  <c r="AB252" i="8"/>
  <c r="Z249" i="8"/>
  <c r="AA244" i="8"/>
  <c r="W241" i="8"/>
  <c r="AB240" i="8"/>
  <c r="V236" i="8"/>
  <c r="U233" i="8"/>
  <c r="U228" i="8"/>
  <c r="Z227" i="8"/>
  <c r="Z226" i="8"/>
  <c r="U219" i="8"/>
  <c r="Z218" i="8"/>
  <c r="X213" i="8"/>
  <c r="Z210" i="8"/>
  <c r="V205" i="8"/>
  <c r="AA204" i="8"/>
  <c r="X201" i="8"/>
  <c r="AB199" i="8"/>
  <c r="Z196" i="8"/>
  <c r="Z195" i="8"/>
  <c r="W194" i="8"/>
  <c r="AA190" i="8"/>
  <c r="W183" i="8"/>
  <c r="Y181" i="8"/>
  <c r="X179" i="8"/>
  <c r="W178" i="8"/>
  <c r="Y176" i="8"/>
  <c r="Y174" i="8"/>
  <c r="AA172" i="8"/>
  <c r="U171" i="8"/>
  <c r="Y169" i="8"/>
  <c r="Z167" i="8"/>
  <c r="AB165" i="8"/>
  <c r="V164" i="8"/>
  <c r="W162" i="8"/>
  <c r="Y160" i="8"/>
  <c r="U159" i="8"/>
  <c r="AA157" i="8"/>
  <c r="AA154" i="8"/>
  <c r="W153" i="8"/>
  <c r="X151" i="8"/>
  <c r="U150" i="8"/>
  <c r="U148" i="8"/>
  <c r="AB147" i="8"/>
  <c r="Y146" i="8"/>
  <c r="Z144" i="8"/>
  <c r="W143" i="8"/>
  <c r="W140" i="8"/>
  <c r="X137" i="8"/>
  <c r="AA135" i="8"/>
  <c r="V134" i="8"/>
  <c r="V132" i="8"/>
  <c r="Z130" i="8"/>
  <c r="AB128" i="8"/>
  <c r="X127" i="8"/>
  <c r="V126" i="8"/>
  <c r="Y124" i="8"/>
  <c r="Y121" i="8"/>
  <c r="U120" i="8"/>
  <c r="AB119" i="8"/>
  <c r="X118" i="8"/>
  <c r="Y116" i="8"/>
  <c r="AA114" i="8"/>
  <c r="V113" i="8"/>
  <c r="Z111" i="8"/>
  <c r="X110" i="8"/>
  <c r="U107" i="8"/>
  <c r="U94" i="8"/>
  <c r="Z92" i="8"/>
  <c r="AA90" i="8"/>
  <c r="X84" i="8"/>
  <c r="W82" i="8"/>
  <c r="Y80" i="8"/>
  <c r="Z73" i="8"/>
  <c r="W72" i="8"/>
  <c r="Z70" i="8"/>
  <c r="AA68" i="8"/>
  <c r="V65" i="8"/>
  <c r="X63" i="8"/>
  <c r="Y61" i="8"/>
  <c r="Y59" i="8"/>
  <c r="Z57" i="8"/>
  <c r="AB55" i="8"/>
  <c r="AA53" i="8"/>
  <c r="V52" i="8"/>
  <c r="AB51" i="8"/>
  <c r="U50" i="8"/>
  <c r="AA49" i="8"/>
  <c r="X48" i="8"/>
  <c r="V47" i="8"/>
  <c r="Y45" i="8"/>
  <c r="Y42" i="8"/>
  <c r="U41" i="8"/>
  <c r="AB40" i="8"/>
  <c r="X39" i="8"/>
  <c r="Y37" i="8"/>
  <c r="AA35" i="8"/>
  <c r="V34" i="8"/>
  <c r="Z32" i="8"/>
  <c r="X31" i="8"/>
  <c r="U28" i="8"/>
  <c r="U27" i="8"/>
  <c r="AA26" i="8"/>
  <c r="V25" i="8"/>
  <c r="Y23" i="8"/>
  <c r="Z21" i="8"/>
  <c r="AA16" i="8"/>
  <c r="Y15" i="8"/>
  <c r="AB13" i="8"/>
  <c r="W12" i="8"/>
  <c r="V11" i="8"/>
  <c r="V405" i="8"/>
  <c r="Z404" i="8"/>
  <c r="AA391" i="8"/>
  <c r="AB367" i="8"/>
  <c r="V365" i="8"/>
  <c r="V357" i="8"/>
  <c r="Z353" i="8"/>
  <c r="V345" i="8"/>
  <c r="AA337" i="8"/>
  <c r="W333" i="8"/>
  <c r="U329" i="8"/>
  <c r="W321" i="8"/>
  <c r="V318" i="8"/>
  <c r="Z313" i="8"/>
  <c r="Z310" i="8"/>
  <c r="U299" i="8"/>
  <c r="Z284" i="8"/>
  <c r="V269" i="8"/>
  <c r="Z267" i="8"/>
  <c r="U265" i="8"/>
  <c r="U257" i="8"/>
  <c r="X250" i="8"/>
  <c r="Z248" i="8"/>
  <c r="U243" i="8"/>
  <c r="Z241" i="8"/>
  <c r="AA238" i="8"/>
  <c r="X236" i="8"/>
  <c r="V234" i="8"/>
  <c r="AA227" i="8"/>
  <c r="X219" i="8"/>
  <c r="Y217" i="8"/>
  <c r="V215" i="8"/>
  <c r="U212" i="8"/>
  <c r="U208" i="8"/>
  <c r="U203" i="8"/>
  <c r="X198" i="8"/>
  <c r="AA194" i="8"/>
  <c r="Y180" i="8"/>
  <c r="V172" i="8"/>
  <c r="Z162" i="8"/>
  <c r="AB157" i="8"/>
  <c r="Y152" i="8"/>
  <c r="AB148" i="8"/>
  <c r="X143" i="8"/>
  <c r="AB135" i="8"/>
  <c r="U130" i="8"/>
  <c r="X125" i="8"/>
  <c r="Z123" i="8"/>
  <c r="AA113" i="8"/>
  <c r="AA111" i="8"/>
  <c r="R108" i="8"/>
  <c r="X71" i="8"/>
  <c r="X66" i="8"/>
  <c r="X64" i="8"/>
  <c r="Y62" i="8"/>
  <c r="W53" i="8"/>
  <c r="U51" i="8"/>
  <c r="Z47" i="8"/>
  <c r="Z45" i="8"/>
  <c r="V41" i="8"/>
  <c r="AA28" i="8"/>
  <c r="AB16" i="8"/>
  <c r="V13" i="8"/>
  <c r="Z11" i="8"/>
  <c r="AD10" i="8"/>
  <c r="P75" i="8"/>
  <c r="P100" i="8" s="1"/>
  <c r="X11" i="8"/>
  <c r="X76" i="8" s="1"/>
  <c r="AE12" i="8"/>
  <c r="Z15" i="8"/>
  <c r="X24" i="8"/>
  <c r="Z28" i="8"/>
  <c r="AA32" i="8"/>
  <c r="AC34" i="8"/>
  <c r="U35" i="8"/>
  <c r="AA36" i="8"/>
  <c r="Z37" i="8"/>
  <c r="AE38" i="8"/>
  <c r="AC39" i="8"/>
  <c r="U45" i="8"/>
  <c r="AC47" i="8"/>
  <c r="V50" i="8"/>
  <c r="AC52" i="8"/>
  <c r="AB61" i="8"/>
  <c r="W64" i="8"/>
  <c r="AA67" i="8"/>
  <c r="AB68" i="8"/>
  <c r="W90" i="8"/>
  <c r="AB92" i="8"/>
  <c r="W107" i="8"/>
  <c r="AB113" i="8"/>
  <c r="AE114" i="8"/>
  <c r="Z115" i="8"/>
  <c r="Y118" i="8"/>
  <c r="AB120" i="8"/>
  <c r="U124" i="8"/>
  <c r="AA126" i="8"/>
  <c r="AE127" i="8"/>
  <c r="AC128" i="8"/>
  <c r="AA130" i="8"/>
  <c r="AE131" i="8"/>
  <c r="Y132" i="8"/>
  <c r="AA134" i="8"/>
  <c r="Y140" i="8"/>
  <c r="AA142" i="8"/>
  <c r="V144" i="8"/>
  <c r="Z146" i="8"/>
  <c r="AC148" i="8"/>
  <c r="AC153" i="8"/>
  <c r="V154" i="8"/>
  <c r="W159" i="8"/>
  <c r="AD160" i="8"/>
  <c r="Y161" i="8"/>
  <c r="W163" i="8"/>
  <c r="AA167" i="8"/>
  <c r="V171" i="8"/>
  <c r="AE180" i="8"/>
  <c r="AC181" i="8"/>
  <c r="AE183" i="8"/>
  <c r="Y191" i="8"/>
  <c r="Z192" i="8"/>
  <c r="U192" i="8"/>
  <c r="AE200" i="8"/>
  <c r="AA202" i="8"/>
  <c r="AC205" i="8"/>
  <c r="W208" i="8"/>
  <c r="W209" i="8"/>
  <c r="W211" i="8"/>
  <c r="AA213" i="8"/>
  <c r="X217" i="8"/>
  <c r="X220" i="8"/>
  <c r="U235" i="8"/>
  <c r="Z238" i="8"/>
  <c r="AC243" i="8"/>
  <c r="U244" i="8"/>
  <c r="W248" i="8"/>
  <c r="Z250" i="8"/>
  <c r="U251" i="8"/>
  <c r="AC253" i="8"/>
  <c r="AB254" i="8"/>
  <c r="U260" i="8"/>
  <c r="AA262" i="8"/>
  <c r="Y263" i="8"/>
  <c r="AB264" i="8"/>
  <c r="W269" i="8"/>
  <c r="AB282" i="8"/>
  <c r="Y301" i="8"/>
  <c r="X308" i="8"/>
  <c r="Y309" i="8"/>
  <c r="W320" i="8"/>
  <c r="AC334" i="8"/>
  <c r="U352" i="8"/>
  <c r="X356" i="8"/>
  <c r="AE363" i="8"/>
  <c r="AD363" i="8"/>
  <c r="Y366" i="8"/>
  <c r="AC380" i="8"/>
  <c r="T22" i="9"/>
  <c r="AC34" i="6"/>
  <c r="AD40" i="6"/>
  <c r="AA48" i="6"/>
  <c r="AC49" i="6"/>
  <c r="AD56" i="6"/>
  <c r="AD64" i="6"/>
  <c r="AC65" i="6"/>
  <c r="AC74" i="6"/>
  <c r="AD78" i="6"/>
  <c r="AE78" i="6"/>
  <c r="P91" i="6"/>
  <c r="P105" i="6" s="1"/>
  <c r="AD83" i="6"/>
  <c r="AD91" i="6" s="1"/>
  <c r="AC84" i="6"/>
  <c r="AC91" i="6" s="1"/>
  <c r="AC89" i="6"/>
  <c r="O91" i="6"/>
  <c r="O105" i="6" s="1"/>
  <c r="AE96" i="6"/>
  <c r="AD114" i="6"/>
  <c r="AE122" i="6"/>
  <c r="X125" i="6"/>
  <c r="AD130" i="6"/>
  <c r="AE138" i="6"/>
  <c r="Y141" i="6"/>
  <c r="AD146" i="6"/>
  <c r="AC156" i="6"/>
  <c r="AE171" i="6"/>
  <c r="AC172" i="6"/>
  <c r="AE174" i="6"/>
  <c r="AE175" i="6"/>
  <c r="AC181" i="6"/>
  <c r="AC184" i="6"/>
  <c r="AC188" i="6"/>
  <c r="AD200" i="6"/>
  <c r="AC204" i="6"/>
  <c r="AE207" i="6"/>
  <c r="AC217" i="6"/>
  <c r="AC221" i="6"/>
  <c r="AE224" i="6"/>
  <c r="AD225" i="6"/>
  <c r="AC231" i="6"/>
  <c r="AE234" i="6"/>
  <c r="AD235" i="6"/>
  <c r="AC244" i="6"/>
  <c r="AC248" i="6"/>
  <c r="AE251" i="6"/>
  <c r="AE252" i="6"/>
  <c r="AB264" i="6"/>
  <c r="AD265" i="6"/>
  <c r="AE316" i="6"/>
  <c r="AC318" i="6"/>
  <c r="AD330" i="6"/>
  <c r="AE330" i="6"/>
  <c r="AE342" i="6"/>
  <c r="AC348" i="6"/>
  <c r="AC361" i="6"/>
  <c r="W368" i="6"/>
  <c r="AD373" i="6"/>
  <c r="AC396" i="6"/>
  <c r="AE408" i="6"/>
  <c r="W12" i="7"/>
  <c r="Y15" i="7"/>
  <c r="U16" i="7"/>
  <c r="AB19" i="7"/>
  <c r="AA20" i="7"/>
  <c r="W21" i="7"/>
  <c r="AC22" i="7"/>
  <c r="AA23" i="7"/>
  <c r="W24" i="7"/>
  <c r="Y26" i="7"/>
  <c r="U27" i="7"/>
  <c r="Y29" i="7"/>
  <c r="Y30" i="7"/>
  <c r="AB32" i="7"/>
  <c r="Z33" i="7"/>
  <c r="W34" i="7"/>
  <c r="AD36" i="7"/>
  <c r="Z37" i="7"/>
  <c r="AD39" i="7"/>
  <c r="AA40" i="7"/>
  <c r="U41" i="7"/>
  <c r="Z43" i="7"/>
  <c r="U44" i="7"/>
  <c r="AB46" i="7"/>
  <c r="V47" i="7"/>
  <c r="AB50" i="7"/>
  <c r="AB51" i="7"/>
  <c r="AB52" i="7"/>
  <c r="Z55" i="7"/>
  <c r="W56" i="7"/>
  <c r="V57" i="7"/>
  <c r="V59" i="7"/>
  <c r="AA60" i="7"/>
  <c r="AC62" i="7"/>
  <c r="AA63" i="7"/>
  <c r="X64" i="7"/>
  <c r="Y65" i="7"/>
  <c r="AA66" i="7"/>
  <c r="AB67" i="7"/>
  <c r="Z68" i="7"/>
  <c r="AB69" i="7"/>
  <c r="AC70" i="7"/>
  <c r="AC79" i="7"/>
  <c r="AD81" i="7"/>
  <c r="Y87" i="7"/>
  <c r="AB91" i="7"/>
  <c r="Z92" i="7"/>
  <c r="AB104" i="7"/>
  <c r="X105" i="7"/>
  <c r="Z110" i="7"/>
  <c r="Y111" i="7"/>
  <c r="Y112" i="7"/>
  <c r="X113" i="7"/>
  <c r="W114" i="7"/>
  <c r="V116" i="7"/>
  <c r="V117" i="7"/>
  <c r="U118" i="7"/>
  <c r="V119" i="7"/>
  <c r="AB120" i="7"/>
  <c r="X121" i="7"/>
  <c r="Z126" i="7"/>
  <c r="Y127" i="7"/>
  <c r="Y128" i="7"/>
  <c r="X129" i="7"/>
  <c r="W130" i="7"/>
  <c r="V132" i="7"/>
  <c r="V133" i="7"/>
  <c r="U134" i="7"/>
  <c r="V135" i="7"/>
  <c r="AB136" i="7"/>
  <c r="X137" i="7"/>
  <c r="Z142" i="7"/>
  <c r="Y143" i="7"/>
  <c r="Y144" i="7"/>
  <c r="X145" i="7"/>
  <c r="W146" i="7"/>
  <c r="V148" i="7"/>
  <c r="V149" i="7"/>
  <c r="U150" i="7"/>
  <c r="V151" i="7"/>
  <c r="AB152" i="7"/>
  <c r="X153" i="7"/>
  <c r="Z158" i="7"/>
  <c r="Y159" i="7"/>
  <c r="Y160" i="7"/>
  <c r="X161" i="7"/>
  <c r="W162" i="7"/>
  <c r="U164" i="7"/>
  <c r="U165" i="7"/>
  <c r="V166" i="7"/>
  <c r="X167" i="7"/>
  <c r="X168" i="7"/>
  <c r="W169" i="7"/>
  <c r="U171" i="7"/>
  <c r="X172" i="7"/>
  <c r="U173" i="7"/>
  <c r="V175" i="7"/>
  <c r="AB176" i="7"/>
  <c r="AE177" i="7"/>
  <c r="V178" i="7"/>
  <c r="W179" i="7"/>
  <c r="W188" i="7"/>
  <c r="AA189" i="7"/>
  <c r="AC190" i="7"/>
  <c r="V192" i="7"/>
  <c r="AE195" i="7"/>
  <c r="Y196" i="7"/>
  <c r="AB197" i="7"/>
  <c r="Y203" i="7"/>
  <c r="X205" i="7"/>
  <c r="W206" i="7"/>
  <c r="Z210" i="7"/>
  <c r="V211" i="7"/>
  <c r="AD215" i="7"/>
  <c r="AB216" i="7"/>
  <c r="Y222" i="7"/>
  <c r="AA223" i="7"/>
  <c r="AD225" i="7"/>
  <c r="AE227" i="7"/>
  <c r="U228" i="7"/>
  <c r="V229" i="7"/>
  <c r="X230" i="7"/>
  <c r="Z231" i="7"/>
  <c r="Z234" i="7"/>
  <c r="Z235" i="7"/>
  <c r="W238" i="7"/>
  <c r="W242" i="7"/>
  <c r="AA243" i="7"/>
  <c r="AE244" i="7"/>
  <c r="U245" i="7"/>
  <c r="X246" i="7"/>
  <c r="U249" i="7"/>
  <c r="Z250" i="7"/>
  <c r="U256" i="7"/>
  <c r="W258" i="7"/>
  <c r="V259" i="7"/>
  <c r="AC260" i="7"/>
  <c r="V263" i="7"/>
  <c r="AD264" i="7"/>
  <c r="U265" i="7"/>
  <c r="Z266" i="7"/>
  <c r="X269" i="7"/>
  <c r="Z277" i="7"/>
  <c r="AA279" i="7"/>
  <c r="AE292" i="7"/>
  <c r="U293" i="7"/>
  <c r="AB294" i="7"/>
  <c r="Y302" i="7"/>
  <c r="W305" i="7"/>
  <c r="U308" i="7"/>
  <c r="Y309" i="7"/>
  <c r="AC310" i="7"/>
  <c r="AD313" i="7"/>
  <c r="Y316" i="7"/>
  <c r="AC317" i="7"/>
  <c r="AD318" i="7"/>
  <c r="Z321" i="7"/>
  <c r="AA322" i="7"/>
  <c r="W327" i="7"/>
  <c r="U329" i="7"/>
  <c r="AB330" i="7"/>
  <c r="X332" i="7"/>
  <c r="AF333" i="7"/>
  <c r="Y342" i="7"/>
  <c r="AE343" i="7"/>
  <c r="V344" i="7"/>
  <c r="AD345" i="7"/>
  <c r="Z348" i="7"/>
  <c r="V350" i="7"/>
  <c r="V356" i="7"/>
  <c r="W358" i="7"/>
  <c r="AD359" i="7"/>
  <c r="V360" i="7"/>
  <c r="V364" i="7"/>
  <c r="AE366" i="7"/>
  <c r="Z367" i="7"/>
  <c r="Z373" i="7"/>
  <c r="AB375" i="7"/>
  <c r="Z386" i="7"/>
  <c r="Y399" i="7"/>
  <c r="Y403" i="7"/>
  <c r="AC404" i="7"/>
  <c r="AA11" i="8"/>
  <c r="AE18" i="8"/>
  <c r="U23" i="8"/>
  <c r="V33" i="8"/>
  <c r="V35" i="8"/>
  <c r="AD39" i="8"/>
  <c r="AE41" i="8"/>
  <c r="V42" i="8"/>
  <c r="AD47" i="8"/>
  <c r="Z50" i="8"/>
  <c r="AD52" i="8"/>
  <c r="V53" i="8"/>
  <c r="Z54" i="8"/>
  <c r="U57" i="8"/>
  <c r="V58" i="8"/>
  <c r="AA59" i="8"/>
  <c r="U62" i="8"/>
  <c r="X67" i="8"/>
  <c r="U71" i="8"/>
  <c r="AA80" i="8"/>
  <c r="Z107" i="8"/>
  <c r="U111" i="8"/>
  <c r="AC113" i="8"/>
  <c r="U114" i="8"/>
  <c r="AA115" i="8"/>
  <c r="T116" i="8"/>
  <c r="Z124" i="8"/>
  <c r="AC126" i="8"/>
  <c r="AB132" i="8"/>
  <c r="AB140" i="8"/>
  <c r="V141" i="8"/>
  <c r="AC142" i="8"/>
  <c r="AB144" i="8"/>
  <c r="AD153" i="8"/>
  <c r="X154" i="8"/>
  <c r="X158" i="8"/>
  <c r="Z159" i="8"/>
  <c r="Z161" i="8"/>
  <c r="V168" i="8"/>
  <c r="X171" i="8"/>
  <c r="U179" i="8"/>
  <c r="V190" i="8"/>
  <c r="Z191" i="8"/>
  <c r="X194" i="8"/>
  <c r="V199" i="8"/>
  <c r="U200" i="8"/>
  <c r="AB202" i="8"/>
  <c r="AE204" i="8"/>
  <c r="Y208" i="8"/>
  <c r="X209" i="8"/>
  <c r="X211" i="8"/>
  <c r="AE212" i="8"/>
  <c r="Y220" i="8"/>
  <c r="U226" i="8"/>
  <c r="X235" i="8"/>
  <c r="U242" i="8"/>
  <c r="AB244" i="8"/>
  <c r="AD245" i="8"/>
  <c r="AD246" i="8"/>
  <c r="X248" i="8"/>
  <c r="U255" i="8"/>
  <c r="AB257" i="8"/>
  <c r="V260" i="8"/>
  <c r="AC263" i="8"/>
  <c r="W273" i="8"/>
  <c r="AC302" i="8"/>
  <c r="Z309" i="8"/>
  <c r="AB320" i="8"/>
  <c r="X328" i="8"/>
  <c r="Y334" i="8"/>
  <c r="W345" i="8"/>
  <c r="V348" i="8"/>
  <c r="AE351" i="8"/>
  <c r="W352" i="8"/>
  <c r="U361" i="8"/>
  <c r="Z366" i="8"/>
  <c r="Z380" i="8"/>
  <c r="Y112" i="9"/>
  <c r="T16" i="9"/>
  <c r="AD23" i="9"/>
  <c r="Y38" i="9"/>
  <c r="AD18" i="9"/>
  <c r="AC18" i="9"/>
  <c r="AE18" i="9"/>
  <c r="AE31" i="9"/>
  <c r="W18" i="9"/>
  <c r="AA20" i="9"/>
  <c r="AC31" i="9"/>
  <c r="W305" i="9"/>
  <c r="T77" i="9"/>
  <c r="V77" i="9"/>
  <c r="Z10" i="9"/>
  <c r="AC26" i="9"/>
  <c r="Z61" i="9"/>
  <c r="AB105" i="9"/>
  <c r="Z107" i="9"/>
  <c r="AC133" i="9"/>
  <c r="AE165" i="9"/>
  <c r="AC228" i="9"/>
  <c r="AE228" i="9"/>
  <c r="AC196" i="7"/>
  <c r="T204" i="7"/>
  <c r="AD211" i="7"/>
  <c r="AD224" i="7"/>
  <c r="AF224" i="7" s="1"/>
  <c r="AC228" i="7"/>
  <c r="AC229" i="7"/>
  <c r="AC230" i="7"/>
  <c r="AD232" i="7"/>
  <c r="AC249" i="7"/>
  <c r="AC262" i="7"/>
  <c r="AE278" i="7"/>
  <c r="AE280" i="7"/>
  <c r="AD297" i="7"/>
  <c r="AD317" i="7"/>
  <c r="AE321" i="7"/>
  <c r="AC344" i="7"/>
  <c r="AE345" i="7"/>
  <c r="AD361" i="7"/>
  <c r="AD375" i="7"/>
  <c r="T396" i="7"/>
  <c r="AE23" i="8"/>
  <c r="AD31" i="8"/>
  <c r="AE52" i="8"/>
  <c r="AC55" i="8"/>
  <c r="AD82" i="8"/>
  <c r="AD84" i="8"/>
  <c r="AE89" i="8"/>
  <c r="AE97" i="8" s="1"/>
  <c r="AC95" i="8"/>
  <c r="P290" i="8"/>
  <c r="AD118" i="8"/>
  <c r="AC120" i="8"/>
  <c r="AD126" i="8"/>
  <c r="AD149" i="8"/>
  <c r="AC150" i="8"/>
  <c r="AD201" i="8"/>
  <c r="AC210" i="8"/>
  <c r="AD231" i="8"/>
  <c r="AE264" i="8"/>
  <c r="AD271" i="8"/>
  <c r="AC279" i="8"/>
  <c r="AD309" i="8"/>
  <c r="AC319" i="8"/>
  <c r="AD322" i="8"/>
  <c r="AE323" i="8"/>
  <c r="AD323" i="8"/>
  <c r="AC326" i="8"/>
  <c r="Q393" i="8"/>
  <c r="Q396" i="8" s="1"/>
  <c r="AE389" i="8"/>
  <c r="AE15" i="9"/>
  <c r="AB61" i="9"/>
  <c r="T82" i="9"/>
  <c r="AB107" i="9"/>
  <c r="AD110" i="9"/>
  <c r="U115" i="9"/>
  <c r="T151" i="9"/>
  <c r="X228" i="9"/>
  <c r="T229" i="9"/>
  <c r="AD236" i="9"/>
  <c r="AC236" i="9"/>
  <c r="AC302" i="9"/>
  <c r="T315" i="9"/>
  <c r="AE377" i="9"/>
  <c r="AD377" i="9"/>
  <c r="AC377" i="9"/>
  <c r="AD38" i="9"/>
  <c r="AE42" i="9"/>
  <c r="AC61" i="9"/>
  <c r="AD62" i="9"/>
  <c r="T111" i="9"/>
  <c r="V112" i="9"/>
  <c r="AE168" i="9"/>
  <c r="T209" i="9"/>
  <c r="AE230" i="9"/>
  <c r="Z253" i="9"/>
  <c r="AC254" i="9"/>
  <c r="AC260" i="9"/>
  <c r="AD260" i="9"/>
  <c r="AD282" i="9"/>
  <c r="U304" i="9"/>
  <c r="AE360" i="9"/>
  <c r="AD363" i="9"/>
  <c r="AC363" i="9"/>
  <c r="T58" i="9"/>
  <c r="AD66" i="9"/>
  <c r="T67" i="9"/>
  <c r="T172" i="9"/>
  <c r="AE174" i="9"/>
  <c r="AA187" i="9"/>
  <c r="AE245" i="9"/>
  <c r="AC245" i="9"/>
  <c r="V282" i="9"/>
  <c r="AE325" i="9"/>
  <c r="AB23" i="9"/>
  <c r="T40" i="9"/>
  <c r="AE50" i="9"/>
  <c r="AD50" i="9"/>
  <c r="AC50" i="9"/>
  <c r="AE51" i="9"/>
  <c r="T56" i="9"/>
  <c r="W65" i="9"/>
  <c r="AB66" i="9"/>
  <c r="AE193" i="9"/>
  <c r="AD193" i="9"/>
  <c r="T198" i="9"/>
  <c r="X224" i="9"/>
  <c r="W245" i="9"/>
  <c r="AA253" i="9"/>
  <c r="AD309" i="9"/>
  <c r="AC309" i="9"/>
  <c r="T88" i="9"/>
  <c r="AE94" i="9"/>
  <c r="T148" i="9"/>
  <c r="T160" i="9"/>
  <c r="AE179" i="9"/>
  <c r="Z224" i="9"/>
  <c r="AA245" i="9"/>
  <c r="T248" i="9"/>
  <c r="AE270" i="9"/>
  <c r="T270" i="9"/>
  <c r="AC271" i="9"/>
  <c r="AD271" i="9"/>
  <c r="AC280" i="9"/>
  <c r="T320" i="9"/>
  <c r="AD367" i="9"/>
  <c r="V88" i="9"/>
  <c r="AE112" i="9"/>
  <c r="T178" i="9"/>
  <c r="AB269" i="9"/>
  <c r="T305" i="9"/>
  <c r="AE306" i="9"/>
  <c r="AC306" i="9"/>
  <c r="T133" i="9"/>
  <c r="T141" i="9"/>
  <c r="AD143" i="9"/>
  <c r="AC143" i="9"/>
  <c r="T144" i="9"/>
  <c r="AE201" i="9"/>
  <c r="U269" i="9"/>
  <c r="AC270" i="9"/>
  <c r="W306" i="9"/>
  <c r="AD319" i="9"/>
  <c r="AD325" i="9"/>
  <c r="AC325" i="9"/>
  <c r="T344" i="9"/>
  <c r="AA350" i="9"/>
  <c r="AB357" i="9"/>
  <c r="AD17" i="6"/>
  <c r="AE24" i="6"/>
  <c r="AC48" i="6"/>
  <c r="AC63" i="6"/>
  <c r="AC98" i="6"/>
  <c r="AD113" i="6"/>
  <c r="AD129" i="6"/>
  <c r="AD145" i="6"/>
  <c r="AC167" i="6"/>
  <c r="AE205" i="6"/>
  <c r="AD210" i="6"/>
  <c r="AC223" i="6"/>
  <c r="AE231" i="6"/>
  <c r="AD236" i="6"/>
  <c r="AC241" i="6"/>
  <c r="AC249" i="6"/>
  <c r="AE324" i="6"/>
  <c r="AD329" i="6"/>
  <c r="AD334" i="6"/>
  <c r="AC342" i="6"/>
  <c r="AE396" i="6"/>
  <c r="AC410" i="6"/>
  <c r="AE17" i="7"/>
  <c r="AC24" i="7"/>
  <c r="AE33" i="7"/>
  <c r="AC40" i="7"/>
  <c r="AE49" i="7"/>
  <c r="AE57" i="7"/>
  <c r="AD62" i="7"/>
  <c r="AE64" i="7"/>
  <c r="AD69" i="7"/>
  <c r="AE86" i="7"/>
  <c r="AE94" i="7" s="1"/>
  <c r="AD90" i="7"/>
  <c r="AE92" i="7"/>
  <c r="AC108" i="7"/>
  <c r="AD111" i="7"/>
  <c r="AC124" i="7"/>
  <c r="AD127" i="7"/>
  <c r="AC140" i="7"/>
  <c r="AD143" i="7"/>
  <c r="AC156" i="7"/>
  <c r="AD159" i="7"/>
  <c r="AE175" i="7"/>
  <c r="W187" i="7"/>
  <c r="AC200" i="7"/>
  <c r="AF200" i="7" s="1"/>
  <c r="Z212" i="7"/>
  <c r="AC221" i="7"/>
  <c r="O271" i="7"/>
  <c r="O286" i="7" s="1"/>
  <c r="X233" i="7"/>
  <c r="V240" i="7"/>
  <c r="AC253" i="7"/>
  <c r="P369" i="7"/>
  <c r="P381" i="7" s="1"/>
  <c r="AD292" i="7"/>
  <c r="U296" i="7"/>
  <c r="AE307" i="7"/>
  <c r="AC323" i="7"/>
  <c r="AC325" i="7"/>
  <c r="AC329" i="7"/>
  <c r="AD336" i="7"/>
  <c r="AE350" i="7"/>
  <c r="AE363" i="7"/>
  <c r="AE386" i="7"/>
  <c r="AE389" i="7" s="1"/>
  <c r="AE392" i="7" s="1"/>
  <c r="AC10" i="8"/>
  <c r="T17" i="8"/>
  <c r="AD17" i="8"/>
  <c r="AD30" i="8"/>
  <c r="AC33" i="8"/>
  <c r="AA38" i="8"/>
  <c r="AC43" i="8"/>
  <c r="AC46" i="8"/>
  <c r="AC69" i="8"/>
  <c r="AD69" i="8"/>
  <c r="AD79" i="8"/>
  <c r="AD81" i="8"/>
  <c r="AC83" i="8"/>
  <c r="AC93" i="8"/>
  <c r="AD109" i="8"/>
  <c r="AC112" i="8"/>
  <c r="AD117" i="8"/>
  <c r="AC122" i="8"/>
  <c r="AC125" i="8"/>
  <c r="AC133" i="8"/>
  <c r="AD142" i="8"/>
  <c r="X145" i="8"/>
  <c r="AD145" i="8"/>
  <c r="T152" i="8"/>
  <c r="AD152" i="8"/>
  <c r="T161" i="8"/>
  <c r="AD161" i="8"/>
  <c r="AD168" i="8"/>
  <c r="AD182" i="8"/>
  <c r="AD193" i="8"/>
  <c r="AE194" i="8"/>
  <c r="AE202" i="8"/>
  <c r="AD208" i="8"/>
  <c r="AE215" i="8"/>
  <c r="AD216" i="8"/>
  <c r="AE220" i="8"/>
  <c r="W229" i="8"/>
  <c r="AC231" i="8"/>
  <c r="AA237" i="8"/>
  <c r="T238" i="8"/>
  <c r="AD238" i="8"/>
  <c r="AD248" i="8"/>
  <c r="AD251" i="8"/>
  <c r="AE255" i="8"/>
  <c r="AD256" i="8"/>
  <c r="Z259" i="8"/>
  <c r="AC261" i="8"/>
  <c r="AC269" i="8"/>
  <c r="O287" i="8"/>
  <c r="AC278" i="8"/>
  <c r="AC299" i="8"/>
  <c r="AC308" i="8"/>
  <c r="AE312" i="8"/>
  <c r="AE313" i="8"/>
  <c r="AE324" i="8"/>
  <c r="AE334" i="8"/>
  <c r="AE337" i="8"/>
  <c r="AC340" i="8"/>
  <c r="AD341" i="8"/>
  <c r="AC355" i="8"/>
  <c r="AC363" i="8"/>
  <c r="AE366" i="8"/>
  <c r="AE376" i="8"/>
  <c r="AE390" i="8"/>
  <c r="AC390" i="8"/>
  <c r="AD401" i="8"/>
  <c r="AD13" i="9"/>
  <c r="X14" i="9"/>
  <c r="AA15" i="9"/>
  <c r="Z17" i="9"/>
  <c r="V21" i="9"/>
  <c r="AA23" i="9"/>
  <c r="W26" i="9"/>
  <c r="Y30" i="9"/>
  <c r="V31" i="9"/>
  <c r="AD34" i="9"/>
  <c r="AC34" i="9"/>
  <c r="V37" i="9"/>
  <c r="AC39" i="9"/>
  <c r="AC41" i="9"/>
  <c r="V47" i="9"/>
  <c r="V49" i="9"/>
  <c r="AE56" i="9"/>
  <c r="X64" i="9"/>
  <c r="AA66" i="9"/>
  <c r="U69" i="9"/>
  <c r="AA78" i="9"/>
  <c r="X92" i="9"/>
  <c r="AC94" i="9"/>
  <c r="V106" i="9"/>
  <c r="AD112" i="9"/>
  <c r="U118" i="9"/>
  <c r="X121" i="9"/>
  <c r="AB123" i="9"/>
  <c r="Y125" i="9"/>
  <c r="Y130" i="9"/>
  <c r="Z132" i="9"/>
  <c r="AE133" i="9"/>
  <c r="AC138" i="9"/>
  <c r="Y140" i="9"/>
  <c r="V142" i="9"/>
  <c r="AB143" i="9"/>
  <c r="AD146" i="9"/>
  <c r="U149" i="9"/>
  <c r="AC153" i="9"/>
  <c r="AB154" i="9"/>
  <c r="U156" i="9"/>
  <c r="X158" i="9"/>
  <c r="Z162" i="9"/>
  <c r="U164" i="9"/>
  <c r="Z170" i="9"/>
  <c r="AC174" i="9"/>
  <c r="AC181" i="9"/>
  <c r="V194" i="9"/>
  <c r="Z196" i="9"/>
  <c r="AD199" i="9"/>
  <c r="AA202" i="9"/>
  <c r="V206" i="9"/>
  <c r="U208" i="9"/>
  <c r="AB213" i="9"/>
  <c r="V216" i="9"/>
  <c r="Z218" i="9"/>
  <c r="AA225" i="9"/>
  <c r="AD229" i="9"/>
  <c r="V234" i="9"/>
  <c r="Z236" i="9"/>
  <c r="U239" i="9"/>
  <c r="AD251" i="9"/>
  <c r="Y255" i="9"/>
  <c r="AA261" i="9"/>
  <c r="AB264" i="9"/>
  <c r="X272" i="9"/>
  <c r="Y283" i="9"/>
  <c r="Y301" i="9"/>
  <c r="W307" i="9"/>
  <c r="AB310" i="9"/>
  <c r="V316" i="9"/>
  <c r="U328" i="9"/>
  <c r="W331" i="9"/>
  <c r="AE334" i="9"/>
  <c r="X352" i="9"/>
  <c r="U366" i="9"/>
  <c r="AC367" i="9"/>
  <c r="Y368" i="9"/>
  <c r="AC370" i="9"/>
  <c r="AE401" i="9"/>
  <c r="AC368" i="9"/>
  <c r="AC404" i="9"/>
  <c r="AD33" i="6"/>
  <c r="AE60" i="6"/>
  <c r="AC95" i="6"/>
  <c r="AD164" i="6"/>
  <c r="AC171" i="6"/>
  <c r="AD194" i="6"/>
  <c r="AC207" i="6"/>
  <c r="AE230" i="6"/>
  <c r="AC233" i="6"/>
  <c r="AE308" i="6"/>
  <c r="AD313" i="6"/>
  <c r="AC326" i="6"/>
  <c r="AE372" i="6"/>
  <c r="AE21" i="7"/>
  <c r="AE37" i="7"/>
  <c r="AD54" i="7"/>
  <c r="AD61" i="7"/>
  <c r="AC67" i="7"/>
  <c r="AE77" i="7"/>
  <c r="AD89" i="7"/>
  <c r="AC104" i="7"/>
  <c r="AD107" i="7"/>
  <c r="AC120" i="7"/>
  <c r="AD123" i="7"/>
  <c r="AC136" i="7"/>
  <c r="AD139" i="7"/>
  <c r="AC152" i="7"/>
  <c r="AD155" i="7"/>
  <c r="AE167" i="7"/>
  <c r="AD172" i="7"/>
  <c r="AD179" i="7"/>
  <c r="AC192" i="7"/>
  <c r="AC245" i="7"/>
  <c r="AD263" i="7"/>
  <c r="AD311" i="7"/>
  <c r="AD320" i="7"/>
  <c r="AF320" i="7" s="1"/>
  <c r="AD344" i="7"/>
  <c r="AC349" i="7"/>
  <c r="AD356" i="7"/>
  <c r="AE374" i="7"/>
  <c r="AC376" i="7"/>
  <c r="AD396" i="7"/>
  <c r="AE403" i="7"/>
  <c r="AD13" i="8"/>
  <c r="AE19" i="8"/>
  <c r="AD29" i="8"/>
  <c r="U29" i="8"/>
  <c r="AD35" i="8"/>
  <c r="AC42" i="8"/>
  <c r="AD55" i="8"/>
  <c r="AC59" i="8"/>
  <c r="AE62" i="8"/>
  <c r="AE66" i="8"/>
  <c r="AC68" i="8"/>
  <c r="AC78" i="8"/>
  <c r="AE95" i="8"/>
  <c r="T108" i="8"/>
  <c r="AD114" i="8"/>
  <c r="AC121" i="8"/>
  <c r="AD128" i="8"/>
  <c r="AE138" i="8"/>
  <c r="AC144" i="8"/>
  <c r="AC157" i="8"/>
  <c r="AE163" i="8"/>
  <c r="O222" i="8"/>
  <c r="AC188" i="8"/>
  <c r="AC190" i="8"/>
  <c r="AE217" i="8"/>
  <c r="AE231" i="8"/>
  <c r="T231" i="8"/>
  <c r="AC232" i="8"/>
  <c r="AE235" i="8"/>
  <c r="AE239" i="8"/>
  <c r="U239" i="8"/>
  <c r="AD240" i="8"/>
  <c r="AC244" i="8"/>
  <c r="AE261" i="8"/>
  <c r="AE269" i="8"/>
  <c r="AC316" i="8"/>
  <c r="AC331" i="8"/>
  <c r="AE344" i="8"/>
  <c r="AC351" i="8"/>
  <c r="AD359" i="8"/>
  <c r="AD402" i="8"/>
  <c r="X405" i="9"/>
  <c r="U404" i="9"/>
  <c r="W402" i="9"/>
  <c r="AB401" i="9"/>
  <c r="Y400" i="9"/>
  <c r="Y390" i="9"/>
  <c r="AA389" i="9"/>
  <c r="Z378" i="9"/>
  <c r="W377" i="9"/>
  <c r="AB376" i="9"/>
  <c r="U370" i="9"/>
  <c r="W368" i="9"/>
  <c r="AB367" i="9"/>
  <c r="Y366" i="9"/>
  <c r="V365" i="9"/>
  <c r="X363" i="9"/>
  <c r="U362" i="9"/>
  <c r="W360" i="9"/>
  <c r="AB359" i="9"/>
  <c r="Y358" i="9"/>
  <c r="V357" i="9"/>
  <c r="AA356" i="9"/>
  <c r="U354" i="9"/>
  <c r="W352" i="9"/>
  <c r="AB351" i="9"/>
  <c r="Y350" i="9"/>
  <c r="AA348" i="9"/>
  <c r="U346" i="9"/>
  <c r="Z345" i="9"/>
  <c r="W344" i="9"/>
  <c r="AB343" i="9"/>
  <c r="Y342" i="9"/>
  <c r="V341" i="9"/>
  <c r="AA340" i="9"/>
  <c r="X339" i="9"/>
  <c r="U338" i="9"/>
  <c r="W336" i="9"/>
  <c r="AB335" i="9"/>
  <c r="Y334" i="9"/>
  <c r="V333" i="9"/>
  <c r="AA332" i="9"/>
  <c r="X331" i="9"/>
  <c r="U330" i="9"/>
  <c r="Z329" i="9"/>
  <c r="W328" i="9"/>
  <c r="AB327" i="9"/>
  <c r="Y326" i="9"/>
  <c r="V325" i="9"/>
  <c r="AA324" i="9"/>
  <c r="X323" i="9"/>
  <c r="U322" i="9"/>
  <c r="AB319" i="9"/>
  <c r="Y318" i="9"/>
  <c r="AA316" i="9"/>
  <c r="X315" i="9"/>
  <c r="U314" i="9"/>
  <c r="Z313" i="9"/>
  <c r="W312" i="9"/>
  <c r="Y310" i="9"/>
  <c r="V309" i="9"/>
  <c r="AA308" i="9"/>
  <c r="X307" i="9"/>
  <c r="U306" i="9"/>
  <c r="Z305" i="9"/>
  <c r="W304" i="9"/>
  <c r="AB303" i="9"/>
  <c r="Y302" i="9"/>
  <c r="V301" i="9"/>
  <c r="U298" i="9"/>
  <c r="W296" i="9"/>
  <c r="V284" i="9"/>
  <c r="AA283" i="9"/>
  <c r="X282" i="9"/>
  <c r="V281" i="9"/>
  <c r="X279" i="9"/>
  <c r="Y272" i="9"/>
  <c r="V271" i="9"/>
  <c r="AA270" i="9"/>
  <c r="X269" i="9"/>
  <c r="U268" i="9"/>
  <c r="W266" i="9"/>
  <c r="AB265" i="9"/>
  <c r="Y264" i="9"/>
  <c r="AA262" i="9"/>
  <c r="X261" i="9"/>
  <c r="U260" i="9"/>
  <c r="Z259" i="9"/>
  <c r="Y256" i="9"/>
  <c r="V255" i="9"/>
  <c r="AA254" i="9"/>
  <c r="X253" i="9"/>
  <c r="U252" i="9"/>
  <c r="Z251" i="9"/>
  <c r="AB249" i="9"/>
  <c r="Y248" i="9"/>
  <c r="V247" i="9"/>
  <c r="X245" i="9"/>
  <c r="U244" i="9"/>
  <c r="Z243" i="9"/>
  <c r="Y240" i="9"/>
  <c r="V239" i="9"/>
  <c r="AA238" i="9"/>
  <c r="X237" i="9"/>
  <c r="U236" i="9"/>
  <c r="W234" i="9"/>
  <c r="Y232" i="9"/>
  <c r="V231" i="9"/>
  <c r="AA230" i="9"/>
  <c r="X229" i="9"/>
  <c r="U228" i="9"/>
  <c r="Z227" i="9"/>
  <c r="W226" i="9"/>
  <c r="AB225" i="9"/>
  <c r="X219" i="9"/>
  <c r="U218" i="9"/>
  <c r="W216" i="9"/>
  <c r="AB215" i="9"/>
  <c r="Y214" i="9"/>
  <c r="V213" i="9"/>
  <c r="AA212" i="9"/>
  <c r="X211" i="9"/>
  <c r="U210" i="9"/>
  <c r="Z209" i="9"/>
  <c r="W208" i="9"/>
  <c r="AB207" i="9"/>
  <c r="Y206" i="9"/>
  <c r="V205" i="9"/>
  <c r="AA204" i="9"/>
  <c r="U202" i="9"/>
  <c r="Z201" i="9"/>
  <c r="W200" i="9"/>
  <c r="AB199" i="9"/>
  <c r="Y198" i="9"/>
  <c r="V197" i="9"/>
  <c r="AA196" i="9"/>
  <c r="X195" i="9"/>
  <c r="U194" i="9"/>
  <c r="Z193" i="9"/>
  <c r="W192" i="9"/>
  <c r="Y190" i="9"/>
  <c r="Y182" i="9"/>
  <c r="V181" i="9"/>
  <c r="X179" i="9"/>
  <c r="U178" i="9"/>
  <c r="Z177" i="9"/>
  <c r="AB175" i="9"/>
  <c r="Y174" i="9"/>
  <c r="V173" i="9"/>
  <c r="AA172" i="9"/>
  <c r="X171" i="9"/>
  <c r="Z169" i="9"/>
  <c r="W168" i="9"/>
  <c r="Y166" i="9"/>
  <c r="V165" i="9"/>
  <c r="AA164" i="9"/>
  <c r="X163" i="9"/>
  <c r="U162" i="9"/>
  <c r="W160" i="9"/>
  <c r="AB159" i="9"/>
  <c r="Y405" i="9"/>
  <c r="AA404" i="9"/>
  <c r="V402" i="9"/>
  <c r="X401" i="9"/>
  <c r="Z400" i="9"/>
  <c r="U390" i="9"/>
  <c r="U378" i="9"/>
  <c r="X377" i="9"/>
  <c r="Y376" i="9"/>
  <c r="X370" i="9"/>
  <c r="AB368" i="9"/>
  <c r="U367" i="9"/>
  <c r="V366" i="9"/>
  <c r="Z365" i="9"/>
  <c r="W362" i="9"/>
  <c r="AA360" i="9"/>
  <c r="U358" i="9"/>
  <c r="Y357" i="9"/>
  <c r="Z356" i="9"/>
  <c r="V354" i="9"/>
  <c r="Z352" i="9"/>
  <c r="AA351" i="9"/>
  <c r="Y348" i="9"/>
  <c r="V345" i="9"/>
  <c r="Y344" i="9"/>
  <c r="Z343" i="9"/>
  <c r="AB342" i="9"/>
  <c r="W341" i="9"/>
  <c r="X340" i="9"/>
  <c r="Z339" i="9"/>
  <c r="AB338" i="9"/>
  <c r="X336" i="9"/>
  <c r="Y335" i="9"/>
  <c r="AA334" i="9"/>
  <c r="U333" i="9"/>
  <c r="W332" i="9"/>
  <c r="Y331" i="9"/>
  <c r="AA330" i="9"/>
  <c r="V328" i="9"/>
  <c r="X327" i="9"/>
  <c r="Z326" i="9"/>
  <c r="V324" i="9"/>
  <c r="W323" i="9"/>
  <c r="Z322" i="9"/>
  <c r="U320" i="9"/>
  <c r="W319" i="9"/>
  <c r="X318" i="9"/>
  <c r="U316" i="9"/>
  <c r="V315" i="9"/>
  <c r="AA313" i="9"/>
  <c r="W310" i="9"/>
  <c r="AA309" i="9"/>
  <c r="U307" i="9"/>
  <c r="X306" i="9"/>
  <c r="Y305" i="9"/>
  <c r="AB304" i="9"/>
  <c r="U303" i="9"/>
  <c r="V302" i="9"/>
  <c r="Z301" i="9"/>
  <c r="W298" i="9"/>
  <c r="AA296" i="9"/>
  <c r="V283" i="9"/>
  <c r="W282" i="9"/>
  <c r="AA281" i="9"/>
  <c r="U279" i="9"/>
  <c r="Z272" i="9"/>
  <c r="V270" i="9"/>
  <c r="W269" i="9"/>
  <c r="Z268" i="9"/>
  <c r="U266" i="9"/>
  <c r="W265" i="9"/>
  <c r="X264" i="9"/>
  <c r="V261" i="9"/>
  <c r="Y260" i="9"/>
  <c r="AA259" i="9"/>
  <c r="W256" i="9"/>
  <c r="AA255" i="9"/>
  <c r="U253" i="9"/>
  <c r="X252" i="9"/>
  <c r="U249" i="9"/>
  <c r="V248" i="9"/>
  <c r="Z247" i="9"/>
  <c r="W244" i="9"/>
  <c r="X243" i="9"/>
  <c r="U240" i="9"/>
  <c r="Y239" i="9"/>
  <c r="Z238" i="9"/>
  <c r="AB237" i="9"/>
  <c r="V236" i="9"/>
  <c r="Z234" i="9"/>
  <c r="X231" i="9"/>
  <c r="Y230" i="9"/>
  <c r="AA229" i="9"/>
  <c r="V227" i="9"/>
  <c r="Y226" i="9"/>
  <c r="Z225" i="9"/>
  <c r="W218" i="9"/>
  <c r="AA216" i="9"/>
  <c r="U214" i="9"/>
  <c r="Y213" i="9"/>
  <c r="Z212" i="9"/>
  <c r="AB211" i="9"/>
  <c r="V210" i="9"/>
  <c r="W209" i="9"/>
  <c r="Z208" i="9"/>
  <c r="AA207" i="9"/>
  <c r="X205" i="9"/>
  <c r="Y204" i="9"/>
  <c r="V201" i="9"/>
  <c r="Y200" i="9"/>
  <c r="Z199" i="9"/>
  <c r="AB198" i="9"/>
  <c r="W197" i="9"/>
  <c r="X196" i="9"/>
  <c r="Z195" i="9"/>
  <c r="AB194" i="9"/>
  <c r="U193" i="9"/>
  <c r="X192" i="9"/>
  <c r="AA190" i="9"/>
  <c r="W188" i="9"/>
  <c r="U405" i="9"/>
  <c r="AA401" i="9"/>
  <c r="X400" i="9"/>
  <c r="AB390" i="9"/>
  <c r="X389" i="9"/>
  <c r="V378" i="9"/>
  <c r="U368" i="9"/>
  <c r="AA363" i="9"/>
  <c r="AA362" i="9"/>
  <c r="X360" i="9"/>
  <c r="W359" i="9"/>
  <c r="V358" i="9"/>
  <c r="U357" i="9"/>
  <c r="AB354" i="9"/>
  <c r="Y352" i="9"/>
  <c r="X351" i="9"/>
  <c r="W350" i="9"/>
  <c r="AB345" i="9"/>
  <c r="AA344" i="9"/>
  <c r="X343" i="9"/>
  <c r="W342" i="9"/>
  <c r="Z341" i="9"/>
  <c r="W340" i="9"/>
  <c r="U339" i="9"/>
  <c r="V338" i="9"/>
  <c r="AA335" i="9"/>
  <c r="X334" i="9"/>
  <c r="AA333" i="9"/>
  <c r="Y332" i="9"/>
  <c r="V331" i="9"/>
  <c r="V330" i="9"/>
  <c r="U329" i="9"/>
  <c r="AA326" i="9"/>
  <c r="AB325" i="9"/>
  <c r="AB324" i="9"/>
  <c r="Z323" i="9"/>
  <c r="X322" i="9"/>
  <c r="X320" i="9"/>
  <c r="U319" i="9"/>
  <c r="AB316" i="9"/>
  <c r="AA315" i="9"/>
  <c r="W313" i="9"/>
  <c r="Y312" i="9"/>
  <c r="U310" i="9"/>
  <c r="U309" i="9"/>
  <c r="U308" i="9"/>
  <c r="AB306" i="9"/>
  <c r="AA305" i="9"/>
  <c r="Y304" i="9"/>
  <c r="X303" i="9"/>
  <c r="W302" i="9"/>
  <c r="W301" i="9"/>
  <c r="U299" i="9"/>
  <c r="AB296" i="9"/>
  <c r="AA284" i="9"/>
  <c r="Z283" i="9"/>
  <c r="Y282" i="9"/>
  <c r="X281" i="9"/>
  <c r="W280" i="9"/>
  <c r="V279" i="9"/>
  <c r="U272" i="9"/>
  <c r="X271" i="9"/>
  <c r="W270" i="9"/>
  <c r="AB266" i="9"/>
  <c r="Z265" i="9"/>
  <c r="W264" i="9"/>
  <c r="W262" i="9"/>
  <c r="U261" i="9"/>
  <c r="AA256" i="9"/>
  <c r="Z255" i="9"/>
  <c r="Y254" i="9"/>
  <c r="Y253" i="9"/>
  <c r="W252" i="9"/>
  <c r="U251" i="9"/>
  <c r="AB248" i="9"/>
  <c r="AB247" i="9"/>
  <c r="Z245" i="9"/>
  <c r="Z244" i="9"/>
  <c r="W243" i="9"/>
  <c r="AA237" i="9"/>
  <c r="AA236" i="9"/>
  <c r="X234" i="9"/>
  <c r="V232" i="9"/>
  <c r="U231" i="9"/>
  <c r="AB229" i="9"/>
  <c r="AA228" i="9"/>
  <c r="AA227" i="9"/>
  <c r="Z226" i="9"/>
  <c r="W225" i="9"/>
  <c r="AB219" i="9"/>
  <c r="AB218" i="9"/>
  <c r="Y216" i="9"/>
  <c r="X215" i="9"/>
  <c r="W214" i="9"/>
  <c r="W213" i="9"/>
  <c r="U212" i="9"/>
  <c r="AB209" i="9"/>
  <c r="AA208" i="9"/>
  <c r="Y207" i="9"/>
  <c r="X206" i="9"/>
  <c r="Y205" i="9"/>
  <c r="V204" i="9"/>
  <c r="AB200" i="9"/>
  <c r="Y199" i="9"/>
  <c r="X198" i="9"/>
  <c r="AA197" i="9"/>
  <c r="Y196" i="9"/>
  <c r="V195" i="9"/>
  <c r="W194" i="9"/>
  <c r="V193" i="9"/>
  <c r="Z190" i="9"/>
  <c r="Z188" i="9"/>
  <c r="V182" i="9"/>
  <c r="Z181" i="9"/>
  <c r="W178" i="9"/>
  <c r="X177" i="9"/>
  <c r="U174" i="9"/>
  <c r="Y173" i="9"/>
  <c r="Z172" i="9"/>
  <c r="AB171" i="9"/>
  <c r="V170" i="9"/>
  <c r="W169" i="9"/>
  <c r="Z168" i="9"/>
  <c r="X165" i="9"/>
  <c r="Y164" i="9"/>
  <c r="AA163" i="9"/>
  <c r="Y160" i="9"/>
  <c r="Z159" i="9"/>
  <c r="V158" i="9"/>
  <c r="X156" i="9"/>
  <c r="Z154" i="9"/>
  <c r="W153" i="9"/>
  <c r="AB152" i="9"/>
  <c r="Y151" i="9"/>
  <c r="V150" i="9"/>
  <c r="AA149" i="9"/>
  <c r="X148" i="9"/>
  <c r="V147" i="9"/>
  <c r="AB146" i="9"/>
  <c r="X144" i="9"/>
  <c r="V143" i="9"/>
  <c r="AB142" i="9"/>
  <c r="Z141" i="9"/>
  <c r="X140" i="9"/>
  <c r="V139" i="9"/>
  <c r="AB138" i="9"/>
  <c r="X136" i="9"/>
  <c r="V135" i="9"/>
  <c r="AB134" i="9"/>
  <c r="Z133" i="9"/>
  <c r="X132" i="9"/>
  <c r="V131" i="9"/>
  <c r="AB130" i="9"/>
  <c r="Z129" i="9"/>
  <c r="AB126" i="9"/>
  <c r="Z125" i="9"/>
  <c r="X124" i="9"/>
  <c r="V123" i="9"/>
  <c r="AB122" i="9"/>
  <c r="Z121" i="9"/>
  <c r="V119" i="9"/>
  <c r="AB118" i="9"/>
  <c r="X116" i="9"/>
  <c r="V115" i="9"/>
  <c r="X112" i="9"/>
  <c r="V111" i="9"/>
  <c r="AB110" i="9"/>
  <c r="Z109" i="9"/>
  <c r="X108" i="9"/>
  <c r="V107" i="9"/>
  <c r="AB106" i="9"/>
  <c r="AB94" i="9"/>
  <c r="Y93" i="9"/>
  <c r="V92" i="9"/>
  <c r="AA91" i="9"/>
  <c r="X90" i="9"/>
  <c r="U89" i="9"/>
  <c r="AA83" i="9"/>
  <c r="X82" i="9"/>
  <c r="U81" i="9"/>
  <c r="W79" i="9"/>
  <c r="U78" i="9"/>
  <c r="Y72" i="9"/>
  <c r="V71" i="9"/>
  <c r="AA70" i="9"/>
  <c r="X69" i="9"/>
  <c r="Z67" i="9"/>
  <c r="W66" i="9"/>
  <c r="AB65" i="9"/>
  <c r="Y64" i="9"/>
  <c r="AA62" i="9"/>
  <c r="X61" i="9"/>
  <c r="U60" i="9"/>
  <c r="W58" i="9"/>
  <c r="Y56" i="9"/>
  <c r="V55" i="9"/>
  <c r="X53" i="9"/>
  <c r="U52" i="9"/>
  <c r="Z51" i="9"/>
  <c r="W50" i="9"/>
  <c r="AB49" i="9"/>
  <c r="X47" i="9"/>
  <c r="V46" i="9"/>
  <c r="X43" i="9"/>
  <c r="V42" i="9"/>
  <c r="AB41" i="9"/>
  <c r="Z40" i="9"/>
  <c r="X39" i="9"/>
  <c r="V38" i="9"/>
  <c r="AB37" i="9"/>
  <c r="X35" i="9"/>
  <c r="V34" i="9"/>
  <c r="AB33" i="9"/>
  <c r="X31" i="9"/>
  <c r="V30" i="9"/>
  <c r="AB29" i="9"/>
  <c r="X27" i="9"/>
  <c r="V26" i="9"/>
  <c r="Z24" i="9"/>
  <c r="X23" i="9"/>
  <c r="V22" i="9"/>
  <c r="AB21" i="9"/>
  <c r="Z20" i="9"/>
  <c r="X19" i="9"/>
  <c r="V18" i="9"/>
  <c r="AB17" i="9"/>
  <c r="Z16" i="9"/>
  <c r="X15" i="9"/>
  <c r="V14" i="9"/>
  <c r="AB13" i="9"/>
  <c r="AB405" i="9"/>
  <c r="X404" i="9"/>
  <c r="AB402" i="9"/>
  <c r="V401" i="9"/>
  <c r="V389" i="9"/>
  <c r="AA378" i="9"/>
  <c r="V377" i="9"/>
  <c r="Z370" i="9"/>
  <c r="Z368" i="9"/>
  <c r="W367" i="9"/>
  <c r="AB365" i="9"/>
  <c r="V363" i="9"/>
  <c r="Z359" i="9"/>
  <c r="W358" i="9"/>
  <c r="Y356" i="9"/>
  <c r="W351" i="9"/>
  <c r="X344" i="9"/>
  <c r="Z342" i="9"/>
  <c r="X341" i="9"/>
  <c r="W339" i="9"/>
  <c r="Y336" i="9"/>
  <c r="W334" i="9"/>
  <c r="W333" i="9"/>
  <c r="U331" i="9"/>
  <c r="Y329" i="9"/>
  <c r="X328" i="9"/>
  <c r="V326" i="9"/>
  <c r="W325" i="9"/>
  <c r="V323" i="9"/>
  <c r="Z319" i="9"/>
  <c r="U318" i="9"/>
  <c r="Y316" i="9"/>
  <c r="U315" i="9"/>
  <c r="V313" i="9"/>
  <c r="Y308" i="9"/>
  <c r="V307" i="9"/>
  <c r="AA306" i="9"/>
  <c r="U305" i="9"/>
  <c r="AA304" i="9"/>
  <c r="V303" i="9"/>
  <c r="AB302" i="9"/>
  <c r="X301" i="9"/>
  <c r="X298" i="9"/>
  <c r="X296" i="9"/>
  <c r="U284" i="9"/>
  <c r="U282" i="9"/>
  <c r="X280" i="9"/>
  <c r="AB271" i="9"/>
  <c r="X270" i="9"/>
  <c r="Y268" i="9"/>
  <c r="Y265" i="9"/>
  <c r="AB261" i="9"/>
  <c r="X260" i="9"/>
  <c r="W254" i="9"/>
  <c r="Y252" i="9"/>
  <c r="W249" i="9"/>
  <c r="Y247" i="9"/>
  <c r="AB245" i="9"/>
  <c r="X244" i="9"/>
  <c r="AA240" i="9"/>
  <c r="X239" i="9"/>
  <c r="Z237" i="9"/>
  <c r="X236" i="9"/>
  <c r="Y234" i="9"/>
  <c r="AA232" i="9"/>
  <c r="Y231" i="9"/>
  <c r="W229" i="9"/>
  <c r="V228" i="9"/>
  <c r="V226" i="9"/>
  <c r="V219" i="9"/>
  <c r="W215" i="9"/>
  <c r="Z213" i="9"/>
  <c r="AA211" i="9"/>
  <c r="Y210" i="9"/>
  <c r="Y208" i="9"/>
  <c r="V207" i="9"/>
  <c r="AB206" i="9"/>
  <c r="W205" i="9"/>
  <c r="V202" i="9"/>
  <c r="AB201" i="9"/>
  <c r="V200" i="9"/>
  <c r="V198" i="9"/>
  <c r="AB196" i="9"/>
  <c r="AA194" i="9"/>
  <c r="X193" i="9"/>
  <c r="X188" i="9"/>
  <c r="AB179" i="9"/>
  <c r="AB178" i="9"/>
  <c r="AA177" i="9"/>
  <c r="X175" i="9"/>
  <c r="W174" i="9"/>
  <c r="W173" i="9"/>
  <c r="U172" i="9"/>
  <c r="AB169" i="9"/>
  <c r="AA168" i="9"/>
  <c r="X166" i="9"/>
  <c r="Y165" i="9"/>
  <c r="V164" i="9"/>
  <c r="AB160" i="9"/>
  <c r="Y159" i="9"/>
  <c r="AB158" i="9"/>
  <c r="V156" i="9"/>
  <c r="AA154" i="9"/>
  <c r="V152" i="9"/>
  <c r="W151" i="9"/>
  <c r="AA150" i="9"/>
  <c r="U148" i="9"/>
  <c r="Y147" i="9"/>
  <c r="AA146" i="9"/>
  <c r="W144" i="9"/>
  <c r="AA143" i="9"/>
  <c r="U142" i="9"/>
  <c r="W141" i="9"/>
  <c r="Z140" i="9"/>
  <c r="W138" i="9"/>
  <c r="AB136" i="9"/>
  <c r="W135" i="9"/>
  <c r="Y134" i="9"/>
  <c r="AB133" i="9"/>
  <c r="U132" i="9"/>
  <c r="Y131" i="9"/>
  <c r="AA130" i="9"/>
  <c r="U129" i="9"/>
  <c r="U126" i="9"/>
  <c r="W125" i="9"/>
  <c r="Z124" i="9"/>
  <c r="W122" i="9"/>
  <c r="Y121" i="9"/>
  <c r="W119" i="9"/>
  <c r="Y118" i="9"/>
  <c r="U116" i="9"/>
  <c r="Y115" i="9"/>
  <c r="W112" i="9"/>
  <c r="AA111" i="9"/>
  <c r="U110" i="9"/>
  <c r="W109" i="9"/>
  <c r="Z108" i="9"/>
  <c r="W106" i="9"/>
  <c r="Y94" i="9"/>
  <c r="AA93" i="9"/>
  <c r="U92" i="9"/>
  <c r="W91" i="9"/>
  <c r="Y90" i="9"/>
  <c r="AA89" i="9"/>
  <c r="V83" i="9"/>
  <c r="W82" i="9"/>
  <c r="Z81" i="9"/>
  <c r="U79" i="9"/>
  <c r="Y78" i="9"/>
  <c r="X72" i="9"/>
  <c r="AB71" i="9"/>
  <c r="V69" i="9"/>
  <c r="AA67" i="9"/>
  <c r="V65" i="9"/>
  <c r="W64" i="9"/>
  <c r="U61" i="9"/>
  <c r="AB58" i="9"/>
  <c r="V56" i="9"/>
  <c r="Z55" i="9"/>
  <c r="W52" i="9"/>
  <c r="X51" i="9"/>
  <c r="AA50" i="9"/>
  <c r="Y47" i="9"/>
  <c r="AB46" i="9"/>
  <c r="AA43" i="9"/>
  <c r="U42" i="9"/>
  <c r="X41" i="9"/>
  <c r="AA40" i="9"/>
  <c r="X38" i="9"/>
  <c r="Z37" i="9"/>
  <c r="V35" i="9"/>
  <c r="Z34" i="9"/>
  <c r="Y31" i="9"/>
  <c r="AB30" i="9"/>
  <c r="V29" i="9"/>
  <c r="AA27" i="9"/>
  <c r="U26" i="9"/>
  <c r="AA24" i="9"/>
  <c r="X22" i="9"/>
  <c r="Z21" i="9"/>
  <c r="V19" i="9"/>
  <c r="Z18" i="9"/>
  <c r="V16" i="9"/>
  <c r="Y15" i="9"/>
  <c r="AB14" i="9"/>
  <c r="V13" i="9"/>
  <c r="AB404" i="9"/>
  <c r="U402" i="9"/>
  <c r="Z401" i="9"/>
  <c r="U400" i="9"/>
  <c r="W390" i="9"/>
  <c r="Z389" i="9"/>
  <c r="AA377" i="9"/>
  <c r="V376" i="9"/>
  <c r="Z367" i="9"/>
  <c r="W366" i="9"/>
  <c r="U365" i="9"/>
  <c r="Z363" i="9"/>
  <c r="X362" i="9"/>
  <c r="Y360" i="9"/>
  <c r="AA358" i="9"/>
  <c r="X357" i="9"/>
  <c r="W354" i="9"/>
  <c r="U352" i="9"/>
  <c r="V350" i="9"/>
  <c r="X348" i="9"/>
  <c r="U345" i="9"/>
  <c r="W343" i="9"/>
  <c r="AB341" i="9"/>
  <c r="U340" i="9"/>
  <c r="AB339" i="9"/>
  <c r="Y338" i="9"/>
  <c r="AB336" i="9"/>
  <c r="V335" i="9"/>
  <c r="Z333" i="9"/>
  <c r="U332" i="9"/>
  <c r="AA331" i="9"/>
  <c r="W330" i="9"/>
  <c r="AA328" i="9"/>
  <c r="V327" i="9"/>
  <c r="AB326" i="9"/>
  <c r="Z325" i="9"/>
  <c r="U324" i="9"/>
  <c r="AB323" i="9"/>
  <c r="V322" i="9"/>
  <c r="Y320" i="9"/>
  <c r="Z318" i="9"/>
  <c r="Z315" i="9"/>
  <c r="AB313" i="9"/>
  <c r="X312" i="9"/>
  <c r="Z310" i="9"/>
  <c r="W309" i="9"/>
  <c r="Z307" i="9"/>
  <c r="X305" i="9"/>
  <c r="Z303" i="9"/>
  <c r="AB301" i="9"/>
  <c r="AA298" i="9"/>
  <c r="Y284" i="9"/>
  <c r="U283" i="9"/>
  <c r="AA282" i="9"/>
  <c r="U281" i="9"/>
  <c r="AB280" i="9"/>
  <c r="Y279" i="9"/>
  <c r="W272" i="9"/>
  <c r="U271" i="9"/>
  <c r="AB270" i="9"/>
  <c r="V269" i="9"/>
  <c r="Y266" i="9"/>
  <c r="V264" i="9"/>
  <c r="Y262" i="9"/>
  <c r="AB260" i="9"/>
  <c r="W259" i="9"/>
  <c r="X256" i="9"/>
  <c r="U255" i="9"/>
  <c r="AB254" i="9"/>
  <c r="V253" i="9"/>
  <c r="AB252" i="9"/>
  <c r="W251" i="9"/>
  <c r="Z249" i="9"/>
  <c r="U248" i="9"/>
  <c r="U245" i="9"/>
  <c r="AB244" i="9"/>
  <c r="U243" i="9"/>
  <c r="AB239" i="9"/>
  <c r="W238" i="9"/>
  <c r="AB236" i="9"/>
  <c r="AB231" i="9"/>
  <c r="W230" i="9"/>
  <c r="Y228" i="9"/>
  <c r="U227" i="9"/>
  <c r="AB226" i="9"/>
  <c r="U225" i="9"/>
  <c r="Z219" i="9"/>
  <c r="V218" i="9"/>
  <c r="U216" i="9"/>
  <c r="AA215" i="9"/>
  <c r="V214" i="9"/>
  <c r="X212" i="9"/>
  <c r="U211" i="9"/>
  <c r="AB210" i="9"/>
  <c r="V209" i="9"/>
  <c r="Z207" i="9"/>
  <c r="U206" i="9"/>
  <c r="AB205" i="9"/>
  <c r="U204" i="9"/>
  <c r="Y202" i="9"/>
  <c r="U201" i="9"/>
  <c r="AA200" i="9"/>
  <c r="U199" i="9"/>
  <c r="AA198" i="9"/>
  <c r="Y197" i="9"/>
  <c r="Y195" i="9"/>
  <c r="AB193" i="9"/>
  <c r="Y192" i="9"/>
  <c r="W190" i="9"/>
  <c r="X182" i="9"/>
  <c r="X181" i="9"/>
  <c r="V179" i="9"/>
  <c r="V178" i="9"/>
  <c r="AA175" i="9"/>
  <c r="AA174" i="9"/>
  <c r="AA173" i="9"/>
  <c r="X172" i="9"/>
  <c r="W171" i="9"/>
  <c r="X170" i="9"/>
  <c r="U169" i="9"/>
  <c r="AB166" i="9"/>
  <c r="AB165" i="9"/>
  <c r="Z164" i="9"/>
  <c r="W163" i="9"/>
  <c r="X162" i="9"/>
  <c r="U160" i="9"/>
  <c r="W158" i="9"/>
  <c r="Z156" i="9"/>
  <c r="U154" i="9"/>
  <c r="X153" i="9"/>
  <c r="Y152" i="9"/>
  <c r="AA151" i="9"/>
  <c r="U150" i="9"/>
  <c r="W149" i="9"/>
  <c r="Y148" i="9"/>
  <c r="AB147" i="9"/>
  <c r="V146" i="9"/>
  <c r="AA144" i="9"/>
  <c r="U143" i="9"/>
  <c r="X142" i="9"/>
  <c r="AA141" i="9"/>
  <c r="X139" i="9"/>
  <c r="Z138" i="9"/>
  <c r="V136" i="9"/>
  <c r="Z135" i="9"/>
  <c r="V133" i="9"/>
  <c r="Y132" i="9"/>
  <c r="AB131" i="9"/>
  <c r="V130" i="9"/>
  <c r="X129" i="9"/>
  <c r="U127" i="9"/>
  <c r="X126" i="9"/>
  <c r="AA125" i="9"/>
  <c r="X123" i="9"/>
  <c r="Z122" i="9"/>
  <c r="Z119" i="9"/>
  <c r="Y116" i="9"/>
  <c r="AB115" i="9"/>
  <c r="AA112" i="9"/>
  <c r="U111" i="9"/>
  <c r="X110" i="9"/>
  <c r="AA109" i="9"/>
  <c r="X107" i="9"/>
  <c r="Z106" i="9"/>
  <c r="U93" i="9"/>
  <c r="AF93" i="9" s="1"/>
  <c r="Y92" i="9"/>
  <c r="Z91" i="9"/>
  <c r="AB90" i="9"/>
  <c r="V89" i="9"/>
  <c r="Y83" i="9"/>
  <c r="AA82" i="9"/>
  <c r="Y79" i="9"/>
  <c r="AB78" i="9"/>
  <c r="AB72" i="9"/>
  <c r="W71" i="9"/>
  <c r="X70" i="9"/>
  <c r="Z69" i="9"/>
  <c r="U67" i="9"/>
  <c r="AF67" i="9" s="1"/>
  <c r="X66" i="9"/>
  <c r="Y65" i="9"/>
  <c r="AA64" i="9"/>
  <c r="U63" i="9"/>
  <c r="W62" i="9"/>
  <c r="Y61" i="9"/>
  <c r="V58" i="9"/>
  <c r="Z56" i="9"/>
  <c r="W53" i="9"/>
  <c r="Z52" i="9"/>
  <c r="AB51" i="9"/>
  <c r="U50" i="9"/>
  <c r="W49" i="9"/>
  <c r="AB47" i="9"/>
  <c r="W46" i="9"/>
  <c r="U43" i="9"/>
  <c r="Y42" i="9"/>
  <c r="AA41" i="9"/>
  <c r="U40" i="9"/>
  <c r="W39" i="9"/>
  <c r="AA38" i="9"/>
  <c r="U37" i="9"/>
  <c r="Z35" i="9"/>
  <c r="W33" i="9"/>
  <c r="AB31" i="9"/>
  <c r="W30" i="9"/>
  <c r="Y29" i="9"/>
  <c r="U27" i="9"/>
  <c r="Y26" i="9"/>
  <c r="U24" i="9"/>
  <c r="W23" i="9"/>
  <c r="AA22" i="9"/>
  <c r="U21" i="9"/>
  <c r="W20" i="9"/>
  <c r="Z19" i="9"/>
  <c r="W17" i="9"/>
  <c r="Y16" i="9"/>
  <c r="AB15" i="9"/>
  <c r="W14" i="9"/>
  <c r="Y13" i="9"/>
  <c r="AF411" i="9"/>
  <c r="W405" i="9"/>
  <c r="Y404" i="9"/>
  <c r="AB389" i="9"/>
  <c r="AA365" i="9"/>
  <c r="V360" i="9"/>
  <c r="X359" i="9"/>
  <c r="X358" i="9"/>
  <c r="AA357" i="9"/>
  <c r="AB356" i="9"/>
  <c r="V348" i="9"/>
  <c r="W345" i="9"/>
  <c r="Z344" i="9"/>
  <c r="Z338" i="9"/>
  <c r="AA336" i="9"/>
  <c r="X329" i="9"/>
  <c r="AB328" i="9"/>
  <c r="AA327" i="9"/>
  <c r="W322" i="9"/>
  <c r="AA320" i="9"/>
  <c r="AA319" i="9"/>
  <c r="AB318" i="9"/>
  <c r="U311" i="9"/>
  <c r="V310" i="9"/>
  <c r="Y309" i="9"/>
  <c r="AB308" i="9"/>
  <c r="V298" i="9"/>
  <c r="Y296" i="9"/>
  <c r="W283" i="9"/>
  <c r="W281" i="9"/>
  <c r="V280" i="9"/>
  <c r="Z279" i="9"/>
  <c r="Z271" i="9"/>
  <c r="Z270" i="9"/>
  <c r="AA269" i="9"/>
  <c r="AB268" i="9"/>
  <c r="V262" i="9"/>
  <c r="Y261" i="9"/>
  <c r="Z260" i="9"/>
  <c r="AB259" i="9"/>
  <c r="W255" i="9"/>
  <c r="V254" i="9"/>
  <c r="W253" i="9"/>
  <c r="X251" i="9"/>
  <c r="Y249" i="9"/>
  <c r="Z248" i="9"/>
  <c r="X240" i="9"/>
  <c r="AA239" i="9"/>
  <c r="X232" i="9"/>
  <c r="AA231" i="9"/>
  <c r="V225" i="9"/>
  <c r="X213" i="9"/>
  <c r="Y212" i="9"/>
  <c r="Z211" i="9"/>
  <c r="AA210" i="9"/>
  <c r="W204" i="9"/>
  <c r="Z202" i="9"/>
  <c r="AA201" i="9"/>
  <c r="Z200" i="9"/>
  <c r="X199" i="9"/>
  <c r="Z198" i="9"/>
  <c r="V188" i="9"/>
  <c r="Z182" i="9"/>
  <c r="Y179" i="9"/>
  <c r="Y175" i="9"/>
  <c r="Y172" i="9"/>
  <c r="X169" i="9"/>
  <c r="W166" i="9"/>
  <c r="Y162" i="9"/>
  <c r="V159" i="9"/>
  <c r="AB153" i="9"/>
  <c r="W152" i="9"/>
  <c r="AB151" i="9"/>
  <c r="Y150" i="9"/>
  <c r="Z148" i="9"/>
  <c r="Z146" i="9"/>
  <c r="AB144" i="9"/>
  <c r="X143" i="9"/>
  <c r="X141" i="9"/>
  <c r="U140" i="9"/>
  <c r="X138" i="9"/>
  <c r="U137" i="9"/>
  <c r="AA136" i="9"/>
  <c r="X135" i="9"/>
  <c r="AA133" i="9"/>
  <c r="V132" i="9"/>
  <c r="X130" i="9"/>
  <c r="AA126" i="9"/>
  <c r="U125" i="9"/>
  <c r="AA123" i="9"/>
  <c r="U122" i="9"/>
  <c r="Z115" i="9"/>
  <c r="U114" i="9"/>
  <c r="U112" i="9"/>
  <c r="Y110" i="9"/>
  <c r="AA108" i="9"/>
  <c r="Y107" i="9"/>
  <c r="X94" i="9"/>
  <c r="AB92" i="9"/>
  <c r="U91" i="9"/>
  <c r="AA90" i="9"/>
  <c r="W89" i="9"/>
  <c r="Z83" i="9"/>
  <c r="Y81" i="9"/>
  <c r="AB79" i="9"/>
  <c r="W78" i="9"/>
  <c r="Z71" i="9"/>
  <c r="AA69" i="9"/>
  <c r="AB67" i="9"/>
  <c r="Y66" i="9"/>
  <c r="V64" i="9"/>
  <c r="Z62" i="9"/>
  <c r="U59" i="9"/>
  <c r="AA58" i="9"/>
  <c r="AB56" i="9"/>
  <c r="Y55" i="9"/>
  <c r="AA53" i="9"/>
  <c r="V52" i="9"/>
  <c r="X50" i="9"/>
  <c r="Z46" i="9"/>
  <c r="V43" i="9"/>
  <c r="W41" i="9"/>
  <c r="AA39" i="9"/>
  <c r="U38" i="9"/>
  <c r="Z33" i="9"/>
  <c r="AA31" i="9"/>
  <c r="X30" i="9"/>
  <c r="AA26" i="9"/>
  <c r="U25" i="9"/>
  <c r="AB24" i="9"/>
  <c r="Y23" i="9"/>
  <c r="Y21" i="9"/>
  <c r="V20" i="9"/>
  <c r="AA18" i="9"/>
  <c r="X17" i="9"/>
  <c r="W15" i="9"/>
  <c r="AA13" i="9"/>
  <c r="V405" i="9"/>
  <c r="W404" i="9"/>
  <c r="AA402" i="9"/>
  <c r="AB400" i="9"/>
  <c r="Y389" i="9"/>
  <c r="AB370" i="9"/>
  <c r="Y365" i="9"/>
  <c r="U360" i="9"/>
  <c r="V359" i="9"/>
  <c r="Z357" i="9"/>
  <c r="X356" i="9"/>
  <c r="AA354" i="9"/>
  <c r="AB352" i="9"/>
  <c r="V344" i="9"/>
  <c r="AA343" i="9"/>
  <c r="X338" i="9"/>
  <c r="Z336" i="9"/>
  <c r="Z335" i="9"/>
  <c r="W329" i="9"/>
  <c r="Z328" i="9"/>
  <c r="Z327" i="9"/>
  <c r="X326" i="9"/>
  <c r="Z320" i="9"/>
  <c r="Y319" i="9"/>
  <c r="AA318" i="9"/>
  <c r="X309" i="9"/>
  <c r="Z308" i="9"/>
  <c r="AA303" i="9"/>
  <c r="AA302" i="9"/>
  <c r="V296" i="9"/>
  <c r="U280" i="9"/>
  <c r="W279" i="9"/>
  <c r="Y271" i="9"/>
  <c r="Y270" i="9"/>
  <c r="Z269" i="9"/>
  <c r="AA268" i="9"/>
  <c r="W261" i="9"/>
  <c r="W260" i="9"/>
  <c r="Y259" i="9"/>
  <c r="U254" i="9"/>
  <c r="V251" i="9"/>
  <c r="X249" i="9"/>
  <c r="X248" i="9"/>
  <c r="W240" i="9"/>
  <c r="Z239" i="9"/>
  <c r="AB238" i="9"/>
  <c r="W232" i="9"/>
  <c r="Z231" i="9"/>
  <c r="AB230" i="9"/>
  <c r="Z229" i="9"/>
  <c r="U213" i="9"/>
  <c r="W212" i="9"/>
  <c r="Y211" i="9"/>
  <c r="Z210" i="9"/>
  <c r="AA209" i="9"/>
  <c r="X202" i="9"/>
  <c r="Y201" i="9"/>
  <c r="X200" i="9"/>
  <c r="W199" i="9"/>
  <c r="W198" i="9"/>
  <c r="U188" i="9"/>
  <c r="W182" i="9"/>
  <c r="AB181" i="9"/>
  <c r="W179" i="9"/>
  <c r="AA178" i="9"/>
  <c r="W175" i="9"/>
  <c r="AB174" i="9"/>
  <c r="W172" i="9"/>
  <c r="AA171" i="9"/>
  <c r="V169" i="9"/>
  <c r="AB168" i="9"/>
  <c r="V166" i="9"/>
  <c r="AA165" i="9"/>
  <c r="W162" i="9"/>
  <c r="U159" i="9"/>
  <c r="AA153" i="9"/>
  <c r="U152" i="9"/>
  <c r="Z151" i="9"/>
  <c r="X150" i="9"/>
  <c r="W148" i="9"/>
  <c r="Y146" i="9"/>
  <c r="Z144" i="9"/>
  <c r="W143" i="9"/>
  <c r="V141" i="9"/>
  <c r="AB139" i="9"/>
  <c r="V138" i="9"/>
  <c r="Z136" i="9"/>
  <c r="U135" i="9"/>
  <c r="Y133" i="9"/>
  <c r="AA131" i="9"/>
  <c r="W130" i="9"/>
  <c r="Z126" i="9"/>
  <c r="AB124" i="9"/>
  <c r="Z123" i="9"/>
  <c r="AB121" i="9"/>
  <c r="AA118" i="9"/>
  <c r="X115" i="9"/>
  <c r="AB111" i="9"/>
  <c r="W110" i="9"/>
  <c r="Y108" i="9"/>
  <c r="W107" i="9"/>
  <c r="W94" i="9"/>
  <c r="AA92" i="9"/>
  <c r="Z90" i="9"/>
  <c r="F96" i="9"/>
  <c r="X83" i="9"/>
  <c r="X81" i="9"/>
  <c r="AA79" i="9"/>
  <c r="V78" i="9"/>
  <c r="AA72" i="9"/>
  <c r="Y71" i="9"/>
  <c r="Y69" i="9"/>
  <c r="Y67" i="9"/>
  <c r="V66" i="9"/>
  <c r="U64" i="9"/>
  <c r="Y62" i="9"/>
  <c r="Z58" i="9"/>
  <c r="AA56" i="9"/>
  <c r="X55" i="9"/>
  <c r="Z53" i="9"/>
  <c r="AA51" i="9"/>
  <c r="V50" i="9"/>
  <c r="AA49" i="9"/>
  <c r="Y46" i="9"/>
  <c r="AB42" i="9"/>
  <c r="V41" i="9"/>
  <c r="Z39" i="9"/>
  <c r="AA37" i="9"/>
  <c r="AB34" i="9"/>
  <c r="Y33" i="9"/>
  <c r="Z31" i="9"/>
  <c r="U30" i="9"/>
  <c r="Z26" i="9"/>
  <c r="Y24" i="9"/>
  <c r="V23" i="9"/>
  <c r="X21" i="9"/>
  <c r="U20" i="9"/>
  <c r="AB19" i="9"/>
  <c r="Y18" i="9"/>
  <c r="V17" i="9"/>
  <c r="V15" i="9"/>
  <c r="Z13" i="9"/>
  <c r="L74" i="9"/>
  <c r="V404" i="9"/>
  <c r="Z402" i="9"/>
  <c r="Y401" i="9"/>
  <c r="AA400" i="9"/>
  <c r="AA390" i="9"/>
  <c r="W389" i="9"/>
  <c r="AB378" i="9"/>
  <c r="AB377" i="9"/>
  <c r="AA376" i="9"/>
  <c r="AA370" i="9"/>
  <c r="AA368" i="9"/>
  <c r="AA367" i="9"/>
  <c r="X365" i="9"/>
  <c r="U359" i="9"/>
  <c r="W357" i="9"/>
  <c r="W356" i="9"/>
  <c r="Z354" i="9"/>
  <c r="AA352" i="9"/>
  <c r="AB350" i="9"/>
  <c r="U344" i="9"/>
  <c r="AF344" i="9" s="1"/>
  <c r="Y343" i="9"/>
  <c r="AA342" i="9"/>
  <c r="W338" i="9"/>
  <c r="V336" i="9"/>
  <c r="X335" i="9"/>
  <c r="AB334" i="9"/>
  <c r="V329" i="9"/>
  <c r="Y328" i="9"/>
  <c r="Y327" i="9"/>
  <c r="W326" i="9"/>
  <c r="V320" i="9"/>
  <c r="X319" i="9"/>
  <c r="W318" i="9"/>
  <c r="X308" i="9"/>
  <c r="AB307" i="9"/>
  <c r="AB305" i="9"/>
  <c r="Z304" i="9"/>
  <c r="Y303" i="9"/>
  <c r="Z302" i="9"/>
  <c r="AA301" i="9"/>
  <c r="U296" i="9"/>
  <c r="W271" i="9"/>
  <c r="U270" i="9"/>
  <c r="Y269" i="9"/>
  <c r="X268" i="9"/>
  <c r="V260" i="9"/>
  <c r="X259" i="9"/>
  <c r="V249" i="9"/>
  <c r="W248" i="9"/>
  <c r="AA247" i="9"/>
  <c r="V240" i="9"/>
  <c r="W239" i="9"/>
  <c r="Y238" i="9"/>
  <c r="U232" i="9"/>
  <c r="W231" i="9"/>
  <c r="Z230" i="9"/>
  <c r="Y229" i="9"/>
  <c r="V212" i="9"/>
  <c r="W211" i="9"/>
  <c r="X210" i="9"/>
  <c r="Y209" i="9"/>
  <c r="W202" i="9"/>
  <c r="X201" i="9"/>
  <c r="U200" i="9"/>
  <c r="V199" i="9"/>
  <c r="U198" i="9"/>
  <c r="AF198" i="9" s="1"/>
  <c r="AB197" i="9"/>
  <c r="AB195" i="9"/>
  <c r="U182" i="9"/>
  <c r="AA181" i="9"/>
  <c r="U179" i="9"/>
  <c r="Z178" i="9"/>
  <c r="V175" i="9"/>
  <c r="Z174" i="9"/>
  <c r="V172" i="9"/>
  <c r="Z171" i="9"/>
  <c r="Y168" i="9"/>
  <c r="U166" i="9"/>
  <c r="Z165" i="9"/>
  <c r="AB164" i="9"/>
  <c r="V162" i="9"/>
  <c r="AA158" i="9"/>
  <c r="AB156" i="9"/>
  <c r="Z153" i="9"/>
  <c r="X151" i="9"/>
  <c r="W150" i="9"/>
  <c r="AB149" i="9"/>
  <c r="V148" i="9"/>
  <c r="X146" i="9"/>
  <c r="Y144" i="9"/>
  <c r="AA142" i="9"/>
  <c r="U141" i="9"/>
  <c r="AA139" i="9"/>
  <c r="U138" i="9"/>
  <c r="Y136" i="9"/>
  <c r="X133" i="9"/>
  <c r="Z131" i="9"/>
  <c r="U130" i="9"/>
  <c r="AB129" i="9"/>
  <c r="Y126" i="9"/>
  <c r="AA124" i="9"/>
  <c r="Y123" i="9"/>
  <c r="AA121" i="9"/>
  <c r="R120" i="9"/>
  <c r="Z118" i="9"/>
  <c r="AB116" i="9"/>
  <c r="W115" i="9"/>
  <c r="Z111" i="9"/>
  <c r="V110" i="9"/>
  <c r="AB109" i="9"/>
  <c r="W108" i="9"/>
  <c r="U107" i="9"/>
  <c r="AA106" i="9"/>
  <c r="V94" i="9"/>
  <c r="AB93" i="9"/>
  <c r="Z92" i="9"/>
  <c r="W90" i="9"/>
  <c r="W83" i="9"/>
  <c r="AB82" i="9"/>
  <c r="W81" i="9"/>
  <c r="Z79" i="9"/>
  <c r="F85" i="9"/>
  <c r="Z72" i="9"/>
  <c r="X71" i="9"/>
  <c r="W69" i="9"/>
  <c r="X67" i="9"/>
  <c r="U66" i="9"/>
  <c r="AA65" i="9"/>
  <c r="X62" i="9"/>
  <c r="Y58" i="9"/>
  <c r="X56" i="9"/>
  <c r="W55" i="9"/>
  <c r="Y53" i="9"/>
  <c r="Y51" i="9"/>
  <c r="Z49" i="9"/>
  <c r="AA47" i="9"/>
  <c r="X46" i="9"/>
  <c r="AA42" i="9"/>
  <c r="U41" i="9"/>
  <c r="AB40" i="9"/>
  <c r="Y39" i="9"/>
  <c r="Y37" i="9"/>
  <c r="AA34" i="9"/>
  <c r="X33" i="9"/>
  <c r="W31" i="9"/>
  <c r="AA29" i="9"/>
  <c r="AB27" i="9"/>
  <c r="X26" i="9"/>
  <c r="X24" i="9"/>
  <c r="U23" i="9"/>
  <c r="AB22" i="9"/>
  <c r="W21" i="9"/>
  <c r="AA19" i="9"/>
  <c r="X18" i="9"/>
  <c r="U17" i="9"/>
  <c r="AB16" i="9"/>
  <c r="U15" i="9"/>
  <c r="X13" i="9"/>
  <c r="X402" i="9"/>
  <c r="U401" i="9"/>
  <c r="V400" i="9"/>
  <c r="X390" i="9"/>
  <c r="X378" i="9"/>
  <c r="Y377" i="9"/>
  <c r="X376" i="9"/>
  <c r="V370" i="9"/>
  <c r="X368" i="9"/>
  <c r="X367" i="9"/>
  <c r="AA366" i="9"/>
  <c r="Y363" i="9"/>
  <c r="AB362" i="9"/>
  <c r="U356" i="9"/>
  <c r="X354" i="9"/>
  <c r="V352" i="9"/>
  <c r="Y351" i="9"/>
  <c r="Z350" i="9"/>
  <c r="U343" i="9"/>
  <c r="V342" i="9"/>
  <c r="AA341" i="9"/>
  <c r="AB340" i="9"/>
  <c r="U335" i="9"/>
  <c r="V334" i="9"/>
  <c r="AB333" i="9"/>
  <c r="AB332" i="9"/>
  <c r="AB331" i="9"/>
  <c r="AB330" i="9"/>
  <c r="U327" i="9"/>
  <c r="Y325" i="9"/>
  <c r="Z324" i="9"/>
  <c r="X316" i="9"/>
  <c r="AB315" i="9"/>
  <c r="Y313" i="9"/>
  <c r="AB312" i="9"/>
  <c r="V308" i="9"/>
  <c r="Y307" i="9"/>
  <c r="Y306" i="9"/>
  <c r="V305" i="9"/>
  <c r="V304" i="9"/>
  <c r="U302" i="9"/>
  <c r="U301" i="9"/>
  <c r="AB284" i="9"/>
  <c r="AB272" i="9"/>
  <c r="V268" i="9"/>
  <c r="AF268" i="9" s="1"/>
  <c r="AA266" i="9"/>
  <c r="AA265" i="9"/>
  <c r="AA264" i="9"/>
  <c r="U259" i="9"/>
  <c r="AB256" i="9"/>
  <c r="W247" i="9"/>
  <c r="Y245" i="9"/>
  <c r="AA244" i="9"/>
  <c r="AB243" i="9"/>
  <c r="V238" i="9"/>
  <c r="W237" i="9"/>
  <c r="Y236" i="9"/>
  <c r="AB234" i="9"/>
  <c r="V230" i="9"/>
  <c r="U229" i="9"/>
  <c r="AF229" i="9" s="1"/>
  <c r="Z228" i="9"/>
  <c r="AB227" i="9"/>
  <c r="AA219" i="9"/>
  <c r="AA218" i="9"/>
  <c r="AB216" i="9"/>
  <c r="AB214" i="9"/>
  <c r="U209" i="9"/>
  <c r="X208" i="9"/>
  <c r="AA206" i="9"/>
  <c r="X197" i="9"/>
  <c r="W196" i="9"/>
  <c r="W195" i="9"/>
  <c r="Y194" i="9"/>
  <c r="Y193" i="9"/>
  <c r="AA192" i="9"/>
  <c r="AB190" i="9"/>
  <c r="W181" i="9"/>
  <c r="X178" i="9"/>
  <c r="Y177" i="9"/>
  <c r="V174" i="9"/>
  <c r="AB173" i="9"/>
  <c r="V171" i="9"/>
  <c r="AA170" i="9"/>
  <c r="V168" i="9"/>
  <c r="U165" i="9"/>
  <c r="W164" i="9"/>
  <c r="Z163" i="9"/>
  <c r="Z160" i="9"/>
  <c r="Y158" i="9"/>
  <c r="Y156" i="9"/>
  <c r="Y154" i="9"/>
  <c r="V153" i="9"/>
  <c r="U151" i="9"/>
  <c r="AF151" i="9" s="1"/>
  <c r="Y149" i="9"/>
  <c r="Z147" i="9"/>
  <c r="U146" i="9"/>
  <c r="U144" i="9"/>
  <c r="AF144" i="9" s="1"/>
  <c r="AI144" i="9" s="1"/>
  <c r="Y142" i="9"/>
  <c r="AA140" i="9"/>
  <c r="Y139" i="9"/>
  <c r="U136" i="9"/>
  <c r="Z134" i="9"/>
  <c r="U133" i="9"/>
  <c r="AB132" i="9"/>
  <c r="W131" i="9"/>
  <c r="Y129" i="9"/>
  <c r="V126" i="9"/>
  <c r="AB125" i="9"/>
  <c r="W124" i="9"/>
  <c r="U123" i="9"/>
  <c r="AA122" i="9"/>
  <c r="W121" i="9"/>
  <c r="AA119" i="9"/>
  <c r="W118" i="9"/>
  <c r="Z116" i="9"/>
  <c r="AB112" i="9"/>
  <c r="AF111" i="9"/>
  <c r="AI111" i="9" s="1"/>
  <c r="X111" i="9"/>
  <c r="X109" i="9"/>
  <c r="U108" i="9"/>
  <c r="X106" i="9"/>
  <c r="X93" i="9"/>
  <c r="W92" i="9"/>
  <c r="AB91" i="9"/>
  <c r="AB89" i="9"/>
  <c r="Y82" i="9"/>
  <c r="V79" i="9"/>
  <c r="V72" i="9"/>
  <c r="AF72" i="9" s="1"/>
  <c r="Z70" i="9"/>
  <c r="V67" i="9"/>
  <c r="X65" i="9"/>
  <c r="U62" i="9"/>
  <c r="AA61" i="9"/>
  <c r="U58" i="9"/>
  <c r="AF56" i="9"/>
  <c r="U56" i="9"/>
  <c r="U53" i="9"/>
  <c r="AB52" i="9"/>
  <c r="V51" i="9"/>
  <c r="X49" i="9"/>
  <c r="W47" i="9"/>
  <c r="AB43" i="9"/>
  <c r="X42" i="9"/>
  <c r="X40" i="9"/>
  <c r="U39" i="9"/>
  <c r="AB38" i="9"/>
  <c r="W37" i="9"/>
  <c r="AA35" i="9"/>
  <c r="X34" i="9"/>
  <c r="U33" i="9"/>
  <c r="U31" i="9"/>
  <c r="X29" i="9"/>
  <c r="Y27" i="9"/>
  <c r="V24" i="9"/>
  <c r="Y22" i="9"/>
  <c r="AB20" i="9"/>
  <c r="W19" i="9"/>
  <c r="U18" i="9"/>
  <c r="X16" i="9"/>
  <c r="Z14" i="9"/>
  <c r="U13" i="9"/>
  <c r="V11" i="9"/>
  <c r="Z405" i="9"/>
  <c r="Y402" i="9"/>
  <c r="W378" i="9"/>
  <c r="AB363" i="9"/>
  <c r="V362" i="9"/>
  <c r="U350" i="9"/>
  <c r="W348" i="9"/>
  <c r="Y345" i="9"/>
  <c r="Y339" i="9"/>
  <c r="W335" i="9"/>
  <c r="X333" i="9"/>
  <c r="AA325" i="9"/>
  <c r="W317" i="9"/>
  <c r="W315" i="9"/>
  <c r="AF315" i="9" s="1"/>
  <c r="U313" i="9"/>
  <c r="W308" i="9"/>
  <c r="V306" i="9"/>
  <c r="AB283" i="9"/>
  <c r="Z280" i="9"/>
  <c r="V272" i="9"/>
  <c r="V266" i="9"/>
  <c r="U264" i="9"/>
  <c r="Z262" i="9"/>
  <c r="V259" i="9"/>
  <c r="X255" i="9"/>
  <c r="AB251" i="9"/>
  <c r="U246" i="9"/>
  <c r="V244" i="9"/>
  <c r="Y237" i="9"/>
  <c r="X230" i="9"/>
  <c r="Y219" i="9"/>
  <c r="Z215" i="9"/>
  <c r="AA213" i="9"/>
  <c r="W207" i="9"/>
  <c r="AA205" i="9"/>
  <c r="AB202" i="9"/>
  <c r="Z197" i="9"/>
  <c r="U195" i="9"/>
  <c r="W193" i="9"/>
  <c r="V180" i="9"/>
  <c r="AB177" i="9"/>
  <c r="Z175" i="9"/>
  <c r="Z173" i="9"/>
  <c r="AA169" i="9"/>
  <c r="U163" i="9"/>
  <c r="X159" i="9"/>
  <c r="U158" i="9"/>
  <c r="W156" i="9"/>
  <c r="AB148" i="9"/>
  <c r="W147" i="9"/>
  <c r="Y141" i="9"/>
  <c r="W140" i="9"/>
  <c r="AB135" i="9"/>
  <c r="AA134" i="9"/>
  <c r="AA132" i="9"/>
  <c r="W129" i="9"/>
  <c r="U124" i="9"/>
  <c r="Y122" i="9"/>
  <c r="U121" i="9"/>
  <c r="AB119" i="9"/>
  <c r="V118" i="9"/>
  <c r="AA116" i="9"/>
  <c r="AA107" i="9"/>
  <c r="U94" i="9"/>
  <c r="Z82" i="9"/>
  <c r="AA71" i="9"/>
  <c r="W67" i="9"/>
  <c r="Z65" i="9"/>
  <c r="V61" i="9"/>
  <c r="W56" i="9"/>
  <c r="AA46" i="9"/>
  <c r="Y40" i="9"/>
  <c r="AB35" i="9"/>
  <c r="W34" i="9"/>
  <c r="Z29" i="9"/>
  <c r="AB26" i="9"/>
  <c r="W24" i="9"/>
  <c r="Z22" i="9"/>
  <c r="AF22" i="9" s="1"/>
  <c r="AI22" i="9" s="1"/>
  <c r="U19" i="9"/>
  <c r="W16" i="9"/>
  <c r="AC11" i="9"/>
  <c r="AA14" i="9"/>
  <c r="U16" i="9"/>
  <c r="X20" i="9"/>
  <c r="AA30" i="9"/>
  <c r="AD31" i="9"/>
  <c r="Y34" i="9"/>
  <c r="U36" i="9"/>
  <c r="AB36" i="9"/>
  <c r="W38" i="9"/>
  <c r="AE39" i="9"/>
  <c r="V40" i="9"/>
  <c r="W42" i="9"/>
  <c r="AE46" i="9"/>
  <c r="AD46" i="9"/>
  <c r="AD51" i="9"/>
  <c r="AB53" i="9"/>
  <c r="AA55" i="9"/>
  <c r="X58" i="9"/>
  <c r="W61" i="9"/>
  <c r="AE62" i="9"/>
  <c r="AB64" i="9"/>
  <c r="AE79" i="9"/>
  <c r="AD79" i="9"/>
  <c r="AD85" i="9" s="1"/>
  <c r="V81" i="9"/>
  <c r="AB83" i="9"/>
  <c r="AA94" i="9"/>
  <c r="U109" i="9"/>
  <c r="AE110" i="9"/>
  <c r="W111" i="9"/>
  <c r="X114" i="9"/>
  <c r="W116" i="9"/>
  <c r="T120" i="9"/>
  <c r="AD124" i="9"/>
  <c r="W126" i="9"/>
  <c r="W133" i="9"/>
  <c r="AD135" i="9"/>
  <c r="AE135" i="9"/>
  <c r="AC135" i="9"/>
  <c r="AE138" i="9"/>
  <c r="U139" i="9"/>
  <c r="Z142" i="9"/>
  <c r="V144" i="9"/>
  <c r="AD145" i="9"/>
  <c r="AA147" i="9"/>
  <c r="X149" i="9"/>
  <c r="AE150" i="9"/>
  <c r="V151" i="9"/>
  <c r="Y153" i="9"/>
  <c r="V155" i="9"/>
  <c r="AE157" i="9"/>
  <c r="T157" i="9"/>
  <c r="V160" i="9"/>
  <c r="AB162" i="9"/>
  <c r="W165" i="9"/>
  <c r="U168" i="9"/>
  <c r="U171" i="9"/>
  <c r="X173" i="9"/>
  <c r="Y178" i="9"/>
  <c r="Y181" i="9"/>
  <c r="V192" i="9"/>
  <c r="Z194" i="9"/>
  <c r="U197" i="9"/>
  <c r="Z204" i="9"/>
  <c r="Z206" i="9"/>
  <c r="AB208" i="9"/>
  <c r="X214" i="9"/>
  <c r="Z216" i="9"/>
  <c r="U217" i="9"/>
  <c r="U219" i="9"/>
  <c r="AE224" i="9"/>
  <c r="U226" i="9"/>
  <c r="W228" i="9"/>
  <c r="Z232" i="9"/>
  <c r="V237" i="9"/>
  <c r="Z240" i="9"/>
  <c r="V243" i="9"/>
  <c r="V245" i="9"/>
  <c r="X247" i="9"/>
  <c r="AC251" i="9"/>
  <c r="AE254" i="9"/>
  <c r="AA258" i="9"/>
  <c r="AB262" i="9"/>
  <c r="V265" i="9"/>
  <c r="O274" i="9"/>
  <c r="AB279" i="9"/>
  <c r="Y280" i="9"/>
  <c r="X302" i="9"/>
  <c r="W303" i="9"/>
  <c r="X304" i="9"/>
  <c r="V312" i="9"/>
  <c r="AA314" i="9"/>
  <c r="Z316" i="9"/>
  <c r="Z317" i="9"/>
  <c r="U317" i="9"/>
  <c r="Y322" i="9"/>
  <c r="X324" i="9"/>
  <c r="AB329" i="9"/>
  <c r="U341" i="9"/>
  <c r="V343" i="9"/>
  <c r="X350" i="9"/>
  <c r="AD352" i="9"/>
  <c r="V356" i="9"/>
  <c r="AE359" i="9"/>
  <c r="Y362" i="9"/>
  <c r="Z366" i="9"/>
  <c r="AE367" i="9"/>
  <c r="W370" i="9"/>
  <c r="U376" i="9"/>
  <c r="AD10" i="10"/>
  <c r="AC10" i="10"/>
  <c r="AE10" i="10"/>
  <c r="W10" i="10"/>
  <c r="T400" i="9"/>
  <c r="R400" i="9"/>
  <c r="X10" i="10"/>
  <c r="AC22" i="8"/>
  <c r="AD34" i="8"/>
  <c r="AD41" i="8"/>
  <c r="AD50" i="8"/>
  <c r="AE65" i="8"/>
  <c r="AC91" i="8"/>
  <c r="AD113" i="8"/>
  <c r="AD120" i="8"/>
  <c r="AE134" i="8"/>
  <c r="AD148" i="8"/>
  <c r="AD156" i="8"/>
  <c r="AE162" i="8"/>
  <c r="AE164" i="8"/>
  <c r="W177" i="8"/>
  <c r="AC189" i="8"/>
  <c r="AC255" i="8"/>
  <c r="AE272" i="8"/>
  <c r="AE281" i="8"/>
  <c r="AD282" i="8"/>
  <c r="AE285" i="8"/>
  <c r="AE304" i="8"/>
  <c r="AD304" i="8"/>
  <c r="AC358" i="8"/>
  <c r="AE368" i="8"/>
  <c r="AD368" i="8"/>
  <c r="O382" i="8"/>
  <c r="O385" i="8" s="1"/>
  <c r="AC376" i="8"/>
  <c r="AD380" i="8"/>
  <c r="AC405" i="8"/>
  <c r="AA10" i="9"/>
  <c r="W13" i="9"/>
  <c r="T15" i="9"/>
  <c r="AD20" i="9"/>
  <c r="AE24" i="9"/>
  <c r="AA33" i="9"/>
  <c r="W35" i="9"/>
  <c r="V39" i="9"/>
  <c r="Y41" i="9"/>
  <c r="Z43" i="9"/>
  <c r="AB50" i="9"/>
  <c r="AA52" i="9"/>
  <c r="AB59" i="9"/>
  <c r="V62" i="9"/>
  <c r="AB70" i="9"/>
  <c r="AE71" i="9"/>
  <c r="AD71" i="9"/>
  <c r="X78" i="9"/>
  <c r="U82" i="9"/>
  <c r="Y89" i="9"/>
  <c r="W93" i="9"/>
  <c r="V108" i="9"/>
  <c r="Z110" i="9"/>
  <c r="Z112" i="9"/>
  <c r="AD113" i="9"/>
  <c r="AA115" i="9"/>
  <c r="X119" i="9"/>
  <c r="AC120" i="9"/>
  <c r="AC123" i="9"/>
  <c r="V125" i="9"/>
  <c r="Y138" i="9"/>
  <c r="AB141" i="9"/>
  <c r="Y143" i="9"/>
  <c r="W146" i="9"/>
  <c r="AA148" i="9"/>
  <c r="Z150" i="9"/>
  <c r="Z152" i="9"/>
  <c r="W154" i="9"/>
  <c r="AC157" i="9"/>
  <c r="AA159" i="9"/>
  <c r="AB163" i="9"/>
  <c r="AC169" i="9"/>
  <c r="W170" i="9"/>
  <c r="AE171" i="9"/>
  <c r="AB172" i="9"/>
  <c r="V177" i="9"/>
  <c r="AB182" i="9"/>
  <c r="Y188" i="9"/>
  <c r="W191" i="9"/>
  <c r="AC195" i="9"/>
  <c r="U196" i="9"/>
  <c r="AA199" i="9"/>
  <c r="W201" i="9"/>
  <c r="X209" i="9"/>
  <c r="W210" i="9"/>
  <c r="AB212" i="9"/>
  <c r="Y215" i="9"/>
  <c r="X218" i="9"/>
  <c r="X225" i="9"/>
  <c r="X227" i="9"/>
  <c r="AD228" i="9"/>
  <c r="V229" i="9"/>
  <c r="U230" i="9"/>
  <c r="X238" i="9"/>
  <c r="AA241" i="9"/>
  <c r="AA248" i="9"/>
  <c r="AB253" i="9"/>
  <c r="X254" i="9"/>
  <c r="Z266" i="9"/>
  <c r="AD270" i="9"/>
  <c r="AB282" i="9"/>
  <c r="Y298" i="9"/>
  <c r="AD305" i="9"/>
  <c r="Z306" i="9"/>
  <c r="X310" i="9"/>
  <c r="V318" i="9"/>
  <c r="V319" i="9"/>
  <c r="AB320" i="9"/>
  <c r="Y323" i="9"/>
  <c r="X325" i="9"/>
  <c r="Z330" i="9"/>
  <c r="Y340" i="9"/>
  <c r="U342" i="9"/>
  <c r="AF342" i="9" s="1"/>
  <c r="X345" i="9"/>
  <c r="AE350" i="9"/>
  <c r="AD353" i="9"/>
  <c r="Z358" i="9"/>
  <c r="Y359" i="9"/>
  <c r="Z360" i="9"/>
  <c r="AC361" i="9"/>
  <c r="U363" i="9"/>
  <c r="V367" i="9"/>
  <c r="T370" i="9"/>
  <c r="Z377" i="9"/>
  <c r="AD392" i="9"/>
  <c r="AA405" i="9"/>
  <c r="AD41" i="6"/>
  <c r="AE118" i="6"/>
  <c r="AC125" i="6"/>
  <c r="AE134" i="6"/>
  <c r="AC141" i="6"/>
  <c r="AE150" i="6"/>
  <c r="AE157" i="6"/>
  <c r="AC177" i="6"/>
  <c r="AE213" i="6"/>
  <c r="AD218" i="6"/>
  <c r="AE239" i="6"/>
  <c r="AD244" i="6"/>
  <c r="AC257" i="6"/>
  <c r="O292" i="6"/>
  <c r="AC283" i="6"/>
  <c r="AE332" i="6"/>
  <c r="AD337" i="6"/>
  <c r="AC350" i="6"/>
  <c r="AC50" i="7"/>
  <c r="AC78" i="7"/>
  <c r="AE113" i="7"/>
  <c r="AE129" i="7"/>
  <c r="AE145" i="7"/>
  <c r="AE161" i="7"/>
  <c r="AC168" i="7"/>
  <c r="AD188" i="7"/>
  <c r="AE190" i="7"/>
  <c r="AD195" i="7"/>
  <c r="AC201" i="7"/>
  <c r="AE215" i="7"/>
  <c r="AC222" i="7"/>
  <c r="AE236" i="7"/>
  <c r="AD241" i="7"/>
  <c r="AE243" i="7"/>
  <c r="AD248" i="7"/>
  <c r="AC254" i="7"/>
  <c r="AD275" i="7"/>
  <c r="AC294" i="7"/>
  <c r="AC309" i="7"/>
  <c r="AD343" i="7"/>
  <c r="AD352" i="7"/>
  <c r="AE399" i="7"/>
  <c r="AD401" i="7"/>
  <c r="AE11" i="8"/>
  <c r="AC17" i="8"/>
  <c r="AE22" i="8"/>
  <c r="AC30" i="8"/>
  <c r="AC38" i="8"/>
  <c r="AE50" i="8"/>
  <c r="AE58" i="8"/>
  <c r="AD60" i="8"/>
  <c r="AC81" i="8"/>
  <c r="AD91" i="8"/>
  <c r="AE94" i="8"/>
  <c r="Z106" i="8"/>
  <c r="AC109" i="8"/>
  <c r="AC117" i="8"/>
  <c r="Y129" i="8"/>
  <c r="U136" i="8"/>
  <c r="AD136" i="8"/>
  <c r="AC145" i="8"/>
  <c r="AE150" i="8"/>
  <c r="AA166" i="8"/>
  <c r="AE171" i="8"/>
  <c r="AD177" i="8"/>
  <c r="AC180" i="8"/>
  <c r="AC182" i="8"/>
  <c r="AE189" i="8"/>
  <c r="AC198" i="8"/>
  <c r="AE206" i="8"/>
  <c r="AC208" i="8"/>
  <c r="AE214" i="8"/>
  <c r="AD215" i="8"/>
  <c r="AC216" i="8"/>
  <c r="AE229" i="8"/>
  <c r="AE237" i="8"/>
  <c r="W247" i="8"/>
  <c r="U247" i="8"/>
  <c r="AD247" i="8"/>
  <c r="AD255" i="8"/>
  <c r="AE259" i="8"/>
  <c r="AC260" i="8"/>
  <c r="AD302" i="8"/>
  <c r="AD313" i="8"/>
  <c r="AE315" i="8"/>
  <c r="AC323" i="8"/>
  <c r="AD327" i="8"/>
  <c r="AD334" i="8"/>
  <c r="AD337" i="8"/>
  <c r="AE349" i="8"/>
  <c r="AC349" i="8"/>
  <c r="AD366" i="8"/>
  <c r="AE380" i="8"/>
  <c r="AD405" i="8"/>
  <c r="AD11" i="9"/>
  <c r="AE12" i="9"/>
  <c r="AC13" i="9"/>
  <c r="Z15" i="9"/>
  <c r="Y17" i="9"/>
  <c r="Z23" i="9"/>
  <c r="X32" i="9"/>
  <c r="Y35" i="9"/>
  <c r="AB39" i="9"/>
  <c r="Z41" i="9"/>
  <c r="AC43" i="9"/>
  <c r="AD44" i="9"/>
  <c r="X45" i="9"/>
  <c r="U47" i="9"/>
  <c r="U49" i="9"/>
  <c r="U51" i="9"/>
  <c r="Y57" i="9"/>
  <c r="AC60" i="9"/>
  <c r="AE61" i="9"/>
  <c r="AB62" i="9"/>
  <c r="Z66" i="9"/>
  <c r="P99" i="9"/>
  <c r="Q85" i="9"/>
  <c r="Q99" i="9" s="1"/>
  <c r="AE77" i="9"/>
  <c r="AE85" i="9" s="1"/>
  <c r="Z78" i="9"/>
  <c r="V82" i="9"/>
  <c r="Z89" i="9"/>
  <c r="Z93" i="9"/>
  <c r="U106" i="9"/>
  <c r="AE107" i="9"/>
  <c r="AB108" i="9"/>
  <c r="AA110" i="9"/>
  <c r="AC115" i="9"/>
  <c r="AC117" i="9"/>
  <c r="Y119" i="9"/>
  <c r="V121" i="9"/>
  <c r="W123" i="9"/>
  <c r="X125" i="9"/>
  <c r="AE128" i="9"/>
  <c r="W132" i="9"/>
  <c r="W136" i="9"/>
  <c r="AA138" i="9"/>
  <c r="V140" i="9"/>
  <c r="Z143" i="9"/>
  <c r="AE145" i="9"/>
  <c r="AC148" i="9"/>
  <c r="AB150" i="9"/>
  <c r="AA152" i="9"/>
  <c r="X154" i="9"/>
  <c r="AD166" i="9"/>
  <c r="Y170" i="9"/>
  <c r="X174" i="9"/>
  <c r="W177" i="9"/>
  <c r="AD179" i="9"/>
  <c r="Y180" i="9"/>
  <c r="AB188" i="9"/>
  <c r="Z189" i="9"/>
  <c r="AA193" i="9"/>
  <c r="V196" i="9"/>
  <c r="AC200" i="9"/>
  <c r="AD203" i="9"/>
  <c r="Y218" i="9"/>
  <c r="Y225" i="9"/>
  <c r="Y227" i="9"/>
  <c r="AC230" i="9"/>
  <c r="U234" i="9"/>
  <c r="W236" i="9"/>
  <c r="U242" i="9"/>
  <c r="Y244" i="9"/>
  <c r="AC246" i="9"/>
  <c r="AA249" i="9"/>
  <c r="Z254" i="9"/>
  <c r="Z261" i="9"/>
  <c r="Z264" i="9"/>
  <c r="X283" i="9"/>
  <c r="Z298" i="9"/>
  <c r="AE305" i="9"/>
  <c r="AA310" i="9"/>
  <c r="X313" i="9"/>
  <c r="AE317" i="9"/>
  <c r="AC319" i="9"/>
  <c r="AC320" i="9"/>
  <c r="AA323" i="9"/>
  <c r="U336" i="9"/>
  <c r="Z340" i="9"/>
  <c r="X342" i="9"/>
  <c r="AA345" i="9"/>
  <c r="AD351" i="9"/>
  <c r="AE352" i="9"/>
  <c r="AC352" i="9"/>
  <c r="AD354" i="9"/>
  <c r="AC354" i="9"/>
  <c r="AC355" i="9"/>
  <c r="AB358" i="9"/>
  <c r="AA359" i="9"/>
  <c r="AB360" i="9"/>
  <c r="W363" i="9"/>
  <c r="Y367" i="9"/>
  <c r="V368" i="9"/>
  <c r="AE369" i="9"/>
  <c r="AC375" i="9"/>
  <c r="AE376" i="9"/>
  <c r="Y378" i="9"/>
  <c r="U389" i="9"/>
  <c r="AE406" i="9"/>
  <c r="AB40" i="10"/>
  <c r="AD16" i="10"/>
  <c r="AC16" i="10"/>
  <c r="AD34" i="10"/>
  <c r="T34" i="10"/>
  <c r="AC34" i="10"/>
  <c r="AE268" i="7"/>
  <c r="P283" i="7"/>
  <c r="AD274" i="7"/>
  <c r="AC280" i="7"/>
  <c r="AD296" i="7"/>
  <c r="AC302" i="7"/>
  <c r="AE316" i="7"/>
  <c r="AD321" i="7"/>
  <c r="AE323" i="7"/>
  <c r="AD328" i="7"/>
  <c r="AC334" i="7"/>
  <c r="AE348" i="7"/>
  <c r="AD353" i="7"/>
  <c r="AE355" i="7"/>
  <c r="AD360" i="7"/>
  <c r="AC366" i="7"/>
  <c r="AC401" i="7"/>
  <c r="AE15" i="8"/>
  <c r="AE31" i="8"/>
  <c r="AE47" i="8"/>
  <c r="AE49" i="8"/>
  <c r="AD54" i="8"/>
  <c r="AC60" i="8"/>
  <c r="AE110" i="8"/>
  <c r="AE126" i="8"/>
  <c r="AE142" i="8"/>
  <c r="AE158" i="8"/>
  <c r="AC165" i="8"/>
  <c r="AD209" i="8"/>
  <c r="AC213" i="8"/>
  <c r="AE225" i="8"/>
  <c r="AD232" i="8"/>
  <c r="AC236" i="8"/>
  <c r="AC247" i="8"/>
  <c r="AD264" i="8"/>
  <c r="AC268" i="8"/>
  <c r="AC298" i="8"/>
  <c r="AC304" i="8"/>
  <c r="AD305" i="8"/>
  <c r="AE306" i="8"/>
  <c r="X307" i="8"/>
  <c r="AD310" i="8"/>
  <c r="AE347" i="8"/>
  <c r="AE348" i="8"/>
  <c r="AC354" i="8"/>
  <c r="AC362" i="8"/>
  <c r="AC368" i="8"/>
  <c r="AD369" i="8"/>
  <c r="AE370" i="8"/>
  <c r="V371" i="8"/>
  <c r="AE20" i="9"/>
  <c r="AE23" i="9"/>
  <c r="AC32" i="9"/>
  <c r="AD36" i="9"/>
  <c r="AE41" i="9"/>
  <c r="T48" i="9"/>
  <c r="AD48" i="9"/>
  <c r="AD57" i="9"/>
  <c r="AD58" i="9"/>
  <c r="W68" i="9"/>
  <c r="AC92" i="9"/>
  <c r="AD105" i="9"/>
  <c r="AC110" i="9"/>
  <c r="AC112" i="9"/>
  <c r="AC144" i="9"/>
  <c r="AE161" i="9"/>
  <c r="AE166" i="9"/>
  <c r="AC171" i="9"/>
  <c r="AD176" i="9"/>
  <c r="AE182" i="9"/>
  <c r="AD182" i="9"/>
  <c r="AC235" i="9"/>
  <c r="AE282" i="9"/>
  <c r="AD334" i="9"/>
  <c r="AE355" i="9"/>
  <c r="AC357" i="9"/>
  <c r="AD400" i="9"/>
  <c r="T14" i="10"/>
  <c r="AC14" i="10"/>
  <c r="W16" i="10"/>
  <c r="AE400" i="9"/>
  <c r="AD401" i="9"/>
  <c r="AC406" i="9"/>
  <c r="AD40" i="10"/>
  <c r="AE40" i="10"/>
  <c r="AD30" i="10"/>
  <c r="AA30" i="10"/>
  <c r="T30" i="10"/>
  <c r="Z40" i="10"/>
  <c r="X12" i="10"/>
  <c r="U14" i="10"/>
  <c r="AE20" i="10"/>
  <c r="AC20" i="10"/>
  <c r="AC22" i="10"/>
  <c r="U24" i="10"/>
  <c r="V31" i="10"/>
  <c r="T39" i="10"/>
  <c r="AD41" i="10"/>
  <c r="AC58" i="10"/>
  <c r="AE64" i="10"/>
  <c r="AC83" i="10"/>
  <c r="AE94" i="10"/>
  <c r="V122" i="10"/>
  <c r="AC134" i="10"/>
  <c r="AE134" i="10"/>
  <c r="AD161" i="10"/>
  <c r="AC161" i="10"/>
  <c r="Y34" i="10"/>
  <c r="AD48" i="10"/>
  <c r="AB55" i="10"/>
  <c r="AD66" i="10"/>
  <c r="AC66" i="10"/>
  <c r="AA66" i="10"/>
  <c r="X103" i="10"/>
  <c r="AC106" i="10"/>
  <c r="AE106" i="10"/>
  <c r="AD106" i="10"/>
  <c r="V106" i="10"/>
  <c r="T121" i="10"/>
  <c r="AC126" i="10"/>
  <c r="AE126" i="10"/>
  <c r="AC203" i="10"/>
  <c r="AE203" i="10"/>
  <c r="AA34" i="10"/>
  <c r="Y36" i="10"/>
  <c r="V55" i="10"/>
  <c r="AE58" i="10"/>
  <c r="Y66" i="10"/>
  <c r="AA86" i="10"/>
  <c r="Z103" i="10"/>
  <c r="W106" i="10"/>
  <c r="AC114" i="10"/>
  <c r="AD114" i="10"/>
  <c r="T115" i="10"/>
  <c r="AD165" i="10"/>
  <c r="AC165" i="10"/>
  <c r="AE296" i="8"/>
  <c r="AC315" i="8"/>
  <c r="AC347" i="8"/>
  <c r="AC391" i="8"/>
  <c r="AE402" i="8"/>
  <c r="O74" i="9"/>
  <c r="O99" i="9" s="1"/>
  <c r="AC10" i="9"/>
  <c r="AD15" i="9"/>
  <c r="AE21" i="9"/>
  <c r="AC23" i="9"/>
  <c r="AE28" i="9"/>
  <c r="AD28" i="9"/>
  <c r="AE33" i="9"/>
  <c r="AE60" i="9"/>
  <c r="AC64" i="9"/>
  <c r="AE69" i="9"/>
  <c r="AD81" i="9"/>
  <c r="AE83" i="9"/>
  <c r="AD94" i="9"/>
  <c r="Q184" i="9"/>
  <c r="AE105" i="9"/>
  <c r="AE108" i="9"/>
  <c r="T117" i="9"/>
  <c r="AD169" i="9"/>
  <c r="P221" i="9"/>
  <c r="P289" i="9" s="1"/>
  <c r="AD187" i="9"/>
  <c r="AE199" i="9"/>
  <c r="AC214" i="9"/>
  <c r="AC226" i="9"/>
  <c r="AD233" i="9"/>
  <c r="AE249" i="9"/>
  <c r="AD254" i="9"/>
  <c r="AC255" i="9"/>
  <c r="AD261" i="9"/>
  <c r="AC262" i="9"/>
  <c r="P274" i="9"/>
  <c r="AD277" i="9"/>
  <c r="Q286" i="9"/>
  <c r="AD280" i="9"/>
  <c r="AC281" i="9"/>
  <c r="AC282" i="9"/>
  <c r="AC310" i="9"/>
  <c r="AD321" i="9"/>
  <c r="AC323" i="9"/>
  <c r="AE338" i="9"/>
  <c r="AC339" i="9"/>
  <c r="AC348" i="9"/>
  <c r="AD360" i="9"/>
  <c r="AE388" i="9"/>
  <c r="AE392" i="9" s="1"/>
  <c r="AB403" i="9"/>
  <c r="AE404" i="9"/>
  <c r="AD405" i="9"/>
  <c r="AD406" i="9"/>
  <c r="Z10" i="10"/>
  <c r="AD12" i="10"/>
  <c r="AB13" i="10"/>
  <c r="AC17" i="10"/>
  <c r="AE18" i="10"/>
  <c r="Y20" i="10"/>
  <c r="U30" i="10"/>
  <c r="Z36" i="10"/>
  <c r="Z48" i="10"/>
  <c r="AB60" i="10"/>
  <c r="AD64" i="10"/>
  <c r="AC86" i="10"/>
  <c r="AC94" i="10" s="1"/>
  <c r="O94" i="10"/>
  <c r="T92" i="10"/>
  <c r="O181" i="10"/>
  <c r="O286" i="10" s="1"/>
  <c r="AC103" i="10"/>
  <c r="AA105" i="10"/>
  <c r="AC113" i="10"/>
  <c r="AA114" i="10"/>
  <c r="AD133" i="10"/>
  <c r="AC133" i="10"/>
  <c r="AD134" i="10"/>
  <c r="AC150" i="10"/>
  <c r="AE150" i="10"/>
  <c r="W165" i="10"/>
  <c r="AE12" i="10"/>
  <c r="T18" i="10"/>
  <c r="Z32" i="10"/>
  <c r="AD36" i="10"/>
  <c r="U41" i="10"/>
  <c r="Y41" i="10"/>
  <c r="AB106" i="10"/>
  <c r="T107" i="10"/>
  <c r="AD147" i="10"/>
  <c r="AA150" i="10"/>
  <c r="AC339" i="8"/>
  <c r="AC371" i="8"/>
  <c r="AD390" i="8"/>
  <c r="AD393" i="8" s="1"/>
  <c r="AD396" i="8" s="1"/>
  <c r="W12" i="9"/>
  <c r="AD12" i="9"/>
  <c r="AD52" i="9"/>
  <c r="AE54" i="9"/>
  <c r="AC70" i="9"/>
  <c r="AE80" i="9"/>
  <c r="AE143" i="9"/>
  <c r="AC147" i="9"/>
  <c r="AC160" i="9"/>
  <c r="AE167" i="9"/>
  <c r="AC177" i="9"/>
  <c r="AD190" i="9"/>
  <c r="AC193" i="9"/>
  <c r="AC196" i="9"/>
  <c r="AD206" i="9"/>
  <c r="AE207" i="9"/>
  <c r="AE215" i="9"/>
  <c r="AC233" i="9"/>
  <c r="AD235" i="9"/>
  <c r="AE253" i="9"/>
  <c r="AE255" i="9"/>
  <c r="AE262" i="9"/>
  <c r="Y263" i="9"/>
  <c r="AD266" i="9"/>
  <c r="AE281" i="9"/>
  <c r="AD284" i="9"/>
  <c r="AE322" i="9"/>
  <c r="AD331" i="9"/>
  <c r="AE333" i="9"/>
  <c r="AD341" i="9"/>
  <c r="AB10" i="10"/>
  <c r="AA10" i="10"/>
  <c r="U12" i="10"/>
  <c r="AE14" i="10"/>
  <c r="AE16" i="10"/>
  <c r="W22" i="10"/>
  <c r="AE28" i="10"/>
  <c r="AE34" i="10"/>
  <c r="AE37" i="10"/>
  <c r="AC38" i="10"/>
  <c r="AE52" i="10"/>
  <c r="T58" i="10"/>
  <c r="AA64" i="10"/>
  <c r="T70" i="10"/>
  <c r="Q181" i="10"/>
  <c r="AE103" i="10"/>
  <c r="AC142" i="10"/>
  <c r="AE142" i="10"/>
  <c r="AE300" i="8"/>
  <c r="AC300" i="8"/>
  <c r="AE314" i="8"/>
  <c r="AD319" i="8"/>
  <c r="AE321" i="8"/>
  <c r="AD326" i="8"/>
  <c r="V332" i="8"/>
  <c r="AE346" i="8"/>
  <c r="AD351" i="8"/>
  <c r="AE353" i="8"/>
  <c r="AD358" i="8"/>
  <c r="AD364" i="8"/>
  <c r="AC378" i="8"/>
  <c r="O393" i="8"/>
  <c r="O396" i="8" s="1"/>
  <c r="AC389" i="8"/>
  <c r="AC393" i="8" s="1"/>
  <c r="AC396" i="8" s="1"/>
  <c r="AE10" i="9"/>
  <c r="AC16" i="9"/>
  <c r="AD25" i="9"/>
  <c r="AE32" i="9"/>
  <c r="AE38" i="9"/>
  <c r="AC40" i="9"/>
  <c r="AE57" i="9"/>
  <c r="X59" i="9"/>
  <c r="AD61" i="9"/>
  <c r="W63" i="9"/>
  <c r="AC82" i="9"/>
  <c r="AE89" i="9"/>
  <c r="AE96" i="9" s="1"/>
  <c r="AC109" i="9"/>
  <c r="AD114" i="9"/>
  <c r="AE122" i="9"/>
  <c r="W127" i="9"/>
  <c r="AC129" i="9"/>
  <c r="AD134" i="9"/>
  <c r="AD137" i="9"/>
  <c r="AC142" i="9"/>
  <c r="AC164" i="9"/>
  <c r="AD170" i="9"/>
  <c r="AC180" i="9"/>
  <c r="AE180" i="9"/>
  <c r="AE191" i="9"/>
  <c r="AD194" i="9"/>
  <c r="AE194" i="9"/>
  <c r="AD196" i="9"/>
  <c r="AC197" i="9"/>
  <c r="Y217" i="9"/>
  <c r="AE219" i="9"/>
  <c r="U235" i="9"/>
  <c r="AE235" i="9"/>
  <c r="AE242" i="9"/>
  <c r="AD245" i="9"/>
  <c r="AE256" i="9"/>
  <c r="AE265" i="9"/>
  <c r="AE284" i="9"/>
  <c r="W299" i="9"/>
  <c r="AC301" i="9"/>
  <c r="AC304" i="9"/>
  <c r="AC305" i="9"/>
  <c r="AD306" i="9"/>
  <c r="AC307" i="9"/>
  <c r="AC311" i="9"/>
  <c r="AE313" i="9"/>
  <c r="AE314" i="9"/>
  <c r="AE331" i="9"/>
  <c r="AA346" i="9"/>
  <c r="AC353" i="9"/>
  <c r="AC378" i="9"/>
  <c r="AC401" i="9"/>
  <c r="AE15" i="10"/>
  <c r="Y22" i="10"/>
  <c r="T25" i="10"/>
  <c r="AC30" i="10"/>
  <c r="AD32" i="10"/>
  <c r="AB41" i="10"/>
  <c r="T42" i="10"/>
  <c r="AE48" i="10"/>
  <c r="AC50" i="10"/>
  <c r="V75" i="10"/>
  <c r="AD149" i="10"/>
  <c r="AC149" i="10"/>
  <c r="AD150" i="10"/>
  <c r="AD173" i="10"/>
  <c r="AC173" i="10"/>
  <c r="AC377" i="8"/>
  <c r="AD29" i="9"/>
  <c r="AC42" i="9"/>
  <c r="AC51" i="9"/>
  <c r="AD65" i="9"/>
  <c r="AC77" i="9"/>
  <c r="AC85" i="9" s="1"/>
  <c r="AC88" i="9"/>
  <c r="AC116" i="9"/>
  <c r="AC131" i="9"/>
  <c r="AC156" i="9"/>
  <c r="AE163" i="9"/>
  <c r="AD164" i="9"/>
  <c r="AD195" i="9"/>
  <c r="AE196" i="9"/>
  <c r="AE236" i="9"/>
  <c r="AE246" i="9"/>
  <c r="T246" i="9"/>
  <c r="AD258" i="9"/>
  <c r="AE307" i="9"/>
  <c r="AD350" i="9"/>
  <c r="AE351" i="9"/>
  <c r="AE363" i="9"/>
  <c r="AC369" i="9"/>
  <c r="AD376" i="9"/>
  <c r="T13" i="10"/>
  <c r="T15" i="10"/>
  <c r="U17" i="10"/>
  <c r="AB32" i="10"/>
  <c r="U37" i="10"/>
  <c r="AA40" i="10"/>
  <c r="X75" i="10"/>
  <c r="AE117" i="10"/>
  <c r="T123" i="10"/>
  <c r="AD126" i="10"/>
  <c r="AC187" i="10"/>
  <c r="AE187" i="10"/>
  <c r="AC105" i="9"/>
  <c r="AE114" i="9"/>
  <c r="AC121" i="9"/>
  <c r="AE130" i="9"/>
  <c r="AE146" i="9"/>
  <c r="AD168" i="9"/>
  <c r="AD177" i="9"/>
  <c r="O184" i="9"/>
  <c r="AD191" i="9"/>
  <c r="AE206" i="9"/>
  <c r="AD208" i="9"/>
  <c r="AC213" i="9"/>
  <c r="AC321" i="9"/>
  <c r="AC344" i="9"/>
  <c r="AD361" i="9"/>
  <c r="X408" i="10"/>
  <c r="AB407" i="10"/>
  <c r="X406" i="10"/>
  <c r="AB405" i="10"/>
  <c r="X404" i="10"/>
  <c r="AB403" i="10"/>
  <c r="X402" i="10"/>
  <c r="AB392" i="10"/>
  <c r="X391" i="10"/>
  <c r="W381" i="10"/>
  <c r="AB380" i="10"/>
  <c r="Y379" i="10"/>
  <c r="AB371" i="10"/>
  <c r="Y370" i="10"/>
  <c r="V369" i="10"/>
  <c r="U366" i="10"/>
  <c r="Z365" i="10"/>
  <c r="AB363" i="10"/>
  <c r="Y362" i="10"/>
  <c r="V361" i="10"/>
  <c r="X359" i="10"/>
  <c r="U358" i="10"/>
  <c r="Z357" i="10"/>
  <c r="W356" i="10"/>
  <c r="AB355" i="10"/>
  <c r="Y354" i="10"/>
  <c r="V353" i="10"/>
  <c r="AA352" i="10"/>
  <c r="U350" i="10"/>
  <c r="W348" i="10"/>
  <c r="AB347" i="10"/>
  <c r="Y346" i="10"/>
  <c r="V345" i="10"/>
  <c r="X343" i="10"/>
  <c r="U342" i="10"/>
  <c r="Z341" i="10"/>
  <c r="AB339" i="10"/>
  <c r="Y338" i="10"/>
  <c r="V337" i="10"/>
  <c r="AA336" i="10"/>
  <c r="X335" i="10"/>
  <c r="Z333" i="10"/>
  <c r="W332" i="10"/>
  <c r="AB331" i="10"/>
  <c r="Y330" i="10"/>
  <c r="V329" i="10"/>
  <c r="AA328" i="10"/>
  <c r="X327" i="10"/>
  <c r="Z325" i="10"/>
  <c r="W324" i="10"/>
  <c r="AB323" i="10"/>
  <c r="Y322" i="10"/>
  <c r="V321" i="10"/>
  <c r="X319" i="10"/>
  <c r="U318" i="10"/>
  <c r="W316" i="10"/>
  <c r="AB315" i="10"/>
  <c r="Y314" i="10"/>
  <c r="V313" i="10"/>
  <c r="AA312" i="10"/>
  <c r="X311" i="10"/>
  <c r="U310" i="10"/>
  <c r="Z309" i="10"/>
  <c r="W308" i="10"/>
  <c r="Y306" i="10"/>
  <c r="AA304" i="10"/>
  <c r="X303" i="10"/>
  <c r="U302" i="10"/>
  <c r="W300" i="10"/>
  <c r="AB299" i="10"/>
  <c r="Y298" i="10"/>
  <c r="V297" i="10"/>
  <c r="X295" i="10"/>
  <c r="U294" i="10"/>
  <c r="X281" i="10"/>
  <c r="AB280" i="10"/>
  <c r="X279" i="10"/>
  <c r="AB278" i="10"/>
  <c r="X277" i="10"/>
  <c r="AB276" i="10"/>
  <c r="X275" i="10"/>
  <c r="Z269" i="10"/>
  <c r="V268" i="10"/>
  <c r="Z267" i="10"/>
  <c r="V266" i="10"/>
  <c r="Z265" i="10"/>
  <c r="V264" i="10"/>
  <c r="Z263" i="10"/>
  <c r="V262" i="10"/>
  <c r="Z261" i="10"/>
  <c r="V260" i="10"/>
  <c r="Z259" i="10"/>
  <c r="V258" i="10"/>
  <c r="Z257" i="10"/>
  <c r="V256" i="10"/>
  <c r="Z255" i="10"/>
  <c r="V254" i="10"/>
  <c r="Z253" i="10"/>
  <c r="V252" i="10"/>
  <c r="Z251" i="10"/>
  <c r="V250" i="10"/>
  <c r="Z249" i="10"/>
  <c r="V248" i="10"/>
  <c r="Z247" i="10"/>
  <c r="V246" i="10"/>
  <c r="Z245" i="10"/>
  <c r="V244" i="10"/>
  <c r="Z243" i="10"/>
  <c r="V242" i="10"/>
  <c r="Z241" i="10"/>
  <c r="V240" i="10"/>
  <c r="Z239" i="10"/>
  <c r="V238" i="10"/>
  <c r="Z237" i="10"/>
  <c r="V236" i="10"/>
  <c r="Z235" i="10"/>
  <c r="V234" i="10"/>
  <c r="Z233" i="10"/>
  <c r="V232" i="10"/>
  <c r="Z231" i="10"/>
  <c r="V230" i="10"/>
  <c r="Z229" i="10"/>
  <c r="V228" i="10"/>
  <c r="Z227" i="10"/>
  <c r="V226" i="10"/>
  <c r="Z225" i="10"/>
  <c r="V224" i="10"/>
  <c r="Z223" i="10"/>
  <c r="V222" i="10"/>
  <c r="X216" i="10"/>
  <c r="AB215" i="10"/>
  <c r="X214" i="10"/>
  <c r="Y408" i="10"/>
  <c r="Y407" i="10"/>
  <c r="Z406" i="10"/>
  <c r="Z405" i="10"/>
  <c r="AA404" i="10"/>
  <c r="AA403" i="10"/>
  <c r="AB402" i="10"/>
  <c r="AA408" i="10"/>
  <c r="AA407" i="10"/>
  <c r="AB406" i="10"/>
  <c r="U403" i="10"/>
  <c r="U402" i="10"/>
  <c r="Y381" i="10"/>
  <c r="Z380" i="10"/>
  <c r="AB379" i="10"/>
  <c r="V371" i="10"/>
  <c r="W370" i="10"/>
  <c r="AA369" i="10"/>
  <c r="X366" i="10"/>
  <c r="Y365" i="10"/>
  <c r="U363" i="10"/>
  <c r="V362" i="10"/>
  <c r="Z361" i="10"/>
  <c r="W358" i="10"/>
  <c r="X357" i="10"/>
  <c r="AA356" i="10"/>
  <c r="U354" i="10"/>
  <c r="Y353" i="10"/>
  <c r="Z352" i="10"/>
  <c r="V350" i="10"/>
  <c r="Z348" i="10"/>
  <c r="AA347" i="10"/>
  <c r="X345" i="10"/>
  <c r="AA343" i="10"/>
  <c r="V341" i="10"/>
  <c r="Z339" i="10"/>
  <c r="AB338" i="10"/>
  <c r="W337" i="10"/>
  <c r="X336" i="10"/>
  <c r="Z335" i="10"/>
  <c r="U333" i="10"/>
  <c r="X332" i="10"/>
  <c r="Y331" i="10"/>
  <c r="AA330" i="10"/>
  <c r="U329" i="10"/>
  <c r="W328" i="10"/>
  <c r="Y327" i="10"/>
  <c r="V324" i="10"/>
  <c r="X323" i="10"/>
  <c r="Z322" i="10"/>
  <c r="W319" i="10"/>
  <c r="Z318" i="10"/>
  <c r="U316" i="10"/>
  <c r="W315" i="10"/>
  <c r="X314" i="10"/>
  <c r="AB313" i="10"/>
  <c r="U312" i="10"/>
  <c r="V311" i="10"/>
  <c r="Y310" i="10"/>
  <c r="AA309" i="10"/>
  <c r="W306" i="10"/>
  <c r="U303" i="10"/>
  <c r="X302" i="10"/>
  <c r="AB300" i="10"/>
  <c r="U299" i="10"/>
  <c r="V298" i="10"/>
  <c r="Z297" i="10"/>
  <c r="W294" i="10"/>
  <c r="Z281" i="10"/>
  <c r="Z280" i="10"/>
  <c r="AA279" i="10"/>
  <c r="AA278" i="10"/>
  <c r="AB277" i="10"/>
  <c r="W268" i="10"/>
  <c r="W267" i="10"/>
  <c r="Z266" i="10"/>
  <c r="AA265" i="10"/>
  <c r="U263" i="10"/>
  <c r="X262" i="10"/>
  <c r="X261" i="10"/>
  <c r="AA260" i="10"/>
  <c r="AB259" i="10"/>
  <c r="U258" i="10"/>
  <c r="V257" i="10"/>
  <c r="Y256" i="10"/>
  <c r="Y255" i="10"/>
  <c r="AB254" i="10"/>
  <c r="W252" i="10"/>
  <c r="W251" i="10"/>
  <c r="Z250" i="10"/>
  <c r="AA249" i="10"/>
  <c r="U247" i="10"/>
  <c r="X246" i="10"/>
  <c r="X245" i="10"/>
  <c r="AA244" i="10"/>
  <c r="AB243" i="10"/>
  <c r="U242" i="10"/>
  <c r="V241" i="10"/>
  <c r="Y240" i="10"/>
  <c r="Y239" i="10"/>
  <c r="AB238" i="10"/>
  <c r="W236" i="10"/>
  <c r="W235" i="10"/>
  <c r="Z234" i="10"/>
  <c r="AA233" i="10"/>
  <c r="U231" i="10"/>
  <c r="X230" i="10"/>
  <c r="X229" i="10"/>
  <c r="AA228" i="10"/>
  <c r="AB227" i="10"/>
  <c r="U226" i="10"/>
  <c r="V225" i="10"/>
  <c r="Y224" i="10"/>
  <c r="Y223" i="10"/>
  <c r="AB222" i="10"/>
  <c r="U215" i="10"/>
  <c r="U214" i="10"/>
  <c r="W213" i="10"/>
  <c r="AA212" i="10"/>
  <c r="W211" i="10"/>
  <c r="AA210" i="10"/>
  <c r="W209" i="10"/>
  <c r="AA208" i="10"/>
  <c r="W207" i="10"/>
  <c r="AA206" i="10"/>
  <c r="W205" i="10"/>
  <c r="AA204" i="10"/>
  <c r="W203" i="10"/>
  <c r="AA202" i="10"/>
  <c r="W201" i="10"/>
  <c r="AA200" i="10"/>
  <c r="W199" i="10"/>
  <c r="AA198" i="10"/>
  <c r="W197" i="10"/>
  <c r="AA196" i="10"/>
  <c r="W195" i="10"/>
  <c r="AA194" i="10"/>
  <c r="W193" i="10"/>
  <c r="AA192" i="10"/>
  <c r="W191" i="10"/>
  <c r="AA190" i="10"/>
  <c r="W189" i="10"/>
  <c r="AA188" i="10"/>
  <c r="W187" i="10"/>
  <c r="AA186" i="10"/>
  <c r="W185" i="10"/>
  <c r="Y179" i="10"/>
  <c r="U178" i="10"/>
  <c r="Y177" i="10"/>
  <c r="U176" i="10"/>
  <c r="Y175" i="10"/>
  <c r="U174" i="10"/>
  <c r="Y173" i="10"/>
  <c r="U172" i="10"/>
  <c r="Y171" i="10"/>
  <c r="U170" i="10"/>
  <c r="Y169" i="10"/>
  <c r="U168" i="10"/>
  <c r="Y167" i="10"/>
  <c r="U166" i="10"/>
  <c r="Y165" i="10"/>
  <c r="U164" i="10"/>
  <c r="Y163" i="10"/>
  <c r="U162" i="10"/>
  <c r="Y161" i="10"/>
  <c r="U160" i="10"/>
  <c r="Y159" i="10"/>
  <c r="U158" i="10"/>
  <c r="Y157" i="10"/>
  <c r="U156" i="10"/>
  <c r="Y155" i="10"/>
  <c r="U154" i="10"/>
  <c r="Y153" i="10"/>
  <c r="U152" i="10"/>
  <c r="Y151" i="10"/>
  <c r="U150" i="10"/>
  <c r="Y149" i="10"/>
  <c r="U148" i="10"/>
  <c r="Y147" i="10"/>
  <c r="U146" i="10"/>
  <c r="Y145" i="10"/>
  <c r="U144" i="10"/>
  <c r="Y143" i="10"/>
  <c r="U142" i="10"/>
  <c r="Y141" i="10"/>
  <c r="U140" i="10"/>
  <c r="Y139" i="10"/>
  <c r="U138" i="10"/>
  <c r="Y137" i="10"/>
  <c r="U136" i="10"/>
  <c r="Y135" i="10"/>
  <c r="U134" i="10"/>
  <c r="Y133" i="10"/>
  <c r="U132" i="10"/>
  <c r="Y131" i="10"/>
  <c r="U130" i="10"/>
  <c r="Y129" i="10"/>
  <c r="U128" i="10"/>
  <c r="Y127" i="10"/>
  <c r="U126" i="10"/>
  <c r="Y125" i="10"/>
  <c r="U124" i="10"/>
  <c r="Y123" i="10"/>
  <c r="U122" i="10"/>
  <c r="Y121" i="10"/>
  <c r="U120" i="10"/>
  <c r="Y119" i="10"/>
  <c r="U118" i="10"/>
  <c r="Y117" i="10"/>
  <c r="U116" i="10"/>
  <c r="Y115" i="10"/>
  <c r="U114" i="10"/>
  <c r="Y113" i="10"/>
  <c r="U112" i="10"/>
  <c r="Y111" i="10"/>
  <c r="U110" i="10"/>
  <c r="Y109" i="10"/>
  <c r="Y107" i="10"/>
  <c r="U106" i="10"/>
  <c r="Y105" i="10"/>
  <c r="U104" i="10"/>
  <c r="Y92" i="10"/>
  <c r="U91" i="10"/>
  <c r="Y90" i="10"/>
  <c r="U89" i="10"/>
  <c r="Y88" i="10"/>
  <c r="W81" i="10"/>
  <c r="AA80" i="10"/>
  <c r="W79" i="10"/>
  <c r="AA78" i="10"/>
  <c r="W77" i="10"/>
  <c r="AA76" i="10"/>
  <c r="V70" i="10"/>
  <c r="Z69" i="10"/>
  <c r="V68" i="10"/>
  <c r="Z67" i="10"/>
  <c r="V66" i="10"/>
  <c r="Z65" i="10"/>
  <c r="V64" i="10"/>
  <c r="Z63" i="10"/>
  <c r="V62" i="10"/>
  <c r="Z61" i="10"/>
  <c r="V60" i="10"/>
  <c r="Z59" i="10"/>
  <c r="V58" i="10"/>
  <c r="Z57" i="10"/>
  <c r="V56" i="10"/>
  <c r="Z55" i="10"/>
  <c r="V54" i="10"/>
  <c r="Z53" i="10"/>
  <c r="V52" i="10"/>
  <c r="Z51" i="10"/>
  <c r="V50" i="10"/>
  <c r="Z49" i="10"/>
  <c r="V48" i="10"/>
  <c r="Z47" i="10"/>
  <c r="V46" i="10"/>
  <c r="Z45" i="10"/>
  <c r="V44" i="10"/>
  <c r="AF44" i="10" s="1"/>
  <c r="Z43" i="10"/>
  <c r="V42" i="10"/>
  <c r="Z41" i="10"/>
  <c r="V40" i="10"/>
  <c r="Z39" i="10"/>
  <c r="V38" i="10"/>
  <c r="Z37" i="10"/>
  <c r="V36" i="10"/>
  <c r="Z35" i="10"/>
  <c r="V34" i="10"/>
  <c r="Z33" i="10"/>
  <c r="V32" i="10"/>
  <c r="Z31" i="10"/>
  <c r="V30" i="10"/>
  <c r="Z29" i="10"/>
  <c r="V28" i="10"/>
  <c r="Z27" i="10"/>
  <c r="V26" i="10"/>
  <c r="Z25" i="10"/>
  <c r="V24" i="10"/>
  <c r="Z23" i="10"/>
  <c r="V22" i="10"/>
  <c r="Z21" i="10"/>
  <c r="V20" i="10"/>
  <c r="AF20" i="10" s="1"/>
  <c r="Z19" i="10"/>
  <c r="V18" i="10"/>
  <c r="Z17" i="10"/>
  <c r="V16" i="10"/>
  <c r="Z15" i="10"/>
  <c r="V14" i="10"/>
  <c r="Z13" i="10"/>
  <c r="V12" i="10"/>
  <c r="Z11" i="10"/>
  <c r="V408" i="10"/>
  <c r="U406" i="10"/>
  <c r="Y405" i="10"/>
  <c r="Y403" i="10"/>
  <c r="AA392" i="10"/>
  <c r="Z391" i="10"/>
  <c r="AA380" i="10"/>
  <c r="Z379" i="10"/>
  <c r="W371" i="10"/>
  <c r="AA366" i="10"/>
  <c r="X365" i="10"/>
  <c r="W363" i="10"/>
  <c r="U362" i="10"/>
  <c r="U361" i="10"/>
  <c r="AB357" i="10"/>
  <c r="Z356" i="10"/>
  <c r="Y355" i="10"/>
  <c r="X354" i="10"/>
  <c r="X353" i="10"/>
  <c r="V352" i="10"/>
  <c r="AB348" i="10"/>
  <c r="Z347" i="10"/>
  <c r="Z346" i="10"/>
  <c r="Z345" i="10"/>
  <c r="U343" i="10"/>
  <c r="V342" i="10"/>
  <c r="AA339" i="10"/>
  <c r="Z338" i="10"/>
  <c r="AB337" i="10"/>
  <c r="Z336" i="10"/>
  <c r="W335" i="10"/>
  <c r="W333" i="10"/>
  <c r="U332" i="10"/>
  <c r="AB330" i="10"/>
  <c r="AB328" i="10"/>
  <c r="Z327" i="10"/>
  <c r="W325" i="10"/>
  <c r="X324" i="10"/>
  <c r="U323" i="10"/>
  <c r="U321" i="10"/>
  <c r="AB319" i="10"/>
  <c r="AA318" i="10"/>
  <c r="Z316" i="10"/>
  <c r="X315" i="10"/>
  <c r="U314" i="10"/>
  <c r="U313" i="10"/>
  <c r="AB310" i="10"/>
  <c r="Y309" i="10"/>
  <c r="AA308" i="10"/>
  <c r="X306" i="10"/>
  <c r="W304" i="10"/>
  <c r="V303" i="10"/>
  <c r="AA300" i="10"/>
  <c r="Z299" i="10"/>
  <c r="Z298" i="10"/>
  <c r="Y297" i="10"/>
  <c r="W295" i="10"/>
  <c r="X294" i="10"/>
  <c r="AB281" i="10"/>
  <c r="X280" i="10"/>
  <c r="U279" i="10"/>
  <c r="AA277" i="10"/>
  <c r="Y276" i="10"/>
  <c r="W275" i="10"/>
  <c r="X269" i="10"/>
  <c r="Y268" i="10"/>
  <c r="U267" i="10"/>
  <c r="AB265" i="10"/>
  <c r="AB264" i="10"/>
  <c r="AA263" i="10"/>
  <c r="Z262" i="10"/>
  <c r="V261" i="10"/>
  <c r="U260" i="10"/>
  <c r="AB256" i="10"/>
  <c r="X255" i="10"/>
  <c r="X254" i="10"/>
  <c r="V253" i="10"/>
  <c r="U252" i="10"/>
  <c r="X407" i="10"/>
  <c r="W405" i="10"/>
  <c r="AB404" i="10"/>
  <c r="W403" i="10"/>
  <c r="Y392" i="10"/>
  <c r="W391" i="10"/>
  <c r="AA381" i="10"/>
  <c r="X380" i="10"/>
  <c r="W379" i="10"/>
  <c r="AB370" i="10"/>
  <c r="AB369" i="10"/>
  <c r="Y366" i="10"/>
  <c r="V365" i="10"/>
  <c r="AA359" i="10"/>
  <c r="AA358" i="10"/>
  <c r="Y357" i="10"/>
  <c r="X356" i="10"/>
  <c r="W355" i="10"/>
  <c r="V354" i="10"/>
  <c r="U353" i="10"/>
  <c r="AB350" i="10"/>
  <c r="Y348" i="10"/>
  <c r="V407" i="10"/>
  <c r="AA406" i="10"/>
  <c r="U405" i="10"/>
  <c r="Y404" i="10"/>
  <c r="Z402" i="10"/>
  <c r="W392" i="10"/>
  <c r="U391" i="10"/>
  <c r="X381" i="10"/>
  <c r="V380" i="10"/>
  <c r="U379" i="10"/>
  <c r="AA371" i="10"/>
  <c r="Z370" i="10"/>
  <c r="Y369" i="10"/>
  <c r="V366" i="10"/>
  <c r="AA363" i="10"/>
  <c r="AA362" i="10"/>
  <c r="AA361" i="10"/>
  <c r="Y359" i="10"/>
  <c r="Y358" i="10"/>
  <c r="V357" i="10"/>
  <c r="U356" i="10"/>
  <c r="U355" i="10"/>
  <c r="AB352" i="10"/>
  <c r="Z350" i="10"/>
  <c r="V348" i="10"/>
  <c r="V347" i="10"/>
  <c r="U346" i="10"/>
  <c r="Z343" i="10"/>
  <c r="Z342" i="10"/>
  <c r="Y341" i="10"/>
  <c r="V339" i="10"/>
  <c r="U338" i="10"/>
  <c r="X337" i="10"/>
  <c r="U336" i="10"/>
  <c r="AB333" i="10"/>
  <c r="AA332" i="10"/>
  <c r="X331" i="10"/>
  <c r="V330" i="10"/>
  <c r="Y329" i="10"/>
  <c r="V328" i="10"/>
  <c r="AB325" i="10"/>
  <c r="AB324" i="10"/>
  <c r="Z323" i="10"/>
  <c r="W322" i="10"/>
  <c r="Z321" i="10"/>
  <c r="V319" i="10"/>
  <c r="V318" i="10"/>
  <c r="AA314" i="10"/>
  <c r="Z313" i="10"/>
  <c r="Y312" i="10"/>
  <c r="Y311" i="10"/>
  <c r="W310" i="10"/>
  <c r="U309" i="10"/>
  <c r="V308" i="10"/>
  <c r="AB304" i="10"/>
  <c r="AA303" i="10"/>
  <c r="Z302" i="10"/>
  <c r="V300" i="10"/>
  <c r="V299" i="10"/>
  <c r="AB295" i="10"/>
  <c r="AB294" i="10"/>
  <c r="V281" i="10"/>
  <c r="Z279" i="10"/>
  <c r="X278" i="10"/>
  <c r="V277" i="10"/>
  <c r="U276" i="10"/>
  <c r="AB275" i="10"/>
  <c r="AA267" i="10"/>
  <c r="Y266" i="10"/>
  <c r="V265" i="10"/>
  <c r="X264" i="10"/>
  <c r="V263" i="10"/>
  <c r="AB261" i="10"/>
  <c r="Z260" i="10"/>
  <c r="X259" i="10"/>
  <c r="Z258" i="10"/>
  <c r="X257" i="10"/>
  <c r="W256" i="10"/>
  <c r="AA253" i="10"/>
  <c r="AA252" i="10"/>
  <c r="X251" i="10"/>
  <c r="W250" i="10"/>
  <c r="U248" i="10"/>
  <c r="W406" i="10"/>
  <c r="AA402" i="10"/>
  <c r="U381" i="10"/>
  <c r="Y371" i="10"/>
  <c r="AA370" i="10"/>
  <c r="Z366" i="10"/>
  <c r="AA365" i="10"/>
  <c r="Y363" i="10"/>
  <c r="Z359" i="10"/>
  <c r="AB358" i="10"/>
  <c r="AA357" i="10"/>
  <c r="AB356" i="10"/>
  <c r="Z355" i="10"/>
  <c r="AA354" i="10"/>
  <c r="AA348" i="10"/>
  <c r="Y347" i="10"/>
  <c r="U345" i="10"/>
  <c r="AB343" i="10"/>
  <c r="W341" i="10"/>
  <c r="AA337" i="10"/>
  <c r="V332" i="10"/>
  <c r="AA331" i="10"/>
  <c r="X329" i="10"/>
  <c r="Y328" i="10"/>
  <c r="V325" i="10"/>
  <c r="AA324" i="10"/>
  <c r="AB321" i="10"/>
  <c r="X318" i="10"/>
  <c r="V316" i="10"/>
  <c r="Y315" i="10"/>
  <c r="AB314" i="10"/>
  <c r="X312" i="10"/>
  <c r="AB311" i="10"/>
  <c r="Z407" i="10"/>
  <c r="Z404" i="10"/>
  <c r="X403" i="10"/>
  <c r="W402" i="10"/>
  <c r="AA391" i="10"/>
  <c r="U371" i="10"/>
  <c r="V370" i="10"/>
  <c r="X369" i="10"/>
  <c r="U365" i="10"/>
  <c r="V363" i="10"/>
  <c r="Z362" i="10"/>
  <c r="V359" i="10"/>
  <c r="X358" i="10"/>
  <c r="U357" i="10"/>
  <c r="V356" i="10"/>
  <c r="V355" i="10"/>
  <c r="W354" i="10"/>
  <c r="AA353" i="10"/>
  <c r="X405" i="10"/>
  <c r="AB391" i="10"/>
  <c r="W380" i="10"/>
  <c r="V379" i="10"/>
  <c r="X371" i="10"/>
  <c r="AB362" i="10"/>
  <c r="AB361" i="10"/>
  <c r="AB354" i="10"/>
  <c r="W353" i="10"/>
  <c r="U348" i="10"/>
  <c r="V346" i="10"/>
  <c r="Y345" i="10"/>
  <c r="V343" i="10"/>
  <c r="Y342" i="10"/>
  <c r="AA341" i="10"/>
  <c r="X339" i="10"/>
  <c r="AA338" i="10"/>
  <c r="Y333" i="10"/>
  <c r="U327" i="10"/>
  <c r="X325" i="10"/>
  <c r="Y324" i="10"/>
  <c r="Y323" i="10"/>
  <c r="AB322" i="10"/>
  <c r="X316" i="10"/>
  <c r="U315" i="10"/>
  <c r="X313" i="10"/>
  <c r="W312" i="10"/>
  <c r="W311" i="10"/>
  <c r="X310" i="10"/>
  <c r="AB309" i="10"/>
  <c r="AB306" i="10"/>
  <c r="X304" i="10"/>
  <c r="V302" i="10"/>
  <c r="Z300" i="10"/>
  <c r="W298" i="10"/>
  <c r="AB297" i="10"/>
  <c r="U295" i="10"/>
  <c r="Y294" i="10"/>
  <c r="W278" i="10"/>
  <c r="Z277" i="10"/>
  <c r="W269" i="10"/>
  <c r="W266" i="10"/>
  <c r="W265" i="10"/>
  <c r="Y262" i="10"/>
  <c r="Y261" i="10"/>
  <c r="U259" i="10"/>
  <c r="AA258" i="10"/>
  <c r="W255" i="10"/>
  <c r="U253" i="10"/>
  <c r="Z252" i="10"/>
  <c r="AB251" i="10"/>
  <c r="U250" i="10"/>
  <c r="AB249" i="10"/>
  <c r="Z248" i="10"/>
  <c r="V247" i="10"/>
  <c r="AB245" i="10"/>
  <c r="Z244" i="10"/>
  <c r="X243" i="10"/>
  <c r="Z242" i="10"/>
  <c r="X241" i="10"/>
  <c r="W240" i="10"/>
  <c r="AA237" i="10"/>
  <c r="AA236" i="10"/>
  <c r="X235" i="10"/>
  <c r="W234" i="10"/>
  <c r="U232" i="10"/>
  <c r="AB230" i="10"/>
  <c r="Y229" i="10"/>
  <c r="X228" i="10"/>
  <c r="V227" i="10"/>
  <c r="X226" i="10"/>
  <c r="U225" i="10"/>
  <c r="AB223" i="10"/>
  <c r="Z222" i="10"/>
  <c r="AB216" i="10"/>
  <c r="Z215" i="10"/>
  <c r="Y214" i="10"/>
  <c r="X213" i="10"/>
  <c r="X212" i="10"/>
  <c r="Z211" i="10"/>
  <c r="Z210" i="10"/>
  <c r="AB209" i="10"/>
  <c r="U207" i="10"/>
  <c r="V206" i="10"/>
  <c r="X205" i="10"/>
  <c r="X204" i="10"/>
  <c r="Z203" i="10"/>
  <c r="Z202" i="10"/>
  <c r="AB201" i="10"/>
  <c r="U199" i="10"/>
  <c r="V198" i="10"/>
  <c r="X197" i="10"/>
  <c r="X196" i="10"/>
  <c r="Z195" i="10"/>
  <c r="Z194" i="10"/>
  <c r="AB193" i="10"/>
  <c r="U191" i="10"/>
  <c r="V190" i="10"/>
  <c r="X189" i="10"/>
  <c r="X188" i="10"/>
  <c r="Z187" i="10"/>
  <c r="Z186" i="10"/>
  <c r="AB185" i="10"/>
  <c r="AB179" i="10"/>
  <c r="U177" i="10"/>
  <c r="W176" i="10"/>
  <c r="W175" i="10"/>
  <c r="Y174" i="10"/>
  <c r="Z173" i="10"/>
  <c r="AA172" i="10"/>
  <c r="AB171" i="10"/>
  <c r="U169" i="10"/>
  <c r="W168" i="10"/>
  <c r="W167" i="10"/>
  <c r="Y166" i="10"/>
  <c r="Z165" i="10"/>
  <c r="AA164" i="10"/>
  <c r="AB163" i="10"/>
  <c r="U161" i="10"/>
  <c r="W160" i="10"/>
  <c r="W159" i="10"/>
  <c r="Y158" i="10"/>
  <c r="Z157" i="10"/>
  <c r="AA156" i="10"/>
  <c r="AB155" i="10"/>
  <c r="U153" i="10"/>
  <c r="W152" i="10"/>
  <c r="W151" i="10"/>
  <c r="Y150" i="10"/>
  <c r="Z149" i="10"/>
  <c r="AA148" i="10"/>
  <c r="AB147" i="10"/>
  <c r="U145" i="10"/>
  <c r="W144" i="10"/>
  <c r="W143" i="10"/>
  <c r="Y142" i="10"/>
  <c r="Z141" i="10"/>
  <c r="AA140" i="10"/>
  <c r="AB139" i="10"/>
  <c r="U137" i="10"/>
  <c r="W136" i="10"/>
  <c r="W135" i="10"/>
  <c r="Y134" i="10"/>
  <c r="Z133" i="10"/>
  <c r="AA132" i="10"/>
  <c r="AB131" i="10"/>
  <c r="U129" i="10"/>
  <c r="W128" i="10"/>
  <c r="W127" i="10"/>
  <c r="Y126" i="10"/>
  <c r="Z125" i="10"/>
  <c r="AA124" i="10"/>
  <c r="AB123" i="10"/>
  <c r="U121" i="10"/>
  <c r="W120" i="10"/>
  <c r="W119" i="10"/>
  <c r="Y118" i="10"/>
  <c r="Z117" i="10"/>
  <c r="AA116" i="10"/>
  <c r="AB115" i="10"/>
  <c r="U113" i="10"/>
  <c r="W112" i="10"/>
  <c r="W111" i="10"/>
  <c r="Y110" i="10"/>
  <c r="Z109" i="10"/>
  <c r="AA108" i="10"/>
  <c r="AB107" i="10"/>
  <c r="U105" i="10"/>
  <c r="W104" i="10"/>
  <c r="U92" i="10"/>
  <c r="W91" i="10"/>
  <c r="W90" i="10"/>
  <c r="Y89" i="10"/>
  <c r="Z88" i="10"/>
  <c r="AA87" i="10"/>
  <c r="AB81" i="10"/>
  <c r="U79" i="10"/>
  <c r="V78" i="10"/>
  <c r="X77" i="10"/>
  <c r="X76" i="10"/>
  <c r="AB70" i="10"/>
  <c r="W68" i="10"/>
  <c r="W67" i="10"/>
  <c r="Z66" i="10"/>
  <c r="AA65" i="10"/>
  <c r="U63" i="10"/>
  <c r="X62" i="10"/>
  <c r="X61" i="10"/>
  <c r="AA60" i="10"/>
  <c r="AB59" i="10"/>
  <c r="V57" i="10"/>
  <c r="Y56" i="10"/>
  <c r="Y55" i="10"/>
  <c r="AB54" i="10"/>
  <c r="W52" i="10"/>
  <c r="W51" i="10"/>
  <c r="Z50" i="10"/>
  <c r="AA49" i="10"/>
  <c r="X46" i="10"/>
  <c r="X45" i="10"/>
  <c r="AA44" i="10"/>
  <c r="AB43" i="10"/>
  <c r="U42" i="10"/>
  <c r="Y40" i="10"/>
  <c r="Y39" i="10"/>
  <c r="AB38" i="10"/>
  <c r="W36" i="10"/>
  <c r="W35" i="10"/>
  <c r="Z34" i="10"/>
  <c r="AA33" i="10"/>
  <c r="U31" i="10"/>
  <c r="X30" i="10"/>
  <c r="X29" i="10"/>
  <c r="AA28" i="10"/>
  <c r="AB27" i="10"/>
  <c r="U26" i="10"/>
  <c r="V25" i="10"/>
  <c r="Y24" i="10"/>
  <c r="Y23" i="10"/>
  <c r="AB22" i="10"/>
  <c r="W20" i="10"/>
  <c r="W19" i="10"/>
  <c r="Z18" i="10"/>
  <c r="AA17" i="10"/>
  <c r="U15" i="10"/>
  <c r="X14" i="10"/>
  <c r="X13" i="10"/>
  <c r="AA12" i="10"/>
  <c r="AB11" i="10"/>
  <c r="V405" i="10"/>
  <c r="Z403" i="10"/>
  <c r="Y391" i="10"/>
  <c r="AB381" i="10"/>
  <c r="U380" i="10"/>
  <c r="X362" i="10"/>
  <c r="Y361" i="10"/>
  <c r="Z358" i="10"/>
  <c r="Y356" i="10"/>
  <c r="Z354" i="10"/>
  <c r="W345" i="10"/>
  <c r="X342" i="10"/>
  <c r="X341" i="10"/>
  <c r="W339" i="10"/>
  <c r="X338" i="10"/>
  <c r="X333" i="10"/>
  <c r="AB332" i="10"/>
  <c r="Z330" i="10"/>
  <c r="U325" i="10"/>
  <c r="U324" i="10"/>
  <c r="W323" i="10"/>
  <c r="AA322" i="10"/>
  <c r="W313" i="10"/>
  <c r="V312" i="10"/>
  <c r="U311" i="10"/>
  <c r="V310" i="10"/>
  <c r="X309" i="10"/>
  <c r="AA306" i="10"/>
  <c r="V304" i="10"/>
  <c r="AB303" i="10"/>
  <c r="Y300" i="10"/>
  <c r="U298" i="10"/>
  <c r="AA297" i="10"/>
  <c r="V294" i="10"/>
  <c r="AA281" i="10"/>
  <c r="V278" i="10"/>
  <c r="Y277" i="10"/>
  <c r="AA276" i="10"/>
  <c r="V269" i="10"/>
  <c r="AB268" i="10"/>
  <c r="U266" i="10"/>
  <c r="U265" i="10"/>
  <c r="AA264" i="10"/>
  <c r="W262" i="10"/>
  <c r="W261" i="10"/>
  <c r="Y258" i="10"/>
  <c r="AB257" i="10"/>
  <c r="V255" i="10"/>
  <c r="AA254" i="10"/>
  <c r="Y252" i="10"/>
  <c r="AA251" i="10"/>
  <c r="Y249" i="10"/>
  <c r="Y248" i="10"/>
  <c r="AA245" i="10"/>
  <c r="Y244" i="10"/>
  <c r="W243" i="10"/>
  <c r="Y242" i="10"/>
  <c r="W241" i="10"/>
  <c r="U240" i="10"/>
  <c r="AA238" i="10"/>
  <c r="Y237" i="10"/>
  <c r="Z236" i="10"/>
  <c r="V235" i="10"/>
  <c r="U234" i="10"/>
  <c r="AB231" i="10"/>
  <c r="AA230" i="10"/>
  <c r="W229" i="10"/>
  <c r="W228" i="10"/>
  <c r="U227" i="10"/>
  <c r="W226" i="10"/>
  <c r="AA223" i="10"/>
  <c r="Y222" i="10"/>
  <c r="AA216" i="10"/>
  <c r="Y215" i="10"/>
  <c r="W214" i="10"/>
  <c r="V213" i="10"/>
  <c r="W212" i="10"/>
  <c r="Y211" i="10"/>
  <c r="Y210" i="10"/>
  <c r="AA209" i="10"/>
  <c r="AB208" i="10"/>
  <c r="U206" i="10"/>
  <c r="V205" i="10"/>
  <c r="W204" i="10"/>
  <c r="Y203" i="10"/>
  <c r="Y202" i="10"/>
  <c r="AA201" i="10"/>
  <c r="AB200" i="10"/>
  <c r="U198" i="10"/>
  <c r="V197" i="10"/>
  <c r="W196" i="10"/>
  <c r="Y195" i="10"/>
  <c r="Y194" i="10"/>
  <c r="AA193" i="10"/>
  <c r="AB192" i="10"/>
  <c r="U190" i="10"/>
  <c r="V189" i="10"/>
  <c r="W188" i="10"/>
  <c r="Y187" i="10"/>
  <c r="Y186" i="10"/>
  <c r="AA185" i="10"/>
  <c r="AA179" i="10"/>
  <c r="AB178" i="10"/>
  <c r="V176" i="10"/>
  <c r="V175" i="10"/>
  <c r="X174" i="10"/>
  <c r="X173" i="10"/>
  <c r="Z172" i="10"/>
  <c r="AA171" i="10"/>
  <c r="AB170" i="10"/>
  <c r="V168" i="10"/>
  <c r="V167" i="10"/>
  <c r="X166" i="10"/>
  <c r="X165" i="10"/>
  <c r="Z164" i="10"/>
  <c r="AA163" i="10"/>
  <c r="AB162" i="10"/>
  <c r="V160" i="10"/>
  <c r="V159" i="10"/>
  <c r="X158" i="10"/>
  <c r="X157" i="10"/>
  <c r="Z156" i="10"/>
  <c r="AA155" i="10"/>
  <c r="AB154" i="10"/>
  <c r="V152" i="10"/>
  <c r="V151" i="10"/>
  <c r="X150" i="10"/>
  <c r="X149" i="10"/>
  <c r="Z148" i="10"/>
  <c r="AA147" i="10"/>
  <c r="AB146" i="10"/>
  <c r="V144" i="10"/>
  <c r="V143" i="10"/>
  <c r="X142" i="10"/>
  <c r="X141" i="10"/>
  <c r="Z140" i="10"/>
  <c r="AA139" i="10"/>
  <c r="AB138" i="10"/>
  <c r="V136" i="10"/>
  <c r="V135" i="10"/>
  <c r="X134" i="10"/>
  <c r="X133" i="10"/>
  <c r="Z132" i="10"/>
  <c r="AA131" i="10"/>
  <c r="AB130" i="10"/>
  <c r="V128" i="10"/>
  <c r="V127" i="10"/>
  <c r="X126" i="10"/>
  <c r="X125" i="10"/>
  <c r="Z124" i="10"/>
  <c r="W407" i="10"/>
  <c r="V403" i="10"/>
  <c r="V391" i="10"/>
  <c r="Z381" i="10"/>
  <c r="Z369" i="10"/>
  <c r="AB365" i="10"/>
  <c r="Z363" i="10"/>
  <c r="W362" i="10"/>
  <c r="X361" i="10"/>
  <c r="V358" i="10"/>
  <c r="W342" i="10"/>
  <c r="U341" i="10"/>
  <c r="U339" i="10"/>
  <c r="W338" i="10"/>
  <c r="Z337" i="10"/>
  <c r="AB336" i="10"/>
  <c r="V333" i="10"/>
  <c r="Z332" i="10"/>
  <c r="Z331" i="10"/>
  <c r="X330" i="10"/>
  <c r="V323" i="10"/>
  <c r="X322" i="10"/>
  <c r="W309" i="10"/>
  <c r="Z306" i="10"/>
  <c r="U304" i="10"/>
  <c r="Z303" i="10"/>
  <c r="X300" i="10"/>
  <c r="X297" i="10"/>
  <c r="Y281" i="10"/>
  <c r="U278" i="10"/>
  <c r="W277" i="10"/>
  <c r="Z276" i="10"/>
  <c r="AA275" i="10"/>
  <c r="U269" i="10"/>
  <c r="AA268" i="10"/>
  <c r="Z264" i="10"/>
  <c r="U262" i="10"/>
  <c r="U261" i="10"/>
  <c r="AB260" i="10"/>
  <c r="X258" i="10"/>
  <c r="AA257" i="10"/>
  <c r="U255" i="10"/>
  <c r="Z254" i="10"/>
  <c r="X252" i="10"/>
  <c r="Y251" i="10"/>
  <c r="X249" i="10"/>
  <c r="X248" i="10"/>
  <c r="AB246" i="10"/>
  <c r="Y245" i="10"/>
  <c r="X244" i="10"/>
  <c r="V243" i="10"/>
  <c r="X242" i="10"/>
  <c r="U241" i="10"/>
  <c r="AB239" i="10"/>
  <c r="Z238" i="10"/>
  <c r="X237" i="10"/>
  <c r="Y236" i="10"/>
  <c r="U235" i="10"/>
  <c r="AB233" i="10"/>
  <c r="AB232" i="10"/>
  <c r="AA231" i="10"/>
  <c r="Z230" i="10"/>
  <c r="V229" i="10"/>
  <c r="U228" i="10"/>
  <c r="AB224" i="10"/>
  <c r="X223" i="10"/>
  <c r="X222" i="10"/>
  <c r="Z216" i="10"/>
  <c r="X215" i="10"/>
  <c r="V214" i="10"/>
  <c r="U213" i="10"/>
  <c r="V212" i="10"/>
  <c r="X211" i="10"/>
  <c r="X210" i="10"/>
  <c r="Z209" i="10"/>
  <c r="Z208" i="10"/>
  <c r="AB207" i="10"/>
  <c r="U205" i="10"/>
  <c r="V204" i="10"/>
  <c r="X203" i="10"/>
  <c r="X202" i="10"/>
  <c r="Z201" i="10"/>
  <c r="Z200" i="10"/>
  <c r="AB199" i="10"/>
  <c r="U407" i="10"/>
  <c r="V381" i="10"/>
  <c r="W369" i="10"/>
  <c r="W365" i="10"/>
  <c r="X363" i="10"/>
  <c r="W361" i="10"/>
  <c r="AA350" i="10"/>
  <c r="V338" i="10"/>
  <c r="Y337" i="10"/>
  <c r="Y336" i="10"/>
  <c r="AB335" i="10"/>
  <c r="Y332" i="10"/>
  <c r="W331" i="10"/>
  <c r="W330" i="10"/>
  <c r="V322" i="10"/>
  <c r="AA321" i="10"/>
  <c r="AA319" i="10"/>
  <c r="AB318" i="10"/>
  <c r="V309" i="10"/>
  <c r="AB308" i="10"/>
  <c r="V306" i="10"/>
  <c r="Y303" i="10"/>
  <c r="U300" i="10"/>
  <c r="AA299" i="10"/>
  <c r="W297" i="10"/>
  <c r="W281" i="10"/>
  <c r="AA280" i="10"/>
  <c r="U277" i="10"/>
  <c r="X276" i="10"/>
  <c r="Z275" i="10"/>
  <c r="Z268" i="10"/>
  <c r="AB267" i="10"/>
  <c r="Y264" i="10"/>
  <c r="Y260" i="10"/>
  <c r="W258" i="10"/>
  <c r="Y257" i="10"/>
  <c r="Y254" i="10"/>
  <c r="V251" i="10"/>
  <c r="W249" i="10"/>
  <c r="W248" i="10"/>
  <c r="AB247" i="10"/>
  <c r="AA246" i="10"/>
  <c r="W245" i="10"/>
  <c r="W244" i="10"/>
  <c r="U243" i="10"/>
  <c r="W242" i="10"/>
  <c r="AA239" i="10"/>
  <c r="Y238" i="10"/>
  <c r="W237" i="10"/>
  <c r="X236" i="10"/>
  <c r="Y233" i="10"/>
  <c r="AA232" i="10"/>
  <c r="Y231" i="10"/>
  <c r="Y230" i="10"/>
  <c r="U229" i="10"/>
  <c r="AB225" i="10"/>
  <c r="AA224" i="10"/>
  <c r="W223" i="10"/>
  <c r="W222" i="10"/>
  <c r="Y216" i="10"/>
  <c r="W215" i="10"/>
  <c r="U212" i="10"/>
  <c r="V211" i="10"/>
  <c r="W210" i="10"/>
  <c r="Y209" i="10"/>
  <c r="Y208" i="10"/>
  <c r="AA207" i="10"/>
  <c r="AB206" i="10"/>
  <c r="U204" i="10"/>
  <c r="V203" i="10"/>
  <c r="W202" i="10"/>
  <c r="Y201" i="10"/>
  <c r="Y200" i="10"/>
  <c r="AA199" i="10"/>
  <c r="AB198" i="10"/>
  <c r="U196" i="10"/>
  <c r="V195" i="10"/>
  <c r="W194" i="10"/>
  <c r="Y193" i="10"/>
  <c r="Y192" i="10"/>
  <c r="AA191" i="10"/>
  <c r="AB190" i="10"/>
  <c r="U188" i="10"/>
  <c r="V187" i="10"/>
  <c r="W186" i="10"/>
  <c r="Y185" i="10"/>
  <c r="X179" i="10"/>
  <c r="Z178" i="10"/>
  <c r="AA177" i="10"/>
  <c r="AB176" i="10"/>
  <c r="V174" i="10"/>
  <c r="V173" i="10"/>
  <c r="X172" i="10"/>
  <c r="X171" i="10"/>
  <c r="Z170" i="10"/>
  <c r="AA169" i="10"/>
  <c r="AB168" i="10"/>
  <c r="AB408" i="10"/>
  <c r="Y406" i="10"/>
  <c r="W404" i="10"/>
  <c r="Z392" i="10"/>
  <c r="U369" i="10"/>
  <c r="AB359" i="10"/>
  <c r="AA355" i="10"/>
  <c r="Y352" i="10"/>
  <c r="Y350" i="10"/>
  <c r="AB346" i="10"/>
  <c r="U337" i="10"/>
  <c r="W336" i="10"/>
  <c r="AA335" i="10"/>
  <c r="V331" i="10"/>
  <c r="U330" i="10"/>
  <c r="AB329" i="10"/>
  <c r="Z328" i="10"/>
  <c r="AB327" i="10"/>
  <c r="U322" i="10"/>
  <c r="Y321" i="10"/>
  <c r="Z319" i="10"/>
  <c r="Y318" i="10"/>
  <c r="Z308" i="10"/>
  <c r="U306" i="10"/>
  <c r="W303" i="10"/>
  <c r="AB302" i="10"/>
  <c r="Y299" i="10"/>
  <c r="U297" i="10"/>
  <c r="AA295" i="10"/>
  <c r="U281" i="10"/>
  <c r="Y280" i="10"/>
  <c r="AB279" i="10"/>
  <c r="W276" i="10"/>
  <c r="Y275" i="10"/>
  <c r="X268" i="10"/>
  <c r="Y267" i="10"/>
  <c r="W264" i="10"/>
  <c r="AB263" i="10"/>
  <c r="X260" i="10"/>
  <c r="AA259" i="10"/>
  <c r="W257" i="10"/>
  <c r="AA256" i="10"/>
  <c r="W254" i="10"/>
  <c r="AB253" i="10"/>
  <c r="U251" i="10"/>
  <c r="AB250" i="10"/>
  <c r="V249" i="10"/>
  <c r="AA247" i="10"/>
  <c r="Z246" i="10"/>
  <c r="V245" i="10"/>
  <c r="U244" i="10"/>
  <c r="AB240" i="10"/>
  <c r="X239" i="10"/>
  <c r="X238" i="10"/>
  <c r="V237" i="10"/>
  <c r="U236" i="10"/>
  <c r="AB234" i="10"/>
  <c r="X233" i="10"/>
  <c r="Z232" i="10"/>
  <c r="X231" i="10"/>
  <c r="W230" i="10"/>
  <c r="AA227" i="10"/>
  <c r="AB226" i="10"/>
  <c r="AA225" i="10"/>
  <c r="Z224" i="10"/>
  <c r="V223" i="10"/>
  <c r="U222" i="10"/>
  <c r="W216" i="10"/>
  <c r="V215" i="10"/>
  <c r="AB213" i="10"/>
  <c r="U211" i="10"/>
  <c r="V210" i="10"/>
  <c r="X209" i="10"/>
  <c r="X208" i="10"/>
  <c r="Z207" i="10"/>
  <c r="Z206" i="10"/>
  <c r="AB205" i="10"/>
  <c r="U203" i="10"/>
  <c r="V202" i="10"/>
  <c r="X201" i="10"/>
  <c r="X200" i="10"/>
  <c r="Z199" i="10"/>
  <c r="Z198" i="10"/>
  <c r="AB197" i="10"/>
  <c r="U195" i="10"/>
  <c r="V194" i="10"/>
  <c r="X193" i="10"/>
  <c r="X192" i="10"/>
  <c r="Z191" i="10"/>
  <c r="Z190" i="10"/>
  <c r="AB189" i="10"/>
  <c r="U187" i="10"/>
  <c r="V186" i="10"/>
  <c r="X185" i="10"/>
  <c r="W179" i="10"/>
  <c r="Y178" i="10"/>
  <c r="Z177" i="10"/>
  <c r="AA176" i="10"/>
  <c r="AB175" i="10"/>
  <c r="U173" i="10"/>
  <c r="W172" i="10"/>
  <c r="W171" i="10"/>
  <c r="Y170" i="10"/>
  <c r="Z169" i="10"/>
  <c r="AA168" i="10"/>
  <c r="AB167" i="10"/>
  <c r="U165" i="10"/>
  <c r="W164" i="10"/>
  <c r="W163" i="10"/>
  <c r="Y162" i="10"/>
  <c r="Z161" i="10"/>
  <c r="AA160" i="10"/>
  <c r="AB159" i="10"/>
  <c r="U157" i="10"/>
  <c r="W156" i="10"/>
  <c r="W155" i="10"/>
  <c r="Y154" i="10"/>
  <c r="Z153" i="10"/>
  <c r="AA152" i="10"/>
  <c r="AB151" i="10"/>
  <c r="U149" i="10"/>
  <c r="W148" i="10"/>
  <c r="W147" i="10"/>
  <c r="Y146" i="10"/>
  <c r="Z145" i="10"/>
  <c r="AA144" i="10"/>
  <c r="AB143" i="10"/>
  <c r="U141" i="10"/>
  <c r="W140" i="10"/>
  <c r="W139" i="10"/>
  <c r="Y138" i="10"/>
  <c r="Z137" i="10"/>
  <c r="AA136" i="10"/>
  <c r="AB135" i="10"/>
  <c r="U133" i="10"/>
  <c r="W132" i="10"/>
  <c r="W131" i="10"/>
  <c r="Y130" i="10"/>
  <c r="Z129" i="10"/>
  <c r="AA128" i="10"/>
  <c r="AB127" i="10"/>
  <c r="U125" i="10"/>
  <c r="W124" i="10"/>
  <c r="W123" i="10"/>
  <c r="Y122" i="10"/>
  <c r="Z121" i="10"/>
  <c r="AA120" i="10"/>
  <c r="AB119" i="10"/>
  <c r="U117" i="10"/>
  <c r="W116" i="10"/>
  <c r="W115" i="10"/>
  <c r="Y114" i="10"/>
  <c r="Z113" i="10"/>
  <c r="AA112" i="10"/>
  <c r="AB111" i="10"/>
  <c r="U109" i="10"/>
  <c r="W108" i="10"/>
  <c r="W107" i="10"/>
  <c r="Y106" i="10"/>
  <c r="Z105" i="10"/>
  <c r="AA104" i="10"/>
  <c r="Z92" i="10"/>
  <c r="AA91" i="10"/>
  <c r="AB90" i="10"/>
  <c r="U88" i="10"/>
  <c r="W87" i="10"/>
  <c r="X81" i="10"/>
  <c r="X80" i="10"/>
  <c r="Z79" i="10"/>
  <c r="Z78" i="10"/>
  <c r="AB77" i="10"/>
  <c r="X70" i="10"/>
  <c r="X69" i="10"/>
  <c r="AA68" i="10"/>
  <c r="AB67" i="10"/>
  <c r="U66" i="10"/>
  <c r="V65" i="10"/>
  <c r="Y64" i="10"/>
  <c r="Y63" i="10"/>
  <c r="AB62" i="10"/>
  <c r="W60" i="10"/>
  <c r="W59" i="10"/>
  <c r="Z58" i="10"/>
  <c r="AA57" i="10"/>
  <c r="U55" i="10"/>
  <c r="X54" i="10"/>
  <c r="X53" i="10"/>
  <c r="AA52" i="10"/>
  <c r="AB51" i="10"/>
  <c r="U50" i="10"/>
  <c r="V49" i="10"/>
  <c r="Y48" i="10"/>
  <c r="Y47" i="10"/>
  <c r="AB46" i="10"/>
  <c r="W44" i="10"/>
  <c r="W43" i="10"/>
  <c r="Z42" i="10"/>
  <c r="AA41" i="10"/>
  <c r="U39" i="10"/>
  <c r="X38" i="10"/>
  <c r="X37" i="10"/>
  <c r="AA36" i="10"/>
  <c r="AB35" i="10"/>
  <c r="U34" i="10"/>
  <c r="Y32" i="10"/>
  <c r="Y31" i="10"/>
  <c r="AB30" i="10"/>
  <c r="W28" i="10"/>
  <c r="W27" i="10"/>
  <c r="Z26" i="10"/>
  <c r="AA25" i="10"/>
  <c r="U23" i="10"/>
  <c r="X22" i="10"/>
  <c r="X21" i="10"/>
  <c r="AA20" i="10"/>
  <c r="AB19" i="10"/>
  <c r="Z408" i="10"/>
  <c r="V406" i="10"/>
  <c r="V404" i="10"/>
  <c r="Y402" i="10"/>
  <c r="X392" i="10"/>
  <c r="X370" i="10"/>
  <c r="W359" i="10"/>
  <c r="W357" i="10"/>
  <c r="X355" i="10"/>
  <c r="X352" i="10"/>
  <c r="X350" i="10"/>
  <c r="X347" i="10"/>
  <c r="AA346" i="10"/>
  <c r="V336" i="10"/>
  <c r="Y335" i="10"/>
  <c r="U331" i="10"/>
  <c r="AA329" i="10"/>
  <c r="X328" i="10"/>
  <c r="AA327" i="10"/>
  <c r="X321" i="10"/>
  <c r="Y319" i="10"/>
  <c r="W318" i="10"/>
  <c r="AB316" i="10"/>
  <c r="AA315" i="10"/>
  <c r="Z314" i="10"/>
  <c r="Y308" i="10"/>
  <c r="AA302" i="10"/>
  <c r="X299" i="10"/>
  <c r="AB298" i="10"/>
  <c r="Z295" i="10"/>
  <c r="W280" i="10"/>
  <c r="Y279" i="10"/>
  <c r="V276" i="10"/>
  <c r="V275" i="10"/>
  <c r="AB269" i="10"/>
  <c r="U268" i="10"/>
  <c r="X267" i="10"/>
  <c r="AB266" i="10"/>
  <c r="U264" i="10"/>
  <c r="Y263" i="10"/>
  <c r="W260" i="10"/>
  <c r="Y259" i="10"/>
  <c r="U257" i="10"/>
  <c r="Z256" i="10"/>
  <c r="U254" i="10"/>
  <c r="Y253" i="10"/>
  <c r="AA250" i="10"/>
  <c r="U249" i="10"/>
  <c r="Y247" i="10"/>
  <c r="Y246" i="10"/>
  <c r="U245" i="10"/>
  <c r="AB241" i="10"/>
  <c r="AA240" i="10"/>
  <c r="W239" i="10"/>
  <c r="W238" i="10"/>
  <c r="U237" i="10"/>
  <c r="AB235" i="10"/>
  <c r="AA234" i="10"/>
  <c r="W233" i="10"/>
  <c r="Y232" i="10"/>
  <c r="W231" i="10"/>
  <c r="U230" i="10"/>
  <c r="AB228" i="10"/>
  <c r="Y227" i="10"/>
  <c r="AA226" i="10"/>
  <c r="Y225" i="10"/>
  <c r="X224" i="10"/>
  <c r="U223" i="10"/>
  <c r="V216" i="10"/>
  <c r="AB214" i="10"/>
  <c r="AA213" i="10"/>
  <c r="AB212" i="10"/>
  <c r="U210" i="10"/>
  <c r="V209" i="10"/>
  <c r="W208" i="10"/>
  <c r="Y207" i="10"/>
  <c r="Y206" i="10"/>
  <c r="AA205" i="10"/>
  <c r="AB204" i="10"/>
  <c r="U202" i="10"/>
  <c r="V201" i="10"/>
  <c r="W200" i="10"/>
  <c r="Y199" i="10"/>
  <c r="Y198" i="10"/>
  <c r="AA197" i="10"/>
  <c r="AB196" i="10"/>
  <c r="U194" i="10"/>
  <c r="V193" i="10"/>
  <c r="W192" i="10"/>
  <c r="Y191" i="10"/>
  <c r="Y190" i="10"/>
  <c r="AA189" i="10"/>
  <c r="AB188" i="10"/>
  <c r="U186" i="10"/>
  <c r="V185" i="10"/>
  <c r="V179" i="10"/>
  <c r="X178" i="10"/>
  <c r="X177" i="10"/>
  <c r="Z176" i="10"/>
  <c r="AA175" i="10"/>
  <c r="AB174" i="10"/>
  <c r="V172" i="10"/>
  <c r="V171" i="10"/>
  <c r="X170" i="10"/>
  <c r="X169" i="10"/>
  <c r="Z168" i="10"/>
  <c r="AA167" i="10"/>
  <c r="AB166" i="10"/>
  <c r="V164" i="10"/>
  <c r="V163" i="10"/>
  <c r="X162" i="10"/>
  <c r="X161" i="10"/>
  <c r="Z160" i="10"/>
  <c r="AA159" i="10"/>
  <c r="AB158" i="10"/>
  <c r="V156" i="10"/>
  <c r="V155" i="10"/>
  <c r="X154" i="10"/>
  <c r="X153" i="10"/>
  <c r="Z152" i="10"/>
  <c r="AA151" i="10"/>
  <c r="AB150" i="10"/>
  <c r="V148" i="10"/>
  <c r="AF148" i="10" s="1"/>
  <c r="V147" i="10"/>
  <c r="X146" i="10"/>
  <c r="X145" i="10"/>
  <c r="Z144" i="10"/>
  <c r="AA143" i="10"/>
  <c r="AB142" i="10"/>
  <c r="V140" i="10"/>
  <c r="V139" i="10"/>
  <c r="X138" i="10"/>
  <c r="X137" i="10"/>
  <c r="Z136" i="10"/>
  <c r="AA135" i="10"/>
  <c r="AB134" i="10"/>
  <c r="V132" i="10"/>
  <c r="AF132" i="10" s="1"/>
  <c r="V131" i="10"/>
  <c r="X130" i="10"/>
  <c r="X129" i="10"/>
  <c r="Z128" i="10"/>
  <c r="AA127" i="10"/>
  <c r="AB126" i="10"/>
  <c r="V124" i="10"/>
  <c r="V123" i="10"/>
  <c r="X122" i="10"/>
  <c r="X121" i="10"/>
  <c r="Z120" i="10"/>
  <c r="AA119" i="10"/>
  <c r="AB118" i="10"/>
  <c r="V116" i="10"/>
  <c r="V115" i="10"/>
  <c r="X114" i="10"/>
  <c r="X113" i="10"/>
  <c r="Z112" i="10"/>
  <c r="AA111" i="10"/>
  <c r="AB110" i="10"/>
  <c r="V108" i="10"/>
  <c r="V107" i="10"/>
  <c r="X106" i="10"/>
  <c r="X105" i="10"/>
  <c r="Z104" i="10"/>
  <c r="X92" i="10"/>
  <c r="Z91" i="10"/>
  <c r="AA90" i="10"/>
  <c r="AB89" i="10"/>
  <c r="V87" i="10"/>
  <c r="V81" i="10"/>
  <c r="W80" i="10"/>
  <c r="Y79" i="10"/>
  <c r="Y78" i="10"/>
  <c r="AA77" i="10"/>
  <c r="AB76" i="10"/>
  <c r="AB83" i="10" s="1"/>
  <c r="W70" i="10"/>
  <c r="W69" i="10"/>
  <c r="Z68" i="10"/>
  <c r="AA67" i="10"/>
  <c r="U65" i="10"/>
  <c r="X64" i="10"/>
  <c r="X63" i="10"/>
  <c r="AA62" i="10"/>
  <c r="AB61" i="10"/>
  <c r="U60" i="10"/>
  <c r="V59" i="10"/>
  <c r="Y58" i="10"/>
  <c r="Y57" i="10"/>
  <c r="AB56" i="10"/>
  <c r="W54" i="10"/>
  <c r="W53" i="10"/>
  <c r="Z52" i="10"/>
  <c r="AA51" i="10"/>
  <c r="U49" i="10"/>
  <c r="AF49" i="10" s="1"/>
  <c r="X48" i="10"/>
  <c r="X47" i="10"/>
  <c r="AA46" i="10"/>
  <c r="AB45" i="10"/>
  <c r="U408" i="10"/>
  <c r="AA405" i="10"/>
  <c r="U392" i="10"/>
  <c r="Y380" i="10"/>
  <c r="X379" i="10"/>
  <c r="Z371" i="10"/>
  <c r="W366" i="10"/>
  <c r="Z353" i="10"/>
  <c r="U352" i="10"/>
  <c r="X348" i="10"/>
  <c r="U347" i="10"/>
  <c r="W346" i="10"/>
  <c r="AA345" i="10"/>
  <c r="W343" i="10"/>
  <c r="AA342" i="10"/>
  <c r="AB341" i="10"/>
  <c r="Y339" i="10"/>
  <c r="U335" i="10"/>
  <c r="AA333" i="10"/>
  <c r="W329" i="10"/>
  <c r="V327" i="10"/>
  <c r="Y325" i="10"/>
  <c r="Z324" i="10"/>
  <c r="AA323" i="10"/>
  <c r="Y316" i="10"/>
  <c r="V315" i="10"/>
  <c r="V314" i="10"/>
  <c r="Y313" i="10"/>
  <c r="Z312" i="10"/>
  <c r="Z311" i="10"/>
  <c r="Z310" i="10"/>
  <c r="U308" i="10"/>
  <c r="Y304" i="10"/>
  <c r="W302" i="10"/>
  <c r="X298" i="10"/>
  <c r="V295" i="10"/>
  <c r="Z294" i="10"/>
  <c r="U280" i="10"/>
  <c r="V279" i="10"/>
  <c r="Y278" i="10"/>
  <c r="Y269" i="10"/>
  <c r="X266" i="10"/>
  <c r="X265" i="10"/>
  <c r="W263" i="10"/>
  <c r="AA262" i="10"/>
  <c r="AA261" i="10"/>
  <c r="V259" i="10"/>
  <c r="AB258" i="10"/>
  <c r="U256" i="10"/>
  <c r="AA255" i="10"/>
  <c r="W253" i="10"/>
  <c r="AB252" i="10"/>
  <c r="X250" i="10"/>
  <c r="AA248" i="10"/>
  <c r="W247" i="10"/>
  <c r="U246" i="10"/>
  <c r="W327" i="10"/>
  <c r="AB326" i="10"/>
  <c r="U319" i="10"/>
  <c r="U275" i="10"/>
  <c r="AA269" i="10"/>
  <c r="X253" i="10"/>
  <c r="X247" i="10"/>
  <c r="W246" i="10"/>
  <c r="AA243" i="10"/>
  <c r="Z240" i="10"/>
  <c r="Y234" i="10"/>
  <c r="Z226" i="10"/>
  <c r="Z213" i="10"/>
  <c r="AA203" i="10"/>
  <c r="AB202" i="10"/>
  <c r="U201" i="10"/>
  <c r="V200" i="10"/>
  <c r="AB191" i="10"/>
  <c r="Z179" i="10"/>
  <c r="V177" i="10"/>
  <c r="Z175" i="10"/>
  <c r="AB173" i="10"/>
  <c r="Z171" i="10"/>
  <c r="V169" i="10"/>
  <c r="Z167" i="10"/>
  <c r="Z163" i="10"/>
  <c r="W162" i="10"/>
  <c r="AA158" i="10"/>
  <c r="W157" i="10"/>
  <c r="V392" i="10"/>
  <c r="U328" i="10"/>
  <c r="V280" i="10"/>
  <c r="AB262" i="10"/>
  <c r="Y243" i="10"/>
  <c r="X240" i="10"/>
  <c r="X234" i="10"/>
  <c r="Y226" i="10"/>
  <c r="Y213" i="10"/>
  <c r="X206" i="10"/>
  <c r="U200" i="10"/>
  <c r="X199" i="10"/>
  <c r="Z197" i="10"/>
  <c r="Z193" i="10"/>
  <c r="X191" i="10"/>
  <c r="Z189" i="10"/>
  <c r="Z185" i="10"/>
  <c r="U179" i="10"/>
  <c r="X175" i="10"/>
  <c r="AA173" i="10"/>
  <c r="U171" i="10"/>
  <c r="X167" i="10"/>
  <c r="AB164" i="10"/>
  <c r="X163" i="10"/>
  <c r="V162" i="10"/>
  <c r="Z158" i="10"/>
  <c r="V157" i="10"/>
  <c r="AA153" i="10"/>
  <c r="X152" i="10"/>
  <c r="AB148" i="10"/>
  <c r="X147" i="10"/>
  <c r="V146" i="10"/>
  <c r="Z142" i="10"/>
  <c r="V141" i="10"/>
  <c r="AA137" i="10"/>
  <c r="X136" i="10"/>
  <c r="AB132" i="10"/>
  <c r="X131" i="10"/>
  <c r="V130" i="10"/>
  <c r="Z126" i="10"/>
  <c r="V125" i="10"/>
  <c r="U123" i="10"/>
  <c r="W122" i="10"/>
  <c r="W121" i="10"/>
  <c r="Y120" i="10"/>
  <c r="Z119" i="10"/>
  <c r="X115" i="10"/>
  <c r="Z114" i="10"/>
  <c r="AA113" i="10"/>
  <c r="AB112" i="10"/>
  <c r="X108" i="10"/>
  <c r="Z107" i="10"/>
  <c r="AA106" i="10"/>
  <c r="AB105" i="10"/>
  <c r="AA92" i="10"/>
  <c r="AB91" i="10"/>
  <c r="X87" i="10"/>
  <c r="X94" i="10" s="1"/>
  <c r="Y81" i="10"/>
  <c r="Y80" i="10"/>
  <c r="AA79" i="10"/>
  <c r="AB78" i="10"/>
  <c r="Z77" i="10"/>
  <c r="Y70" i="10"/>
  <c r="Y69" i="10"/>
  <c r="AB68" i="10"/>
  <c r="W66" i="10"/>
  <c r="X65" i="10"/>
  <c r="AB64" i="10"/>
  <c r="Y60" i="10"/>
  <c r="AA59" i="10"/>
  <c r="W56" i="10"/>
  <c r="X55" i="10"/>
  <c r="AA54" i="10"/>
  <c r="AB53" i="10"/>
  <c r="Y50" i="10"/>
  <c r="AB49" i="10"/>
  <c r="V45" i="10"/>
  <c r="V43" i="10"/>
  <c r="X41" i="10"/>
  <c r="U40" i="10"/>
  <c r="AA39" i="10"/>
  <c r="Y37" i="10"/>
  <c r="Y35" i="10"/>
  <c r="AF35" i="10" s="1"/>
  <c r="W34" i="10"/>
  <c r="AB33" i="10"/>
  <c r="X32" i="10"/>
  <c r="W30" i="10"/>
  <c r="AF30" i="10" s="1"/>
  <c r="AB29" i="10"/>
  <c r="X28" i="10"/>
  <c r="Y26" i="10"/>
  <c r="AA24" i="10"/>
  <c r="Z22" i="10"/>
  <c r="Z20" i="10"/>
  <c r="Y17" i="10"/>
  <c r="AA16" i="10"/>
  <c r="Y15" i="10"/>
  <c r="Y14" i="10"/>
  <c r="U13" i="10"/>
  <c r="V335" i="10"/>
  <c r="Y334" i="10"/>
  <c r="Z329" i="10"/>
  <c r="X308" i="10"/>
  <c r="Y302" i="10"/>
  <c r="AA294" i="10"/>
  <c r="X263" i="10"/>
  <c r="AB255" i="10"/>
  <c r="Y250" i="10"/>
  <c r="AB242" i="10"/>
  <c r="V239" i="10"/>
  <c r="V233" i="10"/>
  <c r="Z228" i="10"/>
  <c r="Z212" i="10"/>
  <c r="W206" i="10"/>
  <c r="V199" i="10"/>
  <c r="Y197" i="10"/>
  <c r="AB195" i="10"/>
  <c r="U193" i="10"/>
  <c r="V191" i="10"/>
  <c r="Y189" i="10"/>
  <c r="AB187" i="10"/>
  <c r="U185" i="10"/>
  <c r="U175" i="10"/>
  <c r="W173" i="10"/>
  <c r="U167" i="10"/>
  <c r="AB165" i="10"/>
  <c r="Y164" i="10"/>
  <c r="U163" i="10"/>
  <c r="Z159" i="10"/>
  <c r="W158" i="10"/>
  <c r="AA154" i="10"/>
  <c r="W153" i="10"/>
  <c r="AA379" i="10"/>
  <c r="W321" i="10"/>
  <c r="AA310" i="10"/>
  <c r="Y295" i="10"/>
  <c r="X256" i="10"/>
  <c r="AA242" i="10"/>
  <c r="U239" i="10"/>
  <c r="U233" i="10"/>
  <c r="Y228" i="10"/>
  <c r="X225" i="10"/>
  <c r="Y212" i="10"/>
  <c r="Z205" i="10"/>
  <c r="U197" i="10"/>
  <c r="AA195" i="10"/>
  <c r="U189" i="10"/>
  <c r="AA187" i="10"/>
  <c r="AA178" i="10"/>
  <c r="Y176" i="10"/>
  <c r="AA170" i="10"/>
  <c r="Y168" i="10"/>
  <c r="AA165" i="10"/>
  <c r="X164" i="10"/>
  <c r="AB160" i="10"/>
  <c r="X159" i="10"/>
  <c r="V158" i="10"/>
  <c r="Z154" i="10"/>
  <c r="V153" i="10"/>
  <c r="AA149" i="10"/>
  <c r="X148" i="10"/>
  <c r="AB144" i="10"/>
  <c r="X143" i="10"/>
  <c r="V142" i="10"/>
  <c r="Z138" i="10"/>
  <c r="V137" i="10"/>
  <c r="AA133" i="10"/>
  <c r="X132" i="10"/>
  <c r="AB128" i="10"/>
  <c r="X127" i="10"/>
  <c r="V126" i="10"/>
  <c r="V402" i="10"/>
  <c r="U370" i="10"/>
  <c r="AB366" i="10"/>
  <c r="W350" i="10"/>
  <c r="AB342" i="10"/>
  <c r="AB312" i="10"/>
  <c r="AA311" i="10"/>
  <c r="Z304" i="10"/>
  <c r="Y265" i="10"/>
  <c r="U238" i="10"/>
  <c r="AB237" i="10"/>
  <c r="AB236" i="10"/>
  <c r="X232" i="10"/>
  <c r="V231" i="10"/>
  <c r="W225" i="10"/>
  <c r="AB211" i="10"/>
  <c r="Y205" i="10"/>
  <c r="X195" i="10"/>
  <c r="Z192" i="10"/>
  <c r="X187" i="10"/>
  <c r="X346" i="10"/>
  <c r="Y343" i="10"/>
  <c r="W314" i="10"/>
  <c r="AA313" i="10"/>
  <c r="V296" i="10"/>
  <c r="AA266" i="10"/>
  <c r="AA241" i="10"/>
  <c r="AA235" i="10"/>
  <c r="W232" i="10"/>
  <c r="X227" i="10"/>
  <c r="W224" i="10"/>
  <c r="AA222" i="10"/>
  <c r="AA211" i="10"/>
  <c r="AB210" i="10"/>
  <c r="U209" i="10"/>
  <c r="V208" i="10"/>
  <c r="Z204" i="10"/>
  <c r="X198" i="10"/>
  <c r="Z196" i="10"/>
  <c r="V192" i="10"/>
  <c r="X190" i="10"/>
  <c r="Z188" i="10"/>
  <c r="V178" i="10"/>
  <c r="Z174" i="10"/>
  <c r="Y172" i="10"/>
  <c r="V170" i="10"/>
  <c r="Z166" i="10"/>
  <c r="V165" i="10"/>
  <c r="AA161" i="10"/>
  <c r="X160" i="10"/>
  <c r="AB156" i="10"/>
  <c r="X155" i="10"/>
  <c r="V154" i="10"/>
  <c r="Z150" i="10"/>
  <c r="V149" i="10"/>
  <c r="AA145" i="10"/>
  <c r="X144" i="10"/>
  <c r="AB140" i="10"/>
  <c r="X139" i="10"/>
  <c r="V138" i="10"/>
  <c r="Z134" i="10"/>
  <c r="V133" i="10"/>
  <c r="AA129" i="10"/>
  <c r="X128" i="10"/>
  <c r="AB124" i="10"/>
  <c r="W118" i="10"/>
  <c r="X117" i="10"/>
  <c r="AB116" i="10"/>
  <c r="U111" i="10"/>
  <c r="X110" i="10"/>
  <c r="AA109" i="10"/>
  <c r="V104" i="10"/>
  <c r="U90" i="10"/>
  <c r="X89" i="10"/>
  <c r="AA88" i="10"/>
  <c r="W352" i="10"/>
  <c r="AB345" i="10"/>
  <c r="W299" i="10"/>
  <c r="AA298" i="10"/>
  <c r="V267" i="10"/>
  <c r="AB244" i="10"/>
  <c r="Y241" i="10"/>
  <c r="Y235" i="10"/>
  <c r="AB229" i="10"/>
  <c r="W227" i="10"/>
  <c r="U224" i="10"/>
  <c r="U216" i="10"/>
  <c r="AA215" i="10"/>
  <c r="AA214" i="10"/>
  <c r="U208" i="10"/>
  <c r="X207" i="10"/>
  <c r="Y204" i="10"/>
  <c r="W198" i="10"/>
  <c r="Y196" i="10"/>
  <c r="AB194" i="10"/>
  <c r="U192" i="10"/>
  <c r="W190" i="10"/>
  <c r="Y188" i="10"/>
  <c r="AB186" i="10"/>
  <c r="AB177" i="10"/>
  <c r="W174" i="10"/>
  <c r="AB169" i="10"/>
  <c r="W166" i="10"/>
  <c r="AA162" i="10"/>
  <c r="W161" i="10"/>
  <c r="AB157" i="10"/>
  <c r="Y156" i="10"/>
  <c r="U155" i="10"/>
  <c r="Z151" i="10"/>
  <c r="W150" i="10"/>
  <c r="AA146" i="10"/>
  <c r="W145" i="10"/>
  <c r="AB141" i="10"/>
  <c r="Y140" i="10"/>
  <c r="U139" i="10"/>
  <c r="Z135" i="10"/>
  <c r="W134" i="10"/>
  <c r="AA130" i="10"/>
  <c r="W129" i="10"/>
  <c r="AB125" i="10"/>
  <c r="Y124" i="10"/>
  <c r="AA123" i="10"/>
  <c r="AB122" i="10"/>
  <c r="V118" i="10"/>
  <c r="W117" i="10"/>
  <c r="Z116" i="10"/>
  <c r="W110" i="10"/>
  <c r="X109" i="10"/>
  <c r="AB108" i="10"/>
  <c r="W89" i="10"/>
  <c r="X88" i="10"/>
  <c r="AB87" i="10"/>
  <c r="W408" i="10"/>
  <c r="U404" i="10"/>
  <c r="U359" i="10"/>
  <c r="AB353" i="10"/>
  <c r="W347" i="10"/>
  <c r="AA325" i="10"/>
  <c r="AA316" i="10"/>
  <c r="Z315" i="10"/>
  <c r="W279" i="10"/>
  <c r="Z278" i="10"/>
  <c r="W259" i="10"/>
  <c r="AB248" i="10"/>
  <c r="AA229" i="10"/>
  <c r="Z214" i="10"/>
  <c r="V207" i="10"/>
  <c r="AB203" i="10"/>
  <c r="V196" i="10"/>
  <c r="X194" i="10"/>
  <c r="V188" i="10"/>
  <c r="X186" i="10"/>
  <c r="W177" i="10"/>
  <c r="W169" i="10"/>
  <c r="V166" i="10"/>
  <c r="Z162" i="10"/>
  <c r="V161" i="10"/>
  <c r="AA157" i="10"/>
  <c r="X156" i="10"/>
  <c r="AB152" i="10"/>
  <c r="X151" i="10"/>
  <c r="V150" i="10"/>
  <c r="Z146" i="10"/>
  <c r="V145" i="10"/>
  <c r="AA141" i="10"/>
  <c r="X140" i="10"/>
  <c r="AB136" i="10"/>
  <c r="X135" i="10"/>
  <c r="V134" i="10"/>
  <c r="Z130" i="10"/>
  <c r="V129" i="10"/>
  <c r="AA125" i="10"/>
  <c r="X124" i="10"/>
  <c r="Z123" i="10"/>
  <c r="AA122" i="10"/>
  <c r="AB121" i="10"/>
  <c r="V117" i="10"/>
  <c r="Y116" i="10"/>
  <c r="AA115" i="10"/>
  <c r="AB114" i="10"/>
  <c r="V110" i="10"/>
  <c r="W109" i="10"/>
  <c r="Z108" i="10"/>
  <c r="X11" i="10"/>
  <c r="V13" i="10"/>
  <c r="AF13" i="10"/>
  <c r="AB14" i="10"/>
  <c r="V15" i="10"/>
  <c r="AB16" i="10"/>
  <c r="AA18" i="10"/>
  <c r="W21" i="10"/>
  <c r="AB24" i="10"/>
  <c r="U25" i="10"/>
  <c r="AF25" i="10" s="1"/>
  <c r="X27" i="10"/>
  <c r="AD29" i="10"/>
  <c r="X31" i="10"/>
  <c r="U32" i="10"/>
  <c r="AB34" i="10"/>
  <c r="V35" i="10"/>
  <c r="U36" i="10"/>
  <c r="AA38" i="10"/>
  <c r="W39" i="10"/>
  <c r="W40" i="10"/>
  <c r="AC41" i="10"/>
  <c r="AA42" i="10"/>
  <c r="Y45" i="10"/>
  <c r="Z46" i="10"/>
  <c r="AB47" i="10"/>
  <c r="AA48" i="10"/>
  <c r="X49" i="10"/>
  <c r="AA50" i="10"/>
  <c r="U51" i="10"/>
  <c r="AF51" i="10" s="1"/>
  <c r="U54" i="10"/>
  <c r="AF54" i="10" s="1"/>
  <c r="W55" i="10"/>
  <c r="Z56" i="10"/>
  <c r="W57" i="10"/>
  <c r="AF57" i="10" s="1"/>
  <c r="W58" i="10"/>
  <c r="AE62" i="10"/>
  <c r="AE63" i="10"/>
  <c r="U70" i="10"/>
  <c r="AF70" i="10" s="1"/>
  <c r="V76" i="10"/>
  <c r="U77" i="10"/>
  <c r="AF77" i="10" s="1"/>
  <c r="X78" i="10"/>
  <c r="AC79" i="10"/>
  <c r="AE80" i="10"/>
  <c r="U81" i="10"/>
  <c r="AF81" i="10" s="1"/>
  <c r="Z87" i="10"/>
  <c r="AA89" i="10"/>
  <c r="Y91" i="10"/>
  <c r="V105" i="10"/>
  <c r="U107" i="10"/>
  <c r="V109" i="10"/>
  <c r="V112" i="10"/>
  <c r="V114" i="10"/>
  <c r="AA117" i="10"/>
  <c r="V121" i="10"/>
  <c r="AF121" i="10" s="1"/>
  <c r="AE130" i="10"/>
  <c r="AB133" i="10"/>
  <c r="W137" i="10"/>
  <c r="AD141" i="10"/>
  <c r="AC141" i="10"/>
  <c r="W142" i="10"/>
  <c r="U147" i="10"/>
  <c r="W154" i="10"/>
  <c r="AB161" i="10"/>
  <c r="X176" i="10"/>
  <c r="U19" i="10"/>
  <c r="Y21" i="10"/>
  <c r="U22" i="10"/>
  <c r="AC24" i="10"/>
  <c r="W25" i="10"/>
  <c r="Y27" i="10"/>
  <c r="U28" i="10"/>
  <c r="AA31" i="10"/>
  <c r="W32" i="10"/>
  <c r="X35" i="10"/>
  <c r="X36" i="10"/>
  <c r="AD37" i="10"/>
  <c r="X39" i="10"/>
  <c r="X40" i="10"/>
  <c r="AB42" i="10"/>
  <c r="U43" i="10"/>
  <c r="AA45" i="10"/>
  <c r="AB48" i="10"/>
  <c r="Y49" i="10"/>
  <c r="AB50" i="10"/>
  <c r="V51" i="10"/>
  <c r="U52" i="10"/>
  <c r="U53" i="10"/>
  <c r="Y54" i="10"/>
  <c r="AA55" i="10"/>
  <c r="AA56" i="10"/>
  <c r="X57" i="10"/>
  <c r="X58" i="10"/>
  <c r="U59" i="10"/>
  <c r="X60" i="10"/>
  <c r="U61" i="10"/>
  <c r="U64" i="10"/>
  <c r="X66" i="10"/>
  <c r="U69" i="10"/>
  <c r="Z70" i="10"/>
  <c r="W76" i="10"/>
  <c r="V77" i="10"/>
  <c r="Z81" i="10"/>
  <c r="W105" i="10"/>
  <c r="X107" i="10"/>
  <c r="AF107" i="10" s="1"/>
  <c r="AB109" i="10"/>
  <c r="X112" i="10"/>
  <c r="W114" i="10"/>
  <c r="AE115" i="10"/>
  <c r="AD115" i="10"/>
  <c r="AE116" i="10"/>
  <c r="AB117" i="10"/>
  <c r="AA121" i="10"/>
  <c r="AB137" i="10"/>
  <c r="W138" i="10"/>
  <c r="Z139" i="10"/>
  <c r="W141" i="10"/>
  <c r="AA142" i="10"/>
  <c r="U143" i="10"/>
  <c r="W146" i="10"/>
  <c r="Z147" i="10"/>
  <c r="Y152" i="10"/>
  <c r="AB153" i="10"/>
  <c r="AD157" i="10"/>
  <c r="AC157" i="10"/>
  <c r="X168" i="10"/>
  <c r="AC211" i="10"/>
  <c r="AE211" i="10"/>
  <c r="AC195" i="10"/>
  <c r="AE195" i="10"/>
  <c r="AD125" i="10"/>
  <c r="AC125" i="10"/>
  <c r="W126" i="10"/>
  <c r="U131" i="10"/>
  <c r="AE146" i="10"/>
  <c r="AB149" i="10"/>
  <c r="AA174" i="10"/>
  <c r="AE13" i="9"/>
  <c r="AC20" i="9"/>
  <c r="AE29" i="9"/>
  <c r="AC36" i="9"/>
  <c r="AE45" i="9"/>
  <c r="AE65" i="9"/>
  <c r="AD70" i="9"/>
  <c r="AD88" i="9"/>
  <c r="AE152" i="9"/>
  <c r="AD157" i="9"/>
  <c r="AC161" i="9"/>
  <c r="AD180" i="9"/>
  <c r="AE195" i="9"/>
  <c r="AC204" i="9"/>
  <c r="AC227" i="9"/>
  <c r="AE233" i="9"/>
  <c r="AC243" i="9"/>
  <c r="AD264" i="9"/>
  <c r="AC269" i="9"/>
  <c r="AE295" i="9"/>
  <c r="Y297" i="9"/>
  <c r="AC300" i="9"/>
  <c r="U300" i="9"/>
  <c r="AD300" i="9"/>
  <c r="AD312" i="9"/>
  <c r="AD335" i="9"/>
  <c r="AC340" i="9"/>
  <c r="AE343" i="9"/>
  <c r="AC345" i="9"/>
  <c r="AD369" i="9"/>
  <c r="U11" i="10"/>
  <c r="AF11" i="10" s="1"/>
  <c r="Y12" i="10"/>
  <c r="AC13" i="10"/>
  <c r="W14" i="10"/>
  <c r="AC15" i="10"/>
  <c r="X16" i="10"/>
  <c r="AB17" i="10"/>
  <c r="W18" i="10"/>
  <c r="AA19" i="10"/>
  <c r="X20" i="10"/>
  <c r="AA23" i="10"/>
  <c r="W24" i="10"/>
  <c r="AA26" i="10"/>
  <c r="Y29" i="10"/>
  <c r="Y30" i="10"/>
  <c r="AE31" i="10"/>
  <c r="X33" i="10"/>
  <c r="X34" i="10"/>
  <c r="AC36" i="10"/>
  <c r="W37" i="10"/>
  <c r="W38" i="10"/>
  <c r="AE39" i="10"/>
  <c r="AC40" i="10"/>
  <c r="W41" i="10"/>
  <c r="W42" i="10"/>
  <c r="AF42" i="10"/>
  <c r="Y44" i="10"/>
  <c r="U46" i="10"/>
  <c r="V47" i="10"/>
  <c r="U48" i="10"/>
  <c r="AC52" i="10"/>
  <c r="AE55" i="10"/>
  <c r="AA61" i="10"/>
  <c r="Z62" i="10"/>
  <c r="AB63" i="10"/>
  <c r="AC65" i="10"/>
  <c r="Y67" i="10"/>
  <c r="AD75" i="10"/>
  <c r="AD83" i="10" s="1"/>
  <c r="AE75" i="10"/>
  <c r="AE83" i="10" s="1"/>
  <c r="V79" i="10"/>
  <c r="AB80" i="10"/>
  <c r="AB92" i="10"/>
  <c r="X104" i="10"/>
  <c r="Z106" i="10"/>
  <c r="AD110" i="10"/>
  <c r="X111" i="10"/>
  <c r="W113" i="10"/>
  <c r="AE114" i="10"/>
  <c r="U119" i="10"/>
  <c r="AD122" i="10"/>
  <c r="W125" i="10"/>
  <c r="AA126" i="10"/>
  <c r="U127" i="10"/>
  <c r="W130" i="10"/>
  <c r="Z131" i="10"/>
  <c r="AC158" i="10"/>
  <c r="AE158" i="10"/>
  <c r="AA166" i="10"/>
  <c r="W178" i="10"/>
  <c r="AE104" i="10"/>
  <c r="AD112" i="10"/>
  <c r="AC131" i="10"/>
  <c r="AE133" i="10"/>
  <c r="AC147" i="10"/>
  <c r="AE149" i="10"/>
  <c r="AC163" i="10"/>
  <c r="AE165" i="10"/>
  <c r="AE216" i="10"/>
  <c r="AC216" i="10"/>
  <c r="AE252" i="10"/>
  <c r="AD252" i="10"/>
  <c r="AD276" i="10"/>
  <c r="AD293" i="10"/>
  <c r="AE349" i="10"/>
  <c r="AD367" i="10"/>
  <c r="AD79" i="10"/>
  <c r="AC80" i="10"/>
  <c r="AE91" i="10"/>
  <c r="AE105" i="10"/>
  <c r="AE112" i="10"/>
  <c r="AC115" i="10"/>
  <c r="AE222" i="10"/>
  <c r="AD222" i="10"/>
  <c r="AE230" i="10"/>
  <c r="AD230" i="10"/>
  <c r="AC232" i="10"/>
  <c r="AC252" i="10"/>
  <c r="AD377" i="10"/>
  <c r="P383" i="10"/>
  <c r="AE92" i="10"/>
  <c r="AE113" i="10"/>
  <c r="AE120" i="10"/>
  <c r="AC123" i="10"/>
  <c r="AC135" i="10"/>
  <c r="AD136" i="10"/>
  <c r="AE137" i="10"/>
  <c r="AC151" i="10"/>
  <c r="AD152" i="10"/>
  <c r="AE153" i="10"/>
  <c r="AD166" i="10"/>
  <c r="AC172" i="10"/>
  <c r="AE173" i="10"/>
  <c r="AD174" i="10"/>
  <c r="AD203" i="10"/>
  <c r="AC205" i="10"/>
  <c r="AC215" i="10"/>
  <c r="AE236" i="10"/>
  <c r="AD236" i="10"/>
  <c r="AE237" i="10"/>
  <c r="AD237" i="10"/>
  <c r="AC244" i="10"/>
  <c r="AE246" i="10"/>
  <c r="AC258" i="10"/>
  <c r="AC299" i="10"/>
  <c r="AD321" i="10"/>
  <c r="AC321" i="10"/>
  <c r="AC331" i="10"/>
  <c r="AD332" i="10"/>
  <c r="AD205" i="10"/>
  <c r="AC209" i="10"/>
  <c r="AC210" i="10"/>
  <c r="AD216" i="10"/>
  <c r="AC222" i="10"/>
  <c r="AC223" i="10"/>
  <c r="AC230" i="10"/>
  <c r="AD242" i="10"/>
  <c r="AC242" i="10"/>
  <c r="AE367" i="10"/>
  <c r="AE125" i="10"/>
  <c r="AC139" i="10"/>
  <c r="AE141" i="10"/>
  <c r="AC155" i="10"/>
  <c r="AE157" i="10"/>
  <c r="AD209" i="10"/>
  <c r="AE214" i="10"/>
  <c r="AD223" i="10"/>
  <c r="AC236" i="10"/>
  <c r="AC264" i="10"/>
  <c r="AD264" i="10"/>
  <c r="AE297" i="10"/>
  <c r="AE156" i="10"/>
  <c r="P218" i="10"/>
  <c r="AD184" i="10"/>
  <c r="AD211" i="10"/>
  <c r="AE224" i="10"/>
  <c r="AE296" i="10"/>
  <c r="AC355" i="10"/>
  <c r="AD355" i="10"/>
  <c r="AC201" i="9"/>
  <c r="AD230" i="9"/>
  <c r="AE241" i="9"/>
  <c r="AE251" i="9"/>
  <c r="AC259" i="9"/>
  <c r="AD267" i="9"/>
  <c r="AE272" i="9"/>
  <c r="AC277" i="9"/>
  <c r="AC297" i="9"/>
  <c r="AD308" i="9"/>
  <c r="AE309" i="9"/>
  <c r="AE319" i="9"/>
  <c r="AC327" i="9"/>
  <c r="AE330" i="9"/>
  <c r="AE339" i="9"/>
  <c r="AE348" i="9"/>
  <c r="AC364" i="9"/>
  <c r="O384" i="9"/>
  <c r="AC384" i="9" s="1"/>
  <c r="AD21" i="10"/>
  <c r="AE23" i="10"/>
  <c r="AC31" i="10"/>
  <c r="AE47" i="10"/>
  <c r="AC63" i="10"/>
  <c r="AE88" i="10"/>
  <c r="AC90" i="10"/>
  <c r="AE109" i="10"/>
  <c r="AC111" i="10"/>
  <c r="AC127" i="10"/>
  <c r="AD128" i="10"/>
  <c r="AE129" i="10"/>
  <c r="AC143" i="10"/>
  <c r="AD144" i="10"/>
  <c r="AE145" i="10"/>
  <c r="AC159" i="10"/>
  <c r="AD160" i="10"/>
  <c r="AE161" i="10"/>
  <c r="AD170" i="10"/>
  <c r="AE172" i="10"/>
  <c r="AD178" i="10"/>
  <c r="Q218" i="10"/>
  <c r="AE184" i="10"/>
  <c r="AE232" i="10"/>
  <c r="AE293" i="10"/>
  <c r="AF20" i="11"/>
  <c r="AE160" i="10"/>
  <c r="AC185" i="10"/>
  <c r="AC218" i="10" s="1"/>
  <c r="AD187" i="10"/>
  <c r="AD195" i="10"/>
  <c r="AD214" i="10"/>
  <c r="AC214" i="10"/>
  <c r="AE248" i="10"/>
  <c r="AD248" i="10"/>
  <c r="AC248" i="10"/>
  <c r="AD274" i="10"/>
  <c r="AC274" i="10"/>
  <c r="AD349" i="10"/>
  <c r="AC245" i="10"/>
  <c r="AC249" i="10"/>
  <c r="AC268" i="10"/>
  <c r="AD281" i="10"/>
  <c r="AC293" i="10"/>
  <c r="AE331" i="10"/>
  <c r="O383" i="10"/>
  <c r="O386" i="10" s="1"/>
  <c r="AC377" i="10"/>
  <c r="AD402" i="10"/>
  <c r="AC402" i="10"/>
  <c r="U15" i="11"/>
  <c r="W38" i="11"/>
  <c r="AB70" i="11"/>
  <c r="Y166" i="11"/>
  <c r="AA214" i="11"/>
  <c r="AF368" i="11"/>
  <c r="AB36" i="11"/>
  <c r="AB79" i="11"/>
  <c r="AA166" i="11"/>
  <c r="W213" i="11"/>
  <c r="X254" i="11"/>
  <c r="W255" i="11"/>
  <c r="AE273" i="11"/>
  <c r="AF273" i="11"/>
  <c r="AC55" i="10"/>
  <c r="AD186" i="10"/>
  <c r="AD194" i="10"/>
  <c r="AD202" i="10"/>
  <c r="AD210" i="10"/>
  <c r="AE223" i="10"/>
  <c r="AC229" i="10"/>
  <c r="AC255" i="10"/>
  <c r="V16" i="11"/>
  <c r="AC16" i="11"/>
  <c r="Z38" i="11"/>
  <c r="AF41" i="11"/>
  <c r="AC41" i="11"/>
  <c r="Y174" i="11"/>
  <c r="Z328" i="11"/>
  <c r="AB330" i="11"/>
  <c r="AD404" i="11"/>
  <c r="AD407" i="11" s="1"/>
  <c r="AC29" i="10"/>
  <c r="AC45" i="10"/>
  <c r="AC61" i="10"/>
  <c r="O97" i="10"/>
  <c r="AD199" i="10"/>
  <c r="AD207" i="10"/>
  <c r="AE215" i="10"/>
  <c r="AD229" i="10"/>
  <c r="AC235" i="10"/>
  <c r="AC241" i="10"/>
  <c r="AE244" i="10"/>
  <c r="AE258" i="10"/>
  <c r="AE261" i="10"/>
  <c r="AD265" i="10"/>
  <c r="AD301" i="10"/>
  <c r="AD304" i="10"/>
  <c r="AC307" i="10"/>
  <c r="AD313" i="10"/>
  <c r="AC314" i="10"/>
  <c r="AD326" i="10"/>
  <c r="AE339" i="10"/>
  <c r="AD342" i="10"/>
  <c r="AD344" i="10"/>
  <c r="AC347" i="10"/>
  <c r="AD364" i="10"/>
  <c r="V10" i="11"/>
  <c r="AD22" i="11"/>
  <c r="AA32" i="11"/>
  <c r="AC48" i="11"/>
  <c r="Z273" i="11"/>
  <c r="AC240" i="10"/>
  <c r="AC250" i="10"/>
  <c r="AE255" i="10"/>
  <c r="AC256" i="10"/>
  <c r="AC263" i="10"/>
  <c r="AC266" i="10"/>
  <c r="Q271" i="10"/>
  <c r="AC279" i="10"/>
  <c r="AC295" i="10"/>
  <c r="AC302" i="10"/>
  <c r="AD314" i="10"/>
  <c r="AD316" i="10"/>
  <c r="AC326" i="10"/>
  <c r="AC327" i="10"/>
  <c r="AC329" i="10"/>
  <c r="AC344" i="10"/>
  <c r="AE344" i="10"/>
  <c r="AD346" i="10"/>
  <c r="AC351" i="10"/>
  <c r="AE353" i="10"/>
  <c r="AC368" i="10"/>
  <c r="AC378" i="10"/>
  <c r="AD13" i="11"/>
  <c r="AE13" i="11"/>
  <c r="AA13" i="11"/>
  <c r="X16" i="11"/>
  <c r="AB24" i="11"/>
  <c r="AF29" i="11"/>
  <c r="AF36" i="11"/>
  <c r="AF79" i="11"/>
  <c r="AC152" i="11"/>
  <c r="X267" i="11"/>
  <c r="AF306" i="11"/>
  <c r="AC312" i="11"/>
  <c r="AC225" i="10"/>
  <c r="AD295" i="10"/>
  <c r="AE315" i="10"/>
  <c r="AE317" i="10"/>
  <c r="AC334" i="10"/>
  <c r="AE346" i="10"/>
  <c r="AC367" i="10"/>
  <c r="AA10" i="11"/>
  <c r="AF13" i="11"/>
  <c r="AF37" i="11"/>
  <c r="Q296" i="11"/>
  <c r="AB156" i="11"/>
  <c r="AC224" i="10"/>
  <c r="AC233" i="10"/>
  <c r="AC239" i="10"/>
  <c r="AE305" i="10"/>
  <c r="AC336" i="10"/>
  <c r="AC337" i="10"/>
  <c r="AD337" i="10"/>
  <c r="AE355" i="10"/>
  <c r="AE359" i="10"/>
  <c r="AC363" i="10"/>
  <c r="AC365" i="10"/>
  <c r="AE366" i="10"/>
  <c r="AC366" i="10"/>
  <c r="AA20" i="11"/>
  <c r="AE29" i="11"/>
  <c r="U37" i="11"/>
  <c r="AD156" i="11"/>
  <c r="AE257" i="9"/>
  <c r="AD262" i="9"/>
  <c r="AE311" i="9"/>
  <c r="AD316" i="9"/>
  <c r="AC329" i="9"/>
  <c r="AC403" i="9"/>
  <c r="AC21" i="10"/>
  <c r="AC37" i="10"/>
  <c r="AC53" i="10"/>
  <c r="AC69" i="10"/>
  <c r="AC231" i="10"/>
  <c r="AD275" i="10"/>
  <c r="AE280" i="10"/>
  <c r="AC292" i="10"/>
  <c r="AC296" i="10"/>
  <c r="AC303" i="10"/>
  <c r="AE319" i="10"/>
  <c r="AE321" i="10"/>
  <c r="AC332" i="10"/>
  <c r="AE350" i="10"/>
  <c r="AD390" i="10"/>
  <c r="AD394" i="10" s="1"/>
  <c r="AD397" i="10" s="1"/>
  <c r="AC390" i="10"/>
  <c r="AC394" i="10" s="1"/>
  <c r="AC397" i="10" s="1"/>
  <c r="AD401" i="10"/>
  <c r="Q74" i="11"/>
  <c r="Q99" i="11" s="1"/>
  <c r="AE10" i="11"/>
  <c r="AC13" i="11"/>
  <c r="U21" i="11"/>
  <c r="W22" i="11"/>
  <c r="AD35" i="11"/>
  <c r="Y36" i="11"/>
  <c r="AE37" i="11"/>
  <c r="U79" i="11"/>
  <c r="AB54" i="11"/>
  <c r="AD56" i="11"/>
  <c r="AA58" i="11"/>
  <c r="AF61" i="11"/>
  <c r="AA67" i="11"/>
  <c r="AC78" i="11"/>
  <c r="AF88" i="11"/>
  <c r="U121" i="11"/>
  <c r="X124" i="11"/>
  <c r="U125" i="11"/>
  <c r="AC128" i="11"/>
  <c r="AD130" i="11"/>
  <c r="X132" i="11"/>
  <c r="AA138" i="11"/>
  <c r="AA146" i="11"/>
  <c r="V166" i="11"/>
  <c r="X171" i="11"/>
  <c r="X182" i="11"/>
  <c r="AE182" i="11"/>
  <c r="Y185" i="11"/>
  <c r="AJ188" i="11"/>
  <c r="X197" i="11"/>
  <c r="AE197" i="11"/>
  <c r="AF199" i="11"/>
  <c r="Y200" i="11"/>
  <c r="AE201" i="11"/>
  <c r="V205" i="11"/>
  <c r="AF212" i="11"/>
  <c r="AD214" i="11"/>
  <c r="AF217" i="11"/>
  <c r="AE218" i="11"/>
  <c r="AF218" i="11"/>
  <c r="Z222" i="11"/>
  <c r="AD230" i="11"/>
  <c r="AE232" i="11"/>
  <c r="X239" i="11"/>
  <c r="AC254" i="11"/>
  <c r="AD257" i="11"/>
  <c r="AE260" i="11"/>
  <c r="AF263" i="11"/>
  <c r="AE265" i="11"/>
  <c r="AF274" i="11"/>
  <c r="Z275" i="11"/>
  <c r="AE285" i="11"/>
  <c r="W286" i="11"/>
  <c r="AB305" i="11"/>
  <c r="AF315" i="11"/>
  <c r="W318" i="11"/>
  <c r="AB321" i="11"/>
  <c r="U327" i="11"/>
  <c r="AF329" i="11"/>
  <c r="V337" i="11"/>
  <c r="W339" i="11"/>
  <c r="W345" i="11"/>
  <c r="AE348" i="11"/>
  <c r="Z354" i="11"/>
  <c r="U363" i="11"/>
  <c r="AD368" i="11"/>
  <c r="AA389" i="11"/>
  <c r="AE412" i="11"/>
  <c r="AE361" i="10"/>
  <c r="AE380" i="10"/>
  <c r="W10" i="11"/>
  <c r="V25" i="11"/>
  <c r="V75" i="11" s="1"/>
  <c r="AF25" i="11"/>
  <c r="V29" i="11"/>
  <c r="AE36" i="11"/>
  <c r="X45" i="11"/>
  <c r="V61" i="11"/>
  <c r="X67" i="11"/>
  <c r="X68" i="11"/>
  <c r="AD68" i="11"/>
  <c r="AD78" i="11"/>
  <c r="AE79" i="11"/>
  <c r="X80" i="11"/>
  <c r="U88" i="11"/>
  <c r="U96" i="11" s="1"/>
  <c r="Z91" i="11"/>
  <c r="W127" i="11"/>
  <c r="AC127" i="11"/>
  <c r="X128" i="11"/>
  <c r="AB132" i="11"/>
  <c r="AD132" i="11"/>
  <c r="AD135" i="11"/>
  <c r="V156" i="11"/>
  <c r="X157" i="11"/>
  <c r="AD157" i="11"/>
  <c r="Y162" i="11"/>
  <c r="Z171" i="11"/>
  <c r="AD171" i="11"/>
  <c r="Z174" i="11"/>
  <c r="AA178" i="11"/>
  <c r="AA182" i="11"/>
  <c r="AC185" i="11"/>
  <c r="AA193" i="11"/>
  <c r="AA197" i="11"/>
  <c r="AE209" i="11"/>
  <c r="AB222" i="11"/>
  <c r="AB223" i="11"/>
  <c r="AF224" i="11"/>
  <c r="X230" i="11"/>
  <c r="W234" i="11"/>
  <c r="U248" i="11"/>
  <c r="V271" i="11"/>
  <c r="AD275" i="11"/>
  <c r="W288" i="11"/>
  <c r="X290" i="11"/>
  <c r="Y312" i="11"/>
  <c r="AD318" i="11"/>
  <c r="V327" i="11"/>
  <c r="AE336" i="11"/>
  <c r="AB339" i="11"/>
  <c r="V357" i="11"/>
  <c r="U360" i="11"/>
  <c r="AE364" i="11"/>
  <c r="AE373" i="11"/>
  <c r="U375" i="11"/>
  <c r="W400" i="11"/>
  <c r="V48" i="11"/>
  <c r="X54" i="11"/>
  <c r="AF56" i="11"/>
  <c r="AE58" i="11"/>
  <c r="AC67" i="11"/>
  <c r="Z70" i="11"/>
  <c r="AE78" i="11"/>
  <c r="AA80" i="11"/>
  <c r="V83" i="11"/>
  <c r="AF83" i="11"/>
  <c r="X88" i="11"/>
  <c r="AF90" i="11"/>
  <c r="AC91" i="11"/>
  <c r="U109" i="11"/>
  <c r="U111" i="11"/>
  <c r="U113" i="11"/>
  <c r="U117" i="11"/>
  <c r="AA124" i="11"/>
  <c r="AD124" i="11"/>
  <c r="AB127" i="11"/>
  <c r="AA130" i="11"/>
  <c r="AC132" i="11"/>
  <c r="AE140" i="11"/>
  <c r="AF143" i="11"/>
  <c r="AA157" i="11"/>
  <c r="X159" i="11"/>
  <c r="Z162" i="11"/>
  <c r="AE168" i="11"/>
  <c r="V168" i="11"/>
  <c r="AA171" i="11"/>
  <c r="AF172" i="11"/>
  <c r="AB174" i="11"/>
  <c r="W212" i="11"/>
  <c r="AE213" i="11"/>
  <c r="AF214" i="11"/>
  <c r="U224" i="11"/>
  <c r="AA234" i="11"/>
  <c r="U255" i="11"/>
  <c r="X257" i="11"/>
  <c r="Y263" i="11"/>
  <c r="AB266" i="11"/>
  <c r="AD287" i="11"/>
  <c r="AC290" i="11"/>
  <c r="Y306" i="11"/>
  <c r="W326" i="11"/>
  <c r="U331" i="11"/>
  <c r="U338" i="11"/>
  <c r="U343" i="11"/>
  <c r="U358" i="11"/>
  <c r="AF376" i="11"/>
  <c r="U379" i="11"/>
  <c r="AA387" i="11"/>
  <c r="AF391" i="11"/>
  <c r="Z400" i="11"/>
  <c r="D414" i="11"/>
  <c r="AD310" i="10"/>
  <c r="AE322" i="10"/>
  <c r="AE326" i="10"/>
  <c r="AE335" i="10"/>
  <c r="AD336" i="10"/>
  <c r="AC339" i="10"/>
  <c r="AC352" i="10"/>
  <c r="AC362" i="10"/>
  <c r="AE392" i="10"/>
  <c r="AD407" i="10"/>
  <c r="AE408" i="10"/>
  <c r="X25" i="11"/>
  <c r="U36" i="11"/>
  <c r="AB44" i="11"/>
  <c r="AD45" i="11"/>
  <c r="AD51" i="11"/>
  <c r="AE51" i="11"/>
  <c r="AE62" i="11"/>
  <c r="V90" i="11"/>
  <c r="U105" i="11"/>
  <c r="X116" i="11"/>
  <c r="AD116" i="11"/>
  <c r="Z118" i="11"/>
  <c r="AB124" i="11"/>
  <c r="AF135" i="11"/>
  <c r="V150" i="11"/>
  <c r="AA162" i="11"/>
  <c r="AE162" i="11"/>
  <c r="AC166" i="11"/>
  <c r="U175" i="11"/>
  <c r="Q227" i="11"/>
  <c r="AE193" i="11"/>
  <c r="U199" i="11"/>
  <c r="AE207" i="11"/>
  <c r="AF207" i="11"/>
  <c r="X210" i="11"/>
  <c r="V217" i="11"/>
  <c r="AC218" i="11"/>
  <c r="Y247" i="11"/>
  <c r="AE247" i="11"/>
  <c r="AA257" i="11"/>
  <c r="AD273" i="11"/>
  <c r="U287" i="11"/>
  <c r="AD306" i="11"/>
  <c r="W308" i="11"/>
  <c r="W315" i="11"/>
  <c r="Z326" i="11"/>
  <c r="AC364" i="11"/>
  <c r="AB400" i="11"/>
  <c r="Q404" i="11"/>
  <c r="Q407" i="11" s="1"/>
  <c r="AF416" i="11"/>
  <c r="AB37" i="11"/>
  <c r="AD41" i="11"/>
  <c r="X52" i="11"/>
  <c r="AD67" i="11"/>
  <c r="AD70" i="11"/>
  <c r="U78" i="11"/>
  <c r="AF78" i="11"/>
  <c r="Y79" i="11"/>
  <c r="AE80" i="11"/>
  <c r="AC88" i="11"/>
  <c r="AD106" i="11"/>
  <c r="X114" i="11"/>
  <c r="AB116" i="11"/>
  <c r="AC118" i="11"/>
  <c r="AF118" i="11"/>
  <c r="AB119" i="11"/>
  <c r="AC122" i="11"/>
  <c r="AD127" i="11"/>
  <c r="AE128" i="11"/>
  <c r="AE130" i="11"/>
  <c r="AF164" i="11"/>
  <c r="AD164" i="11"/>
  <c r="U165" i="11"/>
  <c r="AE171" i="11"/>
  <c r="AE174" i="11"/>
  <c r="P190" i="11"/>
  <c r="P296" i="11" s="1"/>
  <c r="P426" i="11" s="1"/>
  <c r="W199" i="11"/>
  <c r="AB210" i="11"/>
  <c r="V214" i="11"/>
  <c r="AE214" i="11"/>
  <c r="X217" i="11"/>
  <c r="AF230" i="11"/>
  <c r="R281" i="11"/>
  <c r="R296" i="11" s="1"/>
  <c r="AD232" i="11"/>
  <c r="X236" i="11"/>
  <c r="AB247" i="11"/>
  <c r="AF256" i="11"/>
  <c r="U256" i="11"/>
  <c r="AB263" i="11"/>
  <c r="AC263" i="11"/>
  <c r="AA271" i="11"/>
  <c r="W274" i="11"/>
  <c r="V279" i="11"/>
  <c r="Y285" i="11"/>
  <c r="AE290" i="11"/>
  <c r="AB302" i="11"/>
  <c r="AB308" i="11"/>
  <c r="W317" i="11"/>
  <c r="AD317" i="11"/>
  <c r="AC322" i="11"/>
  <c r="AB326" i="11"/>
  <c r="W328" i="11"/>
  <c r="W329" i="11"/>
  <c r="U340" i="11"/>
  <c r="X351" i="11"/>
  <c r="AF354" i="11"/>
  <c r="AB358" i="11"/>
  <c r="AE370" i="11"/>
  <c r="AF370" i="11"/>
  <c r="AC376" i="11"/>
  <c r="AE401" i="11"/>
  <c r="AF401" i="11"/>
  <c r="AF404" i="11" s="1"/>
  <c r="AF407" i="11" s="1"/>
  <c r="D411" i="11"/>
  <c r="Z83" i="11"/>
  <c r="AD88" i="11"/>
  <c r="U89" i="11"/>
  <c r="W89" i="11"/>
  <c r="X90" i="11"/>
  <c r="AB105" i="11"/>
  <c r="U141" i="11"/>
  <c r="U143" i="11"/>
  <c r="U145" i="11"/>
  <c r="U149" i="11"/>
  <c r="V175" i="11"/>
  <c r="V185" i="11"/>
  <c r="AB199" i="11"/>
  <c r="U200" i="11"/>
  <c r="X201" i="11"/>
  <c r="AD210" i="11"/>
  <c r="AF234" i="11"/>
  <c r="AB236" i="11"/>
  <c r="AE246" i="11"/>
  <c r="U254" i="11"/>
  <c r="AE257" i="11"/>
  <c r="AA267" i="11"/>
  <c r="Z274" i="11"/>
  <c r="AB279" i="11"/>
  <c r="AF289" i="11"/>
  <c r="AE289" i="11"/>
  <c r="AF290" i="11"/>
  <c r="Y315" i="11"/>
  <c r="X316" i="11"/>
  <c r="AB317" i="11"/>
  <c r="AF317" i="11"/>
  <c r="AC329" i="11"/>
  <c r="U348" i="11"/>
  <c r="AB351" i="11"/>
  <c r="V352" i="11"/>
  <c r="U356" i="11"/>
  <c r="AF367" i="11"/>
  <c r="U374" i="11"/>
  <c r="AE404" i="11"/>
  <c r="AE407" i="11" s="1"/>
  <c r="Y11" i="12"/>
  <c r="T11" i="12"/>
  <c r="AD11" i="12"/>
  <c r="X20" i="11"/>
  <c r="V21" i="11"/>
  <c r="U24" i="11"/>
  <c r="AE25" i="11"/>
  <c r="AE44" i="11"/>
  <c r="U47" i="11"/>
  <c r="AE48" i="11"/>
  <c r="AF51" i="11"/>
  <c r="AD53" i="11"/>
  <c r="AE54" i="11"/>
  <c r="W56" i="11"/>
  <c r="U57" i="11"/>
  <c r="X58" i="11"/>
  <c r="Y59" i="11"/>
  <c r="AE59" i="11"/>
  <c r="AE61" i="11"/>
  <c r="AD66" i="11"/>
  <c r="AF67" i="11"/>
  <c r="Z69" i="11"/>
  <c r="AF70" i="11"/>
  <c r="Z71" i="11"/>
  <c r="AC83" i="11"/>
  <c r="AE88" i="11"/>
  <c r="U91" i="11"/>
  <c r="U93" i="11"/>
  <c r="AF127" i="11"/>
  <c r="U137" i="11"/>
  <c r="X148" i="11"/>
  <c r="AD148" i="11"/>
  <c r="U154" i="11"/>
  <c r="AA155" i="11"/>
  <c r="AB161" i="11"/>
  <c r="AF162" i="11"/>
  <c r="Z164" i="11"/>
  <c r="U167" i="11"/>
  <c r="AD174" i="11"/>
  <c r="V174" i="11"/>
  <c r="Y179" i="11"/>
  <c r="AE179" i="11"/>
  <c r="AD181" i="11"/>
  <c r="Y194" i="11"/>
  <c r="AE194" i="11"/>
  <c r="AD196" i="11"/>
  <c r="AD199" i="11"/>
  <c r="AA201" i="11"/>
  <c r="AB207" i="11"/>
  <c r="X209" i="11"/>
  <c r="AD217" i="11"/>
  <c r="U231" i="11"/>
  <c r="AB232" i="11"/>
  <c r="Y233" i="11"/>
  <c r="U240" i="11"/>
  <c r="V244" i="11"/>
  <c r="AG244" i="11" s="1"/>
  <c r="V246" i="11"/>
  <c r="AD252" i="11"/>
  <c r="AB260" i="11"/>
  <c r="AD262" i="11"/>
  <c r="AB267" i="11"/>
  <c r="Q384" i="11"/>
  <c r="AE302" i="11"/>
  <c r="AE308" i="11"/>
  <c r="U314" i="11"/>
  <c r="AE322" i="11"/>
  <c r="AF333" i="11"/>
  <c r="U334" i="11"/>
  <c r="Y336" i="11"/>
  <c r="AB337" i="11"/>
  <c r="AD345" i="11"/>
  <c r="AE350" i="11"/>
  <c r="AD350" i="11"/>
  <c r="AC350" i="11"/>
  <c r="AD351" i="11"/>
  <c r="AE359" i="11"/>
  <c r="AF359" i="11"/>
  <c r="X368" i="11"/>
  <c r="AE376" i="11"/>
  <c r="AF378" i="11"/>
  <c r="X10" i="12"/>
  <c r="AE52" i="11"/>
  <c r="V53" i="11"/>
  <c r="AB56" i="11"/>
  <c r="Y58" i="11"/>
  <c r="U77" i="11"/>
  <c r="X78" i="11"/>
  <c r="U129" i="11"/>
  <c r="U133" i="11"/>
  <c r="AD138" i="11"/>
  <c r="X146" i="11"/>
  <c r="AD146" i="11"/>
  <c r="AD161" i="11"/>
  <c r="AA164" i="11"/>
  <c r="AE164" i="11"/>
  <c r="AE166" i="11"/>
  <c r="AB179" i="11"/>
  <c r="AF179" i="11"/>
  <c r="V193" i="11"/>
  <c r="AB194" i="11"/>
  <c r="AF194" i="11"/>
  <c r="AE205" i="11"/>
  <c r="AB209" i="11"/>
  <c r="AF210" i="11"/>
  <c r="AD222" i="11"/>
  <c r="AE222" i="11"/>
  <c r="AE224" i="11"/>
  <c r="V230" i="11"/>
  <c r="V233" i="11"/>
  <c r="AE234" i="11"/>
  <c r="AE236" i="11"/>
  <c r="AF247" i="11"/>
  <c r="AA254" i="11"/>
  <c r="AD260" i="11"/>
  <c r="AD267" i="11"/>
  <c r="W270" i="11"/>
  <c r="V273" i="11"/>
  <c r="V275" i="11"/>
  <c r="Z279" i="11"/>
  <c r="AE286" i="11"/>
  <c r="AF286" i="11"/>
  <c r="AF293" i="11" s="1"/>
  <c r="U306" i="11"/>
  <c r="AF308" i="11"/>
  <c r="U309" i="11"/>
  <c r="U312" i="11"/>
  <c r="AE340" i="11"/>
  <c r="U371" i="11"/>
  <c r="V372" i="11"/>
  <c r="AE372" i="11"/>
  <c r="U378" i="11"/>
  <c r="AC411" i="11"/>
  <c r="U11" i="12"/>
  <c r="T10" i="12"/>
  <c r="X11" i="12"/>
  <c r="AE60" i="12"/>
  <c r="V10" i="12"/>
  <c r="AC247" i="10"/>
  <c r="AD296" i="10"/>
  <c r="AE299" i="10"/>
  <c r="AC306" i="10"/>
  <c r="AD327" i="10"/>
  <c r="AC353" i="10"/>
  <c r="AE403" i="10"/>
  <c r="AE405" i="10"/>
  <c r="X11" i="11"/>
  <c r="Y13" i="11"/>
  <c r="AD14" i="11"/>
  <c r="W15" i="11"/>
  <c r="AC17" i="11"/>
  <c r="AE19" i="11"/>
  <c r="AB20" i="11"/>
  <c r="AA23" i="11"/>
  <c r="W24" i="11"/>
  <c r="AC26" i="11"/>
  <c r="Z29" i="11"/>
  <c r="AD30" i="11"/>
  <c r="V32" i="11"/>
  <c r="AE32" i="11"/>
  <c r="AF35" i="11"/>
  <c r="Z37" i="11"/>
  <c r="AB39" i="11"/>
  <c r="V41" i="11"/>
  <c r="AE41" i="11"/>
  <c r="Y45" i="11"/>
  <c r="V47" i="11"/>
  <c r="V50" i="11"/>
  <c r="W52" i="11"/>
  <c r="V59" i="11"/>
  <c r="AD60" i="11"/>
  <c r="X62" i="11"/>
  <c r="AB64" i="11"/>
  <c r="Y65" i="11"/>
  <c r="W66" i="11"/>
  <c r="AA68" i="11"/>
  <c r="W70" i="11"/>
  <c r="AC71" i="11"/>
  <c r="AA78" i="11"/>
  <c r="W79" i="11"/>
  <c r="AF80" i="11"/>
  <c r="AA81" i="11"/>
  <c r="R85" i="11"/>
  <c r="R99" i="11" s="1"/>
  <c r="V93" i="11"/>
  <c r="X106" i="11"/>
  <c r="V108" i="11"/>
  <c r="Z109" i="11"/>
  <c r="Z111" i="11"/>
  <c r="W113" i="11"/>
  <c r="AC114" i="11"/>
  <c r="AA116" i="11"/>
  <c r="X118" i="11"/>
  <c r="AC119" i="11"/>
  <c r="AA121" i="11"/>
  <c r="AE122" i="11"/>
  <c r="W123" i="11"/>
  <c r="AC124" i="11"/>
  <c r="AA126" i="11"/>
  <c r="W128" i="11"/>
  <c r="Z131" i="11"/>
  <c r="AE132" i="11"/>
  <c r="V133" i="11"/>
  <c r="AD134" i="11"/>
  <c r="AA136" i="11"/>
  <c r="X138" i="11"/>
  <c r="V140" i="11"/>
  <c r="Z141" i="11"/>
  <c r="Z143" i="11"/>
  <c r="W145" i="11"/>
  <c r="AC146" i="11"/>
  <c r="AA148" i="11"/>
  <c r="AE156" i="11"/>
  <c r="Z157" i="11"/>
  <c r="AC159" i="11"/>
  <c r="W160" i="11"/>
  <c r="AC162" i="11"/>
  <c r="AC164" i="11"/>
  <c r="AF165" i="11"/>
  <c r="V167" i="11"/>
  <c r="AA169" i="11"/>
  <c r="AC171" i="11"/>
  <c r="X172" i="11"/>
  <c r="Y178" i="11"/>
  <c r="V179" i="11"/>
  <c r="AA180" i="11"/>
  <c r="X181" i="11"/>
  <c r="V194" i="11"/>
  <c r="AA195" i="11"/>
  <c r="X196" i="11"/>
  <c r="V197" i="11"/>
  <c r="Z199" i="11"/>
  <c r="W200" i="11"/>
  <c r="AF201" i="11"/>
  <c r="AA202" i="11"/>
  <c r="AA207" i="11"/>
  <c r="AA209" i="11"/>
  <c r="Z210" i="11"/>
  <c r="AB217" i="11"/>
  <c r="AB218" i="11"/>
  <c r="W219" i="11"/>
  <c r="AE221" i="11"/>
  <c r="AA223" i="11"/>
  <c r="V234" i="11"/>
  <c r="AC237" i="11"/>
  <c r="X240" i="11"/>
  <c r="V241" i="11"/>
  <c r="Z244" i="11"/>
  <c r="W246" i="11"/>
  <c r="X247" i="11"/>
  <c r="AE248" i="11"/>
  <c r="Z250" i="11"/>
  <c r="V251" i="11"/>
  <c r="AG251" i="11" s="1"/>
  <c r="AJ251" i="11" s="1"/>
  <c r="AC253" i="11"/>
  <c r="AB254" i="11"/>
  <c r="Y255" i="11"/>
  <c r="W256" i="11"/>
  <c r="AC258" i="11"/>
  <c r="Y259" i="11"/>
  <c r="AD263" i="11"/>
  <c r="AC267" i="11"/>
  <c r="X268" i="11"/>
  <c r="AA272" i="11"/>
  <c r="Y273" i="11"/>
  <c r="Y274" i="11"/>
  <c r="Y275" i="11"/>
  <c r="Y278" i="11"/>
  <c r="AA279" i="11"/>
  <c r="AB285" i="11"/>
  <c r="AB293" i="11" s="1"/>
  <c r="AB286" i="11"/>
  <c r="AA287" i="11"/>
  <c r="Y288" i="11"/>
  <c r="W289" i="11"/>
  <c r="V290" i="11"/>
  <c r="V302" i="11"/>
  <c r="R384" i="11"/>
  <c r="R396" i="11" s="1"/>
  <c r="AF302" i="11"/>
  <c r="Z304" i="11"/>
  <c r="W306" i="11"/>
  <c r="AA314" i="11"/>
  <c r="AA315" i="11"/>
  <c r="Z317" i="11"/>
  <c r="Y318" i="11"/>
  <c r="AA321" i="11"/>
  <c r="Y322" i="11"/>
  <c r="Y323" i="11"/>
  <c r="AA325" i="11"/>
  <c r="AA327" i="11"/>
  <c r="AB328" i="11"/>
  <c r="V329" i="11"/>
  <c r="X330" i="11"/>
  <c r="W331" i="11"/>
  <c r="AF336" i="11"/>
  <c r="Z339" i="11"/>
  <c r="Y340" i="11"/>
  <c r="AE343" i="11"/>
  <c r="AA346" i="11"/>
  <c r="Z347" i="11"/>
  <c r="X348" i="11"/>
  <c r="AE351" i="11"/>
  <c r="X356" i="11"/>
  <c r="W359" i="11"/>
  <c r="AB360" i="11"/>
  <c r="Z361" i="11"/>
  <c r="Y362" i="11"/>
  <c r="AE367" i="11"/>
  <c r="AD369" i="11"/>
  <c r="X374" i="11"/>
  <c r="Y377" i="11"/>
  <c r="AC380" i="11"/>
  <c r="AD381" i="11"/>
  <c r="Z402" i="11"/>
  <c r="W416" i="11"/>
  <c r="AC11" i="12"/>
  <c r="AD352" i="10"/>
  <c r="AD360" i="10"/>
  <c r="AE390" i="10"/>
  <c r="AE394" i="10" s="1"/>
  <c r="AE397" i="10" s="1"/>
  <c r="Z418" i="11"/>
  <c r="V416" i="11"/>
  <c r="X413" i="11"/>
  <c r="V402" i="11"/>
  <c r="AG402" i="11" s="1"/>
  <c r="Z401" i="11"/>
  <c r="Y391" i="11"/>
  <c r="W390" i="11"/>
  <c r="AC389" i="11"/>
  <c r="AC381" i="11"/>
  <c r="AA380" i="11"/>
  <c r="Y379" i="11"/>
  <c r="AC377" i="11"/>
  <c r="AA376" i="11"/>
  <c r="Y375" i="11"/>
  <c r="W374" i="11"/>
  <c r="AC373" i="11"/>
  <c r="AA372" i="11"/>
  <c r="Y371" i="11"/>
  <c r="W370" i="11"/>
  <c r="AC369" i="11"/>
  <c r="AA368" i="11"/>
  <c r="Y367" i="11"/>
  <c r="W366" i="11"/>
  <c r="AA364" i="11"/>
  <c r="Y363" i="11"/>
  <c r="W362" i="11"/>
  <c r="AC361" i="11"/>
  <c r="AA360" i="11"/>
  <c r="Y359" i="11"/>
  <c r="W358" i="11"/>
  <c r="AC357" i="11"/>
  <c r="AA356" i="11"/>
  <c r="Y355" i="11"/>
  <c r="W354" i="11"/>
  <c r="AC353" i="11"/>
  <c r="Y351" i="11"/>
  <c r="W350" i="11"/>
  <c r="AC349" i="11"/>
  <c r="AA348" i="11"/>
  <c r="Y347" i="11"/>
  <c r="W346" i="11"/>
  <c r="AC345" i="11"/>
  <c r="Y343" i="11"/>
  <c r="W342" i="11"/>
  <c r="AC341" i="11"/>
  <c r="AA340" i="11"/>
  <c r="Y339" i="11"/>
  <c r="AA336" i="11"/>
  <c r="Y335" i="11"/>
  <c r="W334" i="11"/>
  <c r="AC333" i="11"/>
  <c r="AA331" i="11"/>
  <c r="Z330" i="11"/>
  <c r="Y329" i="11"/>
  <c r="X328" i="11"/>
  <c r="V326" i="11"/>
  <c r="AC325" i="11"/>
  <c r="AA323" i="11"/>
  <c r="Z322" i="11"/>
  <c r="X321" i="11"/>
  <c r="V320" i="11"/>
  <c r="Z318" i="11"/>
  <c r="X317" i="11"/>
  <c r="V316" i="11"/>
  <c r="AB315" i="11"/>
  <c r="Z314" i="11"/>
  <c r="X313" i="11"/>
  <c r="AB311" i="11"/>
  <c r="Z310" i="11"/>
  <c r="X309" i="11"/>
  <c r="V308" i="11"/>
  <c r="Z306" i="11"/>
  <c r="X305" i="11"/>
  <c r="V304" i="11"/>
  <c r="AB303" i="11"/>
  <c r="AB291" i="11"/>
  <c r="Z290" i="11"/>
  <c r="X289" i="11"/>
  <c r="V288" i="11"/>
  <c r="Z286" i="11"/>
  <c r="W279" i="11"/>
  <c r="AC278" i="11"/>
  <c r="Y276" i="11"/>
  <c r="W275" i="11"/>
  <c r="AC274" i="11"/>
  <c r="AA273" i="11"/>
  <c r="Y272" i="11"/>
  <c r="W271" i="11"/>
  <c r="AC270" i="11"/>
  <c r="AA269" i="11"/>
  <c r="Y268" i="11"/>
  <c r="W267" i="11"/>
  <c r="V266" i="11"/>
  <c r="AC265" i="11"/>
  <c r="AA263" i="11"/>
  <c r="Y261" i="11"/>
  <c r="X260" i="11"/>
  <c r="W259" i="11"/>
  <c r="V258" i="11"/>
  <c r="AC257" i="11"/>
  <c r="AA255" i="11"/>
  <c r="Z254" i="11"/>
  <c r="Y253" i="11"/>
  <c r="X252" i="11"/>
  <c r="W251" i="11"/>
  <c r="AC250" i="11"/>
  <c r="AA249" i="11"/>
  <c r="Y248" i="11"/>
  <c r="W247" i="11"/>
  <c r="AC246" i="11"/>
  <c r="AA245" i="11"/>
  <c r="Y244" i="11"/>
  <c r="W243" i="11"/>
  <c r="AC242" i="11"/>
  <c r="AA241" i="11"/>
  <c r="Y240" i="11"/>
  <c r="W239" i="11"/>
  <c r="AA237" i="11"/>
  <c r="Y236" i="11"/>
  <c r="W235" i="11"/>
  <c r="AC234" i="11"/>
  <c r="Y232" i="11"/>
  <c r="W231" i="11"/>
  <c r="AA224" i="11"/>
  <c r="Y223" i="11"/>
  <c r="W222" i="11"/>
  <c r="AC221" i="11"/>
  <c r="AA220" i="11"/>
  <c r="Y219" i="11"/>
  <c r="W218" i="11"/>
  <c r="AC217" i="11"/>
  <c r="Y215" i="11"/>
  <c r="W214" i="11"/>
  <c r="AC213" i="11"/>
  <c r="AA212" i="11"/>
  <c r="Y211" i="11"/>
  <c r="W210" i="11"/>
  <c r="AC209" i="11"/>
  <c r="Y207" i="11"/>
  <c r="W206" i="11"/>
  <c r="AC205" i="11"/>
  <c r="AA204" i="11"/>
  <c r="Y203" i="11"/>
  <c r="AC201" i="11"/>
  <c r="AA200" i="11"/>
  <c r="Y199" i="11"/>
  <c r="AC197" i="11"/>
  <c r="AA196" i="11"/>
  <c r="Y195" i="11"/>
  <c r="W194" i="11"/>
  <c r="Z185" i="11"/>
  <c r="W183" i="11"/>
  <c r="AC182" i="11"/>
  <c r="AA181" i="11"/>
  <c r="Y180" i="11"/>
  <c r="W179" i="11"/>
  <c r="AC178" i="11"/>
  <c r="Y176" i="11"/>
  <c r="W175" i="11"/>
  <c r="AC174" i="11"/>
  <c r="AB173" i="11"/>
  <c r="AA172" i="11"/>
  <c r="Y171" i="11"/>
  <c r="W170" i="11"/>
  <c r="AC169" i="11"/>
  <c r="AA167" i="11"/>
  <c r="Z166" i="11"/>
  <c r="Y165" i="11"/>
  <c r="X164" i="11"/>
  <c r="W163" i="11"/>
  <c r="V162" i="11"/>
  <c r="AC161" i="11"/>
  <c r="AB160" i="11"/>
  <c r="AA159" i="11"/>
  <c r="Z158" i="11"/>
  <c r="Y157" i="11"/>
  <c r="X156" i="11"/>
  <c r="W155" i="11"/>
  <c r="V154" i="11"/>
  <c r="AB152" i="11"/>
  <c r="Y149" i="11"/>
  <c r="Y148" i="11"/>
  <c r="Y147" i="11"/>
  <c r="Y146" i="11"/>
  <c r="Y145" i="11"/>
  <c r="Y144" i="11"/>
  <c r="Y143" i="11"/>
  <c r="Y142" i="11"/>
  <c r="Y141" i="11"/>
  <c r="Y140" i="11"/>
  <c r="Y139" i="11"/>
  <c r="Y138" i="11"/>
  <c r="Y137" i="11"/>
  <c r="Y136" i="11"/>
  <c r="Y135" i="11"/>
  <c r="Y134" i="11"/>
  <c r="Y133" i="11"/>
  <c r="Y132" i="11"/>
  <c r="Y131" i="11"/>
  <c r="Y130" i="11"/>
  <c r="Y129" i="11"/>
  <c r="Y128" i="11"/>
  <c r="Y127" i="11"/>
  <c r="Y126" i="11"/>
  <c r="Y125" i="11"/>
  <c r="Y124" i="11"/>
  <c r="Y123" i="11"/>
  <c r="Y122" i="11"/>
  <c r="Y121" i="11"/>
  <c r="Y120" i="11"/>
  <c r="Y119" i="11"/>
  <c r="Y118" i="1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AB94" i="11"/>
  <c r="Z93" i="11"/>
  <c r="X92" i="11"/>
  <c r="V91" i="11"/>
  <c r="AB90" i="11"/>
  <c r="AA83" i="11"/>
  <c r="Y82" i="11"/>
  <c r="W81" i="11"/>
  <c r="AC80" i="11"/>
  <c r="AA79" i="11"/>
  <c r="Z78" i="11"/>
  <c r="Z85" i="11" s="1"/>
  <c r="Y72" i="11"/>
  <c r="W71" i="11"/>
  <c r="AC70" i="11"/>
  <c r="AA69" i="11"/>
  <c r="Y68" i="11"/>
  <c r="W67" i="11"/>
  <c r="AC66" i="11"/>
  <c r="AA65" i="11"/>
  <c r="Y64" i="11"/>
  <c r="W63" i="11"/>
  <c r="AC62" i="11"/>
  <c r="AA61" i="11"/>
  <c r="Y60" i="11"/>
  <c r="W59" i="11"/>
  <c r="AC58" i="11"/>
  <c r="Y56" i="11"/>
  <c r="AC54" i="11"/>
  <c r="AA53" i="11"/>
  <c r="Y52" i="11"/>
  <c r="W51" i="11"/>
  <c r="AC50" i="11"/>
  <c r="Z48" i="11"/>
  <c r="Y47" i="11"/>
  <c r="X46" i="11"/>
  <c r="W45" i="11"/>
  <c r="V44" i="11"/>
  <c r="AA41" i="11"/>
  <c r="Y39" i="11"/>
  <c r="X38" i="11"/>
  <c r="W37" i="11"/>
  <c r="V36" i="11"/>
  <c r="AC35" i="11"/>
  <c r="Z32" i="11"/>
  <c r="Y31" i="11"/>
  <c r="X30" i="11"/>
  <c r="W29" i="11"/>
  <c r="AB26" i="11"/>
  <c r="AA25" i="11"/>
  <c r="Z24" i="11"/>
  <c r="Y23" i="11"/>
  <c r="X22" i="11"/>
  <c r="S21" i="11"/>
  <c r="V20" i="11"/>
  <c r="AC19" i="11"/>
  <c r="AA17" i="11"/>
  <c r="Z16" i="11"/>
  <c r="Y15" i="11"/>
  <c r="X14" i="11"/>
  <c r="W13" i="11"/>
  <c r="V12" i="11"/>
  <c r="AC11" i="11"/>
  <c r="AA418" i="11"/>
  <c r="Y416" i="11"/>
  <c r="Y413" i="11"/>
  <c r="AB412" i="11"/>
  <c r="W402" i="11"/>
  <c r="W401" i="11"/>
  <c r="AB391" i="11"/>
  <c r="X390" i="11"/>
  <c r="Z389" i="11"/>
  <c r="X381" i="11"/>
  <c r="Z380" i="11"/>
  <c r="AC379" i="11"/>
  <c r="Y378" i="11"/>
  <c r="AA377" i="11"/>
  <c r="W375" i="11"/>
  <c r="AB374" i="11"/>
  <c r="V373" i="11"/>
  <c r="X372" i="11"/>
  <c r="AA371" i="11"/>
  <c r="V370" i="11"/>
  <c r="Y369" i="11"/>
  <c r="AB368" i="11"/>
  <c r="Z366" i="11"/>
  <c r="V364" i="11"/>
  <c r="X363" i="11"/>
  <c r="AC362" i="11"/>
  <c r="W361" i="11"/>
  <c r="Y360" i="11"/>
  <c r="AB359" i="11"/>
  <c r="X358" i="11"/>
  <c r="Z357" i="11"/>
  <c r="AC356" i="11"/>
  <c r="V355" i="11"/>
  <c r="AA354" i="11"/>
  <c r="W352" i="11"/>
  <c r="Z351" i="11"/>
  <c r="X349" i="11"/>
  <c r="Z348" i="11"/>
  <c r="AC347" i="11"/>
  <c r="Y346" i="11"/>
  <c r="AA345" i="11"/>
  <c r="W343" i="11"/>
  <c r="AB342" i="11"/>
  <c r="V341" i="11"/>
  <c r="X340" i="11"/>
  <c r="AA339" i="11"/>
  <c r="V338" i="11"/>
  <c r="Y337" i="11"/>
  <c r="AB336" i="11"/>
  <c r="Z334" i="11"/>
  <c r="AB333" i="11"/>
  <c r="Z331" i="11"/>
  <c r="X329" i="11"/>
  <c r="Z327" i="11"/>
  <c r="Y325" i="11"/>
  <c r="W323" i="11"/>
  <c r="AA322" i="11"/>
  <c r="Y317" i="11"/>
  <c r="V315" i="11"/>
  <c r="X314" i="11"/>
  <c r="AB313" i="11"/>
  <c r="W312" i="11"/>
  <c r="Y311" i="11"/>
  <c r="AB310" i="11"/>
  <c r="V309" i="11"/>
  <c r="Z308" i="11"/>
  <c r="V306" i="11"/>
  <c r="Z305" i="11"/>
  <c r="AC304" i="11"/>
  <c r="W303" i="11"/>
  <c r="Y291" i="11"/>
  <c r="AB290" i="11"/>
  <c r="V289" i="11"/>
  <c r="Z288" i="11"/>
  <c r="AC287" i="11"/>
  <c r="V286" i="11"/>
  <c r="Z285" i="11"/>
  <c r="Z293" i="11" s="1"/>
  <c r="X279" i="11"/>
  <c r="Z278" i="11"/>
  <c r="V276" i="11"/>
  <c r="AG276" i="11" s="1"/>
  <c r="AA275" i="11"/>
  <c r="W273" i="11"/>
  <c r="Z272" i="11"/>
  <c r="X270" i="11"/>
  <c r="Z269" i="11"/>
  <c r="AC268" i="11"/>
  <c r="Y267" i="11"/>
  <c r="AC266" i="11"/>
  <c r="X265" i="11"/>
  <c r="V263" i="11"/>
  <c r="AC261" i="11"/>
  <c r="Z260" i="11"/>
  <c r="Z258" i="11"/>
  <c r="X256" i="11"/>
  <c r="AB255" i="11"/>
  <c r="Z253" i="11"/>
  <c r="V252" i="11"/>
  <c r="AA251" i="11"/>
  <c r="W249" i="11"/>
  <c r="Z248" i="11"/>
  <c r="X246" i="11"/>
  <c r="Z245" i="11"/>
  <c r="AC244" i="11"/>
  <c r="Y243" i="11"/>
  <c r="AA242" i="11"/>
  <c r="W240" i="11"/>
  <c r="AB239" i="11"/>
  <c r="V238" i="11"/>
  <c r="X237" i="11"/>
  <c r="AA236" i="11"/>
  <c r="V235" i="11"/>
  <c r="Y234" i="11"/>
  <c r="Z231" i="11"/>
  <c r="W224" i="11"/>
  <c r="Z223" i="11"/>
  <c r="X221" i="11"/>
  <c r="Z220" i="11"/>
  <c r="AC219" i="11"/>
  <c r="Y218" i="11"/>
  <c r="AA217" i="11"/>
  <c r="W215" i="11"/>
  <c r="AB214" i="11"/>
  <c r="V213" i="11"/>
  <c r="X212" i="11"/>
  <c r="AA211" i="11"/>
  <c r="V210" i="11"/>
  <c r="Y209" i="11"/>
  <c r="Z206" i="11"/>
  <c r="AB205" i="11"/>
  <c r="V204" i="11"/>
  <c r="X203" i="11"/>
  <c r="V418" i="11"/>
  <c r="X416" i="11"/>
  <c r="W414" i="11"/>
  <c r="V413" i="11"/>
  <c r="W412" i="11"/>
  <c r="X402" i="11"/>
  <c r="W391" i="11"/>
  <c r="AA390" i="11"/>
  <c r="Y389" i="11"/>
  <c r="Y381" i="11"/>
  <c r="W380" i="11"/>
  <c r="W379" i="11"/>
  <c r="X377" i="11"/>
  <c r="X376" i="11"/>
  <c r="X375" i="11"/>
  <c r="Y374" i="11"/>
  <c r="Y373" i="11"/>
  <c r="W372" i="11"/>
  <c r="V371" i="11"/>
  <c r="Z370" i="11"/>
  <c r="X369" i="11"/>
  <c r="W368" i="11"/>
  <c r="W367" i="11"/>
  <c r="X366" i="11"/>
  <c r="X364" i="11"/>
  <c r="V363" i="11"/>
  <c r="X362" i="11"/>
  <c r="X361" i="11"/>
  <c r="V360" i="11"/>
  <c r="Y358" i="11"/>
  <c r="W357" i="11"/>
  <c r="W356" i="11"/>
  <c r="W355" i="11"/>
  <c r="X354" i="11"/>
  <c r="X353" i="11"/>
  <c r="X352" i="11"/>
  <c r="V351" i="11"/>
  <c r="Z350" i="11"/>
  <c r="Y349" i="11"/>
  <c r="W348" i="11"/>
  <c r="W347" i="11"/>
  <c r="Z346" i="11"/>
  <c r="X345" i="11"/>
  <c r="X343" i="11"/>
  <c r="Y342" i="11"/>
  <c r="Y341" i="11"/>
  <c r="W340" i="11"/>
  <c r="V339" i="11"/>
  <c r="X337" i="11"/>
  <c r="W336" i="11"/>
  <c r="W335" i="11"/>
  <c r="X334" i="11"/>
  <c r="X333" i="11"/>
  <c r="X331" i="11"/>
  <c r="AA330" i="11"/>
  <c r="AA329" i="11"/>
  <c r="AC328" i="11"/>
  <c r="X326" i="11"/>
  <c r="W325" i="11"/>
  <c r="X323" i="11"/>
  <c r="W322" i="11"/>
  <c r="Z321" i="11"/>
  <c r="Y418" i="11"/>
  <c r="V414" i="11"/>
  <c r="AA412" i="11"/>
  <c r="AA402" i="11"/>
  <c r="V401" i="11"/>
  <c r="X391" i="11"/>
  <c r="V390" i="11"/>
  <c r="X380" i="11"/>
  <c r="AC378" i="11"/>
  <c r="W377" i="11"/>
  <c r="AA375" i="11"/>
  <c r="V374" i="11"/>
  <c r="Y372" i="11"/>
  <c r="Z369" i="11"/>
  <c r="AB367" i="11"/>
  <c r="Y366" i="11"/>
  <c r="AB364" i="11"/>
  <c r="W363" i="11"/>
  <c r="AA361" i="11"/>
  <c r="W360" i="11"/>
  <c r="AC358" i="11"/>
  <c r="X357" i="11"/>
  <c r="AB355" i="11"/>
  <c r="Y354" i="11"/>
  <c r="AB352" i="11"/>
  <c r="W351" i="11"/>
  <c r="V350" i="11"/>
  <c r="AB349" i="11"/>
  <c r="V348" i="11"/>
  <c r="AB346" i="11"/>
  <c r="V345" i="11"/>
  <c r="Z343" i="11"/>
  <c r="AB341" i="11"/>
  <c r="V340" i="11"/>
  <c r="W337" i="11"/>
  <c r="AA335" i="11"/>
  <c r="V334" i="11"/>
  <c r="V331" i="11"/>
  <c r="AB329" i="11"/>
  <c r="AA328" i="11"/>
  <c r="Y327" i="11"/>
  <c r="AA326" i="11"/>
  <c r="V325" i="11"/>
  <c r="Z323" i="11"/>
  <c r="AA318" i="11"/>
  <c r="AA317" i="11"/>
  <c r="Z316" i="11"/>
  <c r="Z315" i="11"/>
  <c r="Y314" i="11"/>
  <c r="Y313" i="11"/>
  <c r="Z312" i="11"/>
  <c r="X311" i="11"/>
  <c r="W310" i="11"/>
  <c r="Y309" i="11"/>
  <c r="X308" i="11"/>
  <c r="X306" i="11"/>
  <c r="W305" i="11"/>
  <c r="Y304" i="11"/>
  <c r="AG304" i="11" s="1"/>
  <c r="Y303" i="11"/>
  <c r="V291" i="11"/>
  <c r="V287" i="11"/>
  <c r="AC279" i="11"/>
  <c r="AB278" i="11"/>
  <c r="AB276" i="11"/>
  <c r="AC275" i="11"/>
  <c r="AB274" i="11"/>
  <c r="AC273" i="11"/>
  <c r="AB272" i="11"/>
  <c r="AC269" i="11"/>
  <c r="AB268" i="11"/>
  <c r="W260" i="11"/>
  <c r="AA259" i="11"/>
  <c r="AB258" i="11"/>
  <c r="Y252" i="11"/>
  <c r="Y251" i="11"/>
  <c r="Y250" i="11"/>
  <c r="Y249" i="11"/>
  <c r="W248" i="11"/>
  <c r="AA247" i="11"/>
  <c r="Z246" i="11"/>
  <c r="X245" i="11"/>
  <c r="X244" i="11"/>
  <c r="AA243" i="11"/>
  <c r="Y242" i="11"/>
  <c r="Y241" i="11"/>
  <c r="Z240" i="11"/>
  <c r="Z239" i="11"/>
  <c r="Y237" i="11"/>
  <c r="W236" i="11"/>
  <c r="AA235" i="11"/>
  <c r="Z234" i="11"/>
  <c r="X233" i="11"/>
  <c r="X232" i="11"/>
  <c r="Y231" i="11"/>
  <c r="AC223" i="11"/>
  <c r="V222" i="11"/>
  <c r="AC211" i="11"/>
  <c r="AC207" i="11"/>
  <c r="AC203" i="11"/>
  <c r="X202" i="11"/>
  <c r="Z201" i="11"/>
  <c r="AC200" i="11"/>
  <c r="V199" i="11"/>
  <c r="AA198" i="11"/>
  <c r="W196" i="11"/>
  <c r="Z195" i="11"/>
  <c r="AB185" i="11"/>
  <c r="V184" i="11"/>
  <c r="AA183" i="11"/>
  <c r="W181" i="11"/>
  <c r="Z180" i="11"/>
  <c r="X178" i="11"/>
  <c r="AC176" i="11"/>
  <c r="Y175" i="11"/>
  <c r="AA174" i="11"/>
  <c r="V173" i="11"/>
  <c r="Y172" i="11"/>
  <c r="AB171" i="11"/>
  <c r="X170" i="11"/>
  <c r="Z169" i="11"/>
  <c r="X167" i="11"/>
  <c r="AB166" i="11"/>
  <c r="V165" i="11"/>
  <c r="AB164" i="11"/>
  <c r="X163" i="11"/>
  <c r="AB162" i="11"/>
  <c r="W161" i="11"/>
  <c r="Z160" i="11"/>
  <c r="X158" i="11"/>
  <c r="AB157" i="11"/>
  <c r="Y156" i="11"/>
  <c r="AC155" i="11"/>
  <c r="W152" i="11"/>
  <c r="X149" i="11"/>
  <c r="AA147" i="11"/>
  <c r="W146" i="11"/>
  <c r="AC145" i="11"/>
  <c r="Z144" i="11"/>
  <c r="V143" i="11"/>
  <c r="AB142" i="11"/>
  <c r="X141" i="11"/>
  <c r="AA139" i="11"/>
  <c r="W138" i="11"/>
  <c r="AC137" i="11"/>
  <c r="Z136" i="11"/>
  <c r="V135" i="11"/>
  <c r="AB134" i="11"/>
  <c r="X133" i="11"/>
  <c r="AA131" i="11"/>
  <c r="W130" i="11"/>
  <c r="AC129" i="11"/>
  <c r="Z128" i="11"/>
  <c r="V127" i="11"/>
  <c r="AB126" i="11"/>
  <c r="X125" i="11"/>
  <c r="AA123" i="11"/>
  <c r="W122" i="11"/>
  <c r="AC121" i="11"/>
  <c r="Z120" i="11"/>
  <c r="V119" i="11"/>
  <c r="AB118" i="11"/>
  <c r="X117" i="11"/>
  <c r="AA115" i="11"/>
  <c r="W114" i="11"/>
  <c r="AC113" i="11"/>
  <c r="Z112" i="11"/>
  <c r="V111" i="11"/>
  <c r="AB110" i="11"/>
  <c r="X109" i="11"/>
  <c r="AA107" i="11"/>
  <c r="W106" i="11"/>
  <c r="AG106" i="11" s="1"/>
  <c r="V94" i="11"/>
  <c r="AG94" i="11" s="1"/>
  <c r="X93" i="11"/>
  <c r="AB92" i="11"/>
  <c r="W91" i="11"/>
  <c r="Y90" i="11"/>
  <c r="AC89" i="11"/>
  <c r="Y83" i="11"/>
  <c r="AB82" i="11"/>
  <c r="X81" i="11"/>
  <c r="Z80" i="11"/>
  <c r="AC79" i="11"/>
  <c r="W78" i="11"/>
  <c r="AA72" i="11"/>
  <c r="V71" i="11"/>
  <c r="Y70" i="11"/>
  <c r="AB69" i="11"/>
  <c r="Z67" i="11"/>
  <c r="AB66" i="11"/>
  <c r="V65" i="11"/>
  <c r="X64" i="11"/>
  <c r="AC63" i="11"/>
  <c r="W62" i="11"/>
  <c r="Y61" i="11"/>
  <c r="AB60" i="11"/>
  <c r="X59" i="11"/>
  <c r="Z58" i="11"/>
  <c r="AC57" i="11"/>
  <c r="V56" i="11"/>
  <c r="W53" i="11"/>
  <c r="Z52" i="11"/>
  <c r="X50" i="11"/>
  <c r="X47" i="11"/>
  <c r="Z45" i="11"/>
  <c r="W41" i="11"/>
  <c r="AA38" i="11"/>
  <c r="V37" i="11"/>
  <c r="AA36" i="11"/>
  <c r="V35" i="11"/>
  <c r="W32" i="11"/>
  <c r="AA31" i="11"/>
  <c r="W30" i="11"/>
  <c r="AB29" i="11"/>
  <c r="X28" i="11"/>
  <c r="V26" i="11"/>
  <c r="Y25" i="11"/>
  <c r="AC24" i="11"/>
  <c r="W23" i="11"/>
  <c r="AC22" i="11"/>
  <c r="AC20" i="11"/>
  <c r="X19" i="11"/>
  <c r="V17" i="11"/>
  <c r="Y16" i="11"/>
  <c r="AC15" i="11"/>
  <c r="Z14" i="11"/>
  <c r="Z12" i="11"/>
  <c r="W418" i="11"/>
  <c r="AB416" i="11"/>
  <c r="AB413" i="11"/>
  <c r="Y412" i="11"/>
  <c r="Y402" i="11"/>
  <c r="AB389" i="11"/>
  <c r="AA381" i="11"/>
  <c r="AB379" i="11"/>
  <c r="AA378" i="11"/>
  <c r="AB376" i="11"/>
  <c r="V375" i="11"/>
  <c r="AA373" i="11"/>
  <c r="AC371" i="11"/>
  <c r="AB370" i="11"/>
  <c r="V369" i="11"/>
  <c r="AC368" i="11"/>
  <c r="Z367" i="11"/>
  <c r="Y364" i="11"/>
  <c r="AB362" i="11"/>
  <c r="Y361" i="11"/>
  <c r="AA359" i="11"/>
  <c r="AA358" i="11"/>
  <c r="AB356" i="11"/>
  <c r="Z355" i="11"/>
  <c r="AB353" i="11"/>
  <c r="Z416" i="11"/>
  <c r="AB414" i="11"/>
  <c r="Z413" i="11"/>
  <c r="AB401" i="11"/>
  <c r="AC390" i="11"/>
  <c r="X389" i="11"/>
  <c r="W381" i="11"/>
  <c r="Z379" i="11"/>
  <c r="V378" i="11"/>
  <c r="Y376" i="11"/>
  <c r="AC374" i="11"/>
  <c r="X373" i="11"/>
  <c r="Z371" i="11"/>
  <c r="Y370" i="11"/>
  <c r="Y368" i="11"/>
  <c r="V367" i="11"/>
  <c r="AC363" i="11"/>
  <c r="Z362" i="11"/>
  <c r="AC360" i="11"/>
  <c r="X359" i="11"/>
  <c r="V358" i="11"/>
  <c r="Y356" i="11"/>
  <c r="Z353" i="11"/>
  <c r="AC351" i="11"/>
  <c r="AB350" i="11"/>
  <c r="V349" i="11"/>
  <c r="AC348" i="11"/>
  <c r="X347" i="11"/>
  <c r="AB345" i="11"/>
  <c r="AA342" i="11"/>
  <c r="W341" i="11"/>
  <c r="AC340" i="11"/>
  <c r="X339" i="11"/>
  <c r="X336" i="11"/>
  <c r="AC334" i="11"/>
  <c r="Y333" i="11"/>
  <c r="AC331" i="11"/>
  <c r="Y330" i="11"/>
  <c r="V328" i="11"/>
  <c r="AB325" i="11"/>
  <c r="AB322" i="11"/>
  <c r="Y321" i="11"/>
  <c r="AC310" i="11"/>
  <c r="AC309" i="11"/>
  <c r="AC308" i="11"/>
  <c r="AC306" i="11"/>
  <c r="AC305" i="11"/>
  <c r="AA291" i="11"/>
  <c r="Y290" i="11"/>
  <c r="AA289" i="11"/>
  <c r="AA288" i="11"/>
  <c r="Z287" i="11"/>
  <c r="AA286" i="11"/>
  <c r="AA285" i="11"/>
  <c r="Y279" i="11"/>
  <c r="W278" i="11"/>
  <c r="W276" i="11"/>
  <c r="X275" i="11"/>
  <c r="X274" i="11"/>
  <c r="X273" i="11"/>
  <c r="V272" i="11"/>
  <c r="Z271" i="11"/>
  <c r="Y270" i="11"/>
  <c r="W269" i="11"/>
  <c r="W268" i="11"/>
  <c r="Z267" i="11"/>
  <c r="Z266" i="11"/>
  <c r="Z265" i="11"/>
  <c r="Z263" i="11"/>
  <c r="AA262" i="11"/>
  <c r="Z261" i="11"/>
  <c r="AC260" i="11"/>
  <c r="V259" i="11"/>
  <c r="W258" i="11"/>
  <c r="Y257" i="11"/>
  <c r="Y256" i="11"/>
  <c r="X255" i="11"/>
  <c r="Y254" i="11"/>
  <c r="X253" i="11"/>
  <c r="AC252" i="11"/>
  <c r="AC248" i="11"/>
  <c r="V247" i="11"/>
  <c r="AC236" i="11"/>
  <c r="AC232" i="11"/>
  <c r="Y224" i="11"/>
  <c r="W223" i="11"/>
  <c r="AA222" i="11"/>
  <c r="Z221" i="11"/>
  <c r="X220" i="11"/>
  <c r="X219" i="11"/>
  <c r="AA218" i="11"/>
  <c r="Y217" i="11"/>
  <c r="Z215" i="11"/>
  <c r="Z214" i="11"/>
  <c r="Z213" i="11"/>
  <c r="Y212" i="11"/>
  <c r="W211" i="11"/>
  <c r="AA210" i="11"/>
  <c r="Z209" i="11"/>
  <c r="X207" i="11"/>
  <c r="Y206" i="11"/>
  <c r="Y205" i="11"/>
  <c r="Y204" i="11"/>
  <c r="W203" i="11"/>
  <c r="AB202" i="11"/>
  <c r="V201" i="11"/>
  <c r="X200" i="11"/>
  <c r="AA199" i="11"/>
  <c r="V198" i="11"/>
  <c r="Y197" i="11"/>
  <c r="AB196" i="11"/>
  <c r="Z194" i="11"/>
  <c r="W185" i="11"/>
  <c r="V183" i="11"/>
  <c r="Y182" i="11"/>
  <c r="AB181" i="11"/>
  <c r="Z179" i="11"/>
  <c r="AB178" i="11"/>
  <c r="V177" i="11"/>
  <c r="X176" i="11"/>
  <c r="AC175" i="11"/>
  <c r="W174" i="11"/>
  <c r="Z173" i="11"/>
  <c r="W171" i="11"/>
  <c r="AB170" i="11"/>
  <c r="V169" i="11"/>
  <c r="Y168" i="11"/>
  <c r="AC167" i="11"/>
  <c r="W166" i="11"/>
  <c r="AA165" i="11"/>
  <c r="W164" i="11"/>
  <c r="AB163" i="11"/>
  <c r="X162" i="11"/>
  <c r="AA161" i="11"/>
  <c r="S160" i="11"/>
  <c r="Y159" i="11"/>
  <c r="AC158" i="11"/>
  <c r="W157" i="11"/>
  <c r="AC156" i="11"/>
  <c r="Y155" i="11"/>
  <c r="AA152" i="11"/>
  <c r="V151" i="11"/>
  <c r="AC149" i="11"/>
  <c r="Z148" i="11"/>
  <c r="V147" i="11"/>
  <c r="AB146" i="11"/>
  <c r="X145" i="11"/>
  <c r="AA143" i="11"/>
  <c r="W142" i="11"/>
  <c r="AC141" i="11"/>
  <c r="Z140" i="11"/>
  <c r="V139" i="11"/>
  <c r="AB138" i="11"/>
  <c r="X137" i="11"/>
  <c r="AA135" i="11"/>
  <c r="W134" i="11"/>
  <c r="AC133" i="11"/>
  <c r="Z132" i="11"/>
  <c r="V131" i="11"/>
  <c r="AB130" i="11"/>
  <c r="X129" i="11"/>
  <c r="AA127" i="11"/>
  <c r="W126" i="11"/>
  <c r="AC125" i="11"/>
  <c r="Z124" i="11"/>
  <c r="V123" i="11"/>
  <c r="AG123" i="11" s="1"/>
  <c r="AB122" i="11"/>
  <c r="X121" i="11"/>
  <c r="AA119" i="11"/>
  <c r="W118" i="11"/>
  <c r="AC117" i="11"/>
  <c r="Z116" i="11"/>
  <c r="V115" i="11"/>
  <c r="AG115" i="11" s="1"/>
  <c r="AB114" i="11"/>
  <c r="X113" i="11"/>
  <c r="AA111" i="11"/>
  <c r="W110" i="11"/>
  <c r="AC109" i="11"/>
  <c r="Z108" i="11"/>
  <c r="V107" i="11"/>
  <c r="AB106" i="11"/>
  <c r="Z94" i="11"/>
  <c r="AC93" i="11"/>
  <c r="W92" i="11"/>
  <c r="AA91" i="11"/>
  <c r="X89" i="11"/>
  <c r="W82" i="11"/>
  <c r="AB81" i="11"/>
  <c r="V80" i="11"/>
  <c r="X79" i="11"/>
  <c r="X85" i="11" s="1"/>
  <c r="AB78" i="11"/>
  <c r="AB85" i="11" s="1"/>
  <c r="S77" i="11"/>
  <c r="V72" i="11"/>
  <c r="AA71" i="11"/>
  <c r="W69" i="11"/>
  <c r="Z68" i="11"/>
  <c r="X66" i="11"/>
  <c r="Z65" i="11"/>
  <c r="AC64" i="11"/>
  <c r="Y63" i="11"/>
  <c r="AA62" i="11"/>
  <c r="W60" i="11"/>
  <c r="AB59" i="11"/>
  <c r="V58" i="11"/>
  <c r="X57" i="11"/>
  <c r="AA56" i="11"/>
  <c r="V55" i="11"/>
  <c r="Y54" i="11"/>
  <c r="AB53" i="11"/>
  <c r="Z51" i="11"/>
  <c r="AB50" i="11"/>
  <c r="V49" i="11"/>
  <c r="Y48" i="11"/>
  <c r="AC47" i="11"/>
  <c r="Z46" i="11"/>
  <c r="Z44" i="11"/>
  <c r="AB41" i="11"/>
  <c r="V40" i="11"/>
  <c r="Z39" i="11"/>
  <c r="V38" i="11"/>
  <c r="AA37" i="11"/>
  <c r="W36" i="11"/>
  <c r="Z35" i="11"/>
  <c r="AB32" i="11"/>
  <c r="V31" i="11"/>
  <c r="AB30" i="11"/>
  <c r="X29" i="11"/>
  <c r="AB28" i="11"/>
  <c r="Z26" i="11"/>
  <c r="X24" i="11"/>
  <c r="AB23" i="11"/>
  <c r="Y22" i="11"/>
  <c r="Y20" i="11"/>
  <c r="AB19" i="11"/>
  <c r="W18" i="11"/>
  <c r="Z17" i="11"/>
  <c r="X15" i="11"/>
  <c r="Z13" i="11"/>
  <c r="Y11" i="11"/>
  <c r="AC418" i="11"/>
  <c r="AC415" i="11"/>
  <c r="Y414" i="11"/>
  <c r="AC402" i="11"/>
  <c r="Y401" i="11"/>
  <c r="AA391" i="11"/>
  <c r="Z390" i="11"/>
  <c r="V389" i="11"/>
  <c r="AB380" i="11"/>
  <c r="V379" i="11"/>
  <c r="AG379" i="11" s="1"/>
  <c r="Z377" i="11"/>
  <c r="V376" i="11"/>
  <c r="AC375" i="11"/>
  <c r="Z374" i="11"/>
  <c r="AB372" i="11"/>
  <c r="W371" i="11"/>
  <c r="AB369" i="11"/>
  <c r="V368" i="11"/>
  <c r="AB366" i="11"/>
  <c r="AA363" i="11"/>
  <c r="AG363" i="11" s="1"/>
  <c r="Z360" i="11"/>
  <c r="V359" i="11"/>
  <c r="AA357" i="11"/>
  <c r="V356" i="11"/>
  <c r="AB354" i="11"/>
  <c r="W353" i="11"/>
  <c r="AA351" i="11"/>
  <c r="Y350" i="11"/>
  <c r="Y348" i="11"/>
  <c r="Y345" i="11"/>
  <c r="AB343" i="11"/>
  <c r="X342" i="11"/>
  <c r="Z340" i="11"/>
  <c r="AA337" i="11"/>
  <c r="AC335" i="11"/>
  <c r="AA334" i="11"/>
  <c r="Y331" i="11"/>
  <c r="W330" i="11"/>
  <c r="AB327" i="11"/>
  <c r="AC326" i="11"/>
  <c r="Z325" i="11"/>
  <c r="AC323" i="11"/>
  <c r="X322" i="11"/>
  <c r="V321" i="11"/>
  <c r="AC318" i="11"/>
  <c r="AC317" i="11"/>
  <c r="AC316" i="11"/>
  <c r="AC315" i="11"/>
  <c r="AB314" i="11"/>
  <c r="AA313" i="11"/>
  <c r="AB312" i="11"/>
  <c r="AA311" i="11"/>
  <c r="Y310" i="11"/>
  <c r="AA309" i="11"/>
  <c r="AA308" i="11"/>
  <c r="AA306" i="11"/>
  <c r="AA305" i="11"/>
  <c r="AA304" i="11"/>
  <c r="AA303" i="11"/>
  <c r="X291" i="11"/>
  <c r="W290" i="11"/>
  <c r="Y289" i="11"/>
  <c r="X288" i="11"/>
  <c r="X287" i="11"/>
  <c r="X286" i="11"/>
  <c r="W285" i="11"/>
  <c r="V274" i="11"/>
  <c r="X271" i="11"/>
  <c r="V270" i="11"/>
  <c r="V267" i="11"/>
  <c r="X266" i="11"/>
  <c r="W265" i="11"/>
  <c r="X263" i="11"/>
  <c r="W262" i="11"/>
  <c r="W261" i="11"/>
  <c r="AA260" i="11"/>
  <c r="AC259" i="11"/>
  <c r="W257" i="11"/>
  <c r="V256" i="11"/>
  <c r="V255" i="11"/>
  <c r="W254" i="11"/>
  <c r="V253" i="11"/>
  <c r="AA252" i="11"/>
  <c r="AB251" i="11"/>
  <c r="AA250" i="11"/>
  <c r="AB249" i="11"/>
  <c r="AA248" i="11"/>
  <c r="AC247" i="11"/>
  <c r="AB246" i="11"/>
  <c r="AB245" i="11"/>
  <c r="AA244" i="11"/>
  <c r="AC243" i="11"/>
  <c r="AB242" i="11"/>
  <c r="AB241" i="11"/>
  <c r="AB240" i="11"/>
  <c r="AC239" i="11"/>
  <c r="AB237" i="11"/>
  <c r="Z236" i="11"/>
  <c r="AC235" i="11"/>
  <c r="AB234" i="11"/>
  <c r="Z233" i="11"/>
  <c r="AA232" i="11"/>
  <c r="AB231" i="11"/>
  <c r="V224" i="11"/>
  <c r="Y222" i="11"/>
  <c r="W221" i="11"/>
  <c r="V220" i="11"/>
  <c r="V219" i="11"/>
  <c r="AG219" i="11" s="1"/>
  <c r="X218" i="11"/>
  <c r="W217" i="11"/>
  <c r="V215" i="11"/>
  <c r="X214" i="11"/>
  <c r="X213" i="11"/>
  <c r="V212" i="11"/>
  <c r="Y210" i="11"/>
  <c r="W209" i="11"/>
  <c r="V207" i="11"/>
  <c r="V206" i="11"/>
  <c r="W205" i="11"/>
  <c r="W204" i="11"/>
  <c r="Z202" i="11"/>
  <c r="AB201" i="11"/>
  <c r="V200" i="11"/>
  <c r="X199" i="11"/>
  <c r="AC198" i="11"/>
  <c r="W197" i="11"/>
  <c r="Y196" i="11"/>
  <c r="AB195" i="11"/>
  <c r="X194" i="11"/>
  <c r="U185" i="11"/>
  <c r="AC183" i="11"/>
  <c r="W182" i="11"/>
  <c r="Y181" i="11"/>
  <c r="AB180" i="11"/>
  <c r="X179" i="11"/>
  <c r="Z178" i="11"/>
  <c r="AC177" i="11"/>
  <c r="V176" i="11"/>
  <c r="AA175" i="11"/>
  <c r="X173" i="11"/>
  <c r="AB172" i="11"/>
  <c r="Z170" i="11"/>
  <c r="AB169" i="11"/>
  <c r="W168" i="11"/>
  <c r="Z167" i="11"/>
  <c r="X165" i="11"/>
  <c r="Z163" i="11"/>
  <c r="Y161" i="11"/>
  <c r="AC160" i="11"/>
  <c r="W159" i="11"/>
  <c r="AA158" i="11"/>
  <c r="AA156" i="11"/>
  <c r="V155" i="11"/>
  <c r="V153" i="11"/>
  <c r="Y152" i="11"/>
  <c r="AA149" i="11"/>
  <c r="W148" i="11"/>
  <c r="AC147" i="11"/>
  <c r="Z146" i="11"/>
  <c r="V145" i="11"/>
  <c r="AB144" i="11"/>
  <c r="X143" i="11"/>
  <c r="AA141" i="11"/>
  <c r="W140" i="11"/>
  <c r="AC139" i="11"/>
  <c r="Z138" i="11"/>
  <c r="V137" i="11"/>
  <c r="AG137" i="11" s="1"/>
  <c r="AB136" i="11"/>
  <c r="X135" i="11"/>
  <c r="AA133" i="11"/>
  <c r="W132" i="11"/>
  <c r="AC131" i="11"/>
  <c r="AG131" i="11" s="1"/>
  <c r="Z130" i="11"/>
  <c r="V129" i="11"/>
  <c r="AB128" i="11"/>
  <c r="X127" i="11"/>
  <c r="AA125" i="11"/>
  <c r="W124" i="11"/>
  <c r="AC123" i="11"/>
  <c r="Z122" i="11"/>
  <c r="V121" i="11"/>
  <c r="AB120" i="11"/>
  <c r="X119" i="11"/>
  <c r="AA117" i="11"/>
  <c r="W116" i="11"/>
  <c r="AC115" i="11"/>
  <c r="Z114" i="11"/>
  <c r="V113" i="11"/>
  <c r="AB112" i="11"/>
  <c r="X111" i="11"/>
  <c r="AA109" i="11"/>
  <c r="W108" i="11"/>
  <c r="AC107" i="11"/>
  <c r="Z106" i="11"/>
  <c r="S105" i="11"/>
  <c r="X94" i="11"/>
  <c r="AA93" i="11"/>
  <c r="Y91" i="11"/>
  <c r="AA90" i="11"/>
  <c r="V89" i="11"/>
  <c r="AB83" i="11"/>
  <c r="Z81" i="11"/>
  <c r="AB80" i="11"/>
  <c r="V79" i="11"/>
  <c r="Y78" i="11"/>
  <c r="AC72" i="11"/>
  <c r="Y71" i="11"/>
  <c r="AA70" i="11"/>
  <c r="W68" i="11"/>
  <c r="AB67" i="11"/>
  <c r="V66" i="11"/>
  <c r="X65" i="11"/>
  <c r="AA64" i="11"/>
  <c r="V63" i="11"/>
  <c r="Y62" i="11"/>
  <c r="AB61" i="11"/>
  <c r="Z59" i="11"/>
  <c r="AB58" i="11"/>
  <c r="V57" i="11"/>
  <c r="X56" i="11"/>
  <c r="W54" i="11"/>
  <c r="Y53" i="11"/>
  <c r="AB52" i="11"/>
  <c r="X51" i="11"/>
  <c r="Z50" i="11"/>
  <c r="W48" i="11"/>
  <c r="AA47" i="11"/>
  <c r="W46" i="11"/>
  <c r="AB45" i="11"/>
  <c r="X44" i="11"/>
  <c r="AA43" i="11"/>
  <c r="Y41" i="11"/>
  <c r="W39" i="11"/>
  <c r="AC38" i="11"/>
  <c r="Y37" i="11"/>
  <c r="AC36" i="11"/>
  <c r="X35" i="11"/>
  <c r="V33" i="11"/>
  <c r="Y32" i="11"/>
  <c r="AC31" i="11"/>
  <c r="Z30" i="11"/>
  <c r="Z28" i="11"/>
  <c r="X26" i="11"/>
  <c r="AB25" i="11"/>
  <c r="V24" i="11"/>
  <c r="Z23" i="11"/>
  <c r="AG23" i="11" s="1"/>
  <c r="AJ23" i="11" s="1"/>
  <c r="V22" i="11"/>
  <c r="AA21" i="11"/>
  <c r="W20" i="11"/>
  <c r="Z19" i="11"/>
  <c r="X17" i="11"/>
  <c r="AB16" i="11"/>
  <c r="V15" i="11"/>
  <c r="AB14" i="11"/>
  <c r="X13" i="11"/>
  <c r="AB12" i="11"/>
  <c r="W11" i="11"/>
  <c r="AD10" i="11"/>
  <c r="AA11" i="11"/>
  <c r="AF12" i="11"/>
  <c r="AB13" i="11"/>
  <c r="AA15" i="11"/>
  <c r="W16" i="11"/>
  <c r="Z22" i="11"/>
  <c r="AA24" i="11"/>
  <c r="W25" i="11"/>
  <c r="AB27" i="11"/>
  <c r="AF28" i="11"/>
  <c r="AD28" i="11"/>
  <c r="AC29" i="11"/>
  <c r="X31" i="11"/>
  <c r="AE33" i="11"/>
  <c r="W35" i="11"/>
  <c r="AC37" i="11"/>
  <c r="Y38" i="11"/>
  <c r="X40" i="11"/>
  <c r="AD42" i="11"/>
  <c r="W44" i="11"/>
  <c r="AC45" i="11"/>
  <c r="V46" i="11"/>
  <c r="Z47" i="11"/>
  <c r="X48" i="11"/>
  <c r="Y50" i="11"/>
  <c r="V51" i="11"/>
  <c r="AA52" i="11"/>
  <c r="X53" i="11"/>
  <c r="V54" i="11"/>
  <c r="AE55" i="11"/>
  <c r="Z56" i="11"/>
  <c r="W57" i="11"/>
  <c r="AF58" i="11"/>
  <c r="AA59" i="11"/>
  <c r="AB62" i="11"/>
  <c r="Z63" i="11"/>
  <c r="AC65" i="11"/>
  <c r="Z66" i="11"/>
  <c r="V67" i="11"/>
  <c r="AC68" i="11"/>
  <c r="Y69" i="11"/>
  <c r="V70" i="11"/>
  <c r="X72" i="11"/>
  <c r="AF85" i="11"/>
  <c r="Z79" i="11"/>
  <c r="W80" i="11"/>
  <c r="X82" i="11"/>
  <c r="AD89" i="11"/>
  <c r="Z90" i="11"/>
  <c r="X91" i="11"/>
  <c r="Y93" i="11"/>
  <c r="W94" i="11"/>
  <c r="AC106" i="11"/>
  <c r="AA108" i="11"/>
  <c r="X110" i="11"/>
  <c r="AC111" i="11"/>
  <c r="AA113" i="11"/>
  <c r="AE114" i="11"/>
  <c r="W115" i="11"/>
  <c r="AC116" i="11"/>
  <c r="AA118" i="11"/>
  <c r="W120" i="11"/>
  <c r="Z123" i="11"/>
  <c r="AE124" i="11"/>
  <c r="V125" i="11"/>
  <c r="AA128" i="11"/>
  <c r="X130" i="11"/>
  <c r="V132" i="11"/>
  <c r="Z133" i="11"/>
  <c r="Z135" i="11"/>
  <c r="W137" i="11"/>
  <c r="AC138" i="11"/>
  <c r="AA140" i="11"/>
  <c r="X142" i="11"/>
  <c r="AC143" i="11"/>
  <c r="AA145" i="11"/>
  <c r="AE146" i="11"/>
  <c r="W147" i="11"/>
  <c r="AC148" i="11"/>
  <c r="AB154" i="11"/>
  <c r="Z155" i="11"/>
  <c r="AC157" i="11"/>
  <c r="AE159" i="11"/>
  <c r="Y160" i="11"/>
  <c r="V161" i="11"/>
  <c r="V163" i="11"/>
  <c r="AG163" i="11" s="1"/>
  <c r="W165" i="11"/>
  <c r="Y167" i="11"/>
  <c r="X168" i="11"/>
  <c r="Y170" i="11"/>
  <c r="AC172" i="11"/>
  <c r="W173" i="11"/>
  <c r="Z176" i="11"/>
  <c r="AA179" i="11"/>
  <c r="AC181" i="11"/>
  <c r="Z182" i="11"/>
  <c r="AA185" i="11"/>
  <c r="AA194" i="11"/>
  <c r="AC196" i="11"/>
  <c r="Z197" i="11"/>
  <c r="AC199" i="11"/>
  <c r="AG199" i="11" s="1"/>
  <c r="Z200" i="11"/>
  <c r="W201" i="11"/>
  <c r="Z203" i="11"/>
  <c r="Z204" i="11"/>
  <c r="X205" i="11"/>
  <c r="AD209" i="11"/>
  <c r="AC210" i="11"/>
  <c r="X211" i="11"/>
  <c r="Z212" i="11"/>
  <c r="Y213" i="11"/>
  <c r="Y214" i="11"/>
  <c r="Z216" i="11"/>
  <c r="AA219" i="11"/>
  <c r="AF222" i="11"/>
  <c r="AA231" i="11"/>
  <c r="V232" i="11"/>
  <c r="W233" i="11"/>
  <c r="X234" i="11"/>
  <c r="Y235" i="11"/>
  <c r="AF236" i="11"/>
  <c r="AE238" i="11"/>
  <c r="AF239" i="11"/>
  <c r="AC240" i="11"/>
  <c r="X241" i="11"/>
  <c r="V242" i="11"/>
  <c r="Y245" i="11"/>
  <c r="AA246" i="11"/>
  <c r="Z247" i="11"/>
  <c r="Z251" i="11"/>
  <c r="AD254" i="11"/>
  <c r="AC255" i="11"/>
  <c r="AA256" i="11"/>
  <c r="Z257" i="11"/>
  <c r="AB259" i="11"/>
  <c r="AF262" i="11"/>
  <c r="Z264" i="11"/>
  <c r="AF265" i="11"/>
  <c r="AF266" i="11"/>
  <c r="AA268" i="11"/>
  <c r="X269" i="11"/>
  <c r="Z270" i="11"/>
  <c r="Y271" i="11"/>
  <c r="AB273" i="11"/>
  <c r="AA274" i="11"/>
  <c r="AB275" i="11"/>
  <c r="X276" i="11"/>
  <c r="AD279" i="11"/>
  <c r="AD285" i="11"/>
  <c r="AE287" i="11"/>
  <c r="AC288" i="11"/>
  <c r="AB289" i="11"/>
  <c r="AA290" i="11"/>
  <c r="Z291" i="11"/>
  <c r="Y305" i="11"/>
  <c r="AB306" i="11"/>
  <c r="Y308" i="11"/>
  <c r="W309" i="11"/>
  <c r="H384" i="11"/>
  <c r="X312" i="11"/>
  <c r="AC321" i="11"/>
  <c r="AE325" i="11"/>
  <c r="Z329" i="11"/>
  <c r="AC330" i="11"/>
  <c r="AD331" i="11"/>
  <c r="Z332" i="11"/>
  <c r="V335" i="11"/>
  <c r="Z337" i="11"/>
  <c r="AC339" i="11"/>
  <c r="AD340" i="11"/>
  <c r="V344" i="11"/>
  <c r="Z345" i="11"/>
  <c r="AB347" i="11"/>
  <c r="AD348" i="11"/>
  <c r="Y352" i="11"/>
  <c r="AA353" i="11"/>
  <c r="AD356" i="11"/>
  <c r="Z358" i="11"/>
  <c r="AC359" i="11"/>
  <c r="V361" i="11"/>
  <c r="Z364" i="11"/>
  <c r="AE365" i="11"/>
  <c r="Z368" i="11"/>
  <c r="AF369" i="11"/>
  <c r="X370" i="11"/>
  <c r="X371" i="11"/>
  <c r="AG371" i="11" s="1"/>
  <c r="Z373" i="11"/>
  <c r="Z376" i="11"/>
  <c r="X379" i="11"/>
  <c r="AE380" i="11"/>
  <c r="V381" i="11"/>
  <c r="AF389" i="11"/>
  <c r="V391" i="11"/>
  <c r="X401" i="11"/>
  <c r="D412" i="11"/>
  <c r="W413" i="11"/>
  <c r="Z415" i="11"/>
  <c r="D415" i="11"/>
  <c r="U415" i="11"/>
  <c r="AC416" i="11"/>
  <c r="Z417" i="11"/>
  <c r="D417" i="11"/>
  <c r="Z43" i="12"/>
  <c r="AC251" i="10"/>
  <c r="AC257" i="10"/>
  <c r="AE260" i="10"/>
  <c r="AE274" i="10"/>
  <c r="AE283" i="10" s="1"/>
  <c r="P386" i="10"/>
  <c r="AC301" i="10"/>
  <c r="AD320" i="10"/>
  <c r="AE323" i="10"/>
  <c r="AD331" i="10"/>
  <c r="AC340" i="10"/>
  <c r="AC349" i="10"/>
  <c r="AC381" i="10"/>
  <c r="X12" i="11"/>
  <c r="W14" i="11"/>
  <c r="AA16" i="11"/>
  <c r="AE18" i="11"/>
  <c r="W19" i="11"/>
  <c r="AE21" i="11"/>
  <c r="AB22" i="11"/>
  <c r="AD24" i="11"/>
  <c r="Z25" i="11"/>
  <c r="Z27" i="11"/>
  <c r="W28" i="11"/>
  <c r="AB31" i="11"/>
  <c r="X32" i="11"/>
  <c r="W34" i="11"/>
  <c r="AA35" i="11"/>
  <c r="X36" i="11"/>
  <c r="AB38" i="11"/>
  <c r="X41" i="11"/>
  <c r="W43" i="11"/>
  <c r="AA44" i="11"/>
  <c r="AA46" i="11"/>
  <c r="AB48" i="11"/>
  <c r="AA51" i="11"/>
  <c r="AC53" i="11"/>
  <c r="Z54" i="11"/>
  <c r="AC56" i="11"/>
  <c r="Z57" i="11"/>
  <c r="W58" i="11"/>
  <c r="AD59" i="11"/>
  <c r="X60" i="11"/>
  <c r="AB63" i="11"/>
  <c r="AG65" i="11"/>
  <c r="Y67" i="11"/>
  <c r="AE68" i="11"/>
  <c r="AC69" i="11"/>
  <c r="X70" i="11"/>
  <c r="AB72" i="11"/>
  <c r="AD79" i="11"/>
  <c r="Y80" i="11"/>
  <c r="AG81" i="11"/>
  <c r="AA82" i="11"/>
  <c r="W83" i="11"/>
  <c r="AD90" i="11"/>
  <c r="AB91" i="11"/>
  <c r="Y92" i="11"/>
  <c r="AA94" i="11"/>
  <c r="AE106" i="11"/>
  <c r="W107" i="11"/>
  <c r="AG107" i="11" s="1"/>
  <c r="AC108" i="11"/>
  <c r="AA110" i="11"/>
  <c r="AG111" i="11"/>
  <c r="W112" i="11"/>
  <c r="Z115" i="11"/>
  <c r="AE116" i="11"/>
  <c r="V117" i="11"/>
  <c r="AA120" i="11"/>
  <c r="AG121" i="11"/>
  <c r="X122" i="11"/>
  <c r="V124" i="11"/>
  <c r="Z125" i="11"/>
  <c r="Z127" i="11"/>
  <c r="W129" i="11"/>
  <c r="AG129" i="11" s="1"/>
  <c r="AC130" i="11"/>
  <c r="AA132" i="11"/>
  <c r="X134" i="11"/>
  <c r="AC135" i="11"/>
  <c r="AA137" i="11"/>
  <c r="AE138" i="11"/>
  <c r="W139" i="11"/>
  <c r="AC140" i="11"/>
  <c r="AA142" i="11"/>
  <c r="AG143" i="11"/>
  <c r="W144" i="11"/>
  <c r="Z147" i="11"/>
  <c r="AE148" i="11"/>
  <c r="V149" i="11"/>
  <c r="AA150" i="11"/>
  <c r="X152" i="11"/>
  <c r="Z153" i="11"/>
  <c r="AE154" i="11"/>
  <c r="AB155" i="11"/>
  <c r="W156" i="11"/>
  <c r="W158" i="11"/>
  <c r="V159" i="11"/>
  <c r="Z161" i="11"/>
  <c r="W162" i="11"/>
  <c r="AA163" i="11"/>
  <c r="V164" i="11"/>
  <c r="AB165" i="11"/>
  <c r="X166" i="11"/>
  <c r="AA168" i="11"/>
  <c r="AC170" i="11"/>
  <c r="V171" i="11"/>
  <c r="V172" i="11"/>
  <c r="AE172" i="11"/>
  <c r="AA173" i="11"/>
  <c r="X174" i="11"/>
  <c r="AB176" i="11"/>
  <c r="X177" i="11"/>
  <c r="AF178" i="11"/>
  <c r="AC179" i="11"/>
  <c r="U181" i="11"/>
  <c r="AE181" i="11"/>
  <c r="AB182" i="11"/>
  <c r="Y183" i="11"/>
  <c r="W184" i="11"/>
  <c r="AF193" i="11"/>
  <c r="AC194" i="11"/>
  <c r="V196" i="11"/>
  <c r="AE196" i="11"/>
  <c r="AB197" i="11"/>
  <c r="Y198" i="11"/>
  <c r="AD200" i="11"/>
  <c r="Y201" i="11"/>
  <c r="AB203" i="11"/>
  <c r="AC204" i="11"/>
  <c r="AA205" i="11"/>
  <c r="AA206" i="11"/>
  <c r="U208" i="11"/>
  <c r="AC208" i="11"/>
  <c r="AF209" i="11"/>
  <c r="AB211" i="11"/>
  <c r="AC212" i="11"/>
  <c r="AB213" i="11"/>
  <c r="AC214" i="11"/>
  <c r="AA215" i="11"/>
  <c r="V216" i="11"/>
  <c r="Y220" i="11"/>
  <c r="Y221" i="11"/>
  <c r="X222" i="11"/>
  <c r="AF223" i="11"/>
  <c r="AD225" i="11"/>
  <c r="V225" i="11"/>
  <c r="AE225" i="11"/>
  <c r="Z232" i="11"/>
  <c r="AC233" i="11"/>
  <c r="AD234" i="11"/>
  <c r="AB235" i="11"/>
  <c r="W238" i="11"/>
  <c r="AG240" i="11"/>
  <c r="AC241" i="11"/>
  <c r="X242" i="11"/>
  <c r="X243" i="11"/>
  <c r="V248" i="11"/>
  <c r="Z252" i="11"/>
  <c r="AD256" i="11"/>
  <c r="AB257" i="11"/>
  <c r="Y260" i="11"/>
  <c r="V261" i="11"/>
  <c r="V262" i="11"/>
  <c r="W263" i="11"/>
  <c r="V264" i="11"/>
  <c r="V265" i="11"/>
  <c r="W266" i="11"/>
  <c r="AB269" i="11"/>
  <c r="AB270" i="11"/>
  <c r="AB271" i="11"/>
  <c r="AG272" i="11"/>
  <c r="AA276" i="11"/>
  <c r="AE288" i="11"/>
  <c r="AD289" i="11"/>
  <c r="X303" i="11"/>
  <c r="AD305" i="11"/>
  <c r="AD307" i="11"/>
  <c r="V307" i="11"/>
  <c r="AB309" i="11"/>
  <c r="AA310" i="11"/>
  <c r="Z311" i="11"/>
  <c r="AA312" i="11"/>
  <c r="V313" i="11"/>
  <c r="AG313" i="11" s="1"/>
  <c r="W319" i="11"/>
  <c r="U319" i="11"/>
  <c r="AE321" i="11"/>
  <c r="Y326" i="11"/>
  <c r="AF331" i="11"/>
  <c r="V332" i="11"/>
  <c r="W333" i="11"/>
  <c r="Y334" i="11"/>
  <c r="Z335" i="11"/>
  <c r="Z336" i="11"/>
  <c r="Y338" i="11"/>
  <c r="AF338" i="11"/>
  <c r="AE339" i="11"/>
  <c r="AF340" i="11"/>
  <c r="Z342" i="11"/>
  <c r="Z385" i="11" s="1"/>
  <c r="V343" i="11"/>
  <c r="V385" i="11" s="1"/>
  <c r="Z344" i="11"/>
  <c r="AE345" i="11"/>
  <c r="AF348" i="11"/>
  <c r="X350" i="11"/>
  <c r="AC352" i="11"/>
  <c r="V354" i="11"/>
  <c r="AA355" i="11"/>
  <c r="AD358" i="11"/>
  <c r="AB361" i="11"/>
  <c r="X367" i="11"/>
  <c r="AC370" i="11"/>
  <c r="AD373" i="11"/>
  <c r="X378" i="11"/>
  <c r="AB381" i="11"/>
  <c r="AF382" i="11"/>
  <c r="Y390" i="11"/>
  <c r="AC391" i="11"/>
  <c r="AC401" i="11"/>
  <c r="X412" i="11"/>
  <c r="AC413" i="11"/>
  <c r="X415" i="11"/>
  <c r="AE416" i="11"/>
  <c r="V417" i="11"/>
  <c r="AB418" i="11"/>
  <c r="Z16" i="12"/>
  <c r="Y19" i="12"/>
  <c r="AE213" i="10"/>
  <c r="AC221" i="10"/>
  <c r="AC237" i="10"/>
  <c r="AC253" i="10"/>
  <c r="AC269" i="10"/>
  <c r="AE307" i="10"/>
  <c r="AD312" i="10"/>
  <c r="AC325" i="10"/>
  <c r="AE371" i="10"/>
  <c r="AE401" i="10"/>
  <c r="AF11" i="11"/>
  <c r="AE40" i="11"/>
  <c r="AE42" i="11"/>
  <c r="Y49" i="11"/>
  <c r="AF54" i="11"/>
  <c r="AD69" i="11"/>
  <c r="AE151" i="11"/>
  <c r="U160" i="11"/>
  <c r="AD177" i="11"/>
  <c r="AF182" i="11"/>
  <c r="AF197" i="11"/>
  <c r="AF220" i="11"/>
  <c r="AE223" i="11"/>
  <c r="AF257" i="11"/>
  <c r="AF270" i="11"/>
  <c r="AE278" i="11"/>
  <c r="AD329" i="11"/>
  <c r="AB344" i="11"/>
  <c r="AE344" i="11"/>
  <c r="AE385" i="11" s="1"/>
  <c r="AD352" i="11"/>
  <c r="AD355" i="11"/>
  <c r="AD361" i="11"/>
  <c r="AD364" i="11"/>
  <c r="AF373" i="11"/>
  <c r="AF381" i="11"/>
  <c r="V388" i="11"/>
  <c r="AF388" i="11"/>
  <c r="W10" i="12"/>
  <c r="AE11" i="12"/>
  <c r="AB12" i="12"/>
  <c r="AB13" i="12"/>
  <c r="Z19" i="12"/>
  <c r="W20" i="12"/>
  <c r="AB25" i="12"/>
  <c r="AC27" i="12"/>
  <c r="T27" i="12"/>
  <c r="AA33" i="12"/>
  <c r="Z35" i="12"/>
  <c r="U37" i="12"/>
  <c r="AE44" i="12"/>
  <c r="AE50" i="12"/>
  <c r="AB60" i="12"/>
  <c r="U63" i="12"/>
  <c r="AD95" i="12"/>
  <c r="AE98" i="12"/>
  <c r="W105" i="12"/>
  <c r="AE111" i="12"/>
  <c r="W118" i="12"/>
  <c r="W144" i="12"/>
  <c r="AB169" i="12"/>
  <c r="Y182" i="12"/>
  <c r="Z205" i="12"/>
  <c r="AD25" i="11"/>
  <c r="AF27" i="11"/>
  <c r="AD61" i="11"/>
  <c r="AD83" i="11"/>
  <c r="AD172" i="11"/>
  <c r="AF174" i="11"/>
  <c r="AD231" i="11"/>
  <c r="AD233" i="11"/>
  <c r="AD237" i="11"/>
  <c r="AD245" i="11"/>
  <c r="AD249" i="11"/>
  <c r="U310" i="11"/>
  <c r="AD314" i="11"/>
  <c r="AE323" i="11"/>
  <c r="AG323" i="11" s="1"/>
  <c r="AJ323" i="11" s="1"/>
  <c r="AD337" i="11"/>
  <c r="AF346" i="11"/>
  <c r="AD354" i="11"/>
  <c r="AD357" i="11"/>
  <c r="AD366" i="11"/>
  <c r="AD372" i="11"/>
  <c r="AE375" i="11"/>
  <c r="AD380" i="11"/>
  <c r="AE415" i="11"/>
  <c r="AA10" i="12"/>
  <c r="V15" i="12"/>
  <c r="T15" i="12"/>
  <c r="V17" i="12"/>
  <c r="U27" i="12"/>
  <c r="AB28" i="12"/>
  <c r="AD33" i="12"/>
  <c r="Y43" i="12"/>
  <c r="V50" i="12"/>
  <c r="AB52" i="12"/>
  <c r="Y53" i="12"/>
  <c r="AE72" i="12"/>
  <c r="Y88" i="12"/>
  <c r="V98" i="12"/>
  <c r="V111" i="12"/>
  <c r="AD120" i="12"/>
  <c r="X126" i="12"/>
  <c r="AE168" i="12"/>
  <c r="AE169" i="12"/>
  <c r="Y210" i="12"/>
  <c r="T299" i="12"/>
  <c r="W347" i="12"/>
  <c r="T16" i="12"/>
  <c r="AE28" i="12"/>
  <c r="X32" i="12"/>
  <c r="AE35" i="12"/>
  <c r="AD48" i="12"/>
  <c r="Z53" i="12"/>
  <c r="AA62" i="12"/>
  <c r="X89" i="12"/>
  <c r="V95" i="12"/>
  <c r="W98" i="12"/>
  <c r="AA105" i="12"/>
  <c r="Z106" i="12"/>
  <c r="V131" i="12"/>
  <c r="AD240" i="12"/>
  <c r="AE242" i="12"/>
  <c r="AA242" i="12"/>
  <c r="V250" i="12"/>
  <c r="V251" i="12"/>
  <c r="AF357" i="11"/>
  <c r="AE360" i="11"/>
  <c r="AE363" i="11"/>
  <c r="AF372" i="11"/>
  <c r="AF377" i="11"/>
  <c r="AF380" i="11"/>
  <c r="T14" i="12"/>
  <c r="AD21" i="12"/>
  <c r="V25" i="12"/>
  <c r="AA41" i="12"/>
  <c r="AE52" i="12"/>
  <c r="V72" i="12"/>
  <c r="Z98" i="12"/>
  <c r="AB105" i="12"/>
  <c r="AA107" i="12"/>
  <c r="Y111" i="12"/>
  <c r="X112" i="12"/>
  <c r="X113" i="12"/>
  <c r="AD133" i="12"/>
  <c r="AA140" i="12"/>
  <c r="AD144" i="12"/>
  <c r="AC174" i="12"/>
  <c r="AB196" i="12"/>
  <c r="X236" i="12"/>
  <c r="AC257" i="12"/>
  <c r="AE275" i="12"/>
  <c r="AE10" i="12"/>
  <c r="X16" i="12"/>
  <c r="AA20" i="12"/>
  <c r="T21" i="12"/>
  <c r="Z32" i="12"/>
  <c r="V33" i="12"/>
  <c r="V36" i="12"/>
  <c r="Z59" i="12"/>
  <c r="X60" i="12"/>
  <c r="W72" i="12"/>
  <c r="AA89" i="12"/>
  <c r="AC106" i="12"/>
  <c r="T158" i="12"/>
  <c r="Z236" i="12"/>
  <c r="AE26" i="11"/>
  <c r="AF62" i="11"/>
  <c r="AE94" i="11"/>
  <c r="AD159" i="11"/>
  <c r="AF161" i="11"/>
  <c r="AE173" i="11"/>
  <c r="AD204" i="11"/>
  <c r="AD206" i="11"/>
  <c r="AD208" i="11"/>
  <c r="AD212" i="11"/>
  <c r="AD220" i="11"/>
  <c r="AD224" i="11"/>
  <c r="AD255" i="11"/>
  <c r="AE262" i="11"/>
  <c r="Y277" i="11"/>
  <c r="AF322" i="11"/>
  <c r="Y324" i="11"/>
  <c r="V324" i="11"/>
  <c r="V384" i="11" s="1"/>
  <c r="V396" i="11" s="1"/>
  <c r="AD324" i="11"/>
  <c r="AE333" i="11"/>
  <c r="AD336" i="11"/>
  <c r="AD339" i="11"/>
  <c r="AF342" i="11"/>
  <c r="AE356" i="11"/>
  <c r="U362" i="11"/>
  <c r="Y365" i="11"/>
  <c r="AF365" i="11"/>
  <c r="AE368" i="11"/>
  <c r="AF387" i="11"/>
  <c r="AE389" i="11"/>
  <c r="AE390" i="11"/>
  <c r="AD413" i="11"/>
  <c r="Y16" i="12"/>
  <c r="AB17" i="12"/>
  <c r="AE18" i="12"/>
  <c r="AB31" i="12"/>
  <c r="X33" i="12"/>
  <c r="T37" i="12"/>
  <c r="Y37" i="12"/>
  <c r="AA44" i="12"/>
  <c r="V52" i="12"/>
  <c r="X105" i="12"/>
  <c r="AE105" i="12"/>
  <c r="AD106" i="12"/>
  <c r="AA112" i="12"/>
  <c r="AA131" i="12"/>
  <c r="AB133" i="12"/>
  <c r="Y133" i="12"/>
  <c r="AD140" i="12"/>
  <c r="Y176" i="12"/>
  <c r="V182" i="12"/>
  <c r="AB235" i="12"/>
  <c r="AC299" i="12"/>
  <c r="Z15" i="12"/>
  <c r="AA25" i="12"/>
  <c r="X28" i="12"/>
  <c r="AD32" i="12"/>
  <c r="W36" i="12"/>
  <c r="X41" i="12"/>
  <c r="U43" i="12"/>
  <c r="AB44" i="12"/>
  <c r="AD50" i="12"/>
  <c r="W52" i="12"/>
  <c r="AA60" i="12"/>
  <c r="V62" i="12"/>
  <c r="AA72" i="12"/>
  <c r="AE89" i="12"/>
  <c r="AE107" i="12"/>
  <c r="AD111" i="12"/>
  <c r="AC112" i="12"/>
  <c r="Z120" i="12"/>
  <c r="AB131" i="12"/>
  <c r="AE149" i="12"/>
  <c r="AA176" i="12"/>
  <c r="W205" i="12"/>
  <c r="Y281" i="12"/>
  <c r="AD345" i="12"/>
  <c r="Z17" i="12"/>
  <c r="X19" i="12"/>
  <c r="V31" i="12"/>
  <c r="T31" i="12"/>
  <c r="U41" i="12"/>
  <c r="Z44" i="12"/>
  <c r="T45" i="12"/>
  <c r="T47" i="12"/>
  <c r="AF47" i="12" s="1"/>
  <c r="AI47" i="12" s="1"/>
  <c r="AE47" i="12"/>
  <c r="AA58" i="12"/>
  <c r="W69" i="12"/>
  <c r="AC70" i="12"/>
  <c r="AB72" i="12"/>
  <c r="T74" i="12"/>
  <c r="AD86" i="12"/>
  <c r="AD88" i="12"/>
  <c r="Z89" i="12"/>
  <c r="T90" i="12"/>
  <c r="AE94" i="12"/>
  <c r="T102" i="12"/>
  <c r="T110" i="12"/>
  <c r="T119" i="12"/>
  <c r="T122" i="12"/>
  <c r="U124" i="12"/>
  <c r="AE124" i="12"/>
  <c r="V126" i="12"/>
  <c r="T126" i="12"/>
  <c r="W133" i="12"/>
  <c r="Y137" i="12"/>
  <c r="T139" i="12"/>
  <c r="W146" i="12"/>
  <c r="AC149" i="12"/>
  <c r="V154" i="12"/>
  <c r="T155" i="12"/>
  <c r="T156" i="12"/>
  <c r="AF156" i="12" s="1"/>
  <c r="T172" i="12"/>
  <c r="AE173" i="12"/>
  <c r="AD187" i="12"/>
  <c r="Z191" i="12"/>
  <c r="X197" i="12"/>
  <c r="W206" i="12"/>
  <c r="U211" i="12"/>
  <c r="W215" i="12"/>
  <c r="W218" i="12"/>
  <c r="AA230" i="12"/>
  <c r="X232" i="12"/>
  <c r="U237" i="12"/>
  <c r="AE239" i="12"/>
  <c r="T240" i="12"/>
  <c r="X241" i="12"/>
  <c r="AA247" i="12"/>
  <c r="AA250" i="12"/>
  <c r="U251" i="12"/>
  <c r="W257" i="12"/>
  <c r="V260" i="12"/>
  <c r="X279" i="12"/>
  <c r="AE287" i="12"/>
  <c r="T301" i="12"/>
  <c r="AA303" i="12"/>
  <c r="AB306" i="12"/>
  <c r="AE309" i="12"/>
  <c r="AE310" i="12"/>
  <c r="AB312" i="12"/>
  <c r="AA315" i="12"/>
  <c r="T332" i="12"/>
  <c r="AC333" i="12"/>
  <c r="T336" i="12"/>
  <c r="AB337" i="12"/>
  <c r="T342" i="12"/>
  <c r="V346" i="12"/>
  <c r="V369" i="12"/>
  <c r="AA386" i="12"/>
  <c r="Z25" i="12"/>
  <c r="V35" i="12"/>
  <c r="AD52" i="12"/>
  <c r="AC58" i="12"/>
  <c r="AE62" i="12"/>
  <c r="X69" i="12"/>
  <c r="AE70" i="12"/>
  <c r="AD75" i="12"/>
  <c r="T86" i="12"/>
  <c r="AE86" i="12"/>
  <c r="T94" i="12"/>
  <c r="W106" i="12"/>
  <c r="AD107" i="12"/>
  <c r="AC109" i="12"/>
  <c r="AC111" i="12"/>
  <c r="W112" i="12"/>
  <c r="W116" i="12"/>
  <c r="X133" i="12"/>
  <c r="AA137" i="12"/>
  <c r="T143" i="12"/>
  <c r="AA146" i="12"/>
  <c r="X147" i="12"/>
  <c r="U168" i="12"/>
  <c r="W168" i="12"/>
  <c r="X172" i="12"/>
  <c r="Y178" i="12"/>
  <c r="AC182" i="12"/>
  <c r="T186" i="12"/>
  <c r="AE188" i="12"/>
  <c r="Z190" i="12"/>
  <c r="V193" i="12"/>
  <c r="X206" i="12"/>
  <c r="Z215" i="12"/>
  <c r="AA218" i="12"/>
  <c r="AB230" i="12"/>
  <c r="Y232" i="12"/>
  <c r="AA241" i="12"/>
  <c r="AC247" i="12"/>
  <c r="Z257" i="12"/>
  <c r="W260" i="12"/>
  <c r="X285" i="12"/>
  <c r="V288" i="12"/>
  <c r="U307" i="12"/>
  <c r="T322" i="12"/>
  <c r="AB322" i="12"/>
  <c r="T345" i="12"/>
  <c r="Y345" i="12"/>
  <c r="U347" i="12"/>
  <c r="T349" i="12"/>
  <c r="U379" i="12"/>
  <c r="X381" i="12"/>
  <c r="AD383" i="12"/>
  <c r="Y384" i="12"/>
  <c r="AD10" i="13"/>
  <c r="V10" i="13"/>
  <c r="O76" i="13"/>
  <c r="AC10" i="13"/>
  <c r="T18" i="12"/>
  <c r="AB21" i="12"/>
  <c r="T22" i="12"/>
  <c r="T24" i="12"/>
  <c r="AE26" i="12"/>
  <c r="Z29" i="12"/>
  <c r="Y32" i="12"/>
  <c r="Z33" i="12"/>
  <c r="X35" i="12"/>
  <c r="V47" i="12"/>
  <c r="AB48" i="12"/>
  <c r="U50" i="12"/>
  <c r="AA50" i="12"/>
  <c r="X51" i="12"/>
  <c r="AB58" i="12"/>
  <c r="AE58" i="12"/>
  <c r="AA71" i="12"/>
  <c r="U75" i="12"/>
  <c r="U86" i="12"/>
  <c r="W90" i="12"/>
  <c r="AD91" i="12"/>
  <c r="W92" i="12"/>
  <c r="AC93" i="12"/>
  <c r="V94" i="12"/>
  <c r="AC95" i="12"/>
  <c r="W96" i="12"/>
  <c r="AC99" i="12"/>
  <c r="AC103" i="12"/>
  <c r="X104" i="12"/>
  <c r="U105" i="12"/>
  <c r="AB107" i="12"/>
  <c r="T109" i="12"/>
  <c r="AA111" i="12"/>
  <c r="AE113" i="12"/>
  <c r="Y116" i="12"/>
  <c r="T117" i="12"/>
  <c r="Y120" i="12"/>
  <c r="T127" i="12"/>
  <c r="Y134" i="12"/>
  <c r="AE136" i="12"/>
  <c r="Y144" i="12"/>
  <c r="AB146" i="12"/>
  <c r="Y148" i="12"/>
  <c r="V149" i="12"/>
  <c r="T150" i="12"/>
  <c r="U151" i="12"/>
  <c r="V156" i="12"/>
  <c r="AB158" i="12"/>
  <c r="AD169" i="12"/>
  <c r="Y172" i="12"/>
  <c r="Z174" i="12"/>
  <c r="AB184" i="12"/>
  <c r="U186" i="12"/>
  <c r="T187" i="12"/>
  <c r="AC188" i="12"/>
  <c r="T192" i="12"/>
  <c r="AA192" i="12"/>
  <c r="AC196" i="12"/>
  <c r="AB197" i="12"/>
  <c r="AB206" i="12"/>
  <c r="AC215" i="12"/>
  <c r="AD218" i="12"/>
  <c r="U223" i="12"/>
  <c r="W225" i="12"/>
  <c r="AA226" i="12"/>
  <c r="AD230" i="12"/>
  <c r="Y231" i="12"/>
  <c r="AC232" i="12"/>
  <c r="T236" i="12"/>
  <c r="V239" i="12"/>
  <c r="AB241" i="12"/>
  <c r="AE247" i="12"/>
  <c r="AA260" i="12"/>
  <c r="AB263" i="12"/>
  <c r="Y275" i="12"/>
  <c r="T278" i="12"/>
  <c r="AA279" i="12"/>
  <c r="AA285" i="12"/>
  <c r="X288" i="12"/>
  <c r="AD292" i="12"/>
  <c r="Y297" i="12"/>
  <c r="AE303" i="12"/>
  <c r="X336" i="12"/>
  <c r="AA346" i="12"/>
  <c r="T370" i="12"/>
  <c r="V379" i="12"/>
  <c r="Z381" i="12"/>
  <c r="AB384" i="12"/>
  <c r="AD17" i="12"/>
  <c r="V18" i="12"/>
  <c r="T26" i="12"/>
  <c r="AB29" i="12"/>
  <c r="T30" i="12"/>
  <c r="T32" i="12"/>
  <c r="AE34" i="12"/>
  <c r="Z37" i="12"/>
  <c r="X43" i="12"/>
  <c r="U52" i="12"/>
  <c r="U60" i="12"/>
  <c r="AC63" i="12"/>
  <c r="AC87" i="12"/>
  <c r="T95" i="12"/>
  <c r="AA95" i="12"/>
  <c r="AE103" i="12"/>
  <c r="U107" i="12"/>
  <c r="Z112" i="12"/>
  <c r="T113" i="12"/>
  <c r="AC118" i="12"/>
  <c r="T120" i="12"/>
  <c r="AB123" i="12"/>
  <c r="W124" i="12"/>
  <c r="Z131" i="12"/>
  <c r="AA133" i="12"/>
  <c r="Z134" i="12"/>
  <c r="AC137" i="12"/>
  <c r="W140" i="12"/>
  <c r="Z148" i="12"/>
  <c r="W149" i="12"/>
  <c r="U150" i="12"/>
  <c r="T151" i="12"/>
  <c r="T157" i="12"/>
  <c r="T159" i="12"/>
  <c r="Z161" i="12"/>
  <c r="X167" i="12"/>
  <c r="V174" i="12"/>
  <c r="AA178" i="12"/>
  <c r="T181" i="12"/>
  <c r="AE190" i="12"/>
  <c r="W210" i="12"/>
  <c r="AE215" i="12"/>
  <c r="W217" i="12"/>
  <c r="U225" i="12"/>
  <c r="AD235" i="12"/>
  <c r="AD257" i="12"/>
  <c r="AD279" i="12"/>
  <c r="Z288" i="12"/>
  <c r="T294" i="12"/>
  <c r="T297" i="12"/>
  <c r="T310" i="12"/>
  <c r="U320" i="12"/>
  <c r="X327" i="12"/>
  <c r="U331" i="12"/>
  <c r="Z336" i="12"/>
  <c r="Z338" i="12"/>
  <c r="Z339" i="12"/>
  <c r="U339" i="12"/>
  <c r="U345" i="12"/>
  <c r="V347" i="12"/>
  <c r="X379" i="12"/>
  <c r="T385" i="12"/>
  <c r="Z12" i="12"/>
  <c r="T13" i="12"/>
  <c r="AE15" i="12"/>
  <c r="AE19" i="12"/>
  <c r="U19" i="12"/>
  <c r="X20" i="12"/>
  <c r="Y21" i="12"/>
  <c r="X24" i="12"/>
  <c r="AD25" i="12"/>
  <c r="V26" i="12"/>
  <c r="T34" i="12"/>
  <c r="T38" i="12"/>
  <c r="Z39" i="12"/>
  <c r="T40" i="12"/>
  <c r="AE42" i="12"/>
  <c r="Z45" i="12"/>
  <c r="Y48" i="12"/>
  <c r="Z49" i="12"/>
  <c r="AA51" i="12"/>
  <c r="AC53" i="12"/>
  <c r="U53" i="12"/>
  <c r="AD53" i="12"/>
  <c r="V58" i="12"/>
  <c r="AB61" i="12"/>
  <c r="W62" i="12"/>
  <c r="AC69" i="12"/>
  <c r="X70" i="12"/>
  <c r="Y72" i="12"/>
  <c r="T73" i="12"/>
  <c r="AA74" i="12"/>
  <c r="V75" i="12"/>
  <c r="AB87" i="12"/>
  <c r="U91" i="12"/>
  <c r="T93" i="12"/>
  <c r="Z96" i="12"/>
  <c r="T97" i="12"/>
  <c r="AA98" i="12"/>
  <c r="AB106" i="12"/>
  <c r="AA108" i="12"/>
  <c r="AA110" i="12"/>
  <c r="U111" i="12"/>
  <c r="T111" i="12"/>
  <c r="AB118" i="12"/>
  <c r="AE118" i="12"/>
  <c r="Y122" i="12"/>
  <c r="Y124" i="12"/>
  <c r="T125" i="12"/>
  <c r="Y128" i="12"/>
  <c r="Z129" i="12"/>
  <c r="T130" i="12"/>
  <c r="AA134" i="12"/>
  <c r="T141" i="12"/>
  <c r="AC142" i="12"/>
  <c r="AC147" i="12"/>
  <c r="AA148" i="12"/>
  <c r="AC160" i="12"/>
  <c r="Y167" i="12"/>
  <c r="W169" i="12"/>
  <c r="AE170" i="12"/>
  <c r="AB172" i="12"/>
  <c r="W174" i="12"/>
  <c r="AE176" i="12"/>
  <c r="AB179" i="12"/>
  <c r="Y180" i="12"/>
  <c r="U181" i="12"/>
  <c r="Z183" i="12"/>
  <c r="AD185" i="12"/>
  <c r="U188" i="12"/>
  <c r="U192" i="12"/>
  <c r="X193" i="12"/>
  <c r="AB194" i="12"/>
  <c r="Z196" i="12"/>
  <c r="U196" i="12"/>
  <c r="AE198" i="12"/>
  <c r="U213" i="12"/>
  <c r="AF213" i="12" s="1"/>
  <c r="W236" i="12"/>
  <c r="AC240" i="12"/>
  <c r="W242" i="12"/>
  <c r="AC246" i="12"/>
  <c r="AC249" i="12"/>
  <c r="AD250" i="12"/>
  <c r="AE260" i="12"/>
  <c r="V280" i="12"/>
  <c r="V283" i="12"/>
  <c r="AA299" i="12"/>
  <c r="U299" i="12"/>
  <c r="W343" i="12"/>
  <c r="Y368" i="12"/>
  <c r="AD369" i="12"/>
  <c r="AC379" i="12"/>
  <c r="T46" i="12"/>
  <c r="T48" i="12"/>
  <c r="T63" i="12"/>
  <c r="AE69" i="12"/>
  <c r="H77" i="12"/>
  <c r="W120" i="12"/>
  <c r="AE123" i="12"/>
  <c r="T128" i="12"/>
  <c r="AD147" i="12"/>
  <c r="Z167" i="12"/>
  <c r="X169" i="12"/>
  <c r="T170" i="12"/>
  <c r="X174" i="12"/>
  <c r="T176" i="12"/>
  <c r="Y188" i="12"/>
  <c r="AC205" i="12"/>
  <c r="T218" i="12"/>
  <c r="Y224" i="12"/>
  <c r="Z231" i="12"/>
  <c r="Z242" i="12"/>
  <c r="AC251" i="12"/>
  <c r="W263" i="12"/>
  <c r="U292" i="12"/>
  <c r="T315" i="12"/>
  <c r="T337" i="12"/>
  <c r="AF337" i="12" s="1"/>
  <c r="AC347" i="12"/>
  <c r="AD379" i="12"/>
  <c r="W10" i="13"/>
  <c r="AD327" i="11"/>
  <c r="AF339" i="11"/>
  <c r="AF371" i="11"/>
  <c r="AF412" i="11"/>
  <c r="AF418" i="11"/>
  <c r="AB10" i="12"/>
  <c r="V11" i="12"/>
  <c r="AB16" i="12"/>
  <c r="U25" i="12"/>
  <c r="Z28" i="12"/>
  <c r="T29" i="12"/>
  <c r="AC35" i="12"/>
  <c r="U35" i="12"/>
  <c r="AD35" i="12"/>
  <c r="X36" i="12"/>
  <c r="X40" i="12"/>
  <c r="X50" i="12"/>
  <c r="T53" i="12"/>
  <c r="X58" i="12"/>
  <c r="AE59" i="12"/>
  <c r="Z60" i="12"/>
  <c r="Z62" i="12"/>
  <c r="X73" i="12"/>
  <c r="Y75" i="12"/>
  <c r="AA86" i="12"/>
  <c r="Z86" i="12"/>
  <c r="V87" i="12"/>
  <c r="U98" i="12"/>
  <c r="AD98" i="12"/>
  <c r="W99" i="12"/>
  <c r="AC102" i="12"/>
  <c r="Y106" i="12"/>
  <c r="Y107" i="12"/>
  <c r="Y109" i="12"/>
  <c r="X111" i="12"/>
  <c r="AE112" i="12"/>
  <c r="U116" i="12"/>
  <c r="AE116" i="12"/>
  <c r="Z117" i="12"/>
  <c r="V118" i="12"/>
  <c r="AB126" i="12"/>
  <c r="AE126" i="12"/>
  <c r="X130" i="12"/>
  <c r="U131" i="12"/>
  <c r="AD131" i="12"/>
  <c r="AE134" i="12"/>
  <c r="W136" i="12"/>
  <c r="W137" i="12"/>
  <c r="AB140" i="12"/>
  <c r="Z144" i="12"/>
  <c r="X145" i="12"/>
  <c r="T147" i="12"/>
  <c r="AF147" i="12" s="1"/>
  <c r="AC154" i="12"/>
  <c r="AD155" i="12"/>
  <c r="X159" i="12"/>
  <c r="AE161" i="12"/>
  <c r="AC162" i="12"/>
  <c r="AA168" i="12"/>
  <c r="U176" i="12"/>
  <c r="AE178" i="12"/>
  <c r="X182" i="12"/>
  <c r="AB187" i="12"/>
  <c r="Z188" i="12"/>
  <c r="V191" i="12"/>
  <c r="T194" i="12"/>
  <c r="AA204" i="12"/>
  <c r="AE205" i="12"/>
  <c r="U206" i="12"/>
  <c r="AC208" i="12"/>
  <c r="AA209" i="12"/>
  <c r="Z210" i="12"/>
  <c r="V215" i="12"/>
  <c r="AE223" i="12"/>
  <c r="T224" i="12"/>
  <c r="AA229" i="12"/>
  <c r="W233" i="12"/>
  <c r="AE235" i="12"/>
  <c r="W247" i="12"/>
  <c r="AC278" i="12"/>
  <c r="U279" i="12"/>
  <c r="Z280" i="12"/>
  <c r="AA283" i="12"/>
  <c r="T286" i="12"/>
  <c r="V303" i="12"/>
  <c r="X306" i="12"/>
  <c r="AB310" i="12"/>
  <c r="W315" i="12"/>
  <c r="Z317" i="12"/>
  <c r="Y323" i="12"/>
  <c r="Z331" i="12"/>
  <c r="T338" i="12"/>
  <c r="AC340" i="12"/>
  <c r="U340" i="12"/>
  <c r="AB341" i="12"/>
  <c r="AC343" i="12"/>
  <c r="AE347" i="12"/>
  <c r="Z357" i="12"/>
  <c r="V368" i="12"/>
  <c r="Y386" i="12"/>
  <c r="AE10" i="13"/>
  <c r="U33" i="12"/>
  <c r="Z36" i="12"/>
  <c r="AC43" i="12"/>
  <c r="T43" i="12"/>
  <c r="X44" i="12"/>
  <c r="X48" i="12"/>
  <c r="AA52" i="12"/>
  <c r="V69" i="12"/>
  <c r="V77" i="12" s="1"/>
  <c r="V71" i="12"/>
  <c r="AD72" i="12"/>
  <c r="AE74" i="12"/>
  <c r="AC86" i="12"/>
  <c r="AE104" i="12"/>
  <c r="Z105" i="12"/>
  <c r="T106" i="12"/>
  <c r="AE110" i="12"/>
  <c r="U114" i="12"/>
  <c r="AB117" i="12"/>
  <c r="AC122" i="12"/>
  <c r="V123" i="12"/>
  <c r="T138" i="12"/>
  <c r="U139" i="12"/>
  <c r="AB139" i="12"/>
  <c r="AA144" i="12"/>
  <c r="AE155" i="12"/>
  <c r="T160" i="12"/>
  <c r="V176" i="12"/>
  <c r="W184" i="12"/>
  <c r="W190" i="12"/>
  <c r="AE193" i="12"/>
  <c r="T195" i="12"/>
  <c r="W196" i="12"/>
  <c r="AB205" i="12"/>
  <c r="U205" i="12"/>
  <c r="AB210" i="12"/>
  <c r="V224" i="12"/>
  <c r="U229" i="12"/>
  <c r="X230" i="12"/>
  <c r="U232" i="12"/>
  <c r="T235" i="12"/>
  <c r="AC236" i="12"/>
  <c r="AB240" i="12"/>
  <c r="X250" i="12"/>
  <c r="U257" i="12"/>
  <c r="U275" i="12"/>
  <c r="AB275" i="12"/>
  <c r="U281" i="12"/>
  <c r="AD281" i="12"/>
  <c r="W292" i="12"/>
  <c r="AD297" i="12"/>
  <c r="Y309" i="12"/>
  <c r="AC310" i="12"/>
  <c r="AA317" i="12"/>
  <c r="T320" i="12"/>
  <c r="AA323" i="12"/>
  <c r="Z327" i="12"/>
  <c r="AE341" i="12"/>
  <c r="AD343" i="12"/>
  <c r="T358" i="12"/>
  <c r="X383" i="12"/>
  <c r="Z386" i="12"/>
  <c r="AD241" i="11"/>
  <c r="AE315" i="11"/>
  <c r="AD344" i="11"/>
  <c r="AD385" i="11" s="1"/>
  <c r="AF361" i="11"/>
  <c r="AD376" i="11"/>
  <c r="AE411" i="11"/>
  <c r="Y387" i="12"/>
  <c r="AD386" i="12"/>
  <c r="V386" i="12"/>
  <c r="AA385" i="12"/>
  <c r="X384" i="12"/>
  <c r="AC383" i="12"/>
  <c r="U383" i="12"/>
  <c r="Z382" i="12"/>
  <c r="AA387" i="12"/>
  <c r="AC386" i="12"/>
  <c r="AE385" i="12"/>
  <c r="V385" i="12"/>
  <c r="W384" i="12"/>
  <c r="Y383" i="12"/>
  <c r="AA382" i="12"/>
  <c r="AC381" i="12"/>
  <c r="U381" i="12"/>
  <c r="Z380" i="12"/>
  <c r="X370" i="12"/>
  <c r="U369" i="12"/>
  <c r="AD359" i="12"/>
  <c r="V359" i="12"/>
  <c r="AA358" i="12"/>
  <c r="X357" i="12"/>
  <c r="AC356" i="12"/>
  <c r="Y350" i="12"/>
  <c r="AD349" i="12"/>
  <c r="V349" i="12"/>
  <c r="AA348" i="12"/>
  <c r="X347" i="12"/>
  <c r="AC346" i="12"/>
  <c r="U346" i="12"/>
  <c r="Z345" i="12"/>
  <c r="AE344" i="12"/>
  <c r="W344" i="12"/>
  <c r="AB343" i="12"/>
  <c r="Y342" i="12"/>
  <c r="AD341" i="12"/>
  <c r="V341" i="12"/>
  <c r="AA340" i="12"/>
  <c r="X339" i="12"/>
  <c r="AC338" i="12"/>
  <c r="U338" i="12"/>
  <c r="AF338" i="12" s="1"/>
  <c r="Z337" i="12"/>
  <c r="AE336" i="12"/>
  <c r="W336" i="12"/>
  <c r="AB335" i="12"/>
  <c r="Y334" i="12"/>
  <c r="AD333" i="12"/>
  <c r="V333" i="12"/>
  <c r="AA332" i="12"/>
  <c r="X331" i="12"/>
  <c r="AC330" i="12"/>
  <c r="U330" i="12"/>
  <c r="AE328" i="12"/>
  <c r="W328" i="12"/>
  <c r="AB327" i="12"/>
  <c r="Y326" i="12"/>
  <c r="AD325" i="12"/>
  <c r="V325" i="12"/>
  <c r="X323" i="12"/>
  <c r="U322" i="12"/>
  <c r="Z321" i="12"/>
  <c r="AE320" i="12"/>
  <c r="W320" i="12"/>
  <c r="AB319" i="12"/>
  <c r="Y318" i="12"/>
  <c r="AD317" i="12"/>
  <c r="V317" i="12"/>
  <c r="AA316" i="12"/>
  <c r="X315" i="12"/>
  <c r="AC314" i="12"/>
  <c r="U314" i="12"/>
  <c r="AE312" i="12"/>
  <c r="W312" i="12"/>
  <c r="AB311" i="12"/>
  <c r="Y310" i="12"/>
  <c r="AD309" i="12"/>
  <c r="V309" i="12"/>
  <c r="X307" i="12"/>
  <c r="AC306" i="12"/>
  <c r="U306" i="12"/>
  <c r="Z305" i="12"/>
  <c r="AB303" i="12"/>
  <c r="Y302" i="12"/>
  <c r="AD301" i="12"/>
  <c r="V301" i="12"/>
  <c r="AA300" i="12"/>
  <c r="AC298" i="12"/>
  <c r="U298" i="12"/>
  <c r="Z297" i="12"/>
  <c r="AE296" i="12"/>
  <c r="W296" i="12"/>
  <c r="AB295" i="12"/>
  <c r="Y294" i="12"/>
  <c r="AD293" i="12"/>
  <c r="V293" i="12"/>
  <c r="AA292" i="12"/>
  <c r="X291" i="12"/>
  <c r="AC290" i="12"/>
  <c r="U290" i="12"/>
  <c r="Z289" i="12"/>
  <c r="AE288" i="12"/>
  <c r="W288" i="12"/>
  <c r="AB287" i="12"/>
  <c r="Y286" i="12"/>
  <c r="AD285" i="12"/>
  <c r="V285" i="12"/>
  <c r="AA284" i="12"/>
  <c r="X283" i="12"/>
  <c r="AC282" i="12"/>
  <c r="U282" i="12"/>
  <c r="Z281" i="12"/>
  <c r="AE280" i="12"/>
  <c r="W280" i="12"/>
  <c r="AB279" i="12"/>
  <c r="Y278" i="12"/>
  <c r="AD277" i="12"/>
  <c r="V277" i="12"/>
  <c r="Y264" i="12"/>
  <c r="AD263" i="12"/>
  <c r="V263" i="12"/>
  <c r="AA262" i="12"/>
  <c r="X261" i="12"/>
  <c r="AC260" i="12"/>
  <c r="U260" i="12"/>
  <c r="AE258" i="12"/>
  <c r="W258" i="12"/>
  <c r="AA252" i="12"/>
  <c r="X251" i="12"/>
  <c r="AC250" i="12"/>
  <c r="U250" i="12"/>
  <c r="Z249" i="12"/>
  <c r="AE248" i="12"/>
  <c r="W248" i="12"/>
  <c r="AB247" i="12"/>
  <c r="Y246" i="12"/>
  <c r="AD245" i="12"/>
  <c r="V245" i="12"/>
  <c r="AA244" i="12"/>
  <c r="X243" i="12"/>
  <c r="AC242" i="12"/>
  <c r="U242" i="12"/>
  <c r="Z241" i="12"/>
  <c r="AE240" i="12"/>
  <c r="W240" i="12"/>
  <c r="AB239" i="12"/>
  <c r="Y238" i="12"/>
  <c r="AD237" i="12"/>
  <c r="V237" i="12"/>
  <c r="AA236" i="12"/>
  <c r="X235" i="12"/>
  <c r="AC234" i="12"/>
  <c r="Z233" i="12"/>
  <c r="AE232" i="12"/>
  <c r="W232" i="12"/>
  <c r="AB231" i="12"/>
  <c r="Y230" i="12"/>
  <c r="AA228" i="12"/>
  <c r="X227" i="12"/>
  <c r="AC226" i="12"/>
  <c r="U226" i="12"/>
  <c r="Z225" i="12"/>
  <c r="AE224" i="12"/>
  <c r="W224" i="12"/>
  <c r="AB223" i="12"/>
  <c r="Y222" i="12"/>
  <c r="AD221" i="12"/>
  <c r="V221" i="12"/>
  <c r="AA220" i="12"/>
  <c r="X219" i="12"/>
  <c r="AC218" i="12"/>
  <c r="Z217" i="12"/>
  <c r="AE216" i="12"/>
  <c r="W216" i="12"/>
  <c r="AB215" i="12"/>
  <c r="Y214" i="12"/>
  <c r="AD213" i="12"/>
  <c r="V213" i="12"/>
  <c r="AA212" i="12"/>
  <c r="X211" i="12"/>
  <c r="AC210" i="12"/>
  <c r="U210" i="12"/>
  <c r="AE208" i="12"/>
  <c r="W208" i="12"/>
  <c r="AB207" i="12"/>
  <c r="W387" i="12"/>
  <c r="X386" i="12"/>
  <c r="U385" i="12"/>
  <c r="AC384" i="12"/>
  <c r="AA383" i="12"/>
  <c r="X382" i="12"/>
  <c r="Y381" i="12"/>
  <c r="AA380" i="12"/>
  <c r="AA370" i="12"/>
  <c r="AB369" i="12"/>
  <c r="Y359" i="12"/>
  <c r="Z358" i="12"/>
  <c r="AB357" i="12"/>
  <c r="AD356" i="12"/>
  <c r="AE350" i="12"/>
  <c r="V350" i="12"/>
  <c r="Y349" i="12"/>
  <c r="Z348" i="12"/>
  <c r="AB347" i="12"/>
  <c r="AD346" i="12"/>
  <c r="V345" i="12"/>
  <c r="X344" i="12"/>
  <c r="Y343" i="12"/>
  <c r="AA342" i="12"/>
  <c r="AC341" i="12"/>
  <c r="V340" i="12"/>
  <c r="W339" i="12"/>
  <c r="Y338" i="12"/>
  <c r="AA337" i="12"/>
  <c r="AB336" i="12"/>
  <c r="AD335" i="12"/>
  <c r="U335" i="12"/>
  <c r="AE334" i="12"/>
  <c r="V334" i="12"/>
  <c r="Y333" i="12"/>
  <c r="Z332" i="12"/>
  <c r="AB331" i="12"/>
  <c r="AD330" i="12"/>
  <c r="X328" i="12"/>
  <c r="Y327" i="12"/>
  <c r="AA326" i="12"/>
  <c r="AC325" i="12"/>
  <c r="W323" i="12"/>
  <c r="Y322" i="12"/>
  <c r="AA321" i="12"/>
  <c r="AB320" i="12"/>
  <c r="AD319" i="12"/>
  <c r="U319" i="12"/>
  <c r="AE318" i="12"/>
  <c r="V318" i="12"/>
  <c r="Y317" i="12"/>
  <c r="Z316" i="12"/>
  <c r="AB315" i="12"/>
  <c r="AD314" i="12"/>
  <c r="X312" i="12"/>
  <c r="Y311" i="12"/>
  <c r="AA310" i="12"/>
  <c r="AC309" i="12"/>
  <c r="W307" i="12"/>
  <c r="Y306" i="12"/>
  <c r="AA305" i="12"/>
  <c r="AD303" i="12"/>
  <c r="U303" i="12"/>
  <c r="AE302" i="12"/>
  <c r="V302" i="12"/>
  <c r="Y301" i="12"/>
  <c r="Z300" i="12"/>
  <c r="AD298" i="12"/>
  <c r="V297" i="12"/>
  <c r="X296" i="12"/>
  <c r="Y295" i="12"/>
  <c r="AA294" i="12"/>
  <c r="AC293" i="12"/>
  <c r="AE292" i="12"/>
  <c r="V292" i="12"/>
  <c r="W291" i="12"/>
  <c r="Y290" i="12"/>
  <c r="AA289" i="12"/>
  <c r="AB288" i="12"/>
  <c r="AD287" i="12"/>
  <c r="U287" i="12"/>
  <c r="AE286" i="12"/>
  <c r="V286" i="12"/>
  <c r="Y285" i="12"/>
  <c r="Z284" i="12"/>
  <c r="AB283" i="12"/>
  <c r="AD282" i="12"/>
  <c r="AE281" i="12"/>
  <c r="V281" i="12"/>
  <c r="X280" i="12"/>
  <c r="Y279" i="12"/>
  <c r="AA278" i="12"/>
  <c r="AC277" i="12"/>
  <c r="R276" i="12"/>
  <c r="AE264" i="12"/>
  <c r="V264" i="12"/>
  <c r="AF264" i="12" s="1"/>
  <c r="Y263" i="12"/>
  <c r="Z262" i="12"/>
  <c r="AB261" i="12"/>
  <c r="AD260" i="12"/>
  <c r="X258" i="12"/>
  <c r="Y252" i="12"/>
  <c r="AA251" i="12"/>
  <c r="AB250" i="12"/>
  <c r="AD249" i="12"/>
  <c r="U249" i="12"/>
  <c r="V248" i="12"/>
  <c r="AF248" i="12" s="1"/>
  <c r="X247" i="12"/>
  <c r="Z246" i="12"/>
  <c r="AB245" i="12"/>
  <c r="AD244" i="12"/>
  <c r="U244" i="12"/>
  <c r="AE243" i="12"/>
  <c r="V243" i="12"/>
  <c r="X242" i="12"/>
  <c r="Y241" i="12"/>
  <c r="AA240" i="12"/>
  <c r="AC239" i="12"/>
  <c r="AD238" i="12"/>
  <c r="U238" i="12"/>
  <c r="AF238" i="12" s="1"/>
  <c r="X237" i="12"/>
  <c r="Y236" i="12"/>
  <c r="AA235" i="12"/>
  <c r="AB234" i="12"/>
  <c r="AD233" i="12"/>
  <c r="U233" i="12"/>
  <c r="V232" i="12"/>
  <c r="X231" i="12"/>
  <c r="Z230" i="12"/>
  <c r="AD228" i="12"/>
  <c r="U228" i="12"/>
  <c r="AE227" i="12"/>
  <c r="V227" i="12"/>
  <c r="AF227" i="12" s="1"/>
  <c r="X226" i="12"/>
  <c r="Y225" i="12"/>
  <c r="AA224" i="12"/>
  <c r="AC223" i="12"/>
  <c r="AD222" i="12"/>
  <c r="U222" i="12"/>
  <c r="X221" i="12"/>
  <c r="Y220" i="12"/>
  <c r="AA219" i="12"/>
  <c r="AB218" i="12"/>
  <c r="AD217" i="12"/>
  <c r="U217" i="12"/>
  <c r="V216" i="12"/>
  <c r="AF216" i="12" s="1"/>
  <c r="X215" i="12"/>
  <c r="Z214" i="12"/>
  <c r="AB213" i="12"/>
  <c r="AD212" i="12"/>
  <c r="U212" i="12"/>
  <c r="AE211" i="12"/>
  <c r="V211" i="12"/>
  <c r="X210" i="12"/>
  <c r="AA208" i="12"/>
  <c r="AC207" i="12"/>
  <c r="AD206" i="12"/>
  <c r="V206" i="12"/>
  <c r="AA205" i="12"/>
  <c r="AE199" i="12"/>
  <c r="W199" i="12"/>
  <c r="AB198" i="12"/>
  <c r="Y197" i="12"/>
  <c r="AD196" i="12"/>
  <c r="V196" i="12"/>
  <c r="AA195" i="12"/>
  <c r="X194" i="12"/>
  <c r="AC193" i="12"/>
  <c r="U193" i="12"/>
  <c r="AE191" i="12"/>
  <c r="W191" i="12"/>
  <c r="AB190" i="12"/>
  <c r="Y189" i="12"/>
  <c r="AD188" i="12"/>
  <c r="V188" i="12"/>
  <c r="AA187" i="12"/>
  <c r="X186" i="12"/>
  <c r="AC185" i="12"/>
  <c r="U185" i="12"/>
  <c r="Z184" i="12"/>
  <c r="AE183" i="12"/>
  <c r="W183" i="12"/>
  <c r="AB182" i="12"/>
  <c r="Y181" i="12"/>
  <c r="AD180" i="12"/>
  <c r="V180" i="12"/>
  <c r="AA179" i="12"/>
  <c r="X178" i="12"/>
  <c r="AC177" i="12"/>
  <c r="U177" i="12"/>
  <c r="Z176" i="12"/>
  <c r="AE175" i="12"/>
  <c r="W175" i="12"/>
  <c r="AB174" i="12"/>
  <c r="Y173" i="12"/>
  <c r="AD172" i="12"/>
  <c r="V172" i="12"/>
  <c r="AA171" i="12"/>
  <c r="X170" i="12"/>
  <c r="AC169" i="12"/>
  <c r="U169" i="12"/>
  <c r="Z168" i="12"/>
  <c r="AE162" i="12"/>
  <c r="W162" i="12"/>
  <c r="AB161" i="12"/>
  <c r="Y160" i="12"/>
  <c r="AD159" i="12"/>
  <c r="V159" i="12"/>
  <c r="AA158" i="12"/>
  <c r="X157" i="12"/>
  <c r="AC156" i="12"/>
  <c r="U156" i="12"/>
  <c r="Z155" i="12"/>
  <c r="AE154" i="12"/>
  <c r="W154" i="12"/>
  <c r="AB153" i="12"/>
  <c r="Y152" i="12"/>
  <c r="AD151" i="12"/>
  <c r="V151" i="12"/>
  <c r="AA150" i="12"/>
  <c r="X149" i="12"/>
  <c r="AD148" i="12"/>
  <c r="V148" i="12"/>
  <c r="AA147" i="12"/>
  <c r="Y146" i="12"/>
  <c r="AE145" i="12"/>
  <c r="W145" i="12"/>
  <c r="AC144" i="12"/>
  <c r="AA143" i="12"/>
  <c r="Y142" i="12"/>
  <c r="AE141" i="12"/>
  <c r="W141" i="12"/>
  <c r="AC140" i="12"/>
  <c r="U140" i="12"/>
  <c r="X138" i="12"/>
  <c r="AD137" i="12"/>
  <c r="V137" i="12"/>
  <c r="AB136" i="12"/>
  <c r="Z135" i="12"/>
  <c r="X134" i="12"/>
  <c r="AC133" i="12"/>
  <c r="U133" i="12"/>
  <c r="AD387" i="12"/>
  <c r="AE386" i="12"/>
  <c r="AB385" i="12"/>
  <c r="Z384" i="12"/>
  <c r="W383" i="12"/>
  <c r="AE382" i="12"/>
  <c r="AE381" i="12"/>
  <c r="V381" i="12"/>
  <c r="W380" i="12"/>
  <c r="W370" i="12"/>
  <c r="Y369" i="12"/>
  <c r="AE359" i="12"/>
  <c r="U359" i="12"/>
  <c r="W358" i="12"/>
  <c r="Y357" i="12"/>
  <c r="Z356" i="12"/>
  <c r="AB350" i="12"/>
  <c r="AE349" i="12"/>
  <c r="U349" i="12"/>
  <c r="W348" i="12"/>
  <c r="Y347" i="12"/>
  <c r="Z346" i="12"/>
  <c r="AB345" i="12"/>
  <c r="AC344" i="12"/>
  <c r="AE343" i="12"/>
  <c r="V343" i="12"/>
  <c r="W342" i="12"/>
  <c r="Z341" i="12"/>
  <c r="AC339" i="12"/>
  <c r="AE338" i="12"/>
  <c r="V338" i="12"/>
  <c r="W337" i="12"/>
  <c r="Y336" i="12"/>
  <c r="Z335" i="12"/>
  <c r="AB334" i="12"/>
  <c r="AE333" i="12"/>
  <c r="U333" i="12"/>
  <c r="W332" i="12"/>
  <c r="Y331" i="12"/>
  <c r="Z330" i="12"/>
  <c r="AC328" i="12"/>
  <c r="AE327" i="12"/>
  <c r="V327" i="12"/>
  <c r="W326" i="12"/>
  <c r="Z325" i="12"/>
  <c r="AC323" i="12"/>
  <c r="AE322" i="12"/>
  <c r="V322" i="12"/>
  <c r="W321" i="12"/>
  <c r="Y320" i="12"/>
  <c r="Z319" i="12"/>
  <c r="AB318" i="12"/>
  <c r="AE317" i="12"/>
  <c r="U317" i="12"/>
  <c r="AF317" i="12" s="1"/>
  <c r="W316" i="12"/>
  <c r="Y315" i="12"/>
  <c r="Z314" i="12"/>
  <c r="AC312" i="12"/>
  <c r="AE311" i="12"/>
  <c r="V311" i="12"/>
  <c r="W310" i="12"/>
  <c r="Z309" i="12"/>
  <c r="AB308" i="12"/>
  <c r="AC307" i="12"/>
  <c r="AE306" i="12"/>
  <c r="V306" i="12"/>
  <c r="W305" i="12"/>
  <c r="Z303" i="12"/>
  <c r="AB302" i="12"/>
  <c r="AE301" i="12"/>
  <c r="W300" i="12"/>
  <c r="Y299" i="12"/>
  <c r="Z298" i="12"/>
  <c r="AB297" i="12"/>
  <c r="AC296" i="12"/>
  <c r="AE295" i="12"/>
  <c r="V295" i="12"/>
  <c r="W294" i="12"/>
  <c r="Z293" i="12"/>
  <c r="AB292" i="12"/>
  <c r="AC291" i="12"/>
  <c r="AE290" i="12"/>
  <c r="V290" i="12"/>
  <c r="W289" i="12"/>
  <c r="AF289" i="12" s="1"/>
  <c r="Y288" i="12"/>
  <c r="Z287" i="12"/>
  <c r="AB286" i="12"/>
  <c r="AE285" i="12"/>
  <c r="U285" i="12"/>
  <c r="AF285" i="12" s="1"/>
  <c r="W284" i="12"/>
  <c r="Y283" i="12"/>
  <c r="Z282" i="12"/>
  <c r="AB281" i="12"/>
  <c r="AC280" i="12"/>
  <c r="AE279" i="12"/>
  <c r="V279" i="12"/>
  <c r="W278" i="12"/>
  <c r="Z277" i="12"/>
  <c r="AB264" i="12"/>
  <c r="AE263" i="12"/>
  <c r="W262" i="12"/>
  <c r="Y261" i="12"/>
  <c r="Z260" i="12"/>
  <c r="AC258" i="12"/>
  <c r="AE252" i="12"/>
  <c r="V252" i="12"/>
  <c r="W251" i="12"/>
  <c r="Y250" i="12"/>
  <c r="AA249" i="12"/>
  <c r="AB248" i="12"/>
  <c r="AD247" i="12"/>
  <c r="U247" i="12"/>
  <c r="AE246" i="12"/>
  <c r="V246" i="12"/>
  <c r="Y245" i="12"/>
  <c r="Z244" i="12"/>
  <c r="AB243" i="12"/>
  <c r="AD242" i="12"/>
  <c r="AE241" i="12"/>
  <c r="V241" i="12"/>
  <c r="X240" i="12"/>
  <c r="Y239" i="12"/>
  <c r="AA238" i="12"/>
  <c r="AC237" i="12"/>
  <c r="AE236" i="12"/>
  <c r="V236" i="12"/>
  <c r="W235" i="12"/>
  <c r="Y234" i="12"/>
  <c r="AA233" i="12"/>
  <c r="AB232" i="12"/>
  <c r="AD231" i="12"/>
  <c r="U231" i="12"/>
  <c r="AE230" i="12"/>
  <c r="V230" i="12"/>
  <c r="Y229" i="12"/>
  <c r="Z228" i="12"/>
  <c r="AB227" i="12"/>
  <c r="AD226" i="12"/>
  <c r="AE225" i="12"/>
  <c r="V225" i="12"/>
  <c r="X224" i="12"/>
  <c r="Y223" i="12"/>
  <c r="AF222" i="12"/>
  <c r="AA222" i="12"/>
  <c r="AC221" i="12"/>
  <c r="AE220" i="12"/>
  <c r="V220" i="12"/>
  <c r="W219" i="12"/>
  <c r="Y218" i="12"/>
  <c r="AA217" i="12"/>
  <c r="AB216" i="12"/>
  <c r="AD215" i="12"/>
  <c r="U215" i="12"/>
  <c r="AE214" i="12"/>
  <c r="V214" i="12"/>
  <c r="Y213" i="12"/>
  <c r="Z212" i="12"/>
  <c r="AB211" i="12"/>
  <c r="AD210" i="12"/>
  <c r="V209" i="12"/>
  <c r="X208" i="12"/>
  <c r="Y207" i="12"/>
  <c r="AA206" i="12"/>
  <c r="X205" i="12"/>
  <c r="R204" i="12"/>
  <c r="AB199" i="12"/>
  <c r="Y198" i="12"/>
  <c r="AD197" i="12"/>
  <c r="V197" i="12"/>
  <c r="AF197" i="12" s="1"/>
  <c r="AA196" i="12"/>
  <c r="X195" i="12"/>
  <c r="AC194" i="12"/>
  <c r="U194" i="12"/>
  <c r="AF194" i="12" s="1"/>
  <c r="Z193" i="12"/>
  <c r="W192" i="12"/>
  <c r="AB191" i="12"/>
  <c r="Y190" i="12"/>
  <c r="W386" i="12"/>
  <c r="X385" i="12"/>
  <c r="AA384" i="12"/>
  <c r="AB383" i="12"/>
  <c r="AD382" i="12"/>
  <c r="Y380" i="12"/>
  <c r="AB370" i="12"/>
  <c r="Y358" i="12"/>
  <c r="AE357" i="12"/>
  <c r="X356" i="12"/>
  <c r="X350" i="12"/>
  <c r="X348" i="12"/>
  <c r="AD347" i="12"/>
  <c r="W346" i="12"/>
  <c r="AC345" i="12"/>
  <c r="U344" i="12"/>
  <c r="Z343" i="12"/>
  <c r="AD342" i="12"/>
  <c r="Y341" i="12"/>
  <c r="Y339" i="12"/>
  <c r="AB338" i="12"/>
  <c r="U337" i="12"/>
  <c r="AA336" i="12"/>
  <c r="Z334" i="12"/>
  <c r="Y332" i="12"/>
  <c r="AE331" i="12"/>
  <c r="X330" i="12"/>
  <c r="V328" i="12"/>
  <c r="AA327" i="12"/>
  <c r="AE326" i="12"/>
  <c r="AA325" i="12"/>
  <c r="Z323" i="12"/>
  <c r="AD322" i="12"/>
  <c r="V321" i="12"/>
  <c r="AF321" i="12" s="1"/>
  <c r="AC320" i="12"/>
  <c r="V319" i="12"/>
  <c r="AA318" i="12"/>
  <c r="W317" i="12"/>
  <c r="AB316" i="12"/>
  <c r="U315" i="12"/>
  <c r="Y314" i="12"/>
  <c r="Y312" i="12"/>
  <c r="AC311" i="12"/>
  <c r="U310" i="12"/>
  <c r="AF310" i="12" s="1"/>
  <c r="AB309" i="12"/>
  <c r="AA307" i="12"/>
  <c r="X305" i="12"/>
  <c r="W303" i="12"/>
  <c r="AC302" i="12"/>
  <c r="X301" i="12"/>
  <c r="AC300" i="12"/>
  <c r="V299" i="12"/>
  <c r="AA298" i="12"/>
  <c r="U297" i="12"/>
  <c r="Z296" i="12"/>
  <c r="AD295" i="12"/>
  <c r="V294" i="12"/>
  <c r="AF294" i="12" s="1"/>
  <c r="AE293" i="12"/>
  <c r="X292" i="12"/>
  <c r="AB291" i="12"/>
  <c r="Y289" i="12"/>
  <c r="X287" i="12"/>
  <c r="AD286" i="12"/>
  <c r="Z285" i="12"/>
  <c r="AD284" i="12"/>
  <c r="W283" i="12"/>
  <c r="AB282" i="12"/>
  <c r="W281" i="12"/>
  <c r="AA280" i="12"/>
  <c r="X278" i="12"/>
  <c r="Y276" i="12"/>
  <c r="Z264" i="12"/>
  <c r="Y262" i="12"/>
  <c r="AE261" i="12"/>
  <c r="X260" i="12"/>
  <c r="V258" i="12"/>
  <c r="U252" i="12"/>
  <c r="Z251" i="12"/>
  <c r="AE250" i="12"/>
  <c r="W249" i="12"/>
  <c r="AC248" i="12"/>
  <c r="V247" i="12"/>
  <c r="AA246" i="12"/>
  <c r="U245" i="12"/>
  <c r="Y244" i="12"/>
  <c r="Y242" i="12"/>
  <c r="AC241" i="12"/>
  <c r="U240" i="12"/>
  <c r="Z239" i="12"/>
  <c r="AE238" i="12"/>
  <c r="Z237" i="12"/>
  <c r="AD236" i="12"/>
  <c r="V235" i="12"/>
  <c r="AA234" i="12"/>
  <c r="Z232" i="12"/>
  <c r="AE231" i="12"/>
  <c r="W230" i="12"/>
  <c r="AE229" i="12"/>
  <c r="W228" i="12"/>
  <c r="AC227" i="12"/>
  <c r="V226" i="12"/>
  <c r="AA225" i="12"/>
  <c r="AD224" i="12"/>
  <c r="W223" i="12"/>
  <c r="AB222" i="12"/>
  <c r="W221" i="12"/>
  <c r="AB220" i="12"/>
  <c r="AE219" i="12"/>
  <c r="X218" i="12"/>
  <c r="AC217" i="12"/>
  <c r="X216" i="12"/>
  <c r="AA215" i="12"/>
  <c r="AA213" i="12"/>
  <c r="Z211" i="12"/>
  <c r="AE210" i="12"/>
  <c r="AB208" i="12"/>
  <c r="U207" i="12"/>
  <c r="Y206" i="12"/>
  <c r="V205" i="12"/>
  <c r="U199" i="12"/>
  <c r="AC198" i="12"/>
  <c r="AA197" i="12"/>
  <c r="Y196" i="12"/>
  <c r="V195" i="12"/>
  <c r="AD194" i="12"/>
  <c r="AA193" i="12"/>
  <c r="U191" i="12"/>
  <c r="AC190" i="12"/>
  <c r="AC189" i="12"/>
  <c r="W188" i="12"/>
  <c r="X187" i="12"/>
  <c r="Z186" i="12"/>
  <c r="AA185" i="12"/>
  <c r="AC184" i="12"/>
  <c r="AD183" i="12"/>
  <c r="U183" i="12"/>
  <c r="W182" i="12"/>
  <c r="X181" i="12"/>
  <c r="AF180" i="12"/>
  <c r="AA180" i="12"/>
  <c r="AC179" i="12"/>
  <c r="AD178" i="12"/>
  <c r="U178" i="12"/>
  <c r="W177" i="12"/>
  <c r="X176" i="12"/>
  <c r="Z175" i="12"/>
  <c r="AA174" i="12"/>
  <c r="AC173" i="12"/>
  <c r="W172" i="12"/>
  <c r="X171" i="12"/>
  <c r="Z170" i="12"/>
  <c r="AA169" i="12"/>
  <c r="AC168" i="12"/>
  <c r="F201" i="12"/>
  <c r="V162" i="12"/>
  <c r="X161" i="12"/>
  <c r="Z160" i="12"/>
  <c r="AB159" i="12"/>
  <c r="AD158" i="12"/>
  <c r="AE157" i="12"/>
  <c r="V157" i="12"/>
  <c r="X156" i="12"/>
  <c r="Y155" i="12"/>
  <c r="AA154" i="12"/>
  <c r="AC153" i="12"/>
  <c r="AD152" i="12"/>
  <c r="U152" i="12"/>
  <c r="X151" i="12"/>
  <c r="Y150" i="12"/>
  <c r="AA149" i="12"/>
  <c r="AC148" i="12"/>
  <c r="AE147" i="12"/>
  <c r="V147" i="12"/>
  <c r="X146" i="12"/>
  <c r="AB145" i="12"/>
  <c r="AE144" i="12"/>
  <c r="V144" i="12"/>
  <c r="X143" i="12"/>
  <c r="AA142" i="12"/>
  <c r="AD141" i="12"/>
  <c r="X140" i="12"/>
  <c r="Y139" i="12"/>
  <c r="AB138" i="12"/>
  <c r="AE137" i="12"/>
  <c r="U137" i="12"/>
  <c r="X136" i="12"/>
  <c r="AA135" i="12"/>
  <c r="AC134" i="12"/>
  <c r="AE133" i="12"/>
  <c r="V133" i="12"/>
  <c r="Y132" i="12"/>
  <c r="AE131" i="12"/>
  <c r="W131" i="12"/>
  <c r="AC130" i="12"/>
  <c r="U130" i="12"/>
  <c r="AA129" i="12"/>
  <c r="X128" i="12"/>
  <c r="AF127" i="12"/>
  <c r="AC127" i="12"/>
  <c r="U127" i="12"/>
  <c r="Z126" i="12"/>
  <c r="AE125" i="12"/>
  <c r="W125" i="12"/>
  <c r="AB124" i="12"/>
  <c r="Y123" i="12"/>
  <c r="AD122" i="12"/>
  <c r="V122" i="12"/>
  <c r="AA121" i="12"/>
  <c r="X120" i="12"/>
  <c r="AC119" i="12"/>
  <c r="U119" i="12"/>
  <c r="Z118" i="12"/>
  <c r="AE117" i="12"/>
  <c r="W117" i="12"/>
  <c r="AB116" i="12"/>
  <c r="Z115" i="12"/>
  <c r="X114" i="12"/>
  <c r="AD113" i="12"/>
  <c r="V113" i="12"/>
  <c r="AB112" i="12"/>
  <c r="Z111" i="12"/>
  <c r="X110" i="12"/>
  <c r="AD109" i="12"/>
  <c r="V109" i="12"/>
  <c r="AB108" i="12"/>
  <c r="Z107" i="12"/>
  <c r="X106" i="12"/>
  <c r="AD105" i="12"/>
  <c r="V105" i="12"/>
  <c r="AB104" i="12"/>
  <c r="Z103" i="12"/>
  <c r="X102" i="12"/>
  <c r="AD101" i="12"/>
  <c r="V101" i="12"/>
  <c r="AB100" i="12"/>
  <c r="Z99" i="12"/>
  <c r="X98" i="12"/>
  <c r="AD97" i="12"/>
  <c r="V97" i="12"/>
  <c r="AF97" i="12" s="1"/>
  <c r="AI97" i="12" s="1"/>
  <c r="AB96" i="12"/>
  <c r="Z95" i="12"/>
  <c r="X94" i="12"/>
  <c r="AD93" i="12"/>
  <c r="V93" i="12"/>
  <c r="AB92" i="12"/>
  <c r="Z91" i="12"/>
  <c r="X90" i="12"/>
  <c r="AD89" i="12"/>
  <c r="V89" i="12"/>
  <c r="AB88" i="12"/>
  <c r="F164" i="12"/>
  <c r="Z87" i="12"/>
  <c r="AA75" i="12"/>
  <c r="X74" i="12"/>
  <c r="AC73" i="12"/>
  <c r="U73" i="12"/>
  <c r="Z72" i="12"/>
  <c r="AE71" i="12"/>
  <c r="W71" i="12"/>
  <c r="AB70" i="12"/>
  <c r="AB77" i="12" s="1"/>
  <c r="F77" i="12"/>
  <c r="Z64" i="12"/>
  <c r="AE63" i="12"/>
  <c r="W63" i="12"/>
  <c r="AB62" i="12"/>
  <c r="Y61" i="12"/>
  <c r="AD60" i="12"/>
  <c r="V60" i="12"/>
  <c r="AB59" i="12"/>
  <c r="F66" i="12"/>
  <c r="AA53" i="12"/>
  <c r="X52" i="12"/>
  <c r="AC51" i="12"/>
  <c r="Z50" i="12"/>
  <c r="AE49" i="12"/>
  <c r="W49" i="12"/>
  <c r="AC48" i="12"/>
  <c r="U48" i="12"/>
  <c r="AA47" i="12"/>
  <c r="Y46" i="12"/>
  <c r="AE45" i="12"/>
  <c r="W45" i="12"/>
  <c r="AC44" i="12"/>
  <c r="U44" i="12"/>
  <c r="AA43" i="12"/>
  <c r="Y42" i="12"/>
  <c r="AE41" i="12"/>
  <c r="W41" i="12"/>
  <c r="AC40" i="12"/>
  <c r="U40" i="12"/>
  <c r="AA39" i="12"/>
  <c r="Y38" i="12"/>
  <c r="AE37" i="12"/>
  <c r="W37" i="12"/>
  <c r="AC36" i="12"/>
  <c r="U36" i="12"/>
  <c r="AA35" i="12"/>
  <c r="Y34" i="12"/>
  <c r="AE33" i="12"/>
  <c r="W33" i="12"/>
  <c r="AC32" i="12"/>
  <c r="U32" i="12"/>
  <c r="AA31" i="12"/>
  <c r="Y30" i="12"/>
  <c r="AE29" i="12"/>
  <c r="W29" i="12"/>
  <c r="AC28" i="12"/>
  <c r="U28" i="12"/>
  <c r="AA27" i="12"/>
  <c r="Y26" i="12"/>
  <c r="AE25" i="12"/>
  <c r="W25" i="12"/>
  <c r="AC24" i="12"/>
  <c r="U24" i="12"/>
  <c r="AF24" i="12" s="1"/>
  <c r="AI24" i="12" s="1"/>
  <c r="AA23" i="12"/>
  <c r="Y22" i="12"/>
  <c r="AE21" i="12"/>
  <c r="W21" i="12"/>
  <c r="AC20" i="12"/>
  <c r="U20" i="12"/>
  <c r="AA19" i="12"/>
  <c r="Y18" i="12"/>
  <c r="AE17" i="12"/>
  <c r="W17" i="12"/>
  <c r="AC16" i="12"/>
  <c r="U16" i="12"/>
  <c r="AA15" i="12"/>
  <c r="Y14" i="12"/>
  <c r="AE13" i="12"/>
  <c r="W13" i="12"/>
  <c r="AC12" i="12"/>
  <c r="U12" i="12"/>
  <c r="U55" i="12" s="1"/>
  <c r="AA11" i="12"/>
  <c r="R10" i="12"/>
  <c r="AB387" i="12"/>
  <c r="U384" i="12"/>
  <c r="V383" i="12"/>
  <c r="Y382" i="12"/>
  <c r="AB381" i="12"/>
  <c r="U380" i="12"/>
  <c r="V370" i="12"/>
  <c r="AA369" i="12"/>
  <c r="AB359" i="12"/>
  <c r="U358" i="12"/>
  <c r="AA357" i="12"/>
  <c r="AA349" i="12"/>
  <c r="AE348" i="12"/>
  <c r="Z347" i="12"/>
  <c r="AE346" i="12"/>
  <c r="X345" i="12"/>
  <c r="AB344" i="12"/>
  <c r="U343" i="12"/>
  <c r="Z342" i="12"/>
  <c r="U341" i="12"/>
  <c r="Z340" i="12"/>
  <c r="AE339" i="12"/>
  <c r="X338" i="12"/>
  <c r="AC337" i="12"/>
  <c r="V336" i="12"/>
  <c r="AA335" i="12"/>
  <c r="U334" i="12"/>
  <c r="AF334" i="12" s="1"/>
  <c r="AB333" i="12"/>
  <c r="U332" i="12"/>
  <c r="AF332" i="12" s="1"/>
  <c r="AA331" i="12"/>
  <c r="AD328" i="12"/>
  <c r="W327" i="12"/>
  <c r="AB326" i="12"/>
  <c r="W325" i="12"/>
  <c r="U323" i="12"/>
  <c r="Z322" i="12"/>
  <c r="AD321" i="12"/>
  <c r="X320" i="12"/>
  <c r="AC319" i="12"/>
  <c r="W318" i="12"/>
  <c r="AF318" i="12" s="1"/>
  <c r="AC317" i="12"/>
  <c r="V316" i="12"/>
  <c r="W11" i="12"/>
  <c r="F55" i="12"/>
  <c r="AD12" i="12"/>
  <c r="AA13" i="12"/>
  <c r="W14" i="12"/>
  <c r="U15" i="12"/>
  <c r="AD15" i="12"/>
  <c r="AA16" i="12"/>
  <c r="Y17" i="12"/>
  <c r="U18" i="12"/>
  <c r="AD18" i="12"/>
  <c r="AB19" i="12"/>
  <c r="Y20" i="12"/>
  <c r="V21" i="12"/>
  <c r="AB22" i="12"/>
  <c r="Y23" i="12"/>
  <c r="W24" i="12"/>
  <c r="AC25" i="12"/>
  <c r="Z26" i="12"/>
  <c r="W27" i="12"/>
  <c r="AD28" i="12"/>
  <c r="AA29" i="12"/>
  <c r="W30" i="12"/>
  <c r="U31" i="12"/>
  <c r="AD31" i="12"/>
  <c r="AA32" i="12"/>
  <c r="Y33" i="12"/>
  <c r="U34" i="12"/>
  <c r="AD34" i="12"/>
  <c r="AB35" i="12"/>
  <c r="Y36" i="12"/>
  <c r="V37" i="12"/>
  <c r="AB38" i="12"/>
  <c r="Y39" i="12"/>
  <c r="W40" i="12"/>
  <c r="AF40" i="12" s="1"/>
  <c r="AI40" i="12" s="1"/>
  <c r="AC41" i="12"/>
  <c r="Z42" i="12"/>
  <c r="W43" i="12"/>
  <c r="AD44" i="12"/>
  <c r="AA45" i="12"/>
  <c r="W46" i="12"/>
  <c r="U47" i="12"/>
  <c r="AD47" i="12"/>
  <c r="AA48" i="12"/>
  <c r="Y49" i="12"/>
  <c r="W50" i="12"/>
  <c r="V51" i="12"/>
  <c r="AE51" i="12"/>
  <c r="AC52" i="12"/>
  <c r="AB53" i="12"/>
  <c r="W59" i="12"/>
  <c r="AC60" i="12"/>
  <c r="AA61" i="12"/>
  <c r="Y62" i="12"/>
  <c r="X63" i="12"/>
  <c r="V64" i="12"/>
  <c r="AE64" i="12"/>
  <c r="AA70" i="12"/>
  <c r="AA77" i="12" s="1"/>
  <c r="Z71" i="12"/>
  <c r="X72" i="12"/>
  <c r="W73" i="12"/>
  <c r="U74" i="12"/>
  <c r="AD74" i="12"/>
  <c r="AC75" i="12"/>
  <c r="Y87" i="12"/>
  <c r="W88" i="12"/>
  <c r="AC89" i="12"/>
  <c r="AA90" i="12"/>
  <c r="AF90" i="12"/>
  <c r="AI90" i="12" s="1"/>
  <c r="X91" i="12"/>
  <c r="V92" i="12"/>
  <c r="AE92" i="12"/>
  <c r="AB93" i="12"/>
  <c r="Z94" i="12"/>
  <c r="W95" i="12"/>
  <c r="U96" i="12"/>
  <c r="AD96" i="12"/>
  <c r="AA97" i="12"/>
  <c r="Y98" i="12"/>
  <c r="V99" i="12"/>
  <c r="AE99" i="12"/>
  <c r="AC100" i="12"/>
  <c r="Z101" i="12"/>
  <c r="W102" i="12"/>
  <c r="U103" i="12"/>
  <c r="AF103" i="12" s="1"/>
  <c r="AI103" i="12" s="1"/>
  <c r="AD103" i="12"/>
  <c r="AA104" i="12"/>
  <c r="Y105" i="12"/>
  <c r="V106" i="12"/>
  <c r="AE106" i="12"/>
  <c r="AC107" i="12"/>
  <c r="Z108" i="12"/>
  <c r="X109" i="12"/>
  <c r="U110" i="12"/>
  <c r="AD110" i="12"/>
  <c r="AB111" i="12"/>
  <c r="Y112" i="12"/>
  <c r="W113" i="12"/>
  <c r="AC114" i="12"/>
  <c r="AA115" i="12"/>
  <c r="X116" i="12"/>
  <c r="V117" i="12"/>
  <c r="U118" i="12"/>
  <c r="AD118" i="12"/>
  <c r="AB119" i="12"/>
  <c r="AA120" i="12"/>
  <c r="Y121" i="12"/>
  <c r="X122" i="12"/>
  <c r="U123" i="12"/>
  <c r="AF123" i="12" s="1"/>
  <c r="AD123" i="12"/>
  <c r="AC124" i="12"/>
  <c r="AA125" i="12"/>
  <c r="Y126" i="12"/>
  <c r="X127" i="12"/>
  <c r="V128" i="12"/>
  <c r="AE128" i="12"/>
  <c r="U129" i="12"/>
  <c r="AF129" i="12" s="1"/>
  <c r="AI129" i="12" s="1"/>
  <c r="AD129" i="12"/>
  <c r="AA130" i="12"/>
  <c r="Y131" i="12"/>
  <c r="U132" i="12"/>
  <c r="AF132" i="12" s="1"/>
  <c r="AI132" i="12" s="1"/>
  <c r="AD132" i="12"/>
  <c r="W134" i="12"/>
  <c r="W135" i="12"/>
  <c r="AF135" i="12" s="1"/>
  <c r="AI135" i="12" s="1"/>
  <c r="Y136" i="12"/>
  <c r="Z137" i="12"/>
  <c r="AA138" i="12"/>
  <c r="AC139" i="12"/>
  <c r="AE140" i="12"/>
  <c r="V141" i="12"/>
  <c r="U142" i="12"/>
  <c r="AE142" i="12"/>
  <c r="AF142" i="12" s="1"/>
  <c r="AI142" i="12" s="1"/>
  <c r="V143" i="12"/>
  <c r="X144" i="12"/>
  <c r="Y145" i="12"/>
  <c r="Z146" i="12"/>
  <c r="Z147" i="12"/>
  <c r="AB148" i="12"/>
  <c r="AD149" i="12"/>
  <c r="V150" i="12"/>
  <c r="Y151" i="12"/>
  <c r="AF151" i="12" s="1"/>
  <c r="Z152" i="12"/>
  <c r="AA153" i="12"/>
  <c r="AD154" i="12"/>
  <c r="V155" i="12"/>
  <c r="Y156" i="12"/>
  <c r="AA157" i="12"/>
  <c r="AC158" i="12"/>
  <c r="U159" i="12"/>
  <c r="U160" i="12"/>
  <c r="AE160" i="12"/>
  <c r="W161" i="12"/>
  <c r="Z162" i="12"/>
  <c r="Z169" i="12"/>
  <c r="AB170" i="12"/>
  <c r="AD171" i="12"/>
  <c r="U172" i="12"/>
  <c r="W173" i="12"/>
  <c r="Y174" i="12"/>
  <c r="AA175" i="12"/>
  <c r="AC176" i="12"/>
  <c r="AE177" i="12"/>
  <c r="W178" i="12"/>
  <c r="Y179" i="12"/>
  <c r="AB180" i="12"/>
  <c r="AC181" i="12"/>
  <c r="U182" i="12"/>
  <c r="AE182" i="12"/>
  <c r="X183" i="12"/>
  <c r="Y184" i="12"/>
  <c r="AB185" i="12"/>
  <c r="AC186" i="12"/>
  <c r="AE187" i="12"/>
  <c r="X188" i="12"/>
  <c r="X189" i="12"/>
  <c r="AA190" i="12"/>
  <c r="X191" i="12"/>
  <c r="AD192" i="12"/>
  <c r="Y193" i="12"/>
  <c r="V194" i="12"/>
  <c r="AC195" i="12"/>
  <c r="X196" i="12"/>
  <c r="AC197" i="12"/>
  <c r="V198" i="12"/>
  <c r="AC199" i="12"/>
  <c r="AD205" i="12"/>
  <c r="Z206" i="12"/>
  <c r="X207" i="12"/>
  <c r="U209" i="12"/>
  <c r="V210" i="12"/>
  <c r="AE212" i="12"/>
  <c r="AE213" i="12"/>
  <c r="AA214" i="12"/>
  <c r="Y215" i="12"/>
  <c r="Y216" i="12"/>
  <c r="AD219" i="12"/>
  <c r="AD220" i="12"/>
  <c r="AB221" i="12"/>
  <c r="W222" i="12"/>
  <c r="V223" i="12"/>
  <c r="AD227" i="12"/>
  <c r="AB228" i="12"/>
  <c r="Z229" i="12"/>
  <c r="V231" i="12"/>
  <c r="AE233" i="12"/>
  <c r="AE234" i="12"/>
  <c r="AC235" i="12"/>
  <c r="AB236" i="12"/>
  <c r="AA237" i="12"/>
  <c r="V238" i="12"/>
  <c r="U239" i="12"/>
  <c r="AD241" i="12"/>
  <c r="AB242" i="12"/>
  <c r="AA243" i="12"/>
  <c r="X244" i="12"/>
  <c r="AF244" i="12" s="1"/>
  <c r="X245" i="12"/>
  <c r="AF245" i="12" s="1"/>
  <c r="AD248" i="12"/>
  <c r="AB249" i="12"/>
  <c r="Z250" i="12"/>
  <c r="Y251" i="12"/>
  <c r="X252" i="12"/>
  <c r="AF252" i="12" s="1"/>
  <c r="Y258" i="12"/>
  <c r="AD261" i="12"/>
  <c r="AC262" i="12"/>
  <c r="AA263" i="12"/>
  <c r="W264" i="12"/>
  <c r="U277" i="12"/>
  <c r="AD278" i="12"/>
  <c r="AC279" i="12"/>
  <c r="AB280" i="12"/>
  <c r="AA281" i="12"/>
  <c r="W282" i="12"/>
  <c r="U283" i="12"/>
  <c r="AF283" i="12" s="1"/>
  <c r="AE284" i="12"/>
  <c r="AC285" i="12"/>
  <c r="X286" i="12"/>
  <c r="V287" i="12"/>
  <c r="U288" i="12"/>
  <c r="AE289" i="12"/>
  <c r="AD290" i="12"/>
  <c r="AA291" i="12"/>
  <c r="Z292" i="12"/>
  <c r="W293" i="12"/>
  <c r="AE294" i="12"/>
  <c r="AD296" i="12"/>
  <c r="AC297" i="12"/>
  <c r="Y298" i="12"/>
  <c r="Z299" i="12"/>
  <c r="U300" i="12"/>
  <c r="AF300" i="12" s="1"/>
  <c r="AA302" i="12"/>
  <c r="Y303" i="12"/>
  <c r="U305" i="12"/>
  <c r="AF305" i="12" s="1"/>
  <c r="AD308" i="12"/>
  <c r="T308" i="12"/>
  <c r="AA309" i="12"/>
  <c r="X310" i="12"/>
  <c r="U311" i="12"/>
  <c r="U313" i="12"/>
  <c r="AC313" i="12"/>
  <c r="AE314" i="12"/>
  <c r="AC315" i="12"/>
  <c r="AC316" i="12"/>
  <c r="AD318" i="12"/>
  <c r="AE319" i="12"/>
  <c r="AE321" i="12"/>
  <c r="V323" i="12"/>
  <c r="AB325" i="12"/>
  <c r="Z326" i="12"/>
  <c r="AD327" i="12"/>
  <c r="V331" i="12"/>
  <c r="X332" i="12"/>
  <c r="Z333" i="12"/>
  <c r="AA334" i="12"/>
  <c r="Y335" i="12"/>
  <c r="AD336" i="12"/>
  <c r="AD337" i="12"/>
  <c r="W340" i="12"/>
  <c r="X341" i="12"/>
  <c r="V342" i="12"/>
  <c r="AF342" i="12" s="1"/>
  <c r="AA343" i="12"/>
  <c r="AA344" i="12"/>
  <c r="U348" i="12"/>
  <c r="X349" i="12"/>
  <c r="Z350" i="12"/>
  <c r="U357" i="12"/>
  <c r="V358" i="12"/>
  <c r="AF358" i="12" s="1"/>
  <c r="X359" i="12"/>
  <c r="W369" i="12"/>
  <c r="W372" i="12" s="1"/>
  <c r="W375" i="12" s="1"/>
  <c r="Z370" i="12"/>
  <c r="AC380" i="12"/>
  <c r="AD381" i="12"/>
  <c r="AD384" i="12"/>
  <c r="U386" i="12"/>
  <c r="X387" i="12"/>
  <c r="AD18" i="13"/>
  <c r="AC18" i="13"/>
  <c r="W18" i="13"/>
  <c r="V18" i="13"/>
  <c r="AE18" i="13"/>
  <c r="AB18" i="13"/>
  <c r="Y10" i="13"/>
  <c r="U11" i="13"/>
  <c r="AB13" i="13"/>
  <c r="U13" i="13"/>
  <c r="AE21" i="13"/>
  <c r="Z10" i="13"/>
  <c r="AB11" i="12"/>
  <c r="Y12" i="12"/>
  <c r="V13" i="12"/>
  <c r="AF13" i="12" s="1"/>
  <c r="AI13" i="12" s="1"/>
  <c r="AB14" i="12"/>
  <c r="Y15" i="12"/>
  <c r="W16" i="12"/>
  <c r="AC17" i="12"/>
  <c r="Z18" i="12"/>
  <c r="W19" i="12"/>
  <c r="AD20" i="12"/>
  <c r="AA21" i="12"/>
  <c r="W22" i="12"/>
  <c r="U23" i="12"/>
  <c r="AF23" i="12" s="1"/>
  <c r="AI23" i="12" s="1"/>
  <c r="AD23" i="12"/>
  <c r="AA24" i="12"/>
  <c r="Y25" i="12"/>
  <c r="U26" i="12"/>
  <c r="AD26" i="12"/>
  <c r="AB27" i="12"/>
  <c r="Y28" i="12"/>
  <c r="V29" i="12"/>
  <c r="AF29" i="12" s="1"/>
  <c r="AI29" i="12" s="1"/>
  <c r="AB30" i="12"/>
  <c r="Y31" i="12"/>
  <c r="W32" i="12"/>
  <c r="AC33" i="12"/>
  <c r="Z34" i="12"/>
  <c r="W35" i="12"/>
  <c r="AD36" i="12"/>
  <c r="AA37" i="12"/>
  <c r="W38" i="12"/>
  <c r="U39" i="12"/>
  <c r="AF39" i="12" s="1"/>
  <c r="AI39" i="12" s="1"/>
  <c r="AD39" i="12"/>
  <c r="AA40" i="12"/>
  <c r="Y41" i="12"/>
  <c r="U42" i="12"/>
  <c r="AF42" i="12" s="1"/>
  <c r="AI42" i="12" s="1"/>
  <c r="AD42" i="12"/>
  <c r="AB43" i="12"/>
  <c r="Y44" i="12"/>
  <c r="V45" i="12"/>
  <c r="AF45" i="12" s="1"/>
  <c r="AI45" i="12" s="1"/>
  <c r="AB46" i="12"/>
  <c r="Y47" i="12"/>
  <c r="W48" i="12"/>
  <c r="AC49" i="12"/>
  <c r="AB50" i="12"/>
  <c r="Z51" i="12"/>
  <c r="Y52" i="12"/>
  <c r="W53" i="12"/>
  <c r="R58" i="12"/>
  <c r="AA59" i="12"/>
  <c r="Y60" i="12"/>
  <c r="V61" i="12"/>
  <c r="AF61" i="12" s="1"/>
  <c r="AE61" i="12"/>
  <c r="U62" i="12"/>
  <c r="AD62" i="12"/>
  <c r="AB63" i="12"/>
  <c r="AA64" i="12"/>
  <c r="AF64" i="12"/>
  <c r="W70" i="12"/>
  <c r="AD71" i="12"/>
  <c r="AC72" i="12"/>
  <c r="AA73" i="12"/>
  <c r="AF73" i="12" s="1"/>
  <c r="Z74" i="12"/>
  <c r="X75" i="12"/>
  <c r="R86" i="12"/>
  <c r="U87" i="12"/>
  <c r="AD87" i="12"/>
  <c r="AA88" i="12"/>
  <c r="Y89" i="12"/>
  <c r="V90" i="12"/>
  <c r="AE90" i="12"/>
  <c r="AC91" i="12"/>
  <c r="Z92" i="12"/>
  <c r="X93" i="12"/>
  <c r="U94" i="12"/>
  <c r="AD94" i="12"/>
  <c r="AB95" i="12"/>
  <c r="Y96" i="12"/>
  <c r="W97" i="12"/>
  <c r="AC98" i="12"/>
  <c r="AA99" i="12"/>
  <c r="AF99" i="12" s="1"/>
  <c r="AI99" i="12" s="1"/>
  <c r="X100" i="12"/>
  <c r="U101" i="12"/>
  <c r="AF101" i="12" s="1"/>
  <c r="AI101" i="12" s="1"/>
  <c r="AE101" i="12"/>
  <c r="AB102" i="12"/>
  <c r="Y103" i="12"/>
  <c r="W104" i="12"/>
  <c r="AC105" i="12"/>
  <c r="AA106" i="12"/>
  <c r="AF106" i="12"/>
  <c r="AI106" i="12" s="1"/>
  <c r="X107" i="12"/>
  <c r="V108" i="12"/>
  <c r="AE108" i="12"/>
  <c r="AB109" i="12"/>
  <c r="Z110" i="12"/>
  <c r="W111" i="12"/>
  <c r="U112" i="12"/>
  <c r="AD112" i="12"/>
  <c r="AA113" i="12"/>
  <c r="Y114" i="12"/>
  <c r="V115" i="12"/>
  <c r="AF115" i="12" s="1"/>
  <c r="AI115" i="12" s="1"/>
  <c r="AE115" i="12"/>
  <c r="AC116" i="12"/>
  <c r="AA117" i="12"/>
  <c r="AF117" i="12"/>
  <c r="Y118" i="12"/>
  <c r="X119" i="12"/>
  <c r="AF119" i="12" s="1"/>
  <c r="V120" i="12"/>
  <c r="AE120" i="12"/>
  <c r="U121" i="12"/>
  <c r="AF121" i="12" s="1"/>
  <c r="AD121" i="12"/>
  <c r="AB122" i="12"/>
  <c r="Z123" i="12"/>
  <c r="X124" i="12"/>
  <c r="V125" i="12"/>
  <c r="AF125" i="12" s="1"/>
  <c r="U126" i="12"/>
  <c r="AD126" i="12"/>
  <c r="AB127" i="12"/>
  <c r="AA128" i="12"/>
  <c r="Y129" i="12"/>
  <c r="W130" i="12"/>
  <c r="AF130" i="12" s="1"/>
  <c r="AI130" i="12" s="1"/>
  <c r="AC131" i="12"/>
  <c r="Z132" i="12"/>
  <c r="Z133" i="12"/>
  <c r="AB134" i="12"/>
  <c r="AC135" i="12"/>
  <c r="AD136" i="12"/>
  <c r="V138" i="12"/>
  <c r="W139" i="12"/>
  <c r="Z140" i="12"/>
  <c r="AA141" i="12"/>
  <c r="Z142" i="12"/>
  <c r="AB143" i="12"/>
  <c r="AB144" i="12"/>
  <c r="AD145" i="12"/>
  <c r="AD146" i="12"/>
  <c r="U147" i="12"/>
  <c r="X148" i="12"/>
  <c r="Y149" i="12"/>
  <c r="AB150" i="12"/>
  <c r="AC151" i="12"/>
  <c r="AE152" i="12"/>
  <c r="W153" i="12"/>
  <c r="Y154" i="12"/>
  <c r="AB155" i="12"/>
  <c r="AD156" i="12"/>
  <c r="U157" i="12"/>
  <c r="X158" i="12"/>
  <c r="Z159" i="12"/>
  <c r="AA160" i="12"/>
  <c r="AC161" i="12"/>
  <c r="AD162" i="12"/>
  <c r="AD168" i="12"/>
  <c r="V169" i="12"/>
  <c r="V170" i="12"/>
  <c r="Y171" i="12"/>
  <c r="AA172" i="12"/>
  <c r="AB173" i="12"/>
  <c r="U174" i="12"/>
  <c r="AE174" i="12"/>
  <c r="U175" i="12"/>
  <c r="AF175" i="12" s="1"/>
  <c r="W176" i="12"/>
  <c r="Z177" i="12"/>
  <c r="AB178" i="12"/>
  <c r="U179" i="12"/>
  <c r="AE179" i="12"/>
  <c r="W180" i="12"/>
  <c r="W181" i="12"/>
  <c r="AF181" i="12" s="1"/>
  <c r="Z182" i="12"/>
  <c r="AB183" i="12"/>
  <c r="U184" i="12"/>
  <c r="AE184" i="12"/>
  <c r="W185" i="12"/>
  <c r="AF185" i="12" s="1"/>
  <c r="W186" i="12"/>
  <c r="AF186" i="12"/>
  <c r="Z187" i="12"/>
  <c r="AB188" i="12"/>
  <c r="AD189" i="12"/>
  <c r="V190" i="12"/>
  <c r="AC191" i="12"/>
  <c r="Y192" i="12"/>
  <c r="AA194" i="12"/>
  <c r="W195" i="12"/>
  <c r="AE196" i="12"/>
  <c r="W197" i="12"/>
  <c r="AA198" i="12"/>
  <c r="X199" i="12"/>
  <c r="Y205" i="12"/>
  <c r="AE207" i="12"/>
  <c r="AD208" i="12"/>
  <c r="AC209" i="12"/>
  <c r="AA210" i="12"/>
  <c r="AA211" i="12"/>
  <c r="X212" i="12"/>
  <c r="W213" i="12"/>
  <c r="AD216" i="12"/>
  <c r="Y217" i="12"/>
  <c r="Z218" i="12"/>
  <c r="Y219" i="12"/>
  <c r="W220" i="12"/>
  <c r="AF220" i="12" s="1"/>
  <c r="U221" i="12"/>
  <c r="AE222" i="12"/>
  <c r="AD223" i="12"/>
  <c r="AB224" i="12"/>
  <c r="AB225" i="12"/>
  <c r="Z226" i="12"/>
  <c r="W227" i="12"/>
  <c r="AC230" i="12"/>
  <c r="AA231" i="12"/>
  <c r="AA232" i="12"/>
  <c r="X233" i="12"/>
  <c r="W234" i="12"/>
  <c r="U235" i="12"/>
  <c r="U236" i="12"/>
  <c r="AB238" i="12"/>
  <c r="AA239" i="12"/>
  <c r="Z240" i="12"/>
  <c r="W241" i="12"/>
  <c r="AF241" i="12" s="1"/>
  <c r="V242" i="12"/>
  <c r="U243" i="12"/>
  <c r="AE245" i="12"/>
  <c r="AB246" i="12"/>
  <c r="Z247" i="12"/>
  <c r="X248" i="12"/>
  <c r="AE251" i="12"/>
  <c r="AD252" i="12"/>
  <c r="Y260" i="12"/>
  <c r="W261" i="12"/>
  <c r="U262" i="12"/>
  <c r="AF262" i="12" s="1"/>
  <c r="AD264" i="12"/>
  <c r="T276" i="12"/>
  <c r="AA277" i="12"/>
  <c r="V278" i="12"/>
  <c r="AF278" i="12" s="1"/>
  <c r="W279" i="12"/>
  <c r="U280" i="12"/>
  <c r="AE282" i="12"/>
  <c r="AC283" i="12"/>
  <c r="X284" i="12"/>
  <c r="AF284" i="12" s="1"/>
  <c r="W285" i="12"/>
  <c r="AF286" i="12"/>
  <c r="AC287" i="12"/>
  <c r="AA288" i="12"/>
  <c r="X289" i="12"/>
  <c r="X290" i="12"/>
  <c r="U291" i="12"/>
  <c r="AB293" i="12"/>
  <c r="Z294" i="12"/>
  <c r="X295" i="12"/>
  <c r="V296" i="12"/>
  <c r="W297" i="12"/>
  <c r="AE299" i="12"/>
  <c r="AB300" i="12"/>
  <c r="AA301" i="12"/>
  <c r="U302" i="12"/>
  <c r="AF302" i="12" s="1"/>
  <c r="AA304" i="12"/>
  <c r="T304" i="12"/>
  <c r="AC305" i="12"/>
  <c r="AA306" i="12"/>
  <c r="Z307" i="12"/>
  <c r="Y308" i="12"/>
  <c r="U309" i="12"/>
  <c r="AD310" i="12"/>
  <c r="AA311" i="12"/>
  <c r="AA312" i="12"/>
  <c r="W314" i="12"/>
  <c r="V315" i="12"/>
  <c r="AF315" i="12" s="1"/>
  <c r="X317" i="12"/>
  <c r="U318" i="12"/>
  <c r="W319" i="12"/>
  <c r="V320" i="12"/>
  <c r="X321" i="12"/>
  <c r="AA322" i="12"/>
  <c r="AD323" i="12"/>
  <c r="X324" i="12"/>
  <c r="T324" i="12"/>
  <c r="U327" i="12"/>
  <c r="Z328" i="12"/>
  <c r="AA330" i="12"/>
  <c r="AD331" i="12"/>
  <c r="AE332" i="12"/>
  <c r="V337" i="12"/>
  <c r="W338" i="12"/>
  <c r="AA339" i="12"/>
  <c r="AD340" i="12"/>
  <c r="AE342" i="12"/>
  <c r="W345" i="12"/>
  <c r="X346" i="12"/>
  <c r="AA347" i="12"/>
  <c r="AC348" i="12"/>
  <c r="R355" i="12"/>
  <c r="Y356" i="12"/>
  <c r="AC357" i="12"/>
  <c r="AD358" i="12"/>
  <c r="W381" i="12"/>
  <c r="W382" i="12"/>
  <c r="AE383" i="12"/>
  <c r="Y385" i="12"/>
  <c r="AB386" i="12"/>
  <c r="AE12" i="13"/>
  <c r="U22" i="13"/>
  <c r="AA23" i="13"/>
  <c r="V13" i="13"/>
  <c r="W12" i="13"/>
  <c r="W13" i="13"/>
  <c r="U17" i="13"/>
  <c r="Z21" i="13"/>
  <c r="W36" i="13"/>
  <c r="AB37" i="13"/>
  <c r="AB10" i="13"/>
  <c r="X12" i="13"/>
  <c r="Y14" i="13"/>
  <c r="U19" i="13"/>
  <c r="AC31" i="13"/>
  <c r="Y31" i="13"/>
  <c r="W31" i="13"/>
  <c r="V31" i="13"/>
  <c r="AA33" i="13"/>
  <c r="T34" i="13"/>
  <c r="AE42" i="13"/>
  <c r="Z42" i="13"/>
  <c r="T44" i="13"/>
  <c r="T48" i="13"/>
  <c r="AD70" i="13"/>
  <c r="AD72" i="13"/>
  <c r="AC72" i="13"/>
  <c r="AE72" i="13"/>
  <c r="AD96" i="13"/>
  <c r="T18" i="13"/>
  <c r="AB26" i="13"/>
  <c r="U29" i="13"/>
  <c r="AA36" i="13"/>
  <c r="AA38" i="13"/>
  <c r="Z40" i="13"/>
  <c r="AC42" i="13"/>
  <c r="V46" i="13"/>
  <c r="AE60" i="13"/>
  <c r="U28" i="13"/>
  <c r="T31" i="13"/>
  <c r="AC33" i="13"/>
  <c r="T43" i="13"/>
  <c r="AD47" i="13"/>
  <c r="AC47" i="13"/>
  <c r="AB49" i="13"/>
  <c r="AD68" i="13"/>
  <c r="X72" i="13"/>
  <c r="T259" i="12"/>
  <c r="Y259" i="12"/>
  <c r="U329" i="12"/>
  <c r="X329" i="12"/>
  <c r="U355" i="12"/>
  <c r="T20" i="13"/>
  <c r="W20" i="13"/>
  <c r="AE31" i="13"/>
  <c r="T33" i="13"/>
  <c r="AD33" i="13"/>
  <c r="U38" i="13"/>
  <c r="AB40" i="13"/>
  <c r="AD49" i="13"/>
  <c r="AC49" i="13"/>
  <c r="AA49" i="13"/>
  <c r="AF83" i="13"/>
  <c r="W14" i="13"/>
  <c r="Y18" i="13"/>
  <c r="W21" i="13"/>
  <c r="W22" i="13"/>
  <c r="X37" i="13"/>
  <c r="AA46" i="13"/>
  <c r="AB47" i="13"/>
  <c r="W58" i="13"/>
  <c r="Z60" i="13"/>
  <c r="AC66" i="13"/>
  <c r="U92" i="13"/>
  <c r="AE36" i="13"/>
  <c r="T40" i="13"/>
  <c r="Y42" i="13"/>
  <c r="R53" i="13"/>
  <c r="V56" i="13"/>
  <c r="U62" i="13"/>
  <c r="X68" i="13"/>
  <c r="W73" i="13"/>
  <c r="AB39" i="13"/>
  <c r="AA52" i="13"/>
  <c r="Y56" i="13"/>
  <c r="Y68" i="13"/>
  <c r="AB72" i="13"/>
  <c r="AD37" i="13"/>
  <c r="T37" i="13"/>
  <c r="AC37" i="13"/>
  <c r="T51" i="13"/>
  <c r="V60" i="13"/>
  <c r="AB60" i="13"/>
  <c r="Y92" i="13"/>
  <c r="AE14" i="13"/>
  <c r="AE19" i="13"/>
  <c r="U20" i="13"/>
  <c r="AC24" i="13"/>
  <c r="AA26" i="13"/>
  <c r="AD32" i="13"/>
  <c r="AE37" i="13"/>
  <c r="X40" i="13"/>
  <c r="AA42" i="13"/>
  <c r="Z46" i="13"/>
  <c r="Y47" i="13"/>
  <c r="X51" i="13"/>
  <c r="T55" i="13"/>
  <c r="AE55" i="13"/>
  <c r="AD57" i="13"/>
  <c r="AD59" i="13"/>
  <c r="X69" i="13"/>
  <c r="AD69" i="13"/>
  <c r="AD71" i="13"/>
  <c r="Y72" i="13"/>
  <c r="AC80" i="13"/>
  <c r="V81" i="13"/>
  <c r="T82" i="13"/>
  <c r="AD82" i="13"/>
  <c r="V85" i="13"/>
  <c r="U90" i="13"/>
  <c r="AD109" i="13"/>
  <c r="AE141" i="13"/>
  <c r="AD141" i="13"/>
  <c r="Y141" i="13"/>
  <c r="AC149" i="13"/>
  <c r="W166" i="13"/>
  <c r="Z168" i="13"/>
  <c r="AC198" i="13"/>
  <c r="AC209" i="13"/>
  <c r="AE212" i="13"/>
  <c r="AD267" i="13"/>
  <c r="Y269" i="13"/>
  <c r="T286" i="13"/>
  <c r="U305" i="13"/>
  <c r="AF322" i="13"/>
  <c r="U347" i="13"/>
  <c r="X16" i="13"/>
  <c r="Z18" i="13"/>
  <c r="V21" i="13"/>
  <c r="T24" i="13"/>
  <c r="Y32" i="13"/>
  <c r="AE32" i="13"/>
  <c r="V37" i="13"/>
  <c r="AE39" i="13"/>
  <c r="AB42" i="13"/>
  <c r="U46" i="13"/>
  <c r="Z47" i="13"/>
  <c r="T52" i="13"/>
  <c r="U55" i="13"/>
  <c r="AC56" i="13"/>
  <c r="Y57" i="13"/>
  <c r="AE57" i="13"/>
  <c r="AA60" i="13"/>
  <c r="T64" i="13"/>
  <c r="Y66" i="13"/>
  <c r="T66" i="13"/>
  <c r="AE69" i="13"/>
  <c r="Z72" i="13"/>
  <c r="Y79" i="13"/>
  <c r="Y87" i="13" s="1"/>
  <c r="V90" i="13"/>
  <c r="W94" i="13"/>
  <c r="V96" i="13"/>
  <c r="AD120" i="13"/>
  <c r="AA120" i="13"/>
  <c r="AC120" i="13"/>
  <c r="V133" i="13"/>
  <c r="Y139" i="13"/>
  <c r="U172" i="13"/>
  <c r="AD184" i="13"/>
  <c r="Y184" i="13"/>
  <c r="Z254" i="13"/>
  <c r="AE272" i="13"/>
  <c r="Z285" i="13"/>
  <c r="Y335" i="13"/>
  <c r="AB15" i="13"/>
  <c r="AA16" i="13"/>
  <c r="X17" i="13"/>
  <c r="AA18" i="13"/>
  <c r="X23" i="13"/>
  <c r="AA25" i="13"/>
  <c r="X29" i="13"/>
  <c r="Z33" i="13"/>
  <c r="AC45" i="13"/>
  <c r="U45" i="13"/>
  <c r="V55" i="13"/>
  <c r="U56" i="13"/>
  <c r="Z57" i="13"/>
  <c r="Y62" i="13"/>
  <c r="AC63" i="13"/>
  <c r="Z65" i="13"/>
  <c r="Z69" i="13"/>
  <c r="AA72" i="13"/>
  <c r="U73" i="13"/>
  <c r="AB79" i="13"/>
  <c r="X80" i="13"/>
  <c r="X87" i="13" s="1"/>
  <c r="AE80" i="13"/>
  <c r="AA81" i="13"/>
  <c r="W90" i="13"/>
  <c r="Z94" i="13"/>
  <c r="U109" i="13"/>
  <c r="Z139" i="13"/>
  <c r="AC144" i="13"/>
  <c r="AE144" i="13"/>
  <c r="AD144" i="13"/>
  <c r="AD219" i="13"/>
  <c r="AC272" i="13"/>
  <c r="V272" i="13"/>
  <c r="AD272" i="13"/>
  <c r="AA285" i="13"/>
  <c r="AD327" i="13"/>
  <c r="AC327" i="13"/>
  <c r="X21" i="13"/>
  <c r="AD26" i="13"/>
  <c r="AC28" i="13"/>
  <c r="AB31" i="13"/>
  <c r="Y36" i="13"/>
  <c r="AB41" i="13"/>
  <c r="W46" i="13"/>
  <c r="Y53" i="13"/>
  <c r="AE56" i="13"/>
  <c r="AA57" i="13"/>
  <c r="AE58" i="13"/>
  <c r="AC60" i="13"/>
  <c r="AB63" i="13"/>
  <c r="AC79" i="13"/>
  <c r="V82" i="13"/>
  <c r="AD94" i="13"/>
  <c r="V107" i="13"/>
  <c r="Q186" i="13"/>
  <c r="AE107" i="13"/>
  <c r="AE209" i="13"/>
  <c r="AD209" i="13"/>
  <c r="T267" i="13"/>
  <c r="AC269" i="13"/>
  <c r="AC335" i="13"/>
  <c r="AC354" i="13"/>
  <c r="AA11" i="13"/>
  <c r="Z14" i="13"/>
  <c r="X15" i="13"/>
  <c r="AD17" i="13"/>
  <c r="AA20" i="13"/>
  <c r="X25" i="13"/>
  <c r="AC25" i="13"/>
  <c r="U26" i="13"/>
  <c r="AF26" i="13" s="1"/>
  <c r="AD29" i="13"/>
  <c r="AC30" i="13"/>
  <c r="U32" i="13"/>
  <c r="AB33" i="13"/>
  <c r="AA34" i="13"/>
  <c r="Y40" i="13"/>
  <c r="V41" i="13"/>
  <c r="AF41" i="13" s="1"/>
  <c r="AD44" i="13"/>
  <c r="V45" i="13"/>
  <c r="X49" i="13"/>
  <c r="AD51" i="13"/>
  <c r="T53" i="13"/>
  <c r="U58" i="13"/>
  <c r="AD60" i="13"/>
  <c r="V66" i="13"/>
  <c r="AC67" i="13"/>
  <c r="X71" i="13"/>
  <c r="T72" i="13"/>
  <c r="AF72" i="13" s="1"/>
  <c r="AE79" i="13"/>
  <c r="AB83" i="13"/>
  <c r="T84" i="13"/>
  <c r="AF84" i="13" s="1"/>
  <c r="Z90" i="13"/>
  <c r="Z98" i="13" s="1"/>
  <c r="W92" i="13"/>
  <c r="W120" i="13"/>
  <c r="Z148" i="13"/>
  <c r="V168" i="13"/>
  <c r="W218" i="13"/>
  <c r="AD243" i="13"/>
  <c r="Z313" i="13"/>
  <c r="T60" i="13"/>
  <c r="AA61" i="13"/>
  <c r="V62" i="13"/>
  <c r="AD67" i="13"/>
  <c r="T79" i="13"/>
  <c r="AD81" i="13"/>
  <c r="O98" i="13"/>
  <c r="AC90" i="13"/>
  <c r="AC98" i="13" s="1"/>
  <c r="Z96" i="13"/>
  <c r="X107" i="13"/>
  <c r="AA109" i="13"/>
  <c r="T132" i="13"/>
  <c r="U135" i="13"/>
  <c r="Z144" i="13"/>
  <c r="AA148" i="13"/>
  <c r="AD159" i="13"/>
  <c r="T177" i="13"/>
  <c r="AC184" i="13"/>
  <c r="T219" i="13"/>
  <c r="AA313" i="13"/>
  <c r="AD324" i="13"/>
  <c r="U343" i="13"/>
  <c r="T12" i="13"/>
  <c r="AA12" i="13"/>
  <c r="AC12" i="13"/>
  <c r="AC13" i="13"/>
  <c r="Z16" i="13"/>
  <c r="AC20" i="13"/>
  <c r="T21" i="13"/>
  <c r="AC22" i="13"/>
  <c r="Z25" i="13"/>
  <c r="AC35" i="13"/>
  <c r="AA40" i="13"/>
  <c r="AC46" i="13"/>
  <c r="Z49" i="13"/>
  <c r="AB52" i="13"/>
  <c r="AB69" i="13"/>
  <c r="X73" i="13"/>
  <c r="AE81" i="13"/>
  <c r="AB82" i="13"/>
  <c r="AE85" i="13"/>
  <c r="P98" i="13"/>
  <c r="AD90" i="13"/>
  <c r="AD98" i="13" s="1"/>
  <c r="T92" i="13"/>
  <c r="AB109" i="13"/>
  <c r="Y113" i="13"/>
  <c r="AA144" i="13"/>
  <c r="W178" i="13"/>
  <c r="V260" i="13"/>
  <c r="U285" i="13"/>
  <c r="AD335" i="13"/>
  <c r="AE335" i="13"/>
  <c r="AD348" i="13"/>
  <c r="AE348" i="13"/>
  <c r="AB348" i="13"/>
  <c r="AB356" i="13"/>
  <c r="T11" i="13"/>
  <c r="T13" i="13"/>
  <c r="AD13" i="13"/>
  <c r="T19" i="13"/>
  <c r="AD21" i="13"/>
  <c r="W32" i="13"/>
  <c r="T35" i="13"/>
  <c r="R35" i="13"/>
  <c r="U36" i="13"/>
  <c r="Z41" i="13"/>
  <c r="AD46" i="13"/>
  <c r="X47" i="13"/>
  <c r="AC52" i="13"/>
  <c r="AD55" i="13"/>
  <c r="AC61" i="13"/>
  <c r="Z66" i="13"/>
  <c r="AA68" i="13"/>
  <c r="Y73" i="13"/>
  <c r="Z79" i="13"/>
  <c r="T81" i="13"/>
  <c r="AC82" i="13"/>
  <c r="T93" i="13"/>
  <c r="T94" i="13"/>
  <c r="AC96" i="13"/>
  <c r="U96" i="13"/>
  <c r="X112" i="13"/>
  <c r="T112" i="13"/>
  <c r="AB120" i="13"/>
  <c r="AB149" i="13"/>
  <c r="AB209" i="13"/>
  <c r="U262" i="13"/>
  <c r="X297" i="13"/>
  <c r="AE297" i="13"/>
  <c r="AD297" i="13"/>
  <c r="T335" i="13"/>
  <c r="AA364" i="13"/>
  <c r="AE96" i="13"/>
  <c r="AE116" i="13"/>
  <c r="AC116" i="13"/>
  <c r="T119" i="13"/>
  <c r="AE119" i="13"/>
  <c r="T122" i="13"/>
  <c r="R122" i="13"/>
  <c r="AE127" i="13"/>
  <c r="W132" i="13"/>
  <c r="AC137" i="13"/>
  <c r="Y140" i="13"/>
  <c r="AC141" i="13"/>
  <c r="Y145" i="13"/>
  <c r="T158" i="13"/>
  <c r="AC159" i="13"/>
  <c r="X163" i="13"/>
  <c r="X168" i="13"/>
  <c r="T170" i="13"/>
  <c r="AA180" i="13"/>
  <c r="W181" i="13"/>
  <c r="AA209" i="13"/>
  <c r="AB212" i="13"/>
  <c r="AA214" i="13"/>
  <c r="AE219" i="13"/>
  <c r="T227" i="13"/>
  <c r="AF227" i="13" s="1"/>
  <c r="AA235" i="13"/>
  <c r="Z240" i="13"/>
  <c r="AE242" i="13"/>
  <c r="Y260" i="13"/>
  <c r="Z266" i="13"/>
  <c r="AA269" i="13"/>
  <c r="W272" i="13"/>
  <c r="T281" i="13"/>
  <c r="T303" i="13"/>
  <c r="Y316" i="13"/>
  <c r="T318" i="13"/>
  <c r="AA326" i="13"/>
  <c r="AF326" i="13" s="1"/>
  <c r="AC326" i="13"/>
  <c r="AA327" i="13"/>
  <c r="X328" i="13"/>
  <c r="AD334" i="13"/>
  <c r="AE343" i="13"/>
  <c r="AD343" i="13"/>
  <c r="AA348" i="13"/>
  <c r="W349" i="13"/>
  <c r="T350" i="13"/>
  <c r="AC381" i="13"/>
  <c r="Y14" i="14"/>
  <c r="V113" i="13"/>
  <c r="U119" i="13"/>
  <c r="U123" i="13"/>
  <c r="X132" i="13"/>
  <c r="T133" i="13"/>
  <c r="T145" i="13"/>
  <c r="T148" i="13"/>
  <c r="T149" i="13"/>
  <c r="AD149" i="13"/>
  <c r="T152" i="13"/>
  <c r="V159" i="13"/>
  <c r="AA162" i="13"/>
  <c r="Y163" i="13"/>
  <c r="AB166" i="13"/>
  <c r="T169" i="13"/>
  <c r="X169" i="13"/>
  <c r="T171" i="13"/>
  <c r="AD175" i="13"/>
  <c r="AC193" i="13"/>
  <c r="T212" i="13"/>
  <c r="AB235" i="13"/>
  <c r="AA238" i="13"/>
  <c r="AA240" i="13"/>
  <c r="T251" i="13"/>
  <c r="AC260" i="13"/>
  <c r="T264" i="13"/>
  <c r="X264" i="13"/>
  <c r="T265" i="13"/>
  <c r="W266" i="13"/>
  <c r="AE267" i="13"/>
  <c r="AB272" i="13"/>
  <c r="X282" i="13"/>
  <c r="X283" i="13"/>
  <c r="T297" i="13"/>
  <c r="AB313" i="13"/>
  <c r="Z314" i="13"/>
  <c r="AC314" i="13"/>
  <c r="X318" i="13"/>
  <c r="AE334" i="13"/>
  <c r="AA339" i="13"/>
  <c r="R343" i="13"/>
  <c r="T343" i="13"/>
  <c r="V350" i="13"/>
  <c r="AC360" i="13"/>
  <c r="W362" i="13"/>
  <c r="W404" i="13"/>
  <c r="W96" i="13"/>
  <c r="AB114" i="13"/>
  <c r="V115" i="13"/>
  <c r="AC115" i="13"/>
  <c r="AB117" i="13"/>
  <c r="V119" i="13"/>
  <c r="AE120" i="13"/>
  <c r="AF120" i="13" s="1"/>
  <c r="AI120" i="13" s="1"/>
  <c r="V123" i="13"/>
  <c r="AE124" i="13"/>
  <c r="AC128" i="13"/>
  <c r="AA136" i="13"/>
  <c r="AA140" i="13"/>
  <c r="AB144" i="13"/>
  <c r="AC146" i="13"/>
  <c r="AD156" i="13"/>
  <c r="W159" i="13"/>
  <c r="T160" i="13"/>
  <c r="AB162" i="13"/>
  <c r="Z163" i="13"/>
  <c r="AC166" i="13"/>
  <c r="W172" i="13"/>
  <c r="W184" i="13"/>
  <c r="Y189" i="13"/>
  <c r="AD193" i="13"/>
  <c r="AE194" i="13"/>
  <c r="AE195" i="13"/>
  <c r="AA200" i="13"/>
  <c r="T203" i="13"/>
  <c r="U212" i="13"/>
  <c r="W216" i="13"/>
  <c r="Y227" i="13"/>
  <c r="T231" i="13"/>
  <c r="AC234" i="13"/>
  <c r="V242" i="13"/>
  <c r="T243" i="13"/>
  <c r="AE245" i="13"/>
  <c r="AE246" i="13"/>
  <c r="W250" i="13"/>
  <c r="U251" i="13"/>
  <c r="X253" i="13"/>
  <c r="AC259" i="13"/>
  <c r="AD260" i="13"/>
  <c r="W265" i="13"/>
  <c r="AC273" i="13"/>
  <c r="AD279" i="13"/>
  <c r="AD288" i="13" s="1"/>
  <c r="AA281" i="13"/>
  <c r="Y282" i="13"/>
  <c r="AC300" i="13"/>
  <c r="AC301" i="13"/>
  <c r="V303" i="13"/>
  <c r="AC313" i="13"/>
  <c r="AA318" i="13"/>
  <c r="T321" i="13"/>
  <c r="AC323" i="13"/>
  <c r="T330" i="13"/>
  <c r="AF330" i="13" s="1"/>
  <c r="AC348" i="13"/>
  <c r="W350" i="13"/>
  <c r="Y350" i="13"/>
  <c r="T353" i="13"/>
  <c r="AE354" i="13"/>
  <c r="T355" i="13"/>
  <c r="W358" i="13"/>
  <c r="Z362" i="13"/>
  <c r="AE381" i="13"/>
  <c r="T407" i="13"/>
  <c r="AC95" i="13"/>
  <c r="X96" i="13"/>
  <c r="Z107" i="13"/>
  <c r="W107" i="13"/>
  <c r="AC111" i="13"/>
  <c r="X116" i="13"/>
  <c r="W116" i="13"/>
  <c r="W119" i="13"/>
  <c r="T120" i="13"/>
  <c r="W123" i="13"/>
  <c r="Z123" i="13"/>
  <c r="V126" i="13"/>
  <c r="V127" i="13"/>
  <c r="Z129" i="13"/>
  <c r="V139" i="13"/>
  <c r="AB140" i="13"/>
  <c r="V152" i="13"/>
  <c r="AB154" i="13"/>
  <c r="AE156" i="13"/>
  <c r="AC162" i="13"/>
  <c r="AC163" i="13"/>
  <c r="Y172" i="13"/>
  <c r="AC172" i="13"/>
  <c r="AD180" i="13"/>
  <c r="AC180" i="13"/>
  <c r="AE180" i="13"/>
  <c r="AD181" i="13"/>
  <c r="X184" i="13"/>
  <c r="T191" i="13"/>
  <c r="AB197" i="13"/>
  <c r="AB201" i="13"/>
  <c r="W205" i="13"/>
  <c r="X205" i="13"/>
  <c r="AA212" i="13"/>
  <c r="Y218" i="13"/>
  <c r="V219" i="13"/>
  <c r="AD234" i="13"/>
  <c r="AC235" i="13"/>
  <c r="U235" i="13"/>
  <c r="AD236" i="13"/>
  <c r="AA252" i="13"/>
  <c r="Y252" i="13"/>
  <c r="Y253" i="13"/>
  <c r="W254" i="13"/>
  <c r="U255" i="13"/>
  <c r="W256" i="13"/>
  <c r="X265" i="13"/>
  <c r="U267" i="13"/>
  <c r="AE273" i="13"/>
  <c r="AB281" i="13"/>
  <c r="AD281" i="13"/>
  <c r="Z282" i="13"/>
  <c r="Z283" i="13"/>
  <c r="Y283" i="13"/>
  <c r="V284" i="13"/>
  <c r="Y286" i="13"/>
  <c r="X286" i="13"/>
  <c r="W303" i="13"/>
  <c r="Y303" i="13"/>
  <c r="AD315" i="13"/>
  <c r="U321" i="13"/>
  <c r="U324" i="13"/>
  <c r="V334" i="13"/>
  <c r="T344" i="13"/>
  <c r="X350" i="13"/>
  <c r="Y358" i="13"/>
  <c r="T361" i="13"/>
  <c r="Z371" i="13"/>
  <c r="AD379" i="13"/>
  <c r="T380" i="13"/>
  <c r="AA390" i="13"/>
  <c r="AB94" i="13"/>
  <c r="Y96" i="13"/>
  <c r="AD108" i="13"/>
  <c r="AD111" i="13"/>
  <c r="Z113" i="13"/>
  <c r="AB122" i="13"/>
  <c r="W127" i="13"/>
  <c r="X134" i="13"/>
  <c r="Y137" i="13"/>
  <c r="W139" i="13"/>
  <c r="T144" i="13"/>
  <c r="AA145" i="13"/>
  <c r="AC147" i="13"/>
  <c r="U149" i="13"/>
  <c r="AC154" i="13"/>
  <c r="U156" i="13"/>
  <c r="AE157" i="13"/>
  <c r="AD157" i="13"/>
  <c r="AB158" i="13"/>
  <c r="AF158" i="13" s="1"/>
  <c r="U161" i="13"/>
  <c r="AE166" i="13"/>
  <c r="AA170" i="13"/>
  <c r="R175" i="13"/>
  <c r="AD176" i="13"/>
  <c r="AC176" i="13"/>
  <c r="AE177" i="13"/>
  <c r="U177" i="13"/>
  <c r="AA178" i="13"/>
  <c r="Y182" i="13"/>
  <c r="O291" i="13"/>
  <c r="U193" i="13"/>
  <c r="AD198" i="13"/>
  <c r="U198" i="13"/>
  <c r="W203" i="13"/>
  <c r="AA204" i="13"/>
  <c r="AD210" i="13"/>
  <c r="V215" i="13"/>
  <c r="Z217" i="13"/>
  <c r="T220" i="13"/>
  <c r="T221" i="13"/>
  <c r="AC226" i="13"/>
  <c r="T230" i="13"/>
  <c r="AE234" i="13"/>
  <c r="R235" i="13"/>
  <c r="V237" i="13"/>
  <c r="T237" i="13"/>
  <c r="AE237" i="13"/>
  <c r="AD238" i="13"/>
  <c r="X251" i="13"/>
  <c r="AB252" i="13"/>
  <c r="AE260" i="13"/>
  <c r="AD261" i="13"/>
  <c r="AC261" i="13"/>
  <c r="Z265" i="13"/>
  <c r="V267" i="13"/>
  <c r="T268" i="13"/>
  <c r="V279" i="13"/>
  <c r="U279" i="13"/>
  <c r="AC281" i="13"/>
  <c r="AC282" i="13"/>
  <c r="AC304" i="13"/>
  <c r="AB309" i="13"/>
  <c r="AD316" i="13"/>
  <c r="AC318" i="13"/>
  <c r="AE323" i="13"/>
  <c r="AB325" i="13"/>
  <c r="T326" i="13"/>
  <c r="AE327" i="13"/>
  <c r="AC328" i="13"/>
  <c r="U328" i="13"/>
  <c r="W335" i="13"/>
  <c r="AD337" i="13"/>
  <c r="U337" i="13"/>
  <c r="AE347" i="13"/>
  <c r="AC352" i="13"/>
  <c r="Z358" i="13"/>
  <c r="AD362" i="13"/>
  <c r="AB371" i="13"/>
  <c r="W379" i="13"/>
  <c r="O394" i="13"/>
  <c r="O397" i="13" s="1"/>
  <c r="AC390" i="13"/>
  <c r="AC394" i="13" s="1"/>
  <c r="AC397" i="13" s="1"/>
  <c r="AC391" i="13"/>
  <c r="AE391" i="13"/>
  <c r="AD391" i="13"/>
  <c r="AD394" i="13" s="1"/>
  <c r="AD397" i="13" s="1"/>
  <c r="V14" i="14"/>
  <c r="AE90" i="13"/>
  <c r="AE98" i="13" s="1"/>
  <c r="Z91" i="13"/>
  <c r="AC94" i="13"/>
  <c r="AE108" i="13"/>
  <c r="Z109" i="13"/>
  <c r="T111" i="13"/>
  <c r="AE111" i="13"/>
  <c r="Z112" i="13"/>
  <c r="T114" i="13"/>
  <c r="Y115" i="13"/>
  <c r="R118" i="13"/>
  <c r="X120" i="13"/>
  <c r="T121" i="13"/>
  <c r="AC122" i="13"/>
  <c r="X124" i="13"/>
  <c r="AB126" i="13"/>
  <c r="X127" i="13"/>
  <c r="W128" i="13"/>
  <c r="AF128" i="13" s="1"/>
  <c r="AI128" i="13" s="1"/>
  <c r="Y133" i="13"/>
  <c r="AC134" i="13"/>
  <c r="Z137" i="13"/>
  <c r="AC140" i="13"/>
  <c r="Z141" i="13"/>
  <c r="AD147" i="13"/>
  <c r="Z149" i="13"/>
  <c r="AE150" i="13"/>
  <c r="AD151" i="13"/>
  <c r="T157" i="13"/>
  <c r="AC158" i="13"/>
  <c r="U181" i="13"/>
  <c r="AC182" i="13"/>
  <c r="AB183" i="13"/>
  <c r="W189" i="13"/>
  <c r="U189" i="13"/>
  <c r="W196" i="13"/>
  <c r="AA201" i="13"/>
  <c r="AB204" i="13"/>
  <c r="U210" i="13"/>
  <c r="AC212" i="13"/>
  <c r="AB215" i="13"/>
  <c r="AC216" i="13"/>
  <c r="AB218" i="13"/>
  <c r="X229" i="13"/>
  <c r="AE233" i="13"/>
  <c r="AF233" i="13" s="1"/>
  <c r="AE236" i="13"/>
  <c r="AA242" i="13"/>
  <c r="AB243" i="13"/>
  <c r="AC251" i="13"/>
  <c r="AC252" i="13"/>
  <c r="AC253" i="13"/>
  <c r="AB256" i="13"/>
  <c r="T260" i="13"/>
  <c r="AC264" i="13"/>
  <c r="AD265" i="13"/>
  <c r="AC284" i="13"/>
  <c r="P288" i="13"/>
  <c r="Y297" i="13"/>
  <c r="AE301" i="13"/>
  <c r="AD301" i="13"/>
  <c r="AD304" i="13"/>
  <c r="AB305" i="13"/>
  <c r="T305" i="13"/>
  <c r="T311" i="13"/>
  <c r="Y315" i="13"/>
  <c r="AD318" i="13"/>
  <c r="T325" i="13"/>
  <c r="T337" i="13"/>
  <c r="AA343" i="13"/>
  <c r="Z344" i="13"/>
  <c r="U349" i="13"/>
  <c r="AE351" i="13"/>
  <c r="AE362" i="13"/>
  <c r="Y364" i="13"/>
  <c r="U377" i="13"/>
  <c r="AB377" i="13"/>
  <c r="AC379" i="13"/>
  <c r="Z10" i="14"/>
  <c r="AD11" i="14"/>
  <c r="AD12" i="14"/>
  <c r="AD14" i="14"/>
  <c r="U111" i="13"/>
  <c r="AA112" i="13"/>
  <c r="AD113" i="13"/>
  <c r="U113" i="13"/>
  <c r="AD123" i="13"/>
  <c r="T125" i="13"/>
  <c r="AF125" i="13" s="1"/>
  <c r="AI125" i="13" s="1"/>
  <c r="AE132" i="13"/>
  <c r="Z133" i="13"/>
  <c r="AD140" i="13"/>
  <c r="AA141" i="13"/>
  <c r="AC145" i="13"/>
  <c r="AE147" i="13"/>
  <c r="AA149" i="13"/>
  <c r="T150" i="13"/>
  <c r="V164" i="13"/>
  <c r="T199" i="13"/>
  <c r="AE203" i="13"/>
  <c r="T209" i="13"/>
  <c r="U213" i="13"/>
  <c r="P223" i="13"/>
  <c r="P291" i="13" s="1"/>
  <c r="Z226" i="13"/>
  <c r="R233" i="13"/>
  <c r="Y235" i="13"/>
  <c r="T239" i="13"/>
  <c r="AE240" i="13"/>
  <c r="AD240" i="13"/>
  <c r="AC243" i="13"/>
  <c r="AD251" i="13"/>
  <c r="T272" i="13"/>
  <c r="X279" i="13"/>
  <c r="AD285" i="13"/>
  <c r="AD286" i="13"/>
  <c r="AB297" i="13"/>
  <c r="T300" i="13"/>
  <c r="AE304" i="13"/>
  <c r="R311" i="13"/>
  <c r="T313" i="13"/>
  <c r="W315" i="13"/>
  <c r="T317" i="13"/>
  <c r="V324" i="13"/>
  <c r="Y327" i="13"/>
  <c r="V328" i="13"/>
  <c r="AB335" i="13"/>
  <c r="T338" i="13"/>
  <c r="AB343" i="13"/>
  <c r="Y348" i="13"/>
  <c r="AD350" i="13"/>
  <c r="U352" i="13"/>
  <c r="G383" i="13"/>
  <c r="T401" i="13"/>
  <c r="T406" i="13"/>
  <c r="AA10" i="14"/>
  <c r="AD116" i="13"/>
  <c r="AE122" i="13"/>
  <c r="AE123" i="13"/>
  <c r="T129" i="13"/>
  <c r="AA133" i="13"/>
  <c r="AB141" i="13"/>
  <c r="Y144" i="13"/>
  <c r="AD145" i="13"/>
  <c r="U147" i="13"/>
  <c r="AE158" i="13"/>
  <c r="AE159" i="13"/>
  <c r="T162" i="13"/>
  <c r="W163" i="13"/>
  <c r="V177" i="13"/>
  <c r="V181" i="13"/>
  <c r="AE182" i="13"/>
  <c r="V189" i="13"/>
  <c r="Z197" i="13"/>
  <c r="W198" i="13"/>
  <c r="AD203" i="13"/>
  <c r="AD204" i="13"/>
  <c r="Z209" i="13"/>
  <c r="U226" i="13"/>
  <c r="U234" i="13"/>
  <c r="Z235" i="13"/>
  <c r="W237" i="13"/>
  <c r="V238" i="13"/>
  <c r="T240" i="13"/>
  <c r="AD254" i="13"/>
  <c r="Z269" i="13"/>
  <c r="AE284" i="13"/>
  <c r="Y285" i="13"/>
  <c r="AC297" i="13"/>
  <c r="AE303" i="13"/>
  <c r="U304" i="13"/>
  <c r="X315" i="13"/>
  <c r="Z327" i="13"/>
  <c r="W328" i="13"/>
  <c r="U339" i="13"/>
  <c r="Z348" i="13"/>
  <c r="V349" i="13"/>
  <c r="AE350" i="13"/>
  <c r="AA354" i="13"/>
  <c r="AB364" i="13"/>
  <c r="W377" i="13"/>
  <c r="X381" i="13"/>
  <c r="AA28" i="14"/>
  <c r="AB45" i="13"/>
  <c r="X46" i="13"/>
  <c r="Y48" i="13"/>
  <c r="Y51" i="13"/>
  <c r="V52" i="13"/>
  <c r="AD53" i="13"/>
  <c r="AB54" i="13"/>
  <c r="X55" i="13"/>
  <c r="W56" i="13"/>
  <c r="U57" i="13"/>
  <c r="AB58" i="13"/>
  <c r="Z59" i="13"/>
  <c r="W60" i="13"/>
  <c r="U61" i="13"/>
  <c r="AA62" i="13"/>
  <c r="Y63" i="13"/>
  <c r="U64" i="13"/>
  <c r="AA66" i="13"/>
  <c r="X67" i="13"/>
  <c r="V68" i="13"/>
  <c r="AE68" i="13"/>
  <c r="Y71" i="13"/>
  <c r="U72" i="13"/>
  <c r="AB73" i="13"/>
  <c r="AD79" i="13"/>
  <c r="AB80" i="13"/>
  <c r="Y81" i="13"/>
  <c r="W82" i="13"/>
  <c r="U83" i="13"/>
  <c r="AA84" i="13"/>
  <c r="Y85" i="13"/>
  <c r="G98" i="13"/>
  <c r="M98" i="13"/>
  <c r="Y93" i="13"/>
  <c r="X94" i="13"/>
  <c r="AA96" i="13"/>
  <c r="Z108" i="13"/>
  <c r="V109" i="13"/>
  <c r="AA110" i="13"/>
  <c r="X111" i="13"/>
  <c r="V112" i="13"/>
  <c r="AA113" i="13"/>
  <c r="V114" i="13"/>
  <c r="Z116" i="13"/>
  <c r="V117" i="13"/>
  <c r="AA118" i="13"/>
  <c r="AF118" i="13"/>
  <c r="AI118" i="13" s="1"/>
  <c r="X119" i="13"/>
  <c r="Y120" i="13"/>
  <c r="Y121" i="13"/>
  <c r="V122" i="13"/>
  <c r="X123" i="13"/>
  <c r="Z124" i="13"/>
  <c r="Z125" i="13"/>
  <c r="W126" i="13"/>
  <c r="Y127" i="13"/>
  <c r="AA128" i="13"/>
  <c r="AA129" i="13"/>
  <c r="X130" i="13"/>
  <c r="Z131" i="13"/>
  <c r="AB132" i="13"/>
  <c r="AB133" i="13"/>
  <c r="AA134" i="13"/>
  <c r="AB138" i="13"/>
  <c r="AD139" i="13"/>
  <c r="AC142" i="13"/>
  <c r="U143" i="13"/>
  <c r="AE143" i="13"/>
  <c r="W144" i="13"/>
  <c r="U145" i="13"/>
  <c r="V147" i="13"/>
  <c r="X148" i="13"/>
  <c r="V149" i="13"/>
  <c r="U150" i="13"/>
  <c r="X151" i="13"/>
  <c r="Z152" i="13"/>
  <c r="V156" i="13"/>
  <c r="Y157" i="13"/>
  <c r="V158" i="13"/>
  <c r="Y159" i="13"/>
  <c r="AA160" i="13"/>
  <c r="AE161" i="13"/>
  <c r="U162" i="13"/>
  <c r="AA163" i="13"/>
  <c r="X165" i="13"/>
  <c r="Z167" i="13"/>
  <c r="Y168" i="13"/>
  <c r="U169" i="13"/>
  <c r="AB170" i="13"/>
  <c r="Z172" i="13"/>
  <c r="W174" i="13"/>
  <c r="AB175" i="13"/>
  <c r="V176" i="13"/>
  <c r="AE176" i="13"/>
  <c r="Y177" i="13"/>
  <c r="AA179" i="13"/>
  <c r="AF179" i="13" s="1"/>
  <c r="AB182" i="13"/>
  <c r="Z184" i="13"/>
  <c r="X191" i="13"/>
  <c r="V193" i="13"/>
  <c r="X194" i="13"/>
  <c r="AA196" i="13"/>
  <c r="X198" i="13"/>
  <c r="Y200" i="13"/>
  <c r="X203" i="13"/>
  <c r="Y205" i="13"/>
  <c r="AE207" i="13"/>
  <c r="AA208" i="13"/>
  <c r="X209" i="13"/>
  <c r="V212" i="13"/>
  <c r="AD213" i="13"/>
  <c r="W215" i="13"/>
  <c r="AE216" i="13"/>
  <c r="AA217" i="13"/>
  <c r="X219" i="13"/>
  <c r="Y221" i="13"/>
  <c r="AD226" i="13"/>
  <c r="Z227" i="13"/>
  <c r="AE229" i="13"/>
  <c r="AA230" i="13"/>
  <c r="AA232" i="13"/>
  <c r="AB233" i="13"/>
  <c r="V234" i="13"/>
  <c r="W236" i="13"/>
  <c r="Z237" i="13"/>
  <c r="AE238" i="13"/>
  <c r="AB239" i="13"/>
  <c r="X240" i="13"/>
  <c r="V241" i="13"/>
  <c r="V243" i="13"/>
  <c r="W245" i="13"/>
  <c r="W246" i="13"/>
  <c r="AE247" i="13"/>
  <c r="AA248" i="13"/>
  <c r="U250" i="13"/>
  <c r="AA251" i="13"/>
  <c r="Z253" i="13"/>
  <c r="U254" i="13"/>
  <c r="X257" i="13"/>
  <c r="AA260" i="13"/>
  <c r="Y262" i="13"/>
  <c r="U264" i="13"/>
  <c r="AF264" i="13" s="1"/>
  <c r="AA265" i="13"/>
  <c r="X267" i="13"/>
  <c r="AB268" i="13"/>
  <c r="W269" i="13"/>
  <c r="Z270" i="13"/>
  <c r="Z272" i="13"/>
  <c r="X274" i="13"/>
  <c r="U281" i="13"/>
  <c r="AA282" i="13"/>
  <c r="U283" i="13"/>
  <c r="Z286" i="13"/>
  <c r="X298" i="13"/>
  <c r="AE299" i="13"/>
  <c r="AA300" i="13"/>
  <c r="Y302" i="13"/>
  <c r="AB303" i="13"/>
  <c r="V304" i="13"/>
  <c r="U306" i="13"/>
  <c r="W307" i="13"/>
  <c r="X309" i="13"/>
  <c r="AB310" i="13"/>
  <c r="AB312" i="13"/>
  <c r="U313" i="13"/>
  <c r="AA314" i="13"/>
  <c r="AE315" i="13"/>
  <c r="Y318" i="13"/>
  <c r="AA319" i="13"/>
  <c r="X321" i="13"/>
  <c r="W323" i="13"/>
  <c r="Z324" i="13"/>
  <c r="U325" i="13"/>
  <c r="AB326" i="13"/>
  <c r="V327" i="13"/>
  <c r="Y328" i="13"/>
  <c r="U330" i="13"/>
  <c r="AA331" i="13"/>
  <c r="U332" i="13"/>
  <c r="W333" i="13"/>
  <c r="Z335" i="13"/>
  <c r="AB338" i="13"/>
  <c r="X339" i="13"/>
  <c r="AB340" i="13"/>
  <c r="W342" i="13"/>
  <c r="AC343" i="13"/>
  <c r="X344" i="13"/>
  <c r="AA345" i="13"/>
  <c r="AD346" i="13"/>
  <c r="Z347" i="13"/>
  <c r="X349" i="13"/>
  <c r="AB350" i="13"/>
  <c r="AA352" i="13"/>
  <c r="V353" i="13"/>
  <c r="U355" i="13"/>
  <c r="U356" i="13"/>
  <c r="AD356" i="13"/>
  <c r="AE356" i="13"/>
  <c r="AA358" i="13"/>
  <c r="AD359" i="13"/>
  <c r="Y363" i="13"/>
  <c r="V367" i="13"/>
  <c r="AA368" i="13"/>
  <c r="AA369" i="13"/>
  <c r="AE371" i="13"/>
  <c r="AD381" i="13"/>
  <c r="AA391" i="13"/>
  <c r="X402" i="13"/>
  <c r="V403" i="13"/>
  <c r="U405" i="13"/>
  <c r="AA406" i="13"/>
  <c r="AB407" i="13"/>
  <c r="X408" i="13"/>
  <c r="U407" i="13"/>
  <c r="Z406" i="13"/>
  <c r="W405" i="13"/>
  <c r="AB404" i="13"/>
  <c r="Y403" i="13"/>
  <c r="V402" i="13"/>
  <c r="AB392" i="13"/>
  <c r="Y391" i="13"/>
  <c r="Z381" i="13"/>
  <c r="W380" i="13"/>
  <c r="AB379" i="13"/>
  <c r="Y378" i="13"/>
  <c r="Z372" i="13"/>
  <c r="W371" i="13"/>
  <c r="AB370" i="13"/>
  <c r="Y369" i="13"/>
  <c r="V368" i="13"/>
  <c r="AA367" i="13"/>
  <c r="X366" i="13"/>
  <c r="U365" i="13"/>
  <c r="Z364" i="13"/>
  <c r="W363" i="13"/>
  <c r="AB362" i="13"/>
  <c r="Y361" i="13"/>
  <c r="V360" i="13"/>
  <c r="AA359" i="13"/>
  <c r="X358" i="13"/>
  <c r="U357" i="13"/>
  <c r="AF357" i="13" s="1"/>
  <c r="Z356" i="13"/>
  <c r="W355" i="13"/>
  <c r="AB354" i="13"/>
  <c r="Y353" i="13"/>
  <c r="V352" i="13"/>
  <c r="AF413" i="13"/>
  <c r="AB408" i="13"/>
  <c r="Y407" i="13"/>
  <c r="V406" i="13"/>
  <c r="AA405" i="13"/>
  <c r="X404" i="13"/>
  <c r="U403" i="13"/>
  <c r="Z402" i="13"/>
  <c r="X392" i="13"/>
  <c r="U391" i="13"/>
  <c r="V381" i="13"/>
  <c r="AA380" i="13"/>
  <c r="X379" i="13"/>
  <c r="U378" i="13"/>
  <c r="V372" i="13"/>
  <c r="AA371" i="13"/>
  <c r="X370" i="13"/>
  <c r="U369" i="13"/>
  <c r="AF369" i="13" s="1"/>
  <c r="Z368" i="13"/>
  <c r="W367" i="13"/>
  <c r="AB366" i="13"/>
  <c r="Y365" i="13"/>
  <c r="V364" i="13"/>
  <c r="AA363" i="13"/>
  <c r="X362" i="13"/>
  <c r="U361" i="13"/>
  <c r="Z360" i="13"/>
  <c r="W359" i="13"/>
  <c r="AB358" i="13"/>
  <c r="Y357" i="13"/>
  <c r="V356" i="13"/>
  <c r="AA355" i="13"/>
  <c r="X354" i="13"/>
  <c r="U353" i="13"/>
  <c r="Z352" i="13"/>
  <c r="W408" i="13"/>
  <c r="V407" i="13"/>
  <c r="U406" i="13"/>
  <c r="F410" i="13"/>
  <c r="AA404" i="13"/>
  <c r="Z403" i="13"/>
  <c r="Y402" i="13"/>
  <c r="AB391" i="13"/>
  <c r="W381" i="13"/>
  <c r="U380" i="13"/>
  <c r="AA378" i="13"/>
  <c r="U372" i="13"/>
  <c r="AA370" i="13"/>
  <c r="Z369" i="13"/>
  <c r="Y368" i="13"/>
  <c r="X367" i="13"/>
  <c r="U366" i="13"/>
  <c r="AB363" i="13"/>
  <c r="Y362" i="13"/>
  <c r="W361" i="13"/>
  <c r="W360" i="13"/>
  <c r="AA408" i="13"/>
  <c r="Z407" i="13"/>
  <c r="Y406" i="13"/>
  <c r="X405" i="13"/>
  <c r="U404" i="13"/>
  <c r="W392" i="13"/>
  <c r="V391" i="13"/>
  <c r="AA381" i="13"/>
  <c r="Y380" i="13"/>
  <c r="V379" i="13"/>
  <c r="Y372" i="13"/>
  <c r="X371" i="13"/>
  <c r="U370" i="13"/>
  <c r="AB367" i="13"/>
  <c r="Z408" i="13"/>
  <c r="X407" i="13"/>
  <c r="X406" i="13"/>
  <c r="V405" i="13"/>
  <c r="AB403" i="13"/>
  <c r="AB402" i="13"/>
  <c r="V392" i="13"/>
  <c r="Y381" i="13"/>
  <c r="X380" i="13"/>
  <c r="U379" i="13"/>
  <c r="X372" i="13"/>
  <c r="V371" i="13"/>
  <c r="AB369" i="13"/>
  <c r="AB368" i="13"/>
  <c r="Z367" i="13"/>
  <c r="W366" i="13"/>
  <c r="V365" i="13"/>
  <c r="U364" i="13"/>
  <c r="AA362" i="13"/>
  <c r="Z361" i="13"/>
  <c r="Y360" i="13"/>
  <c r="X359" i="13"/>
  <c r="AF359" i="13" s="1"/>
  <c r="AB381" i="13"/>
  <c r="Z380" i="13"/>
  <c r="Y379" i="13"/>
  <c r="X378" i="13"/>
  <c r="V366" i="13"/>
  <c r="AB365" i="13"/>
  <c r="X364" i="13"/>
  <c r="Z363" i="13"/>
  <c r="U360" i="13"/>
  <c r="Z359" i="13"/>
  <c r="U358" i="13"/>
  <c r="AB355" i="13"/>
  <c r="Y354" i="13"/>
  <c r="W353" i="13"/>
  <c r="AF353" i="13" s="1"/>
  <c r="W352" i="13"/>
  <c r="U351" i="13"/>
  <c r="U350" i="13"/>
  <c r="Z349" i="13"/>
  <c r="W348" i="13"/>
  <c r="AB347" i="13"/>
  <c r="Y346" i="13"/>
  <c r="V345" i="13"/>
  <c r="AA344" i="13"/>
  <c r="X343" i="13"/>
  <c r="U342" i="13"/>
  <c r="AF342" i="13" s="1"/>
  <c r="Z341" i="13"/>
  <c r="W340" i="13"/>
  <c r="AB339" i="13"/>
  <c r="Y338" i="13"/>
  <c r="AA336" i="13"/>
  <c r="X335" i="13"/>
  <c r="U334" i="13"/>
  <c r="Z333" i="13"/>
  <c r="W332" i="13"/>
  <c r="AB331" i="13"/>
  <c r="Y330" i="13"/>
  <c r="V329" i="13"/>
  <c r="AF329" i="13" s="1"/>
  <c r="AA328" i="13"/>
  <c r="X327" i="13"/>
  <c r="U326" i="13"/>
  <c r="W324" i="13"/>
  <c r="AB323" i="13"/>
  <c r="Y322" i="13"/>
  <c r="V321" i="13"/>
  <c r="AA320" i="13"/>
  <c r="X319" i="13"/>
  <c r="U318" i="13"/>
  <c r="AF318" i="13" s="1"/>
  <c r="W316" i="13"/>
  <c r="AB315" i="13"/>
  <c r="Y314" i="13"/>
  <c r="V313" i="13"/>
  <c r="AA312" i="13"/>
  <c r="X311" i="13"/>
  <c r="U310" i="13"/>
  <c r="W308" i="13"/>
  <c r="AB307" i="13"/>
  <c r="Y306" i="13"/>
  <c r="R305" i="13"/>
  <c r="AA304" i="13"/>
  <c r="X303" i="13"/>
  <c r="U302" i="13"/>
  <c r="Z301" i="13"/>
  <c r="W300" i="13"/>
  <c r="AB299" i="13"/>
  <c r="Y298" i="13"/>
  <c r="W286" i="13"/>
  <c r="AB285" i="13"/>
  <c r="Z284" i="13"/>
  <c r="W283" i="13"/>
  <c r="AB282" i="13"/>
  <c r="Y281" i="13"/>
  <c r="V280" i="13"/>
  <c r="AF280" i="13" s="1"/>
  <c r="AA274" i="13"/>
  <c r="X273" i="13"/>
  <c r="U272" i="13"/>
  <c r="Z271" i="13"/>
  <c r="W270" i="13"/>
  <c r="AB269" i="13"/>
  <c r="Y268" i="13"/>
  <c r="AB266" i="13"/>
  <c r="Y265" i="13"/>
  <c r="V264" i="13"/>
  <c r="AA263" i="13"/>
  <c r="X262" i="13"/>
  <c r="U261" i="13"/>
  <c r="Z260" i="13"/>
  <c r="W259" i="13"/>
  <c r="Y257" i="13"/>
  <c r="V256" i="13"/>
  <c r="AA255" i="13"/>
  <c r="X254" i="13"/>
  <c r="U253" i="13"/>
  <c r="Z252" i="13"/>
  <c r="AB250" i="13"/>
  <c r="Y249" i="13"/>
  <c r="V248" i="13"/>
  <c r="AF248" i="13" s="1"/>
  <c r="AA247" i="13"/>
  <c r="X246" i="13"/>
  <c r="U245" i="13"/>
  <c r="W243" i="13"/>
  <c r="AB242" i="13"/>
  <c r="Y241" i="13"/>
  <c r="V240" i="13"/>
  <c r="AA239" i="13"/>
  <c r="X238" i="13"/>
  <c r="U237" i="13"/>
  <c r="Z236" i="13"/>
  <c r="W235" i="13"/>
  <c r="AB234" i="13"/>
  <c r="Y233" i="13"/>
  <c r="V232" i="13"/>
  <c r="AA231" i="13"/>
  <c r="X230" i="13"/>
  <c r="U229" i="13"/>
  <c r="W227" i="13"/>
  <c r="AA221" i="13"/>
  <c r="X220" i="13"/>
  <c r="Z218" i="13"/>
  <c r="W217" i="13"/>
  <c r="AB216" i="13"/>
  <c r="Y215" i="13"/>
  <c r="AA213" i="13"/>
  <c r="X212" i="13"/>
  <c r="Z210" i="13"/>
  <c r="W209" i="13"/>
  <c r="AB208" i="13"/>
  <c r="Y207" i="13"/>
  <c r="V206" i="13"/>
  <c r="AA205" i="13"/>
  <c r="X204" i="13"/>
  <c r="Z202" i="13"/>
  <c r="W201" i="13"/>
  <c r="AB200" i="13"/>
  <c r="Y199" i="13"/>
  <c r="V198" i="13"/>
  <c r="X196" i="13"/>
  <c r="AF196" i="13" s="1"/>
  <c r="U195" i="13"/>
  <c r="Z194" i="13"/>
  <c r="W193" i="13"/>
  <c r="AB192" i="13"/>
  <c r="Y191" i="13"/>
  <c r="V190" i="13"/>
  <c r="AB184" i="13"/>
  <c r="Y183" i="13"/>
  <c r="V182" i="13"/>
  <c r="AA181" i="13"/>
  <c r="X180" i="13"/>
  <c r="U179" i="13"/>
  <c r="Z178" i="13"/>
  <c r="W177" i="13"/>
  <c r="AB176" i="13"/>
  <c r="Y175" i="13"/>
  <c r="V174" i="13"/>
  <c r="AA173" i="13"/>
  <c r="X172" i="13"/>
  <c r="U171" i="13"/>
  <c r="Z170" i="13"/>
  <c r="W169" i="13"/>
  <c r="AB168" i="13"/>
  <c r="Y167" i="13"/>
  <c r="V166" i="13"/>
  <c r="AA165" i="13"/>
  <c r="U163" i="13"/>
  <c r="Z162" i="13"/>
  <c r="AA403" i="13"/>
  <c r="Y392" i="13"/>
  <c r="X391" i="13"/>
  <c r="AA379" i="13"/>
  <c r="W378" i="13"/>
  <c r="W372" i="13"/>
  <c r="W364" i="13"/>
  <c r="V363" i="13"/>
  <c r="V362" i="13"/>
  <c r="AA361" i="13"/>
  <c r="AB360" i="13"/>
  <c r="AB359" i="13"/>
  <c r="Z357" i="13"/>
  <c r="X356" i="13"/>
  <c r="W354" i="13"/>
  <c r="Y352" i="13"/>
  <c r="AA350" i="13"/>
  <c r="V348" i="13"/>
  <c r="X347" i="13"/>
  <c r="Z346" i="13"/>
  <c r="V344" i="13"/>
  <c r="W343" i="13"/>
  <c r="Z342" i="13"/>
  <c r="AB341" i="13"/>
  <c r="U340" i="13"/>
  <c r="W339" i="13"/>
  <c r="X338" i="13"/>
  <c r="V335" i="13"/>
  <c r="Y334" i="13"/>
  <c r="AA333" i="13"/>
  <c r="V331" i="13"/>
  <c r="W330" i="13"/>
  <c r="AA329" i="13"/>
  <c r="U327" i="13"/>
  <c r="X326" i="13"/>
  <c r="AB324" i="13"/>
  <c r="V322" i="13"/>
  <c r="Z321" i="13"/>
  <c r="AB320" i="13"/>
  <c r="W318" i="13"/>
  <c r="AA316" i="13"/>
  <c r="U314" i="13"/>
  <c r="Y313" i="13"/>
  <c r="Z312" i="13"/>
  <c r="AB311" i="13"/>
  <c r="V310" i="13"/>
  <c r="Z308" i="13"/>
  <c r="AA307" i="13"/>
  <c r="Y304" i="13"/>
  <c r="AA303" i="13"/>
  <c r="V301" i="13"/>
  <c r="Y300" i="13"/>
  <c r="Z299" i="13"/>
  <c r="AB298" i="13"/>
  <c r="V286" i="13"/>
  <c r="X285" i="13"/>
  <c r="AA284" i="13"/>
  <c r="V282" i="13"/>
  <c r="W281" i="13"/>
  <c r="AA280" i="13"/>
  <c r="U274" i="13"/>
  <c r="V273" i="13"/>
  <c r="Y272" i="13"/>
  <c r="AA271" i="13"/>
  <c r="V269" i="13"/>
  <c r="W268" i="13"/>
  <c r="AB267" i="13"/>
  <c r="U266" i="13"/>
  <c r="V265" i="13"/>
  <c r="Z264" i="13"/>
  <c r="AB263" i="13"/>
  <c r="W261" i="13"/>
  <c r="X260" i="13"/>
  <c r="AA259" i="13"/>
  <c r="U257" i="13"/>
  <c r="Y256" i="13"/>
  <c r="Z255" i="13"/>
  <c r="AB254" i="13"/>
  <c r="V253" i="13"/>
  <c r="W252" i="13"/>
  <c r="Z251" i="13"/>
  <c r="AA250" i="13"/>
  <c r="X248" i="13"/>
  <c r="Y247" i="13"/>
  <c r="AA246" i="13"/>
  <c r="Y243" i="13"/>
  <c r="Z242" i="13"/>
  <c r="AB241" i="13"/>
  <c r="W240" i="13"/>
  <c r="X239" i="13"/>
  <c r="Z238" i="13"/>
  <c r="AB237" i="13"/>
  <c r="U236" i="13"/>
  <c r="X235" i="13"/>
  <c r="Y234" i="13"/>
  <c r="AA233" i="13"/>
  <c r="U232" i="13"/>
  <c r="W231" i="13"/>
  <c r="Y230" i="13"/>
  <c r="AA229" i="13"/>
  <c r="V227" i="13"/>
  <c r="X221" i="13"/>
  <c r="Z220" i="13"/>
  <c r="AB219" i="13"/>
  <c r="U218" i="13"/>
  <c r="X217" i="13"/>
  <c r="Y216" i="13"/>
  <c r="AA215" i="13"/>
  <c r="U214" i="13"/>
  <c r="W213" i="13"/>
  <c r="Y212" i="13"/>
  <c r="AA211" i="13"/>
  <c r="V209" i="13"/>
  <c r="X208" i="13"/>
  <c r="Z207" i="13"/>
  <c r="V205" i="13"/>
  <c r="W204" i="13"/>
  <c r="Z203" i="13"/>
  <c r="AB202" i="13"/>
  <c r="U201" i="13"/>
  <c r="W200" i="13"/>
  <c r="X199" i="13"/>
  <c r="AB198" i="13"/>
  <c r="U197" i="13"/>
  <c r="V196" i="13"/>
  <c r="Y195" i="13"/>
  <c r="AA194" i="13"/>
  <c r="V192" i="13"/>
  <c r="W191" i="13"/>
  <c r="AA190" i="13"/>
  <c r="V184" i="13"/>
  <c r="W183" i="13"/>
  <c r="AA182" i="13"/>
  <c r="U180" i="13"/>
  <c r="X179" i="13"/>
  <c r="Y178" i="13"/>
  <c r="AB177" i="13"/>
  <c r="U176" i="13"/>
  <c r="V175" i="13"/>
  <c r="Z174" i="13"/>
  <c r="AB173" i="13"/>
  <c r="W171" i="13"/>
  <c r="X170" i="13"/>
  <c r="AA169" i="13"/>
  <c r="U167" i="13"/>
  <c r="Y166" i="13"/>
  <c r="Z165" i="13"/>
  <c r="V163" i="13"/>
  <c r="W162" i="13"/>
  <c r="AA161" i="13"/>
  <c r="X160" i="13"/>
  <c r="U159" i="13"/>
  <c r="Z158" i="13"/>
  <c r="W157" i="13"/>
  <c r="AB156" i="13"/>
  <c r="Y155" i="13"/>
  <c r="V154" i="13"/>
  <c r="X152" i="13"/>
  <c r="U151" i="13"/>
  <c r="Z150" i="13"/>
  <c r="X149" i="13"/>
  <c r="V148" i="13"/>
  <c r="AB147" i="13"/>
  <c r="Z146" i="13"/>
  <c r="X145" i="13"/>
  <c r="V144" i="13"/>
  <c r="AB143" i="13"/>
  <c r="Z142" i="13"/>
  <c r="X141" i="13"/>
  <c r="V140" i="13"/>
  <c r="AB139" i="13"/>
  <c r="Z138" i="13"/>
  <c r="X137" i="13"/>
  <c r="V136" i="13"/>
  <c r="AB135" i="13"/>
  <c r="Z134" i="13"/>
  <c r="X133" i="13"/>
  <c r="V132" i="13"/>
  <c r="AB131" i="13"/>
  <c r="Z130" i="13"/>
  <c r="X129" i="13"/>
  <c r="V128" i="13"/>
  <c r="AB127" i="13"/>
  <c r="Z126" i="13"/>
  <c r="X125" i="13"/>
  <c r="V124" i="13"/>
  <c r="AB123" i="13"/>
  <c r="Z122" i="13"/>
  <c r="X121" i="13"/>
  <c r="V120" i="13"/>
  <c r="Z404" i="13"/>
  <c r="X403" i="13"/>
  <c r="U392" i="13"/>
  <c r="W391" i="13"/>
  <c r="Z379" i="13"/>
  <c r="V378" i="13"/>
  <c r="AA366" i="13"/>
  <c r="U363" i="13"/>
  <c r="U362" i="13"/>
  <c r="X361" i="13"/>
  <c r="AA360" i="13"/>
  <c r="Y359" i="13"/>
  <c r="X357" i="13"/>
  <c r="W356" i="13"/>
  <c r="V354" i="13"/>
  <c r="AB353" i="13"/>
  <c r="X352" i="13"/>
  <c r="Z350" i="13"/>
  <c r="AB349" i="13"/>
  <c r="U348" i="13"/>
  <c r="W347" i="13"/>
  <c r="X346" i="13"/>
  <c r="AB345" i="13"/>
  <c r="U344" i="13"/>
  <c r="V343" i="13"/>
  <c r="Y342" i="13"/>
  <c r="AA341" i="13"/>
  <c r="V339" i="13"/>
  <c r="W338" i="13"/>
  <c r="U335" i="13"/>
  <c r="X334" i="13"/>
  <c r="Y333" i="13"/>
  <c r="AB332" i="13"/>
  <c r="U331" i="13"/>
  <c r="V330" i="13"/>
  <c r="Z329" i="13"/>
  <c r="AB328" i="13"/>
  <c r="W326" i="13"/>
  <c r="AA324" i="13"/>
  <c r="U322" i="13"/>
  <c r="Y321" i="13"/>
  <c r="Z320" i="13"/>
  <c r="AB319" i="13"/>
  <c r="V318" i="13"/>
  <c r="Z316" i="13"/>
  <c r="AA315" i="13"/>
  <c r="X313" i="13"/>
  <c r="Y312" i="13"/>
  <c r="AF312" i="13" s="1"/>
  <c r="AA311" i="13"/>
  <c r="R309" i="13"/>
  <c r="Y308" i="13"/>
  <c r="Z307" i="13"/>
  <c r="AB306" i="13"/>
  <c r="X304" i="13"/>
  <c r="Z303" i="13"/>
  <c r="AB302" i="13"/>
  <c r="U301" i="13"/>
  <c r="X300" i="13"/>
  <c r="Y299" i="13"/>
  <c r="AF298" i="13"/>
  <c r="AA298" i="13"/>
  <c r="R297" i="13"/>
  <c r="W285" i="13"/>
  <c r="Y284" i="13"/>
  <c r="AB283" i="13"/>
  <c r="U282" i="13"/>
  <c r="V281" i="13"/>
  <c r="Z280" i="13"/>
  <c r="U273" i="13"/>
  <c r="X272" i="13"/>
  <c r="Y271" i="13"/>
  <c r="AB270" i="13"/>
  <c r="U269" i="13"/>
  <c r="V268" i="13"/>
  <c r="AA267" i="13"/>
  <c r="Y264" i="13"/>
  <c r="Z263" i="13"/>
  <c r="AF263" i="13" s="1"/>
  <c r="AB262" i="13"/>
  <c r="V261" i="13"/>
  <c r="W260" i="13"/>
  <c r="Z259" i="13"/>
  <c r="X256" i="13"/>
  <c r="Y255" i="13"/>
  <c r="AA254" i="13"/>
  <c r="V252" i="13"/>
  <c r="Y251" i="13"/>
  <c r="Z250" i="13"/>
  <c r="AB249" i="13"/>
  <c r="W248" i="13"/>
  <c r="X247" i="13"/>
  <c r="Z246" i="13"/>
  <c r="AB245" i="13"/>
  <c r="U244" i="13"/>
  <c r="X243" i="13"/>
  <c r="Y242" i="13"/>
  <c r="AF241" i="13"/>
  <c r="AA241" i="13"/>
  <c r="U240" i="13"/>
  <c r="W239" i="13"/>
  <c r="Y238" i="13"/>
  <c r="AA237" i="13"/>
  <c r="V235" i="13"/>
  <c r="X234" i="13"/>
  <c r="Z233" i="13"/>
  <c r="V231" i="13"/>
  <c r="W230" i="13"/>
  <c r="Z229" i="13"/>
  <c r="AB228" i="13"/>
  <c r="U227" i="13"/>
  <c r="W221" i="13"/>
  <c r="Y220" i="13"/>
  <c r="AA219" i="13"/>
  <c r="V217" i="13"/>
  <c r="AF217" i="13" s="1"/>
  <c r="X216" i="13"/>
  <c r="Z215" i="13"/>
  <c r="V213" i="13"/>
  <c r="W212" i="13"/>
  <c r="Z211" i="13"/>
  <c r="AB210" i="13"/>
  <c r="U209" i="13"/>
  <c r="W208" i="13"/>
  <c r="X207" i="13"/>
  <c r="AB206" i="13"/>
  <c r="V204" i="13"/>
  <c r="Y203" i="13"/>
  <c r="AA202" i="13"/>
  <c r="V200" i="13"/>
  <c r="W199" i="13"/>
  <c r="AA198" i="13"/>
  <c r="U196" i="13"/>
  <c r="X195" i="13"/>
  <c r="Y194" i="13"/>
  <c r="AF194" i="13" s="1"/>
  <c r="AB193" i="13"/>
  <c r="U192" i="13"/>
  <c r="V191" i="13"/>
  <c r="Z190" i="13"/>
  <c r="V183" i="13"/>
  <c r="Z182" i="13"/>
  <c r="AB181" i="13"/>
  <c r="W179" i="13"/>
  <c r="X178" i="13"/>
  <c r="AA177" i="13"/>
  <c r="U175" i="13"/>
  <c r="Y174" i="13"/>
  <c r="Z173" i="13"/>
  <c r="AB172" i="13"/>
  <c r="V171" i="13"/>
  <c r="W170" i="13"/>
  <c r="Z169" i="13"/>
  <c r="AA168" i="13"/>
  <c r="X166" i="13"/>
  <c r="Y165" i="13"/>
  <c r="V162" i="13"/>
  <c r="Z161" i="13"/>
  <c r="W160" i="13"/>
  <c r="AB159" i="13"/>
  <c r="Y158" i="13"/>
  <c r="V157" i="13"/>
  <c r="AA156" i="13"/>
  <c r="X155" i="13"/>
  <c r="U154" i="13"/>
  <c r="W152" i="13"/>
  <c r="AF152" i="13" s="1"/>
  <c r="AB151" i="13"/>
  <c r="Y150" i="13"/>
  <c r="W149" i="13"/>
  <c r="U148" i="13"/>
  <c r="AA147" i="13"/>
  <c r="Y146" i="13"/>
  <c r="W145" i="13"/>
  <c r="AA143" i="13"/>
  <c r="Y142" i="13"/>
  <c r="W141" i="13"/>
  <c r="U140" i="13"/>
  <c r="AA139" i="13"/>
  <c r="Y138" i="13"/>
  <c r="W137" i="13"/>
  <c r="U136" i="13"/>
  <c r="AA135" i="13"/>
  <c r="Y134" i="13"/>
  <c r="W133" i="13"/>
  <c r="U132" i="13"/>
  <c r="AA131" i="13"/>
  <c r="Y130" i="13"/>
  <c r="AF130" i="13" s="1"/>
  <c r="AI130" i="13" s="1"/>
  <c r="W129" i="13"/>
  <c r="U128" i="13"/>
  <c r="AA127" i="13"/>
  <c r="Y126" i="13"/>
  <c r="W125" i="13"/>
  <c r="AF124" i="13"/>
  <c r="AI124" i="13" s="1"/>
  <c r="U124" i="13"/>
  <c r="AA123" i="13"/>
  <c r="Y122" i="13"/>
  <c r="W121" i="13"/>
  <c r="U120" i="13"/>
  <c r="AA119" i="13"/>
  <c r="Y118" i="13"/>
  <c r="W117" i="13"/>
  <c r="AF117" i="13" s="1"/>
  <c r="AI117" i="13" s="1"/>
  <c r="AA115" i="13"/>
  <c r="Y114" i="13"/>
  <c r="W113" i="13"/>
  <c r="AA111" i="13"/>
  <c r="Y110" i="13"/>
  <c r="AF110" i="13" s="1"/>
  <c r="AI110" i="13" s="1"/>
  <c r="W109" i="13"/>
  <c r="AB96" i="13"/>
  <c r="Y95" i="13"/>
  <c r="V94" i="13"/>
  <c r="AA93" i="13"/>
  <c r="X92" i="13"/>
  <c r="V91" i="13"/>
  <c r="AB85" i="13"/>
  <c r="Y84" i="13"/>
  <c r="V83" i="13"/>
  <c r="AA82" i="13"/>
  <c r="X81" i="13"/>
  <c r="V80" i="13"/>
  <c r="Z73" i="13"/>
  <c r="W72" i="13"/>
  <c r="U71" i="13"/>
  <c r="AF71" i="13" s="1"/>
  <c r="W69" i="13"/>
  <c r="AB68" i="13"/>
  <c r="Z67" i="13"/>
  <c r="W66" i="13"/>
  <c r="AB65" i="13"/>
  <c r="Y64" i="13"/>
  <c r="V63" i="13"/>
  <c r="AB62" i="13"/>
  <c r="Z61" i="13"/>
  <c r="X60" i="13"/>
  <c r="U59" i="13"/>
  <c r="AF59" i="13" s="1"/>
  <c r="Z58" i="13"/>
  <c r="W57" i="13"/>
  <c r="AB56" i="13"/>
  <c r="Y55" i="13"/>
  <c r="V54" i="13"/>
  <c r="AA53" i="13"/>
  <c r="X52" i="13"/>
  <c r="U51" i="13"/>
  <c r="AF51" i="13" s="1"/>
  <c r="W49" i="13"/>
  <c r="V48" i="13"/>
  <c r="U47" i="13"/>
  <c r="AB46" i="13"/>
  <c r="AA45" i="13"/>
  <c r="Z44" i="13"/>
  <c r="Y43" i="13"/>
  <c r="X42" i="13"/>
  <c r="W41" i="13"/>
  <c r="V40" i="13"/>
  <c r="U39" i="13"/>
  <c r="AB38" i="13"/>
  <c r="AB77" i="13" s="1"/>
  <c r="AA37" i="13"/>
  <c r="Z36" i="13"/>
  <c r="Y35" i="13"/>
  <c r="X34" i="13"/>
  <c r="W33" i="13"/>
  <c r="V32" i="13"/>
  <c r="AF31" i="13"/>
  <c r="U31" i="13"/>
  <c r="AA29" i="13"/>
  <c r="Z28" i="13"/>
  <c r="Y27" i="13"/>
  <c r="X26" i="13"/>
  <c r="W25" i="13"/>
  <c r="U23" i="13"/>
  <c r="AB22" i="13"/>
  <c r="AA21" i="13"/>
  <c r="Z20" i="13"/>
  <c r="Y19" i="13"/>
  <c r="X18" i="13"/>
  <c r="W17" i="13"/>
  <c r="AF17" i="13" s="1"/>
  <c r="V16" i="13"/>
  <c r="AF15" i="13"/>
  <c r="U15" i="13"/>
  <c r="AB14" i="13"/>
  <c r="F76" i="13"/>
  <c r="AA13" i="13"/>
  <c r="Z12" i="13"/>
  <c r="Y11" i="13"/>
  <c r="V11" i="13"/>
  <c r="AB12" i="13"/>
  <c r="X13" i="13"/>
  <c r="U14" i="13"/>
  <c r="Z15" i="13"/>
  <c r="U16" i="13"/>
  <c r="AF16" i="13" s="1"/>
  <c r="Z17" i="13"/>
  <c r="U18" i="13"/>
  <c r="Z19" i="13"/>
  <c r="AB21" i="13"/>
  <c r="X22" i="13"/>
  <c r="Y24" i="13"/>
  <c r="Y26" i="13"/>
  <c r="Y28" i="13"/>
  <c r="V29" i="13"/>
  <c r="X31" i="13"/>
  <c r="AB32" i="13"/>
  <c r="X33" i="13"/>
  <c r="AB34" i="13"/>
  <c r="W35" i="13"/>
  <c r="AC36" i="13"/>
  <c r="Y37" i="13"/>
  <c r="V38" i="13"/>
  <c r="AE38" i="13"/>
  <c r="AA39" i="13"/>
  <c r="W40" i="13"/>
  <c r="AA41" i="13"/>
  <c r="V42" i="13"/>
  <c r="AA43" i="13"/>
  <c r="AF43" i="13" s="1"/>
  <c r="W44" i="13"/>
  <c r="Y46" i="13"/>
  <c r="V47" i="13"/>
  <c r="Z48" i="13"/>
  <c r="U49" i="13"/>
  <c r="AE50" i="13"/>
  <c r="Z51" i="13"/>
  <c r="W52" i="13"/>
  <c r="V53" i="13"/>
  <c r="Z55" i="13"/>
  <c r="X56" i="13"/>
  <c r="V57" i="13"/>
  <c r="AC58" i="13"/>
  <c r="AA59" i="13"/>
  <c r="Y60" i="13"/>
  <c r="V61" i="13"/>
  <c r="Z63" i="13"/>
  <c r="V64" i="13"/>
  <c r="U65" i="13"/>
  <c r="AB66" i="13"/>
  <c r="Y67" i="13"/>
  <c r="W68" i="13"/>
  <c r="U69" i="13"/>
  <c r="AE70" i="13"/>
  <c r="AB70" i="13"/>
  <c r="Z71" i="13"/>
  <c r="V72" i="13"/>
  <c r="AC73" i="13"/>
  <c r="R79" i="13"/>
  <c r="F87" i="13"/>
  <c r="Z81" i="13"/>
  <c r="X82" i="13"/>
  <c r="W83" i="13"/>
  <c r="AB84" i="13"/>
  <c r="Z85" i="13"/>
  <c r="W91" i="13"/>
  <c r="AB92" i="13"/>
  <c r="Z93" i="13"/>
  <c r="AF93" i="13" s="1"/>
  <c r="Y94" i="13"/>
  <c r="U95" i="13"/>
  <c r="AD107" i="13"/>
  <c r="AA108" i="13"/>
  <c r="X109" i="13"/>
  <c r="AB110" i="13"/>
  <c r="Y111" i="13"/>
  <c r="W112" i="13"/>
  <c r="AB113" i="13"/>
  <c r="W114" i="13"/>
  <c r="U115" i="13"/>
  <c r="AD115" i="13"/>
  <c r="AA116" i="13"/>
  <c r="X117" i="13"/>
  <c r="AB118" i="13"/>
  <c r="Y119" i="13"/>
  <c r="Z120" i="13"/>
  <c r="Z121" i="13"/>
  <c r="AF121" i="13"/>
  <c r="AI121" i="13" s="1"/>
  <c r="W122" i="13"/>
  <c r="AF122" i="13"/>
  <c r="AI122" i="13" s="1"/>
  <c r="Y123" i="13"/>
  <c r="AA124" i="13"/>
  <c r="AA125" i="13"/>
  <c r="X126" i="13"/>
  <c r="AF126" i="13" s="1"/>
  <c r="AI126" i="13" s="1"/>
  <c r="Z127" i="13"/>
  <c r="AB128" i="13"/>
  <c r="AB129" i="13"/>
  <c r="AA130" i="13"/>
  <c r="AB134" i="13"/>
  <c r="AD135" i="13"/>
  <c r="AC138" i="13"/>
  <c r="U139" i="13"/>
  <c r="AE139" i="13"/>
  <c r="W140" i="13"/>
  <c r="U141" i="13"/>
  <c r="V143" i="13"/>
  <c r="X144" i="13"/>
  <c r="V145" i="13"/>
  <c r="U146" i="13"/>
  <c r="W147" i="13"/>
  <c r="Y148" i="13"/>
  <c r="Y149" i="13"/>
  <c r="V150" i="13"/>
  <c r="Y151" i="13"/>
  <c r="AA152" i="13"/>
  <c r="AE153" i="13"/>
  <c r="T153" i="13"/>
  <c r="AC153" i="13"/>
  <c r="W156" i="13"/>
  <c r="Z157" i="13"/>
  <c r="W158" i="13"/>
  <c r="Z159" i="13"/>
  <c r="AB160" i="13"/>
  <c r="AD161" i="13"/>
  <c r="X162" i="13"/>
  <c r="AB163" i="13"/>
  <c r="U164" i="13"/>
  <c r="AB165" i="13"/>
  <c r="U166" i="13"/>
  <c r="AA167" i="13"/>
  <c r="U168" i="13"/>
  <c r="AE168" i="13"/>
  <c r="V169" i="13"/>
  <c r="AC170" i="13"/>
  <c r="Y171" i="13"/>
  <c r="AA172" i="13"/>
  <c r="X174" i="13"/>
  <c r="W176" i="13"/>
  <c r="Z177" i="13"/>
  <c r="U178" i="13"/>
  <c r="AB179" i="13"/>
  <c r="V180" i="13"/>
  <c r="Y181" i="13"/>
  <c r="U183" i="13"/>
  <c r="AA184" i="13"/>
  <c r="AE190" i="13"/>
  <c r="Z191" i="13"/>
  <c r="X193" i="13"/>
  <c r="AB194" i="13"/>
  <c r="V195" i="13"/>
  <c r="AB196" i="13"/>
  <c r="Y198" i="13"/>
  <c r="AD199" i="13"/>
  <c r="Z200" i="13"/>
  <c r="U202" i="13"/>
  <c r="AA203" i="13"/>
  <c r="Z205" i="13"/>
  <c r="U206" i="13"/>
  <c r="U207" i="13"/>
  <c r="AC208" i="13"/>
  <c r="Y209" i="13"/>
  <c r="AA210" i="13"/>
  <c r="AD211" i="13"/>
  <c r="Z212" i="13"/>
  <c r="X215" i="13"/>
  <c r="AF215" i="13" s="1"/>
  <c r="U216" i="13"/>
  <c r="AB217" i="13"/>
  <c r="V218" i="13"/>
  <c r="Y219" i="13"/>
  <c r="AD220" i="13"/>
  <c r="Z221" i="13"/>
  <c r="AE226" i="13"/>
  <c r="Q276" i="13"/>
  <c r="AA227" i="13"/>
  <c r="U228" i="13"/>
  <c r="X228" i="13"/>
  <c r="V229" i="13"/>
  <c r="AB230" i="13"/>
  <c r="X231" i="13"/>
  <c r="AB232" i="13"/>
  <c r="W234" i="13"/>
  <c r="X236" i="13"/>
  <c r="U238" i="13"/>
  <c r="AC239" i="13"/>
  <c r="Y240" i="13"/>
  <c r="W241" i="13"/>
  <c r="AD242" i="13"/>
  <c r="Z243" i="13"/>
  <c r="AA244" i="13"/>
  <c r="X245" i="13"/>
  <c r="Y246" i="13"/>
  <c r="U247" i="13"/>
  <c r="AB248" i="13"/>
  <c r="V250" i="13"/>
  <c r="AB251" i="13"/>
  <c r="U252" i="13"/>
  <c r="AA253" i="13"/>
  <c r="X255" i="13"/>
  <c r="Z257" i="13"/>
  <c r="Z258" i="13"/>
  <c r="U258" i="13"/>
  <c r="U259" i="13"/>
  <c r="AB260" i="13"/>
  <c r="X261" i="13"/>
  <c r="Z262" i="13"/>
  <c r="W264" i="13"/>
  <c r="AB265" i="13"/>
  <c r="V266" i="13"/>
  <c r="AE266" i="13"/>
  <c r="Y267" i="13"/>
  <c r="AC268" i="13"/>
  <c r="X269" i="13"/>
  <c r="AA270" i="13"/>
  <c r="AE271" i="13"/>
  <c r="AA272" i="13"/>
  <c r="Y274" i="13"/>
  <c r="X281" i="13"/>
  <c r="V283" i="13"/>
  <c r="X284" i="13"/>
  <c r="AE285" i="13"/>
  <c r="AA286" i="13"/>
  <c r="Z298" i="13"/>
  <c r="U299" i="13"/>
  <c r="AB300" i="13"/>
  <c r="W301" i="13"/>
  <c r="Z302" i="13"/>
  <c r="W304" i="13"/>
  <c r="V306" i="13"/>
  <c r="X307" i="13"/>
  <c r="AD308" i="13"/>
  <c r="Y309" i="13"/>
  <c r="V311" i="13"/>
  <c r="W313" i="13"/>
  <c r="AB314" i="13"/>
  <c r="V315" i="13"/>
  <c r="X316" i="13"/>
  <c r="Y317" i="13"/>
  <c r="AD317" i="13"/>
  <c r="Z318" i="13"/>
  <c r="U320" i="13"/>
  <c r="AA321" i="13"/>
  <c r="X323" i="13"/>
  <c r="V325" i="13"/>
  <c r="W327" i="13"/>
  <c r="Z328" i="13"/>
  <c r="X330" i="13"/>
  <c r="V332" i="13"/>
  <c r="X333" i="13"/>
  <c r="AF333" i="13" s="1"/>
  <c r="AA335" i="13"/>
  <c r="AC338" i="13"/>
  <c r="Y339" i="13"/>
  <c r="X342" i="13"/>
  <c r="Y344" i="13"/>
  <c r="AE346" i="13"/>
  <c r="AA347" i="13"/>
  <c r="X348" i="13"/>
  <c r="Y349" i="13"/>
  <c r="AC351" i="13"/>
  <c r="AB352" i="13"/>
  <c r="X353" i="13"/>
  <c r="Z354" i="13"/>
  <c r="V355" i="13"/>
  <c r="Y367" i="13"/>
  <c r="Y371" i="13"/>
  <c r="Z378" i="13"/>
  <c r="U381" i="13"/>
  <c r="AA402" i="13"/>
  <c r="W403" i="13"/>
  <c r="AF403" i="13" s="1"/>
  <c r="Y405" i="13"/>
  <c r="AB406" i="13"/>
  <c r="AA16" i="14"/>
  <c r="AB11" i="14"/>
  <c r="V12" i="14"/>
  <c r="Y16" i="14"/>
  <c r="Y18" i="14"/>
  <c r="Y34" i="14"/>
  <c r="Y10" i="14"/>
  <c r="AC12" i="14"/>
  <c r="AA18" i="14"/>
  <c r="AA19" i="14"/>
  <c r="V32" i="14"/>
  <c r="AE17" i="14"/>
  <c r="AC20" i="14"/>
  <c r="AD28" i="14"/>
  <c r="Y24" i="14"/>
  <c r="AE200" i="13"/>
  <c r="AD205" i="13"/>
  <c r="AC218" i="13"/>
  <c r="AC236" i="13"/>
  <c r="AE339" i="13"/>
  <c r="AD344" i="13"/>
  <c r="AD351" i="13"/>
  <c r="AC358" i="13"/>
  <c r="AD367" i="13"/>
  <c r="AD380" i="13"/>
  <c r="AE406" i="13"/>
  <c r="AE407" i="13"/>
  <c r="AD10" i="14"/>
  <c r="P72" i="14"/>
  <c r="AA17" i="14"/>
  <c r="AC21" i="14"/>
  <c r="AA24" i="14"/>
  <c r="AD25" i="14"/>
  <c r="AE25" i="14"/>
  <c r="AE29" i="14"/>
  <c r="AE184" i="13"/>
  <c r="AE192" i="13"/>
  <c r="AD197" i="13"/>
  <c r="AC210" i="13"/>
  <c r="AC228" i="13"/>
  <c r="AE269" i="13"/>
  <c r="AD274" i="13"/>
  <c r="AE282" i="13"/>
  <c r="AE331" i="13"/>
  <c r="AD336" i="13"/>
  <c r="AC349" i="13"/>
  <c r="AD358" i="13"/>
  <c r="AC366" i="13"/>
  <c r="P410" i="13"/>
  <c r="P413" i="13" s="1"/>
  <c r="AD401" i="13"/>
  <c r="AC17" i="14"/>
  <c r="Y22" i="14"/>
  <c r="AD44" i="14"/>
  <c r="U78" i="14"/>
  <c r="V40" i="14"/>
  <c r="AD33" i="14"/>
  <c r="AE33" i="14"/>
  <c r="AD34" i="14"/>
  <c r="V48" i="14"/>
  <c r="AD64" i="14"/>
  <c r="AC36" i="14"/>
  <c r="AD50" i="14"/>
  <c r="AC50" i="14"/>
  <c r="AE50" i="14"/>
  <c r="AC19" i="14"/>
  <c r="AA20" i="14"/>
  <c r="V22" i="14"/>
  <c r="AC28" i="14"/>
  <c r="X29" i="14"/>
  <c r="AA33" i="14"/>
  <c r="V64" i="14"/>
  <c r="T75" i="14"/>
  <c r="AE78" i="14"/>
  <c r="U52" i="14"/>
  <c r="T56" i="14"/>
  <c r="AD63" i="14"/>
  <c r="W75" i="14"/>
  <c r="X86" i="14"/>
  <c r="AC356" i="13"/>
  <c r="AE358" i="13"/>
  <c r="AE372" i="13"/>
  <c r="AE392" i="13"/>
  <c r="AC404" i="13"/>
  <c r="AC405" i="13"/>
  <c r="AE408" i="13"/>
  <c r="U11" i="14"/>
  <c r="AD18" i="14"/>
  <c r="X33" i="14"/>
  <c r="AC35" i="14"/>
  <c r="V36" i="14"/>
  <c r="AC45" i="14"/>
  <c r="AC49" i="14"/>
  <c r="Y56" i="14"/>
  <c r="AD66" i="14"/>
  <c r="AC26" i="14"/>
  <c r="AC29" i="14"/>
  <c r="AC33" i="14"/>
  <c r="X50" i="14"/>
  <c r="Q83" i="14"/>
  <c r="AE75" i="14"/>
  <c r="AE83" i="14" s="1"/>
  <c r="AE79" i="14"/>
  <c r="T81" i="14"/>
  <c r="AC91" i="14"/>
  <c r="U92" i="14"/>
  <c r="AE122" i="14"/>
  <c r="V44" i="14"/>
  <c r="AA48" i="14"/>
  <c r="AA50" i="14"/>
  <c r="AD56" i="14"/>
  <c r="W78" i="14"/>
  <c r="X79" i="14"/>
  <c r="U87" i="14"/>
  <c r="V91" i="14"/>
  <c r="W104" i="14"/>
  <c r="AA34" i="14"/>
  <c r="X37" i="14"/>
  <c r="AA41" i="14"/>
  <c r="AA57" i="14"/>
  <c r="Z79" i="14"/>
  <c r="AB104" i="14"/>
  <c r="X25" i="14"/>
  <c r="AC27" i="14"/>
  <c r="V28" i="14"/>
  <c r="AA32" i="14"/>
  <c r="AC34" i="14"/>
  <c r="AC37" i="14"/>
  <c r="AA40" i="14"/>
  <c r="AC41" i="14"/>
  <c r="Y42" i="14"/>
  <c r="AC44" i="14"/>
  <c r="U51" i="14"/>
  <c r="AC57" i="14"/>
  <c r="AC58" i="14"/>
  <c r="AA63" i="14"/>
  <c r="T64" i="14"/>
  <c r="V66" i="14"/>
  <c r="AC79" i="14"/>
  <c r="V86" i="14"/>
  <c r="AD363" i="13"/>
  <c r="AC377" i="13"/>
  <c r="AE379" i="13"/>
  <c r="AE10" i="14"/>
  <c r="W12" i="14"/>
  <c r="Y13" i="14"/>
  <c r="Z14" i="14"/>
  <c r="AB15" i="14"/>
  <c r="AE18" i="14"/>
  <c r="W19" i="14"/>
  <c r="W20" i="14"/>
  <c r="Y21" i="14"/>
  <c r="Z22" i="14"/>
  <c r="AB23" i="14"/>
  <c r="U26" i="14"/>
  <c r="AE26" i="14"/>
  <c r="W27" i="14"/>
  <c r="W28" i="14"/>
  <c r="Y29" i="14"/>
  <c r="Z30" i="14"/>
  <c r="AB31" i="14"/>
  <c r="U34" i="14"/>
  <c r="AE34" i="14"/>
  <c r="W35" i="14"/>
  <c r="W36" i="14"/>
  <c r="Y37" i="14"/>
  <c r="Z38" i="14"/>
  <c r="AB39" i="14"/>
  <c r="U42" i="14"/>
  <c r="W43" i="14"/>
  <c r="W44" i="14"/>
  <c r="Y45" i="14"/>
  <c r="Z46" i="14"/>
  <c r="AB47" i="14"/>
  <c r="V51" i="14"/>
  <c r="Y52" i="14"/>
  <c r="AA53" i="14"/>
  <c r="AA54" i="14"/>
  <c r="R56" i="14"/>
  <c r="W57" i="14"/>
  <c r="W58" i="14"/>
  <c r="Y59" i="14"/>
  <c r="AB60" i="14"/>
  <c r="U63" i="14"/>
  <c r="AE63" i="14"/>
  <c r="X64" i="14"/>
  <c r="Y65" i="14"/>
  <c r="Z66" i="14"/>
  <c r="AA67" i="14"/>
  <c r="Y69" i="14"/>
  <c r="Y78" i="14"/>
  <c r="AD79" i="14"/>
  <c r="X80" i="14"/>
  <c r="AB81" i="14"/>
  <c r="V87" i="14"/>
  <c r="AA89" i="14"/>
  <c r="W90" i="14"/>
  <c r="U106" i="14"/>
  <c r="AD108" i="14"/>
  <c r="AA109" i="14"/>
  <c r="Y111" i="14"/>
  <c r="AA115" i="14"/>
  <c r="AC117" i="14"/>
  <c r="U120" i="14"/>
  <c r="W123" i="14"/>
  <c r="AD124" i="14"/>
  <c r="AB128" i="14"/>
  <c r="AA132" i="14"/>
  <c r="V134" i="14"/>
  <c r="W140" i="14"/>
  <c r="U144" i="14"/>
  <c r="AC368" i="13"/>
  <c r="AE370" i="13"/>
  <c r="AC402" i="13"/>
  <c r="AE404" i="13"/>
  <c r="U408" i="14"/>
  <c r="X408" i="14"/>
  <c r="Z407" i="14"/>
  <c r="W408" i="14"/>
  <c r="Y407" i="14"/>
  <c r="AA405" i="14"/>
  <c r="X404" i="14"/>
  <c r="U403" i="14"/>
  <c r="W392" i="14"/>
  <c r="AB391" i="14"/>
  <c r="U381" i="14"/>
  <c r="W379" i="14"/>
  <c r="U372" i="14"/>
  <c r="W370" i="14"/>
  <c r="AB369" i="14"/>
  <c r="Y368" i="14"/>
  <c r="V367" i="14"/>
  <c r="AA366" i="14"/>
  <c r="X365" i="14"/>
  <c r="Z363" i="14"/>
  <c r="W362" i="14"/>
  <c r="AB361" i="14"/>
  <c r="Y360" i="14"/>
  <c r="AA358" i="14"/>
  <c r="V408" i="14"/>
  <c r="AB407" i="14"/>
  <c r="U406" i="14"/>
  <c r="W405" i="14"/>
  <c r="Y404" i="14"/>
  <c r="AA403" i="14"/>
  <c r="U392" i="14"/>
  <c r="W391" i="14"/>
  <c r="W407" i="14"/>
  <c r="X405" i="14"/>
  <c r="U404" i="14"/>
  <c r="AB392" i="14"/>
  <c r="Z391" i="14"/>
  <c r="Z379" i="14"/>
  <c r="Z372" i="14"/>
  <c r="U370" i="14"/>
  <c r="W369" i="14"/>
  <c r="X368" i="14"/>
  <c r="AB367" i="14"/>
  <c r="U366" i="14"/>
  <c r="V365" i="14"/>
  <c r="Y364" i="14"/>
  <c r="AA363" i="14"/>
  <c r="V361" i="14"/>
  <c r="W360" i="14"/>
  <c r="V357" i="14"/>
  <c r="AA356" i="14"/>
  <c r="X355" i="14"/>
  <c r="U354" i="14"/>
  <c r="Z353" i="14"/>
  <c r="W352" i="14"/>
  <c r="AB351" i="14"/>
  <c r="Y350" i="14"/>
  <c r="V349" i="14"/>
  <c r="AA348" i="14"/>
  <c r="X347" i="14"/>
  <c r="U346" i="14"/>
  <c r="W344" i="14"/>
  <c r="AB343" i="14"/>
  <c r="Y342" i="14"/>
  <c r="AA340" i="14"/>
  <c r="X339" i="14"/>
  <c r="U338" i="14"/>
  <c r="Z337" i="14"/>
  <c r="W336" i="14"/>
  <c r="AB335" i="14"/>
  <c r="Y334" i="14"/>
  <c r="V333" i="14"/>
  <c r="AA332" i="14"/>
  <c r="X331" i="14"/>
  <c r="U330" i="14"/>
  <c r="W328" i="14"/>
  <c r="AB327" i="14"/>
  <c r="Y326" i="14"/>
  <c r="V325" i="14"/>
  <c r="AA324" i="14"/>
  <c r="X323" i="14"/>
  <c r="U322" i="14"/>
  <c r="Z321" i="14"/>
  <c r="AB319" i="14"/>
  <c r="Y318" i="14"/>
  <c r="V317" i="14"/>
  <c r="X315" i="14"/>
  <c r="W312" i="14"/>
  <c r="AB311" i="14"/>
  <c r="Y310" i="14"/>
  <c r="AA308" i="14"/>
  <c r="U306" i="14"/>
  <c r="Z305" i="14"/>
  <c r="W304" i="14"/>
  <c r="AB303" i="14"/>
  <c r="Y302" i="14"/>
  <c r="V301" i="14"/>
  <c r="AA300" i="14"/>
  <c r="X299" i="14"/>
  <c r="U298" i="14"/>
  <c r="W285" i="14"/>
  <c r="AB284" i="14"/>
  <c r="Y283" i="14"/>
  <c r="V282" i="14"/>
  <c r="X280" i="14"/>
  <c r="Z273" i="14"/>
  <c r="W272" i="14"/>
  <c r="AB271" i="14"/>
  <c r="Y270" i="14"/>
  <c r="V269" i="14"/>
  <c r="AA268" i="14"/>
  <c r="Y267" i="14"/>
  <c r="W266" i="14"/>
  <c r="AB265" i="14"/>
  <c r="Y264" i="14"/>
  <c r="V263" i="14"/>
  <c r="X261" i="14"/>
  <c r="U260" i="14"/>
  <c r="W258" i="14"/>
  <c r="AB257" i="14"/>
  <c r="Y256" i="14"/>
  <c r="AA254" i="14"/>
  <c r="X253" i="14"/>
  <c r="U252" i="14"/>
  <c r="Z251" i="14"/>
  <c r="W250" i="14"/>
  <c r="AB249" i="14"/>
  <c r="Y248" i="14"/>
  <c r="V247" i="14"/>
  <c r="X245" i="14"/>
  <c r="U244" i="14"/>
  <c r="W242" i="14"/>
  <c r="AB241" i="14"/>
  <c r="Y240" i="14"/>
  <c r="U236" i="14"/>
  <c r="Z235" i="14"/>
  <c r="AB233" i="14"/>
  <c r="Y232" i="14"/>
  <c r="X229" i="14"/>
  <c r="U228" i="14"/>
  <c r="Z227" i="14"/>
  <c r="W226" i="14"/>
  <c r="AA220" i="14"/>
  <c r="X219" i="14"/>
  <c r="Z217" i="14"/>
  <c r="AB215" i="14"/>
  <c r="Y214" i="14"/>
  <c r="V213" i="14"/>
  <c r="X211" i="14"/>
  <c r="Z209" i="14"/>
  <c r="W208" i="14"/>
  <c r="AB207" i="14"/>
  <c r="Y206" i="14"/>
  <c r="V205" i="14"/>
  <c r="AA204" i="14"/>
  <c r="X203" i="14"/>
  <c r="U202" i="14"/>
  <c r="Z201" i="14"/>
  <c r="W200" i="14"/>
  <c r="AB199" i="14"/>
  <c r="Y198" i="14"/>
  <c r="V197" i="14"/>
  <c r="AA196" i="14"/>
  <c r="X195" i="14"/>
  <c r="W192" i="14"/>
  <c r="AB191" i="14"/>
  <c r="Y190" i="14"/>
  <c r="V189" i="14"/>
  <c r="AB183" i="14"/>
  <c r="Y182" i="14"/>
  <c r="V181" i="14"/>
  <c r="AA180" i="14"/>
  <c r="X179" i="14"/>
  <c r="U178" i="14"/>
  <c r="Z177" i="14"/>
  <c r="W176" i="14"/>
  <c r="AB175" i="14"/>
  <c r="Y174" i="14"/>
  <c r="W173" i="14"/>
  <c r="AB404" i="14"/>
  <c r="Z403" i="14"/>
  <c r="Y392" i="14"/>
  <c r="V391" i="14"/>
  <c r="V379" i="14"/>
  <c r="W372" i="14"/>
  <c r="AA370" i="14"/>
  <c r="U368" i="14"/>
  <c r="Y367" i="14"/>
  <c r="Z366" i="14"/>
  <c r="AB365" i="14"/>
  <c r="V364" i="14"/>
  <c r="W363" i="14"/>
  <c r="Z362" i="14"/>
  <c r="AA361" i="14"/>
  <c r="Y358" i="14"/>
  <c r="AA357" i="14"/>
  <c r="X356" i="14"/>
  <c r="U355" i="14"/>
  <c r="Z354" i="14"/>
  <c r="W353" i="14"/>
  <c r="AB352" i="14"/>
  <c r="Y351" i="14"/>
  <c r="V350" i="14"/>
  <c r="AA349" i="14"/>
  <c r="X348" i="14"/>
  <c r="U347" i="14"/>
  <c r="AB344" i="14"/>
  <c r="Y343" i="14"/>
  <c r="V342" i="14"/>
  <c r="X340" i="14"/>
  <c r="Z338" i="14"/>
  <c r="W337" i="14"/>
  <c r="AB336" i="14"/>
  <c r="Y335" i="14"/>
  <c r="V334" i="14"/>
  <c r="AA333" i="14"/>
  <c r="X332" i="14"/>
  <c r="U331" i="14"/>
  <c r="Z330" i="14"/>
  <c r="AB328" i="14"/>
  <c r="Y327" i="14"/>
  <c r="V326" i="14"/>
  <c r="AA325" i="14"/>
  <c r="X324" i="14"/>
  <c r="Z322" i="14"/>
  <c r="W321" i="14"/>
  <c r="Y319" i="14"/>
  <c r="V318" i="14"/>
  <c r="AA317" i="14"/>
  <c r="U315" i="14"/>
  <c r="AB312" i="14"/>
  <c r="Y311" i="14"/>
  <c r="V310" i="14"/>
  <c r="X308" i="14"/>
  <c r="Z306" i="14"/>
  <c r="W305" i="14"/>
  <c r="AB304" i="14"/>
  <c r="Y303" i="14"/>
  <c r="V302" i="14"/>
  <c r="AA301" i="14"/>
  <c r="X300" i="14"/>
  <c r="U299" i="14"/>
  <c r="AB285" i="14"/>
  <c r="Y284" i="14"/>
  <c r="V283" i="14"/>
  <c r="AA282" i="14"/>
  <c r="U280" i="14"/>
  <c r="W273" i="14"/>
  <c r="AB272" i="14"/>
  <c r="Y271" i="14"/>
  <c r="V270" i="14"/>
  <c r="AA269" i="14"/>
  <c r="X268" i="14"/>
  <c r="V267" i="14"/>
  <c r="AB266" i="14"/>
  <c r="Y265" i="14"/>
  <c r="V264" i="14"/>
  <c r="AA263" i="14"/>
  <c r="U261" i="14"/>
  <c r="AB258" i="14"/>
  <c r="Y257" i="14"/>
  <c r="V256" i="14"/>
  <c r="X254" i="14"/>
  <c r="Z252" i="14"/>
  <c r="W251" i="14"/>
  <c r="AB250" i="14"/>
  <c r="Y249" i="14"/>
  <c r="V248" i="14"/>
  <c r="AA247" i="14"/>
  <c r="U245" i="14"/>
  <c r="Z244" i="14"/>
  <c r="AB242" i="14"/>
  <c r="Y241" i="14"/>
  <c r="V240" i="14"/>
  <c r="Z236" i="14"/>
  <c r="W235" i="14"/>
  <c r="Y233" i="14"/>
  <c r="V232" i="14"/>
  <c r="U229" i="14"/>
  <c r="Z228" i="14"/>
  <c r="W227" i="14"/>
  <c r="AB226" i="14"/>
  <c r="X220" i="14"/>
  <c r="U219" i="14"/>
  <c r="W217" i="14"/>
  <c r="Y215" i="14"/>
  <c r="V214" i="14"/>
  <c r="AA213" i="14"/>
  <c r="U211" i="14"/>
  <c r="W209" i="14"/>
  <c r="AB208" i="14"/>
  <c r="Y207" i="14"/>
  <c r="V206" i="14"/>
  <c r="AA205" i="14"/>
  <c r="X204" i="14"/>
  <c r="U203" i="14"/>
  <c r="W201" i="14"/>
  <c r="AB200" i="14"/>
  <c r="Y199" i="14"/>
  <c r="V198" i="14"/>
  <c r="AA197" i="14"/>
  <c r="X196" i="14"/>
  <c r="U195" i="14"/>
  <c r="AB192" i="14"/>
  <c r="Y191" i="14"/>
  <c r="V190" i="14"/>
  <c r="AA189" i="14"/>
  <c r="Y183" i="14"/>
  <c r="V182" i="14"/>
  <c r="AA181" i="14"/>
  <c r="X180" i="14"/>
  <c r="U179" i="14"/>
  <c r="Z178" i="14"/>
  <c r="W177" i="14"/>
  <c r="AB176" i="14"/>
  <c r="AA408" i="14"/>
  <c r="X407" i="14"/>
  <c r="U405" i="14"/>
  <c r="W404" i="14"/>
  <c r="AB403" i="14"/>
  <c r="V392" i="14"/>
  <c r="X391" i="14"/>
  <c r="AA379" i="14"/>
  <c r="U378" i="14"/>
  <c r="AA372" i="14"/>
  <c r="AB370" i="14"/>
  <c r="V369" i="14"/>
  <c r="AB368" i="14"/>
  <c r="W367" i="14"/>
  <c r="Y365" i="14"/>
  <c r="X363" i="14"/>
  <c r="U362" i="14"/>
  <c r="V360" i="14"/>
  <c r="W358" i="14"/>
  <c r="Z356" i="14"/>
  <c r="Y355" i="14"/>
  <c r="W354" i="14"/>
  <c r="U353" i="14"/>
  <c r="AA351" i="14"/>
  <c r="AA350" i="14"/>
  <c r="Z349" i="14"/>
  <c r="W348" i="14"/>
  <c r="V347" i="14"/>
  <c r="AA344" i="14"/>
  <c r="X343" i="14"/>
  <c r="X342" i="14"/>
  <c r="U340" i="14"/>
  <c r="AB338" i="14"/>
  <c r="AA337" i="14"/>
  <c r="Y336" i="14"/>
  <c r="V335" i="14"/>
  <c r="U334" i="14"/>
  <c r="U333" i="14"/>
  <c r="AA331" i="14"/>
  <c r="Y330" i="14"/>
  <c r="V328" i="14"/>
  <c r="Z324" i="14"/>
  <c r="Y323" i="14"/>
  <c r="W322" i="14"/>
  <c r="U321" i="14"/>
  <c r="AA319" i="14"/>
  <c r="AA318" i="14"/>
  <c r="Z317" i="14"/>
  <c r="V315" i="14"/>
  <c r="AA312" i="14"/>
  <c r="X311" i="14"/>
  <c r="X310" i="14"/>
  <c r="AB306" i="14"/>
  <c r="AA305" i="14"/>
  <c r="Y304" i="14"/>
  <c r="V303" i="14"/>
  <c r="U302" i="14"/>
  <c r="AA299" i="14"/>
  <c r="U286" i="14"/>
  <c r="AA284" i="14"/>
  <c r="AA283" i="14"/>
  <c r="Z282" i="14"/>
  <c r="V280" i="14"/>
  <c r="V273" i="14"/>
  <c r="U272" i="14"/>
  <c r="AB270" i="14"/>
  <c r="AB269" i="14"/>
  <c r="Y268" i="14"/>
  <c r="X267" i="14"/>
  <c r="Y266" i="14"/>
  <c r="V265" i="14"/>
  <c r="U264" i="14"/>
  <c r="U263" i="14"/>
  <c r="AA261" i="14"/>
  <c r="V258" i="14"/>
  <c r="Z254" i="14"/>
  <c r="Y253" i="14"/>
  <c r="W252" i="14"/>
  <c r="U251" i="14"/>
  <c r="AA249" i="14"/>
  <c r="AA248" i="14"/>
  <c r="Z247" i="14"/>
  <c r="V245" i="14"/>
  <c r="AA242" i="14"/>
  <c r="X241" i="14"/>
  <c r="X240" i="14"/>
  <c r="AB236" i="14"/>
  <c r="AA235" i="14"/>
  <c r="V233" i="14"/>
  <c r="U232" i="14"/>
  <c r="AA229" i="14"/>
  <c r="Y228" i="14"/>
  <c r="X227" i="14"/>
  <c r="V226" i="14"/>
  <c r="V220" i="14"/>
  <c r="AB217" i="14"/>
  <c r="W215" i="14"/>
  <c r="W214" i="14"/>
  <c r="W213" i="14"/>
  <c r="AB211" i="14"/>
  <c r="Y209" i="14"/>
  <c r="X208" i="14"/>
  <c r="U207" i="14"/>
  <c r="AB204" i="14"/>
  <c r="Z203" i="14"/>
  <c r="V201" i="14"/>
  <c r="U200" i="14"/>
  <c r="AB198" i="14"/>
  <c r="Z408" i="14"/>
  <c r="V407" i="14"/>
  <c r="V404" i="14"/>
  <c r="Y403" i="14"/>
  <c r="U391" i="14"/>
  <c r="Y379" i="14"/>
  <c r="Y372" i="14"/>
  <c r="Z370" i="14"/>
  <c r="U369" i="14"/>
  <c r="AA368" i="14"/>
  <c r="U367" i="14"/>
  <c r="AB366" i="14"/>
  <c r="W365" i="14"/>
  <c r="V363" i="14"/>
  <c r="Z361" i="14"/>
  <c r="U360" i="14"/>
  <c r="V358" i="14"/>
  <c r="AB357" i="14"/>
  <c r="Y356" i="14"/>
  <c r="W355" i="14"/>
  <c r="V354" i="14"/>
  <c r="Z351" i="14"/>
  <c r="Z350" i="14"/>
  <c r="Y349" i="14"/>
  <c r="V348" i="14"/>
  <c r="Z344" i="14"/>
  <c r="W343" i="14"/>
  <c r="W342" i="14"/>
  <c r="AB339" i="14"/>
  <c r="AA338" i="14"/>
  <c r="Y337" i="14"/>
  <c r="X336" i="14"/>
  <c r="U335" i="14"/>
  <c r="AB332" i="14"/>
  <c r="Z331" i="14"/>
  <c r="X330" i="14"/>
  <c r="U328" i="14"/>
  <c r="AB326" i="14"/>
  <c r="AB325" i="14"/>
  <c r="Y324" i="14"/>
  <c r="W323" i="14"/>
  <c r="V322" i="14"/>
  <c r="Z319" i="14"/>
  <c r="Z318" i="14"/>
  <c r="Y317" i="14"/>
  <c r="Z312" i="14"/>
  <c r="W311" i="14"/>
  <c r="W310" i="14"/>
  <c r="AA306" i="14"/>
  <c r="Y305" i="14"/>
  <c r="X304" i="14"/>
  <c r="U303" i="14"/>
  <c r="AB300" i="14"/>
  <c r="Y408" i="14"/>
  <c r="U407" i="14"/>
  <c r="X403" i="14"/>
  <c r="X379" i="14"/>
  <c r="X372" i="14"/>
  <c r="Y370" i="14"/>
  <c r="Z368" i="14"/>
  <c r="Y366" i="14"/>
  <c r="AB364" i="14"/>
  <c r="U363" i="14"/>
  <c r="Y361" i="14"/>
  <c r="U358" i="14"/>
  <c r="Z357" i="14"/>
  <c r="W356" i="14"/>
  <c r="V355" i="14"/>
  <c r="AA352" i="14"/>
  <c r="X351" i="14"/>
  <c r="X350" i="14"/>
  <c r="X349" i="14"/>
  <c r="Y344" i="14"/>
  <c r="V343" i="14"/>
  <c r="U342" i="14"/>
  <c r="AA339" i="14"/>
  <c r="Y338" i="14"/>
  <c r="X337" i="14"/>
  <c r="V336" i="14"/>
  <c r="W403" i="14"/>
  <c r="U379" i="14"/>
  <c r="V372" i="14"/>
  <c r="X370" i="14"/>
  <c r="W368" i="14"/>
  <c r="X366" i="14"/>
  <c r="AA364" i="14"/>
  <c r="AB362" i="14"/>
  <c r="X361" i="14"/>
  <c r="Y357" i="14"/>
  <c r="V356" i="14"/>
  <c r="AB353" i="14"/>
  <c r="Z352" i="14"/>
  <c r="W351" i="14"/>
  <c r="W350" i="14"/>
  <c r="W349" i="14"/>
  <c r="AB347" i="14"/>
  <c r="X344" i="14"/>
  <c r="U343" i="14"/>
  <c r="AB340" i="14"/>
  <c r="Z339" i="14"/>
  <c r="X338" i="14"/>
  <c r="V337" i="14"/>
  <c r="U336" i="14"/>
  <c r="AB334" i="14"/>
  <c r="AB333" i="14"/>
  <c r="AB405" i="14"/>
  <c r="V403" i="14"/>
  <c r="V370" i="14"/>
  <c r="AA369" i="14"/>
  <c r="V368" i="14"/>
  <c r="W366" i="14"/>
  <c r="Z364" i="14"/>
  <c r="AA362" i="14"/>
  <c r="W361" i="14"/>
  <c r="AB360" i="14"/>
  <c r="X357" i="14"/>
  <c r="U356" i="14"/>
  <c r="AB354" i="14"/>
  <c r="AA353" i="14"/>
  <c r="Y352" i="14"/>
  <c r="V351" i="14"/>
  <c r="U350" i="14"/>
  <c r="U349" i="14"/>
  <c r="AA347" i="14"/>
  <c r="V344" i="14"/>
  <c r="Z340" i="14"/>
  <c r="Y339" i="14"/>
  <c r="W338" i="14"/>
  <c r="U337" i="14"/>
  <c r="AA335" i="14"/>
  <c r="AA334" i="14"/>
  <c r="Z333" i="14"/>
  <c r="W332" i="14"/>
  <c r="V331" i="14"/>
  <c r="AA328" i="14"/>
  <c r="X327" i="14"/>
  <c r="X326" i="14"/>
  <c r="X325" i="14"/>
  <c r="U324" i="14"/>
  <c r="AB322" i="14"/>
  <c r="AA321" i="14"/>
  <c r="V319" i="14"/>
  <c r="U318" i="14"/>
  <c r="U317" i="14"/>
  <c r="AA315" i="14"/>
  <c r="V312" i="14"/>
  <c r="Z308" i="14"/>
  <c r="W306" i="14"/>
  <c r="U305" i="14"/>
  <c r="AA303" i="14"/>
  <c r="AA302" i="14"/>
  <c r="Z301" i="14"/>
  <c r="W300" i="14"/>
  <c r="V299" i="14"/>
  <c r="Y285" i="14"/>
  <c r="V284" i="14"/>
  <c r="U283" i="14"/>
  <c r="AA280" i="14"/>
  <c r="AB273" i="14"/>
  <c r="Z272" i="14"/>
  <c r="W271" i="14"/>
  <c r="W270" i="14"/>
  <c r="W269" i="14"/>
  <c r="AA265" i="14"/>
  <c r="AA264" i="14"/>
  <c r="Z263" i="14"/>
  <c r="V261" i="14"/>
  <c r="AA258" i="14"/>
  <c r="X257" i="14"/>
  <c r="X256" i="14"/>
  <c r="U254" i="14"/>
  <c r="AB252" i="14"/>
  <c r="AA251" i="14"/>
  <c r="Y250" i="14"/>
  <c r="V249" i="14"/>
  <c r="U248" i="14"/>
  <c r="U247" i="14"/>
  <c r="AA245" i="14"/>
  <c r="Y244" i="14"/>
  <c r="V242" i="14"/>
  <c r="W236" i="14"/>
  <c r="U235" i="14"/>
  <c r="AA233" i="14"/>
  <c r="AA232" i="14"/>
  <c r="Z405" i="14"/>
  <c r="AA392" i="14"/>
  <c r="Z369" i="14"/>
  <c r="AA367" i="14"/>
  <c r="V366" i="14"/>
  <c r="X364" i="14"/>
  <c r="Y362" i="14"/>
  <c r="U361" i="14"/>
  <c r="AA360" i="14"/>
  <c r="U359" i="14"/>
  <c r="AB358" i="14"/>
  <c r="W357" i="14"/>
  <c r="AB355" i="14"/>
  <c r="AA354" i="14"/>
  <c r="Y353" i="14"/>
  <c r="X352" i="14"/>
  <c r="U351" i="14"/>
  <c r="AB348" i="14"/>
  <c r="Z347" i="14"/>
  <c r="U344" i="14"/>
  <c r="AB342" i="14"/>
  <c r="Y405" i="14"/>
  <c r="AA404" i="14"/>
  <c r="Z392" i="14"/>
  <c r="AA391" i="14"/>
  <c r="Y369" i="14"/>
  <c r="Z367" i="14"/>
  <c r="AA365" i="14"/>
  <c r="W364" i="14"/>
  <c r="AB363" i="14"/>
  <c r="X362" i="14"/>
  <c r="Z360" i="14"/>
  <c r="Z358" i="14"/>
  <c r="AA355" i="14"/>
  <c r="Y354" i="14"/>
  <c r="X353" i="14"/>
  <c r="V352" i="14"/>
  <c r="Z348" i="14"/>
  <c r="Y347" i="14"/>
  <c r="U345" i="14"/>
  <c r="AA343" i="14"/>
  <c r="AA342" i="14"/>
  <c r="W340" i="14"/>
  <c r="V339" i="14"/>
  <c r="AA336" i="14"/>
  <c r="X335" i="14"/>
  <c r="X334" i="14"/>
  <c r="X333" i="14"/>
  <c r="AB330" i="14"/>
  <c r="AB408" i="14"/>
  <c r="AA407" i="14"/>
  <c r="V405" i="14"/>
  <c r="Z404" i="14"/>
  <c r="X392" i="14"/>
  <c r="Y391" i="14"/>
  <c r="U380" i="14"/>
  <c r="AB379" i="14"/>
  <c r="AB372" i="14"/>
  <c r="X369" i="14"/>
  <c r="X367" i="14"/>
  <c r="Z365" i="14"/>
  <c r="Y363" i="14"/>
  <c r="V362" i="14"/>
  <c r="X360" i="14"/>
  <c r="X358" i="14"/>
  <c r="AB356" i="14"/>
  <c r="Z355" i="14"/>
  <c r="X354" i="14"/>
  <c r="V353" i="14"/>
  <c r="AB350" i="14"/>
  <c r="AB349" i="14"/>
  <c r="Y348" i="14"/>
  <c r="W347" i="14"/>
  <c r="Z343" i="14"/>
  <c r="Z342" i="14"/>
  <c r="V340" i="14"/>
  <c r="AB337" i="14"/>
  <c r="Z336" i="14"/>
  <c r="W335" i="14"/>
  <c r="W334" i="14"/>
  <c r="W333" i="14"/>
  <c r="AB331" i="14"/>
  <c r="AA330" i="14"/>
  <c r="X328" i="14"/>
  <c r="U327" i="14"/>
  <c r="AB324" i="14"/>
  <c r="Z323" i="14"/>
  <c r="X322" i="14"/>
  <c r="V321" i="14"/>
  <c r="AB318" i="14"/>
  <c r="AB317" i="14"/>
  <c r="W315" i="14"/>
  <c r="Z311" i="14"/>
  <c r="Z310" i="14"/>
  <c r="V308" i="14"/>
  <c r="AB305" i="14"/>
  <c r="Z304" i="14"/>
  <c r="W303" i="14"/>
  <c r="W302" i="14"/>
  <c r="W301" i="14"/>
  <c r="AB299" i="14"/>
  <c r="U285" i="14"/>
  <c r="AB283" i="14"/>
  <c r="Z332" i="14"/>
  <c r="Z327" i="14"/>
  <c r="Z326" i="14"/>
  <c r="Y325" i="14"/>
  <c r="W319" i="14"/>
  <c r="Y315" i="14"/>
  <c r="V311" i="14"/>
  <c r="AB308" i="14"/>
  <c r="U304" i="14"/>
  <c r="AB302" i="14"/>
  <c r="Y301" i="14"/>
  <c r="AB282" i="14"/>
  <c r="V271" i="14"/>
  <c r="AA270" i="14"/>
  <c r="V268" i="14"/>
  <c r="AA267" i="14"/>
  <c r="U266" i="14"/>
  <c r="U265" i="14"/>
  <c r="AB264" i="14"/>
  <c r="Z261" i="14"/>
  <c r="X258" i="14"/>
  <c r="AA257" i="14"/>
  <c r="Y251" i="14"/>
  <c r="W248" i="14"/>
  <c r="AA244" i="14"/>
  <c r="Z335" i="14"/>
  <c r="Y332" i="14"/>
  <c r="W330" i="14"/>
  <c r="Z328" i="14"/>
  <c r="W327" i="14"/>
  <c r="W326" i="14"/>
  <c r="W325" i="14"/>
  <c r="AB323" i="14"/>
  <c r="U319" i="14"/>
  <c r="Y312" i="14"/>
  <c r="U311" i="14"/>
  <c r="Y308" i="14"/>
  <c r="X305" i="14"/>
  <c r="Z302" i="14"/>
  <c r="X301" i="14"/>
  <c r="Y282" i="14"/>
  <c r="AA273" i="14"/>
  <c r="U271" i="14"/>
  <c r="Z270" i="14"/>
  <c r="Z267" i="14"/>
  <c r="Z264" i="14"/>
  <c r="Y261" i="14"/>
  <c r="U258" i="14"/>
  <c r="Z257" i="14"/>
  <c r="AB254" i="14"/>
  <c r="X251" i="14"/>
  <c r="AA250" i="14"/>
  <c r="AB247" i="14"/>
  <c r="X244" i="14"/>
  <c r="U241" i="14"/>
  <c r="AA240" i="14"/>
  <c r="AA236" i="14"/>
  <c r="W233" i="14"/>
  <c r="V229" i="14"/>
  <c r="V227" i="14"/>
  <c r="AA219" i="14"/>
  <c r="X214" i="14"/>
  <c r="V332" i="14"/>
  <c r="V330" i="14"/>
  <c r="Y328" i="14"/>
  <c r="V327" i="14"/>
  <c r="U326" i="14"/>
  <c r="AA323" i="14"/>
  <c r="X312" i="14"/>
  <c r="W308" i="14"/>
  <c r="Y306" i="14"/>
  <c r="V305" i="14"/>
  <c r="Z303" i="14"/>
  <c r="X302" i="14"/>
  <c r="X282" i="14"/>
  <c r="Y273" i="14"/>
  <c r="X270" i="14"/>
  <c r="W267" i="14"/>
  <c r="X264" i="14"/>
  <c r="W261" i="14"/>
  <c r="W257" i="14"/>
  <c r="Y254" i="14"/>
  <c r="AB253" i="14"/>
  <c r="V251" i="14"/>
  <c r="Z250" i="14"/>
  <c r="Z249" i="14"/>
  <c r="Y247" i="14"/>
  <c r="AB246" i="14"/>
  <c r="W244" i="14"/>
  <c r="Z240" i="14"/>
  <c r="Y236" i="14"/>
  <c r="U234" i="14"/>
  <c r="U233" i="14"/>
  <c r="AB232" i="14"/>
  <c r="AB228" i="14"/>
  <c r="U227" i="14"/>
  <c r="AA226" i="14"/>
  <c r="Z219" i="14"/>
  <c r="AA217" i="14"/>
  <c r="AA215" i="14"/>
  <c r="U214" i="14"/>
  <c r="V208" i="14"/>
  <c r="Z206" i="14"/>
  <c r="W205" i="14"/>
  <c r="Z204" i="14"/>
  <c r="V203" i="14"/>
  <c r="U201" i="14"/>
  <c r="W199" i="14"/>
  <c r="AB196" i="14"/>
  <c r="Z334" i="14"/>
  <c r="V323" i="14"/>
  <c r="U312" i="14"/>
  <c r="X306" i="14"/>
  <c r="X303" i="14"/>
  <c r="Z299" i="14"/>
  <c r="Z284" i="14"/>
  <c r="W282" i="14"/>
  <c r="AB280" i="14"/>
  <c r="X273" i="14"/>
  <c r="U270" i="14"/>
  <c r="Z269" i="14"/>
  <c r="U267" i="14"/>
  <c r="W264" i="14"/>
  <c r="V257" i="14"/>
  <c r="AB256" i="14"/>
  <c r="U255" i="14"/>
  <c r="W254" i="14"/>
  <c r="AA253" i="14"/>
  <c r="X250" i="14"/>
  <c r="X249" i="14"/>
  <c r="X247" i="14"/>
  <c r="Z246" i="14"/>
  <c r="V244" i="14"/>
  <c r="Z242" i="14"/>
  <c r="W240" i="14"/>
  <c r="X236" i="14"/>
  <c r="Z232" i="14"/>
  <c r="AA228" i="14"/>
  <c r="Z226" i="14"/>
  <c r="V338" i="14"/>
  <c r="Y331" i="14"/>
  <c r="AB321" i="14"/>
  <c r="Z309" i="14"/>
  <c r="V306" i="14"/>
  <c r="Y333" i="14"/>
  <c r="W331" i="14"/>
  <c r="W324" i="14"/>
  <c r="Y321" i="14"/>
  <c r="X317" i="14"/>
  <c r="AB310" i="14"/>
  <c r="Y300" i="14"/>
  <c r="W299" i="14"/>
  <c r="Z285" i="14"/>
  <c r="W284" i="14"/>
  <c r="Z283" i="14"/>
  <c r="U281" i="14"/>
  <c r="Y280" i="14"/>
  <c r="Y272" i="14"/>
  <c r="AA271" i="14"/>
  <c r="X269" i="14"/>
  <c r="AB268" i="14"/>
  <c r="Z266" i="14"/>
  <c r="Z265" i="14"/>
  <c r="Y263" i="14"/>
  <c r="Z256" i="14"/>
  <c r="W253" i="14"/>
  <c r="Y252" i="14"/>
  <c r="U250" i="14"/>
  <c r="U249" i="14"/>
  <c r="AB248" i="14"/>
  <c r="V246" i="14"/>
  <c r="Z245" i="14"/>
  <c r="X242" i="14"/>
  <c r="AA241" i="14"/>
  <c r="Y235" i="14"/>
  <c r="W232" i="14"/>
  <c r="AB229" i="14"/>
  <c r="W228" i="14"/>
  <c r="X226" i="14"/>
  <c r="Z220" i="14"/>
  <c r="V219" i="14"/>
  <c r="V217" i="14"/>
  <c r="V215" i="14"/>
  <c r="Y213" i="14"/>
  <c r="Y211" i="14"/>
  <c r="X209" i="14"/>
  <c r="X207" i="14"/>
  <c r="U206" i="14"/>
  <c r="V204" i="14"/>
  <c r="Y200" i="14"/>
  <c r="AA198" i="14"/>
  <c r="Z197" i="14"/>
  <c r="W196" i="14"/>
  <c r="V195" i="14"/>
  <c r="AA192" i="14"/>
  <c r="X191" i="14"/>
  <c r="X190" i="14"/>
  <c r="X189" i="14"/>
  <c r="X183" i="14"/>
  <c r="X182" i="14"/>
  <c r="X181" i="14"/>
  <c r="U180" i="14"/>
  <c r="AB178" i="14"/>
  <c r="AA177" i="14"/>
  <c r="Y176" i="14"/>
  <c r="Z175" i="14"/>
  <c r="AB174" i="14"/>
  <c r="X173" i="14"/>
  <c r="V171" i="14"/>
  <c r="AA170" i="14"/>
  <c r="X169" i="14"/>
  <c r="AB167" i="14"/>
  <c r="X165" i="14"/>
  <c r="V164" i="14"/>
  <c r="X161" i="14"/>
  <c r="AB159" i="14"/>
  <c r="X157" i="14"/>
  <c r="V156" i="14"/>
  <c r="V152" i="14"/>
  <c r="AB151" i="14"/>
  <c r="X149" i="14"/>
  <c r="Y340" i="14"/>
  <c r="W339" i="14"/>
  <c r="V324" i="14"/>
  <c r="AA322" i="14"/>
  <c r="X321" i="14"/>
  <c r="X318" i="14"/>
  <c r="W317" i="14"/>
  <c r="AB315" i="14"/>
  <c r="AA314" i="14"/>
  <c r="U313" i="14"/>
  <c r="AA310" i="14"/>
  <c r="AA304" i="14"/>
  <c r="V300" i="14"/>
  <c r="X285" i="14"/>
  <c r="U284" i="14"/>
  <c r="X283" i="14"/>
  <c r="W280" i="14"/>
  <c r="X272" i="14"/>
  <c r="Z271" i="14"/>
  <c r="U269" i="14"/>
  <c r="Z268" i="14"/>
  <c r="X266" i="14"/>
  <c r="X265" i="14"/>
  <c r="X263" i="14"/>
  <c r="Z258" i="14"/>
  <c r="W256" i="14"/>
  <c r="V253" i="14"/>
  <c r="X252" i="14"/>
  <c r="Z248" i="14"/>
  <c r="AA327" i="14"/>
  <c r="AA326" i="14"/>
  <c r="Z325" i="14"/>
  <c r="Y322" i="14"/>
  <c r="X319" i="14"/>
  <c r="W318" i="14"/>
  <c r="Z315" i="14"/>
  <c r="AA311" i="14"/>
  <c r="U310" i="14"/>
  <c r="V304" i="14"/>
  <c r="AB301" i="14"/>
  <c r="V285" i="14"/>
  <c r="W283" i="14"/>
  <c r="V272" i="14"/>
  <c r="X271" i="14"/>
  <c r="W268" i="14"/>
  <c r="AB267" i="14"/>
  <c r="V266" i="14"/>
  <c r="W265" i="14"/>
  <c r="W263" i="14"/>
  <c r="AB261" i="14"/>
  <c r="Y258" i="14"/>
  <c r="U256" i="14"/>
  <c r="V252" i="14"/>
  <c r="AB251" i="14"/>
  <c r="X248" i="14"/>
  <c r="W245" i="14"/>
  <c r="AB244" i="14"/>
  <c r="W241" i="14"/>
  <c r="V235" i="14"/>
  <c r="Z233" i="14"/>
  <c r="Y299" i="14"/>
  <c r="AA256" i="14"/>
  <c r="W249" i="14"/>
  <c r="W247" i="14"/>
  <c r="AB245" i="14"/>
  <c r="AB235" i="14"/>
  <c r="X228" i="14"/>
  <c r="W220" i="14"/>
  <c r="U209" i="14"/>
  <c r="Y208" i="14"/>
  <c r="W207" i="14"/>
  <c r="AB206" i="14"/>
  <c r="AB201" i="14"/>
  <c r="W198" i="14"/>
  <c r="Y195" i="14"/>
  <c r="AA193" i="14"/>
  <c r="U192" i="14"/>
  <c r="AA191" i="14"/>
  <c r="U190" i="14"/>
  <c r="Z280" i="14"/>
  <c r="V250" i="14"/>
  <c r="Y245" i="14"/>
  <c r="Y242" i="14"/>
  <c r="AB240" i="14"/>
  <c r="X235" i="14"/>
  <c r="Z300" i="14"/>
  <c r="U242" i="14"/>
  <c r="U240" i="14"/>
  <c r="Z229" i="14"/>
  <c r="U226" i="14"/>
  <c r="X217" i="14"/>
  <c r="U216" i="14"/>
  <c r="X206" i="14"/>
  <c r="Z205" i="14"/>
  <c r="Y204" i="14"/>
  <c r="AA203" i="14"/>
  <c r="Y202" i="14"/>
  <c r="Y201" i="14"/>
  <c r="AA200" i="14"/>
  <c r="Y197" i="14"/>
  <c r="Z196" i="14"/>
  <c r="X193" i="14"/>
  <c r="AA252" i="14"/>
  <c r="X233" i="14"/>
  <c r="Y229" i="14"/>
  <c r="U217" i="14"/>
  <c r="AB214" i="14"/>
  <c r="AB213" i="14"/>
  <c r="W229" i="14"/>
  <c r="AB227" i="14"/>
  <c r="AA214" i="14"/>
  <c r="Z213" i="14"/>
  <c r="AA211" i="14"/>
  <c r="X205" i="14"/>
  <c r="U204" i="14"/>
  <c r="W203" i="14"/>
  <c r="X200" i="14"/>
  <c r="X284" i="14"/>
  <c r="Z253" i="14"/>
  <c r="Z241" i="14"/>
  <c r="AA227" i="14"/>
  <c r="AB219" i="14"/>
  <c r="AA285" i="14"/>
  <c r="U273" i="14"/>
  <c r="AA272" i="14"/>
  <c r="AA266" i="14"/>
  <c r="U257" i="14"/>
  <c r="V254" i="14"/>
  <c r="V241" i="14"/>
  <c r="V236" i="14"/>
  <c r="X232" i="14"/>
  <c r="Y227" i="14"/>
  <c r="AB220" i="14"/>
  <c r="Y219" i="14"/>
  <c r="X215" i="14"/>
  <c r="U213" i="14"/>
  <c r="W211" i="14"/>
  <c r="AA209" i="14"/>
  <c r="AA208" i="14"/>
  <c r="AA207" i="14"/>
  <c r="Y269" i="14"/>
  <c r="AB263" i="14"/>
  <c r="Y220" i="14"/>
  <c r="W219" i="14"/>
  <c r="U215" i="14"/>
  <c r="V211" i="14"/>
  <c r="V209" i="14"/>
  <c r="Z208" i="14"/>
  <c r="Z207" i="14"/>
  <c r="U199" i="14"/>
  <c r="X198" i="14"/>
  <c r="Z195" i="14"/>
  <c r="V194" i="14"/>
  <c r="V192" i="14"/>
  <c r="W190" i="14"/>
  <c r="U183" i="14"/>
  <c r="AB182" i="14"/>
  <c r="W181" i="14"/>
  <c r="Y179" i="14"/>
  <c r="Y177" i="14"/>
  <c r="AA174" i="14"/>
  <c r="W169" i="14"/>
  <c r="Z165" i="14"/>
  <c r="AB161" i="14"/>
  <c r="Y159" i="14"/>
  <c r="U157" i="14"/>
  <c r="Y156" i="14"/>
  <c r="W153" i="14"/>
  <c r="AA152" i="14"/>
  <c r="U151" i="14"/>
  <c r="Z149" i="14"/>
  <c r="V148" i="14"/>
  <c r="AB147" i="14"/>
  <c r="AA146" i="14"/>
  <c r="Z145" i="14"/>
  <c r="Y144" i="14"/>
  <c r="V141" i="14"/>
  <c r="U140" i="14"/>
  <c r="AB139" i="14"/>
  <c r="AA138" i="14"/>
  <c r="Z137" i="14"/>
  <c r="Y136" i="14"/>
  <c r="X135" i="14"/>
  <c r="W134" i="14"/>
  <c r="V133" i="14"/>
  <c r="U132" i="14"/>
  <c r="AB131" i="14"/>
  <c r="Y128" i="14"/>
  <c r="X127" i="14"/>
  <c r="W126" i="14"/>
  <c r="V125" i="14"/>
  <c r="U124" i="14"/>
  <c r="AB123" i="14"/>
  <c r="AA122" i="14"/>
  <c r="Y120" i="14"/>
  <c r="X119" i="14"/>
  <c r="V117" i="14"/>
  <c r="AB115" i="14"/>
  <c r="AA114" i="14"/>
  <c r="Y112" i="14"/>
  <c r="X111" i="14"/>
  <c r="W110" i="14"/>
  <c r="V109" i="14"/>
  <c r="U108" i="14"/>
  <c r="AB107" i="14"/>
  <c r="AA106" i="14"/>
  <c r="Z105" i="14"/>
  <c r="W92" i="14"/>
  <c r="AB91" i="14"/>
  <c r="Y90" i="14"/>
  <c r="V89" i="14"/>
  <c r="AA88" i="14"/>
  <c r="AA95" i="14" s="1"/>
  <c r="Y87" i="14"/>
  <c r="V228" i="14"/>
  <c r="U220" i="14"/>
  <c r="Y216" i="14"/>
  <c r="Z214" i="14"/>
  <c r="X213" i="14"/>
  <c r="W204" i="14"/>
  <c r="Z199" i="14"/>
  <c r="Y217" i="14"/>
  <c r="AA206" i="14"/>
  <c r="Z200" i="14"/>
  <c r="X199" i="14"/>
  <c r="Z183" i="14"/>
  <c r="Y180" i="14"/>
  <c r="W206" i="14"/>
  <c r="AB203" i="14"/>
  <c r="V200" i="14"/>
  <c r="V199" i="14"/>
  <c r="AB195" i="14"/>
  <c r="W183" i="14"/>
  <c r="AA182" i="14"/>
  <c r="W180" i="14"/>
  <c r="AB179" i="14"/>
  <c r="X177" i="14"/>
  <c r="W175" i="14"/>
  <c r="Z171" i="14"/>
  <c r="V169" i="14"/>
  <c r="W167" i="14"/>
  <c r="W164" i="14"/>
  <c r="AA157" i="14"/>
  <c r="AA156" i="14"/>
  <c r="Y154" i="14"/>
  <c r="X152" i="14"/>
  <c r="X151" i="14"/>
  <c r="U149" i="14"/>
  <c r="Y148" i="14"/>
  <c r="AA147" i="14"/>
  <c r="V146" i="14"/>
  <c r="Y145" i="14"/>
  <c r="Y141" i="14"/>
  <c r="X139" i="14"/>
  <c r="AB138" i="14"/>
  <c r="V137" i="14"/>
  <c r="Z136" i="14"/>
  <c r="U135" i="14"/>
  <c r="Z134" i="14"/>
  <c r="U133" i="14"/>
  <c r="Z132" i="14"/>
  <c r="U131" i="14"/>
  <c r="V128" i="14"/>
  <c r="AA127" i="14"/>
  <c r="V126" i="14"/>
  <c r="AA125" i="14"/>
  <c r="W124" i="14"/>
  <c r="Z123" i="14"/>
  <c r="U122" i="14"/>
  <c r="AB120" i="14"/>
  <c r="W119" i="14"/>
  <c r="AB118" i="14"/>
  <c r="X117" i="14"/>
  <c r="W115" i="14"/>
  <c r="Z114" i="14"/>
  <c r="X112" i="14"/>
  <c r="Y110" i="14"/>
  <c r="Y108" i="14"/>
  <c r="W106" i="14"/>
  <c r="AA105" i="14"/>
  <c r="Y203" i="14"/>
  <c r="Y196" i="14"/>
  <c r="AA195" i="14"/>
  <c r="V183" i="14"/>
  <c r="Z182" i="14"/>
  <c r="V180" i="14"/>
  <c r="AA179" i="14"/>
  <c r="V177" i="14"/>
  <c r="AA176" i="14"/>
  <c r="V175" i="14"/>
  <c r="Y171" i="14"/>
  <c r="X170" i="14"/>
  <c r="U169" i="14"/>
  <c r="U168" i="14"/>
  <c r="V167" i="14"/>
  <c r="U164" i="14"/>
  <c r="AA161" i="14"/>
  <c r="AA159" i="14"/>
  <c r="Z157" i="14"/>
  <c r="Z156" i="14"/>
  <c r="X154" i="14"/>
  <c r="W152" i="14"/>
  <c r="W151" i="14"/>
  <c r="U150" i="14"/>
  <c r="X148" i="14"/>
  <c r="Z147" i="14"/>
  <c r="U146" i="14"/>
  <c r="X145" i="14"/>
  <c r="AB144" i="14"/>
  <c r="X141" i="14"/>
  <c r="AB140" i="14"/>
  <c r="Z138" i="14"/>
  <c r="U137" i="14"/>
  <c r="X136" i="14"/>
  <c r="Y134" i="14"/>
  <c r="Y132" i="14"/>
  <c r="U128" i="14"/>
  <c r="Z127" i="14"/>
  <c r="U126" i="14"/>
  <c r="Z125" i="14"/>
  <c r="V124" i="14"/>
  <c r="Y123" i="14"/>
  <c r="AA120" i="14"/>
  <c r="V119" i="14"/>
  <c r="AA118" i="14"/>
  <c r="W117" i="14"/>
  <c r="V115" i="14"/>
  <c r="Y114" i="14"/>
  <c r="W112" i="14"/>
  <c r="AB111" i="14"/>
  <c r="X110" i="14"/>
  <c r="AB109" i="14"/>
  <c r="X108" i="14"/>
  <c r="V106" i="14"/>
  <c r="Y105" i="14"/>
  <c r="V92" i="14"/>
  <c r="X91" i="14"/>
  <c r="Z90" i="14"/>
  <c r="V88" i="14"/>
  <c r="X87" i="14"/>
  <c r="U81" i="14"/>
  <c r="Z80" i="14"/>
  <c r="W79" i="14"/>
  <c r="AB78" i="14"/>
  <c r="Y77" i="14"/>
  <c r="W76" i="14"/>
  <c r="U70" i="14"/>
  <c r="Z69" i="14"/>
  <c r="W68" i="14"/>
  <c r="AB67" i="14"/>
  <c r="Y66" i="14"/>
  <c r="V65" i="14"/>
  <c r="AA64" i="14"/>
  <c r="X63" i="14"/>
  <c r="U62" i="14"/>
  <c r="Z61" i="14"/>
  <c r="W60" i="14"/>
  <c r="AB59" i="14"/>
  <c r="Y58" i="14"/>
  <c r="V57" i="14"/>
  <c r="AA56" i="14"/>
  <c r="X55" i="14"/>
  <c r="Z53" i="14"/>
  <c r="W52" i="14"/>
  <c r="AB51" i="14"/>
  <c r="Y50" i="14"/>
  <c r="V49" i="14"/>
  <c r="AB48" i="14"/>
  <c r="Z47" i="14"/>
  <c r="X46" i="14"/>
  <c r="V45" i="14"/>
  <c r="AB44" i="14"/>
  <c r="Z43" i="14"/>
  <c r="X42" i="14"/>
  <c r="V41" i="14"/>
  <c r="AB40" i="14"/>
  <c r="Z39" i="14"/>
  <c r="X38" i="14"/>
  <c r="V37" i="14"/>
  <c r="AB36" i="14"/>
  <c r="Z35" i="14"/>
  <c r="X34" i="14"/>
  <c r="V33" i="14"/>
  <c r="AB32" i="14"/>
  <c r="Z31" i="14"/>
  <c r="X30" i="14"/>
  <c r="V29" i="14"/>
  <c r="AB28" i="14"/>
  <c r="Z27" i="14"/>
  <c r="X26" i="14"/>
  <c r="V25" i="14"/>
  <c r="AB24" i="14"/>
  <c r="Z23" i="14"/>
  <c r="X22" i="14"/>
  <c r="V21" i="14"/>
  <c r="AB20" i="14"/>
  <c r="Z19" i="14"/>
  <c r="X18" i="14"/>
  <c r="V17" i="14"/>
  <c r="AB16" i="14"/>
  <c r="Z15" i="14"/>
  <c r="X14" i="14"/>
  <c r="V13" i="14"/>
  <c r="AF13" i="14" s="1"/>
  <c r="AI13" i="14" s="1"/>
  <c r="AB12" i="14"/>
  <c r="Z11" i="14"/>
  <c r="AB197" i="14"/>
  <c r="V196" i="14"/>
  <c r="W195" i="14"/>
  <c r="Z192" i="14"/>
  <c r="Z191" i="14"/>
  <c r="AB190" i="14"/>
  <c r="W182" i="14"/>
  <c r="Z179" i="14"/>
  <c r="U177" i="14"/>
  <c r="Z176" i="14"/>
  <c r="U175" i="14"/>
  <c r="AB173" i="14"/>
  <c r="Y172" i="14"/>
  <c r="X171" i="14"/>
  <c r="AB165" i="14"/>
  <c r="Y226" i="14"/>
  <c r="Z211" i="14"/>
  <c r="AB205" i="14"/>
  <c r="X197" i="14"/>
  <c r="U196" i="14"/>
  <c r="Y192" i="14"/>
  <c r="W191" i="14"/>
  <c r="AA190" i="14"/>
  <c r="AB189" i="14"/>
  <c r="U182" i="14"/>
  <c r="AB181" i="14"/>
  <c r="AB209" i="14"/>
  <c r="Y205" i="14"/>
  <c r="AA201" i="14"/>
  <c r="Z198" i="14"/>
  <c r="W197" i="14"/>
  <c r="X192" i="14"/>
  <c r="V191" i="14"/>
  <c r="Z190" i="14"/>
  <c r="Z189" i="14"/>
  <c r="Z181" i="14"/>
  <c r="V179" i="14"/>
  <c r="Y178" i="14"/>
  <c r="Z215" i="14"/>
  <c r="U208" i="14"/>
  <c r="V207" i="14"/>
  <c r="U205" i="14"/>
  <c r="X201" i="14"/>
  <c r="AA199" i="14"/>
  <c r="U198" i="14"/>
  <c r="U197" i="14"/>
  <c r="Y193" i="14"/>
  <c r="U191" i="14"/>
  <c r="Y189" i="14"/>
  <c r="Y181" i="14"/>
  <c r="AB180" i="14"/>
  <c r="X178" i="14"/>
  <c r="U176" i="14"/>
  <c r="AA175" i="14"/>
  <c r="W174" i="14"/>
  <c r="Y173" i="14"/>
  <c r="AA169" i="14"/>
  <c r="Z167" i="14"/>
  <c r="W165" i="14"/>
  <c r="Z164" i="14"/>
  <c r="V161" i="14"/>
  <c r="V159" i="14"/>
  <c r="AB153" i="14"/>
  <c r="AB152" i="14"/>
  <c r="AA151" i="14"/>
  <c r="Y149" i="14"/>
  <c r="AB148" i="14"/>
  <c r="V147" i="14"/>
  <c r="Y146" i="14"/>
  <c r="W144" i="14"/>
  <c r="AB141" i="14"/>
  <c r="X140" i="14"/>
  <c r="AA139" i="14"/>
  <c r="V138" i="14"/>
  <c r="Y137" i="14"/>
  <c r="Y135" i="14"/>
  <c r="Y133" i="14"/>
  <c r="X131" i="14"/>
  <c r="Z128" i="14"/>
  <c r="U127" i="14"/>
  <c r="Z126" i="14"/>
  <c r="U125" i="14"/>
  <c r="Z124" i="14"/>
  <c r="U123" i="14"/>
  <c r="X122" i="14"/>
  <c r="V120" i="14"/>
  <c r="AA119" i="14"/>
  <c r="AA117" i="14"/>
  <c r="Z115" i="14"/>
  <c r="U114" i="14"/>
  <c r="AB112" i="14"/>
  <c r="W111" i="14"/>
  <c r="AB110" i="14"/>
  <c r="X109" i="14"/>
  <c r="AB108" i="14"/>
  <c r="W107" i="14"/>
  <c r="Z106" i="14"/>
  <c r="U105" i="14"/>
  <c r="X93" i="14"/>
  <c r="AA92" i="14"/>
  <c r="U90" i="14"/>
  <c r="Y89" i="14"/>
  <c r="Z88" i="14"/>
  <c r="Y81" i="14"/>
  <c r="V80" i="14"/>
  <c r="AA79" i="14"/>
  <c r="X78" i="14"/>
  <c r="U77" i="14"/>
  <c r="AA76" i="14"/>
  <c r="Y70" i="14"/>
  <c r="V69" i="14"/>
  <c r="AA68" i="14"/>
  <c r="X67" i="14"/>
  <c r="U66" i="14"/>
  <c r="Z65" i="14"/>
  <c r="W64" i="14"/>
  <c r="AB63" i="14"/>
  <c r="Y62" i="14"/>
  <c r="V61" i="14"/>
  <c r="AA60" i="14"/>
  <c r="X59" i="14"/>
  <c r="U58" i="14"/>
  <c r="Z57" i="14"/>
  <c r="W56" i="14"/>
  <c r="AB55" i="14"/>
  <c r="Y54" i="14"/>
  <c r="V53" i="14"/>
  <c r="AA52" i="14"/>
  <c r="X51" i="14"/>
  <c r="U50" i="14"/>
  <c r="Z49" i="14"/>
  <c r="X48" i="14"/>
  <c r="V47" i="14"/>
  <c r="AB46" i="14"/>
  <c r="Z45" i="14"/>
  <c r="X44" i="14"/>
  <c r="V43" i="14"/>
  <c r="AB42" i="14"/>
  <c r="Z41" i="14"/>
  <c r="X40" i="14"/>
  <c r="V39" i="14"/>
  <c r="AB38" i="14"/>
  <c r="Z37" i="14"/>
  <c r="X36" i="14"/>
  <c r="V35" i="14"/>
  <c r="AB34" i="14"/>
  <c r="Z33" i="14"/>
  <c r="X32" i="14"/>
  <c r="V31" i="14"/>
  <c r="AB30" i="14"/>
  <c r="Z29" i="14"/>
  <c r="X28" i="14"/>
  <c r="V27" i="14"/>
  <c r="AB26" i="14"/>
  <c r="Z25" i="14"/>
  <c r="X24" i="14"/>
  <c r="V23" i="14"/>
  <c r="AB22" i="14"/>
  <c r="Z21" i="14"/>
  <c r="X20" i="14"/>
  <c r="V19" i="14"/>
  <c r="AB18" i="14"/>
  <c r="Z17" i="14"/>
  <c r="X16" i="14"/>
  <c r="V15" i="14"/>
  <c r="AB14" i="14"/>
  <c r="Z13" i="14"/>
  <c r="X12" i="14"/>
  <c r="V11" i="14"/>
  <c r="AA183" i="14"/>
  <c r="AA178" i="14"/>
  <c r="V176" i="14"/>
  <c r="W172" i="14"/>
  <c r="U165" i="14"/>
  <c r="Y164" i="14"/>
  <c r="W189" i="14"/>
  <c r="W178" i="14"/>
  <c r="Z174" i="14"/>
  <c r="AA173" i="14"/>
  <c r="AA167" i="14"/>
  <c r="X166" i="14"/>
  <c r="X164" i="14"/>
  <c r="Z146" i="14"/>
  <c r="V143" i="14"/>
  <c r="V140" i="14"/>
  <c r="V139" i="14"/>
  <c r="Y138" i="14"/>
  <c r="V136" i="14"/>
  <c r="U134" i="14"/>
  <c r="AB133" i="14"/>
  <c r="Z131" i="14"/>
  <c r="X128" i="14"/>
  <c r="Y126" i="14"/>
  <c r="Y124" i="14"/>
  <c r="W122" i="14"/>
  <c r="Y121" i="14"/>
  <c r="U119" i="14"/>
  <c r="Z118" i="14"/>
  <c r="Y115" i="14"/>
  <c r="Z112" i="14"/>
  <c r="Y109" i="14"/>
  <c r="AA108" i="14"/>
  <c r="X105" i="14"/>
  <c r="Z92" i="14"/>
  <c r="U91" i="14"/>
  <c r="AA90" i="14"/>
  <c r="X89" i="14"/>
  <c r="V178" i="14"/>
  <c r="X174" i="14"/>
  <c r="Z173" i="14"/>
  <c r="AB171" i="14"/>
  <c r="Y167" i="14"/>
  <c r="Z161" i="14"/>
  <c r="Z152" i="14"/>
  <c r="Z151" i="14"/>
  <c r="AB149" i="14"/>
  <c r="X146" i="14"/>
  <c r="AB145" i="14"/>
  <c r="U143" i="14"/>
  <c r="U139" i="14"/>
  <c r="X138" i="14"/>
  <c r="U136" i="14"/>
  <c r="AB135" i="14"/>
  <c r="AA133" i="14"/>
  <c r="Y131" i="14"/>
  <c r="W128" i="14"/>
  <c r="X126" i="14"/>
  <c r="X124" i="14"/>
  <c r="V122" i="14"/>
  <c r="V121" i="14"/>
  <c r="Z120" i="14"/>
  <c r="X115" i="14"/>
  <c r="V112" i="14"/>
  <c r="Y175" i="14"/>
  <c r="V174" i="14"/>
  <c r="V173" i="14"/>
  <c r="AA171" i="14"/>
  <c r="X167" i="14"/>
  <c r="Y161" i="14"/>
  <c r="AA160" i="14"/>
  <c r="Z159" i="14"/>
  <c r="AB157" i="14"/>
  <c r="Y152" i="14"/>
  <c r="Y151" i="14"/>
  <c r="AA149" i="14"/>
  <c r="AA148" i="14"/>
  <c r="W146" i="14"/>
  <c r="AA145" i="14"/>
  <c r="AA141" i="14"/>
  <c r="W138" i="14"/>
  <c r="AA135" i="14"/>
  <c r="Z133" i="14"/>
  <c r="W131" i="14"/>
  <c r="Y130" i="14"/>
  <c r="AB127" i="14"/>
  <c r="AB125" i="14"/>
  <c r="AA123" i="14"/>
  <c r="X120" i="14"/>
  <c r="X118" i="14"/>
  <c r="AB117" i="14"/>
  <c r="U115" i="14"/>
  <c r="AB114" i="14"/>
  <c r="U112" i="14"/>
  <c r="AA111" i="14"/>
  <c r="U109" i="14"/>
  <c r="W108" i="14"/>
  <c r="V105" i="14"/>
  <c r="AB177" i="14"/>
  <c r="X175" i="14"/>
  <c r="U174" i="14"/>
  <c r="W171" i="14"/>
  <c r="AB169" i="14"/>
  <c r="W161" i="14"/>
  <c r="X159" i="14"/>
  <c r="Y157" i="14"/>
  <c r="AB156" i="14"/>
  <c r="Z153" i="14"/>
  <c r="U152" i="14"/>
  <c r="V151" i="14"/>
  <c r="X150" i="14"/>
  <c r="W149" i="14"/>
  <c r="Z148" i="14"/>
  <c r="W145" i="14"/>
  <c r="AA144" i="14"/>
  <c r="Z141" i="14"/>
  <c r="Z169" i="14"/>
  <c r="Z180" i="14"/>
  <c r="W179" i="14"/>
  <c r="Y169" i="14"/>
  <c r="Y165" i="14"/>
  <c r="AB164" i="14"/>
  <c r="U162" i="14"/>
  <c r="U159" i="14"/>
  <c r="V157" i="14"/>
  <c r="W156" i="14"/>
  <c r="U148" i="14"/>
  <c r="X147" i="14"/>
  <c r="U145" i="14"/>
  <c r="X144" i="14"/>
  <c r="U141" i="14"/>
  <c r="Z140" i="14"/>
  <c r="X137" i="14"/>
  <c r="AB136" i="14"/>
  <c r="V135" i="14"/>
  <c r="AA134" i="14"/>
  <c r="X132" i="14"/>
  <c r="V127" i="14"/>
  <c r="W125" i="14"/>
  <c r="V123" i="14"/>
  <c r="AB122" i="14"/>
  <c r="AB119" i="14"/>
  <c r="U117" i="14"/>
  <c r="V114" i="14"/>
  <c r="AB113" i="14"/>
  <c r="V111" i="14"/>
  <c r="Z110" i="14"/>
  <c r="V107" i="14"/>
  <c r="Y106" i="14"/>
  <c r="Y91" i="14"/>
  <c r="AB89" i="14"/>
  <c r="W88" i="14"/>
  <c r="W81" i="14"/>
  <c r="W80" i="14"/>
  <c r="U79" i="14"/>
  <c r="AA77" i="14"/>
  <c r="AB76" i="14"/>
  <c r="AA70" i="14"/>
  <c r="AA69" i="14"/>
  <c r="Y68" i="14"/>
  <c r="X176" i="14"/>
  <c r="V165" i="14"/>
  <c r="AA164" i="14"/>
  <c r="U156" i="14"/>
  <c r="W147" i="14"/>
  <c r="X11" i="14"/>
  <c r="Y12" i="14"/>
  <c r="AA13" i="14"/>
  <c r="AA14" i="14"/>
  <c r="AC15" i="14"/>
  <c r="U17" i="14"/>
  <c r="V18" i="14"/>
  <c r="X19" i="14"/>
  <c r="Y20" i="14"/>
  <c r="AA21" i="14"/>
  <c r="AA22" i="14"/>
  <c r="AC23" i="14"/>
  <c r="U25" i="14"/>
  <c r="V26" i="14"/>
  <c r="X27" i="14"/>
  <c r="Y28" i="14"/>
  <c r="AA29" i="14"/>
  <c r="AA30" i="14"/>
  <c r="AC31" i="14"/>
  <c r="U33" i="14"/>
  <c r="V34" i="14"/>
  <c r="X35" i="14"/>
  <c r="Y36" i="14"/>
  <c r="AA37" i="14"/>
  <c r="AA38" i="14"/>
  <c r="AC39" i="14"/>
  <c r="U41" i="14"/>
  <c r="V42" i="14"/>
  <c r="X43" i="14"/>
  <c r="Y44" i="14"/>
  <c r="AA45" i="14"/>
  <c r="AA46" i="14"/>
  <c r="AC47" i="14"/>
  <c r="U49" i="14"/>
  <c r="V50" i="14"/>
  <c r="W51" i="14"/>
  <c r="Z52" i="14"/>
  <c r="AB53" i="14"/>
  <c r="AB54" i="14"/>
  <c r="V56" i="14"/>
  <c r="X57" i="14"/>
  <c r="X58" i="14"/>
  <c r="Z59" i="14"/>
  <c r="V63" i="14"/>
  <c r="Y64" i="14"/>
  <c r="AA65" i="14"/>
  <c r="AA66" i="14"/>
  <c r="U68" i="14"/>
  <c r="AB69" i="14"/>
  <c r="Z78" i="14"/>
  <c r="Y80" i="14"/>
  <c r="AD86" i="14"/>
  <c r="W87" i="14"/>
  <c r="AC89" i="14"/>
  <c r="X90" i="14"/>
  <c r="Z91" i="14"/>
  <c r="Y92" i="14"/>
  <c r="Y93" i="14"/>
  <c r="X106" i="14"/>
  <c r="Z111" i="14"/>
  <c r="W120" i="14"/>
  <c r="AE121" i="14"/>
  <c r="X123" i="14"/>
  <c r="X125" i="14"/>
  <c r="AD126" i="14"/>
  <c r="V131" i="14"/>
  <c r="AB132" i="14"/>
  <c r="X134" i="14"/>
  <c r="W136" i="14"/>
  <c r="AD139" i="14"/>
  <c r="Y140" i="14"/>
  <c r="V144" i="14"/>
  <c r="Y11" i="14"/>
  <c r="Z12" i="14"/>
  <c r="AB13" i="14"/>
  <c r="U16" i="14"/>
  <c r="AE16" i="14"/>
  <c r="W17" i="14"/>
  <c r="W18" i="14"/>
  <c r="Y19" i="14"/>
  <c r="Z20" i="14"/>
  <c r="AB21" i="14"/>
  <c r="U24" i="14"/>
  <c r="AE24" i="14"/>
  <c r="W25" i="14"/>
  <c r="W26" i="14"/>
  <c r="Y27" i="14"/>
  <c r="Z28" i="14"/>
  <c r="AB29" i="14"/>
  <c r="U32" i="14"/>
  <c r="AE32" i="14"/>
  <c r="W33" i="14"/>
  <c r="W34" i="14"/>
  <c r="Y35" i="14"/>
  <c r="Z36" i="14"/>
  <c r="AB37" i="14"/>
  <c r="U40" i="14"/>
  <c r="AE40" i="14"/>
  <c r="W41" i="14"/>
  <c r="W42" i="14"/>
  <c r="Y43" i="14"/>
  <c r="Z44" i="14"/>
  <c r="AB45" i="14"/>
  <c r="U48" i="14"/>
  <c r="AE48" i="14"/>
  <c r="W49" i="14"/>
  <c r="W50" i="14"/>
  <c r="Y51" i="14"/>
  <c r="AB52" i="14"/>
  <c r="AC53" i="14"/>
  <c r="U55" i="14"/>
  <c r="AE55" i="14"/>
  <c r="X56" i="14"/>
  <c r="Y57" i="14"/>
  <c r="Z58" i="14"/>
  <c r="AA59" i="14"/>
  <c r="U61" i="14"/>
  <c r="V62" i="14"/>
  <c r="W63" i="14"/>
  <c r="Z64" i="14"/>
  <c r="AB65" i="14"/>
  <c r="AB66" i="14"/>
  <c r="V68" i="14"/>
  <c r="AC69" i="14"/>
  <c r="V77" i="14"/>
  <c r="AA78" i="14"/>
  <c r="V79" i="14"/>
  <c r="AA80" i="14"/>
  <c r="AD81" i="14"/>
  <c r="Z87" i="14"/>
  <c r="AB90" i="14"/>
  <c r="AA91" i="14"/>
  <c r="AB92" i="14"/>
  <c r="AB106" i="14"/>
  <c r="V108" i="14"/>
  <c r="W114" i="14"/>
  <c r="AE117" i="14"/>
  <c r="Y125" i="14"/>
  <c r="W127" i="14"/>
  <c r="U129" i="14"/>
  <c r="AE130" i="14"/>
  <c r="AA131" i="14"/>
  <c r="AB134" i="14"/>
  <c r="AA136" i="14"/>
  <c r="AA140" i="14"/>
  <c r="Z144" i="14"/>
  <c r="X156" i="14"/>
  <c r="W157" i="14"/>
  <c r="U14" i="14"/>
  <c r="AE14" i="14"/>
  <c r="W15" i="14"/>
  <c r="W16" i="14"/>
  <c r="Y17" i="14"/>
  <c r="Z18" i="14"/>
  <c r="AB19" i="14"/>
  <c r="U22" i="14"/>
  <c r="AE22" i="14"/>
  <c r="W23" i="14"/>
  <c r="W24" i="14"/>
  <c r="Y25" i="14"/>
  <c r="Z26" i="14"/>
  <c r="AB27" i="14"/>
  <c r="U30" i="14"/>
  <c r="AE30" i="14"/>
  <c r="W31" i="14"/>
  <c r="W32" i="14"/>
  <c r="Y33" i="14"/>
  <c r="Z34" i="14"/>
  <c r="AB35" i="14"/>
  <c r="U38" i="14"/>
  <c r="AE38" i="14"/>
  <c r="W39" i="14"/>
  <c r="W40" i="14"/>
  <c r="Y41" i="14"/>
  <c r="Z42" i="14"/>
  <c r="AB43" i="14"/>
  <c r="U46" i="14"/>
  <c r="AE46" i="14"/>
  <c r="W47" i="14"/>
  <c r="W48" i="14"/>
  <c r="Y49" i="14"/>
  <c r="Z50" i="14"/>
  <c r="AA51" i="14"/>
  <c r="U53" i="14"/>
  <c r="V54" i="14"/>
  <c r="W55" i="14"/>
  <c r="Z56" i="14"/>
  <c r="AB57" i="14"/>
  <c r="AB58" i="14"/>
  <c r="V60" i="14"/>
  <c r="X61" i="14"/>
  <c r="X62" i="14"/>
  <c r="Z63" i="14"/>
  <c r="V67" i="14"/>
  <c r="Z68" i="14"/>
  <c r="W70" i="14"/>
  <c r="V76" i="14"/>
  <c r="X77" i="14"/>
  <c r="Y79" i="14"/>
  <c r="AC80" i="14"/>
  <c r="V81" i="14"/>
  <c r="AB87" i="14"/>
  <c r="AD91" i="14"/>
  <c r="AB105" i="14"/>
  <c r="AC107" i="14"/>
  <c r="U107" i="14"/>
  <c r="V110" i="14"/>
  <c r="AD118" i="14"/>
  <c r="Y119" i="14"/>
  <c r="AC121" i="14"/>
  <c r="Y122" i="14"/>
  <c r="X133" i="14"/>
  <c r="AD135" i="14"/>
  <c r="AC135" i="14"/>
  <c r="AE135" i="14"/>
  <c r="AD143" i="14"/>
  <c r="Y147" i="14"/>
  <c r="W148" i="14"/>
  <c r="V149" i="14"/>
  <c r="AD153" i="14"/>
  <c r="AA110" i="14"/>
  <c r="AA112" i="14"/>
  <c r="Z119" i="14"/>
  <c r="Z122" i="14"/>
  <c r="AA124" i="14"/>
  <c r="AC126" i="14"/>
  <c r="AD130" i="14"/>
  <c r="AC133" i="14"/>
  <c r="W135" i="14"/>
  <c r="W137" i="14"/>
  <c r="W141" i="14"/>
  <c r="U142" i="14"/>
  <c r="AD145" i="14"/>
  <c r="AE153" i="14"/>
  <c r="Y160" i="14"/>
  <c r="AC364" i="13"/>
  <c r="AE366" i="13"/>
  <c r="AD371" i="13"/>
  <c r="AD405" i="13"/>
  <c r="U12" i="14"/>
  <c r="AE12" i="14"/>
  <c r="W13" i="14"/>
  <c r="W14" i="14"/>
  <c r="Y15" i="14"/>
  <c r="Z16" i="14"/>
  <c r="AB17" i="14"/>
  <c r="U20" i="14"/>
  <c r="AE20" i="14"/>
  <c r="W21" i="14"/>
  <c r="W22" i="14"/>
  <c r="Y23" i="14"/>
  <c r="Z24" i="14"/>
  <c r="AB25" i="14"/>
  <c r="U28" i="14"/>
  <c r="AE28" i="14"/>
  <c r="W29" i="14"/>
  <c r="W30" i="14"/>
  <c r="Y31" i="14"/>
  <c r="Z32" i="14"/>
  <c r="AB33" i="14"/>
  <c r="U36" i="14"/>
  <c r="AE36" i="14"/>
  <c r="W37" i="14"/>
  <c r="W38" i="14"/>
  <c r="Y39" i="14"/>
  <c r="Z40" i="14"/>
  <c r="AB41" i="14"/>
  <c r="U44" i="14"/>
  <c r="AE44" i="14"/>
  <c r="W45" i="14"/>
  <c r="W46" i="14"/>
  <c r="Y47" i="14"/>
  <c r="Z48" i="14"/>
  <c r="AB49" i="14"/>
  <c r="AB50" i="14"/>
  <c r="V52" i="14"/>
  <c r="X53" i="14"/>
  <c r="X54" i="14"/>
  <c r="Z55" i="14"/>
  <c r="V59" i="14"/>
  <c r="Y60" i="14"/>
  <c r="AA61" i="14"/>
  <c r="AA62" i="14"/>
  <c r="W65" i="14"/>
  <c r="W66" i="14"/>
  <c r="Y67" i="14"/>
  <c r="W69" i="14"/>
  <c r="Z70" i="14"/>
  <c r="Q72" i="14"/>
  <c r="Q98" i="14" s="1"/>
  <c r="Y76" i="14"/>
  <c r="AB77" i="14"/>
  <c r="V78" i="14"/>
  <c r="AB79" i="14"/>
  <c r="Z81" i="14"/>
  <c r="Y88" i="14"/>
  <c r="W89" i="14"/>
  <c r="U93" i="14"/>
  <c r="AE93" i="14"/>
  <c r="X107" i="14"/>
  <c r="W109" i="14"/>
  <c r="Y117" i="14"/>
  <c r="AC119" i="14"/>
  <c r="AC122" i="14"/>
  <c r="AB124" i="14"/>
  <c r="AA126" i="14"/>
  <c r="AE127" i="14"/>
  <c r="AD128" i="14"/>
  <c r="AD129" i="14"/>
  <c r="V132" i="14"/>
  <c r="Z135" i="14"/>
  <c r="AA137" i="14"/>
  <c r="Y139" i="14"/>
  <c r="AE145" i="14"/>
  <c r="AD150" i="14"/>
  <c r="AA165" i="14"/>
  <c r="P185" i="14"/>
  <c r="AD104" i="14"/>
  <c r="Y107" i="14"/>
  <c r="Z109" i="14"/>
  <c r="AD109" i="14"/>
  <c r="U111" i="14"/>
  <c r="Z117" i="14"/>
  <c r="AD123" i="14"/>
  <c r="AC123" i="14"/>
  <c r="AD125" i="14"/>
  <c r="AC125" i="14"/>
  <c r="AB126" i="14"/>
  <c r="AA128" i="14"/>
  <c r="V130" i="14"/>
  <c r="W132" i="14"/>
  <c r="AE133" i="14"/>
  <c r="AB137" i="14"/>
  <c r="Z139" i="14"/>
  <c r="W159" i="14"/>
  <c r="AE150" i="14"/>
  <c r="AE151" i="14"/>
  <c r="AE171" i="14"/>
  <c r="AC195" i="14"/>
  <c r="AE195" i="14"/>
  <c r="AD87" i="14"/>
  <c r="AE118" i="14"/>
  <c r="AD121" i="14"/>
  <c r="AC139" i="14"/>
  <c r="AC143" i="14"/>
  <c r="AC164" i="14"/>
  <c r="AD168" i="14"/>
  <c r="AD170" i="14"/>
  <c r="AE139" i="14"/>
  <c r="AD134" i="14"/>
  <c r="AE134" i="14"/>
  <c r="AE136" i="14"/>
  <c r="AC137" i="14"/>
  <c r="AC156" i="14"/>
  <c r="AE166" i="14"/>
  <c r="AC169" i="14"/>
  <c r="AC111" i="14"/>
  <c r="AD132" i="14"/>
  <c r="AD137" i="14"/>
  <c r="AC141" i="14"/>
  <c r="AC148" i="14"/>
  <c r="AC153" i="14"/>
  <c r="AD157" i="14"/>
  <c r="AD169" i="14"/>
  <c r="AC172" i="14"/>
  <c r="AE91" i="14"/>
  <c r="AE104" i="14"/>
  <c r="AC130" i="14"/>
  <c r="AC150" i="14"/>
  <c r="AC151" i="14"/>
  <c r="AD154" i="14"/>
  <c r="AD155" i="14"/>
  <c r="AD159" i="14"/>
  <c r="AE169" i="14"/>
  <c r="AD175" i="14"/>
  <c r="AD190" i="14"/>
  <c r="AC190" i="14"/>
  <c r="AE159" i="14"/>
  <c r="AC167" i="14"/>
  <c r="AD114" i="14"/>
  <c r="AC145" i="14"/>
  <c r="AE147" i="14"/>
  <c r="AE172" i="14"/>
  <c r="AE182" i="14"/>
  <c r="AE192" i="14"/>
  <c r="AD192" i="14"/>
  <c r="AE202" i="14"/>
  <c r="O222" i="14"/>
  <c r="O291" i="14" s="1"/>
  <c r="AC188" i="14"/>
  <c r="AE183" i="14"/>
  <c r="AD188" i="14"/>
  <c r="P222" i="14"/>
  <c r="AE175" i="14"/>
  <c r="AC191" i="14"/>
  <c r="AD201" i="14"/>
  <c r="AE115" i="14"/>
  <c r="AD146" i="14"/>
  <c r="AE167" i="14"/>
  <c r="AE168" i="14"/>
  <c r="AD211" i="14"/>
  <c r="AD122" i="14"/>
  <c r="AE129" i="14"/>
  <c r="U138" i="14"/>
  <c r="AE149" i="14"/>
  <c r="AC176" i="14"/>
  <c r="AE181" i="14"/>
  <c r="AE211" i="14"/>
  <c r="AD218" i="14"/>
  <c r="AE190" i="14"/>
  <c r="AE191" i="14"/>
  <c r="AD195" i="14"/>
  <c r="AD219" i="14"/>
  <c r="AE219" i="14"/>
  <c r="AC219" i="14"/>
  <c r="AE230" i="14"/>
  <c r="AC171" i="14"/>
  <c r="AC180" i="14"/>
  <c r="AE203" i="14"/>
  <c r="AE206" i="14"/>
  <c r="AD259" i="14"/>
  <c r="AE246" i="14"/>
  <c r="AC216" i="14"/>
  <c r="AE236" i="14"/>
  <c r="AE262" i="14"/>
  <c r="AE210" i="14"/>
  <c r="AE215" i="14"/>
  <c r="AC244" i="14"/>
  <c r="AD244" i="14"/>
  <c r="AC230" i="14"/>
  <c r="AC237" i="14"/>
  <c r="AE238" i="14"/>
  <c r="AD251" i="14"/>
  <c r="AD236" i="14"/>
  <c r="AE243" i="14"/>
  <c r="AE249" i="14"/>
  <c r="AE253" i="14"/>
  <c r="AD254" i="14"/>
  <c r="AC264" i="14"/>
  <c r="AD273" i="14"/>
  <c r="AC281" i="14"/>
  <c r="AE301" i="14"/>
  <c r="AC302" i="14"/>
  <c r="AC308" i="14"/>
  <c r="AD316" i="14"/>
  <c r="AD323" i="14"/>
  <c r="AD328" i="14"/>
  <c r="AC364" i="14"/>
  <c r="AE364" i="14"/>
  <c r="AD364" i="14"/>
  <c r="AC251" i="14"/>
  <c r="AC282" i="14"/>
  <c r="AE323" i="14"/>
  <c r="AE352" i="14"/>
  <c r="AD352" i="14"/>
  <c r="AC352" i="14"/>
  <c r="AC193" i="14"/>
  <c r="AC201" i="14"/>
  <c r="AD208" i="14"/>
  <c r="AC227" i="14"/>
  <c r="AD233" i="14"/>
  <c r="AC238" i="14"/>
  <c r="AE255" i="14"/>
  <c r="AC258" i="14"/>
  <c r="Q276" i="14"/>
  <c r="AE282" i="14"/>
  <c r="AC316" i="14"/>
  <c r="AC318" i="14"/>
  <c r="AD319" i="14"/>
  <c r="AD355" i="14"/>
  <c r="AE371" i="14"/>
  <c r="AD378" i="14"/>
  <c r="AC406" i="14"/>
  <c r="AE334" i="14"/>
  <c r="AD334" i="14"/>
  <c r="AE336" i="14"/>
  <c r="AD336" i="14"/>
  <c r="AE355" i="14"/>
  <c r="AC235" i="14"/>
  <c r="AD248" i="14"/>
  <c r="AC262" i="14"/>
  <c r="AD262" i="14"/>
  <c r="AD265" i="14"/>
  <c r="AE279" i="14"/>
  <c r="AC321" i="14"/>
  <c r="AE339" i="14"/>
  <c r="AD380" i="14"/>
  <c r="AC207" i="14"/>
  <c r="AC209" i="14"/>
  <c r="AC213" i="14"/>
  <c r="AD220" i="14"/>
  <c r="AE239" i="14"/>
  <c r="AD252" i="14"/>
  <c r="AE259" i="14"/>
  <c r="AE265" i="14"/>
  <c r="AE271" i="14"/>
  <c r="AD285" i="14"/>
  <c r="AD299" i="14"/>
  <c r="AE304" i="14"/>
  <c r="AD304" i="14"/>
  <c r="AD321" i="14"/>
  <c r="AD330" i="14"/>
  <c r="AC334" i="14"/>
  <c r="AC336" i="14"/>
  <c r="AE380" i="14"/>
  <c r="AC217" i="14"/>
  <c r="AE220" i="14"/>
  <c r="AC226" i="14"/>
  <c r="AC232" i="14"/>
  <c r="AE245" i="14"/>
  <c r="AE299" i="14"/>
  <c r="AC303" i="14"/>
  <c r="AD339" i="14"/>
  <c r="AC359" i="14"/>
  <c r="AC246" i="14"/>
  <c r="AD246" i="14"/>
  <c r="AD249" i="14"/>
  <c r="AC273" i="14"/>
  <c r="AE280" i="14"/>
  <c r="AE284" i="14"/>
  <c r="AE297" i="14"/>
  <c r="AE302" i="14"/>
  <c r="AD303" i="14"/>
  <c r="AC305" i="14"/>
  <c r="AC312" i="14"/>
  <c r="AC328" i="14"/>
  <c r="AE329" i="14"/>
  <c r="AD300" i="14"/>
  <c r="AD332" i="14"/>
  <c r="AD359" i="14"/>
  <c r="AE362" i="14"/>
  <c r="AD406" i="14"/>
  <c r="AB12" i="15"/>
  <c r="AE333" i="14"/>
  <c r="AC337" i="14"/>
  <c r="AE347" i="14"/>
  <c r="AE359" i="14"/>
  <c r="AD368" i="14"/>
  <c r="AC390" i="14"/>
  <c r="AC403" i="14"/>
  <c r="AC407" i="14"/>
  <c r="X15" i="15"/>
  <c r="AD372" i="14"/>
  <c r="AD379" i="14"/>
  <c r="AE403" i="14"/>
  <c r="X10" i="15"/>
  <c r="AC259" i="14"/>
  <c r="AD268" i="14"/>
  <c r="AC329" i="14"/>
  <c r="AC344" i="14"/>
  <c r="AC367" i="14"/>
  <c r="AD370" i="14"/>
  <c r="AC372" i="14"/>
  <c r="O374" i="14"/>
  <c r="O386" i="14" s="1"/>
  <c r="Q383" i="14"/>
  <c r="Q386" i="14" s="1"/>
  <c r="AE377" i="14"/>
  <c r="AD377" i="14"/>
  <c r="AD391" i="14"/>
  <c r="AD404" i="14"/>
  <c r="Z10" i="15"/>
  <c r="AD344" i="14"/>
  <c r="AD348" i="14"/>
  <c r="AC360" i="14"/>
  <c r="AD365" i="14"/>
  <c r="AC371" i="14"/>
  <c r="AE381" i="14"/>
  <c r="AE391" i="14"/>
  <c r="AC392" i="14"/>
  <c r="AE408" i="14"/>
  <c r="AC408" i="14"/>
  <c r="V11" i="15"/>
  <c r="AC353" i="14"/>
  <c r="AD371" i="14"/>
  <c r="AE392" i="14"/>
  <c r="AE394" i="14" s="1"/>
  <c r="AE397" i="14" s="1"/>
  <c r="AE303" i="14"/>
  <c r="AD308" i="14"/>
  <c r="AE335" i="14"/>
  <c r="AD340" i="14"/>
  <c r="AD362" i="14"/>
  <c r="AE369" i="14"/>
  <c r="AC378" i="14"/>
  <c r="AE378" i="14"/>
  <c r="S72" i="15"/>
  <c r="AG10" i="15"/>
  <c r="AE207" i="14"/>
  <c r="AD212" i="14"/>
  <c r="AC345" i="14"/>
  <c r="AE402" i="14"/>
  <c r="Y26" i="15"/>
  <c r="AF28" i="15"/>
  <c r="AG28" i="15"/>
  <c r="W35" i="15"/>
  <c r="AB41" i="15"/>
  <c r="W43" i="15"/>
  <c r="AD49" i="15"/>
  <c r="AG53" i="15"/>
  <c r="AE53" i="15"/>
  <c r="AE55" i="15"/>
  <c r="AG62" i="15"/>
  <c r="AF62" i="15"/>
  <c r="AC67" i="15"/>
  <c r="AB27" i="15"/>
  <c r="AA28" i="15"/>
  <c r="AD35" i="15"/>
  <c r="AD43" i="15"/>
  <c r="W44" i="15"/>
  <c r="Z45" i="15"/>
  <c r="X50" i="15"/>
  <c r="X60" i="15"/>
  <c r="AF66" i="15"/>
  <c r="AA76" i="15"/>
  <c r="AF79" i="15"/>
  <c r="AE15" i="15"/>
  <c r="X17" i="15"/>
  <c r="AG24" i="15"/>
  <c r="AE37" i="15"/>
  <c r="AD45" i="15"/>
  <c r="AB50" i="15"/>
  <c r="AC53" i="15"/>
  <c r="AB54" i="15"/>
  <c r="W56" i="15"/>
  <c r="Y61" i="15"/>
  <c r="AA62" i="15"/>
  <c r="Y63" i="15"/>
  <c r="R83" i="15"/>
  <c r="AF75" i="15"/>
  <c r="AF83" i="15" s="1"/>
  <c r="Z17" i="15"/>
  <c r="AG23" i="15"/>
  <c r="AA30" i="15"/>
  <c r="W31" i="15"/>
  <c r="W36" i="15"/>
  <c r="W46" i="15"/>
  <c r="AF55" i="15"/>
  <c r="AD56" i="15"/>
  <c r="AD63" i="15"/>
  <c r="Y77" i="15"/>
  <c r="AG80" i="15"/>
  <c r="AF80" i="15"/>
  <c r="AC380" i="14"/>
  <c r="AD390" i="14"/>
  <c r="AD394" i="14" s="1"/>
  <c r="AD397" i="14" s="1"/>
  <c r="AD405" i="14"/>
  <c r="AE407" i="14"/>
  <c r="AC405" i="15"/>
  <c r="AB405" i="15"/>
  <c r="Y404" i="15"/>
  <c r="AA402" i="15"/>
  <c r="AC400" i="15"/>
  <c r="AA405" i="15"/>
  <c r="X404" i="15"/>
  <c r="Z402" i="15"/>
  <c r="AB400" i="15"/>
  <c r="Y390" i="15"/>
  <c r="AD389" i="15"/>
  <c r="AD379" i="15"/>
  <c r="AA378" i="15"/>
  <c r="Z405" i="15"/>
  <c r="W404" i="15"/>
  <c r="Y402" i="15"/>
  <c r="AA400" i="15"/>
  <c r="X390" i="15"/>
  <c r="AC389" i="15"/>
  <c r="AC379" i="15"/>
  <c r="Z378" i="15"/>
  <c r="W377" i="15"/>
  <c r="Y405" i="15"/>
  <c r="AD404" i="15"/>
  <c r="X402" i="15"/>
  <c r="Z400" i="15"/>
  <c r="W390" i="15"/>
  <c r="AB389" i="15"/>
  <c r="AB379" i="15"/>
  <c r="Y378" i="15"/>
  <c r="AD377" i="15"/>
  <c r="X405" i="15"/>
  <c r="AC404" i="15"/>
  <c r="W402" i="15"/>
  <c r="Y400" i="15"/>
  <c r="AD390" i="15"/>
  <c r="AA389" i="15"/>
  <c r="AA379" i="15"/>
  <c r="X378" i="15"/>
  <c r="AC377" i="15"/>
  <c r="AD405" i="15"/>
  <c r="AA404" i="15"/>
  <c r="AC402" i="15"/>
  <c r="W400" i="15"/>
  <c r="AB390" i="15"/>
  <c r="Y389" i="15"/>
  <c r="Y379" i="15"/>
  <c r="AD378" i="15"/>
  <c r="AA377" i="15"/>
  <c r="AB378" i="15"/>
  <c r="X377" i="15"/>
  <c r="AA376" i="15"/>
  <c r="AC370" i="15"/>
  <c r="Z369" i="15"/>
  <c r="W368" i="15"/>
  <c r="Y366" i="15"/>
  <c r="AD402" i="15"/>
  <c r="Z389" i="15"/>
  <c r="W378" i="15"/>
  <c r="Z376" i="15"/>
  <c r="W405" i="15"/>
  <c r="AB402" i="15"/>
  <c r="X389" i="15"/>
  <c r="Z379" i="15"/>
  <c r="X379" i="15"/>
  <c r="AC390" i="15"/>
  <c r="AB404" i="15"/>
  <c r="AD400" i="15"/>
  <c r="AA390" i="15"/>
  <c r="Z404" i="15"/>
  <c r="X400" i="15"/>
  <c r="Z390" i="15"/>
  <c r="Z377" i="15"/>
  <c r="AC376" i="15"/>
  <c r="AB369" i="15"/>
  <c r="Y368" i="15"/>
  <c r="AA366" i="15"/>
  <c r="AC364" i="15"/>
  <c r="Z363" i="15"/>
  <c r="W362" i="15"/>
  <c r="AB361" i="15"/>
  <c r="Y360" i="15"/>
  <c r="AD359" i="15"/>
  <c r="AA358" i="15"/>
  <c r="AC356" i="15"/>
  <c r="AC378" i="15"/>
  <c r="AD369" i="15"/>
  <c r="AC368" i="15"/>
  <c r="X366" i="15"/>
  <c r="Z364" i="15"/>
  <c r="AB363" i="15"/>
  <c r="AB377" i="15"/>
  <c r="AD376" i="15"/>
  <c r="AC369" i="15"/>
  <c r="AB368" i="15"/>
  <c r="W366" i="15"/>
  <c r="Y364" i="15"/>
  <c r="AA363" i="15"/>
  <c r="AC362" i="15"/>
  <c r="X360" i="15"/>
  <c r="Z359" i="15"/>
  <c r="AB358" i="15"/>
  <c r="X356" i="15"/>
  <c r="Z355" i="15"/>
  <c r="AB353" i="15"/>
  <c r="AD351" i="15"/>
  <c r="AA350" i="15"/>
  <c r="X349" i="15"/>
  <c r="Z347" i="15"/>
  <c r="Y377" i="15"/>
  <c r="AB376" i="15"/>
  <c r="AD370" i="15"/>
  <c r="Y376" i="15"/>
  <c r="AB370" i="15"/>
  <c r="Y369" i="15"/>
  <c r="Z368" i="15"/>
  <c r="W367" i="15"/>
  <c r="W364" i="15"/>
  <c r="X363" i="15"/>
  <c r="AA362" i="15"/>
  <c r="AC361" i="15"/>
  <c r="X359" i="15"/>
  <c r="Y358" i="15"/>
  <c r="X376" i="15"/>
  <c r="AA370" i="15"/>
  <c r="X369" i="15"/>
  <c r="X368" i="15"/>
  <c r="AD366" i="15"/>
  <c r="W363" i="15"/>
  <c r="Z362" i="15"/>
  <c r="AA361" i="15"/>
  <c r="W376" i="15"/>
  <c r="Z370" i="15"/>
  <c r="W369" i="15"/>
  <c r="Y370" i="15"/>
  <c r="AA369" i="15"/>
  <c r="AA360" i="15"/>
  <c r="X358" i="15"/>
  <c r="W357" i="15"/>
  <c r="AD356" i="15"/>
  <c r="AB355" i="15"/>
  <c r="AD354" i="15"/>
  <c r="W353" i="15"/>
  <c r="AA351" i="15"/>
  <c r="AC350" i="15"/>
  <c r="W349" i="15"/>
  <c r="AA347" i="15"/>
  <c r="X370" i="15"/>
  <c r="AD363" i="15"/>
  <c r="AD362" i="15"/>
  <c r="Z360" i="15"/>
  <c r="W358" i="15"/>
  <c r="AB356" i="15"/>
  <c r="AA355" i="15"/>
  <c r="AC354" i="15"/>
  <c r="Z351" i="15"/>
  <c r="AB350" i="15"/>
  <c r="Y347" i="15"/>
  <c r="Y345" i="15"/>
  <c r="AD344" i="15"/>
  <c r="AA343" i="15"/>
  <c r="X342" i="15"/>
  <c r="AC341" i="15"/>
  <c r="W339" i="15"/>
  <c r="Y337" i="15"/>
  <c r="AA335" i="15"/>
  <c r="X334" i="15"/>
  <c r="AC333" i="15"/>
  <c r="Z332" i="15"/>
  <c r="AD364" i="15"/>
  <c r="AC363" i="15"/>
  <c r="AB362" i="15"/>
  <c r="AD361" i="15"/>
  <c r="AC359" i="15"/>
  <c r="AA356" i="15"/>
  <c r="Y355" i="15"/>
  <c r="AB354" i="15"/>
  <c r="AD368" i="15"/>
  <c r="AB364" i="15"/>
  <c r="Y363" i="15"/>
  <c r="Y362" i="15"/>
  <c r="Z361" i="15"/>
  <c r="AB359" i="15"/>
  <c r="AA368" i="15"/>
  <c r="AC366" i="15"/>
  <c r="AA364" i="15"/>
  <c r="X362" i="15"/>
  <c r="Y361" i="15"/>
  <c r="AA359" i="15"/>
  <c r="Y356" i="15"/>
  <c r="W355" i="15"/>
  <c r="Z354" i="15"/>
  <c r="AA353" i="15"/>
  <c r="W351" i="15"/>
  <c r="X350" i="15"/>
  <c r="AB349" i="15"/>
  <c r="AD345" i="15"/>
  <c r="AA344" i="15"/>
  <c r="X343" i="15"/>
  <c r="AC342" i="15"/>
  <c r="Z341" i="15"/>
  <c r="AB339" i="15"/>
  <c r="AD337" i="15"/>
  <c r="AB366" i="15"/>
  <c r="X364" i="15"/>
  <c r="X361" i="15"/>
  <c r="AD360" i="15"/>
  <c r="Y359" i="15"/>
  <c r="AD358" i="15"/>
  <c r="W356" i="15"/>
  <c r="Y354" i="15"/>
  <c r="Z353" i="15"/>
  <c r="Z366" i="15"/>
  <c r="AD355" i="15"/>
  <c r="AB351" i="15"/>
  <c r="AD350" i="15"/>
  <c r="Y349" i="15"/>
  <c r="AC347" i="15"/>
  <c r="W346" i="15"/>
  <c r="AC344" i="15"/>
  <c r="AC343" i="15"/>
  <c r="AB342" i="15"/>
  <c r="Y341" i="15"/>
  <c r="AC337" i="15"/>
  <c r="AB335" i="15"/>
  <c r="AC355" i="15"/>
  <c r="Y351" i="15"/>
  <c r="Z350" i="15"/>
  <c r="AB347" i="15"/>
  <c r="X355" i="15"/>
  <c r="AD353" i="15"/>
  <c r="X351" i="15"/>
  <c r="Y350" i="15"/>
  <c r="X347" i="15"/>
  <c r="AC345" i="15"/>
  <c r="Z344" i="15"/>
  <c r="Z343" i="15"/>
  <c r="Z342" i="15"/>
  <c r="W341" i="15"/>
  <c r="AD339" i="15"/>
  <c r="AA337" i="15"/>
  <c r="Y335" i="15"/>
  <c r="AC334" i="15"/>
  <c r="AC353" i="15"/>
  <c r="W350" i="15"/>
  <c r="W347" i="15"/>
  <c r="AB345" i="15"/>
  <c r="Y344" i="15"/>
  <c r="Y343" i="15"/>
  <c r="Y342" i="15"/>
  <c r="AC339" i="15"/>
  <c r="Z337" i="15"/>
  <c r="W361" i="15"/>
  <c r="AC360" i="15"/>
  <c r="Y353" i="15"/>
  <c r="AD349" i="15"/>
  <c r="AB360" i="15"/>
  <c r="W359" i="15"/>
  <c r="AC358" i="15"/>
  <c r="AA354" i="15"/>
  <c r="X353" i="15"/>
  <c r="AC349" i="15"/>
  <c r="Z345" i="15"/>
  <c r="W344" i="15"/>
  <c r="AD341" i="15"/>
  <c r="Z339" i="15"/>
  <c r="W337" i="15"/>
  <c r="Z334" i="15"/>
  <c r="AA333" i="15"/>
  <c r="AC332" i="15"/>
  <c r="W331" i="15"/>
  <c r="Y329" i="15"/>
  <c r="AD328" i="15"/>
  <c r="AA327" i="15"/>
  <c r="X326" i="15"/>
  <c r="X323" i="15"/>
  <c r="AD322" i="15"/>
  <c r="Z358" i="15"/>
  <c r="Z356" i="15"/>
  <c r="X354" i="15"/>
  <c r="AA349" i="15"/>
  <c r="AC351" i="15"/>
  <c r="Z349" i="15"/>
  <c r="AD347" i="15"/>
  <c r="W345" i="15"/>
  <c r="AA342" i="15"/>
  <c r="Y339" i="15"/>
  <c r="Z335" i="15"/>
  <c r="AD332" i="15"/>
  <c r="AC331" i="15"/>
  <c r="X329" i="15"/>
  <c r="Z328" i="15"/>
  <c r="AB327" i="15"/>
  <c r="AC323" i="15"/>
  <c r="AD343" i="15"/>
  <c r="X339" i="15"/>
  <c r="AB337" i="15"/>
  <c r="W336" i="15"/>
  <c r="X335" i="15"/>
  <c r="AD334" i="15"/>
  <c r="AB332" i="15"/>
  <c r="AB331" i="15"/>
  <c r="W329" i="15"/>
  <c r="Y328" i="15"/>
  <c r="Z327" i="15"/>
  <c r="AD326" i="15"/>
  <c r="AB323" i="15"/>
  <c r="AB321" i="15"/>
  <c r="Z320" i="15"/>
  <c r="AD318" i="15"/>
  <c r="AB317" i="15"/>
  <c r="Z316" i="15"/>
  <c r="AD314" i="15"/>
  <c r="AA313" i="15"/>
  <c r="X312" i="15"/>
  <c r="Z310" i="15"/>
  <c r="W309" i="15"/>
  <c r="AB308" i="15"/>
  <c r="Y307" i="15"/>
  <c r="AD306" i="15"/>
  <c r="AA305" i="15"/>
  <c r="X304" i="15"/>
  <c r="AC303" i="15"/>
  <c r="Z302" i="15"/>
  <c r="W301" i="15"/>
  <c r="AB300" i="15"/>
  <c r="Y299" i="15"/>
  <c r="AD298" i="15"/>
  <c r="AA297" i="15"/>
  <c r="AC295" i="15"/>
  <c r="Z294" i="15"/>
  <c r="AB343" i="15"/>
  <c r="X337" i="15"/>
  <c r="W335" i="15"/>
  <c r="AB334" i="15"/>
  <c r="AA332" i="15"/>
  <c r="AA331" i="15"/>
  <c r="X328" i="15"/>
  <c r="Y327" i="15"/>
  <c r="AC326" i="15"/>
  <c r="W324" i="15"/>
  <c r="AA323" i="15"/>
  <c r="AC322" i="15"/>
  <c r="AA321" i="15"/>
  <c r="Y320" i="15"/>
  <c r="W319" i="15"/>
  <c r="AC318" i="15"/>
  <c r="AA317" i="15"/>
  <c r="Y316" i="15"/>
  <c r="W315" i="15"/>
  <c r="AC314" i="15"/>
  <c r="Z313" i="15"/>
  <c r="W312" i="15"/>
  <c r="W343" i="15"/>
  <c r="AA334" i="15"/>
  <c r="AD333" i="15"/>
  <c r="Y332" i="15"/>
  <c r="Z331" i="15"/>
  <c r="AD329" i="15"/>
  <c r="W328" i="15"/>
  <c r="X327" i="15"/>
  <c r="AB326" i="15"/>
  <c r="Z323" i="15"/>
  <c r="AB322" i="15"/>
  <c r="AB344" i="15"/>
  <c r="AB341" i="15"/>
  <c r="Y334" i="15"/>
  <c r="AB333" i="15"/>
  <c r="X332" i="15"/>
  <c r="Y331" i="15"/>
  <c r="AC329" i="15"/>
  <c r="X344" i="15"/>
  <c r="AA341" i="15"/>
  <c r="W334" i="15"/>
  <c r="Z333" i="15"/>
  <c r="W332" i="15"/>
  <c r="X331" i="15"/>
  <c r="AB329" i="15"/>
  <c r="AC328" i="15"/>
  <c r="Z326" i="15"/>
  <c r="W323" i="15"/>
  <c r="Z322" i="15"/>
  <c r="X321" i="15"/>
  <c r="AD320" i="15"/>
  <c r="Z318" i="15"/>
  <c r="X317" i="15"/>
  <c r="AD316" i="15"/>
  <c r="Z314" i="15"/>
  <c r="W313" i="15"/>
  <c r="AB312" i="15"/>
  <c r="AD310" i="15"/>
  <c r="AA309" i="15"/>
  <c r="X308" i="15"/>
  <c r="AC307" i="15"/>
  <c r="Z306" i="15"/>
  <c r="W305" i="15"/>
  <c r="AB304" i="15"/>
  <c r="Y303" i="15"/>
  <c r="AD302" i="15"/>
  <c r="AA301" i="15"/>
  <c r="X300" i="15"/>
  <c r="AC299" i="15"/>
  <c r="Z298" i="15"/>
  <c r="W297" i="15"/>
  <c r="Y295" i="15"/>
  <c r="AD294" i="15"/>
  <c r="X345" i="15"/>
  <c r="AD342" i="15"/>
  <c r="AA339" i="15"/>
  <c r="AC335" i="15"/>
  <c r="AA329" i="15"/>
  <c r="AD327" i="15"/>
  <c r="AA322" i="15"/>
  <c r="AB320" i="15"/>
  <c r="AA318" i="15"/>
  <c r="AB316" i="15"/>
  <c r="AA314" i="15"/>
  <c r="AA312" i="15"/>
  <c r="Y310" i="15"/>
  <c r="X309" i="15"/>
  <c r="W308" i="15"/>
  <c r="AC306" i="15"/>
  <c r="AB305" i="15"/>
  <c r="AA304" i="15"/>
  <c r="Z303" i="15"/>
  <c r="W302" i="15"/>
  <c r="AD299" i="15"/>
  <c r="AA298" i="15"/>
  <c r="Y297" i="15"/>
  <c r="W295" i="15"/>
  <c r="X341" i="15"/>
  <c r="Z329" i="15"/>
  <c r="AC327" i="15"/>
  <c r="Y322" i="15"/>
  <c r="AA320" i="15"/>
  <c r="Y318" i="15"/>
  <c r="AA316" i="15"/>
  <c r="Y314" i="15"/>
  <c r="AD313" i="15"/>
  <c r="Z312" i="15"/>
  <c r="X310" i="15"/>
  <c r="AB306" i="15"/>
  <c r="Z305" i="15"/>
  <c r="Z304" i="15"/>
  <c r="X303" i="15"/>
  <c r="AD301" i="15"/>
  <c r="AD300" i="15"/>
  <c r="AB299" i="15"/>
  <c r="Y298" i="15"/>
  <c r="X297" i="15"/>
  <c r="W296" i="15"/>
  <c r="AC294" i="15"/>
  <c r="W327" i="15"/>
  <c r="AD323" i="15"/>
  <c r="X322" i="15"/>
  <c r="AD321" i="15"/>
  <c r="X320" i="15"/>
  <c r="X318" i="15"/>
  <c r="AD317" i="15"/>
  <c r="X316" i="15"/>
  <c r="X314" i="15"/>
  <c r="AC313" i="15"/>
  <c r="Y312" i="15"/>
  <c r="W310" i="15"/>
  <c r="AD307" i="15"/>
  <c r="AA306" i="15"/>
  <c r="Y305" i="15"/>
  <c r="Y304" i="15"/>
  <c r="AC301" i="15"/>
  <c r="AC300" i="15"/>
  <c r="AA299" i="15"/>
  <c r="X298" i="15"/>
  <c r="AB294" i="15"/>
  <c r="Y323" i="15"/>
  <c r="W322" i="15"/>
  <c r="AC321" i="15"/>
  <c r="W320" i="15"/>
  <c r="W318" i="15"/>
  <c r="AC317" i="15"/>
  <c r="W316" i="15"/>
  <c r="W314" i="15"/>
  <c r="AB313" i="15"/>
  <c r="AD309" i="15"/>
  <c r="AD308" i="15"/>
  <c r="AB307" i="15"/>
  <c r="Y306" i="15"/>
  <c r="X305" i="15"/>
  <c r="W304" i="15"/>
  <c r="AC302" i="15"/>
  <c r="AB301" i="15"/>
  <c r="AA300" i="15"/>
  <c r="Z299" i="15"/>
  <c r="W298" i="15"/>
  <c r="AD295" i="15"/>
  <c r="AA294" i="15"/>
  <c r="Y333" i="15"/>
  <c r="AD331" i="15"/>
  <c r="Z321" i="15"/>
  <c r="Z317" i="15"/>
  <c r="Y313" i="15"/>
  <c r="AC309" i="15"/>
  <c r="AC308" i="15"/>
  <c r="AA307" i="15"/>
  <c r="X306" i="15"/>
  <c r="AB302" i="15"/>
  <c r="Z301" i="15"/>
  <c r="Z300" i="15"/>
  <c r="X299" i="15"/>
  <c r="AD297" i="15"/>
  <c r="AB295" i="15"/>
  <c r="Y294" i="15"/>
  <c r="AD335" i="15"/>
  <c r="X333" i="15"/>
  <c r="AB328" i="15"/>
  <c r="AA326" i="15"/>
  <c r="Y321" i="15"/>
  <c r="Y317" i="15"/>
  <c r="X313" i="15"/>
  <c r="AC310" i="15"/>
  <c r="AB309" i="15"/>
  <c r="AA308" i="15"/>
  <c r="Z307" i="15"/>
  <c r="W306" i="15"/>
  <c r="AD303" i="15"/>
  <c r="AA302" i="15"/>
  <c r="Y301" i="15"/>
  <c r="Y300" i="15"/>
  <c r="W299" i="15"/>
  <c r="AC297" i="15"/>
  <c r="AA295" i="15"/>
  <c r="X294" i="15"/>
  <c r="AA328" i="15"/>
  <c r="Y326" i="15"/>
  <c r="W321" i="15"/>
  <c r="W317" i="15"/>
  <c r="AD312" i="15"/>
  <c r="AB310" i="15"/>
  <c r="Z309" i="15"/>
  <c r="Z308" i="15"/>
  <c r="X307" i="15"/>
  <c r="AD305" i="15"/>
  <c r="AD304" i="15"/>
  <c r="AB303" i="15"/>
  <c r="Y302" i="15"/>
  <c r="X301" i="15"/>
  <c r="W300" i="15"/>
  <c r="AC298" i="15"/>
  <c r="AB297" i="15"/>
  <c r="Z295" i="15"/>
  <c r="W294" i="15"/>
  <c r="AA345" i="15"/>
  <c r="W330" i="15"/>
  <c r="AC320" i="15"/>
  <c r="AB318" i="15"/>
  <c r="AC316" i="15"/>
  <c r="AB314" i="15"/>
  <c r="AC312" i="15"/>
  <c r="AA310" i="15"/>
  <c r="Y309" i="15"/>
  <c r="Y308" i="15"/>
  <c r="AC305" i="15"/>
  <c r="AC304" i="15"/>
  <c r="AA303" i="15"/>
  <c r="X302" i="15"/>
  <c r="AB298" i="15"/>
  <c r="Z297" i="15"/>
  <c r="X295" i="15"/>
  <c r="AH264" i="15"/>
  <c r="AH256" i="15"/>
  <c r="AH248" i="15"/>
  <c r="AH240" i="15"/>
  <c r="AH245" i="15"/>
  <c r="AD178" i="15"/>
  <c r="AA177" i="15"/>
  <c r="X176" i="15"/>
  <c r="AC175" i="15"/>
  <c r="Z174" i="15"/>
  <c r="W173" i="15"/>
  <c r="AB172" i="15"/>
  <c r="AB178" i="15"/>
  <c r="AD177" i="15"/>
  <c r="Y176" i="15"/>
  <c r="Z175" i="15"/>
  <c r="AB174" i="15"/>
  <c r="AD173" i="15"/>
  <c r="W172" i="15"/>
  <c r="AA166" i="15"/>
  <c r="X165" i="15"/>
  <c r="Z163" i="15"/>
  <c r="W162" i="15"/>
  <c r="AB161" i="15"/>
  <c r="AA158" i="15"/>
  <c r="X157" i="15"/>
  <c r="AC156" i="15"/>
  <c r="Z155" i="15"/>
  <c r="W154" i="15"/>
  <c r="Y152" i="15"/>
  <c r="AA150" i="15"/>
  <c r="X149" i="15"/>
  <c r="AC148" i="15"/>
  <c r="X146" i="15"/>
  <c r="AD145" i="15"/>
  <c r="AB144" i="15"/>
  <c r="AA178" i="15"/>
  <c r="Z177" i="15"/>
  <c r="AC176" i="15"/>
  <c r="AA175" i="15"/>
  <c r="X174" i="15"/>
  <c r="Y173" i="15"/>
  <c r="X172" i="15"/>
  <c r="W167" i="15"/>
  <c r="X166" i="15"/>
  <c r="AB165" i="15"/>
  <c r="Y162" i="15"/>
  <c r="Z161" i="15"/>
  <c r="W158" i="15"/>
  <c r="AA157" i="15"/>
  <c r="AB156" i="15"/>
  <c r="AD155" i="15"/>
  <c r="X154" i="15"/>
  <c r="AB152" i="15"/>
  <c r="Z149" i="15"/>
  <c r="AA148" i="15"/>
  <c r="W146" i="15"/>
  <c r="Z145" i="15"/>
  <c r="AC144" i="15"/>
  <c r="AD142" i="15"/>
  <c r="Z140" i="15"/>
  <c r="X139" i="15"/>
  <c r="AD138" i="15"/>
  <c r="Z136" i="15"/>
  <c r="X135" i="15"/>
  <c r="Z132" i="15"/>
  <c r="X131" i="15"/>
  <c r="W178" i="15"/>
  <c r="W176" i="15"/>
  <c r="AD174" i="15"/>
  <c r="AC173" i="15"/>
  <c r="AC172" i="15"/>
  <c r="AC166" i="15"/>
  <c r="W165" i="15"/>
  <c r="AA163" i="15"/>
  <c r="AC162" i="15"/>
  <c r="AB158" i="15"/>
  <c r="X156" i="15"/>
  <c r="Y155" i="15"/>
  <c r="AB154" i="15"/>
  <c r="W152" i="15"/>
  <c r="Z150" i="15"/>
  <c r="AD149" i="15"/>
  <c r="W148" i="15"/>
  <c r="AB146" i="15"/>
  <c r="X144" i="15"/>
  <c r="X178" i="15"/>
  <c r="AB177" i="15"/>
  <c r="Y175" i="15"/>
  <c r="AA174" i="15"/>
  <c r="Y172" i="15"/>
  <c r="Z166" i="15"/>
  <c r="Y165" i="15"/>
  <c r="X163" i="15"/>
  <c r="Y161" i="15"/>
  <c r="AD157" i="15"/>
  <c r="Y156" i="15"/>
  <c r="Z154" i="15"/>
  <c r="AA152" i="15"/>
  <c r="AB150" i="15"/>
  <c r="AB148" i="15"/>
  <c r="AD146" i="15"/>
  <c r="AA145" i="15"/>
  <c r="W142" i="15"/>
  <c r="AB140" i="15"/>
  <c r="Y138" i="15"/>
  <c r="AD136" i="15"/>
  <c r="Y135" i="15"/>
  <c r="AA131" i="15"/>
  <c r="Z129" i="15"/>
  <c r="X128" i="15"/>
  <c r="AD127" i="15"/>
  <c r="AB126" i="15"/>
  <c r="Z125" i="15"/>
  <c r="AB122" i="15"/>
  <c r="Z121" i="15"/>
  <c r="X120" i="15"/>
  <c r="AD119" i="15"/>
  <c r="AB118" i="15"/>
  <c r="Z117" i="15"/>
  <c r="X116" i="15"/>
  <c r="AD115" i="15"/>
  <c r="W177" i="15"/>
  <c r="AB176" i="15"/>
  <c r="AC174" i="15"/>
  <c r="AD163" i="15"/>
  <c r="AA161" i="15"/>
  <c r="Y158" i="15"/>
  <c r="W156" i="15"/>
  <c r="AB155" i="15"/>
  <c r="AD152" i="15"/>
  <c r="W150" i="15"/>
  <c r="AB149" i="15"/>
  <c r="Z146" i="15"/>
  <c r="Y144" i="15"/>
  <c r="AC142" i="15"/>
  <c r="AA140" i="15"/>
  <c r="AC139" i="15"/>
  <c r="AB138" i="15"/>
  <c r="Y136" i="15"/>
  <c r="AA135" i="15"/>
  <c r="X132" i="15"/>
  <c r="W131" i="15"/>
  <c r="W130" i="15"/>
  <c r="X129" i="15"/>
  <c r="AB128" i="15"/>
  <c r="X126" i="15"/>
  <c r="AA125" i="15"/>
  <c r="Z122" i="15"/>
  <c r="AC121" i="15"/>
  <c r="W120" i="15"/>
  <c r="Z119" i="15"/>
  <c r="AC118" i="15"/>
  <c r="Z116" i="15"/>
  <c r="AB115" i="15"/>
  <c r="AC113" i="15"/>
  <c r="Z112" i="15"/>
  <c r="AB110" i="15"/>
  <c r="Y109" i="15"/>
  <c r="AD108" i="15"/>
  <c r="AA107" i="15"/>
  <c r="X106" i="15"/>
  <c r="Z176" i="15"/>
  <c r="AB175" i="15"/>
  <c r="W174" i="15"/>
  <c r="AA173" i="15"/>
  <c r="AB166" i="15"/>
  <c r="AB163" i="15"/>
  <c r="W161" i="15"/>
  <c r="AC157" i="15"/>
  <c r="X155" i="15"/>
  <c r="AD154" i="15"/>
  <c r="Z152" i="15"/>
  <c r="Y149" i="15"/>
  <c r="Z148" i="15"/>
  <c r="AC145" i="15"/>
  <c r="AA142" i="15"/>
  <c r="X140" i="15"/>
  <c r="AA139" i="15"/>
  <c r="Z138" i="15"/>
  <c r="W136" i="15"/>
  <c r="W135" i="15"/>
  <c r="AD175" i="15"/>
  <c r="AD172" i="15"/>
  <c r="Z165" i="15"/>
  <c r="Z158" i="15"/>
  <c r="Z157" i="15"/>
  <c r="AD156" i="15"/>
  <c r="AA155" i="15"/>
  <c r="Y154" i="15"/>
  <c r="AA146" i="15"/>
  <c r="Y145" i="15"/>
  <c r="AA144" i="15"/>
  <c r="Y140" i="15"/>
  <c r="AB136" i="15"/>
  <c r="AB131" i="15"/>
  <c r="W127" i="15"/>
  <c r="AD122" i="15"/>
  <c r="AB121" i="15"/>
  <c r="AC120" i="15"/>
  <c r="AB119" i="15"/>
  <c r="Z118" i="15"/>
  <c r="AB117" i="15"/>
  <c r="AB116" i="15"/>
  <c r="Z115" i="15"/>
  <c r="Z111" i="15"/>
  <c r="AA110" i="15"/>
  <c r="AD109" i="15"/>
  <c r="W108" i="15"/>
  <c r="X107" i="15"/>
  <c r="AB106" i="15"/>
  <c r="X105" i="15"/>
  <c r="AC104" i="15"/>
  <c r="X175" i="15"/>
  <c r="AB173" i="15"/>
  <c r="AA172" i="15"/>
  <c r="AD162" i="15"/>
  <c r="AD161" i="15"/>
  <c r="X158" i="15"/>
  <c r="Y157" i="15"/>
  <c r="AA156" i="15"/>
  <c r="W155" i="15"/>
  <c r="AD148" i="15"/>
  <c r="Y146" i="15"/>
  <c r="X145" i="15"/>
  <c r="Z144" i="15"/>
  <c r="W140" i="15"/>
  <c r="AD139" i="15"/>
  <c r="AA136" i="15"/>
  <c r="Z131" i="15"/>
  <c r="AD129" i="15"/>
  <c r="AD128" i="15"/>
  <c r="AD125" i="15"/>
  <c r="AD176" i="15"/>
  <c r="Z173" i="15"/>
  <c r="Z172" i="15"/>
  <c r="AC163" i="15"/>
  <c r="AB162" i="15"/>
  <c r="AC161" i="15"/>
  <c r="W157" i="15"/>
  <c r="Z156" i="15"/>
  <c r="Y148" i="15"/>
  <c r="W145" i="15"/>
  <c r="W144" i="15"/>
  <c r="AB139" i="15"/>
  <c r="X136" i="15"/>
  <c r="AD135" i="15"/>
  <c r="AD132" i="15"/>
  <c r="Y131" i="15"/>
  <c r="AC129" i="15"/>
  <c r="AC128" i="15"/>
  <c r="AC127" i="15"/>
  <c r="AD126" i="15"/>
  <c r="AC125" i="15"/>
  <c r="AA122" i="15"/>
  <c r="Y121" i="15"/>
  <c r="AA120" i="15"/>
  <c r="Y119" i="15"/>
  <c r="X118" i="15"/>
  <c r="Y117" i="15"/>
  <c r="Y116" i="15"/>
  <c r="X115" i="15"/>
  <c r="AB113" i="15"/>
  <c r="AD112" i="15"/>
  <c r="X111" i="15"/>
  <c r="Y110" i="15"/>
  <c r="AB109" i="15"/>
  <c r="AC108" i="15"/>
  <c r="Z106" i="15"/>
  <c r="AD105" i="15"/>
  <c r="AA104" i="15"/>
  <c r="AC177" i="15"/>
  <c r="AA176" i="15"/>
  <c r="X173" i="15"/>
  <c r="AC178" i="15"/>
  <c r="Y177" i="15"/>
  <c r="Z178" i="15"/>
  <c r="X177" i="15"/>
  <c r="AD166" i="15"/>
  <c r="AD165" i="15"/>
  <c r="X162" i="15"/>
  <c r="Y178" i="15"/>
  <c r="Y166" i="15"/>
  <c r="AC165" i="15"/>
  <c r="AD158" i="15"/>
  <c r="AC154" i="15"/>
  <c r="X152" i="15"/>
  <c r="X150" i="15"/>
  <c r="W166" i="15"/>
  <c r="AA165" i="15"/>
  <c r="AC158" i="15"/>
  <c r="AB157" i="15"/>
  <c r="AC155" i="15"/>
  <c r="AA154" i="15"/>
  <c r="AC146" i="15"/>
  <c r="AB145" i="15"/>
  <c r="AD144" i="15"/>
  <c r="AC140" i="15"/>
  <c r="W138" i="15"/>
  <c r="AC136" i="15"/>
  <c r="AC131" i="15"/>
  <c r="X127" i="15"/>
  <c r="W126" i="15"/>
  <c r="AD121" i="15"/>
  <c r="AD120" i="15"/>
  <c r="AC119" i="15"/>
  <c r="AA118" i="15"/>
  <c r="AC117" i="15"/>
  <c r="AC116" i="15"/>
  <c r="AA115" i="15"/>
  <c r="W113" i="15"/>
  <c r="X112" i="15"/>
  <c r="AA111" i="15"/>
  <c r="AC110" i="15"/>
  <c r="X108" i="15"/>
  <c r="Y107" i="15"/>
  <c r="AC106" i="15"/>
  <c r="Y105" i="15"/>
  <c r="AD104" i="15"/>
  <c r="Y163" i="15"/>
  <c r="AA162" i="15"/>
  <c r="AD140" i="15"/>
  <c r="AC138" i="15"/>
  <c r="AD131" i="15"/>
  <c r="Y127" i="15"/>
  <c r="Z126" i="15"/>
  <c r="X125" i="15"/>
  <c r="AC122" i="15"/>
  <c r="AD117" i="15"/>
  <c r="AD116" i="15"/>
  <c r="AC115" i="15"/>
  <c r="Y111" i="15"/>
  <c r="X110" i="15"/>
  <c r="AC109" i="15"/>
  <c r="W107" i="15"/>
  <c r="Y106" i="15"/>
  <c r="Y104" i="15"/>
  <c r="W81" i="15"/>
  <c r="AB80" i="15"/>
  <c r="Y79" i="15"/>
  <c r="AD78" i="15"/>
  <c r="AA77" i="15"/>
  <c r="Y76" i="15"/>
  <c r="Y67" i="15"/>
  <c r="AD66" i="15"/>
  <c r="AA65" i="15"/>
  <c r="AC63" i="15"/>
  <c r="Z62" i="15"/>
  <c r="W61" i="15"/>
  <c r="AB60" i="15"/>
  <c r="Y59" i="15"/>
  <c r="AD58" i="15"/>
  <c r="AA57" i="15"/>
  <c r="X56" i="15"/>
  <c r="AC55" i="15"/>
  <c r="Z54" i="15"/>
  <c r="AD50" i="15"/>
  <c r="AA49" i="15"/>
  <c r="X48" i="15"/>
  <c r="AC47" i="15"/>
  <c r="Z46" i="15"/>
  <c r="W45" i="15"/>
  <c r="Y43" i="15"/>
  <c r="AA41" i="15"/>
  <c r="X40" i="15"/>
  <c r="AC39" i="15"/>
  <c r="AB36" i="15"/>
  <c r="Y35" i="15"/>
  <c r="AD34" i="15"/>
  <c r="AA33" i="15"/>
  <c r="X32" i="15"/>
  <c r="AC31" i="15"/>
  <c r="Z30" i="15"/>
  <c r="AB28" i="15"/>
  <c r="Y27" i="15"/>
  <c r="AD26" i="15"/>
  <c r="AA25" i="15"/>
  <c r="X24" i="15"/>
  <c r="AC23" i="15"/>
  <c r="Z22" i="15"/>
  <c r="Y19" i="15"/>
  <c r="AD18" i="15"/>
  <c r="AA17" i="15"/>
  <c r="Y16" i="15"/>
  <c r="AD15" i="15"/>
  <c r="AA14" i="15"/>
  <c r="X13" i="15"/>
  <c r="AC12" i="15"/>
  <c r="Z162" i="15"/>
  <c r="X161" i="15"/>
  <c r="AC149" i="15"/>
  <c r="AB142" i="15"/>
  <c r="AA138" i="15"/>
  <c r="AC135" i="15"/>
  <c r="Y126" i="15"/>
  <c r="W125" i="15"/>
  <c r="Y122" i="15"/>
  <c r="AA121" i="15"/>
  <c r="AB120" i="15"/>
  <c r="AD118" i="15"/>
  <c r="AA117" i="15"/>
  <c r="AA116" i="15"/>
  <c r="Y115" i="15"/>
  <c r="AD113" i="15"/>
  <c r="W110" i="15"/>
  <c r="AA109" i="15"/>
  <c r="W106" i="15"/>
  <c r="X104" i="15"/>
  <c r="AC152" i="15"/>
  <c r="AA149" i="15"/>
  <c r="Z142" i="15"/>
  <c r="X138" i="15"/>
  <c r="AB135" i="15"/>
  <c r="X122" i="15"/>
  <c r="X121" i="15"/>
  <c r="Z120" i="15"/>
  <c r="AA119" i="15"/>
  <c r="Y118" i="15"/>
  <c r="X117" i="15"/>
  <c r="W116" i="15"/>
  <c r="W115" i="15"/>
  <c r="AA113" i="15"/>
  <c r="Z109" i="15"/>
  <c r="W104" i="15"/>
  <c r="X148" i="15"/>
  <c r="Y142" i="15"/>
  <c r="Z139" i="15"/>
  <c r="Z135" i="15"/>
  <c r="AB129" i="15"/>
  <c r="AA128" i="15"/>
  <c r="W122" i="15"/>
  <c r="W121" i="15"/>
  <c r="Y120" i="15"/>
  <c r="X119" i="15"/>
  <c r="W118" i="15"/>
  <c r="W117" i="15"/>
  <c r="Z113" i="15"/>
  <c r="X109" i="15"/>
  <c r="AB108" i="15"/>
  <c r="AC105" i="15"/>
  <c r="X142" i="15"/>
  <c r="Y139" i="15"/>
  <c r="AC132" i="15"/>
  <c r="AA129" i="15"/>
  <c r="Z128" i="15"/>
  <c r="W119" i="15"/>
  <c r="Y113" i="15"/>
  <c r="AC112" i="15"/>
  <c r="W109" i="15"/>
  <c r="AA108" i="15"/>
  <c r="AD107" i="15"/>
  <c r="AB105" i="15"/>
  <c r="AD150" i="15"/>
  <c r="W139" i="15"/>
  <c r="AB132" i="15"/>
  <c r="Y129" i="15"/>
  <c r="Y128" i="15"/>
  <c r="AB127" i="15"/>
  <c r="X113" i="15"/>
  <c r="AB112" i="15"/>
  <c r="AD111" i="15"/>
  <c r="Z108" i="15"/>
  <c r="AC107" i="15"/>
  <c r="AA105" i="15"/>
  <c r="AC150" i="15"/>
  <c r="Y174" i="15"/>
  <c r="Y150" i="15"/>
  <c r="Y132" i="15"/>
  <c r="Z127" i="15"/>
  <c r="AA126" i="15"/>
  <c r="Y125" i="15"/>
  <c r="Y112" i="15"/>
  <c r="AB111" i="15"/>
  <c r="Z110" i="15"/>
  <c r="Z107" i="15"/>
  <c r="AA106" i="15"/>
  <c r="Z104" i="15"/>
  <c r="AC111" i="15"/>
  <c r="W129" i="15"/>
  <c r="AA112" i="15"/>
  <c r="AB104" i="15"/>
  <c r="X80" i="15"/>
  <c r="AA79" i="15"/>
  <c r="AB78" i="15"/>
  <c r="AD77" i="15"/>
  <c r="Z76" i="15"/>
  <c r="Y66" i="15"/>
  <c r="Z65" i="15"/>
  <c r="X62" i="15"/>
  <c r="AA61" i="15"/>
  <c r="AC60" i="15"/>
  <c r="X58" i="15"/>
  <c r="Y57" i="15"/>
  <c r="AC56" i="15"/>
  <c r="W54" i="15"/>
  <c r="Z53" i="15"/>
  <c r="X49" i="15"/>
  <c r="AB48" i="15"/>
  <c r="AD47" i="15"/>
  <c r="Y45" i="15"/>
  <c r="AC43" i="15"/>
  <c r="W41" i="15"/>
  <c r="AA40" i="15"/>
  <c r="AB39" i="15"/>
  <c r="X37" i="15"/>
  <c r="Y36" i="15"/>
  <c r="AB35" i="15"/>
  <c r="AC34" i="15"/>
  <c r="Z32" i="15"/>
  <c r="AA31" i="15"/>
  <c r="AC30" i="15"/>
  <c r="X28" i="15"/>
  <c r="AA27" i="15"/>
  <c r="AB26" i="15"/>
  <c r="AD25" i="15"/>
  <c r="Y24" i="15"/>
  <c r="Z23" i="15"/>
  <c r="AB22" i="15"/>
  <c r="Z19" i="15"/>
  <c r="AA18" i="15"/>
  <c r="AC17" i="15"/>
  <c r="X16" i="15"/>
  <c r="Z15" i="15"/>
  <c r="AB14" i="15"/>
  <c r="X12" i="15"/>
  <c r="Y11" i="15"/>
  <c r="W128" i="15"/>
  <c r="Y108" i="15"/>
  <c r="AB107" i="15"/>
  <c r="AD106" i="15"/>
  <c r="AD81" i="15"/>
  <c r="W80" i="15"/>
  <c r="Z79" i="15"/>
  <c r="AA78" i="15"/>
  <c r="AC77" i="15"/>
  <c r="X76" i="15"/>
  <c r="X66" i="15"/>
  <c r="Y65" i="15"/>
  <c r="W62" i="15"/>
  <c r="Z61" i="15"/>
  <c r="AA60" i="15"/>
  <c r="AD59" i="15"/>
  <c r="W58" i="15"/>
  <c r="X57" i="15"/>
  <c r="AB56" i="15"/>
  <c r="AD55" i="15"/>
  <c r="Y53" i="15"/>
  <c r="W49" i="15"/>
  <c r="AA48" i="15"/>
  <c r="AB47" i="15"/>
  <c r="AD46" i="15"/>
  <c r="X45" i="15"/>
  <c r="AB43" i="15"/>
  <c r="Z40" i="15"/>
  <c r="AA39" i="15"/>
  <c r="X36" i="15"/>
  <c r="AA35" i="15"/>
  <c r="AB34" i="15"/>
  <c r="AD33" i="15"/>
  <c r="Y32" i="15"/>
  <c r="Z31" i="15"/>
  <c r="AB30" i="15"/>
  <c r="W28" i="15"/>
  <c r="Z27" i="15"/>
  <c r="AA26" i="15"/>
  <c r="AC25" i="15"/>
  <c r="W24" i="15"/>
  <c r="Y23" i="15"/>
  <c r="AA22" i="15"/>
  <c r="X19" i="15"/>
  <c r="Z18" i="15"/>
  <c r="AB17" i="15"/>
  <c r="W16" i="15"/>
  <c r="Y15" i="15"/>
  <c r="Z14" i="15"/>
  <c r="AD13" i="15"/>
  <c r="W12" i="15"/>
  <c r="Z105" i="15"/>
  <c r="AA127" i="15"/>
  <c r="AC126" i="15"/>
  <c r="AB125" i="15"/>
  <c r="AA132" i="15"/>
  <c r="AD110" i="15"/>
  <c r="AC80" i="15"/>
  <c r="Z78" i="15"/>
  <c r="AD67" i="15"/>
  <c r="Z66" i="15"/>
  <c r="AD65" i="15"/>
  <c r="AB62" i="15"/>
  <c r="Y60" i="15"/>
  <c r="W59" i="15"/>
  <c r="AC58" i="15"/>
  <c r="W57" i="15"/>
  <c r="AA55" i="15"/>
  <c r="X54" i="15"/>
  <c r="AD53" i="15"/>
  <c r="W52" i="15"/>
  <c r="Y50" i="15"/>
  <c r="Z48" i="15"/>
  <c r="AC46" i="15"/>
  <c r="AA45" i="15"/>
  <c r="X43" i="15"/>
  <c r="AC41" i="15"/>
  <c r="W40" i="15"/>
  <c r="AD39" i="15"/>
  <c r="AD37" i="15"/>
  <c r="Z36" i="15"/>
  <c r="Y34" i="15"/>
  <c r="W33" i="15"/>
  <c r="X31" i="15"/>
  <c r="AD30" i="15"/>
  <c r="AC27" i="15"/>
  <c r="Z25" i="15"/>
  <c r="AB24" i="15"/>
  <c r="X22" i="15"/>
  <c r="AB18" i="15"/>
  <c r="AC81" i="15"/>
  <c r="Z80" i="15"/>
  <c r="X78" i="15"/>
  <c r="AD76" i="15"/>
  <c r="AB67" i="15"/>
  <c r="AB65" i="15"/>
  <c r="AB63" i="15"/>
  <c r="Y62" i="15"/>
  <c r="AD61" i="15"/>
  <c r="W60" i="15"/>
  <c r="AA58" i="15"/>
  <c r="AA56" i="15"/>
  <c r="Y55" i="15"/>
  <c r="AB53" i="15"/>
  <c r="AC49" i="15"/>
  <c r="W48" i="15"/>
  <c r="AA46" i="15"/>
  <c r="Z41" i="15"/>
  <c r="Y39" i="15"/>
  <c r="AB37" i="15"/>
  <c r="AC35" i="15"/>
  <c r="W34" i="15"/>
  <c r="AC32" i="15"/>
  <c r="Y30" i="15"/>
  <c r="X27" i="15"/>
  <c r="X25" i="15"/>
  <c r="Z24" i="15"/>
  <c r="AD23" i="15"/>
  <c r="X18" i="15"/>
  <c r="AD17" i="15"/>
  <c r="AD16" i="15"/>
  <c r="W15" i="15"/>
  <c r="AC14" i="15"/>
  <c r="Z13" i="15"/>
  <c r="AB11" i="15"/>
  <c r="AB81" i="15"/>
  <c r="Y80" i="15"/>
  <c r="AD79" i="15"/>
  <c r="W78" i="15"/>
  <c r="AB77" i="15"/>
  <c r="AC76" i="15"/>
  <c r="AA68" i="15"/>
  <c r="AA67" i="15"/>
  <c r="X65" i="15"/>
  <c r="AA63" i="15"/>
  <c r="AC61" i="15"/>
  <c r="AC59" i="15"/>
  <c r="Z58" i="15"/>
  <c r="Z56" i="15"/>
  <c r="X55" i="15"/>
  <c r="AD54" i="15"/>
  <c r="AA53" i="15"/>
  <c r="AB49" i="15"/>
  <c r="AA47" i="15"/>
  <c r="Y46" i="15"/>
  <c r="Y41" i="15"/>
  <c r="X39" i="15"/>
  <c r="AA37" i="15"/>
  <c r="Z35" i="15"/>
  <c r="AC33" i="15"/>
  <c r="AB32" i="15"/>
  <c r="X30" i="15"/>
  <c r="AD28" i="15"/>
  <c r="W27" i="15"/>
  <c r="AC26" i="15"/>
  <c r="W25" i="15"/>
  <c r="AB23" i="15"/>
  <c r="AA81" i="15"/>
  <c r="AC79" i="15"/>
  <c r="Z77" i="15"/>
  <c r="AB76" i="15"/>
  <c r="Z67" i="15"/>
  <c r="W65" i="15"/>
  <c r="Z63" i="15"/>
  <c r="AB61" i="15"/>
  <c r="AB59" i="15"/>
  <c r="Y58" i="15"/>
  <c r="AD57" i="15"/>
  <c r="Y56" i="15"/>
  <c r="W55" i="15"/>
  <c r="AC54" i="15"/>
  <c r="X53" i="15"/>
  <c r="AC50" i="15"/>
  <c r="Z49" i="15"/>
  <c r="Z47" i="15"/>
  <c r="X46" i="15"/>
  <c r="X44" i="15"/>
  <c r="X41" i="15"/>
  <c r="AD40" i="15"/>
  <c r="W39" i="15"/>
  <c r="Z37" i="15"/>
  <c r="X35" i="15"/>
  <c r="AB33" i="15"/>
  <c r="AA32" i="15"/>
  <c r="W30" i="15"/>
  <c r="AC28" i="15"/>
  <c r="Z26" i="15"/>
  <c r="AA23" i="15"/>
  <c r="AC19" i="15"/>
  <c r="Y17" i="15"/>
  <c r="AB16" i="15"/>
  <c r="X14" i="15"/>
  <c r="W13" i="15"/>
  <c r="AD12" i="15"/>
  <c r="Y81" i="15"/>
  <c r="X79" i="15"/>
  <c r="X77" i="15"/>
  <c r="W76" i="15"/>
  <c r="X68" i="15"/>
  <c r="AB66" i="15"/>
  <c r="X63" i="15"/>
  <c r="AD62" i="15"/>
  <c r="X61" i="15"/>
  <c r="AD60" i="15"/>
  <c r="Z59" i="15"/>
  <c r="AB57" i="15"/>
  <c r="AA54" i="15"/>
  <c r="AA50" i="15"/>
  <c r="AD48" i="15"/>
  <c r="X47" i="15"/>
  <c r="AC45" i="15"/>
  <c r="AA43" i="15"/>
  <c r="Y42" i="15"/>
  <c r="AB40" i="15"/>
  <c r="AC36" i="15"/>
  <c r="AA34" i="15"/>
  <c r="Y33" i="15"/>
  <c r="AB31" i="15"/>
  <c r="AC29" i="15"/>
  <c r="Z28" i="15"/>
  <c r="X26" i="15"/>
  <c r="AD24" i="15"/>
  <c r="W23" i="15"/>
  <c r="AC22" i="15"/>
  <c r="AA19" i="15"/>
  <c r="W17" i="15"/>
  <c r="Z16" i="15"/>
  <c r="AC15" i="15"/>
  <c r="X81" i="15"/>
  <c r="AD80" i="15"/>
  <c r="W79" i="15"/>
  <c r="AC78" i="15"/>
  <c r="W77" i="15"/>
  <c r="AB69" i="15"/>
  <c r="W68" i="15"/>
  <c r="AA66" i="15"/>
  <c r="AC62" i="15"/>
  <c r="Z60" i="15"/>
  <c r="X59" i="15"/>
  <c r="Z57" i="15"/>
  <c r="AB55" i="15"/>
  <c r="Y54" i="15"/>
  <c r="Z50" i="15"/>
  <c r="AC48" i="15"/>
  <c r="W47" i="15"/>
  <c r="AB45" i="15"/>
  <c r="Z43" i="15"/>
  <c r="X42" i="15"/>
  <c r="AD41" i="15"/>
  <c r="Y40" i="15"/>
  <c r="AA36" i="15"/>
  <c r="Z34" i="15"/>
  <c r="X33" i="15"/>
  <c r="Y31" i="15"/>
  <c r="AB29" i="15"/>
  <c r="Y28" i="15"/>
  <c r="AD27" i="15"/>
  <c r="W26" i="15"/>
  <c r="AB25" i="15"/>
  <c r="AC24" i="15"/>
  <c r="Y22" i="15"/>
  <c r="W19" i="15"/>
  <c r="AC18" i="15"/>
  <c r="AB15" i="15"/>
  <c r="AC13" i="15"/>
  <c r="Z12" i="15"/>
  <c r="AC11" i="15"/>
  <c r="W14" i="15"/>
  <c r="AG15" i="15"/>
  <c r="AA16" i="15"/>
  <c r="W18" i="15"/>
  <c r="W22" i="15"/>
  <c r="X23" i="15"/>
  <c r="AA24" i="15"/>
  <c r="AD31" i="15"/>
  <c r="AD32" i="15"/>
  <c r="AD36" i="15"/>
  <c r="Y37" i="15"/>
  <c r="AB46" i="15"/>
  <c r="Y47" i="15"/>
  <c r="AG55" i="15"/>
  <c r="AE58" i="15"/>
  <c r="Y78" i="15"/>
  <c r="AB79" i="15"/>
  <c r="AA80" i="15"/>
  <c r="AC16" i="15"/>
  <c r="Y18" i="15"/>
  <c r="AE19" i="15"/>
  <c r="AD22" i="15"/>
  <c r="AE23" i="15"/>
  <c r="AE32" i="15"/>
  <c r="AC37" i="15"/>
  <c r="AG44" i="15"/>
  <c r="AG54" i="15"/>
  <c r="AF81" i="15"/>
  <c r="Y25" i="15"/>
  <c r="AF27" i="15"/>
  <c r="Z33" i="15"/>
  <c r="Z39" i="15"/>
  <c r="Y48" i="15"/>
  <c r="AC57" i="15"/>
  <c r="AG67" i="15"/>
  <c r="AF67" i="15"/>
  <c r="AE69" i="15"/>
  <c r="AE361" i="14"/>
  <c r="AD366" i="14"/>
  <c r="AA13" i="15"/>
  <c r="AF18" i="15"/>
  <c r="AD19" i="15"/>
  <c r="X34" i="15"/>
  <c r="AC40" i="15"/>
  <c r="AG41" i="15"/>
  <c r="AF41" i="15"/>
  <c r="Z42" i="15"/>
  <c r="Y49" i="15"/>
  <c r="AF53" i="15"/>
  <c r="AE54" i="15"/>
  <c r="AB58" i="15"/>
  <c r="AA59" i="15"/>
  <c r="AC65" i="15"/>
  <c r="AC66" i="15"/>
  <c r="X67" i="15"/>
  <c r="Y68" i="15"/>
  <c r="X69" i="15"/>
  <c r="V87" i="15"/>
  <c r="W87" i="15"/>
  <c r="AE11" i="15"/>
  <c r="AF14" i="15"/>
  <c r="AG17" i="15"/>
  <c r="AF35" i="15"/>
  <c r="AE44" i="15"/>
  <c r="AF44" i="15"/>
  <c r="AE65" i="15"/>
  <c r="T86" i="15"/>
  <c r="AE18" i="15"/>
  <c r="AE27" i="15"/>
  <c r="AF51" i="15"/>
  <c r="AF65" i="15"/>
  <c r="AE80" i="15"/>
  <c r="J94" i="15"/>
  <c r="X86" i="15"/>
  <c r="R94" i="15"/>
  <c r="AF86" i="15"/>
  <c r="AG18" i="15"/>
  <c r="AE31" i="15"/>
  <c r="AE36" i="15"/>
  <c r="AF69" i="15"/>
  <c r="AG75" i="15"/>
  <c r="AG83" i="15" s="1"/>
  <c r="AG78" i="15"/>
  <c r="AF22" i="15"/>
  <c r="AG34" i="15"/>
  <c r="AE40" i="15"/>
  <c r="AF43" i="15"/>
  <c r="AG60" i="15"/>
  <c r="AF64" i="15"/>
  <c r="AG69" i="15"/>
  <c r="X92" i="15"/>
  <c r="AF92" i="15"/>
  <c r="Z92" i="15"/>
  <c r="AC92" i="15"/>
  <c r="AC402" i="14"/>
  <c r="R72" i="15"/>
  <c r="AF10" i="15"/>
  <c r="AG22" i="15"/>
  <c r="AE28" i="15"/>
  <c r="AG31" i="15"/>
  <c r="AE38" i="15"/>
  <c r="AG52" i="15"/>
  <c r="AF52" i="15"/>
  <c r="AE79" i="15"/>
  <c r="AE21" i="15"/>
  <c r="AF23" i="15"/>
  <c r="AG26" i="15"/>
  <c r="AG42" i="15"/>
  <c r="AE86" i="15"/>
  <c r="AB86" i="15"/>
  <c r="AB94" i="15" s="1"/>
  <c r="AA86" i="15"/>
  <c r="Y87" i="15"/>
  <c r="AF87" i="15"/>
  <c r="AG87" i="15"/>
  <c r="AC87" i="15"/>
  <c r="AC94" i="15" s="1"/>
  <c r="AB92" i="15"/>
  <c r="K94" i="15"/>
  <c r="Y86" i="15"/>
  <c r="Y94" i="15" s="1"/>
  <c r="S94" i="15"/>
  <c r="AG86" i="15"/>
  <c r="AG94" i="15" s="1"/>
  <c r="T87" i="15"/>
  <c r="V91" i="15"/>
  <c r="AG103" i="15"/>
  <c r="AG111" i="15"/>
  <c r="Z86" i="15"/>
  <c r="Z94" i="15" s="1"/>
  <c r="L94" i="15"/>
  <c r="AE87" i="15"/>
  <c r="AE92" i="15"/>
  <c r="AF12" i="15"/>
  <c r="AG66" i="15"/>
  <c r="Q97" i="15"/>
  <c r="X87" i="15"/>
  <c r="AE105" i="15"/>
  <c r="AF109" i="15"/>
  <c r="AG58" i="15"/>
  <c r="AF63" i="15"/>
  <c r="N94" i="15"/>
  <c r="Y92" i="15"/>
  <c r="AG92" i="15"/>
  <c r="T88" i="15"/>
  <c r="AE111" i="15"/>
  <c r="AF111" i="15"/>
  <c r="H94" i="15"/>
  <c r="V86" i="15"/>
  <c r="AA87" i="15"/>
  <c r="M94" i="15"/>
  <c r="AG88" i="15"/>
  <c r="AD88" i="15"/>
  <c r="AH88" i="15" s="1"/>
  <c r="AE89" i="15"/>
  <c r="AE114" i="15"/>
  <c r="AG116" i="15"/>
  <c r="AG117" i="15"/>
  <c r="AF139" i="15"/>
  <c r="AE139" i="15"/>
  <c r="AF147" i="15"/>
  <c r="AG161" i="15"/>
  <c r="AF172" i="15"/>
  <c r="AG172" i="15"/>
  <c r="Z89" i="15"/>
  <c r="AG89" i="15"/>
  <c r="T92" i="15"/>
  <c r="V92" i="15"/>
  <c r="AD92" i="15"/>
  <c r="AG163" i="15"/>
  <c r="AD86" i="15"/>
  <c r="AD87" i="15"/>
  <c r="V90" i="15"/>
  <c r="AA90" i="15"/>
  <c r="AC91" i="15"/>
  <c r="AF104" i="15"/>
  <c r="AG124" i="15"/>
  <c r="AF134" i="15"/>
  <c r="AG139" i="15"/>
  <c r="W86" i="15"/>
  <c r="AB89" i="15"/>
  <c r="T90" i="15"/>
  <c r="X91" i="15"/>
  <c r="AF91" i="15"/>
  <c r="AG104" i="15"/>
  <c r="AG106" i="15"/>
  <c r="AG110" i="15"/>
  <c r="AG136" i="15"/>
  <c r="AE137" i="15"/>
  <c r="AG157" i="15"/>
  <c r="AC89" i="15"/>
  <c r="W90" i="15"/>
  <c r="AF112" i="15"/>
  <c r="AF137" i="15"/>
  <c r="AE88" i="15"/>
  <c r="T89" i="15"/>
  <c r="X90" i="15"/>
  <c r="Z91" i="15"/>
  <c r="T91" i="15"/>
  <c r="AE119" i="15"/>
  <c r="AG133" i="15"/>
  <c r="AG141" i="15"/>
  <c r="AF153" i="15"/>
  <c r="AE159" i="15"/>
  <c r="AA91" i="15"/>
  <c r="AA92" i="15"/>
  <c r="Q287" i="15"/>
  <c r="AE103" i="15"/>
  <c r="AG105" i="15"/>
  <c r="AE118" i="15"/>
  <c r="AE134" i="15"/>
  <c r="AF164" i="15"/>
  <c r="AF168" i="15"/>
  <c r="AG108" i="15"/>
  <c r="AE122" i="15"/>
  <c r="AF125" i="15"/>
  <c r="AG135" i="15"/>
  <c r="AF161" i="15"/>
  <c r="AG169" i="15"/>
  <c r="V185" i="15"/>
  <c r="H219" i="15"/>
  <c r="T185" i="15"/>
  <c r="AD185" i="15"/>
  <c r="P219" i="15"/>
  <c r="AG185" i="15"/>
  <c r="W187" i="15"/>
  <c r="AA188" i="15"/>
  <c r="AG148" i="15"/>
  <c r="AE157" i="15"/>
  <c r="V189" i="15"/>
  <c r="T189" i="15"/>
  <c r="AG175" i="15"/>
  <c r="AE179" i="15"/>
  <c r="AD186" i="15"/>
  <c r="Z186" i="15"/>
  <c r="AA186" i="15"/>
  <c r="AB186" i="15"/>
  <c r="AC186" i="15"/>
  <c r="K219" i="15"/>
  <c r="Y185" i="15"/>
  <c r="AE174" i="15"/>
  <c r="AG137" i="15"/>
  <c r="AG149" i="15"/>
  <c r="AF154" i="15"/>
  <c r="AE154" i="15"/>
  <c r="AG165" i="15"/>
  <c r="AE170" i="15"/>
  <c r="AF174" i="15"/>
  <c r="AE126" i="15"/>
  <c r="AE132" i="15"/>
  <c r="AG138" i="15"/>
  <c r="AE142" i="15"/>
  <c r="AF169" i="15"/>
  <c r="AG174" i="15"/>
  <c r="AF130" i="15"/>
  <c r="AG142" i="15"/>
  <c r="AG150" i="15"/>
  <c r="AE162" i="15"/>
  <c r="AF163" i="15"/>
  <c r="X186" i="15"/>
  <c r="AE131" i="15"/>
  <c r="AG134" i="15"/>
  <c r="AF150" i="15"/>
  <c r="AE172" i="15"/>
  <c r="AG179" i="15"/>
  <c r="T188" i="15"/>
  <c r="AD188" i="15"/>
  <c r="AB185" i="15"/>
  <c r="AG143" i="15"/>
  <c r="AE151" i="15"/>
  <c r="AE175" i="15"/>
  <c r="T187" i="15"/>
  <c r="V190" i="15"/>
  <c r="W190" i="15"/>
  <c r="AG190" i="15"/>
  <c r="AG187" i="15"/>
  <c r="Y187" i="15"/>
  <c r="AE187" i="15"/>
  <c r="AD187" i="15"/>
  <c r="AB187" i="15"/>
  <c r="Z188" i="15"/>
  <c r="V188" i="15"/>
  <c r="T192" i="15"/>
  <c r="AG153" i="15"/>
  <c r="AE155" i="15"/>
  <c r="Y186" i="15"/>
  <c r="AG186" i="15"/>
  <c r="AF185" i="15"/>
  <c r="W188" i="15"/>
  <c r="AB196" i="15"/>
  <c r="AG196" i="15"/>
  <c r="Y196" i="15"/>
  <c r="AD196" i="15"/>
  <c r="AF196" i="15"/>
  <c r="Z196" i="15"/>
  <c r="AC196" i="15"/>
  <c r="L219" i="15"/>
  <c r="Z185" i="15"/>
  <c r="V207" i="15"/>
  <c r="AH207" i="15" s="1"/>
  <c r="AD207" i="15"/>
  <c r="AF148" i="15"/>
  <c r="AE161" i="15"/>
  <c r="AF175" i="15"/>
  <c r="AG178" i="15"/>
  <c r="V197" i="15"/>
  <c r="T197" i="15"/>
  <c r="T199" i="15"/>
  <c r="V199" i="15"/>
  <c r="AH199" i="15" s="1"/>
  <c r="AB202" i="15"/>
  <c r="AF187" i="15"/>
  <c r="AB191" i="15"/>
  <c r="AA191" i="15"/>
  <c r="T195" i="15"/>
  <c r="V204" i="15"/>
  <c r="AC204" i="15"/>
  <c r="AE205" i="15"/>
  <c r="AB205" i="15"/>
  <c r="AF205" i="15"/>
  <c r="Y205" i="15"/>
  <c r="X205" i="15"/>
  <c r="AG205" i="15"/>
  <c r="Y208" i="15"/>
  <c r="V210" i="15"/>
  <c r="W210" i="15"/>
  <c r="V205" i="15"/>
  <c r="T205" i="15"/>
  <c r="T209" i="15"/>
  <c r="I272" i="15"/>
  <c r="W222" i="15"/>
  <c r="Q272" i="15"/>
  <c r="AE222" i="15"/>
  <c r="V223" i="15"/>
  <c r="T223" i="15"/>
  <c r="T224" i="15"/>
  <c r="T191" i="15"/>
  <c r="V191" i="15"/>
  <c r="AH191" i="15" s="1"/>
  <c r="Y200" i="15"/>
  <c r="AD202" i="15"/>
  <c r="AA202" i="15"/>
  <c r="AF202" i="15"/>
  <c r="Z202" i="15"/>
  <c r="X202" i="15"/>
  <c r="AC202" i="15"/>
  <c r="Y207" i="15"/>
  <c r="W211" i="15"/>
  <c r="T211" i="15"/>
  <c r="AB229" i="15"/>
  <c r="AE180" i="15"/>
  <c r="I219" i="15"/>
  <c r="AA187" i="15"/>
  <c r="AC188" i="15"/>
  <c r="W191" i="15"/>
  <c r="AE191" i="15"/>
  <c r="T202" i="15"/>
  <c r="Y206" i="15"/>
  <c r="AC207" i="15"/>
  <c r="Z207" i="15"/>
  <c r="AG207" i="15"/>
  <c r="AE207" i="15"/>
  <c r="AB207" i="15"/>
  <c r="Z212" i="15"/>
  <c r="T212" i="15"/>
  <c r="W192" i="15"/>
  <c r="X203" i="15"/>
  <c r="T203" i="15"/>
  <c r="AA205" i="15"/>
  <c r="W207" i="15"/>
  <c r="AD208" i="15"/>
  <c r="M219" i="15"/>
  <c r="AA189" i="15"/>
  <c r="T190" i="15"/>
  <c r="X191" i="15"/>
  <c r="AF191" i="15"/>
  <c r="Z193" i="15"/>
  <c r="T193" i="15"/>
  <c r="AG195" i="15"/>
  <c r="Y195" i="15"/>
  <c r="AD195" i="15"/>
  <c r="AB195" i="15"/>
  <c r="W196" i="15"/>
  <c r="AE196" i="15"/>
  <c r="AF199" i="15"/>
  <c r="V201" i="15"/>
  <c r="W203" i="15"/>
  <c r="AA208" i="15"/>
  <c r="AF210" i="15"/>
  <c r="V214" i="15"/>
  <c r="W226" i="15"/>
  <c r="AE229" i="15"/>
  <c r="AF233" i="15"/>
  <c r="AE234" i="15"/>
  <c r="X235" i="15"/>
  <c r="T270" i="15"/>
  <c r="Z198" i="15"/>
  <c r="AE198" i="15"/>
  <c r="AC198" i="15"/>
  <c r="AB198" i="15"/>
  <c r="AD200" i="15"/>
  <c r="V200" i="15"/>
  <c r="Y202" i="15"/>
  <c r="AG202" i="15"/>
  <c r="AG203" i="15"/>
  <c r="Y203" i="15"/>
  <c r="AD203" i="15"/>
  <c r="AB203" i="15"/>
  <c r="W204" i="15"/>
  <c r="AE204" i="15"/>
  <c r="X207" i="15"/>
  <c r="AF207" i="15"/>
  <c r="Z216" i="15"/>
  <c r="Y216" i="15"/>
  <c r="AE216" i="15"/>
  <c r="T217" i="15"/>
  <c r="AD225" i="15"/>
  <c r="AB225" i="15"/>
  <c r="AC225" i="15"/>
  <c r="AA226" i="15"/>
  <c r="Y226" i="15"/>
  <c r="AG226" i="15"/>
  <c r="AB226" i="15"/>
  <c r="AD226" i="15"/>
  <c r="W230" i="15"/>
  <c r="T230" i="15"/>
  <c r="V231" i="15"/>
  <c r="AH231" i="15" s="1"/>
  <c r="T231" i="15"/>
  <c r="T232" i="15"/>
  <c r="X254" i="15"/>
  <c r="AF254" i="15"/>
  <c r="O219" i="15"/>
  <c r="AE188" i="15"/>
  <c r="X193" i="15"/>
  <c r="AH193" i="15" s="1"/>
  <c r="Z194" i="15"/>
  <c r="AH194" i="15" s="1"/>
  <c r="AC195" i="15"/>
  <c r="T198" i="15"/>
  <c r="AD198" i="15"/>
  <c r="T200" i="15"/>
  <c r="AA203" i="15"/>
  <c r="Z205" i="15"/>
  <c r="AC206" i="15"/>
  <c r="V208" i="15"/>
  <c r="Y210" i="15"/>
  <c r="AG210" i="15"/>
  <c r="AG211" i="15"/>
  <c r="Y211" i="15"/>
  <c r="AD211" i="15"/>
  <c r="AB211" i="15"/>
  <c r="Z211" i="15"/>
  <c r="W212" i="15"/>
  <c r="AE212" i="15"/>
  <c r="X215" i="15"/>
  <c r="T216" i="15"/>
  <c r="AD216" i="15"/>
  <c r="AG216" i="15"/>
  <c r="AC226" i="15"/>
  <c r="AF226" i="15"/>
  <c r="Y229" i="15"/>
  <c r="AG229" i="15"/>
  <c r="Z233" i="15"/>
  <c r="X233" i="15"/>
  <c r="AB238" i="15"/>
  <c r="AA262" i="15"/>
  <c r="V192" i="15"/>
  <c r="AC194" i="15"/>
  <c r="AA194" i="15"/>
  <c r="T196" i="15"/>
  <c r="AF198" i="15"/>
  <c r="W200" i="15"/>
  <c r="AC203" i="15"/>
  <c r="T206" i="15"/>
  <c r="T208" i="15"/>
  <c r="Z214" i="15"/>
  <c r="AE214" i="15"/>
  <c r="AC214" i="15"/>
  <c r="AB214" i="15"/>
  <c r="W225" i="15"/>
  <c r="T225" i="15"/>
  <c r="AE225" i="15"/>
  <c r="AD193" i="15"/>
  <c r="AB193" i="15"/>
  <c r="T194" i="15"/>
  <c r="AB194" i="15"/>
  <c r="AA196" i="15"/>
  <c r="AE197" i="15"/>
  <c r="AB197" i="15"/>
  <c r="AA197" i="15"/>
  <c r="AC199" i="15"/>
  <c r="Z199" i="15"/>
  <c r="AB199" i="15"/>
  <c r="Y199" i="15"/>
  <c r="T201" i="15"/>
  <c r="T204" i="15"/>
  <c r="AE208" i="15"/>
  <c r="AC211" i="15"/>
  <c r="T214" i="15"/>
  <c r="AD214" i="15"/>
  <c r="W215" i="15"/>
  <c r="AH215" i="15" s="1"/>
  <c r="AF216" i="15"/>
  <c r="T222" i="15"/>
  <c r="AF225" i="15"/>
  <c r="AE226" i="15"/>
  <c r="AA229" i="15"/>
  <c r="AD233" i="15"/>
  <c r="AB233" i="15"/>
  <c r="AC233" i="15"/>
  <c r="AG234" i="15"/>
  <c r="AA234" i="15"/>
  <c r="Y234" i="15"/>
  <c r="AB234" i="15"/>
  <c r="V255" i="15"/>
  <c r="T255" i="15"/>
  <c r="AD210" i="15"/>
  <c r="AA210" i="15"/>
  <c r="AC210" i="15"/>
  <c r="AA212" i="15"/>
  <c r="AE213" i="15"/>
  <c r="AB213" i="15"/>
  <c r="AA213" i="15"/>
  <c r="AE215" i="15"/>
  <c r="AD215" i="15"/>
  <c r="Z225" i="15"/>
  <c r="X225" i="15"/>
  <c r="V228" i="15"/>
  <c r="T228" i="15"/>
  <c r="W229" i="15"/>
  <c r="T243" i="15"/>
  <c r="X198" i="15"/>
  <c r="V206" i="15"/>
  <c r="T207" i="15"/>
  <c r="T210" i="15"/>
  <c r="AE210" i="15"/>
  <c r="V213" i="15"/>
  <c r="AA216" i="15"/>
  <c r="X216" i="15"/>
  <c r="AH216" i="15" s="1"/>
  <c r="K272" i="15"/>
  <c r="Y222" i="15"/>
  <c r="S272" i="15"/>
  <c r="S287" i="15" s="1"/>
  <c r="AG222" i="15"/>
  <c r="AA225" i="15"/>
  <c r="Z226" i="15"/>
  <c r="T226" i="15"/>
  <c r="V229" i="15"/>
  <c r="W233" i="15"/>
  <c r="T233" i="15"/>
  <c r="AE233" i="15"/>
  <c r="X201" i="15"/>
  <c r="AF201" i="15"/>
  <c r="X209" i="15"/>
  <c r="AF209" i="15"/>
  <c r="AB216" i="15"/>
  <c r="X222" i="15"/>
  <c r="AF222" i="15"/>
  <c r="AB227" i="15"/>
  <c r="X228" i="15"/>
  <c r="X230" i="15"/>
  <c r="AF230" i="15"/>
  <c r="AE235" i="15"/>
  <c r="AG236" i="15"/>
  <c r="Y236" i="15"/>
  <c r="AC236" i="15"/>
  <c r="AF236" i="15"/>
  <c r="AC241" i="15"/>
  <c r="Y243" i="15"/>
  <c r="AG243" i="15"/>
  <c r="AA247" i="15"/>
  <c r="Y247" i="15"/>
  <c r="T249" i="15"/>
  <c r="W253" i="15"/>
  <c r="AC255" i="15"/>
  <c r="AG255" i="15"/>
  <c r="W258" i="15"/>
  <c r="Z262" i="15"/>
  <c r="T262" i="15"/>
  <c r="W266" i="15"/>
  <c r="V276" i="15"/>
  <c r="T276" i="15"/>
  <c r="AG277" i="15"/>
  <c r="AA277" i="15"/>
  <c r="Y277" i="15"/>
  <c r="AC277" i="15"/>
  <c r="Y215" i="15"/>
  <c r="AG215" i="15"/>
  <c r="L272" i="15"/>
  <c r="AD227" i="15"/>
  <c r="AA228" i="15"/>
  <c r="AC234" i="15"/>
  <c r="Y235" i="15"/>
  <c r="AG235" i="15"/>
  <c r="AA239" i="15"/>
  <c r="Y239" i="15"/>
  <c r="T241" i="15"/>
  <c r="AA243" i="15"/>
  <c r="AB243" i="15"/>
  <c r="AC247" i="15"/>
  <c r="AG247" i="15"/>
  <c r="Y249" i="15"/>
  <c r="AG249" i="15"/>
  <c r="V250" i="15"/>
  <c r="AH250" i="15" s="1"/>
  <c r="T250" i="15"/>
  <c r="AA252" i="15"/>
  <c r="X252" i="15"/>
  <c r="Y254" i="15"/>
  <c r="W255" i="15"/>
  <c r="AE255" i="15"/>
  <c r="AE259" i="15"/>
  <c r="AG260" i="15"/>
  <c r="Y260" i="15"/>
  <c r="AC260" i="15"/>
  <c r="AF260" i="15"/>
  <c r="X263" i="15"/>
  <c r="Y265" i="15"/>
  <c r="Y267" i="15"/>
  <c r="T267" i="15"/>
  <c r="AA270" i="15"/>
  <c r="AF280" i="15"/>
  <c r="M272" i="15"/>
  <c r="Y225" i="15"/>
  <c r="AG225" i="15"/>
  <c r="AC229" i="15"/>
  <c r="Y233" i="15"/>
  <c r="AG233" i="15"/>
  <c r="V234" i="15"/>
  <c r="T234" i="15"/>
  <c r="AD234" i="15"/>
  <c r="T235" i="15"/>
  <c r="V237" i="15"/>
  <c r="AH237" i="15" s="1"/>
  <c r="AB239" i="15"/>
  <c r="AF239" i="15"/>
  <c r="AC243" i="15"/>
  <c r="V247" i="15"/>
  <c r="T247" i="15"/>
  <c r="AD247" i="15"/>
  <c r="Z249" i="15"/>
  <c r="AB252" i="15"/>
  <c r="T254" i="15"/>
  <c r="AF257" i="15"/>
  <c r="X257" i="15"/>
  <c r="AB257" i="15"/>
  <c r="AD257" i="15"/>
  <c r="X259" i="15"/>
  <c r="AF259" i="15"/>
  <c r="T260" i="15"/>
  <c r="AD260" i="15"/>
  <c r="AC261" i="15"/>
  <c r="AA263" i="15"/>
  <c r="Z265" i="15"/>
  <c r="Z267" i="15"/>
  <c r="AB270" i="15"/>
  <c r="J272" i="15"/>
  <c r="X277" i="15"/>
  <c r="AF277" i="15"/>
  <c r="N272" i="15"/>
  <c r="Y224" i="15"/>
  <c r="AH224" i="15" s="1"/>
  <c r="T229" i="15"/>
  <c r="Y232" i="15"/>
  <c r="AH232" i="15" s="1"/>
  <c r="W237" i="15"/>
  <c r="AC239" i="15"/>
  <c r="AG239" i="15"/>
  <c r="V242" i="15"/>
  <c r="AH242" i="15" s="1"/>
  <c r="T242" i="15"/>
  <c r="W247" i="15"/>
  <c r="AE247" i="15"/>
  <c r="AA249" i="15"/>
  <c r="W251" i="15"/>
  <c r="AG252" i="15"/>
  <c r="Y252" i="15"/>
  <c r="AC252" i="15"/>
  <c r="AF252" i="15"/>
  <c r="Y259" i="15"/>
  <c r="AG259" i="15"/>
  <c r="AB263" i="15"/>
  <c r="AA265" i="15"/>
  <c r="AE270" i="15"/>
  <c r="AD270" i="15"/>
  <c r="R272" i="15"/>
  <c r="R287" i="15" s="1"/>
  <c r="M284" i="15"/>
  <c r="O272" i="15"/>
  <c r="X234" i="15"/>
  <c r="AF234" i="15"/>
  <c r="X238" i="15"/>
  <c r="AF238" i="15"/>
  <c r="V239" i="15"/>
  <c r="T239" i="15"/>
  <c r="T246" i="15"/>
  <c r="AF249" i="15"/>
  <c r="X249" i="15"/>
  <c r="AB249" i="15"/>
  <c r="AD249" i="15"/>
  <c r="T259" i="15"/>
  <c r="W261" i="15"/>
  <c r="Z263" i="15"/>
  <c r="AG263" i="15"/>
  <c r="Y263" i="15"/>
  <c r="AC263" i="15"/>
  <c r="AB269" i="15"/>
  <c r="AA269" i="15"/>
  <c r="AC269" i="15"/>
  <c r="Z277" i="15"/>
  <c r="W217" i="15"/>
  <c r="AE217" i="15"/>
  <c r="H272" i="15"/>
  <c r="P272" i="15"/>
  <c r="Z222" i="15"/>
  <c r="AA223" i="15"/>
  <c r="AA231" i="15"/>
  <c r="V235" i="15"/>
  <c r="AA236" i="15"/>
  <c r="X236" i="15"/>
  <c r="Y238" i="15"/>
  <c r="AG238" i="15"/>
  <c r="W239" i="15"/>
  <c r="AE239" i="15"/>
  <c r="AA241" i="15"/>
  <c r="W243" i="15"/>
  <c r="AE243" i="15"/>
  <c r="AG244" i="15"/>
  <c r="Y244" i="15"/>
  <c r="AC244" i="15"/>
  <c r="AF244" i="15"/>
  <c r="AC249" i="15"/>
  <c r="AE249" i="15"/>
  <c r="Y251" i="15"/>
  <c r="AG251" i="15"/>
  <c r="AA255" i="15"/>
  <c r="Y255" i="15"/>
  <c r="T257" i="15"/>
  <c r="AA259" i="15"/>
  <c r="AB259" i="15"/>
  <c r="V263" i="15"/>
  <c r="AD263" i="15"/>
  <c r="AC265" i="15"/>
  <c r="AD267" i="15"/>
  <c r="AC267" i="15"/>
  <c r="AD269" i="15"/>
  <c r="AC275" i="15"/>
  <c r="Z238" i="15"/>
  <c r="T238" i="15"/>
  <c r="AF241" i="15"/>
  <c r="X241" i="15"/>
  <c r="AB241" i="15"/>
  <c r="AD241" i="15"/>
  <c r="X243" i="15"/>
  <c r="AF243" i="15"/>
  <c r="T244" i="15"/>
  <c r="T251" i="15"/>
  <c r="V253" i="15"/>
  <c r="V258" i="15"/>
  <c r="T258" i="15"/>
  <c r="AC259" i="15"/>
  <c r="Y262" i="15"/>
  <c r="AG262" i="15"/>
  <c r="AE263" i="15"/>
  <c r="V266" i="15"/>
  <c r="AH266" i="15" s="1"/>
  <c r="T266" i="15"/>
  <c r="T268" i="15"/>
  <c r="W269" i="15"/>
  <c r="AE269" i="15"/>
  <c r="X270" i="15"/>
  <c r="AF270" i="15"/>
  <c r="T275" i="15"/>
  <c r="T284" i="15" s="1"/>
  <c r="V236" i="15"/>
  <c r="AH236" i="15" s="1"/>
  <c r="V244" i="15"/>
  <c r="V252" i="15"/>
  <c r="V260" i="15"/>
  <c r="V268" i="15"/>
  <c r="AB277" i="15"/>
  <c r="AC278" i="15"/>
  <c r="AB278" i="15"/>
  <c r="X281" i="15"/>
  <c r="AF281" i="15"/>
  <c r="AE306" i="15"/>
  <c r="AE310" i="15"/>
  <c r="X268" i="15"/>
  <c r="AF268" i="15"/>
  <c r="AD277" i="15"/>
  <c r="AG280" i="15"/>
  <c r="AG282" i="15"/>
  <c r="AE282" i="15"/>
  <c r="X282" i="15"/>
  <c r="AB282" i="15"/>
  <c r="AE302" i="15"/>
  <c r="AF302" i="15"/>
  <c r="T240" i="15"/>
  <c r="T248" i="15"/>
  <c r="T256" i="15"/>
  <c r="T264" i="15"/>
  <c r="Y268" i="15"/>
  <c r="O284" i="15"/>
  <c r="AE277" i="15"/>
  <c r="AB279" i="15"/>
  <c r="AA279" i="15"/>
  <c r="Z280" i="15"/>
  <c r="AA281" i="15"/>
  <c r="AC282" i="15"/>
  <c r="T237" i="15"/>
  <c r="V243" i="15"/>
  <c r="T245" i="15"/>
  <c r="V251" i="15"/>
  <c r="T253" i="15"/>
  <c r="V259" i="15"/>
  <c r="T261" i="15"/>
  <c r="V267" i="15"/>
  <c r="T269" i="15"/>
  <c r="H284" i="15"/>
  <c r="P284" i="15"/>
  <c r="Y276" i="15"/>
  <c r="AG276" i="15"/>
  <c r="Y278" i="15"/>
  <c r="AG278" i="15"/>
  <c r="AC279" i="15"/>
  <c r="AE279" i="15"/>
  <c r="AE281" i="15"/>
  <c r="AD281" i="15"/>
  <c r="AB281" i="15"/>
  <c r="I284" i="15"/>
  <c r="Z275" i="15"/>
  <c r="Z284" i="15" s="1"/>
  <c r="T279" i="15"/>
  <c r="V279" i="15"/>
  <c r="AD279" i="15"/>
  <c r="AC281" i="15"/>
  <c r="V261" i="15"/>
  <c r="AH261" i="15" s="1"/>
  <c r="T263" i="15"/>
  <c r="V269" i="15"/>
  <c r="AH269" i="15" s="1"/>
  <c r="J284" i="15"/>
  <c r="T277" i="15"/>
  <c r="AA280" i="15"/>
  <c r="W280" i="15"/>
  <c r="AF282" i="15"/>
  <c r="K284" i="15"/>
  <c r="AB275" i="15"/>
  <c r="X279" i="15"/>
  <c r="AF279" i="15"/>
  <c r="V280" i="15"/>
  <c r="Y282" i="15"/>
  <c r="AG325" i="15"/>
  <c r="T281" i="15"/>
  <c r="AG294" i="15"/>
  <c r="AF299" i="15"/>
  <c r="AE326" i="15"/>
  <c r="AF331" i="15"/>
  <c r="AE331" i="15"/>
  <c r="V282" i="15"/>
  <c r="AD282" i="15"/>
  <c r="AE304" i="15"/>
  <c r="AG306" i="15"/>
  <c r="AE312" i="15"/>
  <c r="AF314" i="15"/>
  <c r="AE316" i="15"/>
  <c r="AF318" i="15"/>
  <c r="AE320" i="15"/>
  <c r="AG322" i="15"/>
  <c r="AE324" i="15"/>
  <c r="AE325" i="15"/>
  <c r="AE334" i="15"/>
  <c r="AE373" i="15" s="1"/>
  <c r="AF334" i="15"/>
  <c r="AG316" i="15"/>
  <c r="AG320" i="15"/>
  <c r="AE328" i="15"/>
  <c r="T280" i="15"/>
  <c r="AF293" i="15"/>
  <c r="AE296" i="15"/>
  <c r="AG298" i="15"/>
  <c r="AF303" i="15"/>
  <c r="AF312" i="15"/>
  <c r="AE332" i="15"/>
  <c r="AG293" i="15"/>
  <c r="AE308" i="15"/>
  <c r="AG310" i="15"/>
  <c r="AE315" i="15"/>
  <c r="AE319" i="15"/>
  <c r="AG326" i="15"/>
  <c r="AF332" i="15"/>
  <c r="AG334" i="15"/>
  <c r="Z282" i="15"/>
  <c r="T282" i="15"/>
  <c r="AF295" i="15"/>
  <c r="AE311" i="15"/>
  <c r="AE317" i="15"/>
  <c r="AE321" i="15"/>
  <c r="AE323" i="15"/>
  <c r="AG331" i="15"/>
  <c r="AE300" i="15"/>
  <c r="AG302" i="15"/>
  <c r="AG311" i="15"/>
  <c r="AF311" i="15"/>
  <c r="AF340" i="15"/>
  <c r="AF352" i="15"/>
  <c r="AF329" i="15"/>
  <c r="AG335" i="15"/>
  <c r="AE344" i="15"/>
  <c r="AG328" i="15"/>
  <c r="AE336" i="15"/>
  <c r="AF325" i="15"/>
  <c r="AF330" i="15"/>
  <c r="AF333" i="15"/>
  <c r="AE330" i="15"/>
  <c r="AG333" i="15"/>
  <c r="AG338" i="15"/>
  <c r="AG347" i="15"/>
  <c r="AG353" i="15"/>
  <c r="AE347" i="15"/>
  <c r="AG360" i="15"/>
  <c r="AF360" i="15"/>
  <c r="AE360" i="15"/>
  <c r="AG344" i="15"/>
  <c r="AF347" i="15"/>
  <c r="AG350" i="15"/>
  <c r="AG352" i="15"/>
  <c r="AG355" i="15"/>
  <c r="AG348" i="15"/>
  <c r="AF362" i="15"/>
  <c r="AF354" i="15"/>
  <c r="AG362" i="15"/>
  <c r="AE349" i="15"/>
  <c r="AG354" i="15"/>
  <c r="AE338" i="15"/>
  <c r="AG361" i="15"/>
  <c r="AF363" i="15"/>
  <c r="AE369" i="15"/>
  <c r="AF369" i="15"/>
  <c r="AE355" i="15"/>
  <c r="AG368" i="15"/>
  <c r="AE368" i="15"/>
  <c r="AG369" i="15"/>
  <c r="AE358" i="15"/>
  <c r="AF368" i="15"/>
  <c r="AG358" i="15"/>
  <c r="AG364" i="15"/>
  <c r="AF375" i="15"/>
  <c r="AE375" i="15"/>
  <c r="AE353" i="15"/>
  <c r="AE359" i="15"/>
  <c r="AG357" i="15"/>
  <c r="AE367" i="15"/>
  <c r="AF392" i="15"/>
  <c r="AF395" i="15" s="1"/>
  <c r="AF367" i="15"/>
  <c r="AG359" i="15"/>
  <c r="AF364" i="15"/>
  <c r="AG367" i="15"/>
  <c r="AE361" i="15"/>
  <c r="AG365" i="15"/>
  <c r="AG375" i="15"/>
  <c r="D399" i="15"/>
  <c r="AF370" i="15"/>
  <c r="AG389" i="15"/>
  <c r="D401" i="15"/>
  <c r="AE401" i="15" s="1"/>
  <c r="AG388" i="15"/>
  <c r="AE390" i="15"/>
  <c r="AF400" i="15"/>
  <c r="AE402" i="15"/>
  <c r="AF404" i="15"/>
  <c r="AG377" i="15"/>
  <c r="AF401" i="15"/>
  <c r="AG402" i="15"/>
  <c r="AG404" i="15"/>
  <c r="AE406" i="15"/>
  <c r="AE379" i="15"/>
  <c r="AG390" i="15"/>
  <c r="AF379" i="15"/>
  <c r="AE389" i="15"/>
  <c r="AE392" i="15" s="1"/>
  <c r="AE395" i="15" s="1"/>
  <c r="AG406" i="15"/>
  <c r="AG405" i="15"/>
  <c r="AG399" i="15"/>
  <c r="D389" i="15"/>
  <c r="D406" i="15"/>
  <c r="AF406" i="15" s="1"/>
  <c r="D403" i="15"/>
  <c r="AG403" i="15" s="1"/>
  <c r="AG180" i="4" l="1"/>
  <c r="AG169" i="4"/>
  <c r="AG65" i="4"/>
  <c r="AG57" i="4"/>
  <c r="AG123" i="4"/>
  <c r="Y429" i="4"/>
  <c r="Y432" i="4" s="1"/>
  <c r="AG85" i="4"/>
  <c r="T406" i="4"/>
  <c r="AG132" i="4"/>
  <c r="AG96" i="4"/>
  <c r="M319" i="4"/>
  <c r="AG335" i="4"/>
  <c r="AG86" i="4"/>
  <c r="AG14" i="4"/>
  <c r="AN14" i="4" s="1"/>
  <c r="AG39" i="4"/>
  <c r="AN39" i="4" s="1"/>
  <c r="AG225" i="4"/>
  <c r="N319" i="4"/>
  <c r="AG53" i="4"/>
  <c r="AG120" i="4"/>
  <c r="W89" i="4"/>
  <c r="AG18" i="4"/>
  <c r="AN18" i="4" s="1"/>
  <c r="Q319" i="4"/>
  <c r="AG339" i="4"/>
  <c r="AG331" i="4"/>
  <c r="AG83" i="4"/>
  <c r="AE101" i="4"/>
  <c r="AG22" i="4"/>
  <c r="AN22" i="4" s="1"/>
  <c r="AG167" i="4"/>
  <c r="AG54" i="4"/>
  <c r="AG151" i="4"/>
  <c r="P104" i="4"/>
  <c r="AG342" i="4"/>
  <c r="AG303" i="4"/>
  <c r="AN303" i="4" s="1"/>
  <c r="AG209" i="4"/>
  <c r="C8" i="1"/>
  <c r="AG117" i="4"/>
  <c r="M418" i="4"/>
  <c r="V194" i="4"/>
  <c r="U429" i="4"/>
  <c r="U432" i="4" s="1"/>
  <c r="T77" i="4"/>
  <c r="AE372" i="15"/>
  <c r="AE384" i="15" s="1"/>
  <c r="AF165" i="13"/>
  <c r="AF162" i="13"/>
  <c r="AH263" i="15"/>
  <c r="AH87" i="15"/>
  <c r="AF81" i="14"/>
  <c r="AF361" i="13"/>
  <c r="AF149" i="13"/>
  <c r="AI149" i="13" s="1"/>
  <c r="AG138" i="11"/>
  <c r="AH225" i="15"/>
  <c r="AF42" i="13"/>
  <c r="AF308" i="13"/>
  <c r="AF313" i="13"/>
  <c r="AE394" i="13"/>
  <c r="AE397" i="13" s="1"/>
  <c r="AH239" i="15"/>
  <c r="T219" i="15"/>
  <c r="T94" i="15"/>
  <c r="O416" i="14"/>
  <c r="AF246" i="13"/>
  <c r="AF169" i="13"/>
  <c r="AF380" i="13"/>
  <c r="AF57" i="13"/>
  <c r="AF344" i="13"/>
  <c r="AF18" i="13"/>
  <c r="AG139" i="11"/>
  <c r="AD293" i="11"/>
  <c r="AG59" i="11"/>
  <c r="Q396" i="11"/>
  <c r="AD271" i="10"/>
  <c r="AD181" i="10"/>
  <c r="AF39" i="10"/>
  <c r="AF82" i="9"/>
  <c r="AF349" i="8"/>
  <c r="AF252" i="6"/>
  <c r="AF166" i="6"/>
  <c r="AJ166" i="6" s="1"/>
  <c r="AF353" i="5"/>
  <c r="AF346" i="5"/>
  <c r="AD288" i="5"/>
  <c r="AG26" i="4"/>
  <c r="AN26" i="4" s="1"/>
  <c r="AG140" i="4"/>
  <c r="AG121" i="4"/>
  <c r="AG427" i="4"/>
  <c r="AG363" i="4"/>
  <c r="AG50" i="4"/>
  <c r="AG375" i="11"/>
  <c r="AG374" i="11"/>
  <c r="AG390" i="11"/>
  <c r="AG360" i="11"/>
  <c r="AE293" i="11"/>
  <c r="AD283" i="10"/>
  <c r="AF24" i="9"/>
  <c r="AI24" i="9" s="1"/>
  <c r="AF40" i="9"/>
  <c r="AI40" i="9" s="1"/>
  <c r="AF129" i="9"/>
  <c r="AI129" i="9" s="1"/>
  <c r="AF172" i="9"/>
  <c r="AF240" i="8"/>
  <c r="AF121" i="8"/>
  <c r="AI121" i="8" s="1"/>
  <c r="AF344" i="7"/>
  <c r="AF258" i="7"/>
  <c r="AF35" i="7"/>
  <c r="AI35" i="7" s="1"/>
  <c r="AF253" i="7"/>
  <c r="AF311" i="7"/>
  <c r="AF176" i="6"/>
  <c r="AF328" i="6"/>
  <c r="AF345" i="5"/>
  <c r="AG279" i="4"/>
  <c r="AN279" i="4" s="1"/>
  <c r="AG229" i="4"/>
  <c r="AG49" i="4"/>
  <c r="AD185" i="5"/>
  <c r="C14" i="1"/>
  <c r="AG177" i="4"/>
  <c r="AG119" i="4"/>
  <c r="AG325" i="4"/>
  <c r="AF92" i="10"/>
  <c r="AF136" i="10"/>
  <c r="AF58" i="9"/>
  <c r="AF141" i="9"/>
  <c r="AI141" i="9" s="1"/>
  <c r="AF270" i="9"/>
  <c r="AF402" i="8"/>
  <c r="AE283" i="7"/>
  <c r="AF70" i="7"/>
  <c r="AF197" i="7"/>
  <c r="AF177" i="7"/>
  <c r="AF200" i="6"/>
  <c r="AF301" i="5"/>
  <c r="AF370" i="5"/>
  <c r="AF338" i="5"/>
  <c r="AF206" i="5"/>
  <c r="AC223" i="5"/>
  <c r="Q418" i="5"/>
  <c r="AD276" i="5"/>
  <c r="AE376" i="5"/>
  <c r="AE388" i="5" s="1"/>
  <c r="T415" i="4"/>
  <c r="AG185" i="4"/>
  <c r="AG118" i="4"/>
  <c r="AN118" i="4" s="1"/>
  <c r="T194" i="4"/>
  <c r="AD223" i="5"/>
  <c r="T233" i="4"/>
  <c r="T89" i="4"/>
  <c r="T104" i="4" s="1"/>
  <c r="AH211" i="15"/>
  <c r="AH222" i="15"/>
  <c r="AH197" i="15"/>
  <c r="AH91" i="15"/>
  <c r="P291" i="14"/>
  <c r="AF53" i="14"/>
  <c r="AF272" i="13"/>
  <c r="AD375" i="13"/>
  <c r="AG331" i="11"/>
  <c r="AJ331" i="11" s="1"/>
  <c r="AE271" i="10"/>
  <c r="AF148" i="9"/>
  <c r="AF178" i="9"/>
  <c r="AF305" i="9"/>
  <c r="AF135" i="8"/>
  <c r="AI135" i="8" s="1"/>
  <c r="AF323" i="8"/>
  <c r="AF405" i="8"/>
  <c r="AF108" i="7"/>
  <c r="AI108" i="7" s="1"/>
  <c r="AF124" i="7"/>
  <c r="AI124" i="7" s="1"/>
  <c r="AF140" i="7"/>
  <c r="AI140" i="7" s="1"/>
  <c r="AF156" i="7"/>
  <c r="AI156" i="7" s="1"/>
  <c r="AF331" i="6"/>
  <c r="AF313" i="6"/>
  <c r="AA376" i="5"/>
  <c r="AA388" i="5" s="1"/>
  <c r="AF136" i="5"/>
  <c r="AJ136" i="5" s="1"/>
  <c r="AF362" i="5"/>
  <c r="AF330" i="5"/>
  <c r="AC185" i="5"/>
  <c r="AG34" i="4"/>
  <c r="AN34" i="4" s="1"/>
  <c r="AG334" i="4"/>
  <c r="AG135" i="4"/>
  <c r="T429" i="4"/>
  <c r="T432" i="4" s="1"/>
  <c r="AE223" i="5"/>
  <c r="AG327" i="4"/>
  <c r="S319" i="4"/>
  <c r="S451" i="4" s="1"/>
  <c r="R104" i="4"/>
  <c r="P295" i="6"/>
  <c r="AH214" i="15"/>
  <c r="T290" i="4"/>
  <c r="AG306" i="11"/>
  <c r="P286" i="10"/>
  <c r="P416" i="10" s="1"/>
  <c r="AF79" i="10"/>
  <c r="AF400" i="9"/>
  <c r="AF334" i="9"/>
  <c r="AF355" i="8"/>
  <c r="AF401" i="8"/>
  <c r="AF231" i="7"/>
  <c r="AF349" i="7"/>
  <c r="AF22" i="7"/>
  <c r="AI22" i="7" s="1"/>
  <c r="AF376" i="7"/>
  <c r="AF272" i="5"/>
  <c r="AF198" i="5"/>
  <c r="AG338" i="4"/>
  <c r="AG145" i="4"/>
  <c r="AG124" i="4"/>
  <c r="AN124" i="4" s="1"/>
  <c r="AG58" i="4"/>
  <c r="AG82" i="4"/>
  <c r="I13" i="1"/>
  <c r="T418" i="4"/>
  <c r="AG147" i="11"/>
  <c r="AG173" i="11"/>
  <c r="AG314" i="11"/>
  <c r="AG334" i="11"/>
  <c r="R426" i="11"/>
  <c r="AD85" i="11"/>
  <c r="AF113" i="10"/>
  <c r="O289" i="9"/>
  <c r="Q415" i="8"/>
  <c r="AF299" i="8"/>
  <c r="AF196" i="7"/>
  <c r="AF52" i="7"/>
  <c r="AF409" i="6"/>
  <c r="AF304" i="5"/>
  <c r="AF61" i="5"/>
  <c r="AC276" i="5"/>
  <c r="AG343" i="4"/>
  <c r="AD376" i="5"/>
  <c r="AD388" i="5" s="1"/>
  <c r="T101" i="4"/>
  <c r="AG42" i="4"/>
  <c r="AN42" i="4" s="1"/>
  <c r="AG379" i="4"/>
  <c r="AE276" i="5"/>
  <c r="AH89" i="15"/>
  <c r="AF119" i="13"/>
  <c r="AI119" i="13" s="1"/>
  <c r="AC394" i="14"/>
  <c r="AC397" i="14" s="1"/>
  <c r="AF406" i="13"/>
  <c r="AF365" i="13"/>
  <c r="AH203" i="15"/>
  <c r="AF29" i="13"/>
  <c r="AF175" i="13"/>
  <c r="AF407" i="13"/>
  <c r="AH260" i="15"/>
  <c r="AH234" i="15"/>
  <c r="AH230" i="15"/>
  <c r="AF138" i="13"/>
  <c r="AI138" i="13" s="1"/>
  <c r="AF182" i="13"/>
  <c r="AF281" i="13"/>
  <c r="AH282" i="15"/>
  <c r="AH217" i="15"/>
  <c r="T272" i="15"/>
  <c r="AH202" i="15"/>
  <c r="AH92" i="15"/>
  <c r="P98" i="14"/>
  <c r="AF63" i="13"/>
  <c r="AF402" i="13"/>
  <c r="AF67" i="13"/>
  <c r="AF134" i="13"/>
  <c r="AI134" i="13" s="1"/>
  <c r="AF303" i="13"/>
  <c r="AC87" i="13"/>
  <c r="AF28" i="13"/>
  <c r="AF15" i="10"/>
  <c r="AF123" i="10"/>
  <c r="AF26" i="10"/>
  <c r="Q289" i="9"/>
  <c r="Q414" i="9" s="1"/>
  <c r="AF128" i="8"/>
  <c r="AI128" i="8" s="1"/>
  <c r="AF317" i="8"/>
  <c r="AF310" i="7"/>
  <c r="AF32" i="6"/>
  <c r="AF97" i="6"/>
  <c r="AF181" i="6"/>
  <c r="AC376" i="5"/>
  <c r="AC388" i="5" s="1"/>
  <c r="AF229" i="5"/>
  <c r="AF354" i="5"/>
  <c r="AF348" i="5"/>
  <c r="AF232" i="5"/>
  <c r="T312" i="4"/>
  <c r="AE185" i="5"/>
  <c r="AE291" i="5" s="1"/>
  <c r="T445" i="4"/>
  <c r="T448" i="4" s="1"/>
  <c r="AG93" i="4"/>
  <c r="AN93" i="4" s="1"/>
  <c r="AG95" i="4"/>
  <c r="P384" i="9"/>
  <c r="AD384" i="9" s="1"/>
  <c r="P385" i="8"/>
  <c r="O100" i="5"/>
  <c r="O418" i="5" s="1"/>
  <c r="T16" i="15"/>
  <c r="V16" i="15"/>
  <c r="AH16" i="15" s="1"/>
  <c r="AK16" i="15" s="1"/>
  <c r="AD20" i="15"/>
  <c r="Y38" i="15"/>
  <c r="W11" i="15"/>
  <c r="T11" i="15"/>
  <c r="AA70" i="15"/>
  <c r="T24" i="15"/>
  <c r="V24" i="15"/>
  <c r="AH24" i="15" s="1"/>
  <c r="Z51" i="15"/>
  <c r="K83" i="15"/>
  <c r="Y75" i="15"/>
  <c r="Y83" i="15" s="1"/>
  <c r="AA20" i="15"/>
  <c r="X11" i="15"/>
  <c r="J72" i="15"/>
  <c r="Z69" i="15"/>
  <c r="V55" i="15"/>
  <c r="T55" i="15"/>
  <c r="AA69" i="15"/>
  <c r="T136" i="15"/>
  <c r="V136" i="15"/>
  <c r="AH136" i="15" s="1"/>
  <c r="AK136" i="15" s="1"/>
  <c r="W147" i="15"/>
  <c r="V122" i="15"/>
  <c r="AH122" i="15" s="1"/>
  <c r="AK122" i="15" s="1"/>
  <c r="T122" i="15"/>
  <c r="V135" i="15"/>
  <c r="AH135" i="15" s="1"/>
  <c r="AK135" i="15" s="1"/>
  <c r="T135" i="15"/>
  <c r="Z169" i="15"/>
  <c r="T116" i="15"/>
  <c r="V116" i="15"/>
  <c r="AH116" i="15" s="1"/>
  <c r="AK116" i="15" s="1"/>
  <c r="W124" i="15"/>
  <c r="Y114" i="15"/>
  <c r="Z11" i="15"/>
  <c r="L72" i="15"/>
  <c r="V18" i="15"/>
  <c r="AH18" i="15" s="1"/>
  <c r="T18" i="15"/>
  <c r="W37" i="15"/>
  <c r="T50" i="15"/>
  <c r="V50" i="15"/>
  <c r="V69" i="15"/>
  <c r="T69" i="15"/>
  <c r="X141" i="15"/>
  <c r="Z170" i="15"/>
  <c r="X169" i="15"/>
  <c r="Y169" i="15"/>
  <c r="X168" i="15"/>
  <c r="J182" i="15"/>
  <c r="J287" i="15" s="1"/>
  <c r="X103" i="15"/>
  <c r="AB124" i="15"/>
  <c r="Z160" i="15"/>
  <c r="W175" i="15"/>
  <c r="X171" i="15"/>
  <c r="AD143" i="15"/>
  <c r="T164" i="15"/>
  <c r="V164" i="15"/>
  <c r="AB167" i="15"/>
  <c r="W180" i="15"/>
  <c r="V127" i="15"/>
  <c r="AH127" i="15" s="1"/>
  <c r="AK127" i="15" s="1"/>
  <c r="T127" i="15"/>
  <c r="AA134" i="15"/>
  <c r="AH223" i="15"/>
  <c r="T142" i="15"/>
  <c r="V142" i="15"/>
  <c r="AH142" i="15" s="1"/>
  <c r="AK142" i="15" s="1"/>
  <c r="Y171" i="15"/>
  <c r="V178" i="15"/>
  <c r="AH178" i="15" s="1"/>
  <c r="T178" i="15"/>
  <c r="H372" i="15"/>
  <c r="V293" i="15"/>
  <c r="T293" i="15"/>
  <c r="X352" i="15"/>
  <c r="Z86" i="14"/>
  <c r="Z95" i="14" s="1"/>
  <c r="L95" i="14"/>
  <c r="T129" i="14"/>
  <c r="R129" i="14"/>
  <c r="AI28" i="13"/>
  <c r="AJ129" i="11"/>
  <c r="AJ107" i="11"/>
  <c r="AJ15" i="6"/>
  <c r="AJ32" i="6"/>
  <c r="AN122" i="4"/>
  <c r="AF20" i="15"/>
  <c r="AG20" i="15"/>
  <c r="AE365" i="15"/>
  <c r="AF365" i="15"/>
  <c r="AG324" i="15"/>
  <c r="AF324" i="15"/>
  <c r="AE348" i="15"/>
  <c r="AH278" i="15"/>
  <c r="AH268" i="15"/>
  <c r="W275" i="15"/>
  <c r="W284" i="15" s="1"/>
  <c r="V275" i="15"/>
  <c r="AF265" i="15"/>
  <c r="X265" i="15"/>
  <c r="AE265" i="15"/>
  <c r="AD265" i="15"/>
  <c r="W249" i="15"/>
  <c r="V249" i="15"/>
  <c r="AD235" i="15"/>
  <c r="AC235" i="15"/>
  <c r="AC272" i="15" s="1"/>
  <c r="AB235" i="15"/>
  <c r="AB272" i="15" s="1"/>
  <c r="AE262" i="15"/>
  <c r="AD262" i="15"/>
  <c r="AC262" i="15"/>
  <c r="AH257" i="15"/>
  <c r="AH247" i="15"/>
  <c r="Z235" i="15"/>
  <c r="AG265" i="15"/>
  <c r="AH233" i="15"/>
  <c r="AA200" i="15"/>
  <c r="AE200" i="15"/>
  <c r="AF208" i="15"/>
  <c r="X208" i="15"/>
  <c r="AC208" i="15"/>
  <c r="AB208" i="15"/>
  <c r="Z208" i="15"/>
  <c r="AH201" i="15"/>
  <c r="AA204" i="15"/>
  <c r="AF170" i="15"/>
  <c r="AF90" i="15"/>
  <c r="AE90" i="15"/>
  <c r="AD94" i="15"/>
  <c r="V94" i="15"/>
  <c r="X94" i="15"/>
  <c r="Z70" i="15"/>
  <c r="AE42" i="15"/>
  <c r="AF42" i="15"/>
  <c r="V39" i="15"/>
  <c r="AH39" i="15" s="1"/>
  <c r="T39" i="15"/>
  <c r="V17" i="15"/>
  <c r="AH17" i="15" s="1"/>
  <c r="T17" i="15"/>
  <c r="P83" i="15"/>
  <c r="AD75" i="15"/>
  <c r="AD83" i="15" s="1"/>
  <c r="V14" i="15"/>
  <c r="AH14" i="15" s="1"/>
  <c r="T14" i="15"/>
  <c r="X21" i="15"/>
  <c r="AC69" i="15"/>
  <c r="W51" i="15"/>
  <c r="H83" i="15"/>
  <c r="V75" i="15"/>
  <c r="T75" i="15"/>
  <c r="V43" i="15"/>
  <c r="AH43" i="15" s="1"/>
  <c r="T43" i="15"/>
  <c r="V68" i="15"/>
  <c r="T68" i="15"/>
  <c r="V63" i="15"/>
  <c r="T63" i="15"/>
  <c r="W70" i="15"/>
  <c r="V33" i="15"/>
  <c r="AH33" i="15" s="1"/>
  <c r="T33" i="15"/>
  <c r="W63" i="15"/>
  <c r="Y70" i="15"/>
  <c r="T81" i="15"/>
  <c r="V81" i="15"/>
  <c r="AC124" i="15"/>
  <c r="AD141" i="15"/>
  <c r="Y143" i="15"/>
  <c r="W123" i="15"/>
  <c r="AD137" i="15"/>
  <c r="N182" i="15"/>
  <c r="N287" i="15" s="1"/>
  <c r="AB103" i="15"/>
  <c r="W149" i="15"/>
  <c r="Z123" i="15"/>
  <c r="V160" i="15"/>
  <c r="T160" i="15"/>
  <c r="AB44" i="15"/>
  <c r="AD69" i="15"/>
  <c r="W159" i="15"/>
  <c r="AD114" i="15"/>
  <c r="V124" i="15"/>
  <c r="T124" i="15"/>
  <c r="T132" i="15"/>
  <c r="V132" i="15"/>
  <c r="AD171" i="15"/>
  <c r="AB170" i="15"/>
  <c r="AC170" i="15"/>
  <c r="AD169" i="15"/>
  <c r="Y133" i="15"/>
  <c r="AA147" i="15"/>
  <c r="T137" i="15"/>
  <c r="V137" i="15"/>
  <c r="AB147" i="15"/>
  <c r="Y159" i="15"/>
  <c r="W112" i="15"/>
  <c r="Z168" i="15"/>
  <c r="AH186" i="15"/>
  <c r="AD167" i="15"/>
  <c r="V317" i="15"/>
  <c r="AH317" i="15" s="1"/>
  <c r="AK317" i="15" s="1"/>
  <c r="T317" i="15"/>
  <c r="AC336" i="15"/>
  <c r="V295" i="15"/>
  <c r="AH295" i="15" s="1"/>
  <c r="T295" i="15"/>
  <c r="M372" i="15"/>
  <c r="AA293" i="15"/>
  <c r="AB338" i="15"/>
  <c r="I408" i="15"/>
  <c r="I411" i="15" s="1"/>
  <c r="W399" i="15"/>
  <c r="AF11" i="15"/>
  <c r="AG11" i="15"/>
  <c r="AA11" i="15"/>
  <c r="AD11" i="15"/>
  <c r="AE286" i="14"/>
  <c r="AC286" i="14"/>
  <c r="AD286" i="14"/>
  <c r="AC212" i="14"/>
  <c r="AE212" i="14"/>
  <c r="T35" i="14"/>
  <c r="AF35" i="14" s="1"/>
  <c r="AI35" i="14" s="1"/>
  <c r="R35" i="14"/>
  <c r="AJ139" i="11"/>
  <c r="AJ45" i="6"/>
  <c r="P418" i="5"/>
  <c r="V233" i="4"/>
  <c r="AN140" i="4"/>
  <c r="AN121" i="4"/>
  <c r="V40" i="15"/>
  <c r="AH40" i="15" s="1"/>
  <c r="T40" i="15"/>
  <c r="AA38" i="15"/>
  <c r="H72" i="15"/>
  <c r="V10" i="15"/>
  <c r="T10" i="15"/>
  <c r="T76" i="15"/>
  <c r="V76" i="15"/>
  <c r="AH76" i="15" s="1"/>
  <c r="AK76" i="15" s="1"/>
  <c r="T32" i="15"/>
  <c r="V32" i="15"/>
  <c r="V49" i="15"/>
  <c r="AH49" i="15" s="1"/>
  <c r="T49" i="15"/>
  <c r="V70" i="15"/>
  <c r="T70" i="15"/>
  <c r="Z21" i="15"/>
  <c r="AA42" i="15"/>
  <c r="AD52" i="15"/>
  <c r="AC44" i="15"/>
  <c r="V64" i="15"/>
  <c r="T64" i="15"/>
  <c r="AB51" i="15"/>
  <c r="Y69" i="15"/>
  <c r="T20" i="15"/>
  <c r="V20" i="15"/>
  <c r="V41" i="15"/>
  <c r="AH41" i="15" s="1"/>
  <c r="T41" i="15"/>
  <c r="AC64" i="15"/>
  <c r="N83" i="15"/>
  <c r="AB75" i="15"/>
  <c r="AB83" i="15" s="1"/>
  <c r="V13" i="15"/>
  <c r="AH13" i="15" s="1"/>
  <c r="T13" i="15"/>
  <c r="W20" i="15"/>
  <c r="W50" i="15"/>
  <c r="AD64" i="15"/>
  <c r="O83" i="15"/>
  <c r="AC75" i="15"/>
  <c r="AC83" i="15" s="1"/>
  <c r="W105" i="15"/>
  <c r="W143" i="15"/>
  <c r="AA151" i="15"/>
  <c r="AC103" i="15"/>
  <c r="O182" i="15"/>
  <c r="O287" i="15" s="1"/>
  <c r="Y124" i="15"/>
  <c r="T168" i="15"/>
  <c r="V168" i="15"/>
  <c r="T111" i="15"/>
  <c r="V111" i="15"/>
  <c r="V131" i="15"/>
  <c r="AH131" i="15" s="1"/>
  <c r="AK131" i="15" s="1"/>
  <c r="T131" i="15"/>
  <c r="W160" i="15"/>
  <c r="V26" i="15"/>
  <c r="AH26" i="15" s="1"/>
  <c r="T26" i="15"/>
  <c r="Z38" i="15"/>
  <c r="Y51" i="15"/>
  <c r="V58" i="15"/>
  <c r="AH58" i="15" s="1"/>
  <c r="T58" i="15"/>
  <c r="X64" i="15"/>
  <c r="X70" i="15"/>
  <c r="W133" i="15"/>
  <c r="T125" i="15"/>
  <c r="V125" i="15"/>
  <c r="AH125" i="15" s="1"/>
  <c r="AK125" i="15" s="1"/>
  <c r="AC133" i="15"/>
  <c r="AB179" i="15"/>
  <c r="T174" i="15"/>
  <c r="V174" i="15"/>
  <c r="AH174" i="15" s="1"/>
  <c r="AA133" i="15"/>
  <c r="Y167" i="15"/>
  <c r="T108" i="15"/>
  <c r="V108" i="15"/>
  <c r="AH108" i="15" s="1"/>
  <c r="X114" i="15"/>
  <c r="V169" i="15"/>
  <c r="T169" i="15"/>
  <c r="AC171" i="15"/>
  <c r="AD153" i="15"/>
  <c r="V161" i="15"/>
  <c r="AH161" i="15" s="1"/>
  <c r="T161" i="15"/>
  <c r="V150" i="15"/>
  <c r="AH150" i="15" s="1"/>
  <c r="T150" i="15"/>
  <c r="V300" i="15"/>
  <c r="AH300" i="15" s="1"/>
  <c r="T300" i="15"/>
  <c r="J372" i="15"/>
  <c r="X293" i="15"/>
  <c r="V315" i="15"/>
  <c r="T315" i="15"/>
  <c r="AB348" i="15"/>
  <c r="AA352" i="15"/>
  <c r="V358" i="15"/>
  <c r="AH358" i="15" s="1"/>
  <c r="T358" i="15"/>
  <c r="V360" i="15"/>
  <c r="T360" i="15"/>
  <c r="V377" i="15"/>
  <c r="AH377" i="15" s="1"/>
  <c r="T377" i="15"/>
  <c r="AE81" i="15"/>
  <c r="AG81" i="15"/>
  <c r="Z81" i="15"/>
  <c r="R158" i="14"/>
  <c r="T158" i="14"/>
  <c r="F80" i="12"/>
  <c r="AJ317" i="5"/>
  <c r="V406" i="4"/>
  <c r="V418" i="4" s="1"/>
  <c r="AN120" i="4"/>
  <c r="W265" i="15"/>
  <c r="V265" i="15"/>
  <c r="W262" i="15"/>
  <c r="V262" i="15"/>
  <c r="AE246" i="15"/>
  <c r="AC246" i="15"/>
  <c r="AD246" i="15"/>
  <c r="AF192" i="15"/>
  <c r="X192" i="15"/>
  <c r="AB192" i="15"/>
  <c r="Z192" i="15"/>
  <c r="AD192" i="15"/>
  <c r="AC192" i="15"/>
  <c r="Z190" i="15"/>
  <c r="AF190" i="15"/>
  <c r="AE190" i="15"/>
  <c r="X190" i="15"/>
  <c r="AD190" i="15"/>
  <c r="K72" i="15"/>
  <c r="K97" i="15" s="1"/>
  <c r="Y10" i="15"/>
  <c r="V61" i="15"/>
  <c r="AH61" i="15" s="1"/>
  <c r="T61" i="15"/>
  <c r="V48" i="15"/>
  <c r="AH48" i="15" s="1"/>
  <c r="T48" i="15"/>
  <c r="V45" i="15"/>
  <c r="T45" i="15"/>
  <c r="W42" i="15"/>
  <c r="AA75" i="15"/>
  <c r="AA83" i="15" s="1"/>
  <c r="M83" i="15"/>
  <c r="AC21" i="15"/>
  <c r="AC42" i="15"/>
  <c r="AD21" i="15"/>
  <c r="AD51" i="15"/>
  <c r="AA130" i="15"/>
  <c r="K182" i="15"/>
  <c r="K287" i="15" s="1"/>
  <c r="Y103" i="15"/>
  <c r="V114" i="15"/>
  <c r="T114" i="15"/>
  <c r="AB20" i="15"/>
  <c r="AB52" i="15"/>
  <c r="I83" i="15"/>
  <c r="W75" i="15"/>
  <c r="W83" i="15" s="1"/>
  <c r="V109" i="15"/>
  <c r="AH109" i="15" s="1"/>
  <c r="T109" i="15"/>
  <c r="Z134" i="15"/>
  <c r="AC159" i="15"/>
  <c r="AD180" i="15"/>
  <c r="AC179" i="15"/>
  <c r="W153" i="15"/>
  <c r="AC114" i="15"/>
  <c r="X134" i="15"/>
  <c r="Z167" i="15"/>
  <c r="T133" i="15"/>
  <c r="V133" i="15"/>
  <c r="V123" i="15"/>
  <c r="T123" i="15"/>
  <c r="AA137" i="15"/>
  <c r="Y170" i="15"/>
  <c r="T138" i="15"/>
  <c r="V138" i="15"/>
  <c r="AH138" i="15" s="1"/>
  <c r="AK138" i="15" s="1"/>
  <c r="AC169" i="15"/>
  <c r="AB180" i="15"/>
  <c r="AA319" i="15"/>
  <c r="Y296" i="15"/>
  <c r="X325" i="15"/>
  <c r="W333" i="15"/>
  <c r="AD346" i="15"/>
  <c r="V405" i="15"/>
  <c r="AH405" i="15" s="1"/>
  <c r="T405" i="15"/>
  <c r="X388" i="15"/>
  <c r="X392" i="15" s="1"/>
  <c r="X395" i="15" s="1"/>
  <c r="J392" i="15"/>
  <c r="J395" i="15" s="1"/>
  <c r="AI16" i="13"/>
  <c r="AI17" i="13"/>
  <c r="AN146" i="4"/>
  <c r="AN114" i="4"/>
  <c r="AD291" i="5"/>
  <c r="AN119" i="4"/>
  <c r="U406" i="4"/>
  <c r="U418" i="4" s="1"/>
  <c r="AH252" i="15"/>
  <c r="AH258" i="15"/>
  <c r="W254" i="15"/>
  <c r="V254" i="15"/>
  <c r="X246" i="15"/>
  <c r="AH276" i="15"/>
  <c r="W235" i="15"/>
  <c r="Z206" i="15"/>
  <c r="AE206" i="15"/>
  <c r="AD206" i="15"/>
  <c r="AB206" i="15"/>
  <c r="AA206" i="15"/>
  <c r="AG192" i="15"/>
  <c r="AA190" i="15"/>
  <c r="AA219" i="15" s="1"/>
  <c r="V219" i="15"/>
  <c r="AH185" i="15"/>
  <c r="AE123" i="15"/>
  <c r="AF123" i="15"/>
  <c r="AF133" i="15"/>
  <c r="W66" i="15"/>
  <c r="AE64" i="15"/>
  <c r="T38" i="15"/>
  <c r="V38" i="15"/>
  <c r="AF21" i="15"/>
  <c r="AC20" i="15"/>
  <c r="Y52" i="15"/>
  <c r="V25" i="15"/>
  <c r="AH25" i="15" s="1"/>
  <c r="T25" i="15"/>
  <c r="T36" i="15"/>
  <c r="V36" i="15"/>
  <c r="AH36" i="15" s="1"/>
  <c r="V77" i="15"/>
  <c r="AH77" i="15" s="1"/>
  <c r="T77" i="15"/>
  <c r="AD29" i="15"/>
  <c r="AC51" i="15"/>
  <c r="T29" i="15"/>
  <c r="V29" i="15"/>
  <c r="Z44" i="15"/>
  <c r="V59" i="15"/>
  <c r="AH59" i="15" s="1"/>
  <c r="T59" i="15"/>
  <c r="V156" i="15"/>
  <c r="AH156" i="15" s="1"/>
  <c r="T156" i="15"/>
  <c r="T118" i="15"/>
  <c r="V118" i="15"/>
  <c r="AH118" i="15" s="1"/>
  <c r="AK118" i="15" s="1"/>
  <c r="Y147" i="15"/>
  <c r="T106" i="15"/>
  <c r="V106" i="15"/>
  <c r="AH106" i="15" s="1"/>
  <c r="P182" i="15"/>
  <c r="P287" i="15" s="1"/>
  <c r="AD103" i="15"/>
  <c r="Z114" i="15"/>
  <c r="AA123" i="15"/>
  <c r="V15" i="15"/>
  <c r="T15" i="15"/>
  <c r="W21" i="15"/>
  <c r="T34" i="15"/>
  <c r="V34" i="15"/>
  <c r="AH34" i="15" s="1"/>
  <c r="W53" i="15"/>
  <c r="T66" i="15"/>
  <c r="V66" i="15"/>
  <c r="AH66" i="15" s="1"/>
  <c r="AC123" i="15"/>
  <c r="AA103" i="15"/>
  <c r="M182" i="15"/>
  <c r="M287" i="15" s="1"/>
  <c r="X151" i="15"/>
  <c r="W164" i="15"/>
  <c r="Z164" i="15"/>
  <c r="T155" i="15"/>
  <c r="V155" i="15"/>
  <c r="AH155" i="15" s="1"/>
  <c r="AB168" i="15"/>
  <c r="T141" i="15"/>
  <c r="V141" i="15"/>
  <c r="V154" i="15"/>
  <c r="AH154" i="15" s="1"/>
  <c r="T154" i="15"/>
  <c r="V179" i="15"/>
  <c r="T179" i="15"/>
  <c r="V311" i="15"/>
  <c r="T311" i="15"/>
  <c r="W311" i="15"/>
  <c r="V305" i="15"/>
  <c r="AH305" i="15" s="1"/>
  <c r="T305" i="15"/>
  <c r="L372" i="15"/>
  <c r="Z293" i="15"/>
  <c r="T363" i="15"/>
  <c r="V363" i="15"/>
  <c r="AH363" i="15" s="1"/>
  <c r="AC274" i="14"/>
  <c r="AD274" i="14"/>
  <c r="M185" i="14"/>
  <c r="AA104" i="14"/>
  <c r="T76" i="14"/>
  <c r="AF76" i="14" s="1"/>
  <c r="AI76" i="14" s="1"/>
  <c r="R76" i="14"/>
  <c r="F83" i="14"/>
  <c r="U375" i="13"/>
  <c r="AJ106" i="11"/>
  <c r="AN113" i="4"/>
  <c r="U233" i="4"/>
  <c r="AG392" i="15"/>
  <c r="AG395" i="15" s="1"/>
  <c r="AF296" i="15"/>
  <c r="AG296" i="15"/>
  <c r="AF275" i="15"/>
  <c r="AF284" i="15" s="1"/>
  <c r="X275" i="15"/>
  <c r="X284" i="15" s="1"/>
  <c r="AE275" i="15"/>
  <c r="AD275" i="15"/>
  <c r="Z246" i="15"/>
  <c r="AA275" i="15"/>
  <c r="AA284" i="15" s="1"/>
  <c r="AH277" i="15"/>
  <c r="AF246" i="15"/>
  <c r="W259" i="15"/>
  <c r="AH259" i="15" s="1"/>
  <c r="AH205" i="15"/>
  <c r="AF143" i="15"/>
  <c r="AE143" i="15"/>
  <c r="AF151" i="15"/>
  <c r="X38" i="15"/>
  <c r="AF403" i="15"/>
  <c r="AE399" i="15"/>
  <c r="AF399" i="15"/>
  <c r="AE357" i="15"/>
  <c r="AF357" i="15"/>
  <c r="AF348" i="15"/>
  <c r="AE352" i="15"/>
  <c r="AG336" i="15"/>
  <c r="AG373" i="15" s="1"/>
  <c r="AF319" i="15"/>
  <c r="AG319" i="15"/>
  <c r="AD280" i="15"/>
  <c r="AC280" i="15"/>
  <c r="AC284" i="15" s="1"/>
  <c r="AG275" i="15"/>
  <c r="AG284" i="15" s="1"/>
  <c r="AH251" i="15"/>
  <c r="Y280" i="15"/>
  <c r="AH281" i="15"/>
  <c r="AH244" i="15"/>
  <c r="AH253" i="15"/>
  <c r="AF262" i="15"/>
  <c r="AE254" i="15"/>
  <c r="AD254" i="15"/>
  <c r="AC254" i="15"/>
  <c r="AB254" i="15"/>
  <c r="AA254" i="15"/>
  <c r="AA235" i="15"/>
  <c r="AA272" i="15" s="1"/>
  <c r="Z254" i="15"/>
  <c r="X280" i="15"/>
  <c r="AB262" i="15"/>
  <c r="W238" i="15"/>
  <c r="V238" i="15"/>
  <c r="W267" i="15"/>
  <c r="AH267" i="15" s="1"/>
  <c r="W241" i="15"/>
  <c r="V241" i="15"/>
  <c r="AH209" i="15"/>
  <c r="AH213" i="15"/>
  <c r="AH255" i="15"/>
  <c r="AH196" i="15"/>
  <c r="AH210" i="15"/>
  <c r="Y190" i="15"/>
  <c r="AG130" i="15"/>
  <c r="AF179" i="15"/>
  <c r="AF171" i="15"/>
  <c r="AG171" i="15"/>
  <c r="AE171" i="15"/>
  <c r="AE130" i="15"/>
  <c r="AF68" i="15"/>
  <c r="AG68" i="15"/>
  <c r="AE20" i="15"/>
  <c r="AE94" i="15"/>
  <c r="AE68" i="15"/>
  <c r="AE52" i="15"/>
  <c r="AE29" i="15"/>
  <c r="AG29" i="15"/>
  <c r="AF29" i="15"/>
  <c r="AG401" i="15"/>
  <c r="AE403" i="15"/>
  <c r="AG330" i="15"/>
  <c r="X262" i="15"/>
  <c r="AB265" i="15"/>
  <c r="AG246" i="15"/>
  <c r="Y275" i="15"/>
  <c r="Y284" i="15" s="1"/>
  <c r="AG254" i="15"/>
  <c r="AE238" i="15"/>
  <c r="AD238" i="15"/>
  <c r="AC238" i="15"/>
  <c r="AA238" i="15"/>
  <c r="Z229" i="15"/>
  <c r="Z272" i="15" s="1"/>
  <c r="X229" i="15"/>
  <c r="X272" i="15" s="1"/>
  <c r="AD229" i="15"/>
  <c r="AD272" i="15" s="1"/>
  <c r="AF229" i="15"/>
  <c r="AH229" i="15" s="1"/>
  <c r="AF235" i="15"/>
  <c r="AB212" i="15"/>
  <c r="AG212" i="15"/>
  <c r="Y212" i="15"/>
  <c r="X212" i="15"/>
  <c r="AF212" i="15"/>
  <c r="AD212" i="15"/>
  <c r="AC212" i="15"/>
  <c r="AE192" i="15"/>
  <c r="AF206" i="15"/>
  <c r="AG200" i="15"/>
  <c r="AG208" i="15"/>
  <c r="AB188" i="15"/>
  <c r="Y188" i="15"/>
  <c r="Y219" i="15" s="1"/>
  <c r="AG188" i="15"/>
  <c r="AF188" i="15"/>
  <c r="X188" i="15"/>
  <c r="X219" i="15" s="1"/>
  <c r="AG123" i="15"/>
  <c r="AG164" i="15"/>
  <c r="AE164" i="15"/>
  <c r="AE169" i="15"/>
  <c r="AA192" i="15"/>
  <c r="AG168" i="15"/>
  <c r="AE168" i="15"/>
  <c r="AH187" i="15"/>
  <c r="AE153" i="15"/>
  <c r="W94" i="15"/>
  <c r="AC90" i="15"/>
  <c r="AF114" i="15"/>
  <c r="AG114" i="15"/>
  <c r="AG64" i="15"/>
  <c r="V65" i="15"/>
  <c r="AH65" i="15" s="1"/>
  <c r="T65" i="15"/>
  <c r="V57" i="15"/>
  <c r="AH57" i="15" s="1"/>
  <c r="T57" i="15"/>
  <c r="T21" i="15"/>
  <c r="V21" i="15"/>
  <c r="X52" i="15"/>
  <c r="Z64" i="15"/>
  <c r="V44" i="15"/>
  <c r="T44" i="15"/>
  <c r="V80" i="15"/>
  <c r="AH80" i="15" s="1"/>
  <c r="T80" i="15"/>
  <c r="X51" i="15"/>
  <c r="T60" i="15"/>
  <c r="V60" i="15"/>
  <c r="AH60" i="15" s="1"/>
  <c r="AB70" i="15"/>
  <c r="Y20" i="15"/>
  <c r="Y29" i="15"/>
  <c r="Y64" i="15"/>
  <c r="V37" i="15"/>
  <c r="AH37" i="15" s="1"/>
  <c r="T37" i="15"/>
  <c r="Y44" i="15"/>
  <c r="Z52" i="15"/>
  <c r="V67" i="15"/>
  <c r="T67" i="15"/>
  <c r="AA52" i="15"/>
  <c r="Y130" i="15"/>
  <c r="AC137" i="15"/>
  <c r="AB130" i="15"/>
  <c r="V148" i="15"/>
  <c r="AH148" i="15" s="1"/>
  <c r="T148" i="15"/>
  <c r="Z124" i="15"/>
  <c r="W163" i="15"/>
  <c r="AH86" i="15"/>
  <c r="AH94" i="15" s="1"/>
  <c r="O8" i="2" s="1"/>
  <c r="T112" i="15"/>
  <c r="V112" i="15"/>
  <c r="AH112" i="15" s="1"/>
  <c r="AA124" i="15"/>
  <c r="AA141" i="15"/>
  <c r="V104" i="15"/>
  <c r="AH104" i="15" s="1"/>
  <c r="T104" i="15"/>
  <c r="T128" i="15"/>
  <c r="V128" i="15"/>
  <c r="AH128" i="15" s="1"/>
  <c r="AK128" i="15" s="1"/>
  <c r="Y137" i="15"/>
  <c r="V152" i="15"/>
  <c r="AH152" i="15" s="1"/>
  <c r="T152" i="15"/>
  <c r="Z151" i="15"/>
  <c r="AB164" i="15"/>
  <c r="W137" i="15"/>
  <c r="AB159" i="15"/>
  <c r="AA171" i="15"/>
  <c r="AB160" i="15"/>
  <c r="X123" i="15"/>
  <c r="X179" i="15"/>
  <c r="Y153" i="15"/>
  <c r="Z171" i="15"/>
  <c r="AA169" i="15"/>
  <c r="P372" i="15"/>
  <c r="AD293" i="15"/>
  <c r="AA296" i="15"/>
  <c r="T314" i="15"/>
  <c r="V314" i="15"/>
  <c r="AH314" i="15" s="1"/>
  <c r="AK314" i="15" s="1"/>
  <c r="T352" i="15"/>
  <c r="V352" i="15"/>
  <c r="Y346" i="15"/>
  <c r="AD162" i="14"/>
  <c r="AE162" i="14"/>
  <c r="AC162" i="14"/>
  <c r="AD163" i="14"/>
  <c r="AC163" i="14"/>
  <c r="AE163" i="14"/>
  <c r="AA163" i="14"/>
  <c r="T137" i="14"/>
  <c r="AF137" i="14" s="1"/>
  <c r="R137" i="14"/>
  <c r="R79" i="14"/>
  <c r="T79" i="14"/>
  <c r="AF79" i="14" s="1"/>
  <c r="X162" i="14"/>
  <c r="AI26" i="13"/>
  <c r="AJ137" i="11"/>
  <c r="U185" i="5"/>
  <c r="AN112" i="4"/>
  <c r="AN117" i="4"/>
  <c r="AE346" i="15"/>
  <c r="AG346" i="15"/>
  <c r="AE340" i="15"/>
  <c r="AG340" i="15"/>
  <c r="AA246" i="15"/>
  <c r="AH198" i="15"/>
  <c r="AH226" i="15"/>
  <c r="Y192" i="15"/>
  <c r="AG180" i="15"/>
  <c r="AF180" i="15"/>
  <c r="AF124" i="15"/>
  <c r="AE124" i="15"/>
  <c r="AE141" i="15"/>
  <c r="I8" i="1"/>
  <c r="Q414" i="15"/>
  <c r="AF141" i="15"/>
  <c r="AA94" i="15"/>
  <c r="AF38" i="15"/>
  <c r="AG38" i="15"/>
  <c r="AG21" i="15"/>
  <c r="O72" i="15"/>
  <c r="O97" i="15" s="1"/>
  <c r="AC10" i="15"/>
  <c r="AF336" i="15"/>
  <c r="AF373" i="15" s="1"/>
  <c r="AF315" i="15"/>
  <c r="AF372" i="15" s="1"/>
  <c r="AF384" i="15" s="1"/>
  <c r="AG315" i="15"/>
  <c r="AG372" i="15" s="1"/>
  <c r="AG384" i="15" s="1"/>
  <c r="AE280" i="15"/>
  <c r="AB280" i="15"/>
  <c r="AB284" i="15" s="1"/>
  <c r="AH279" i="15"/>
  <c r="I15" i="1"/>
  <c r="AH243" i="15"/>
  <c r="AB246" i="15"/>
  <c r="I14" i="1"/>
  <c r="Y246" i="15"/>
  <c r="AG272" i="15"/>
  <c r="X206" i="15"/>
  <c r="AB204" i="15"/>
  <c r="AG204" i="15"/>
  <c r="Y204" i="15"/>
  <c r="Z204" i="15"/>
  <c r="AF204" i="15"/>
  <c r="AD204" i="15"/>
  <c r="X204" i="15"/>
  <c r="AG151" i="15"/>
  <c r="AG170" i="15"/>
  <c r="AF167" i="15"/>
  <c r="AE167" i="15"/>
  <c r="AG160" i="15"/>
  <c r="AE160" i="15"/>
  <c r="AF160" i="15"/>
  <c r="AG167" i="15"/>
  <c r="AD90" i="15"/>
  <c r="AB90" i="15"/>
  <c r="Z90" i="15"/>
  <c r="Y90" i="15"/>
  <c r="AG90" i="15"/>
  <c r="AG51" i="15"/>
  <c r="AE51" i="15"/>
  <c r="X20" i="15"/>
  <c r="AG70" i="15"/>
  <c r="AE70" i="15"/>
  <c r="AF70" i="15"/>
  <c r="AB64" i="15"/>
  <c r="V35" i="15"/>
  <c r="AH35" i="15" s="1"/>
  <c r="T35" i="15"/>
  <c r="AA64" i="15"/>
  <c r="V27" i="15"/>
  <c r="AH27" i="15" s="1"/>
  <c r="T27" i="15"/>
  <c r="AB38" i="15"/>
  <c r="X29" i="15"/>
  <c r="AB42" i="15"/>
  <c r="AB21" i="15"/>
  <c r="W69" i="15"/>
  <c r="V28" i="15"/>
  <c r="AH28" i="15" s="1"/>
  <c r="T28" i="15"/>
  <c r="W38" i="15"/>
  <c r="V79" i="15"/>
  <c r="AH79" i="15" s="1"/>
  <c r="T79" i="15"/>
  <c r="AC38" i="15"/>
  <c r="AC68" i="15"/>
  <c r="AC134" i="15"/>
  <c r="AD38" i="15"/>
  <c r="T46" i="15"/>
  <c r="V46" i="15"/>
  <c r="AH46" i="15" s="1"/>
  <c r="W67" i="15"/>
  <c r="Z130" i="15"/>
  <c r="T173" i="15"/>
  <c r="V173" i="15"/>
  <c r="AH173" i="15" s="1"/>
  <c r="I182" i="15"/>
  <c r="I287" i="15" s="1"/>
  <c r="W103" i="15"/>
  <c r="V120" i="15"/>
  <c r="AH120" i="15" s="1"/>
  <c r="AK120" i="15" s="1"/>
  <c r="T120" i="15"/>
  <c r="AB151" i="15"/>
  <c r="T110" i="15"/>
  <c r="V110" i="15"/>
  <c r="AH110" i="15" s="1"/>
  <c r="I72" i="15"/>
  <c r="I97" i="15" s="1"/>
  <c r="W10" i="15"/>
  <c r="W29" i="15"/>
  <c r="V42" i="15"/>
  <c r="T42" i="15"/>
  <c r="V143" i="15"/>
  <c r="T143" i="15"/>
  <c r="T129" i="15"/>
  <c r="V129" i="15"/>
  <c r="AH129" i="15" s="1"/>
  <c r="AK129" i="15" s="1"/>
  <c r="AA153" i="15"/>
  <c r="V180" i="15"/>
  <c r="T180" i="15"/>
  <c r="Z143" i="15"/>
  <c r="AC168" i="15"/>
  <c r="W151" i="15"/>
  <c r="AD160" i="15"/>
  <c r="T153" i="15"/>
  <c r="V153" i="15"/>
  <c r="W111" i="15"/>
  <c r="T117" i="15"/>
  <c r="V117" i="15"/>
  <c r="AH117" i="15" s="1"/>
  <c r="AK117" i="15" s="1"/>
  <c r="AD124" i="15"/>
  <c r="X153" i="15"/>
  <c r="AA164" i="15"/>
  <c r="V119" i="15"/>
  <c r="AH119" i="15" s="1"/>
  <c r="AK119" i="15" s="1"/>
  <c r="T119" i="15"/>
  <c r="W132" i="15"/>
  <c r="T149" i="15"/>
  <c r="V149" i="15"/>
  <c r="AH149" i="15" s="1"/>
  <c r="V134" i="15"/>
  <c r="T134" i="15"/>
  <c r="T163" i="15"/>
  <c r="V163" i="15"/>
  <c r="AH163" i="15" s="1"/>
  <c r="T171" i="15"/>
  <c r="V171" i="15"/>
  <c r="V159" i="15"/>
  <c r="T159" i="15"/>
  <c r="AB324" i="15"/>
  <c r="V313" i="15"/>
  <c r="T313" i="15"/>
  <c r="T365" i="15"/>
  <c r="V365" i="15"/>
  <c r="T355" i="15"/>
  <c r="V355" i="15"/>
  <c r="AH355" i="15" s="1"/>
  <c r="W340" i="15"/>
  <c r="Y348" i="15"/>
  <c r="V357" i="15"/>
  <c r="T357" i="15"/>
  <c r="W365" i="15"/>
  <c r="V379" i="15"/>
  <c r="T379" i="15"/>
  <c r="W401" i="15"/>
  <c r="T53" i="15"/>
  <c r="V53" i="15"/>
  <c r="AH53" i="15" s="1"/>
  <c r="AC260" i="14"/>
  <c r="AD260" i="14"/>
  <c r="AE260" i="14"/>
  <c r="AE274" i="14"/>
  <c r="AE158" i="14"/>
  <c r="AD158" i="14"/>
  <c r="AC158" i="14"/>
  <c r="U64" i="14"/>
  <c r="R64" i="14"/>
  <c r="AE113" i="14"/>
  <c r="AD113" i="14"/>
  <c r="AC113" i="14"/>
  <c r="AI43" i="13"/>
  <c r="AI29" i="13"/>
  <c r="F413" i="13"/>
  <c r="AI41" i="13"/>
  <c r="AJ138" i="11"/>
  <c r="F409" i="7"/>
  <c r="AJ13" i="6"/>
  <c r="U312" i="4"/>
  <c r="V290" i="4"/>
  <c r="AN111" i="4"/>
  <c r="AG116" i="4"/>
  <c r="U194" i="4"/>
  <c r="Y272" i="15"/>
  <c r="AH188" i="15"/>
  <c r="AD219" i="15"/>
  <c r="AG147" i="15"/>
  <c r="AE147" i="15"/>
  <c r="V12" i="15"/>
  <c r="T12" i="15"/>
  <c r="AF346" i="15"/>
  <c r="AF338" i="15"/>
  <c r="W270" i="15"/>
  <c r="V270" i="15"/>
  <c r="AH270" i="15" s="1"/>
  <c r="W246" i="15"/>
  <c r="W272" i="15" s="1"/>
  <c r="V246" i="15"/>
  <c r="AH227" i="15"/>
  <c r="AH228" i="15"/>
  <c r="W208" i="15"/>
  <c r="W219" i="15" s="1"/>
  <c r="AH192" i="15"/>
  <c r="AF200" i="15"/>
  <c r="X200" i="15"/>
  <c r="AH200" i="15" s="1"/>
  <c r="AC200" i="15"/>
  <c r="AB200" i="15"/>
  <c r="Z200" i="15"/>
  <c r="Z219" i="15" s="1"/>
  <c r="AH195" i="15"/>
  <c r="AB190" i="15"/>
  <c r="AB219" i="15" s="1"/>
  <c r="AG206" i="15"/>
  <c r="AH204" i="15"/>
  <c r="AF219" i="15"/>
  <c r="AC190" i="15"/>
  <c r="AC219" i="15" s="1"/>
  <c r="AG159" i="15"/>
  <c r="AH189" i="15"/>
  <c r="AF159" i="15"/>
  <c r="AE133" i="15"/>
  <c r="R97" i="15"/>
  <c r="R414" i="15" s="1"/>
  <c r="AF94" i="15"/>
  <c r="V23" i="15"/>
  <c r="AH23" i="15" s="1"/>
  <c r="T23" i="15"/>
  <c r="V56" i="15"/>
  <c r="AH56" i="15" s="1"/>
  <c r="T56" i="15"/>
  <c r="AD10" i="15"/>
  <c r="P72" i="15"/>
  <c r="P97" i="15" s="1"/>
  <c r="Z68" i="15"/>
  <c r="AA44" i="15"/>
  <c r="T62" i="15"/>
  <c r="V62" i="15"/>
  <c r="AH62" i="15" s="1"/>
  <c r="X75" i="15"/>
  <c r="X83" i="15" s="1"/>
  <c r="J83" i="15"/>
  <c r="T22" i="15"/>
  <c r="V22" i="15"/>
  <c r="AH22" i="15" s="1"/>
  <c r="V31" i="15"/>
  <c r="AH31" i="15" s="1"/>
  <c r="T31" i="15"/>
  <c r="AC70" i="15"/>
  <c r="T19" i="15"/>
  <c r="V19" i="15"/>
  <c r="AH19" i="15" s="1"/>
  <c r="AA29" i="15"/>
  <c r="V47" i="15"/>
  <c r="AH47" i="15" s="1"/>
  <c r="T47" i="15"/>
  <c r="M72" i="15"/>
  <c r="M97" i="15" s="1"/>
  <c r="AA10" i="15"/>
  <c r="T54" i="15"/>
  <c r="V54" i="15"/>
  <c r="AH54" i="15" s="1"/>
  <c r="AB10" i="15"/>
  <c r="AB72" i="15" s="1"/>
  <c r="AB97" i="15" s="1"/>
  <c r="N72" i="15"/>
  <c r="N97" i="15" s="1"/>
  <c r="AD68" i="15"/>
  <c r="T103" i="15"/>
  <c r="H182" i="15"/>
  <c r="V103" i="15"/>
  <c r="AB134" i="15"/>
  <c r="T121" i="15"/>
  <c r="V121" i="15"/>
  <c r="AH121" i="15" s="1"/>
  <c r="AK121" i="15" s="1"/>
  <c r="W114" i="15"/>
  <c r="Y123" i="15"/>
  <c r="AD42" i="15"/>
  <c r="AB68" i="15"/>
  <c r="V78" i="15"/>
  <c r="AH78" i="15" s="1"/>
  <c r="T78" i="15"/>
  <c r="AB114" i="15"/>
  <c r="X130" i="15"/>
  <c r="AC167" i="15"/>
  <c r="AC153" i="15"/>
  <c r="AB123" i="15"/>
  <c r="X159" i="15"/>
  <c r="Z133" i="15"/>
  <c r="W170" i="15"/>
  <c r="L182" i="15"/>
  <c r="L287" i="15" s="1"/>
  <c r="Z103" i="15"/>
  <c r="V126" i="15"/>
  <c r="AH126" i="15" s="1"/>
  <c r="AK126" i="15" s="1"/>
  <c r="T126" i="15"/>
  <c r="W141" i="15"/>
  <c r="Z153" i="15"/>
  <c r="X137" i="15"/>
  <c r="AC143" i="15"/>
  <c r="AC141" i="15"/>
  <c r="Z296" i="15"/>
  <c r="Z330" i="15"/>
  <c r="V351" i="15"/>
  <c r="AH351" i="15" s="1"/>
  <c r="T351" i="15"/>
  <c r="L392" i="15"/>
  <c r="L395" i="15" s="1"/>
  <c r="Z388" i="15"/>
  <c r="Z392" i="15" s="1"/>
  <c r="Z395" i="15" s="1"/>
  <c r="AB403" i="15"/>
  <c r="AE116" i="14"/>
  <c r="AC116" i="14"/>
  <c r="AD116" i="14"/>
  <c r="Y116" i="14"/>
  <c r="H83" i="14"/>
  <c r="V75" i="14"/>
  <c r="V83" i="14" s="1"/>
  <c r="R153" i="14"/>
  <c r="T153" i="14"/>
  <c r="R161" i="14"/>
  <c r="T161" i="14"/>
  <c r="AI42" i="13"/>
  <c r="AJ131" i="11"/>
  <c r="AJ115" i="11"/>
  <c r="AJ123" i="11"/>
  <c r="AJ147" i="11"/>
  <c r="AJ25" i="6"/>
  <c r="AG264" i="4"/>
  <c r="AN264" i="4" s="1"/>
  <c r="AN123" i="4"/>
  <c r="N451" i="4"/>
  <c r="N466" i="4" s="1"/>
  <c r="V303" i="15"/>
  <c r="T303" i="15"/>
  <c r="AA311" i="15"/>
  <c r="Z325" i="15"/>
  <c r="V309" i="15"/>
  <c r="AH309" i="15" s="1"/>
  <c r="T309" i="15"/>
  <c r="T310" i="15"/>
  <c r="V310" i="15"/>
  <c r="AH310" i="15" s="1"/>
  <c r="T316" i="15"/>
  <c r="V316" i="15"/>
  <c r="AH316" i="15" s="1"/>
  <c r="AK316" i="15" s="1"/>
  <c r="AA330" i="15"/>
  <c r="AB311" i="15"/>
  <c r="AC311" i="15"/>
  <c r="T318" i="15"/>
  <c r="V318" i="15"/>
  <c r="AH318" i="15" s="1"/>
  <c r="AK318" i="15" s="1"/>
  <c r="W325" i="15"/>
  <c r="V330" i="15"/>
  <c r="T330" i="15"/>
  <c r="AB330" i="15"/>
  <c r="X338" i="15"/>
  <c r="AA346" i="15"/>
  <c r="AC338" i="15"/>
  <c r="W348" i="15"/>
  <c r="T346" i="15"/>
  <c r="V346" i="15"/>
  <c r="T334" i="15"/>
  <c r="V334" i="15"/>
  <c r="AH334" i="15" s="1"/>
  <c r="AC352" i="15"/>
  <c r="V336" i="15"/>
  <c r="T336" i="15"/>
  <c r="T349" i="15"/>
  <c r="V349" i="15"/>
  <c r="AH349" i="15" s="1"/>
  <c r="Z352" i="15"/>
  <c r="V364" i="15"/>
  <c r="AH364" i="15" s="1"/>
  <c r="T364" i="15"/>
  <c r="AC357" i="15"/>
  <c r="AC348" i="15"/>
  <c r="Y365" i="15"/>
  <c r="AC388" i="15"/>
  <c r="AC392" i="15" s="1"/>
  <c r="AC395" i="15" s="1"/>
  <c r="O392" i="15"/>
  <c r="O395" i="15" s="1"/>
  <c r="L408" i="15"/>
  <c r="L411" i="15" s="1"/>
  <c r="Z411" i="15" s="1"/>
  <c r="Z399" i="15"/>
  <c r="M408" i="15"/>
  <c r="M411" i="15" s="1"/>
  <c r="AA411" i="15" s="1"/>
  <c r="AA399" i="15"/>
  <c r="V402" i="15"/>
  <c r="AH402" i="15" s="1"/>
  <c r="T402" i="15"/>
  <c r="I392" i="15"/>
  <c r="I395" i="15" s="1"/>
  <c r="W388" i="15"/>
  <c r="V388" i="15"/>
  <c r="H392" i="15"/>
  <c r="H395" i="15" s="1"/>
  <c r="T388" i="15"/>
  <c r="P408" i="15"/>
  <c r="P411" i="15" s="1"/>
  <c r="AD411" i="15" s="1"/>
  <c r="AD399" i="15"/>
  <c r="AA406" i="15"/>
  <c r="AA403" i="15"/>
  <c r="T401" i="15"/>
  <c r="V401" i="15"/>
  <c r="AD70" i="15"/>
  <c r="AE313" i="14"/>
  <c r="AD313" i="14"/>
  <c r="AD381" i="14"/>
  <c r="AC381" i="14"/>
  <c r="AC298" i="14"/>
  <c r="AE298" i="14"/>
  <c r="AD298" i="14"/>
  <c r="AD341" i="14"/>
  <c r="AD375" i="14" s="1"/>
  <c r="AC341" i="14"/>
  <c r="T90" i="14"/>
  <c r="AF90" i="14" s="1"/>
  <c r="R90" i="14"/>
  <c r="T152" i="14"/>
  <c r="AF152" i="14" s="1"/>
  <c r="R152" i="14"/>
  <c r="R29" i="14"/>
  <c r="T29" i="14"/>
  <c r="AF29" i="14" s="1"/>
  <c r="AI29" i="14" s="1"/>
  <c r="AA93" i="14"/>
  <c r="R39" i="14"/>
  <c r="T39" i="14"/>
  <c r="AF39" i="14" s="1"/>
  <c r="AI39" i="14" s="1"/>
  <c r="T108" i="14"/>
  <c r="R108" i="14"/>
  <c r="T61" i="14"/>
  <c r="R61" i="14"/>
  <c r="V154" i="14"/>
  <c r="AB166" i="14"/>
  <c r="N95" i="14"/>
  <c r="AB86" i="14"/>
  <c r="AB95" i="14" s="1"/>
  <c r="T120" i="14"/>
  <c r="AF120" i="14" s="1"/>
  <c r="R120" i="14"/>
  <c r="V158" i="14"/>
  <c r="W113" i="14"/>
  <c r="AA166" i="14"/>
  <c r="R10" i="14"/>
  <c r="F72" i="14"/>
  <c r="T10" i="14"/>
  <c r="R42" i="14"/>
  <c r="T42" i="14"/>
  <c r="R55" i="14"/>
  <c r="T55" i="14"/>
  <c r="T136" i="14"/>
  <c r="AF136" i="14" s="1"/>
  <c r="R136" i="14"/>
  <c r="AB143" i="14"/>
  <c r="AA150" i="14"/>
  <c r="X160" i="14"/>
  <c r="Y166" i="14"/>
  <c r="AA202" i="14"/>
  <c r="R169" i="14"/>
  <c r="T169" i="14"/>
  <c r="AF169" i="14" s="1"/>
  <c r="W194" i="14"/>
  <c r="R32" i="14"/>
  <c r="T32" i="14"/>
  <c r="R51" i="14"/>
  <c r="T51" i="14"/>
  <c r="AF51" i="14" s="1"/>
  <c r="T122" i="14"/>
  <c r="AF122" i="14" s="1"/>
  <c r="R122" i="14"/>
  <c r="T144" i="14"/>
  <c r="AF144" i="14" s="1"/>
  <c r="R144" i="14"/>
  <c r="AA158" i="14"/>
  <c r="V188" i="14"/>
  <c r="H222" i="14"/>
  <c r="AA194" i="14"/>
  <c r="T131" i="14"/>
  <c r="AF131" i="14" s="1"/>
  <c r="R131" i="14"/>
  <c r="X143" i="14"/>
  <c r="W150" i="14"/>
  <c r="AB158" i="14"/>
  <c r="W166" i="14"/>
  <c r="W238" i="14"/>
  <c r="M276" i="14"/>
  <c r="AA225" i="14"/>
  <c r="T217" i="14"/>
  <c r="AF217" i="14" s="1"/>
  <c r="R217" i="14"/>
  <c r="AA234" i="14"/>
  <c r="T235" i="14"/>
  <c r="AF235" i="14" s="1"/>
  <c r="R235" i="14"/>
  <c r="T255" i="14"/>
  <c r="R255" i="14"/>
  <c r="V260" i="14"/>
  <c r="X286" i="14"/>
  <c r="T309" i="14"/>
  <c r="R309" i="14"/>
  <c r="R155" i="14"/>
  <c r="T155" i="14"/>
  <c r="AB218" i="14"/>
  <c r="AB262" i="14"/>
  <c r="H374" i="14"/>
  <c r="V297" i="14"/>
  <c r="V313" i="14"/>
  <c r="R323" i="14"/>
  <c r="T323" i="14"/>
  <c r="T227" i="14"/>
  <c r="AF227" i="14" s="1"/>
  <c r="R227" i="14"/>
  <c r="R261" i="14"/>
  <c r="T261" i="14"/>
  <c r="AF261" i="14" s="1"/>
  <c r="U268" i="14"/>
  <c r="Z255" i="14"/>
  <c r="R263" i="14"/>
  <c r="T263" i="14"/>
  <c r="AF263" i="14" s="1"/>
  <c r="W314" i="14"/>
  <c r="R307" i="14"/>
  <c r="T307" i="14"/>
  <c r="V314" i="14"/>
  <c r="T345" i="14"/>
  <c r="R345" i="14"/>
  <c r="T364" i="14"/>
  <c r="R364" i="14"/>
  <c r="T338" i="14"/>
  <c r="AF338" i="14" s="1"/>
  <c r="R338" i="14"/>
  <c r="W346" i="14"/>
  <c r="T366" i="14"/>
  <c r="AF366" i="14" s="1"/>
  <c r="R366" i="14"/>
  <c r="T368" i="14"/>
  <c r="AF368" i="14" s="1"/>
  <c r="R368" i="14"/>
  <c r="W402" i="14"/>
  <c r="T260" i="14"/>
  <c r="R260" i="14"/>
  <c r="U282" i="14"/>
  <c r="Y320" i="14"/>
  <c r="T379" i="14"/>
  <c r="AF379" i="14" s="1"/>
  <c r="R379" i="14"/>
  <c r="AA402" i="14"/>
  <c r="Z359" i="14"/>
  <c r="T401" i="14"/>
  <c r="R401" i="14"/>
  <c r="F410" i="14"/>
  <c r="F413" i="14" s="1"/>
  <c r="T334" i="14"/>
  <c r="AF334" i="14" s="1"/>
  <c r="R334" i="14"/>
  <c r="W341" i="14"/>
  <c r="W375" i="14" s="1"/>
  <c r="G410" i="14"/>
  <c r="G413" i="14" s="1"/>
  <c r="U401" i="14"/>
  <c r="R219" i="14"/>
  <c r="T219" i="14"/>
  <c r="AF219" i="14" s="1"/>
  <c r="U301" i="14"/>
  <c r="X309" i="14"/>
  <c r="X329" i="14"/>
  <c r="M383" i="14"/>
  <c r="AA377" i="14"/>
  <c r="J410" i="14"/>
  <c r="J413" i="14" s="1"/>
  <c r="X401" i="14"/>
  <c r="Z210" i="14"/>
  <c r="AB216" i="14"/>
  <c r="AA239" i="14"/>
  <c r="R272" i="14"/>
  <c r="T272" i="14"/>
  <c r="AF272" i="14" s="1"/>
  <c r="R312" i="14"/>
  <c r="T312" i="14"/>
  <c r="AF312" i="14" s="1"/>
  <c r="T344" i="14"/>
  <c r="AF344" i="14" s="1"/>
  <c r="R344" i="14"/>
  <c r="X371" i="14"/>
  <c r="W406" i="14"/>
  <c r="U194" i="14"/>
  <c r="T207" i="14"/>
  <c r="AF207" i="14" s="1"/>
  <c r="R207" i="14"/>
  <c r="T249" i="14"/>
  <c r="AF249" i="14" s="1"/>
  <c r="R249" i="14"/>
  <c r="V255" i="14"/>
  <c r="X307" i="14"/>
  <c r="U314" i="14"/>
  <c r="W320" i="14"/>
  <c r="T327" i="14"/>
  <c r="AF327" i="14" s="1"/>
  <c r="R327" i="14"/>
  <c r="AA359" i="14"/>
  <c r="T377" i="14"/>
  <c r="F383" i="14"/>
  <c r="R377" i="14"/>
  <c r="R408" i="14"/>
  <c r="T408" i="14"/>
  <c r="AF408" i="14" s="1"/>
  <c r="T402" i="14"/>
  <c r="R402" i="14"/>
  <c r="R369" i="14"/>
  <c r="T369" i="14"/>
  <c r="AF369" i="14" s="1"/>
  <c r="AB378" i="14"/>
  <c r="T154" i="14"/>
  <c r="R154" i="14"/>
  <c r="AE92" i="14"/>
  <c r="AD92" i="14"/>
  <c r="AE61" i="14"/>
  <c r="AD61" i="14"/>
  <c r="AC118" i="14"/>
  <c r="H410" i="13"/>
  <c r="H413" i="13" s="1"/>
  <c r="V401" i="13"/>
  <c r="T356" i="13"/>
  <c r="R356" i="13"/>
  <c r="Z279" i="13"/>
  <c r="Z288" i="13" s="1"/>
  <c r="L288" i="13"/>
  <c r="R213" i="13"/>
  <c r="T213" i="13"/>
  <c r="T161" i="13"/>
  <c r="R161" i="13"/>
  <c r="T155" i="13"/>
  <c r="AF155" i="13" s="1"/>
  <c r="R155" i="13"/>
  <c r="T142" i="13"/>
  <c r="AF142" i="13" s="1"/>
  <c r="AI142" i="13" s="1"/>
  <c r="R142" i="13"/>
  <c r="T73" i="13"/>
  <c r="R73" i="13"/>
  <c r="J76" i="13"/>
  <c r="X10" i="13"/>
  <c r="T30" i="13"/>
  <c r="R30" i="13"/>
  <c r="T96" i="13"/>
  <c r="AF96" i="13" s="1"/>
  <c r="R96" i="13"/>
  <c r="U112" i="13"/>
  <c r="R112" i="13"/>
  <c r="U144" i="13"/>
  <c r="AF144" i="13" s="1"/>
  <c r="AI144" i="13" s="1"/>
  <c r="T163" i="13"/>
  <c r="AF163" i="13" s="1"/>
  <c r="R163" i="13"/>
  <c r="T197" i="13"/>
  <c r="R197" i="13"/>
  <c r="T253" i="13"/>
  <c r="AF253" i="13" s="1"/>
  <c r="R253" i="13"/>
  <c r="AB279" i="13"/>
  <c r="AB288" i="13" s="1"/>
  <c r="N288" i="13"/>
  <c r="U286" i="13"/>
  <c r="AF286" i="13" s="1"/>
  <c r="R286" i="13"/>
  <c r="T310" i="13"/>
  <c r="AF310" i="13" s="1"/>
  <c r="R310" i="13"/>
  <c r="W317" i="13"/>
  <c r="X325" i="13"/>
  <c r="T340" i="13"/>
  <c r="AF340" i="13" s="1"/>
  <c r="R340" i="13"/>
  <c r="T131" i="13"/>
  <c r="AF131" i="13" s="1"/>
  <c r="AI131" i="13" s="1"/>
  <c r="R131" i="13"/>
  <c r="T245" i="13"/>
  <c r="AF245" i="13" s="1"/>
  <c r="R245" i="13"/>
  <c r="T302" i="13"/>
  <c r="AF302" i="13" s="1"/>
  <c r="R302" i="13"/>
  <c r="W309" i="13"/>
  <c r="X317" i="13"/>
  <c r="R332" i="13"/>
  <c r="T332" i="13"/>
  <c r="AF332" i="13" s="1"/>
  <c r="K394" i="13"/>
  <c r="K397" i="13" s="1"/>
  <c r="Y390" i="13"/>
  <c r="Y394" i="13" s="1"/>
  <c r="Y397" i="13" s="1"/>
  <c r="X164" i="13"/>
  <c r="T184" i="13"/>
  <c r="R184" i="13"/>
  <c r="T285" i="13"/>
  <c r="R285" i="13"/>
  <c r="T363" i="13"/>
  <c r="AF363" i="13" s="1"/>
  <c r="R363" i="13"/>
  <c r="G394" i="13"/>
  <c r="G397" i="13" s="1"/>
  <c r="U390" i="13"/>
  <c r="U394" i="13" s="1"/>
  <c r="U397" i="13" s="1"/>
  <c r="N394" i="13"/>
  <c r="N397" i="13" s="1"/>
  <c r="AB390" i="13"/>
  <c r="AB394" i="13" s="1"/>
  <c r="AB397" i="13" s="1"/>
  <c r="W337" i="13"/>
  <c r="W375" i="13" s="1"/>
  <c r="T166" i="13"/>
  <c r="AF166" i="13" s="1"/>
  <c r="R166" i="13"/>
  <c r="F186" i="13"/>
  <c r="R107" i="13"/>
  <c r="T107" i="13"/>
  <c r="J98" i="13"/>
  <c r="X90" i="13"/>
  <c r="X98" i="13" s="1"/>
  <c r="T69" i="13"/>
  <c r="AF69" i="13" s="1"/>
  <c r="R69" i="13"/>
  <c r="AA309" i="13"/>
  <c r="Y153" i="13"/>
  <c r="R401" i="13"/>
  <c r="R313" i="13"/>
  <c r="Y258" i="13"/>
  <c r="AF239" i="13"/>
  <c r="AE213" i="13"/>
  <c r="Z213" i="13"/>
  <c r="Y197" i="13"/>
  <c r="Z311" i="13"/>
  <c r="AC311" i="13"/>
  <c r="R179" i="13"/>
  <c r="AF157" i="13"/>
  <c r="J374" i="13"/>
  <c r="AE11" i="14"/>
  <c r="AE73" i="14" s="1"/>
  <c r="AE337" i="13"/>
  <c r="AE375" i="13" s="1"/>
  <c r="R149" i="13"/>
  <c r="R407" i="13"/>
  <c r="R333" i="13"/>
  <c r="K223" i="13"/>
  <c r="Z351" i="13"/>
  <c r="AC325" i="13"/>
  <c r="K276" i="13"/>
  <c r="R119" i="13"/>
  <c r="Y351" i="13"/>
  <c r="AE171" i="13"/>
  <c r="AD171" i="13"/>
  <c r="AC171" i="13"/>
  <c r="AF335" i="13"/>
  <c r="AF81" i="13"/>
  <c r="Y39" i="13"/>
  <c r="AD39" i="13"/>
  <c r="AC39" i="13"/>
  <c r="W39" i="13"/>
  <c r="AF19" i="13"/>
  <c r="P416" i="13"/>
  <c r="Y213" i="13"/>
  <c r="AD311" i="13"/>
  <c r="N76" i="13"/>
  <c r="X39" i="13"/>
  <c r="AD177" i="13"/>
  <c r="T113" i="13"/>
  <c r="AB87" i="13"/>
  <c r="N87" i="13"/>
  <c r="Y61" i="13"/>
  <c r="AE61" i="13"/>
  <c r="AD61" i="13"/>
  <c r="X30" i="13"/>
  <c r="Z23" i="13"/>
  <c r="AD23" i="13"/>
  <c r="AC23" i="13"/>
  <c r="V23" i="13"/>
  <c r="X61" i="13"/>
  <c r="Z39" i="13"/>
  <c r="V50" i="13"/>
  <c r="Y38" i="13"/>
  <c r="AD38" i="13"/>
  <c r="X38" i="13"/>
  <c r="X77" i="13" s="1"/>
  <c r="AC38" i="13"/>
  <c r="AA24" i="13"/>
  <c r="Z45" i="13"/>
  <c r="Z24" i="13"/>
  <c r="R13" i="13"/>
  <c r="T105" i="12"/>
  <c r="AF105" i="12" s="1"/>
  <c r="AI105" i="12" s="1"/>
  <c r="R105" i="12"/>
  <c r="T72" i="12"/>
  <c r="AF72" i="12" s="1"/>
  <c r="R72" i="12"/>
  <c r="R11" i="13"/>
  <c r="R32" i="13"/>
  <c r="T329" i="12"/>
  <c r="R329" i="12"/>
  <c r="U259" i="12"/>
  <c r="T246" i="12"/>
  <c r="AF246" i="12" s="1"/>
  <c r="R246" i="12"/>
  <c r="U230" i="12"/>
  <c r="AF230" i="12" s="1"/>
  <c r="R230" i="12"/>
  <c r="U187" i="12"/>
  <c r="R187" i="12"/>
  <c r="H201" i="12"/>
  <c r="V167" i="12"/>
  <c r="R52" i="12"/>
  <c r="T52" i="12"/>
  <c r="AF52" i="12" s="1"/>
  <c r="R41" i="12"/>
  <c r="T41" i="12"/>
  <c r="Z10" i="12"/>
  <c r="L55" i="12"/>
  <c r="R51" i="12"/>
  <c r="U51" i="12"/>
  <c r="AF51" i="12" s="1"/>
  <c r="L77" i="12"/>
  <c r="Z69" i="12"/>
  <c r="Z77" i="12" s="1"/>
  <c r="U141" i="12"/>
  <c r="R141" i="12"/>
  <c r="G201" i="12"/>
  <c r="U13" i="1" s="1"/>
  <c r="U167" i="12"/>
  <c r="T173" i="12"/>
  <c r="AF173" i="12" s="1"/>
  <c r="R173" i="12"/>
  <c r="T179" i="12"/>
  <c r="AF179" i="12" s="1"/>
  <c r="R179" i="12"/>
  <c r="T184" i="12"/>
  <c r="AF184" i="12" s="1"/>
  <c r="R184" i="12"/>
  <c r="AA257" i="12"/>
  <c r="M266" i="12"/>
  <c r="T290" i="12"/>
  <c r="AF290" i="12" s="1"/>
  <c r="R290" i="12"/>
  <c r="X368" i="12"/>
  <c r="J372" i="12"/>
  <c r="J375" i="12" s="1"/>
  <c r="T221" i="12"/>
  <c r="AF221" i="12" s="1"/>
  <c r="R221" i="12"/>
  <c r="T226" i="12"/>
  <c r="AF226" i="12" s="1"/>
  <c r="R226" i="12"/>
  <c r="U301" i="12"/>
  <c r="R301" i="12"/>
  <c r="T312" i="12"/>
  <c r="AF312" i="12" s="1"/>
  <c r="R312" i="12"/>
  <c r="AB329" i="12"/>
  <c r="T153" i="12"/>
  <c r="AF153" i="12" s="1"/>
  <c r="R153" i="12"/>
  <c r="AE276" i="12"/>
  <c r="W304" i="12"/>
  <c r="T319" i="12"/>
  <c r="AF319" i="12" s="1"/>
  <c r="R319" i="12"/>
  <c r="AC355" i="12"/>
  <c r="R147" i="12"/>
  <c r="I372" i="12"/>
  <c r="I375" i="12" s="1"/>
  <c r="R218" i="12"/>
  <c r="M254" i="12"/>
  <c r="AA313" i="12"/>
  <c r="AC259" i="12"/>
  <c r="AF63" i="12"/>
  <c r="K254" i="12"/>
  <c r="R97" i="12"/>
  <c r="H66" i="12"/>
  <c r="R40" i="12"/>
  <c r="R370" i="12"/>
  <c r="U304" i="12"/>
  <c r="AF304" i="12" s="1"/>
  <c r="AF157" i="12"/>
  <c r="R32" i="12"/>
  <c r="R320" i="12"/>
  <c r="R264" i="12"/>
  <c r="H352" i="12"/>
  <c r="AF143" i="12"/>
  <c r="AI143" i="12" s="1"/>
  <c r="K372" i="12"/>
  <c r="K375" i="12" s="1"/>
  <c r="I266" i="12"/>
  <c r="X209" i="12"/>
  <c r="R102" i="12"/>
  <c r="AD164" i="12"/>
  <c r="N66" i="12"/>
  <c r="W355" i="12"/>
  <c r="X225" i="12"/>
  <c r="K164" i="12"/>
  <c r="Q55" i="12"/>
  <c r="AC266" i="12"/>
  <c r="Q77" i="12"/>
  <c r="W322" i="12"/>
  <c r="AF322" i="12" s="1"/>
  <c r="AD128" i="12"/>
  <c r="R16" i="12"/>
  <c r="R236" i="12"/>
  <c r="R23" i="12"/>
  <c r="Y370" i="12"/>
  <c r="AD320" i="11"/>
  <c r="AE320" i="11"/>
  <c r="S267" i="11"/>
  <c r="U267" i="11"/>
  <c r="U258" i="11"/>
  <c r="AG258" i="11" s="1"/>
  <c r="AJ258" i="11" s="1"/>
  <c r="S258" i="11"/>
  <c r="V88" i="11"/>
  <c r="H96" i="11"/>
  <c r="S88" i="11"/>
  <c r="S71" i="11"/>
  <c r="U71" i="11"/>
  <c r="AG71" i="11" s="1"/>
  <c r="S26" i="11"/>
  <c r="U26" i="11"/>
  <c r="AG26" i="11" s="1"/>
  <c r="AJ26" i="11" s="1"/>
  <c r="U18" i="11"/>
  <c r="S18" i="11"/>
  <c r="AA34" i="11"/>
  <c r="AC40" i="11"/>
  <c r="W150" i="11"/>
  <c r="U166" i="11"/>
  <c r="S166" i="11"/>
  <c r="M281" i="11"/>
  <c r="AA230" i="11"/>
  <c r="S269" i="11"/>
  <c r="U269" i="11"/>
  <c r="AG269" i="11" s="1"/>
  <c r="Y284" i="11"/>
  <c r="Y293" i="11" s="1"/>
  <c r="K293" i="11"/>
  <c r="Z307" i="11"/>
  <c r="S347" i="11"/>
  <c r="U347" i="11"/>
  <c r="AG347" i="11" s="1"/>
  <c r="S413" i="11"/>
  <c r="U413" i="11"/>
  <c r="AG413" i="11" s="1"/>
  <c r="S52" i="11"/>
  <c r="U52" i="11"/>
  <c r="AG52" i="11" s="1"/>
  <c r="S120" i="11"/>
  <c r="U120" i="11"/>
  <c r="AG120" i="11" s="1"/>
  <c r="Y225" i="11"/>
  <c r="Y264" i="11"/>
  <c r="U332" i="11"/>
  <c r="S332" i="11"/>
  <c r="W388" i="11"/>
  <c r="V415" i="11"/>
  <c r="J74" i="11"/>
  <c r="X10" i="11"/>
  <c r="AA40" i="11"/>
  <c r="U48" i="11"/>
  <c r="S48" i="11"/>
  <c r="S132" i="11"/>
  <c r="U132" i="11"/>
  <c r="AG132" i="11" s="1"/>
  <c r="Y154" i="11"/>
  <c r="S214" i="11"/>
  <c r="U214" i="11"/>
  <c r="AG214" i="11" s="1"/>
  <c r="S266" i="11"/>
  <c r="U266" i="11"/>
  <c r="AB277" i="11"/>
  <c r="S289" i="11"/>
  <c r="U289" i="11"/>
  <c r="AG289" i="11" s="1"/>
  <c r="X307" i="11"/>
  <c r="S307" i="11"/>
  <c r="Y415" i="11"/>
  <c r="X344" i="11"/>
  <c r="S359" i="11"/>
  <c r="U359" i="11"/>
  <c r="AG359" i="11" s="1"/>
  <c r="AC400" i="11"/>
  <c r="AC404" i="11" s="1"/>
  <c r="AC407" i="11" s="1"/>
  <c r="O404" i="11"/>
  <c r="O407" i="11" s="1"/>
  <c r="S335" i="11"/>
  <c r="U335" i="11"/>
  <c r="AG335" i="11" s="1"/>
  <c r="AB385" i="11"/>
  <c r="U11" i="11"/>
  <c r="S11" i="11"/>
  <c r="U43" i="11"/>
  <c r="S43" i="11"/>
  <c r="AA49" i="11"/>
  <c r="W55" i="11"/>
  <c r="U62" i="11"/>
  <c r="AG62" i="11" s="1"/>
  <c r="S62" i="11"/>
  <c r="U161" i="11"/>
  <c r="AG161" i="11" s="1"/>
  <c r="S161" i="11"/>
  <c r="U174" i="11"/>
  <c r="AG174" i="11" s="1"/>
  <c r="S174" i="11"/>
  <c r="AC193" i="11"/>
  <c r="O227" i="11"/>
  <c r="S213" i="11"/>
  <c r="U213" i="11"/>
  <c r="AC225" i="11"/>
  <c r="U242" i="11"/>
  <c r="AG242" i="11" s="1"/>
  <c r="S242" i="11"/>
  <c r="S274" i="11"/>
  <c r="U274" i="11"/>
  <c r="H293" i="11"/>
  <c r="V284" i="11"/>
  <c r="V293" i="11" s="1"/>
  <c r="AB307" i="11"/>
  <c r="U333" i="11"/>
  <c r="S333" i="11"/>
  <c r="AA352" i="11"/>
  <c r="U365" i="11"/>
  <c r="S365" i="11"/>
  <c r="AA388" i="11"/>
  <c r="Z411" i="11"/>
  <c r="L420" i="11"/>
  <c r="L423" i="11" s="1"/>
  <c r="Z324" i="11"/>
  <c r="AA316" i="11"/>
  <c r="Z225" i="11"/>
  <c r="S212" i="11"/>
  <c r="U212" i="11"/>
  <c r="AE183" i="11"/>
  <c r="AF183" i="11"/>
  <c r="AB183" i="11"/>
  <c r="S176" i="11"/>
  <c r="U176" i="11"/>
  <c r="AG176" i="11" s="1"/>
  <c r="AF152" i="11"/>
  <c r="Z152" i="11"/>
  <c r="X34" i="11"/>
  <c r="Y27" i="11"/>
  <c r="Z21" i="12"/>
  <c r="Z324" i="12"/>
  <c r="AE95" i="12"/>
  <c r="W31" i="12"/>
  <c r="H227" i="11"/>
  <c r="S65" i="11"/>
  <c r="J420" i="11"/>
  <c r="J423" i="11" s="1"/>
  <c r="S163" i="11"/>
  <c r="AG93" i="11"/>
  <c r="S81" i="11"/>
  <c r="X27" i="11"/>
  <c r="AE388" i="11"/>
  <c r="W307" i="11"/>
  <c r="Z277" i="11"/>
  <c r="AD184" i="11"/>
  <c r="S149" i="11"/>
  <c r="AD411" i="11"/>
  <c r="AF411" i="11"/>
  <c r="AF356" i="11"/>
  <c r="Z356" i="11"/>
  <c r="AG340" i="11"/>
  <c r="AF204" i="11"/>
  <c r="AE204" i="11"/>
  <c r="V181" i="11"/>
  <c r="AG181" i="11" s="1"/>
  <c r="AC96" i="11"/>
  <c r="AB388" i="11"/>
  <c r="S358" i="11"/>
  <c r="U307" i="11"/>
  <c r="U196" i="11"/>
  <c r="AG196" i="11" s="1"/>
  <c r="AE175" i="11"/>
  <c r="AF175" i="11"/>
  <c r="AF415" i="11"/>
  <c r="M393" i="11"/>
  <c r="W373" i="11"/>
  <c r="S338" i="11"/>
  <c r="W151" i="11"/>
  <c r="AG117" i="11"/>
  <c r="S109" i="11"/>
  <c r="AE332" i="11"/>
  <c r="S306" i="11"/>
  <c r="AE271" i="11"/>
  <c r="AF271" i="11"/>
  <c r="AD271" i="11"/>
  <c r="AG248" i="11"/>
  <c r="S123" i="11"/>
  <c r="Z55" i="11"/>
  <c r="AE307" i="11"/>
  <c r="AB175" i="11"/>
  <c r="AD334" i="10"/>
  <c r="Y208" i="11"/>
  <c r="S37" i="11"/>
  <c r="F72" i="10"/>
  <c r="T10" i="10"/>
  <c r="R10" i="10"/>
  <c r="T65" i="10"/>
  <c r="AF65" i="10" s="1"/>
  <c r="R65" i="10"/>
  <c r="R59" i="10"/>
  <c r="T59" i="10"/>
  <c r="AF59" i="10" s="1"/>
  <c r="R22" i="10"/>
  <c r="T22" i="10"/>
  <c r="AF22" i="10" s="1"/>
  <c r="T155" i="10"/>
  <c r="AF155" i="10" s="1"/>
  <c r="R155" i="10"/>
  <c r="T268" i="10"/>
  <c r="AF268" i="10" s="1"/>
  <c r="R268" i="10"/>
  <c r="T111" i="10"/>
  <c r="AF111" i="10" s="1"/>
  <c r="R111" i="10"/>
  <c r="V103" i="10"/>
  <c r="V181" i="10" s="1"/>
  <c r="H181" i="10"/>
  <c r="T143" i="10"/>
  <c r="AF143" i="10" s="1"/>
  <c r="R143" i="10"/>
  <c r="R230" i="10"/>
  <c r="T230" i="10"/>
  <c r="AF230" i="10" s="1"/>
  <c r="T336" i="10"/>
  <c r="AF336" i="10" s="1"/>
  <c r="R336" i="10"/>
  <c r="T179" i="10"/>
  <c r="AF179" i="10" s="1"/>
  <c r="R179" i="10"/>
  <c r="T23" i="10"/>
  <c r="AF23" i="10" s="1"/>
  <c r="R23" i="10"/>
  <c r="R116" i="10"/>
  <c r="T116" i="10"/>
  <c r="AF116" i="10" s="1"/>
  <c r="W320" i="10"/>
  <c r="T165" i="10"/>
  <c r="AF165" i="10" s="1"/>
  <c r="R165" i="10"/>
  <c r="T244" i="10"/>
  <c r="AF244" i="10" s="1"/>
  <c r="R244" i="10"/>
  <c r="W296" i="10"/>
  <c r="Y351" i="10"/>
  <c r="M394" i="10"/>
  <c r="M397" i="10" s="1"/>
  <c r="AA390" i="10"/>
  <c r="AA394" i="10" s="1"/>
  <c r="AA397" i="10" s="1"/>
  <c r="T29" i="10"/>
  <c r="AF29" i="10" s="1"/>
  <c r="R29" i="10"/>
  <c r="T76" i="10"/>
  <c r="AF76" i="10" s="1"/>
  <c r="R76" i="10"/>
  <c r="I94" i="10"/>
  <c r="W86" i="10"/>
  <c r="W94" i="10" s="1"/>
  <c r="T188" i="10"/>
  <c r="AF188" i="10" s="1"/>
  <c r="R188" i="10"/>
  <c r="R332" i="10"/>
  <c r="T332" i="10"/>
  <c r="AA378" i="10"/>
  <c r="R189" i="10"/>
  <c r="T189" i="10"/>
  <c r="AF189" i="10" s="1"/>
  <c r="R197" i="10"/>
  <c r="T197" i="10"/>
  <c r="AF197" i="10" s="1"/>
  <c r="R205" i="10"/>
  <c r="T205" i="10"/>
  <c r="AF205" i="10" s="1"/>
  <c r="R213" i="10"/>
  <c r="T213" i="10"/>
  <c r="AF213" i="10" s="1"/>
  <c r="T301" i="10"/>
  <c r="R301" i="10"/>
  <c r="R333" i="10"/>
  <c r="T333" i="10"/>
  <c r="AF333" i="10" s="1"/>
  <c r="H271" i="10"/>
  <c r="V221" i="10"/>
  <c r="V271" i="10" s="1"/>
  <c r="W293" i="10"/>
  <c r="W307" i="10"/>
  <c r="R324" i="10"/>
  <c r="T324" i="10"/>
  <c r="AF324" i="10" s="1"/>
  <c r="T153" i="10"/>
  <c r="AF153" i="10" s="1"/>
  <c r="R153" i="10"/>
  <c r="Y293" i="10"/>
  <c r="K383" i="10"/>
  <c r="Y377" i="10"/>
  <c r="Z75" i="10"/>
  <c r="Z83" i="10" s="1"/>
  <c r="L83" i="10"/>
  <c r="AB86" i="10"/>
  <c r="AB94" i="10" s="1"/>
  <c r="N94" i="10"/>
  <c r="T200" i="10"/>
  <c r="AF200" i="10" s="1"/>
  <c r="R200" i="10"/>
  <c r="T224" i="10"/>
  <c r="AF224" i="10" s="1"/>
  <c r="R224" i="10"/>
  <c r="T233" i="10"/>
  <c r="AF233" i="10" s="1"/>
  <c r="R233" i="10"/>
  <c r="R263" i="10"/>
  <c r="T263" i="10"/>
  <c r="AF263" i="10" s="1"/>
  <c r="X301" i="10"/>
  <c r="N383" i="10"/>
  <c r="AB377" i="10"/>
  <c r="V367" i="10"/>
  <c r="T326" i="10"/>
  <c r="R326" i="10"/>
  <c r="T338" i="10"/>
  <c r="AF338" i="10" s="1"/>
  <c r="R338" i="10"/>
  <c r="R361" i="10"/>
  <c r="T361" i="10"/>
  <c r="AF361" i="10" s="1"/>
  <c r="Z372" i="10"/>
  <c r="T249" i="10"/>
  <c r="AF249" i="10" s="1"/>
  <c r="R249" i="10"/>
  <c r="AA293" i="10"/>
  <c r="W301" i="10"/>
  <c r="Y360" i="10"/>
  <c r="AA349" i="10"/>
  <c r="U351" i="10"/>
  <c r="U360" i="10"/>
  <c r="T369" i="10"/>
  <c r="AF369" i="10" s="1"/>
  <c r="R369" i="10"/>
  <c r="X390" i="10"/>
  <c r="X394" i="10" s="1"/>
  <c r="X397" i="10" s="1"/>
  <c r="J394" i="10"/>
  <c r="J397" i="10" s="1"/>
  <c r="T221" i="10"/>
  <c r="F271" i="10"/>
  <c r="R221" i="10"/>
  <c r="R264" i="10"/>
  <c r="T264" i="10"/>
  <c r="AF264" i="10" s="1"/>
  <c r="R275" i="10"/>
  <c r="T275" i="10"/>
  <c r="AF275" i="10" s="1"/>
  <c r="AA292" i="10"/>
  <c r="M374" i="10"/>
  <c r="V307" i="10"/>
  <c r="R321" i="10"/>
  <c r="T321" i="10"/>
  <c r="AF321" i="10" s="1"/>
  <c r="X377" i="10"/>
  <c r="J383" i="10"/>
  <c r="H410" i="10"/>
  <c r="H413" i="10" s="1"/>
  <c r="V401" i="10"/>
  <c r="Z221" i="10"/>
  <c r="Z271" i="10" s="1"/>
  <c r="L271" i="10"/>
  <c r="Z301" i="10"/>
  <c r="AB307" i="10"/>
  <c r="AA320" i="10"/>
  <c r="T390" i="10"/>
  <c r="R390" i="10"/>
  <c r="F394" i="10"/>
  <c r="T403" i="10"/>
  <c r="AF403" i="10" s="1"/>
  <c r="R403" i="10"/>
  <c r="N72" i="10"/>
  <c r="AD246" i="9"/>
  <c r="AE250" i="9"/>
  <c r="AD250" i="9"/>
  <c r="AF115" i="10"/>
  <c r="R34" i="10"/>
  <c r="R20" i="10"/>
  <c r="M72" i="10"/>
  <c r="AF34" i="10"/>
  <c r="R11" i="10"/>
  <c r="F286" i="9"/>
  <c r="R277" i="9"/>
  <c r="T277" i="9"/>
  <c r="R164" i="9"/>
  <c r="T164" i="9"/>
  <c r="AF164" i="9" s="1"/>
  <c r="AC48" i="9"/>
  <c r="AC27" i="8"/>
  <c r="AD27" i="8"/>
  <c r="R378" i="9"/>
  <c r="T378" i="9"/>
  <c r="T313" i="9"/>
  <c r="AF313" i="9" s="1"/>
  <c r="R313" i="9"/>
  <c r="AC278" i="9"/>
  <c r="AE278" i="9"/>
  <c r="AD278" i="9"/>
  <c r="AD286" i="9" s="1"/>
  <c r="X72" i="10"/>
  <c r="AC72" i="10"/>
  <c r="AC97" i="10" s="1"/>
  <c r="AE297" i="9"/>
  <c r="AB137" i="9"/>
  <c r="Y203" i="9"/>
  <c r="T296" i="9"/>
  <c r="AF296" i="9" s="1"/>
  <c r="R296" i="9"/>
  <c r="K408" i="9"/>
  <c r="K411" i="9" s="1"/>
  <c r="Y399" i="9"/>
  <c r="T46" i="9"/>
  <c r="AF46" i="9" s="1"/>
  <c r="AI46" i="9" s="1"/>
  <c r="R46" i="9"/>
  <c r="Z127" i="9"/>
  <c r="U161" i="9"/>
  <c r="AA191" i="9"/>
  <c r="X246" i="9"/>
  <c r="V295" i="9"/>
  <c r="H372" i="9"/>
  <c r="U48" i="9"/>
  <c r="L96" i="9"/>
  <c r="Z88" i="9"/>
  <c r="Z96" i="9" s="1"/>
  <c r="R169" i="9"/>
  <c r="T169" i="9"/>
  <c r="AF169" i="9" s="1"/>
  <c r="R279" i="9"/>
  <c r="T279" i="9"/>
  <c r="AF279" i="9" s="1"/>
  <c r="Z379" i="9"/>
  <c r="W48" i="9"/>
  <c r="T68" i="9"/>
  <c r="R68" i="9"/>
  <c r="J184" i="9"/>
  <c r="X105" i="9"/>
  <c r="W117" i="9"/>
  <c r="R125" i="9"/>
  <c r="T125" i="9"/>
  <c r="AF125" i="9" s="1"/>
  <c r="AI125" i="9" s="1"/>
  <c r="X155" i="9"/>
  <c r="U176" i="9"/>
  <c r="W189" i="9"/>
  <c r="R204" i="9"/>
  <c r="T204" i="9"/>
  <c r="AF204" i="9" s="1"/>
  <c r="I286" i="9"/>
  <c r="W277" i="9"/>
  <c r="U297" i="9"/>
  <c r="U347" i="9"/>
  <c r="J74" i="9"/>
  <c r="X10" i="9"/>
  <c r="R35" i="9"/>
  <c r="T35" i="9"/>
  <c r="AF35" i="9" s="1"/>
  <c r="AI35" i="9" s="1"/>
  <c r="U45" i="9"/>
  <c r="U54" i="9"/>
  <c r="R61" i="9"/>
  <c r="T61" i="9"/>
  <c r="AF61" i="9" s="1"/>
  <c r="Y120" i="9"/>
  <c r="Z155" i="9"/>
  <c r="U180" i="9"/>
  <c r="G274" i="9"/>
  <c r="U224" i="9"/>
  <c r="R235" i="9"/>
  <c r="T235" i="9"/>
  <c r="Y321" i="9"/>
  <c r="R330" i="9"/>
  <c r="T330" i="9"/>
  <c r="AF330" i="9" s="1"/>
  <c r="T366" i="9"/>
  <c r="AF366" i="9" s="1"/>
  <c r="R366" i="9"/>
  <c r="Y10" i="9"/>
  <c r="K74" i="9"/>
  <c r="T18" i="9"/>
  <c r="AF18" i="9" s="1"/>
  <c r="AI18" i="9" s="1"/>
  <c r="R18" i="9"/>
  <c r="T34" i="9"/>
  <c r="AF34" i="9" s="1"/>
  <c r="AI34" i="9" s="1"/>
  <c r="R34" i="9"/>
  <c r="U77" i="9"/>
  <c r="G85" i="9"/>
  <c r="R7" i="1" s="1"/>
  <c r="X88" i="9"/>
  <c r="J96" i="9"/>
  <c r="X145" i="9"/>
  <c r="J372" i="9"/>
  <c r="X295" i="9"/>
  <c r="T304" i="9"/>
  <c r="AF304" i="9" s="1"/>
  <c r="R304" i="9"/>
  <c r="W369" i="9"/>
  <c r="R405" i="9"/>
  <c r="T405" i="9"/>
  <c r="AF405" i="9" s="1"/>
  <c r="AA11" i="9"/>
  <c r="X44" i="9"/>
  <c r="Y59" i="9"/>
  <c r="M85" i="9"/>
  <c r="AA77" i="9"/>
  <c r="AA85" i="9" s="1"/>
  <c r="G96" i="9"/>
  <c r="R8" i="1" s="1"/>
  <c r="U88" i="9"/>
  <c r="K184" i="9"/>
  <c r="Y105" i="9"/>
  <c r="U113" i="9"/>
  <c r="Y137" i="9"/>
  <c r="U145" i="9"/>
  <c r="R153" i="9"/>
  <c r="T153" i="9"/>
  <c r="AF153" i="9" s="1"/>
  <c r="Z191" i="9"/>
  <c r="V217" i="9"/>
  <c r="X242" i="9"/>
  <c r="Z263" i="9"/>
  <c r="V277" i="9"/>
  <c r="H286" i="9"/>
  <c r="T338" i="9"/>
  <c r="AF338" i="9" s="1"/>
  <c r="R338" i="9"/>
  <c r="T348" i="9"/>
  <c r="R348" i="9"/>
  <c r="T360" i="9"/>
  <c r="R360" i="9"/>
  <c r="H381" i="9"/>
  <c r="V375" i="9"/>
  <c r="T29" i="9"/>
  <c r="AF29" i="9" s="1"/>
  <c r="AI29" i="9" s="1"/>
  <c r="R29" i="9"/>
  <c r="Z48" i="9"/>
  <c r="AA54" i="9"/>
  <c r="M96" i="9"/>
  <c r="AA88" i="9"/>
  <c r="AA96" i="9" s="1"/>
  <c r="Z117" i="9"/>
  <c r="T130" i="9"/>
  <c r="AF130" i="9" s="1"/>
  <c r="AI130" i="9" s="1"/>
  <c r="R130" i="9"/>
  <c r="R162" i="9"/>
  <c r="T162" i="9"/>
  <c r="AF162" i="9" s="1"/>
  <c r="V241" i="9"/>
  <c r="Z314" i="9"/>
  <c r="W349" i="9"/>
  <c r="R356" i="9"/>
  <c r="T356" i="9"/>
  <c r="AF356" i="9" s="1"/>
  <c r="X406" i="9"/>
  <c r="K221" i="9"/>
  <c r="Y187" i="9"/>
  <c r="AA242" i="9"/>
  <c r="AB250" i="9"/>
  <c r="V257" i="9"/>
  <c r="R271" i="9"/>
  <c r="T271" i="9"/>
  <c r="AF271" i="9" s="1"/>
  <c r="T175" i="9"/>
  <c r="AF175" i="9" s="1"/>
  <c r="R175" i="9"/>
  <c r="R199" i="9"/>
  <c r="T199" i="9"/>
  <c r="AF199" i="9" s="1"/>
  <c r="T241" i="9"/>
  <c r="R241" i="9"/>
  <c r="Z277" i="9"/>
  <c r="L286" i="9"/>
  <c r="AA300" i="9"/>
  <c r="AA364" i="9"/>
  <c r="G392" i="9"/>
  <c r="G395" i="9" s="1"/>
  <c r="U388" i="9"/>
  <c r="U392" i="9" s="1"/>
  <c r="U395" i="9" s="1"/>
  <c r="AC108" i="8"/>
  <c r="AE108" i="8"/>
  <c r="AA388" i="9"/>
  <c r="AA392" i="9" s="1"/>
  <c r="M392" i="9"/>
  <c r="M395" i="9" s="1"/>
  <c r="AA395" i="9" s="1"/>
  <c r="U364" i="9"/>
  <c r="W337" i="9"/>
  <c r="AB278" i="9"/>
  <c r="R231" i="9"/>
  <c r="T231" i="9"/>
  <c r="AF231" i="9" s="1"/>
  <c r="Z203" i="9"/>
  <c r="V137" i="9"/>
  <c r="AD68" i="9"/>
  <c r="R11" i="9"/>
  <c r="T11" i="9"/>
  <c r="AC327" i="8"/>
  <c r="AE327" i="8"/>
  <c r="R144" i="9"/>
  <c r="AA145" i="9"/>
  <c r="AE320" i="9"/>
  <c r="AD320" i="9"/>
  <c r="AD89" i="9"/>
  <c r="AD96" i="9" s="1"/>
  <c r="AC89" i="9"/>
  <c r="AE43" i="9"/>
  <c r="AD43" i="9"/>
  <c r="AE370" i="9"/>
  <c r="AC113" i="9"/>
  <c r="R58" i="9"/>
  <c r="W137" i="9"/>
  <c r="AB63" i="9"/>
  <c r="AD298" i="9"/>
  <c r="AC298" i="9"/>
  <c r="AE298" i="9"/>
  <c r="Y12" i="9"/>
  <c r="T257" i="7"/>
  <c r="AE257" i="7"/>
  <c r="AC257" i="7"/>
  <c r="N184" i="9"/>
  <c r="X54" i="9"/>
  <c r="AC45" i="9"/>
  <c r="AC206" i="8"/>
  <c r="V89" i="8"/>
  <c r="V97" i="8" s="1"/>
  <c r="H97" i="8"/>
  <c r="R37" i="8"/>
  <c r="T37" i="8"/>
  <c r="R131" i="7"/>
  <c r="T131" i="7"/>
  <c r="V103" i="7"/>
  <c r="V181" i="7" s="1"/>
  <c r="H181" i="7"/>
  <c r="R22" i="9"/>
  <c r="AC229" i="8"/>
  <c r="T190" i="8"/>
  <c r="AF190" i="8" s="1"/>
  <c r="R190" i="8"/>
  <c r="AE129" i="8"/>
  <c r="AB22" i="8"/>
  <c r="R79" i="8"/>
  <c r="T79" i="8"/>
  <c r="Y122" i="8"/>
  <c r="U169" i="8"/>
  <c r="AF169" i="8" s="1"/>
  <c r="R169" i="8"/>
  <c r="Y255" i="8"/>
  <c r="G185" i="8"/>
  <c r="U106" i="8"/>
  <c r="V156" i="8"/>
  <c r="T189" i="8"/>
  <c r="R189" i="8"/>
  <c r="Y200" i="8"/>
  <c r="W245" i="8"/>
  <c r="Z296" i="8"/>
  <c r="L373" i="8"/>
  <c r="X319" i="8"/>
  <c r="W22" i="8"/>
  <c r="W91" i="8"/>
  <c r="X129" i="8"/>
  <c r="X166" i="8"/>
  <c r="V175" i="8"/>
  <c r="V182" i="8"/>
  <c r="R209" i="8"/>
  <c r="T209" i="8"/>
  <c r="Z246" i="8"/>
  <c r="V255" i="8"/>
  <c r="W281" i="8"/>
  <c r="AB319" i="8"/>
  <c r="R357" i="8"/>
  <c r="T357" i="8"/>
  <c r="AF357" i="8" s="1"/>
  <c r="R380" i="8"/>
  <c r="T380" i="8"/>
  <c r="AA122" i="8"/>
  <c r="R132" i="8"/>
  <c r="T132" i="8"/>
  <c r="AF132" i="8" s="1"/>
  <c r="AI132" i="8" s="1"/>
  <c r="R153" i="8"/>
  <c r="T153" i="8"/>
  <c r="AF153" i="8" s="1"/>
  <c r="AI153" i="8" s="1"/>
  <c r="V192" i="8"/>
  <c r="T201" i="8"/>
  <c r="AF201" i="8" s="1"/>
  <c r="R201" i="8"/>
  <c r="R263" i="8"/>
  <c r="T263" i="8"/>
  <c r="R271" i="8"/>
  <c r="T271" i="8"/>
  <c r="AA300" i="8"/>
  <c r="R41" i="8"/>
  <c r="T41" i="8"/>
  <c r="AA149" i="8"/>
  <c r="Y188" i="8"/>
  <c r="K222" i="8"/>
  <c r="W200" i="8"/>
  <c r="T233" i="8"/>
  <c r="AF233" i="8" s="1"/>
  <c r="R233" i="8"/>
  <c r="N287" i="8"/>
  <c r="AB278" i="8"/>
  <c r="AB287" i="8" s="1"/>
  <c r="K373" i="8"/>
  <c r="Y296" i="8"/>
  <c r="AA332" i="8"/>
  <c r="W18" i="8"/>
  <c r="U92" i="8"/>
  <c r="AF92" i="8" s="1"/>
  <c r="R92" i="8"/>
  <c r="T111" i="8"/>
  <c r="AF111" i="8" s="1"/>
  <c r="AI111" i="8" s="1"/>
  <c r="R111" i="8"/>
  <c r="T127" i="8"/>
  <c r="AF127" i="8" s="1"/>
  <c r="AI127" i="8" s="1"/>
  <c r="R127" i="8"/>
  <c r="T143" i="8"/>
  <c r="AF143" i="8" s="1"/>
  <c r="AI143" i="8" s="1"/>
  <c r="R143" i="8"/>
  <c r="T159" i="8"/>
  <c r="AF159" i="8" s="1"/>
  <c r="AI159" i="8" s="1"/>
  <c r="R159" i="8"/>
  <c r="T225" i="8"/>
  <c r="R225" i="8"/>
  <c r="F275" i="8"/>
  <c r="AA245" i="8"/>
  <c r="AB281" i="8"/>
  <c r="W332" i="8"/>
  <c r="R11" i="8"/>
  <c r="T11" i="8"/>
  <c r="Z30" i="8"/>
  <c r="R43" i="8"/>
  <c r="T43" i="8"/>
  <c r="T89" i="8"/>
  <c r="F97" i="8"/>
  <c r="R89" i="8"/>
  <c r="T118" i="8"/>
  <c r="AF118" i="8" s="1"/>
  <c r="AI118" i="8" s="1"/>
  <c r="R118" i="8"/>
  <c r="R150" i="8"/>
  <c r="T150" i="8"/>
  <c r="X156" i="8"/>
  <c r="Z182" i="8"/>
  <c r="AB259" i="8"/>
  <c r="AA307" i="8"/>
  <c r="R214" i="8"/>
  <c r="T214" i="8"/>
  <c r="Z231" i="8"/>
  <c r="AB237" i="8"/>
  <c r="V296" i="8"/>
  <c r="H373" i="8"/>
  <c r="Y324" i="8"/>
  <c r="AB332" i="8"/>
  <c r="T57" i="8"/>
  <c r="AF57" i="8" s="1"/>
  <c r="R57" i="8"/>
  <c r="X69" i="8"/>
  <c r="X79" i="8"/>
  <c r="W188" i="8"/>
  <c r="I222" i="8"/>
  <c r="T195" i="8"/>
  <c r="AF195" i="8" s="1"/>
  <c r="R195" i="8"/>
  <c r="T250" i="8"/>
  <c r="AF250" i="8" s="1"/>
  <c r="R250" i="8"/>
  <c r="I373" i="8"/>
  <c r="W296" i="8"/>
  <c r="T320" i="8"/>
  <c r="AF320" i="8" s="1"/>
  <c r="R320" i="8"/>
  <c r="W327" i="8"/>
  <c r="R351" i="8"/>
  <c r="T351" i="8"/>
  <c r="R358" i="8"/>
  <c r="T358" i="8"/>
  <c r="T378" i="8"/>
  <c r="R378" i="8"/>
  <c r="T400" i="8"/>
  <c r="F409" i="8"/>
  <c r="Z307" i="8"/>
  <c r="AA326" i="8"/>
  <c r="Z339" i="8"/>
  <c r="AA358" i="8"/>
  <c r="Z371" i="8"/>
  <c r="W307" i="8"/>
  <c r="R314" i="8"/>
  <c r="T314" i="8"/>
  <c r="AF314" i="8" s="1"/>
  <c r="X326" i="8"/>
  <c r="W339" i="8"/>
  <c r="R346" i="8"/>
  <c r="T346" i="8"/>
  <c r="AF346" i="8" s="1"/>
  <c r="X358" i="8"/>
  <c r="W371" i="8"/>
  <c r="V389" i="8"/>
  <c r="V393" i="8" s="1"/>
  <c r="V396" i="8" s="1"/>
  <c r="H393" i="8"/>
  <c r="H396" i="8" s="1"/>
  <c r="R249" i="7"/>
  <c r="T249" i="7"/>
  <c r="R116" i="7"/>
  <c r="T116" i="7"/>
  <c r="AF116" i="7" s="1"/>
  <c r="AI116" i="7" s="1"/>
  <c r="R59" i="7"/>
  <c r="T59" i="7"/>
  <c r="AF59" i="7" s="1"/>
  <c r="Y187" i="7"/>
  <c r="AB195" i="7"/>
  <c r="R295" i="7"/>
  <c r="T295" i="7"/>
  <c r="AF295" i="7" s="1"/>
  <c r="AA366" i="7"/>
  <c r="K181" i="7"/>
  <c r="Y103" i="7"/>
  <c r="R222" i="7"/>
  <c r="T222" i="7"/>
  <c r="R343" i="7"/>
  <c r="T343" i="7"/>
  <c r="U399" i="7"/>
  <c r="T76" i="7"/>
  <c r="AF76" i="7" s="1"/>
  <c r="AI76" i="7" s="1"/>
  <c r="R76" i="7"/>
  <c r="R126" i="7"/>
  <c r="U126" i="7"/>
  <c r="AF126" i="7" s="1"/>
  <c r="AI126" i="7" s="1"/>
  <c r="T302" i="7"/>
  <c r="R302" i="7"/>
  <c r="R325" i="7"/>
  <c r="T325" i="7"/>
  <c r="AF325" i="7" s="1"/>
  <c r="J389" i="7"/>
  <c r="J392" i="7" s="1"/>
  <c r="X385" i="7"/>
  <c r="X389" i="7" s="1"/>
  <c r="X392" i="7" s="1"/>
  <c r="T208" i="7"/>
  <c r="AF208" i="7" s="1"/>
  <c r="R208" i="7"/>
  <c r="AB221" i="7"/>
  <c r="N271" i="7"/>
  <c r="T229" i="7"/>
  <c r="R229" i="7"/>
  <c r="R305" i="7"/>
  <c r="T305" i="7"/>
  <c r="R274" i="7"/>
  <c r="F283" i="7"/>
  <c r="T274" i="7"/>
  <c r="J369" i="7"/>
  <c r="X292" i="7"/>
  <c r="T354" i="7"/>
  <c r="AF354" i="7" s="1"/>
  <c r="R354" i="7"/>
  <c r="R13" i="7"/>
  <c r="T13" i="7"/>
  <c r="AF13" i="7" s="1"/>
  <c r="AI13" i="7" s="1"/>
  <c r="R45" i="7"/>
  <c r="T45" i="7"/>
  <c r="AF45" i="7" s="1"/>
  <c r="AI45" i="7" s="1"/>
  <c r="T121" i="7"/>
  <c r="AF121" i="7" s="1"/>
  <c r="AI121" i="7" s="1"/>
  <c r="R121" i="7"/>
  <c r="T153" i="7"/>
  <c r="AF153" i="7" s="1"/>
  <c r="AI153" i="7" s="1"/>
  <c r="R153" i="7"/>
  <c r="X195" i="7"/>
  <c r="R215" i="7"/>
  <c r="T215" i="7"/>
  <c r="AA225" i="7"/>
  <c r="AA271" i="7" s="1"/>
  <c r="AA257" i="7"/>
  <c r="J283" i="7"/>
  <c r="X274" i="7"/>
  <c r="X283" i="7" s="1"/>
  <c r="X296" i="7"/>
  <c r="T316" i="7"/>
  <c r="AF316" i="7" s="1"/>
  <c r="R316" i="7"/>
  <c r="R348" i="7"/>
  <c r="T348" i="7"/>
  <c r="AF348" i="7" s="1"/>
  <c r="V385" i="7"/>
  <c r="V389" i="7" s="1"/>
  <c r="V392" i="7" s="1"/>
  <c r="H389" i="7"/>
  <c r="H392" i="7" s="1"/>
  <c r="AB399" i="7"/>
  <c r="T56" i="7"/>
  <c r="AF56" i="7" s="1"/>
  <c r="R56" i="7"/>
  <c r="T206" i="7"/>
  <c r="AF206" i="7" s="1"/>
  <c r="R206" i="7"/>
  <c r="V212" i="7"/>
  <c r="AF294" i="7"/>
  <c r="Z375" i="7"/>
  <c r="AD324" i="8"/>
  <c r="T213" i="8"/>
  <c r="AF213" i="8" s="1"/>
  <c r="R213" i="8"/>
  <c r="X122" i="8"/>
  <c r="U90" i="8"/>
  <c r="AF90" i="8" s="1"/>
  <c r="AI90" i="8" s="1"/>
  <c r="R90" i="8"/>
  <c r="AB327" i="8"/>
  <c r="V120" i="8"/>
  <c r="AC58" i="8"/>
  <c r="AD201" i="7"/>
  <c r="AE201" i="7"/>
  <c r="AD168" i="7"/>
  <c r="AE168" i="7"/>
  <c r="AB234" i="6"/>
  <c r="AE198" i="6"/>
  <c r="AD198" i="6"/>
  <c r="AC198" i="6"/>
  <c r="AD155" i="6"/>
  <c r="V155" i="6"/>
  <c r="AC145" i="6"/>
  <c r="AF377" i="8"/>
  <c r="Z327" i="8"/>
  <c r="AB166" i="8"/>
  <c r="AA97" i="8"/>
  <c r="AE54" i="8"/>
  <c r="AD366" i="7"/>
  <c r="H271" i="7"/>
  <c r="AC194" i="7"/>
  <c r="AE194" i="7"/>
  <c r="AD194" i="7"/>
  <c r="W194" i="7"/>
  <c r="P286" i="7"/>
  <c r="X342" i="6"/>
  <c r="W194" i="6"/>
  <c r="I227" i="6"/>
  <c r="T173" i="6"/>
  <c r="AF173" i="6" s="1"/>
  <c r="AJ173" i="6" s="1"/>
  <c r="R173" i="6"/>
  <c r="Y145" i="6"/>
  <c r="T29" i="6"/>
  <c r="AF29" i="6" s="1"/>
  <c r="R29" i="6"/>
  <c r="R121" i="6"/>
  <c r="T121" i="6"/>
  <c r="AF121" i="6" s="1"/>
  <c r="AJ121" i="6" s="1"/>
  <c r="T133" i="6"/>
  <c r="R133" i="6"/>
  <c r="T182" i="6"/>
  <c r="AF182" i="6" s="1"/>
  <c r="R182" i="6"/>
  <c r="X241" i="6"/>
  <c r="T385" i="6"/>
  <c r="R385" i="6"/>
  <c r="L80" i="6"/>
  <c r="Z10" i="6"/>
  <c r="R100" i="6"/>
  <c r="T100" i="6"/>
  <c r="T216" i="6"/>
  <c r="AF216" i="6" s="1"/>
  <c r="R216" i="6"/>
  <c r="R413" i="6"/>
  <c r="T413" i="6"/>
  <c r="AB44" i="6"/>
  <c r="T51" i="6"/>
  <c r="AF51" i="6" s="1"/>
  <c r="R51" i="6"/>
  <c r="AB113" i="6"/>
  <c r="AB129" i="6"/>
  <c r="AB145" i="6"/>
  <c r="R161" i="6"/>
  <c r="T161" i="6"/>
  <c r="AF161" i="6" s="1"/>
  <c r="AJ161" i="6" s="1"/>
  <c r="R193" i="6"/>
  <c r="F227" i="6"/>
  <c r="T193" i="6"/>
  <c r="Y255" i="6"/>
  <c r="AB334" i="6"/>
  <c r="T342" i="6"/>
  <c r="R342" i="6"/>
  <c r="T363" i="6"/>
  <c r="AF363" i="6" s="1"/>
  <c r="R363" i="6"/>
  <c r="K80" i="6"/>
  <c r="Y10" i="6"/>
  <c r="U46" i="6"/>
  <c r="U113" i="6"/>
  <c r="U129" i="6"/>
  <c r="U145" i="6"/>
  <c r="T174" i="6"/>
  <c r="AF174" i="6" s="1"/>
  <c r="R174" i="6"/>
  <c r="H227" i="6"/>
  <c r="V193" i="6"/>
  <c r="U215" i="6"/>
  <c r="R233" i="6"/>
  <c r="T233" i="6"/>
  <c r="AF233" i="6" s="1"/>
  <c r="T254" i="6"/>
  <c r="AF254" i="6" s="1"/>
  <c r="R254" i="6"/>
  <c r="V342" i="6"/>
  <c r="X69" i="6"/>
  <c r="R144" i="6"/>
  <c r="T144" i="6"/>
  <c r="AF144" i="6" s="1"/>
  <c r="AJ144" i="6" s="1"/>
  <c r="V150" i="6"/>
  <c r="X156" i="6"/>
  <c r="T163" i="6"/>
  <c r="AF163" i="6" s="1"/>
  <c r="AJ163" i="6" s="1"/>
  <c r="R163" i="6"/>
  <c r="V230" i="6"/>
  <c r="H280" i="6"/>
  <c r="AA237" i="6"/>
  <c r="W251" i="6"/>
  <c r="AA284" i="6"/>
  <c r="K379" i="6"/>
  <c r="Y301" i="6"/>
  <c r="AA308" i="6"/>
  <c r="R367" i="6"/>
  <c r="T367" i="6"/>
  <c r="AF367" i="6" s="1"/>
  <c r="U11" i="6"/>
  <c r="R11" i="6"/>
  <c r="T18" i="6"/>
  <c r="AF18" i="6" s="1"/>
  <c r="R18" i="6"/>
  <c r="Z24" i="6"/>
  <c r="X56" i="6"/>
  <c r="T114" i="6"/>
  <c r="AF114" i="6" s="1"/>
  <c r="AJ114" i="6" s="1"/>
  <c r="R114" i="6"/>
  <c r="T146" i="6"/>
  <c r="AF146" i="6" s="1"/>
  <c r="AJ146" i="6" s="1"/>
  <c r="R146" i="6"/>
  <c r="Z215" i="6"/>
  <c r="Z257" i="6"/>
  <c r="Z342" i="6"/>
  <c r="T381" i="5"/>
  <c r="AF381" i="5" s="1"/>
  <c r="R381" i="5"/>
  <c r="U360" i="5"/>
  <c r="AF360" i="5" s="1"/>
  <c r="R360" i="5"/>
  <c r="U286" i="5"/>
  <c r="AF286" i="5" s="1"/>
  <c r="R286" i="5"/>
  <c r="T183" i="5"/>
  <c r="AF183" i="5" s="1"/>
  <c r="R183" i="5"/>
  <c r="T146" i="5"/>
  <c r="AF146" i="5" s="1"/>
  <c r="AJ146" i="5" s="1"/>
  <c r="R146" i="5"/>
  <c r="T114" i="5"/>
  <c r="AF114" i="5" s="1"/>
  <c r="AJ114" i="5" s="1"/>
  <c r="R114" i="5"/>
  <c r="Y79" i="5"/>
  <c r="AF79" i="5" s="1"/>
  <c r="AJ79" i="5" s="1"/>
  <c r="AJ86" i="5" s="1"/>
  <c r="K86" i="5"/>
  <c r="U45" i="5"/>
  <c r="R45" i="5"/>
  <c r="AE245" i="8"/>
  <c r="Y229" i="8"/>
  <c r="AE209" i="8"/>
  <c r="AA109" i="8"/>
  <c r="AB41" i="8"/>
  <c r="Y41" i="8"/>
  <c r="AD187" i="7"/>
  <c r="AE143" i="7"/>
  <c r="R119" i="7"/>
  <c r="G83" i="7"/>
  <c r="AC317" i="6"/>
  <c r="AE284" i="6"/>
  <c r="AE211" i="6"/>
  <c r="AE156" i="6"/>
  <c r="R356" i="5"/>
  <c r="R282" i="5"/>
  <c r="AF268" i="8"/>
  <c r="AE181" i="8"/>
  <c r="AD181" i="8"/>
  <c r="AF181" i="8" s="1"/>
  <c r="R147" i="8"/>
  <c r="K369" i="7"/>
  <c r="AE207" i="7"/>
  <c r="AE69" i="7"/>
  <c r="R384" i="6"/>
  <c r="T384" i="6"/>
  <c r="AD156" i="6"/>
  <c r="AE143" i="6"/>
  <c r="AE86" i="6"/>
  <c r="AC86" i="6"/>
  <c r="AD86" i="6"/>
  <c r="T61" i="6"/>
  <c r="AF61" i="6" s="1"/>
  <c r="R61" i="6"/>
  <c r="AC46" i="6"/>
  <c r="Y24" i="6"/>
  <c r="AB392" i="5"/>
  <c r="AB396" i="5" s="1"/>
  <c r="AB399" i="5" s="1"/>
  <c r="N396" i="5"/>
  <c r="N399" i="5" s="1"/>
  <c r="T371" i="5"/>
  <c r="AF371" i="5" s="1"/>
  <c r="R371" i="5"/>
  <c r="T339" i="5"/>
  <c r="AF339" i="5" s="1"/>
  <c r="R339" i="5"/>
  <c r="H288" i="5"/>
  <c r="V279" i="5"/>
  <c r="V288" i="5" s="1"/>
  <c r="T162" i="5"/>
  <c r="AF162" i="5" s="1"/>
  <c r="R162" i="5"/>
  <c r="T143" i="5"/>
  <c r="AF143" i="5" s="1"/>
  <c r="AJ143" i="5" s="1"/>
  <c r="R143" i="5"/>
  <c r="T111" i="5"/>
  <c r="AF111" i="5" s="1"/>
  <c r="AJ111" i="5" s="1"/>
  <c r="R111" i="5"/>
  <c r="F97" i="5"/>
  <c r="T89" i="5"/>
  <c r="R89" i="5"/>
  <c r="Y319" i="8"/>
  <c r="AC114" i="8"/>
  <c r="Z69" i="8"/>
  <c r="Y30" i="8"/>
  <c r="V366" i="7"/>
  <c r="AC336" i="7"/>
  <c r="Z187" i="7"/>
  <c r="AC131" i="7"/>
  <c r="AC94" i="7"/>
  <c r="Z18" i="7"/>
  <c r="Y368" i="6"/>
  <c r="X334" i="6"/>
  <c r="Y155" i="6"/>
  <c r="H91" i="6"/>
  <c r="V83" i="6"/>
  <c r="AC69" i="6"/>
  <c r="R62" i="6"/>
  <c r="T62" i="6"/>
  <c r="AF62" i="6" s="1"/>
  <c r="AA40" i="6"/>
  <c r="N276" i="5"/>
  <c r="AB226" i="5"/>
  <c r="AB276" i="5" s="1"/>
  <c r="R94" i="5"/>
  <c r="R80" i="5"/>
  <c r="R71" i="5"/>
  <c r="T71" i="5"/>
  <c r="AF71" i="5" s="1"/>
  <c r="T42" i="5"/>
  <c r="AF42" i="5" s="1"/>
  <c r="AJ42" i="5" s="1"/>
  <c r="R42" i="5"/>
  <c r="F75" i="5"/>
  <c r="T10" i="5"/>
  <c r="R10" i="5"/>
  <c r="AC12" i="9"/>
  <c r="V281" i="8"/>
  <c r="W231" i="8"/>
  <c r="V114" i="8"/>
  <c r="Y69" i="8"/>
  <c r="AD319" i="7"/>
  <c r="R301" i="7"/>
  <c r="R264" i="7"/>
  <c r="R226" i="7"/>
  <c r="Z194" i="7"/>
  <c r="R140" i="7"/>
  <c r="Y18" i="7"/>
  <c r="AA385" i="6"/>
  <c r="R180" i="6"/>
  <c r="W155" i="6"/>
  <c r="Y125" i="6"/>
  <c r="U91" i="6"/>
  <c r="R17" i="6"/>
  <c r="AF360" i="8"/>
  <c r="R55" i="8"/>
  <c r="X38" i="8"/>
  <c r="AE404" i="7"/>
  <c r="AE305" i="7"/>
  <c r="Y249" i="7"/>
  <c r="AD222" i="7"/>
  <c r="AB222" i="7"/>
  <c r="Y194" i="7"/>
  <c r="AE163" i="7"/>
  <c r="AB147" i="7"/>
  <c r="Z147" i="7"/>
  <c r="Y90" i="7"/>
  <c r="R409" i="6"/>
  <c r="R362" i="6"/>
  <c r="R336" i="6"/>
  <c r="AC277" i="6"/>
  <c r="AD239" i="6"/>
  <c r="R152" i="6"/>
  <c r="Z132" i="6"/>
  <c r="AE113" i="6"/>
  <c r="R83" i="6"/>
  <c r="V40" i="6"/>
  <c r="J276" i="5"/>
  <c r="J393" i="8"/>
  <c r="J396" i="8" s="1"/>
  <c r="AD192" i="8"/>
  <c r="V60" i="8"/>
  <c r="R310" i="7"/>
  <c r="AB229" i="7"/>
  <c r="AC195" i="7"/>
  <c r="AA175" i="7"/>
  <c r="AE399" i="6"/>
  <c r="AE402" i="6" s="1"/>
  <c r="AC366" i="6"/>
  <c r="W303" i="6"/>
  <c r="T211" i="6"/>
  <c r="R211" i="6"/>
  <c r="AA199" i="6"/>
  <c r="U156" i="6"/>
  <c r="U134" i="6"/>
  <c r="R46" i="6"/>
  <c r="T46" i="6"/>
  <c r="T408" i="5"/>
  <c r="AF408" i="5" s="1"/>
  <c r="R408" i="5"/>
  <c r="J385" i="5"/>
  <c r="X379" i="5"/>
  <c r="T359" i="5"/>
  <c r="AF359" i="5" s="1"/>
  <c r="R359" i="5"/>
  <c r="T307" i="5"/>
  <c r="AF307" i="5" s="1"/>
  <c r="R307" i="5"/>
  <c r="T285" i="5"/>
  <c r="AF285" i="5" s="1"/>
  <c r="R285" i="5"/>
  <c r="L288" i="5"/>
  <c r="Z279" i="5"/>
  <c r="Z288" i="5" s="1"/>
  <c r="T235" i="5"/>
  <c r="AF235" i="5" s="1"/>
  <c r="R235" i="5"/>
  <c r="T176" i="5"/>
  <c r="AF176" i="5" s="1"/>
  <c r="R176" i="5"/>
  <c r="T67" i="7"/>
  <c r="N412" i="5"/>
  <c r="N415" i="5" s="1"/>
  <c r="AB415" i="5" s="1"/>
  <c r="AC308" i="4"/>
  <c r="W257" i="4"/>
  <c r="AF136" i="4"/>
  <c r="AE136" i="4"/>
  <c r="AD136" i="4"/>
  <c r="AB136" i="4"/>
  <c r="Z136" i="4"/>
  <c r="AA145" i="7"/>
  <c r="AE155" i="6"/>
  <c r="AE17" i="5"/>
  <c r="AB17" i="5"/>
  <c r="Z384" i="4"/>
  <c r="AA328" i="4"/>
  <c r="Y328" i="4"/>
  <c r="W328" i="4"/>
  <c r="AE328" i="4"/>
  <c r="AE306" i="4"/>
  <c r="AA299" i="4"/>
  <c r="Y299" i="4"/>
  <c r="W299" i="4"/>
  <c r="AE299" i="4"/>
  <c r="AG263" i="4"/>
  <c r="AN263" i="4" s="1"/>
  <c r="Z214" i="4"/>
  <c r="Y201" i="7"/>
  <c r="Z134" i="6"/>
  <c r="M288" i="5"/>
  <c r="AC13" i="5"/>
  <c r="W380" i="4"/>
  <c r="AB356" i="4"/>
  <c r="Y356" i="4"/>
  <c r="X356" i="4"/>
  <c r="AF356" i="4"/>
  <c r="H418" i="4"/>
  <c r="C20" i="1"/>
  <c r="AG155" i="4"/>
  <c r="X134" i="6"/>
  <c r="K385" i="5"/>
  <c r="R40" i="5"/>
  <c r="R28" i="5"/>
  <c r="H75" i="5"/>
  <c r="Z438" i="4"/>
  <c r="Y375" i="4"/>
  <c r="AB366" i="4"/>
  <c r="Z366" i="4"/>
  <c r="X366" i="4"/>
  <c r="AF366" i="4"/>
  <c r="AC306" i="4"/>
  <c r="AA274" i="4"/>
  <c r="Z218" i="4"/>
  <c r="Y144" i="4"/>
  <c r="U207" i="7"/>
  <c r="R66" i="5"/>
  <c r="AF392" i="4"/>
  <c r="AB392" i="4"/>
  <c r="Y392" i="4"/>
  <c r="X392" i="4"/>
  <c r="W384" i="4"/>
  <c r="X375" i="4"/>
  <c r="AF351" i="4"/>
  <c r="X346" i="4"/>
  <c r="AF282" i="4"/>
  <c r="AB282" i="4"/>
  <c r="Z282" i="4"/>
  <c r="X282" i="4"/>
  <c r="AE276" i="4"/>
  <c r="AF245" i="4"/>
  <c r="AE198" i="4"/>
  <c r="Z187" i="4"/>
  <c r="Y172" i="4"/>
  <c r="AD148" i="4"/>
  <c r="AB148" i="4"/>
  <c r="Z148" i="4"/>
  <c r="X148" i="4"/>
  <c r="W148" i="4"/>
  <c r="AF148" i="4"/>
  <c r="AE148" i="4"/>
  <c r="W40" i="6"/>
  <c r="Y65" i="5"/>
  <c r="R23" i="5"/>
  <c r="X411" i="4"/>
  <c r="AF402" i="4"/>
  <c r="AB402" i="4"/>
  <c r="X402" i="4"/>
  <c r="W394" i="4"/>
  <c r="AA370" i="4"/>
  <c r="X299" i="4"/>
  <c r="AF294" i="4"/>
  <c r="AB294" i="4"/>
  <c r="Z294" i="4"/>
  <c r="X294" i="4"/>
  <c r="Z257" i="4"/>
  <c r="AN160" i="4"/>
  <c r="AN129" i="4"/>
  <c r="C7" i="1"/>
  <c r="U232" i="7"/>
  <c r="X330" i="6"/>
  <c r="X141" i="6"/>
  <c r="AB38" i="6"/>
  <c r="AC384" i="4"/>
  <c r="AF364" i="4"/>
  <c r="AB364" i="4"/>
  <c r="Y364" i="4"/>
  <c r="X364" i="4"/>
  <c r="W356" i="4"/>
  <c r="AD351" i="4"/>
  <c r="Z278" i="4"/>
  <c r="AE202" i="4"/>
  <c r="W171" i="4"/>
  <c r="AE171" i="4"/>
  <c r="AB171" i="4"/>
  <c r="AA171" i="4"/>
  <c r="Y171" i="4"/>
  <c r="AG171" i="4" s="1"/>
  <c r="AB97" i="4"/>
  <c r="Z97" i="4"/>
  <c r="AF97" i="4"/>
  <c r="X97" i="4"/>
  <c r="AD97" i="4"/>
  <c r="AB46" i="4"/>
  <c r="Z46" i="4"/>
  <c r="Y24" i="4"/>
  <c r="Y189" i="8"/>
  <c r="AD37" i="7"/>
  <c r="AC41" i="5"/>
  <c r="Z76" i="5"/>
  <c r="Y402" i="4"/>
  <c r="Z396" i="4"/>
  <c r="Y386" i="4"/>
  <c r="Z380" i="4"/>
  <c r="Z364" i="4"/>
  <c r="AG330" i="4"/>
  <c r="AG296" i="4"/>
  <c r="AN296" i="4" s="1"/>
  <c r="Y214" i="4"/>
  <c r="AD179" i="4"/>
  <c r="AC144" i="4"/>
  <c r="AD438" i="4"/>
  <c r="AD400" i="4"/>
  <c r="R17" i="5"/>
  <c r="AC362" i="4"/>
  <c r="AD214" i="4"/>
  <c r="Y184" i="4"/>
  <c r="AB25" i="5"/>
  <c r="AB76" i="5" s="1"/>
  <c r="AD198" i="4"/>
  <c r="AD380" i="4"/>
  <c r="Y168" i="4"/>
  <c r="AE24" i="4"/>
  <c r="Y97" i="4"/>
  <c r="AG64" i="4"/>
  <c r="Z394" i="4"/>
  <c r="AD442" i="4"/>
  <c r="AD348" i="4"/>
  <c r="AC200" i="4"/>
  <c r="AG62" i="4"/>
  <c r="AE36" i="4"/>
  <c r="V172" i="15"/>
  <c r="AH172" i="15" s="1"/>
  <c r="T172" i="15"/>
  <c r="T105" i="15"/>
  <c r="V105" i="15"/>
  <c r="AH105" i="15" s="1"/>
  <c r="Y180" i="15"/>
  <c r="AA160" i="15"/>
  <c r="V113" i="15"/>
  <c r="AH113" i="15" s="1"/>
  <c r="T113" i="15"/>
  <c r="Z179" i="15"/>
  <c r="X164" i="15"/>
  <c r="X133" i="15"/>
  <c r="T162" i="15"/>
  <c r="V162" i="15"/>
  <c r="AH162" i="15" s="1"/>
  <c r="AD123" i="15"/>
  <c r="AC130" i="15"/>
  <c r="T147" i="15"/>
  <c r="V147" i="15"/>
  <c r="AA159" i="15"/>
  <c r="AB143" i="15"/>
  <c r="Y151" i="15"/>
  <c r="Z159" i="15"/>
  <c r="Z180" i="15"/>
  <c r="AC151" i="15"/>
  <c r="AB153" i="15"/>
  <c r="AD159" i="15"/>
  <c r="AA179" i="15"/>
  <c r="V301" i="15"/>
  <c r="AH301" i="15" s="1"/>
  <c r="T301" i="15"/>
  <c r="V299" i="15"/>
  <c r="AH299" i="15" s="1"/>
  <c r="T299" i="15"/>
  <c r="Z315" i="15"/>
  <c r="Z372" i="15" s="1"/>
  <c r="Z384" i="15" s="1"/>
  <c r="Z311" i="15"/>
  <c r="V323" i="15"/>
  <c r="AH323" i="15" s="1"/>
  <c r="AK323" i="15" s="1"/>
  <c r="T323" i="15"/>
  <c r="V312" i="15"/>
  <c r="AH312" i="15" s="1"/>
  <c r="T312" i="15"/>
  <c r="AD319" i="15"/>
  <c r="N372" i="15"/>
  <c r="AB293" i="15"/>
  <c r="O372" i="15"/>
  <c r="AC293" i="15"/>
  <c r="AA324" i="15"/>
  <c r="Y330" i="15"/>
  <c r="AD338" i="15"/>
  <c r="T324" i="15"/>
  <c r="V324" i="15"/>
  <c r="V325" i="15"/>
  <c r="T325" i="15"/>
  <c r="I372" i="15"/>
  <c r="W293" i="15"/>
  <c r="T306" i="15"/>
  <c r="V306" i="15"/>
  <c r="AH306" i="15" s="1"/>
  <c r="Z324" i="15"/>
  <c r="AA338" i="15"/>
  <c r="Z357" i="15"/>
  <c r="Y338" i="15"/>
  <c r="V345" i="15"/>
  <c r="AH345" i="15" s="1"/>
  <c r="T345" i="15"/>
  <c r="AD352" i="15"/>
  <c r="AD336" i="15"/>
  <c r="AD373" i="15" s="1"/>
  <c r="N381" i="15"/>
  <c r="AB375" i="15"/>
  <c r="AA367" i="15"/>
  <c r="AC365" i="15"/>
  <c r="I381" i="15"/>
  <c r="W375" i="15"/>
  <c r="K381" i="15"/>
  <c r="Y375" i="15"/>
  <c r="AA401" i="15"/>
  <c r="Z406" i="15"/>
  <c r="W403" i="15"/>
  <c r="AD388" i="15"/>
  <c r="AD392" i="15" s="1"/>
  <c r="AD395" i="15" s="1"/>
  <c r="P392" i="15"/>
  <c r="P395" i="15" s="1"/>
  <c r="X403" i="15"/>
  <c r="V404" i="15"/>
  <c r="AH404" i="15" s="1"/>
  <c r="T404" i="15"/>
  <c r="AD401" i="15"/>
  <c r="K408" i="15"/>
  <c r="K411" i="15" s="1"/>
  <c r="Y411" i="15" s="1"/>
  <c r="Y399" i="15"/>
  <c r="V406" i="15"/>
  <c r="T406" i="15"/>
  <c r="V403" i="15"/>
  <c r="T403" i="15"/>
  <c r="AF15" i="15"/>
  <c r="AD44" i="15"/>
  <c r="AA21" i="15"/>
  <c r="X72" i="15"/>
  <c r="X97" i="15" s="1"/>
  <c r="AE406" i="14"/>
  <c r="AD402" i="14"/>
  <c r="AD238" i="14"/>
  <c r="AD231" i="14"/>
  <c r="AE231" i="14"/>
  <c r="AC231" i="14"/>
  <c r="AC218" i="14"/>
  <c r="AE218" i="14"/>
  <c r="AC160" i="14"/>
  <c r="AE160" i="14"/>
  <c r="AD160" i="14"/>
  <c r="AC129" i="14"/>
  <c r="Y113" i="14"/>
  <c r="T58" i="14"/>
  <c r="AF58" i="14" s="1"/>
  <c r="R58" i="14"/>
  <c r="T43" i="14"/>
  <c r="AF43" i="14" s="1"/>
  <c r="AI43" i="14" s="1"/>
  <c r="R43" i="14"/>
  <c r="T11" i="14"/>
  <c r="R11" i="14"/>
  <c r="R117" i="14"/>
  <c r="T117" i="14"/>
  <c r="AF117" i="14" s="1"/>
  <c r="R150" i="14"/>
  <c r="T150" i="14"/>
  <c r="AE142" i="14"/>
  <c r="AC142" i="14"/>
  <c r="AD142" i="14"/>
  <c r="Y129" i="14"/>
  <c r="I95" i="14"/>
  <c r="W86" i="14"/>
  <c r="W95" i="14" s="1"/>
  <c r="AC155" i="14"/>
  <c r="X116" i="14"/>
  <c r="AE143" i="14"/>
  <c r="AD107" i="14"/>
  <c r="AD95" i="14"/>
  <c r="V155" i="14"/>
  <c r="AB170" i="14"/>
  <c r="Z160" i="14"/>
  <c r="Y142" i="14"/>
  <c r="AB168" i="14"/>
  <c r="T116" i="14"/>
  <c r="R116" i="14"/>
  <c r="G185" i="14"/>
  <c r="U104" i="14"/>
  <c r="N72" i="14"/>
  <c r="AB10" i="14"/>
  <c r="AB72" i="14" s="1"/>
  <c r="R30" i="14"/>
  <c r="T30" i="14"/>
  <c r="AF30" i="14" s="1"/>
  <c r="AI30" i="14" s="1"/>
  <c r="AB121" i="14"/>
  <c r="V129" i="14"/>
  <c r="T190" i="14"/>
  <c r="AF190" i="14" s="1"/>
  <c r="R190" i="14"/>
  <c r="T182" i="14"/>
  <c r="AF182" i="14" s="1"/>
  <c r="R182" i="14"/>
  <c r="W170" i="14"/>
  <c r="R180" i="14"/>
  <c r="T180" i="14"/>
  <c r="AF180" i="14" s="1"/>
  <c r="R20" i="14"/>
  <c r="T20" i="14"/>
  <c r="AF20" i="14" s="1"/>
  <c r="AI20" i="14" s="1"/>
  <c r="AA116" i="14"/>
  <c r="W130" i="14"/>
  <c r="R109" i="14"/>
  <c r="T109" i="14"/>
  <c r="AF109" i="14" s="1"/>
  <c r="AB116" i="14"/>
  <c r="AB129" i="14"/>
  <c r="Y153" i="14"/>
  <c r="T162" i="14"/>
  <c r="R162" i="14"/>
  <c r="Y170" i="14"/>
  <c r="T189" i="14"/>
  <c r="R189" i="14"/>
  <c r="W118" i="14"/>
  <c r="U167" i="14"/>
  <c r="Y212" i="14"/>
  <c r="M374" i="14"/>
  <c r="M386" i="14" s="1"/>
  <c r="AA297" i="14"/>
  <c r="T267" i="14"/>
  <c r="AF267" i="14" s="1"/>
  <c r="AI267" i="14" s="1"/>
  <c r="R267" i="14"/>
  <c r="Y218" i="14"/>
  <c r="J276" i="14"/>
  <c r="X225" i="14"/>
  <c r="W307" i="14"/>
  <c r="Z262" i="14"/>
  <c r="U297" i="14"/>
  <c r="G374" i="14"/>
  <c r="AB155" i="14"/>
  <c r="Z162" i="14"/>
  <c r="V168" i="14"/>
  <c r="U243" i="14"/>
  <c r="R273" i="14"/>
  <c r="T273" i="14"/>
  <c r="AF273" i="14" s="1"/>
  <c r="X298" i="14"/>
  <c r="AB314" i="14"/>
  <c r="Y243" i="14"/>
  <c r="Y281" i="14"/>
  <c r="AB309" i="14"/>
  <c r="AA243" i="14"/>
  <c r="W225" i="14"/>
  <c r="I276" i="14"/>
  <c r="Z237" i="14"/>
  <c r="T256" i="14"/>
  <c r="AF256" i="14" s="1"/>
  <c r="R256" i="14"/>
  <c r="AB341" i="14"/>
  <c r="AB375" i="14" s="1"/>
  <c r="R300" i="14"/>
  <c r="T300" i="14"/>
  <c r="R339" i="14"/>
  <c r="T339" i="14"/>
  <c r="V346" i="14"/>
  <c r="R359" i="14"/>
  <c r="T359" i="14"/>
  <c r="V345" i="14"/>
  <c r="Z231" i="14"/>
  <c r="X243" i="14"/>
  <c r="T330" i="14"/>
  <c r="AF330" i="14" s="1"/>
  <c r="R330" i="14"/>
  <c r="W359" i="14"/>
  <c r="Y380" i="14"/>
  <c r="Y345" i="14"/>
  <c r="AB402" i="14"/>
  <c r="X377" i="14"/>
  <c r="J383" i="14"/>
  <c r="R205" i="14"/>
  <c r="T205" i="14"/>
  <c r="AF205" i="14" s="1"/>
  <c r="R212" i="14"/>
  <c r="T212" i="14"/>
  <c r="Y234" i="14"/>
  <c r="R192" i="14"/>
  <c r="T192" i="14"/>
  <c r="AF192" i="14" s="1"/>
  <c r="T234" i="14"/>
  <c r="R234" i="14"/>
  <c r="X246" i="14"/>
  <c r="U253" i="14"/>
  <c r="W259" i="14"/>
  <c r="R266" i="14"/>
  <c r="T266" i="14"/>
  <c r="AF266" i="14" s="1"/>
  <c r="AI266" i="14" s="1"/>
  <c r="AI276" i="14" s="1"/>
  <c r="T407" i="14"/>
  <c r="AF407" i="14" s="1"/>
  <c r="R407" i="14"/>
  <c r="U172" i="14"/>
  <c r="AA188" i="14"/>
  <c r="M222" i="14"/>
  <c r="AA230" i="14"/>
  <c r="Z243" i="14"/>
  <c r="AA262" i="14"/>
  <c r="G288" i="14"/>
  <c r="U279" i="14"/>
  <c r="U288" i="14" s="1"/>
  <c r="AA378" i="14"/>
  <c r="I410" i="14"/>
  <c r="I413" i="14" s="1"/>
  <c r="W401" i="14"/>
  <c r="T125" i="14"/>
  <c r="AF125" i="14" s="1"/>
  <c r="R125" i="14"/>
  <c r="T68" i="14"/>
  <c r="AF68" i="14" s="1"/>
  <c r="R68" i="14"/>
  <c r="AC61" i="14"/>
  <c r="R33" i="14"/>
  <c r="T33" i="14"/>
  <c r="AF33" i="14" s="1"/>
  <c r="AI33" i="14" s="1"/>
  <c r="AC32" i="14"/>
  <c r="AD32" i="14"/>
  <c r="Y32" i="14"/>
  <c r="AC48" i="14"/>
  <c r="AD48" i="14"/>
  <c r="Y48" i="14"/>
  <c r="X129" i="14"/>
  <c r="AE56" i="14"/>
  <c r="AC56" i="14"/>
  <c r="AC24" i="14"/>
  <c r="V24" i="14"/>
  <c r="AD24" i="14"/>
  <c r="P416" i="14"/>
  <c r="AD42" i="14"/>
  <c r="X337" i="13"/>
  <c r="X375" i="13" s="1"/>
  <c r="AA297" i="13"/>
  <c r="M374" i="13"/>
  <c r="R254" i="13"/>
  <c r="T254" i="13"/>
  <c r="AD228" i="13"/>
  <c r="W228" i="13"/>
  <c r="R204" i="13"/>
  <c r="T204" i="13"/>
  <c r="AF204" i="13" s="1"/>
  <c r="T173" i="13"/>
  <c r="AF173" i="13" s="1"/>
  <c r="R173" i="13"/>
  <c r="T154" i="13"/>
  <c r="AF154" i="13" s="1"/>
  <c r="R154" i="13"/>
  <c r="T58" i="13"/>
  <c r="R58" i="13"/>
  <c r="AB50" i="13"/>
  <c r="T23" i="13"/>
  <c r="R23" i="13"/>
  <c r="Y77" i="13"/>
  <c r="AB30" i="13"/>
  <c r="T56" i="13"/>
  <c r="AF56" i="13" s="1"/>
  <c r="R56" i="13"/>
  <c r="R62" i="13"/>
  <c r="T62" i="13"/>
  <c r="R68" i="13"/>
  <c r="T68" i="13"/>
  <c r="AF68" i="13" s="1"/>
  <c r="AA79" i="13"/>
  <c r="AA87" i="13" s="1"/>
  <c r="M87" i="13"/>
  <c r="F98" i="13"/>
  <c r="T90" i="13"/>
  <c r="R90" i="13"/>
  <c r="T151" i="13"/>
  <c r="AF151" i="13" s="1"/>
  <c r="R151" i="13"/>
  <c r="AA164" i="13"/>
  <c r="U205" i="13"/>
  <c r="AF205" i="13" s="1"/>
  <c r="R205" i="13"/>
  <c r="T232" i="13"/>
  <c r="AF232" i="13" s="1"/>
  <c r="R232" i="13"/>
  <c r="U297" i="13"/>
  <c r="AF297" i="13" s="1"/>
  <c r="G374" i="13"/>
  <c r="G386" i="13" s="1"/>
  <c r="T372" i="13"/>
  <c r="AF372" i="13" s="1"/>
  <c r="R372" i="13"/>
  <c r="AB164" i="13"/>
  <c r="R172" i="13"/>
  <c r="T172" i="13"/>
  <c r="AF172" i="13" s="1"/>
  <c r="F288" i="13"/>
  <c r="T279" i="13"/>
  <c r="R279" i="13"/>
  <c r="Y325" i="13"/>
  <c r="U371" i="13"/>
  <c r="T208" i="13"/>
  <c r="AF208" i="13" s="1"/>
  <c r="R208" i="13"/>
  <c r="V214" i="13"/>
  <c r="T250" i="13"/>
  <c r="AF250" i="13" s="1"/>
  <c r="R250" i="13"/>
  <c r="T269" i="13"/>
  <c r="AF269" i="13" s="1"/>
  <c r="R269" i="13"/>
  <c r="AA279" i="13"/>
  <c r="AA288" i="13" s="1"/>
  <c r="M288" i="13"/>
  <c r="R315" i="13"/>
  <c r="T315" i="13"/>
  <c r="T347" i="13"/>
  <c r="AF347" i="13" s="1"/>
  <c r="R347" i="13"/>
  <c r="W390" i="13"/>
  <c r="W394" i="13" s="1"/>
  <c r="W397" i="13" s="1"/>
  <c r="I394" i="13"/>
  <c r="I397" i="13" s="1"/>
  <c r="L410" i="13"/>
  <c r="L413" i="13" s="1"/>
  <c r="Z401" i="13"/>
  <c r="R362" i="13"/>
  <c r="T362" i="13"/>
  <c r="AF362" i="13" s="1"/>
  <c r="R379" i="13"/>
  <c r="T379" i="13"/>
  <c r="AF379" i="13" s="1"/>
  <c r="M410" i="13"/>
  <c r="M413" i="13" s="1"/>
  <c r="AA401" i="13"/>
  <c r="AC317" i="13"/>
  <c r="U311" i="13"/>
  <c r="R301" i="13"/>
  <c r="T301" i="13"/>
  <c r="AF301" i="13" s="1"/>
  <c r="W284" i="13"/>
  <c r="AF284" i="13" s="1"/>
  <c r="AI284" i="13" s="1"/>
  <c r="R284" i="13"/>
  <c r="AE254" i="13"/>
  <c r="V254" i="13"/>
  <c r="T247" i="13"/>
  <c r="AF247" i="13" s="1"/>
  <c r="R247" i="13"/>
  <c r="AE178" i="13"/>
  <c r="X171" i="13"/>
  <c r="AD87" i="13"/>
  <c r="R47" i="13"/>
  <c r="T47" i="13"/>
  <c r="AF47" i="13" s="1"/>
  <c r="X201" i="13"/>
  <c r="N374" i="13"/>
  <c r="AC254" i="13"/>
  <c r="AD212" i="13"/>
  <c r="R125" i="13"/>
  <c r="R352" i="13"/>
  <c r="R325" i="13"/>
  <c r="R260" i="13"/>
  <c r="V178" i="13"/>
  <c r="R121" i="13"/>
  <c r="AE364" i="13"/>
  <c r="AD364" i="13"/>
  <c r="Z343" i="13"/>
  <c r="R268" i="13"/>
  <c r="R221" i="13"/>
  <c r="AD189" i="13"/>
  <c r="R365" i="13"/>
  <c r="R335" i="13"/>
  <c r="Y266" i="13"/>
  <c r="R248" i="13"/>
  <c r="R220" i="13"/>
  <c r="AE198" i="13"/>
  <c r="X159" i="13"/>
  <c r="Z145" i="13"/>
  <c r="R124" i="13"/>
  <c r="R353" i="13"/>
  <c r="AA317" i="13"/>
  <c r="AF160" i="13"/>
  <c r="X139" i="13"/>
  <c r="AC139" i="13"/>
  <c r="R264" i="13"/>
  <c r="AD153" i="13"/>
  <c r="R145" i="13"/>
  <c r="AF350" i="13"/>
  <c r="R329" i="13"/>
  <c r="AD218" i="13"/>
  <c r="AE218" i="13"/>
  <c r="AA218" i="13"/>
  <c r="X218" i="13"/>
  <c r="R170" i="13"/>
  <c r="AD148" i="13"/>
  <c r="AC148" i="13"/>
  <c r="AE148" i="13"/>
  <c r="AB148" i="13"/>
  <c r="W148" i="13"/>
  <c r="R113" i="13"/>
  <c r="T324" i="13"/>
  <c r="R244" i="13"/>
  <c r="AB161" i="13"/>
  <c r="Z87" i="13"/>
  <c r="X58" i="13"/>
  <c r="R344" i="13"/>
  <c r="R81" i="13"/>
  <c r="X45" i="13"/>
  <c r="AC21" i="13"/>
  <c r="Y21" i="13"/>
  <c r="R321" i="13"/>
  <c r="V210" i="13"/>
  <c r="AF60" i="13"/>
  <c r="T198" i="13"/>
  <c r="X50" i="13"/>
  <c r="Q291" i="13"/>
  <c r="Q416" i="13" s="1"/>
  <c r="R15" i="13"/>
  <c r="R64" i="13"/>
  <c r="AD45" i="13"/>
  <c r="AE328" i="13"/>
  <c r="AE46" i="13"/>
  <c r="Y50" i="13"/>
  <c r="V36" i="13"/>
  <c r="AD36" i="13"/>
  <c r="X36" i="13"/>
  <c r="AB36" i="13"/>
  <c r="R72" i="13"/>
  <c r="AE23" i="13"/>
  <c r="R44" i="13"/>
  <c r="R384" i="12"/>
  <c r="T384" i="12"/>
  <c r="AF384" i="12" s="1"/>
  <c r="Y313" i="12"/>
  <c r="AC276" i="12"/>
  <c r="W276" i="12"/>
  <c r="T146" i="12"/>
  <c r="AF146" i="12" s="1"/>
  <c r="AI146" i="12" s="1"/>
  <c r="R146" i="12"/>
  <c r="Z13" i="13"/>
  <c r="AE13" i="13"/>
  <c r="Y13" i="13"/>
  <c r="V14" i="13"/>
  <c r="Z379" i="12"/>
  <c r="L389" i="12"/>
  <c r="L392" i="12" s="1"/>
  <c r="X276" i="12"/>
  <c r="I254" i="12"/>
  <c r="W204" i="12"/>
  <c r="AB86" i="12"/>
  <c r="N164" i="12"/>
  <c r="T28" i="12"/>
  <c r="AF28" i="12" s="1"/>
  <c r="AI28" i="12" s="1"/>
  <c r="R28" i="12"/>
  <c r="K55" i="12"/>
  <c r="Y10" i="12"/>
  <c r="R70" i="12"/>
  <c r="T70" i="12"/>
  <c r="T96" i="12"/>
  <c r="AF96" i="12" s="1"/>
  <c r="AI96" i="12" s="1"/>
  <c r="R96" i="12"/>
  <c r="R112" i="12"/>
  <c r="T112" i="12"/>
  <c r="AF112" i="12" s="1"/>
  <c r="AI112" i="12" s="1"/>
  <c r="AD167" i="12"/>
  <c r="P201" i="12"/>
  <c r="W209" i="12"/>
  <c r="AF209" i="12" s="1"/>
  <c r="AD355" i="12"/>
  <c r="P361" i="12"/>
  <c r="R369" i="12"/>
  <c r="T369" i="12"/>
  <c r="AE192" i="12"/>
  <c r="T237" i="12"/>
  <c r="AF237" i="12" s="1"/>
  <c r="R237" i="12"/>
  <c r="T242" i="12"/>
  <c r="AF242" i="12" s="1"/>
  <c r="R242" i="12"/>
  <c r="R307" i="12"/>
  <c r="T307" i="12"/>
  <c r="AF307" i="12" s="1"/>
  <c r="AB324" i="12"/>
  <c r="T387" i="12"/>
  <c r="AF387" i="12" s="1"/>
  <c r="R387" i="12"/>
  <c r="I201" i="12"/>
  <c r="W167" i="12"/>
  <c r="W201" i="12" s="1"/>
  <c r="R182" i="12"/>
  <c r="T182" i="12"/>
  <c r="AF182" i="12" s="1"/>
  <c r="R277" i="12"/>
  <c r="T277" i="12"/>
  <c r="AF277" i="12" s="1"/>
  <c r="T282" i="12"/>
  <c r="AF282" i="12" s="1"/>
  <c r="R282" i="12"/>
  <c r="AE297" i="12"/>
  <c r="V308" i="12"/>
  <c r="V313" i="12"/>
  <c r="T231" i="12"/>
  <c r="R231" i="12"/>
  <c r="Z259" i="12"/>
  <c r="R295" i="12"/>
  <c r="T295" i="12"/>
  <c r="AF295" i="12" s="1"/>
  <c r="X299" i="12"/>
  <c r="AE304" i="12"/>
  <c r="AA324" i="12"/>
  <c r="Z329" i="12"/>
  <c r="W379" i="12"/>
  <c r="I389" i="12"/>
  <c r="I392" i="12" s="1"/>
  <c r="AD216" i="11"/>
  <c r="Y183" i="12"/>
  <c r="X95" i="12"/>
  <c r="R61" i="12"/>
  <c r="AC370" i="12"/>
  <c r="R318" i="12"/>
  <c r="AC231" i="12"/>
  <c r="Y169" i="12"/>
  <c r="AF169" i="12" s="1"/>
  <c r="J66" i="12"/>
  <c r="AA345" i="12"/>
  <c r="Z304" i="12"/>
  <c r="V218" i="12"/>
  <c r="AE218" i="12"/>
  <c r="R175" i="12"/>
  <c r="AB149" i="12"/>
  <c r="R118" i="12"/>
  <c r="W58" i="12"/>
  <c r="W66" i="12" s="1"/>
  <c r="V12" i="13"/>
  <c r="X297" i="12"/>
  <c r="AF297" i="12" s="1"/>
  <c r="T50" i="12"/>
  <c r="R13" i="12"/>
  <c r="Z369" i="12"/>
  <c r="R300" i="12"/>
  <c r="AA275" i="12"/>
  <c r="W231" i="12"/>
  <c r="R196" i="12"/>
  <c r="AD176" i="12"/>
  <c r="R157" i="12"/>
  <c r="R115" i="12"/>
  <c r="Z31" i="12"/>
  <c r="X369" i="12"/>
  <c r="AF236" i="12"/>
  <c r="AC224" i="12"/>
  <c r="Z178" i="12"/>
  <c r="Z201" i="12" s="1"/>
  <c r="Q66" i="12"/>
  <c r="O101" i="13"/>
  <c r="O416" i="13" s="1"/>
  <c r="AF349" i="12"/>
  <c r="X59" i="12"/>
  <c r="X66" i="12" s="1"/>
  <c r="G352" i="12"/>
  <c r="X308" i="12"/>
  <c r="AD251" i="12"/>
  <c r="AB251" i="12"/>
  <c r="AF155" i="12"/>
  <c r="AB120" i="12"/>
  <c r="AF120" i="12" s="1"/>
  <c r="X53" i="12"/>
  <c r="AB32" i="12"/>
  <c r="W324" i="12"/>
  <c r="R192" i="12"/>
  <c r="AD59" i="12"/>
  <c r="Y35" i="12"/>
  <c r="K201" i="12"/>
  <c r="Z113" i="12"/>
  <c r="O66" i="12"/>
  <c r="Z235" i="12"/>
  <c r="R121" i="12"/>
  <c r="O77" i="12"/>
  <c r="AC31" i="12"/>
  <c r="W250" i="12"/>
  <c r="Z149" i="12"/>
  <c r="AA126" i="12"/>
  <c r="T35" i="12"/>
  <c r="AF35" i="12" s="1"/>
  <c r="AI35" i="12" s="1"/>
  <c r="R15" i="12"/>
  <c r="X154" i="12"/>
  <c r="W107" i="12"/>
  <c r="AF320" i="11"/>
  <c r="O361" i="12"/>
  <c r="Z128" i="12"/>
  <c r="W87" i="12"/>
  <c r="AF87" i="12" s="1"/>
  <c r="AI87" i="12" s="1"/>
  <c r="I55" i="12"/>
  <c r="AF225" i="11"/>
  <c r="V41" i="12"/>
  <c r="S49" i="11"/>
  <c r="U49" i="11"/>
  <c r="AB40" i="11"/>
  <c r="S33" i="11"/>
  <c r="U33" i="11"/>
  <c r="I393" i="11"/>
  <c r="W387" i="11"/>
  <c r="S156" i="11"/>
  <c r="U156" i="11"/>
  <c r="AC55" i="11"/>
  <c r="S69" i="11"/>
  <c r="U69" i="11"/>
  <c r="AC151" i="11"/>
  <c r="S203" i="11"/>
  <c r="U203" i="11"/>
  <c r="AG203" i="11" s="1"/>
  <c r="S211" i="11"/>
  <c r="U211" i="11"/>
  <c r="AG211" i="11" s="1"/>
  <c r="AB238" i="11"/>
  <c r="M384" i="11"/>
  <c r="M396" i="11" s="1"/>
  <c r="AA302" i="11"/>
  <c r="S336" i="11"/>
  <c r="U336" i="11"/>
  <c r="U16" i="11"/>
  <c r="S16" i="11"/>
  <c r="U45" i="11"/>
  <c r="AG45" i="11" s="1"/>
  <c r="AJ45" i="11" s="1"/>
  <c r="S45" i="11"/>
  <c r="U67" i="11"/>
  <c r="AG67" i="11" s="1"/>
  <c r="S67" i="11"/>
  <c r="S128" i="11"/>
  <c r="U128" i="11"/>
  <c r="AG128" i="11" s="1"/>
  <c r="AA184" i="11"/>
  <c r="N227" i="11"/>
  <c r="AB193" i="11"/>
  <c r="M293" i="11"/>
  <c r="AA284" i="11"/>
  <c r="AA293" i="11" s="1"/>
  <c r="S315" i="11"/>
  <c r="U315" i="11"/>
  <c r="U412" i="11"/>
  <c r="S412" i="11"/>
  <c r="AC33" i="11"/>
  <c r="Z49" i="11"/>
  <c r="S140" i="11"/>
  <c r="U140" i="11"/>
  <c r="AG140" i="11" s="1"/>
  <c r="U168" i="11"/>
  <c r="S168" i="11"/>
  <c r="S218" i="11"/>
  <c r="U218" i="11"/>
  <c r="AG218" i="11" s="1"/>
  <c r="U290" i="11"/>
  <c r="AG290" i="11" s="1"/>
  <c r="S290" i="11"/>
  <c r="Z319" i="11"/>
  <c r="M404" i="11"/>
  <c r="M407" i="11" s="1"/>
  <c r="AA400" i="11"/>
  <c r="AA404" i="11" s="1"/>
  <c r="AA407" i="11" s="1"/>
  <c r="W417" i="11"/>
  <c r="Z382" i="11"/>
  <c r="U401" i="11"/>
  <c r="AG401" i="11" s="1"/>
  <c r="S401" i="11"/>
  <c r="Y417" i="11"/>
  <c r="AB230" i="11"/>
  <c r="N281" i="11"/>
  <c r="AC277" i="11"/>
  <c r="Y320" i="11"/>
  <c r="S328" i="11"/>
  <c r="U328" i="11"/>
  <c r="U350" i="11"/>
  <c r="AG350" i="11" s="1"/>
  <c r="S350" i="11"/>
  <c r="AB365" i="11"/>
  <c r="U414" i="11"/>
  <c r="S414" i="11"/>
  <c r="AB18" i="11"/>
  <c r="AC43" i="11"/>
  <c r="S50" i="11"/>
  <c r="U50" i="11"/>
  <c r="AG50" i="11" s="1"/>
  <c r="U80" i="11"/>
  <c r="AG80" i="11" s="1"/>
  <c r="S80" i="11"/>
  <c r="AB168" i="11"/>
  <c r="U201" i="11"/>
  <c r="AG201" i="11" s="1"/>
  <c r="S201" i="11"/>
  <c r="G281" i="11"/>
  <c r="S230" i="11"/>
  <c r="U230" i="11"/>
  <c r="AB256" i="11"/>
  <c r="Z262" i="11"/>
  <c r="S353" i="11"/>
  <c r="U353" i="11"/>
  <c r="AC365" i="11"/>
  <c r="W378" i="11"/>
  <c r="S389" i="11"/>
  <c r="U389" i="11"/>
  <c r="AG389" i="11" s="1"/>
  <c r="AB224" i="11"/>
  <c r="Z175" i="11"/>
  <c r="S151" i="11"/>
  <c r="U151" i="11"/>
  <c r="Z61" i="11"/>
  <c r="AB33" i="11"/>
  <c r="Y18" i="11"/>
  <c r="V16" i="12"/>
  <c r="AF16" i="12" s="1"/>
  <c r="AI16" i="12" s="1"/>
  <c r="AE16" i="12"/>
  <c r="AE55" i="12" s="1"/>
  <c r="AE80" i="12" s="1"/>
  <c r="G266" i="12"/>
  <c r="X87" i="12"/>
  <c r="AC19" i="12"/>
  <c r="Y382" i="11"/>
  <c r="S371" i="11"/>
  <c r="AD238" i="11"/>
  <c r="AB204" i="11"/>
  <c r="AG133" i="11"/>
  <c r="AE43" i="11"/>
  <c r="Z381" i="11"/>
  <c r="AD365" i="11"/>
  <c r="Y328" i="11"/>
  <c r="AA307" i="11"/>
  <c r="AD266" i="11"/>
  <c r="AE266" i="11"/>
  <c r="AA266" i="11"/>
  <c r="V78" i="11"/>
  <c r="AG78" i="11" s="1"/>
  <c r="AJ78" i="11" s="1"/>
  <c r="AG47" i="11"/>
  <c r="AJ47" i="11" s="1"/>
  <c r="S374" i="11"/>
  <c r="S304" i="11"/>
  <c r="Z183" i="11"/>
  <c r="S147" i="11"/>
  <c r="N190" i="11"/>
  <c r="S340" i="11"/>
  <c r="S276" i="11"/>
  <c r="S175" i="11"/>
  <c r="Y153" i="11"/>
  <c r="X83" i="11"/>
  <c r="AC61" i="11"/>
  <c r="Z34" i="11"/>
  <c r="W376" i="11"/>
  <c r="AF345" i="11"/>
  <c r="AF246" i="11"/>
  <c r="S173" i="11"/>
  <c r="X61" i="11"/>
  <c r="AF42" i="11"/>
  <c r="AA22" i="11"/>
  <c r="AC372" i="11"/>
  <c r="AD315" i="11"/>
  <c r="X315" i="11"/>
  <c r="AD265" i="11"/>
  <c r="AA265" i="11"/>
  <c r="AD205" i="11"/>
  <c r="S117" i="11"/>
  <c r="AE53" i="11"/>
  <c r="S375" i="11"/>
  <c r="S360" i="11"/>
  <c r="S248" i="11"/>
  <c r="AD152" i="11"/>
  <c r="J85" i="11"/>
  <c r="N55" i="12"/>
  <c r="S363" i="11"/>
  <c r="S121" i="11"/>
  <c r="L85" i="11"/>
  <c r="AE16" i="11"/>
  <c r="S36" i="11"/>
  <c r="AC364" i="10"/>
  <c r="AE364" i="10"/>
  <c r="AC332" i="11"/>
  <c r="AD40" i="11"/>
  <c r="AF21" i="11"/>
  <c r="AE301" i="10"/>
  <c r="AF43" i="11"/>
  <c r="AE368" i="10"/>
  <c r="X332" i="11"/>
  <c r="W61" i="11"/>
  <c r="AE337" i="11"/>
  <c r="AA88" i="11"/>
  <c r="AE24" i="11"/>
  <c r="AF24" i="11"/>
  <c r="AE378" i="10"/>
  <c r="AD378" i="10"/>
  <c r="Y221" i="10"/>
  <c r="Y271" i="10" s="1"/>
  <c r="K271" i="10"/>
  <c r="K283" i="10"/>
  <c r="Y274" i="10"/>
  <c r="Y283" i="10" s="1"/>
  <c r="T90" i="10"/>
  <c r="AF90" i="10" s="1"/>
  <c r="R90" i="10"/>
  <c r="T128" i="10"/>
  <c r="AF128" i="10" s="1"/>
  <c r="R128" i="10"/>
  <c r="T144" i="10"/>
  <c r="AF144" i="10" s="1"/>
  <c r="R144" i="10"/>
  <c r="T160" i="10"/>
  <c r="AF160" i="10" s="1"/>
  <c r="R160" i="10"/>
  <c r="G218" i="10"/>
  <c r="U184" i="10"/>
  <c r="U218" i="10" s="1"/>
  <c r="T159" i="10"/>
  <c r="AF159" i="10" s="1"/>
  <c r="R159" i="10"/>
  <c r="T231" i="10"/>
  <c r="AF231" i="10" s="1"/>
  <c r="R231" i="10"/>
  <c r="T254" i="10"/>
  <c r="AF254" i="10" s="1"/>
  <c r="R254" i="10"/>
  <c r="X320" i="10"/>
  <c r="T156" i="10"/>
  <c r="AF156" i="10" s="1"/>
  <c r="R156" i="10"/>
  <c r="R194" i="10"/>
  <c r="T194" i="10"/>
  <c r="AF194" i="10" s="1"/>
  <c r="W334" i="10"/>
  <c r="Z344" i="10"/>
  <c r="R55" i="10"/>
  <c r="T55" i="10"/>
  <c r="AF55" i="10" s="1"/>
  <c r="T109" i="10"/>
  <c r="AF109" i="10" s="1"/>
  <c r="R109" i="10"/>
  <c r="T173" i="10"/>
  <c r="AF173" i="10" s="1"/>
  <c r="R173" i="10"/>
  <c r="I218" i="10"/>
  <c r="W184" i="10"/>
  <c r="W218" i="10" s="1"/>
  <c r="N271" i="10"/>
  <c r="AB221" i="10"/>
  <c r="AB271" i="10" s="1"/>
  <c r="T236" i="10"/>
  <c r="AF236" i="10" s="1"/>
  <c r="R236" i="10"/>
  <c r="T229" i="10"/>
  <c r="AF229" i="10" s="1"/>
  <c r="R229" i="10"/>
  <c r="Y296" i="10"/>
  <c r="R214" i="10"/>
  <c r="T214" i="10"/>
  <c r="AF214" i="10" s="1"/>
  <c r="T261" i="10"/>
  <c r="AF261" i="10" s="1"/>
  <c r="R261" i="10"/>
  <c r="T358" i="10"/>
  <c r="AF358" i="10" s="1"/>
  <c r="R358" i="10"/>
  <c r="AA372" i="10"/>
  <c r="R294" i="10"/>
  <c r="T294" i="10"/>
  <c r="AF294" i="10" s="1"/>
  <c r="V326" i="10"/>
  <c r="T354" i="10"/>
  <c r="AF354" i="10" s="1"/>
  <c r="R354" i="10"/>
  <c r="T161" i="10"/>
  <c r="AF161" i="10" s="1"/>
  <c r="R161" i="10"/>
  <c r="I271" i="10"/>
  <c r="W221" i="10"/>
  <c r="W271" i="10" s="1"/>
  <c r="R247" i="10"/>
  <c r="T247" i="10"/>
  <c r="AF247" i="10" s="1"/>
  <c r="F374" i="10"/>
  <c r="F386" i="10" s="1"/>
  <c r="T305" i="10"/>
  <c r="R305" i="10"/>
  <c r="T16" i="10"/>
  <c r="AF16" i="10" s="1"/>
  <c r="R16" i="10"/>
  <c r="T37" i="10"/>
  <c r="AF37" i="10" s="1"/>
  <c r="R37" i="10"/>
  <c r="U58" i="10"/>
  <c r="AF58" i="10" s="1"/>
  <c r="R58" i="10"/>
  <c r="R279" i="10"/>
  <c r="T279" i="10"/>
  <c r="AF279" i="10" s="1"/>
  <c r="Y368" i="10"/>
  <c r="T377" i="10"/>
  <c r="F383" i="10"/>
  <c r="R377" i="10"/>
  <c r="Z351" i="10"/>
  <c r="H394" i="10"/>
  <c r="H397" i="10" s="1"/>
  <c r="V390" i="10"/>
  <c r="V394" i="10" s="1"/>
  <c r="V397" i="10" s="1"/>
  <c r="X305" i="10"/>
  <c r="T312" i="10"/>
  <c r="R312" i="10"/>
  <c r="T370" i="10"/>
  <c r="AF370" i="10" s="1"/>
  <c r="R370" i="10"/>
  <c r="X293" i="10"/>
  <c r="R308" i="10"/>
  <c r="T308" i="10"/>
  <c r="AF308" i="10" s="1"/>
  <c r="AB351" i="10"/>
  <c r="R359" i="10"/>
  <c r="T359" i="10"/>
  <c r="AF359" i="10" s="1"/>
  <c r="W378" i="10"/>
  <c r="T274" i="10"/>
  <c r="R274" i="10"/>
  <c r="F283" i="10"/>
  <c r="R315" i="10"/>
  <c r="T315" i="10"/>
  <c r="AF315" i="10" s="1"/>
  <c r="U334" i="10"/>
  <c r="W340" i="10"/>
  <c r="R347" i="10"/>
  <c r="T347" i="10"/>
  <c r="AF347" i="10" s="1"/>
  <c r="W372" i="10"/>
  <c r="AB390" i="10"/>
  <c r="AB394" i="10" s="1"/>
  <c r="AB397" i="10" s="1"/>
  <c r="N394" i="10"/>
  <c r="N397" i="10" s="1"/>
  <c r="AD311" i="9"/>
  <c r="R79" i="10"/>
  <c r="AE127" i="9"/>
  <c r="R113" i="10"/>
  <c r="AD300" i="8"/>
  <c r="W300" i="8"/>
  <c r="AC347" i="9"/>
  <c r="AD347" i="9"/>
  <c r="AE347" i="9"/>
  <c r="AC181" i="10"/>
  <c r="R51" i="10"/>
  <c r="N83" i="10"/>
  <c r="W361" i="9"/>
  <c r="AA321" i="9"/>
  <c r="R307" i="9"/>
  <c r="T307" i="9"/>
  <c r="AF307" i="9" s="1"/>
  <c r="U267" i="9"/>
  <c r="U250" i="9"/>
  <c r="X161" i="9"/>
  <c r="U14" i="9"/>
  <c r="W246" i="9"/>
  <c r="AD189" i="9"/>
  <c r="AC189" i="9"/>
  <c r="R161" i="9"/>
  <c r="T161" i="9"/>
  <c r="AB127" i="9"/>
  <c r="Y80" i="9"/>
  <c r="W57" i="9"/>
  <c r="J72" i="10"/>
  <c r="AD72" i="10"/>
  <c r="AD97" i="10" s="1"/>
  <c r="T42" i="9"/>
  <c r="AF42" i="9" s="1"/>
  <c r="AI42" i="9" s="1"/>
  <c r="R42" i="9"/>
  <c r="Z242" i="9"/>
  <c r="Y299" i="9"/>
  <c r="J408" i="9"/>
  <c r="J411" i="9" s="1"/>
  <c r="X399" i="9"/>
  <c r="T390" i="9"/>
  <c r="AF390" i="9" s="1"/>
  <c r="R390" i="9"/>
  <c r="AA12" i="9"/>
  <c r="AB32" i="9"/>
  <c r="AA57" i="9"/>
  <c r="AA80" i="9"/>
  <c r="AB235" i="9"/>
  <c r="Y317" i="9"/>
  <c r="Y372" i="9" s="1"/>
  <c r="U355" i="9"/>
  <c r="X364" i="9"/>
  <c r="W375" i="9"/>
  <c r="I381" i="9"/>
  <c r="T30" i="9"/>
  <c r="AF30" i="9" s="1"/>
  <c r="AI30" i="9" s="1"/>
  <c r="R30" i="9"/>
  <c r="W60" i="9"/>
  <c r="U117" i="9"/>
  <c r="U128" i="9"/>
  <c r="Y295" i="9"/>
  <c r="K372" i="9"/>
  <c r="U321" i="9"/>
  <c r="X337" i="9"/>
  <c r="Y353" i="9"/>
  <c r="W388" i="9"/>
  <c r="W392" i="9" s="1"/>
  <c r="I392" i="9"/>
  <c r="I395" i="9" s="1"/>
  <c r="W395" i="9" s="1"/>
  <c r="V28" i="9"/>
  <c r="R38" i="9"/>
  <c r="T38" i="9"/>
  <c r="W157" i="9"/>
  <c r="Y278" i="9"/>
  <c r="U361" i="9"/>
  <c r="Y36" i="9"/>
  <c r="T70" i="9"/>
  <c r="R70" i="9"/>
  <c r="T147" i="9"/>
  <c r="R147" i="9"/>
  <c r="Y157" i="9"/>
  <c r="R170" i="9"/>
  <c r="T170" i="9"/>
  <c r="Y250" i="9"/>
  <c r="T272" i="9"/>
  <c r="AF272" i="9" s="1"/>
  <c r="R272" i="9"/>
  <c r="R332" i="9"/>
  <c r="T332" i="9"/>
  <c r="AF332" i="9" s="1"/>
  <c r="AA403" i="9"/>
  <c r="U11" i="9"/>
  <c r="U75" i="9" s="1"/>
  <c r="T59" i="9"/>
  <c r="R59" i="9"/>
  <c r="V120" i="9"/>
  <c r="R140" i="9"/>
  <c r="T140" i="9"/>
  <c r="AF140" i="9" s="1"/>
  <c r="AI140" i="9" s="1"/>
  <c r="W161" i="9"/>
  <c r="AB217" i="9"/>
  <c r="X241" i="9"/>
  <c r="X258" i="9"/>
  <c r="AA267" i="9"/>
  <c r="V297" i="9"/>
  <c r="V314" i="9"/>
  <c r="AB375" i="9"/>
  <c r="N381" i="9"/>
  <c r="Z406" i="9"/>
  <c r="X25" i="9"/>
  <c r="R39" i="9"/>
  <c r="T39" i="9"/>
  <c r="AF39" i="9" s="1"/>
  <c r="AI39" i="9" s="1"/>
  <c r="V45" i="9"/>
  <c r="R53" i="9"/>
  <c r="T53" i="9"/>
  <c r="AF53" i="9" s="1"/>
  <c r="X60" i="9"/>
  <c r="AA114" i="9"/>
  <c r="R171" i="9"/>
  <c r="T171" i="9"/>
  <c r="AF171" i="9" s="1"/>
  <c r="Z299" i="9"/>
  <c r="T317" i="9"/>
  <c r="R317" i="9"/>
  <c r="Z349" i="9"/>
  <c r="AA361" i="9"/>
  <c r="U403" i="9"/>
  <c r="H74" i="9"/>
  <c r="V10" i="9"/>
  <c r="R17" i="9"/>
  <c r="T17" i="9"/>
  <c r="AF17" i="9" s="1"/>
  <c r="AI17" i="9" s="1"/>
  <c r="Z36" i="9"/>
  <c r="R49" i="9"/>
  <c r="T49" i="9"/>
  <c r="AF49" i="9" s="1"/>
  <c r="U68" i="9"/>
  <c r="Z105" i="9"/>
  <c r="L184" i="9"/>
  <c r="T118" i="9"/>
  <c r="AF118" i="9" s="1"/>
  <c r="AI118" i="9" s="1"/>
  <c r="R118" i="9"/>
  <c r="Z137" i="9"/>
  <c r="AB189" i="9"/>
  <c r="W233" i="9"/>
  <c r="V242" i="9"/>
  <c r="R298" i="9"/>
  <c r="T298" i="9"/>
  <c r="V369" i="9"/>
  <c r="T202" i="9"/>
  <c r="AF202" i="9" s="1"/>
  <c r="R202" i="9"/>
  <c r="X217" i="9"/>
  <c r="R228" i="9"/>
  <c r="T228" i="9"/>
  <c r="AF228" i="9" s="1"/>
  <c r="W235" i="9"/>
  <c r="R258" i="9"/>
  <c r="T258" i="9"/>
  <c r="R284" i="9"/>
  <c r="T284" i="9"/>
  <c r="AF284" i="9" s="1"/>
  <c r="AB317" i="9"/>
  <c r="R346" i="9"/>
  <c r="T346" i="9"/>
  <c r="W353" i="9"/>
  <c r="X361" i="9"/>
  <c r="AB379" i="9"/>
  <c r="T403" i="9"/>
  <c r="R403" i="9"/>
  <c r="Z235" i="9"/>
  <c r="AB241" i="9"/>
  <c r="Z267" i="9"/>
  <c r="U278" i="9"/>
  <c r="T295" i="9"/>
  <c r="R295" i="9"/>
  <c r="F372" i="9"/>
  <c r="W320" i="9"/>
  <c r="AF320" i="9" s="1"/>
  <c r="T327" i="9"/>
  <c r="AF327" i="9" s="1"/>
  <c r="R327" i="9"/>
  <c r="R359" i="9"/>
  <c r="T359" i="9"/>
  <c r="K381" i="9"/>
  <c r="Y375" i="9"/>
  <c r="Z403" i="9"/>
  <c r="Y379" i="9"/>
  <c r="AB361" i="9"/>
  <c r="N286" i="9"/>
  <c r="AB277" i="9"/>
  <c r="AB286" i="9" s="1"/>
  <c r="AD347" i="8"/>
  <c r="AC175" i="8"/>
  <c r="AD175" i="8"/>
  <c r="W175" i="8"/>
  <c r="Y145" i="8"/>
  <c r="AE145" i="8"/>
  <c r="AE106" i="8"/>
  <c r="AE212" i="7"/>
  <c r="AC212" i="7"/>
  <c r="AE378" i="9"/>
  <c r="AD378" i="9"/>
  <c r="R268" i="9"/>
  <c r="W217" i="9"/>
  <c r="AD128" i="9"/>
  <c r="R320" i="9"/>
  <c r="L274" i="9"/>
  <c r="R148" i="9"/>
  <c r="Y311" i="9"/>
  <c r="AC250" i="9"/>
  <c r="AE189" i="9"/>
  <c r="R48" i="9"/>
  <c r="AA251" i="9"/>
  <c r="AC263" i="9"/>
  <c r="AE203" i="9"/>
  <c r="W114" i="9"/>
  <c r="Y63" i="9"/>
  <c r="AE393" i="8"/>
  <c r="AE396" i="8" s="1"/>
  <c r="AC156" i="8"/>
  <c r="AB156" i="8"/>
  <c r="AE336" i="7"/>
  <c r="AD212" i="7"/>
  <c r="AE280" i="9"/>
  <c r="R129" i="9"/>
  <c r="AC44" i="9"/>
  <c r="AD32" i="9"/>
  <c r="AD10" i="9"/>
  <c r="AB10" i="9"/>
  <c r="V364" i="8"/>
  <c r="R21" i="8"/>
  <c r="T21" i="8"/>
  <c r="AF21" i="8" s="1"/>
  <c r="AI21" i="8" s="1"/>
  <c r="Y336" i="7"/>
  <c r="AE241" i="7"/>
  <c r="AC241" i="7"/>
  <c r="T138" i="7"/>
  <c r="AF138" i="7" s="1"/>
  <c r="AI138" i="7" s="1"/>
  <c r="R138" i="7"/>
  <c r="AB75" i="7"/>
  <c r="AB83" i="7" s="1"/>
  <c r="AE75" i="7"/>
  <c r="AE83" i="7" s="1"/>
  <c r="AC75" i="7"/>
  <c r="AC83" i="7" s="1"/>
  <c r="AC24" i="6"/>
  <c r="AD189" i="8"/>
  <c r="R168" i="8"/>
  <c r="T168" i="8"/>
  <c r="AE141" i="8"/>
  <c r="AD141" i="8"/>
  <c r="T42" i="8"/>
  <c r="AF42" i="8" s="1"/>
  <c r="AI42" i="8" s="1"/>
  <c r="R42" i="8"/>
  <c r="Z27" i="8"/>
  <c r="W81" i="8"/>
  <c r="R193" i="8"/>
  <c r="T193" i="8"/>
  <c r="V300" i="8"/>
  <c r="V14" i="8"/>
  <c r="T44" i="8"/>
  <c r="AF44" i="8" s="1"/>
  <c r="AI44" i="8" s="1"/>
  <c r="R44" i="8"/>
  <c r="U58" i="8"/>
  <c r="V166" i="8"/>
  <c r="V214" i="8"/>
  <c r="AB232" i="8"/>
  <c r="R246" i="8"/>
  <c r="T246" i="8"/>
  <c r="T297" i="8"/>
  <c r="AF297" i="8" s="1"/>
  <c r="R297" i="8"/>
  <c r="AB339" i="8"/>
  <c r="R13" i="8"/>
  <c r="T13" i="8"/>
  <c r="AF13" i="8" s="1"/>
  <c r="AI13" i="8" s="1"/>
  <c r="T24" i="8"/>
  <c r="AF24" i="8" s="1"/>
  <c r="AI24" i="8" s="1"/>
  <c r="R24" i="8"/>
  <c r="R33" i="8"/>
  <c r="T33" i="8"/>
  <c r="AF33" i="8" s="1"/>
  <c r="AI33" i="8" s="1"/>
  <c r="V43" i="8"/>
  <c r="T93" i="8"/>
  <c r="AF93" i="8" s="1"/>
  <c r="R93" i="8"/>
  <c r="R112" i="8"/>
  <c r="T112" i="8"/>
  <c r="AF112" i="8" s="1"/>
  <c r="AI112" i="8" s="1"/>
  <c r="V122" i="8"/>
  <c r="T131" i="8"/>
  <c r="AF131" i="8" s="1"/>
  <c r="AI131" i="8" s="1"/>
  <c r="R131" i="8"/>
  <c r="X177" i="8"/>
  <c r="V247" i="8"/>
  <c r="R256" i="8"/>
  <c r="T256" i="8"/>
  <c r="AF256" i="8" s="1"/>
  <c r="R310" i="8"/>
  <c r="T310" i="8"/>
  <c r="AF310" i="8" s="1"/>
  <c r="W334" i="8"/>
  <c r="AB358" i="8"/>
  <c r="Y114" i="8"/>
  <c r="AB145" i="8"/>
  <c r="T162" i="8"/>
  <c r="AF162" i="8" s="1"/>
  <c r="R162" i="8"/>
  <c r="Y231" i="8"/>
  <c r="W239" i="8"/>
  <c r="R264" i="8"/>
  <c r="T264" i="8"/>
  <c r="AF264" i="8" s="1"/>
  <c r="AA278" i="8"/>
  <c r="M287" i="8"/>
  <c r="X332" i="8"/>
  <c r="U25" i="8"/>
  <c r="U54" i="8"/>
  <c r="R91" i="8"/>
  <c r="T91" i="8"/>
  <c r="W400" i="8"/>
  <c r="I409" i="8"/>
  <c r="I412" i="8" s="1"/>
  <c r="V78" i="8"/>
  <c r="H86" i="8"/>
  <c r="U193" i="8"/>
  <c r="T202" i="8"/>
  <c r="AF202" i="8" s="1"/>
  <c r="R202" i="8"/>
  <c r="X237" i="8"/>
  <c r="V246" i="8"/>
  <c r="T257" i="8"/>
  <c r="AF257" i="8" s="1"/>
  <c r="R257" i="8"/>
  <c r="AB302" i="8"/>
  <c r="V378" i="8"/>
  <c r="AB76" i="8"/>
  <c r="Z18" i="8"/>
  <c r="R31" i="8"/>
  <c r="T31" i="8"/>
  <c r="X37" i="8"/>
  <c r="AB43" i="8"/>
  <c r="T50" i="8"/>
  <c r="R50" i="8"/>
  <c r="N97" i="8"/>
  <c r="AB89" i="8"/>
  <c r="AB97" i="8" s="1"/>
  <c r="T106" i="8"/>
  <c r="F185" i="8"/>
  <c r="R106" i="8"/>
  <c r="R138" i="8"/>
  <c r="T138" i="8"/>
  <c r="AF138" i="8" s="1"/>
  <c r="AI138" i="8" s="1"/>
  <c r="R164" i="8"/>
  <c r="T164" i="8"/>
  <c r="AF164" i="8" s="1"/>
  <c r="X192" i="8"/>
  <c r="R212" i="8"/>
  <c r="T212" i="8"/>
  <c r="AF212" i="8" s="1"/>
  <c r="T235" i="8"/>
  <c r="R235" i="8"/>
  <c r="X247" i="8"/>
  <c r="T267" i="8"/>
  <c r="R267" i="8"/>
  <c r="Y300" i="8"/>
  <c r="Z326" i="8"/>
  <c r="Y378" i="8"/>
  <c r="AB214" i="8"/>
  <c r="J275" i="8"/>
  <c r="X225" i="8"/>
  <c r="U232" i="8"/>
  <c r="T245" i="8"/>
  <c r="R245" i="8"/>
  <c r="V251" i="8"/>
  <c r="U334" i="8"/>
  <c r="K382" i="8"/>
  <c r="Y376" i="8"/>
  <c r="AB400" i="8"/>
  <c r="N409" i="8"/>
  <c r="N412" i="8" s="1"/>
  <c r="U26" i="8"/>
  <c r="AF26" i="8" s="1"/>
  <c r="AI26" i="8" s="1"/>
  <c r="R26" i="8"/>
  <c r="AA91" i="8"/>
  <c r="AA108" i="8"/>
  <c r="W114" i="8"/>
  <c r="T179" i="8"/>
  <c r="AF179" i="8" s="1"/>
  <c r="R179" i="8"/>
  <c r="Z189" i="8"/>
  <c r="Y225" i="8"/>
  <c r="K275" i="8"/>
  <c r="AA231" i="8"/>
  <c r="T352" i="8"/>
  <c r="AF352" i="8" s="1"/>
  <c r="R352" i="8"/>
  <c r="W359" i="8"/>
  <c r="R379" i="8"/>
  <c r="T379" i="8"/>
  <c r="AF379" i="8" s="1"/>
  <c r="T321" i="8"/>
  <c r="AF321" i="8" s="1"/>
  <c r="R321" i="8"/>
  <c r="V327" i="8"/>
  <c r="T353" i="8"/>
  <c r="AF353" i="8" s="1"/>
  <c r="R353" i="8"/>
  <c r="V359" i="8"/>
  <c r="W376" i="8"/>
  <c r="I382" i="8"/>
  <c r="AA327" i="8"/>
  <c r="AA359" i="8"/>
  <c r="R376" i="8"/>
  <c r="F382" i="8"/>
  <c r="T376" i="8"/>
  <c r="W336" i="7"/>
  <c r="AD228" i="7"/>
  <c r="X228" i="7"/>
  <c r="R178" i="7"/>
  <c r="T178" i="7"/>
  <c r="AF178" i="7" s="1"/>
  <c r="T165" i="7"/>
  <c r="AF165" i="7" s="1"/>
  <c r="R165" i="7"/>
  <c r="T34" i="7"/>
  <c r="R34" i="7"/>
  <c r="Z296" i="7"/>
  <c r="T372" i="7"/>
  <c r="R372" i="7"/>
  <c r="F378" i="7"/>
  <c r="T40" i="7"/>
  <c r="R40" i="7"/>
  <c r="R62" i="7"/>
  <c r="T62" i="7"/>
  <c r="R69" i="7"/>
  <c r="T69" i="7"/>
  <c r="V86" i="7"/>
  <c r="V94" i="7" s="1"/>
  <c r="H94" i="7"/>
  <c r="R143" i="7"/>
  <c r="T143" i="7"/>
  <c r="R168" i="7"/>
  <c r="T168" i="7"/>
  <c r="R352" i="7"/>
  <c r="T352" i="7"/>
  <c r="AF352" i="7" s="1"/>
  <c r="V375" i="7"/>
  <c r="L72" i="7"/>
  <c r="Z10" i="7"/>
  <c r="R44" i="7"/>
  <c r="T44" i="7"/>
  <c r="AF44" i="7" s="1"/>
  <c r="AI44" i="7" s="1"/>
  <c r="R89" i="7"/>
  <c r="T89" i="7"/>
  <c r="AF89" i="7" s="1"/>
  <c r="R155" i="7"/>
  <c r="T155" i="7"/>
  <c r="AF155" i="7" s="1"/>
  <c r="AI155" i="7" s="1"/>
  <c r="U212" i="7"/>
  <c r="V296" i="7"/>
  <c r="V369" i="7" s="1"/>
  <c r="V381" i="7" s="1"/>
  <c r="U336" i="7"/>
  <c r="Y375" i="7"/>
  <c r="AB404" i="7"/>
  <c r="U20" i="7"/>
  <c r="U72" i="7" s="1"/>
  <c r="U97" i="7" s="1"/>
  <c r="R20" i="7"/>
  <c r="AF36" i="7"/>
  <c r="AI36" i="7" s="1"/>
  <c r="AB187" i="7"/>
  <c r="R202" i="7"/>
  <c r="T202" i="7"/>
  <c r="R223" i="7"/>
  <c r="T223" i="7"/>
  <c r="T261" i="7"/>
  <c r="AF261" i="7" s="1"/>
  <c r="R261" i="7"/>
  <c r="R359" i="7"/>
  <c r="T359" i="7"/>
  <c r="U375" i="7"/>
  <c r="Z399" i="7"/>
  <c r="T33" i="7"/>
  <c r="AF33" i="7" s="1"/>
  <c r="AI33" i="7" s="1"/>
  <c r="R33" i="7"/>
  <c r="R65" i="7"/>
  <c r="T65" i="7"/>
  <c r="AF65" i="7" s="1"/>
  <c r="X75" i="7"/>
  <c r="X83" i="7" s="1"/>
  <c r="J83" i="7"/>
  <c r="R109" i="7"/>
  <c r="T109" i="7"/>
  <c r="R141" i="7"/>
  <c r="T141" i="7"/>
  <c r="T167" i="7"/>
  <c r="AF167" i="7" s="1"/>
  <c r="R167" i="7"/>
  <c r="AB215" i="7"/>
  <c r="X232" i="7"/>
  <c r="T252" i="7"/>
  <c r="AF252" i="7" s="1"/>
  <c r="R252" i="7"/>
  <c r="AA187" i="7"/>
  <c r="T243" i="7"/>
  <c r="AF243" i="7" s="1"/>
  <c r="R243" i="7"/>
  <c r="T315" i="7"/>
  <c r="AF315" i="7" s="1"/>
  <c r="R315" i="7"/>
  <c r="T347" i="7"/>
  <c r="AF347" i="7" s="1"/>
  <c r="R347" i="7"/>
  <c r="U366" i="7"/>
  <c r="T398" i="7"/>
  <c r="AF398" i="7" s="1"/>
  <c r="R398" i="7"/>
  <c r="V404" i="7"/>
  <c r="X347" i="8"/>
  <c r="AE322" i="8"/>
  <c r="T232" i="8"/>
  <c r="R232" i="8"/>
  <c r="Z177" i="8"/>
  <c r="Y120" i="8"/>
  <c r="AE81" i="8"/>
  <c r="Y326" i="8"/>
  <c r="R207" i="8"/>
  <c r="AF55" i="8"/>
  <c r="AE43" i="8"/>
  <c r="AE401" i="7"/>
  <c r="R247" i="7"/>
  <c r="Z195" i="7"/>
  <c r="AE125" i="7"/>
  <c r="I83" i="7"/>
  <c r="R19" i="7"/>
  <c r="AE317" i="6"/>
  <c r="AD317" i="6"/>
  <c r="AC129" i="6"/>
  <c r="R355" i="8"/>
  <c r="W326" i="8"/>
  <c r="AE124" i="8"/>
  <c r="AC124" i="8"/>
  <c r="AE30" i="8"/>
  <c r="AE396" i="7"/>
  <c r="AC256" i="7"/>
  <c r="AB256" i="7"/>
  <c r="R238" i="7"/>
  <c r="W211" i="7"/>
  <c r="AD18" i="7"/>
  <c r="X18" i="7"/>
  <c r="AD321" i="6"/>
  <c r="U264" i="6"/>
  <c r="R188" i="6"/>
  <c r="T188" i="6"/>
  <c r="AF188" i="6" s="1"/>
  <c r="AE132" i="6"/>
  <c r="AD132" i="6"/>
  <c r="T49" i="6"/>
  <c r="R49" i="6"/>
  <c r="R14" i="6"/>
  <c r="T14" i="6"/>
  <c r="AF14" i="6" s="1"/>
  <c r="X44" i="6"/>
  <c r="V148" i="6"/>
  <c r="T198" i="6"/>
  <c r="R198" i="6"/>
  <c r="T242" i="6"/>
  <c r="AF242" i="6" s="1"/>
  <c r="R242" i="6"/>
  <c r="T268" i="6"/>
  <c r="R268" i="6"/>
  <c r="R286" i="6"/>
  <c r="T286" i="6"/>
  <c r="AF286" i="6" s="1"/>
  <c r="R12" i="6"/>
  <c r="T12" i="6"/>
  <c r="AF12" i="6" s="1"/>
  <c r="T23" i="6"/>
  <c r="AF23" i="6" s="1"/>
  <c r="R23" i="6"/>
  <c r="Z111" i="6"/>
  <c r="L190" i="6"/>
  <c r="W132" i="6"/>
  <c r="Z143" i="6"/>
  <c r="T154" i="6"/>
  <c r="AF154" i="6" s="1"/>
  <c r="AJ154" i="6" s="1"/>
  <c r="R154" i="6"/>
  <c r="U308" i="6"/>
  <c r="T37" i="6"/>
  <c r="AF37" i="6" s="1"/>
  <c r="R37" i="6"/>
  <c r="AB215" i="6"/>
  <c r="T223" i="6"/>
  <c r="R223" i="6"/>
  <c r="Y234" i="6"/>
  <c r="AB241" i="6"/>
  <c r="T249" i="6"/>
  <c r="R249" i="6"/>
  <c r="T270" i="6"/>
  <c r="AF270" i="6" s="1"/>
  <c r="R270" i="6"/>
  <c r="R321" i="6"/>
  <c r="T321" i="6"/>
  <c r="R68" i="6"/>
  <c r="T68" i="6"/>
  <c r="AF68" i="6" s="1"/>
  <c r="AA234" i="6"/>
  <c r="U241" i="6"/>
  <c r="AA255" i="6"/>
  <c r="V321" i="6"/>
  <c r="T343" i="6"/>
  <c r="AF343" i="6" s="1"/>
  <c r="R343" i="6"/>
  <c r="R373" i="6"/>
  <c r="T373" i="6"/>
  <c r="AF373" i="6" s="1"/>
  <c r="R28" i="6"/>
  <c r="T28" i="6"/>
  <c r="AF28" i="6" s="1"/>
  <c r="AB48" i="6"/>
  <c r="R55" i="6"/>
  <c r="T55" i="6"/>
  <c r="AF55" i="6" s="1"/>
  <c r="R89" i="6"/>
  <c r="T89" i="6"/>
  <c r="AF89" i="6" s="1"/>
  <c r="J190" i="6"/>
  <c r="X111" i="6"/>
  <c r="R125" i="6"/>
  <c r="T125" i="6"/>
  <c r="AA145" i="6"/>
  <c r="AA198" i="6"/>
  <c r="AA227" i="6" s="1"/>
  <c r="R274" i="6"/>
  <c r="T274" i="6"/>
  <c r="AF274" i="6" s="1"/>
  <c r="AA317" i="6"/>
  <c r="R346" i="6"/>
  <c r="T346" i="6"/>
  <c r="AF346" i="6" s="1"/>
  <c r="AA368" i="6"/>
  <c r="V395" i="6"/>
  <c r="H399" i="6"/>
  <c r="H402" i="6" s="1"/>
  <c r="V127" i="6"/>
  <c r="R134" i="6"/>
  <c r="T134" i="6"/>
  <c r="R197" i="6"/>
  <c r="T197" i="6"/>
  <c r="AF197" i="6" s="1"/>
  <c r="R239" i="6"/>
  <c r="T239" i="6"/>
  <c r="X251" i="6"/>
  <c r="W264" i="6"/>
  <c r="T271" i="6"/>
  <c r="AF271" i="6" s="1"/>
  <c r="R271" i="6"/>
  <c r="X304" i="6"/>
  <c r="W317" i="6"/>
  <c r="T324" i="6"/>
  <c r="AF324" i="6" s="1"/>
  <c r="R324" i="6"/>
  <c r="V330" i="6"/>
  <c r="T356" i="6"/>
  <c r="AF356" i="6" s="1"/>
  <c r="R356" i="6"/>
  <c r="X368" i="6"/>
  <c r="R408" i="6"/>
  <c r="T408" i="6"/>
  <c r="AF408" i="6" s="1"/>
  <c r="T365" i="5"/>
  <c r="AF365" i="5" s="1"/>
  <c r="R365" i="5"/>
  <c r="T321" i="5"/>
  <c r="AF321" i="5" s="1"/>
  <c r="AJ321" i="5" s="1"/>
  <c r="AK321" i="5" s="1"/>
  <c r="R321" i="5"/>
  <c r="U316" i="5"/>
  <c r="AF316" i="5" s="1"/>
  <c r="R316" i="5"/>
  <c r="U300" i="5"/>
  <c r="AF300" i="5" s="1"/>
  <c r="R300" i="5"/>
  <c r="AA288" i="5"/>
  <c r="U260" i="5"/>
  <c r="AF260" i="5" s="1"/>
  <c r="R260" i="5"/>
  <c r="U244" i="5"/>
  <c r="AF244" i="5" s="1"/>
  <c r="R244" i="5"/>
  <c r="U228" i="5"/>
  <c r="AF228" i="5" s="1"/>
  <c r="R228" i="5"/>
  <c r="T150" i="5"/>
  <c r="AF150" i="5" s="1"/>
  <c r="AJ150" i="5" s="1"/>
  <c r="R150" i="5"/>
  <c r="T118" i="5"/>
  <c r="AF118" i="5" s="1"/>
  <c r="AJ118" i="5" s="1"/>
  <c r="R118" i="5"/>
  <c r="V89" i="5"/>
  <c r="V97" i="5" s="1"/>
  <c r="H97" i="5"/>
  <c r="H86" i="5"/>
  <c r="V78" i="5"/>
  <c r="V86" i="5" s="1"/>
  <c r="T70" i="5"/>
  <c r="AF70" i="5" s="1"/>
  <c r="R70" i="5"/>
  <c r="U57" i="5"/>
  <c r="R57" i="5"/>
  <c r="AC141" i="8"/>
  <c r="T404" i="7"/>
  <c r="AE334" i="7"/>
  <c r="W334" i="7"/>
  <c r="AA334" i="7"/>
  <c r="U184" i="7"/>
  <c r="AB115" i="7"/>
  <c r="Z115" i="7"/>
  <c r="G72" i="7"/>
  <c r="R26" i="7"/>
  <c r="N399" i="6"/>
  <c r="N402" i="6" s="1"/>
  <c r="R366" i="6"/>
  <c r="AC330" i="6"/>
  <c r="R313" i="6"/>
  <c r="U277" i="6"/>
  <c r="AE237" i="6"/>
  <c r="AC155" i="6"/>
  <c r="X129" i="6"/>
  <c r="R348" i="5"/>
  <c r="R272" i="5"/>
  <c r="R198" i="5"/>
  <c r="R61" i="5"/>
  <c r="Y302" i="8"/>
  <c r="AD263" i="8"/>
  <c r="Y177" i="8"/>
  <c r="AF147" i="8"/>
  <c r="AI147" i="8" s="1"/>
  <c r="Y27" i="8"/>
  <c r="R279" i="7"/>
  <c r="R239" i="7"/>
  <c r="R185" i="7"/>
  <c r="R87" i="7"/>
  <c r="Y334" i="6"/>
  <c r="AC258" i="6"/>
  <c r="AD258" i="6"/>
  <c r="Z155" i="6"/>
  <c r="AB141" i="6"/>
  <c r="W129" i="6"/>
  <c r="T53" i="6"/>
  <c r="AF53" i="6" s="1"/>
  <c r="R53" i="6"/>
  <c r="AE44" i="6"/>
  <c r="T21" i="6"/>
  <c r="AF21" i="6" s="1"/>
  <c r="R21" i="6"/>
  <c r="T392" i="5"/>
  <c r="F396" i="5"/>
  <c r="R392" i="5"/>
  <c r="N385" i="5"/>
  <c r="AB379" i="5"/>
  <c r="M276" i="5"/>
  <c r="T263" i="5"/>
  <c r="AF263" i="5" s="1"/>
  <c r="R263" i="5"/>
  <c r="T231" i="5"/>
  <c r="AF231" i="5" s="1"/>
  <c r="R231" i="5"/>
  <c r="T221" i="5"/>
  <c r="AF221" i="5" s="1"/>
  <c r="R221" i="5"/>
  <c r="T189" i="5"/>
  <c r="AF189" i="5" s="1"/>
  <c r="R189" i="5"/>
  <c r="R223" i="5" s="1"/>
  <c r="T181" i="5"/>
  <c r="AF181" i="5" s="1"/>
  <c r="R181" i="5"/>
  <c r="T155" i="5"/>
  <c r="AF155" i="5" s="1"/>
  <c r="AJ155" i="5" s="1"/>
  <c r="R155" i="5"/>
  <c r="T123" i="5"/>
  <c r="AF123" i="5" s="1"/>
  <c r="AJ123" i="5" s="1"/>
  <c r="R123" i="5"/>
  <c r="T95" i="5"/>
  <c r="AF95" i="5" s="1"/>
  <c r="R95" i="5"/>
  <c r="N86" i="5"/>
  <c r="AB78" i="5"/>
  <c r="AB86" i="5" s="1"/>
  <c r="R341" i="8"/>
  <c r="W255" i="8"/>
  <c r="V108" i="8"/>
  <c r="AE359" i="7"/>
  <c r="AD332" i="7"/>
  <c r="R186" i="7"/>
  <c r="AD157" i="7"/>
  <c r="U157" i="7"/>
  <c r="AC80" i="7"/>
  <c r="AE80" i="7"/>
  <c r="Y80" i="7"/>
  <c r="AE58" i="7"/>
  <c r="X58" i="7"/>
  <c r="AE384" i="6"/>
  <c r="AD384" i="6"/>
  <c r="AE357" i="6"/>
  <c r="AD357" i="6"/>
  <c r="U357" i="6"/>
  <c r="AD306" i="6"/>
  <c r="U306" i="6"/>
  <c r="R258" i="6"/>
  <c r="R235" i="6"/>
  <c r="T235" i="6"/>
  <c r="AF235" i="6" s="1"/>
  <c r="R196" i="6"/>
  <c r="AC78" i="6"/>
  <c r="J412" i="5"/>
  <c r="J415" i="5" s="1"/>
  <c r="X415" i="5" s="1"/>
  <c r="X403" i="5"/>
  <c r="R382" i="5"/>
  <c r="T382" i="5"/>
  <c r="AF382" i="5" s="1"/>
  <c r="R314" i="5"/>
  <c r="T314" i="5"/>
  <c r="AF314" i="5" s="1"/>
  <c r="R302" i="5"/>
  <c r="R298" i="5"/>
  <c r="T298" i="5"/>
  <c r="AF298" i="5" s="1"/>
  <c r="R274" i="5"/>
  <c r="T274" i="5"/>
  <c r="AF274" i="5" s="1"/>
  <c r="R262" i="5"/>
  <c r="R258" i="5"/>
  <c r="T258" i="5"/>
  <c r="AF258" i="5" s="1"/>
  <c r="R246" i="5"/>
  <c r="R242" i="5"/>
  <c r="T242" i="5"/>
  <c r="AF242" i="5" s="1"/>
  <c r="R230" i="5"/>
  <c r="R226" i="5"/>
  <c r="F276" i="5"/>
  <c r="T226" i="5"/>
  <c r="M97" i="5"/>
  <c r="AA89" i="5"/>
  <c r="AA97" i="5" s="1"/>
  <c r="T22" i="5"/>
  <c r="AF22" i="5" s="1"/>
  <c r="AJ22" i="5" s="1"/>
  <c r="R22" i="5"/>
  <c r="R356" i="8"/>
  <c r="AC271" i="8"/>
  <c r="AE149" i="8"/>
  <c r="Y60" i="8"/>
  <c r="Y350" i="7"/>
  <c r="AE318" i="7"/>
  <c r="AC297" i="7"/>
  <c r="W257" i="7"/>
  <c r="R60" i="7"/>
  <c r="R344" i="6"/>
  <c r="AE290" i="6"/>
  <c r="AD290" i="6"/>
  <c r="AA257" i="6"/>
  <c r="G91" i="6"/>
  <c r="W46" i="6"/>
  <c r="R13" i="6"/>
  <c r="I288" i="5"/>
  <c r="V276" i="5"/>
  <c r="AB91" i="8"/>
  <c r="W54" i="8"/>
  <c r="AC37" i="8"/>
  <c r="Z297" i="7"/>
  <c r="Y247" i="7"/>
  <c r="R213" i="7"/>
  <c r="W120" i="7"/>
  <c r="L94" i="7"/>
  <c r="W67" i="7"/>
  <c r="R331" i="6"/>
  <c r="Y308" i="6"/>
  <c r="W268" i="6"/>
  <c r="AE202" i="6"/>
  <c r="AC202" i="6"/>
  <c r="AE149" i="6"/>
  <c r="AF131" i="6"/>
  <c r="AJ131" i="6" s="1"/>
  <c r="AB111" i="6"/>
  <c r="AE76" i="6"/>
  <c r="AD76" i="6"/>
  <c r="AC36" i="6"/>
  <c r="I223" i="5"/>
  <c r="R139" i="8"/>
  <c r="R121" i="8"/>
  <c r="AE364" i="7"/>
  <c r="L388" i="6"/>
  <c r="T365" i="6"/>
  <c r="AF365" i="6" s="1"/>
  <c r="R365" i="6"/>
  <c r="AA342" i="6"/>
  <c r="J379" i="6"/>
  <c r="X301" i="6"/>
  <c r="AB277" i="6"/>
  <c r="V268" i="6"/>
  <c r="V255" i="6"/>
  <c r="X198" i="6"/>
  <c r="R155" i="6"/>
  <c r="T155" i="6"/>
  <c r="AD133" i="6"/>
  <c r="R88" i="6"/>
  <c r="T88" i="6"/>
  <c r="AF88" i="6" s="1"/>
  <c r="AB36" i="6"/>
  <c r="AE11" i="6"/>
  <c r="AD11" i="6"/>
  <c r="AC11" i="6"/>
  <c r="X392" i="5"/>
  <c r="X396" i="5" s="1"/>
  <c r="X399" i="5" s="1"/>
  <c r="J396" i="5"/>
  <c r="J399" i="5" s="1"/>
  <c r="T335" i="5"/>
  <c r="AF335" i="5" s="1"/>
  <c r="R335" i="5"/>
  <c r="T209" i="5"/>
  <c r="AF209" i="5" s="1"/>
  <c r="R209" i="5"/>
  <c r="T157" i="5"/>
  <c r="AF157" i="5" s="1"/>
  <c r="AJ157" i="5" s="1"/>
  <c r="R157" i="5"/>
  <c r="T141" i="5"/>
  <c r="AF141" i="5" s="1"/>
  <c r="AJ141" i="5" s="1"/>
  <c r="R141" i="5"/>
  <c r="T125" i="5"/>
  <c r="AF125" i="5" s="1"/>
  <c r="AJ125" i="5" s="1"/>
  <c r="R125" i="5"/>
  <c r="T109" i="5"/>
  <c r="AF109" i="5" s="1"/>
  <c r="AJ109" i="5" s="1"/>
  <c r="R109" i="5"/>
  <c r="X89" i="5"/>
  <c r="X97" i="5" s="1"/>
  <c r="J97" i="5"/>
  <c r="T64" i="5"/>
  <c r="AF64" i="5" s="1"/>
  <c r="R64" i="5"/>
  <c r="U62" i="7"/>
  <c r="X118" i="6"/>
  <c r="F223" i="5"/>
  <c r="AC441" i="4"/>
  <c r="Z441" i="4"/>
  <c r="AD441" i="4"/>
  <c r="AB441" i="4"/>
  <c r="Z391" i="4"/>
  <c r="AD391" i="4"/>
  <c r="AB391" i="4"/>
  <c r="AA332" i="4"/>
  <c r="W332" i="4"/>
  <c r="AE332" i="4"/>
  <c r="AB332" i="4"/>
  <c r="X230" i="4"/>
  <c r="AG230" i="4" s="1"/>
  <c r="AF230" i="4"/>
  <c r="AB230" i="4"/>
  <c r="Z205" i="4"/>
  <c r="AD205" i="4"/>
  <c r="AB205" i="4"/>
  <c r="Z336" i="7"/>
  <c r="U127" i="7"/>
  <c r="T148" i="6"/>
  <c r="N288" i="5"/>
  <c r="AD13" i="5"/>
  <c r="Z400" i="4"/>
  <c r="W306" i="4"/>
  <c r="Z230" i="4"/>
  <c r="AN138" i="4"/>
  <c r="O319" i="4"/>
  <c r="AD40" i="4"/>
  <c r="V40" i="4"/>
  <c r="AF40" i="4"/>
  <c r="X40" i="4"/>
  <c r="T194" i="7"/>
  <c r="T129" i="6"/>
  <c r="R11" i="5"/>
  <c r="AG425" i="4"/>
  <c r="AN425" i="4" s="1"/>
  <c r="C15" i="1"/>
  <c r="AB302" i="4"/>
  <c r="X302" i="4"/>
  <c r="AF302" i="4"/>
  <c r="AC302" i="4"/>
  <c r="AB286" i="4"/>
  <c r="Y286" i="4"/>
  <c r="X286" i="4"/>
  <c r="AF286" i="4"/>
  <c r="AG275" i="4"/>
  <c r="AN275" i="4" s="1"/>
  <c r="AG143" i="4"/>
  <c r="X207" i="7"/>
  <c r="AC368" i="6"/>
  <c r="T11" i="6"/>
  <c r="Z356" i="4"/>
  <c r="AB274" i="4"/>
  <c r="Y274" i="4"/>
  <c r="X274" i="4"/>
  <c r="AF274" i="4"/>
  <c r="Y224" i="4"/>
  <c r="I319" i="4"/>
  <c r="AB90" i="7"/>
  <c r="T366" i="6"/>
  <c r="I385" i="5"/>
  <c r="R43" i="5"/>
  <c r="AE76" i="5"/>
  <c r="AD383" i="4"/>
  <c r="AB383" i="4"/>
  <c r="Z383" i="4"/>
  <c r="W383" i="4"/>
  <c r="Y305" i="4"/>
  <c r="AF281" i="4"/>
  <c r="X245" i="4"/>
  <c r="W230" i="4"/>
  <c r="AF206" i="4"/>
  <c r="AB206" i="4"/>
  <c r="Y206" i="4"/>
  <c r="X206" i="4"/>
  <c r="W198" i="4"/>
  <c r="AG10" i="4"/>
  <c r="G385" i="5"/>
  <c r="AE37" i="5"/>
  <c r="AB37" i="5"/>
  <c r="AF23" i="5"/>
  <c r="AJ23" i="5" s="1"/>
  <c r="Z392" i="4"/>
  <c r="AE362" i="4"/>
  <c r="AF262" i="4"/>
  <c r="AB262" i="4"/>
  <c r="X262" i="4"/>
  <c r="AE208" i="4"/>
  <c r="AA182" i="4"/>
  <c r="AF157" i="4"/>
  <c r="X317" i="6"/>
  <c r="T132" i="6"/>
  <c r="M376" i="5"/>
  <c r="W404" i="4"/>
  <c r="W340" i="4"/>
  <c r="AE340" i="4"/>
  <c r="AB340" i="4"/>
  <c r="AA340" i="4"/>
  <c r="Y340" i="4"/>
  <c r="Z262" i="4"/>
  <c r="AD224" i="4"/>
  <c r="AF210" i="4"/>
  <c r="AB210" i="4"/>
  <c r="AG210" i="4" s="1"/>
  <c r="Y210" i="4"/>
  <c r="X210" i="4"/>
  <c r="W202" i="4"/>
  <c r="AG147" i="4"/>
  <c r="AG139" i="4"/>
  <c r="AG131" i="4"/>
  <c r="AG80" i="4"/>
  <c r="V89" i="4"/>
  <c r="X21" i="5"/>
  <c r="W429" i="4"/>
  <c r="W432" i="4" s="1"/>
  <c r="AC391" i="4"/>
  <c r="AC375" i="4"/>
  <c r="AC359" i="4"/>
  <c r="AC346" i="4"/>
  <c r="AD328" i="4"/>
  <c r="AD299" i="4"/>
  <c r="Y230" i="4"/>
  <c r="AF204" i="4"/>
  <c r="AB204" i="4"/>
  <c r="Z204" i="4"/>
  <c r="X204" i="4"/>
  <c r="AD172" i="4"/>
  <c r="AC152" i="4"/>
  <c r="AC52" i="4"/>
  <c r="AB52" i="4"/>
  <c r="AA52" i="4"/>
  <c r="Y281" i="4"/>
  <c r="X141" i="4"/>
  <c r="AN345" i="4"/>
  <c r="AA92" i="4"/>
  <c r="AA101" i="4" s="1"/>
  <c r="Y13" i="5"/>
  <c r="Z208" i="4"/>
  <c r="AC81" i="4"/>
  <c r="AG11" i="4"/>
  <c r="AN11" i="4" s="1"/>
  <c r="AA157" i="4"/>
  <c r="Y37" i="5"/>
  <c r="AD372" i="4"/>
  <c r="AG266" i="4"/>
  <c r="AN266" i="4" s="1"/>
  <c r="AE205" i="4"/>
  <c r="AE164" i="4"/>
  <c r="AG23" i="4"/>
  <c r="AN23" i="4" s="1"/>
  <c r="Y348" i="4"/>
  <c r="AD293" i="4"/>
  <c r="AG110" i="4"/>
  <c r="AE367" i="4"/>
  <c r="AG68" i="4"/>
  <c r="Z378" i="4"/>
  <c r="AE391" i="4"/>
  <c r="V166" i="15"/>
  <c r="AH166" i="15" s="1"/>
  <c r="T166" i="15"/>
  <c r="AC180" i="15"/>
  <c r="T146" i="15"/>
  <c r="V146" i="15"/>
  <c r="AH146" i="15" s="1"/>
  <c r="AK146" i="15" s="1"/>
  <c r="Y134" i="15"/>
  <c r="X124" i="15"/>
  <c r="V139" i="15"/>
  <c r="AH139" i="15" s="1"/>
  <c r="AK139" i="15" s="1"/>
  <c r="T139" i="15"/>
  <c r="X160" i="15"/>
  <c r="AA167" i="15"/>
  <c r="AB133" i="15"/>
  <c r="AC160" i="15"/>
  <c r="AD168" i="15"/>
  <c r="Z147" i="15"/>
  <c r="Y160" i="15"/>
  <c r="V167" i="15"/>
  <c r="T167" i="15"/>
  <c r="X180" i="15"/>
  <c r="Y179" i="15"/>
  <c r="Y319" i="15"/>
  <c r="X330" i="15"/>
  <c r="V304" i="15"/>
  <c r="AH304" i="15" s="1"/>
  <c r="T304" i="15"/>
  <c r="Y325" i="15"/>
  <c r="W338" i="15"/>
  <c r="AD311" i="15"/>
  <c r="Y311" i="15"/>
  <c r="AC324" i="15"/>
  <c r="Y340" i="15"/>
  <c r="AD325" i="15"/>
  <c r="X319" i="15"/>
  <c r="Y324" i="15"/>
  <c r="AC325" i="15"/>
  <c r="AB340" i="15"/>
  <c r="V350" i="15"/>
  <c r="AH350" i="15" s="1"/>
  <c r="T350" i="15"/>
  <c r="T333" i="15"/>
  <c r="V333" i="15"/>
  <c r="Z348" i="15"/>
  <c r="Z336" i="15"/>
  <c r="V362" i="15"/>
  <c r="AH362" i="15" s="1"/>
  <c r="T362" i="15"/>
  <c r="V344" i="15"/>
  <c r="AH344" i="15" s="1"/>
  <c r="T344" i="15"/>
  <c r="P381" i="15"/>
  <c r="AD375" i="15"/>
  <c r="Z367" i="15"/>
  <c r="X357" i="15"/>
  <c r="W370" i="15"/>
  <c r="Y401" i="15"/>
  <c r="AB401" i="15"/>
  <c r="AD406" i="15"/>
  <c r="AD403" i="15"/>
  <c r="X406" i="15"/>
  <c r="W32" i="15"/>
  <c r="Z55" i="15"/>
  <c r="Z29" i="15"/>
  <c r="AC243" i="14"/>
  <c r="AA15" i="15"/>
  <c r="AC314" i="14"/>
  <c r="AE314" i="14"/>
  <c r="AD314" i="14"/>
  <c r="AE341" i="14"/>
  <c r="AE375" i="14" s="1"/>
  <c r="AD309" i="14"/>
  <c r="AC309" i="14"/>
  <c r="AE281" i="14"/>
  <c r="AE288" i="14" s="1"/>
  <c r="AC279" i="14"/>
  <c r="AC288" i="14" s="1"/>
  <c r="AD279" i="14"/>
  <c r="AE237" i="14"/>
  <c r="AD237" i="14"/>
  <c r="AC154" i="14"/>
  <c r="AA143" i="14"/>
  <c r="T57" i="14"/>
  <c r="AF57" i="14" s="1"/>
  <c r="R57" i="14"/>
  <c r="Z143" i="14"/>
  <c r="T141" i="14"/>
  <c r="AF141" i="14" s="1"/>
  <c r="R141" i="14"/>
  <c r="T69" i="14"/>
  <c r="AF69" i="14" s="1"/>
  <c r="R69" i="14"/>
  <c r="R52" i="14"/>
  <c r="T52" i="14"/>
  <c r="AF52" i="14" s="1"/>
  <c r="R21" i="14"/>
  <c r="T21" i="14"/>
  <c r="AF21" i="14" s="1"/>
  <c r="AI21" i="14" s="1"/>
  <c r="U153" i="14"/>
  <c r="R31" i="14"/>
  <c r="T31" i="14"/>
  <c r="AF31" i="14" s="1"/>
  <c r="AI31" i="14" s="1"/>
  <c r="X172" i="14"/>
  <c r="M83" i="14"/>
  <c r="AA75" i="14"/>
  <c r="AA83" i="14" s="1"/>
  <c r="U160" i="14"/>
  <c r="V142" i="14"/>
  <c r="U173" i="14"/>
  <c r="U121" i="14"/>
  <c r="T128" i="14"/>
  <c r="AF128" i="14" s="1"/>
  <c r="R128" i="14"/>
  <c r="R143" i="14"/>
  <c r="T143" i="14"/>
  <c r="AA153" i="14"/>
  <c r="Y118" i="14"/>
  <c r="Z130" i="14"/>
  <c r="Z142" i="14"/>
  <c r="V116" i="14"/>
  <c r="AA142" i="14"/>
  <c r="Z170" i="14"/>
  <c r="R18" i="14"/>
  <c r="T18" i="14"/>
  <c r="R63" i="14"/>
  <c r="T63" i="14"/>
  <c r="AF63" i="14" s="1"/>
  <c r="AB130" i="14"/>
  <c r="T145" i="14"/>
  <c r="AF145" i="14" s="1"/>
  <c r="R145" i="14"/>
  <c r="W162" i="14"/>
  <c r="Z168" i="14"/>
  <c r="AB210" i="14"/>
  <c r="R40" i="14"/>
  <c r="T40" i="14"/>
  <c r="R59" i="14"/>
  <c r="T59" i="14"/>
  <c r="AF59" i="14" s="1"/>
  <c r="G83" i="14"/>
  <c r="U75" i="14"/>
  <c r="W139" i="14"/>
  <c r="V153" i="14"/>
  <c r="Y158" i="14"/>
  <c r="X130" i="14"/>
  <c r="U163" i="14"/>
  <c r="T178" i="14"/>
  <c r="AF178" i="14" s="1"/>
  <c r="R178" i="14"/>
  <c r="R107" i="14"/>
  <c r="T107" i="14"/>
  <c r="Z113" i="14"/>
  <c r="T139" i="14"/>
  <c r="AF139" i="14" s="1"/>
  <c r="R139" i="14"/>
  <c r="W160" i="14"/>
  <c r="AA168" i="14"/>
  <c r="AB193" i="14"/>
  <c r="U230" i="14"/>
  <c r="X218" i="14"/>
  <c r="T282" i="14"/>
  <c r="AF282" i="14" s="1"/>
  <c r="R282" i="14"/>
  <c r="V281" i="14"/>
  <c r="V243" i="14"/>
  <c r="AB259" i="14"/>
  <c r="Z234" i="14"/>
  <c r="R246" i="14"/>
  <c r="T246" i="14"/>
  <c r="V259" i="14"/>
  <c r="R269" i="14"/>
  <c r="T269" i="14"/>
  <c r="AF269" i="14" s="1"/>
  <c r="R286" i="14"/>
  <c r="T286" i="14"/>
  <c r="AB279" i="14"/>
  <c r="N288" i="14"/>
  <c r="W298" i="14"/>
  <c r="Z150" i="14"/>
  <c r="R163" i="14"/>
  <c r="T163" i="14"/>
  <c r="G222" i="14"/>
  <c r="U188" i="14"/>
  <c r="AB329" i="14"/>
  <c r="Y230" i="14"/>
  <c r="R197" i="14"/>
  <c r="T197" i="14"/>
  <c r="AF197" i="14" s="1"/>
  <c r="V216" i="14"/>
  <c r="W255" i="14"/>
  <c r="Z316" i="14"/>
  <c r="V238" i="14"/>
  <c r="T248" i="14"/>
  <c r="AF248" i="14" s="1"/>
  <c r="R248" i="14"/>
  <c r="T259" i="14"/>
  <c r="R259" i="14"/>
  <c r="V307" i="14"/>
  <c r="T318" i="14"/>
  <c r="AF318" i="14" s="1"/>
  <c r="R318" i="14"/>
  <c r="Y309" i="14"/>
  <c r="Y316" i="14"/>
  <c r="T325" i="14"/>
  <c r="R325" i="14"/>
  <c r="R332" i="14"/>
  <c r="T332" i="14"/>
  <c r="Z381" i="14"/>
  <c r="M410" i="14"/>
  <c r="M413" i="14" s="1"/>
  <c r="AA413" i="14" s="1"/>
  <c r="AA401" i="14"/>
  <c r="X346" i="14"/>
  <c r="T370" i="14"/>
  <c r="AF370" i="14" s="1"/>
  <c r="R370" i="14"/>
  <c r="X406" i="14"/>
  <c r="W262" i="14"/>
  <c r="X313" i="14"/>
  <c r="T390" i="14"/>
  <c r="F394" i="14"/>
  <c r="F397" i="14" s="1"/>
  <c r="R390" i="14"/>
  <c r="R363" i="14"/>
  <c r="T363" i="14"/>
  <c r="AF363" i="14" s="1"/>
  <c r="H383" i="14"/>
  <c r="V377" i="14"/>
  <c r="R354" i="14"/>
  <c r="T354" i="14"/>
  <c r="AF354" i="14" s="1"/>
  <c r="W377" i="14"/>
  <c r="I383" i="14"/>
  <c r="T206" i="14"/>
  <c r="AF206" i="14" s="1"/>
  <c r="R206" i="14"/>
  <c r="T244" i="14"/>
  <c r="AF244" i="14" s="1"/>
  <c r="R244" i="14"/>
  <c r="Z218" i="14"/>
  <c r="AB234" i="14"/>
  <c r="Z260" i="14"/>
  <c r="U307" i="14"/>
  <c r="W313" i="14"/>
  <c r="T320" i="14"/>
  <c r="R320" i="14"/>
  <c r="U339" i="14"/>
  <c r="U375" i="14" s="1"/>
  <c r="W345" i="14"/>
  <c r="T352" i="14"/>
  <c r="R352" i="14"/>
  <c r="L383" i="14"/>
  <c r="Z377" i="14"/>
  <c r="Z401" i="14"/>
  <c r="L410" i="14"/>
  <c r="L413" i="14" s="1"/>
  <c r="T215" i="14"/>
  <c r="AF215" i="14" s="1"/>
  <c r="R215" i="14"/>
  <c r="T225" i="14"/>
  <c r="R225" i="14"/>
  <c r="F276" i="14"/>
  <c r="V231" i="14"/>
  <c r="X237" i="14"/>
  <c r="T257" i="14"/>
  <c r="AF257" i="14" s="1"/>
  <c r="R257" i="14"/>
  <c r="Z286" i="14"/>
  <c r="T303" i="14"/>
  <c r="AF303" i="14" s="1"/>
  <c r="R303" i="14"/>
  <c r="V309" i="14"/>
  <c r="T335" i="14"/>
  <c r="AF335" i="14" s="1"/>
  <c r="R335" i="14"/>
  <c r="V341" i="14"/>
  <c r="V375" i="14" s="1"/>
  <c r="T403" i="14"/>
  <c r="AF403" i="14" s="1"/>
  <c r="R403" i="14"/>
  <c r="U364" i="14"/>
  <c r="Z380" i="14"/>
  <c r="Z402" i="14"/>
  <c r="V95" i="14"/>
  <c r="AE64" i="14"/>
  <c r="AC64" i="14"/>
  <c r="M95" i="14"/>
  <c r="X95" i="14"/>
  <c r="H95" i="14"/>
  <c r="AC92" i="14"/>
  <c r="R13" i="14"/>
  <c r="AD36" i="14"/>
  <c r="AA36" i="14"/>
  <c r="AB73" i="14"/>
  <c r="R273" i="13"/>
  <c r="T273" i="13"/>
  <c r="AF273" i="13" s="1"/>
  <c r="AA30" i="13"/>
  <c r="V24" i="13"/>
  <c r="T38" i="13"/>
  <c r="R38" i="13"/>
  <c r="Z50" i="13"/>
  <c r="N98" i="13"/>
  <c r="AB90" i="13"/>
  <c r="AB98" i="13" s="1"/>
  <c r="AA107" i="13"/>
  <c r="M186" i="13"/>
  <c r="R180" i="13"/>
  <c r="T180" i="13"/>
  <c r="AF180" i="13" s="1"/>
  <c r="W305" i="13"/>
  <c r="R327" i="13"/>
  <c r="T327" i="13"/>
  <c r="AF327" i="13" s="1"/>
  <c r="J383" i="13"/>
  <c r="X377" i="13"/>
  <c r="T139" i="13"/>
  <c r="AF139" i="13" s="1"/>
  <c r="AI139" i="13" s="1"/>
  <c r="R139" i="13"/>
  <c r="T206" i="13"/>
  <c r="AF206" i="13" s="1"/>
  <c r="R206" i="13"/>
  <c r="R262" i="13"/>
  <c r="T262" i="13"/>
  <c r="AF262" i="13" s="1"/>
  <c r="I374" i="13"/>
  <c r="W297" i="13"/>
  <c r="R319" i="13"/>
  <c r="T319" i="13"/>
  <c r="AF319" i="13" s="1"/>
  <c r="AA189" i="13"/>
  <c r="M223" i="13"/>
  <c r="Z244" i="13"/>
  <c r="Z309" i="13"/>
  <c r="T367" i="13"/>
  <c r="AF367" i="13" s="1"/>
  <c r="R367" i="13"/>
  <c r="F383" i="13"/>
  <c r="R377" i="13"/>
  <c r="T377" i="13"/>
  <c r="T371" i="13"/>
  <c r="R371" i="13"/>
  <c r="X401" i="13"/>
  <c r="J410" i="13"/>
  <c r="J413" i="13" s="1"/>
  <c r="W351" i="13"/>
  <c r="R358" i="13"/>
  <c r="T358" i="13"/>
  <c r="AF358" i="13" s="1"/>
  <c r="AB351" i="13"/>
  <c r="V316" i="13"/>
  <c r="AF316" i="13" s="1"/>
  <c r="R316" i="13"/>
  <c r="R261" i="13"/>
  <c r="T261" i="13"/>
  <c r="AF261" i="13" s="1"/>
  <c r="U231" i="13"/>
  <c r="U276" i="13" s="1"/>
  <c r="Y210" i="13"/>
  <c r="R202" i="13"/>
  <c r="T202" i="13"/>
  <c r="AF202" i="13" s="1"/>
  <c r="L223" i="13"/>
  <c r="Z189" i="13"/>
  <c r="T178" i="13"/>
  <c r="R178" i="13"/>
  <c r="R164" i="13"/>
  <c r="T164" i="13"/>
  <c r="T95" i="13"/>
  <c r="AF95" i="13" s="1"/>
  <c r="R95" i="13"/>
  <c r="G87" i="13"/>
  <c r="V7" i="1" s="1"/>
  <c r="U79" i="13"/>
  <c r="U87" i="13" s="1"/>
  <c r="U53" i="13"/>
  <c r="AF53" i="13" s="1"/>
  <c r="R357" i="13"/>
  <c r="Y337" i="13"/>
  <c r="R304" i="13"/>
  <c r="W168" i="13"/>
  <c r="W325" i="13"/>
  <c r="R209" i="13"/>
  <c r="R144" i="13"/>
  <c r="AD377" i="13"/>
  <c r="AE377" i="13"/>
  <c r="AC285" i="13"/>
  <c r="AF260" i="13"/>
  <c r="AE189" i="13"/>
  <c r="AC189" i="13"/>
  <c r="AF111" i="13"/>
  <c r="AI111" i="13" s="1"/>
  <c r="R326" i="13"/>
  <c r="AE311" i="13"/>
  <c r="AF268" i="13"/>
  <c r="W258" i="13"/>
  <c r="AC237" i="13"/>
  <c r="Y237" i="13"/>
  <c r="AF221" i="13"/>
  <c r="K410" i="13"/>
  <c r="K413" i="13" s="1"/>
  <c r="R361" i="13"/>
  <c r="R403" i="13"/>
  <c r="R330" i="13"/>
  <c r="AC279" i="13"/>
  <c r="AC288" i="13" s="1"/>
  <c r="AE279" i="13"/>
  <c r="AE288" i="13" s="1"/>
  <c r="AD178" i="13"/>
  <c r="R160" i="13"/>
  <c r="AC11" i="14"/>
  <c r="AC219" i="13"/>
  <c r="Z219" i="13"/>
  <c r="X189" i="13"/>
  <c r="R169" i="13"/>
  <c r="R138" i="13"/>
  <c r="R350" i="13"/>
  <c r="M276" i="13"/>
  <c r="X237" i="13"/>
  <c r="I223" i="13"/>
  <c r="AF170" i="13"/>
  <c r="AE145" i="13"/>
  <c r="AB145" i="13"/>
  <c r="I186" i="13"/>
  <c r="R312" i="13"/>
  <c r="R237" i="13"/>
  <c r="W153" i="13"/>
  <c r="R94" i="13"/>
  <c r="L87" i="13"/>
  <c r="AF13" i="13"/>
  <c r="Y343" i="13"/>
  <c r="AF343" i="13" s="1"/>
  <c r="Y161" i="13"/>
  <c r="R10" i="13"/>
  <c r="R198" i="13"/>
  <c r="J186" i="13"/>
  <c r="J87" i="13"/>
  <c r="R60" i="13"/>
  <c r="AB171" i="13"/>
  <c r="AD92" i="13"/>
  <c r="AC92" i="13"/>
  <c r="Z92" i="13"/>
  <c r="R66" i="13"/>
  <c r="W50" i="13"/>
  <c r="I383" i="13"/>
  <c r="AD73" i="13"/>
  <c r="AA73" i="13"/>
  <c r="AC177" i="13"/>
  <c r="AC337" i="13"/>
  <c r="AC375" i="13" s="1"/>
  <c r="Y58" i="13"/>
  <c r="U66" i="13"/>
  <c r="I87" i="13"/>
  <c r="W45" i="13"/>
  <c r="Z22" i="13"/>
  <c r="AD22" i="13"/>
  <c r="Y22" i="13"/>
  <c r="AE92" i="13"/>
  <c r="Z62" i="13"/>
  <c r="W23" i="13"/>
  <c r="R12" i="13"/>
  <c r="AA329" i="12"/>
  <c r="T281" i="12"/>
  <c r="R281" i="12"/>
  <c r="T152" i="12"/>
  <c r="AF152" i="12" s="1"/>
  <c r="R152" i="12"/>
  <c r="R98" i="12"/>
  <c r="T98" i="12"/>
  <c r="AF98" i="12" s="1"/>
  <c r="AI98" i="12" s="1"/>
  <c r="U71" i="12"/>
  <c r="AF71" i="12" s="1"/>
  <c r="R71" i="12"/>
  <c r="T33" i="12"/>
  <c r="AF33" i="12" s="1"/>
  <c r="AI33" i="12" s="1"/>
  <c r="R33" i="12"/>
  <c r="U77" i="13"/>
  <c r="H76" i="13"/>
  <c r="R347" i="12"/>
  <c r="T347" i="12"/>
  <c r="AF347" i="12" s="1"/>
  <c r="Z275" i="12"/>
  <c r="L352" i="12"/>
  <c r="J266" i="12"/>
  <c r="X257" i="12"/>
  <c r="R211" i="12"/>
  <c r="T211" i="12"/>
  <c r="AF211" i="12" s="1"/>
  <c r="R114" i="12"/>
  <c r="T114" i="12"/>
  <c r="AF114" i="12" s="1"/>
  <c r="AI114" i="12" s="1"/>
  <c r="P77" i="12"/>
  <c r="AD69" i="12"/>
  <c r="AD77" i="12" s="1"/>
  <c r="AC324" i="12"/>
  <c r="U158" i="12"/>
  <c r="R158" i="12"/>
  <c r="T168" i="12"/>
  <c r="R168" i="12"/>
  <c r="X192" i="12"/>
  <c r="AD259" i="12"/>
  <c r="AD275" i="12"/>
  <c r="P352" i="12"/>
  <c r="P364" i="12" s="1"/>
  <c r="W308" i="12"/>
  <c r="AD329" i="12"/>
  <c r="V257" i="12"/>
  <c r="H266" i="12"/>
  <c r="U263" i="12"/>
  <c r="T296" i="12"/>
  <c r="AF296" i="12" s="1"/>
  <c r="R296" i="12"/>
  <c r="AB313" i="12"/>
  <c r="AB352" i="12" s="1"/>
  <c r="AB364" i="12" s="1"/>
  <c r="Z139" i="12"/>
  <c r="U144" i="12"/>
  <c r="AF144" i="12" s="1"/>
  <c r="AI144" i="12" s="1"/>
  <c r="R144" i="12"/>
  <c r="AE167" i="12"/>
  <c r="AE201" i="12" s="1"/>
  <c r="Q201" i="12"/>
  <c r="Z192" i="12"/>
  <c r="AB229" i="12"/>
  <c r="K266" i="12"/>
  <c r="Y257" i="12"/>
  <c r="Y266" i="12" s="1"/>
  <c r="T293" i="12"/>
  <c r="AF293" i="12" s="1"/>
  <c r="R293" i="12"/>
  <c r="T298" i="12"/>
  <c r="AF298" i="12" s="1"/>
  <c r="R298" i="12"/>
  <c r="AE308" i="12"/>
  <c r="AE313" i="12"/>
  <c r="V324" i="12"/>
  <c r="V329" i="12"/>
  <c r="N389" i="12"/>
  <c r="N392" i="12" s="1"/>
  <c r="AB379" i="12"/>
  <c r="R207" i="12"/>
  <c r="T207" i="12"/>
  <c r="AF207" i="12" s="1"/>
  <c r="J352" i="12"/>
  <c r="X275" i="12"/>
  <c r="R335" i="12"/>
  <c r="T335" i="12"/>
  <c r="AF335" i="12" s="1"/>
  <c r="AE379" i="12"/>
  <c r="Q389" i="12"/>
  <c r="Q392" i="12" s="1"/>
  <c r="R235" i="12"/>
  <c r="Q254" i="12"/>
  <c r="R178" i="12"/>
  <c r="AE139" i="12"/>
  <c r="V53" i="12"/>
  <c r="R37" i="12"/>
  <c r="V372" i="12"/>
  <c r="V375" i="12" s="1"/>
  <c r="AA297" i="12"/>
  <c r="V275" i="12"/>
  <c r="AF53" i="12"/>
  <c r="AE31" i="12"/>
  <c r="V339" i="12"/>
  <c r="R299" i="12"/>
  <c r="R244" i="12"/>
  <c r="U95" i="12"/>
  <c r="I66" i="12"/>
  <c r="R197" i="12"/>
  <c r="V183" i="12"/>
  <c r="AF183" i="12" s="1"/>
  <c r="AC183" i="12"/>
  <c r="R125" i="12"/>
  <c r="R95" i="12"/>
  <c r="R38" i="12"/>
  <c r="T355" i="12"/>
  <c r="X259" i="12"/>
  <c r="AC229" i="12"/>
  <c r="AB154" i="12"/>
  <c r="R50" i="12"/>
  <c r="R30" i="12"/>
  <c r="G389" i="12"/>
  <c r="G392" i="12" s="1"/>
  <c r="R304" i="12"/>
  <c r="R262" i="12"/>
  <c r="Z154" i="12"/>
  <c r="V139" i="12"/>
  <c r="AF139" i="12" s="1"/>
  <c r="V43" i="12"/>
  <c r="R24" i="12"/>
  <c r="R349" i="12"/>
  <c r="Z308" i="12"/>
  <c r="L266" i="12"/>
  <c r="T205" i="12"/>
  <c r="R180" i="12"/>
  <c r="R155" i="12"/>
  <c r="R119" i="12"/>
  <c r="AF74" i="12"/>
  <c r="AA188" i="12"/>
  <c r="AF188" i="12" s="1"/>
  <c r="AC308" i="12"/>
  <c r="R213" i="12"/>
  <c r="AE53" i="12"/>
  <c r="U109" i="12"/>
  <c r="AF109" i="12" s="1"/>
  <c r="AI109" i="12" s="1"/>
  <c r="Y27" i="12"/>
  <c r="Y59" i="12"/>
  <c r="R209" i="12"/>
  <c r="Z88" i="12"/>
  <c r="Z164" i="12" s="1"/>
  <c r="AC128" i="12"/>
  <c r="T196" i="12"/>
  <c r="AF196" i="12" s="1"/>
  <c r="U122" i="12"/>
  <c r="AF122" i="12" s="1"/>
  <c r="M164" i="12"/>
  <c r="V20" i="12"/>
  <c r="AE20" i="12"/>
  <c r="AB20" i="12"/>
  <c r="AD388" i="11"/>
  <c r="S351" i="11"/>
  <c r="U351" i="11"/>
  <c r="AG351" i="11" s="1"/>
  <c r="X302" i="11"/>
  <c r="J384" i="11"/>
  <c r="W154" i="11"/>
  <c r="AD154" i="11"/>
  <c r="AA105" i="11"/>
  <c r="M190" i="11"/>
  <c r="AD18" i="11"/>
  <c r="AF18" i="11"/>
  <c r="U220" i="11"/>
  <c r="AG220" i="11" s="1"/>
  <c r="S220" i="11"/>
  <c r="S122" i="11"/>
  <c r="U122" i="11"/>
  <c r="AG122" i="11" s="1"/>
  <c r="U41" i="11"/>
  <c r="AG41" i="11" s="1"/>
  <c r="AJ41" i="11" s="1"/>
  <c r="S41" i="11"/>
  <c r="U32" i="11"/>
  <c r="AG32" i="11" s="1"/>
  <c r="AJ32" i="11" s="1"/>
  <c r="S32" i="11"/>
  <c r="V42" i="11"/>
  <c r="AC49" i="11"/>
  <c r="U61" i="11"/>
  <c r="AG61" i="11" s="1"/>
  <c r="S61" i="11"/>
  <c r="U90" i="11"/>
  <c r="S90" i="11"/>
  <c r="S136" i="11"/>
  <c r="U136" i="11"/>
  <c r="AG136" i="11" s="1"/>
  <c r="Y150" i="11"/>
  <c r="X208" i="11"/>
  <c r="S235" i="11"/>
  <c r="U235" i="11"/>
  <c r="AG235" i="11" s="1"/>
  <c r="S316" i="11"/>
  <c r="U316" i="11"/>
  <c r="X324" i="11"/>
  <c r="W344" i="11"/>
  <c r="AC382" i="11"/>
  <c r="S391" i="11"/>
  <c r="U391" i="11"/>
  <c r="AG391" i="11" s="1"/>
  <c r="U13" i="11"/>
  <c r="AG13" i="11" s="1"/>
  <c r="AJ13" i="11" s="1"/>
  <c r="S13" i="11"/>
  <c r="AA27" i="11"/>
  <c r="Y34" i="11"/>
  <c r="AC42" i="11"/>
  <c r="O190" i="11"/>
  <c r="AC105" i="11"/>
  <c r="S148" i="11"/>
  <c r="U148" i="11"/>
  <c r="AG148" i="11" s="1"/>
  <c r="AB320" i="11"/>
  <c r="AC338" i="11"/>
  <c r="W324" i="11"/>
  <c r="W384" i="11" s="1"/>
  <c r="W396" i="11" s="1"/>
  <c r="Z338" i="11"/>
  <c r="Z387" i="11"/>
  <c r="L393" i="11"/>
  <c r="V254" i="11"/>
  <c r="S254" i="11"/>
  <c r="Y262" i="11"/>
  <c r="AC307" i="11"/>
  <c r="U321" i="11"/>
  <c r="AG321" i="11" s="1"/>
  <c r="S321" i="11"/>
  <c r="S344" i="11"/>
  <c r="U344" i="11"/>
  <c r="AA415" i="11"/>
  <c r="S19" i="11"/>
  <c r="U19" i="11"/>
  <c r="AG19" i="11" s="1"/>
  <c r="AJ19" i="11" s="1"/>
  <c r="AA57" i="11"/>
  <c r="U70" i="11"/>
  <c r="S70" i="11"/>
  <c r="S169" i="11"/>
  <c r="U169" i="11"/>
  <c r="AG169" i="11" s="1"/>
  <c r="U182" i="11"/>
  <c r="S182" i="11"/>
  <c r="AA208" i="11"/>
  <c r="AA227" i="11" s="1"/>
  <c r="S221" i="11"/>
  <c r="U221" i="11"/>
  <c r="AG221" i="11" s="1"/>
  <c r="O281" i="11"/>
  <c r="AC230" i="11"/>
  <c r="U250" i="11"/>
  <c r="AG250" i="11" s="1"/>
  <c r="S250" i="11"/>
  <c r="U257" i="11"/>
  <c r="S257" i="11"/>
  <c r="J293" i="11"/>
  <c r="X285" i="11"/>
  <c r="X293" i="11" s="1"/>
  <c r="Z302" i="11"/>
  <c r="L384" i="11"/>
  <c r="L396" i="11" s="1"/>
  <c r="S327" i="11"/>
  <c r="W327" i="11"/>
  <c r="AG327" i="11" s="1"/>
  <c r="AJ327" i="11" s="1"/>
  <c r="U341" i="11"/>
  <c r="AG341" i="11" s="1"/>
  <c r="S341" i="11"/>
  <c r="U373" i="11"/>
  <c r="S373" i="11"/>
  <c r="N420" i="11"/>
  <c r="N423" i="11" s="1"/>
  <c r="AB411" i="11"/>
  <c r="X417" i="11"/>
  <c r="X37" i="12"/>
  <c r="AF37" i="12" s="1"/>
  <c r="AI37" i="12" s="1"/>
  <c r="X388" i="11"/>
  <c r="Y193" i="11"/>
  <c r="K227" i="11"/>
  <c r="V182" i="11"/>
  <c r="AF156" i="11"/>
  <c r="Z156" i="11"/>
  <c r="AB150" i="11"/>
  <c r="S130" i="11"/>
  <c r="U130" i="11"/>
  <c r="AG130" i="11" s="1"/>
  <c r="V69" i="11"/>
  <c r="AB49" i="11"/>
  <c r="AB192" i="12"/>
  <c r="W126" i="12"/>
  <c r="AD16" i="12"/>
  <c r="AE312" i="11"/>
  <c r="AF312" i="11"/>
  <c r="AD312" i="11"/>
  <c r="S200" i="11"/>
  <c r="AD183" i="11"/>
  <c r="S133" i="11"/>
  <c r="Y42" i="11"/>
  <c r="AF364" i="11"/>
  <c r="AA324" i="11"/>
  <c r="AB265" i="11"/>
  <c r="AA238" i="11"/>
  <c r="AD213" i="11"/>
  <c r="X175" i="11"/>
  <c r="S139" i="11"/>
  <c r="AE91" i="11"/>
  <c r="AF91" i="11"/>
  <c r="AD91" i="11"/>
  <c r="AG91" i="11" s="1"/>
  <c r="S47" i="11"/>
  <c r="S24" i="11"/>
  <c r="AG348" i="11"/>
  <c r="AC224" i="11"/>
  <c r="AE200" i="11"/>
  <c r="AB200" i="11"/>
  <c r="AF177" i="11"/>
  <c r="AG145" i="11"/>
  <c r="AE70" i="11"/>
  <c r="AB338" i="11"/>
  <c r="N384" i="11"/>
  <c r="AF254" i="11"/>
  <c r="AE254" i="11"/>
  <c r="Z224" i="11"/>
  <c r="AD151" i="11"/>
  <c r="AB373" i="11"/>
  <c r="AD270" i="11"/>
  <c r="AF233" i="11"/>
  <c r="S107" i="11"/>
  <c r="S79" i="11"/>
  <c r="S59" i="11"/>
  <c r="X37" i="11"/>
  <c r="W364" i="11"/>
  <c r="S331" i="11"/>
  <c r="S310" i="11"/>
  <c r="AD274" i="11"/>
  <c r="AE274" i="11"/>
  <c r="AE217" i="11"/>
  <c r="Z217" i="11"/>
  <c r="S115" i="11"/>
  <c r="AE85" i="11"/>
  <c r="AD246" i="11"/>
  <c r="M227" i="11"/>
  <c r="G96" i="11"/>
  <c r="AD415" i="11"/>
  <c r="AE324" i="11"/>
  <c r="AF287" i="11"/>
  <c r="Y266" i="11"/>
  <c r="AC256" i="11"/>
  <c r="S167" i="11"/>
  <c r="AE83" i="11"/>
  <c r="AC375" i="10"/>
  <c r="AF200" i="11"/>
  <c r="AF34" i="11"/>
  <c r="S23" i="11"/>
  <c r="AE38" i="11"/>
  <c r="X150" i="11"/>
  <c r="AD37" i="11"/>
  <c r="AC317" i="10"/>
  <c r="W40" i="11"/>
  <c r="W75" i="11" s="1"/>
  <c r="G74" i="11"/>
  <c r="S224" i="11"/>
  <c r="Z33" i="11"/>
  <c r="R27" i="10"/>
  <c r="T27" i="10"/>
  <c r="AF27" i="10" s="1"/>
  <c r="AA75" i="10"/>
  <c r="AA83" i="10" s="1"/>
  <c r="M83" i="10"/>
  <c r="T63" i="10"/>
  <c r="AF63" i="10" s="1"/>
  <c r="R63" i="10"/>
  <c r="T190" i="10"/>
  <c r="AF190" i="10" s="1"/>
  <c r="R190" i="10"/>
  <c r="AA221" i="10"/>
  <c r="AA271" i="10" s="1"/>
  <c r="M271" i="10"/>
  <c r="T245" i="10"/>
  <c r="AF245" i="10" s="1"/>
  <c r="R245" i="10"/>
  <c r="T105" i="10"/>
  <c r="AF105" i="10" s="1"/>
  <c r="R105" i="10"/>
  <c r="T176" i="10"/>
  <c r="AF176" i="10" s="1"/>
  <c r="R176" i="10"/>
  <c r="R378" i="10"/>
  <c r="T378" i="10"/>
  <c r="L94" i="10"/>
  <c r="Z86" i="10"/>
  <c r="Z94" i="10" s="1"/>
  <c r="X317" i="10"/>
  <c r="AA301" i="10"/>
  <c r="H94" i="10"/>
  <c r="V86" i="10"/>
  <c r="V94" i="10" s="1"/>
  <c r="M181" i="10"/>
  <c r="AA103" i="10"/>
  <c r="AA181" i="10" s="1"/>
  <c r="T117" i="10"/>
  <c r="AF117" i="10" s="1"/>
  <c r="R117" i="10"/>
  <c r="T222" i="10"/>
  <c r="AF222" i="10" s="1"/>
  <c r="R222" i="10"/>
  <c r="R337" i="10"/>
  <c r="T337" i="10"/>
  <c r="AF337" i="10" s="1"/>
  <c r="T24" i="10"/>
  <c r="AF24" i="10" s="1"/>
  <c r="R24" i="10"/>
  <c r="T45" i="10"/>
  <c r="AF45" i="10" s="1"/>
  <c r="R45" i="10"/>
  <c r="T196" i="10"/>
  <c r="AF196" i="10" s="1"/>
  <c r="R196" i="10"/>
  <c r="R277" i="10"/>
  <c r="T277" i="10"/>
  <c r="AF277" i="10" s="1"/>
  <c r="T309" i="10"/>
  <c r="AF309" i="10" s="1"/>
  <c r="R309" i="10"/>
  <c r="T381" i="10"/>
  <c r="AF381" i="10" s="1"/>
  <c r="R381" i="10"/>
  <c r="T228" i="10"/>
  <c r="AF228" i="10" s="1"/>
  <c r="R228" i="10"/>
  <c r="R235" i="10"/>
  <c r="T235" i="10"/>
  <c r="AF235" i="10" s="1"/>
  <c r="T252" i="10"/>
  <c r="AF252" i="10" s="1"/>
  <c r="R252" i="10"/>
  <c r="Z292" i="10"/>
  <c r="L374" i="10"/>
  <c r="T206" i="10"/>
  <c r="AF206" i="10" s="1"/>
  <c r="R206" i="10"/>
  <c r="T310" i="10"/>
  <c r="AF310" i="10" s="1"/>
  <c r="R310" i="10"/>
  <c r="T356" i="10"/>
  <c r="AF356" i="10" s="1"/>
  <c r="R356" i="10"/>
  <c r="U368" i="10"/>
  <c r="T169" i="10"/>
  <c r="AF169" i="10" s="1"/>
  <c r="R169" i="10"/>
  <c r="T317" i="10"/>
  <c r="R317" i="10"/>
  <c r="R343" i="10"/>
  <c r="T343" i="10"/>
  <c r="AF343" i="10" s="1"/>
  <c r="T106" i="10"/>
  <c r="AF106" i="10" s="1"/>
  <c r="R106" i="10"/>
  <c r="T114" i="10"/>
  <c r="AF114" i="10" s="1"/>
  <c r="R114" i="10"/>
  <c r="T122" i="10"/>
  <c r="AF122" i="10" s="1"/>
  <c r="R122" i="10"/>
  <c r="T130" i="10"/>
  <c r="AF130" i="10" s="1"/>
  <c r="R130" i="10"/>
  <c r="T138" i="10"/>
  <c r="AF138" i="10" s="1"/>
  <c r="R138" i="10"/>
  <c r="T146" i="10"/>
  <c r="AF146" i="10" s="1"/>
  <c r="R146" i="10"/>
  <c r="T154" i="10"/>
  <c r="AF154" i="10" s="1"/>
  <c r="R154" i="10"/>
  <c r="T162" i="10"/>
  <c r="AF162" i="10" s="1"/>
  <c r="R162" i="10"/>
  <c r="T170" i="10"/>
  <c r="AF170" i="10" s="1"/>
  <c r="R170" i="10"/>
  <c r="T178" i="10"/>
  <c r="AF178" i="10" s="1"/>
  <c r="R178" i="10"/>
  <c r="T208" i="10"/>
  <c r="AF208" i="10" s="1"/>
  <c r="R208" i="10"/>
  <c r="AB293" i="10"/>
  <c r="V334" i="10"/>
  <c r="V344" i="10"/>
  <c r="Z360" i="10"/>
  <c r="V360" i="10"/>
  <c r="AA340" i="10"/>
  <c r="Z364" i="10"/>
  <c r="U378" i="10"/>
  <c r="Y320" i="10"/>
  <c r="R327" i="10"/>
  <c r="T327" i="10"/>
  <c r="AF327" i="10" s="1"/>
  <c r="R345" i="10"/>
  <c r="T345" i="10"/>
  <c r="AF345" i="10" s="1"/>
  <c r="R352" i="10"/>
  <c r="T352" i="10"/>
  <c r="AF352" i="10" s="1"/>
  <c r="U364" i="10"/>
  <c r="U372" i="10"/>
  <c r="H283" i="10"/>
  <c r="V274" i="10"/>
  <c r="V283" i="10" s="1"/>
  <c r="T292" i="10"/>
  <c r="R292" i="10"/>
  <c r="R320" i="10"/>
  <c r="T320" i="10"/>
  <c r="Y86" i="10"/>
  <c r="Y94" i="10" s="1"/>
  <c r="K94" i="10"/>
  <c r="T237" i="10"/>
  <c r="AF237" i="10" s="1"/>
  <c r="R237" i="10"/>
  <c r="Y301" i="10"/>
  <c r="Y344" i="10"/>
  <c r="AB360" i="10"/>
  <c r="U367" i="10"/>
  <c r="AB274" i="10"/>
  <c r="AB283" i="10" s="1"/>
  <c r="N283" i="10"/>
  <c r="R280" i="10"/>
  <c r="T280" i="10"/>
  <c r="AF280" i="10" s="1"/>
  <c r="AA296" i="10"/>
  <c r="AA360" i="10"/>
  <c r="AA377" i="10"/>
  <c r="M383" i="10"/>
  <c r="AC137" i="9"/>
  <c r="R148" i="10"/>
  <c r="R15" i="10"/>
  <c r="R81" i="10"/>
  <c r="AC314" i="9"/>
  <c r="AD314" i="9"/>
  <c r="AE25" i="9"/>
  <c r="AC332" i="8"/>
  <c r="AC241" i="9"/>
  <c r="AD241" i="9"/>
  <c r="Z241" i="9"/>
  <c r="AD45" i="9"/>
  <c r="AC307" i="8"/>
  <c r="AC242" i="9"/>
  <c r="J181" i="10"/>
  <c r="R70" i="10"/>
  <c r="AD371" i="8"/>
  <c r="AE371" i="8"/>
  <c r="R353" i="9"/>
  <c r="T353" i="9"/>
  <c r="T158" i="9"/>
  <c r="AF158" i="9" s="1"/>
  <c r="R158" i="9"/>
  <c r="AC80" i="9"/>
  <c r="AD129" i="8"/>
  <c r="T267" i="9"/>
  <c r="R267" i="9"/>
  <c r="T244" i="9"/>
  <c r="AF244" i="9" s="1"/>
  <c r="R244" i="9"/>
  <c r="T174" i="9"/>
  <c r="AF174" i="9" s="1"/>
  <c r="R174" i="9"/>
  <c r="AC54" i="9"/>
  <c r="R15" i="9"/>
  <c r="AC177" i="8"/>
  <c r="AE177" i="8"/>
  <c r="AC129" i="8"/>
  <c r="Y406" i="9"/>
  <c r="T357" i="9"/>
  <c r="R357" i="9"/>
  <c r="AA311" i="9"/>
  <c r="X235" i="9"/>
  <c r="AB128" i="9"/>
  <c r="AA28" i="9"/>
  <c r="T44" i="9"/>
  <c r="R44" i="9"/>
  <c r="R109" i="9"/>
  <c r="T109" i="9"/>
  <c r="AF109" i="9" s="1"/>
  <c r="AI109" i="9" s="1"/>
  <c r="R301" i="9"/>
  <c r="T301" i="9"/>
  <c r="AF301" i="9" s="1"/>
  <c r="T402" i="9"/>
  <c r="AF402" i="9" s="1"/>
  <c r="R402" i="9"/>
  <c r="V403" i="9"/>
  <c r="AA68" i="9"/>
  <c r="V113" i="9"/>
  <c r="X267" i="9"/>
  <c r="AB299" i="9"/>
  <c r="T318" i="9"/>
  <c r="AF318" i="9" s="1"/>
  <c r="R318" i="9"/>
  <c r="R365" i="9"/>
  <c r="T365" i="9"/>
  <c r="AF365" i="9" s="1"/>
  <c r="K85" i="9"/>
  <c r="Y77" i="9"/>
  <c r="Y85" i="9" s="1"/>
  <c r="Y161" i="9"/>
  <c r="V250" i="9"/>
  <c r="I74" i="9"/>
  <c r="W10" i="9"/>
  <c r="N96" i="9"/>
  <c r="AB88" i="9"/>
  <c r="AB96" i="9" s="1"/>
  <c r="V128" i="9"/>
  <c r="X250" i="9"/>
  <c r="V321" i="9"/>
  <c r="AB11" i="9"/>
  <c r="W28" i="9"/>
  <c r="R63" i="9"/>
  <c r="T63" i="9"/>
  <c r="L221" i="9"/>
  <c r="Z187" i="9"/>
  <c r="T226" i="9"/>
  <c r="AF226" i="9" s="1"/>
  <c r="R226" i="9"/>
  <c r="X277" i="9"/>
  <c r="J286" i="9"/>
  <c r="W297" i="9"/>
  <c r="U312" i="9"/>
  <c r="R323" i="9"/>
  <c r="T323" i="9"/>
  <c r="AF323" i="9" s="1"/>
  <c r="V346" i="9"/>
  <c r="AB12" i="9"/>
  <c r="AB28" i="9"/>
  <c r="W36" i="9"/>
  <c r="AB44" i="9"/>
  <c r="AA60" i="9"/>
  <c r="X113" i="9"/>
  <c r="T121" i="9"/>
  <c r="AF121" i="9" s="1"/>
  <c r="AI121" i="9" s="1"/>
  <c r="R121" i="9"/>
  <c r="W180" i="9"/>
  <c r="R306" i="9"/>
  <c r="T306" i="9"/>
  <c r="AF306" i="9" s="1"/>
  <c r="X12" i="9"/>
  <c r="R20" i="9"/>
  <c r="T20" i="9"/>
  <c r="V32" i="9"/>
  <c r="AB54" i="9"/>
  <c r="Y68" i="9"/>
  <c r="R107" i="9"/>
  <c r="T107" i="9"/>
  <c r="R123" i="9"/>
  <c r="T123" i="9"/>
  <c r="AF123" i="9" s="1"/>
  <c r="AI123" i="9" s="1"/>
  <c r="R139" i="9"/>
  <c r="T139" i="9"/>
  <c r="AF139" i="9" s="1"/>
  <c r="AI139" i="9" s="1"/>
  <c r="R163" i="9"/>
  <c r="T163" i="9"/>
  <c r="AF163" i="9" s="1"/>
  <c r="I274" i="9"/>
  <c r="W224" i="9"/>
  <c r="T256" i="9"/>
  <c r="AF256" i="9" s="1"/>
  <c r="R256" i="9"/>
  <c r="R266" i="9"/>
  <c r="T266" i="9"/>
  <c r="AF266" i="9" s="1"/>
  <c r="AA278" i="9"/>
  <c r="X11" i="9"/>
  <c r="T37" i="9"/>
  <c r="AF37" i="9" s="1"/>
  <c r="AI37" i="9" s="1"/>
  <c r="R37" i="9"/>
  <c r="R106" i="9"/>
  <c r="T106" i="9"/>
  <c r="AF106" i="9" s="1"/>
  <c r="AI106" i="9" s="1"/>
  <c r="R138" i="9"/>
  <c r="T138" i="9"/>
  <c r="AF138" i="9" s="1"/>
  <c r="AI138" i="9" s="1"/>
  <c r="AA157" i="9"/>
  <c r="R179" i="9"/>
  <c r="T179" i="9"/>
  <c r="AF179" i="9" s="1"/>
  <c r="T250" i="9"/>
  <c r="R250" i="9"/>
  <c r="T260" i="9"/>
  <c r="AF260" i="9" s="1"/>
  <c r="R260" i="9"/>
  <c r="R269" i="9"/>
  <c r="T269" i="9"/>
  <c r="Y370" i="9"/>
  <c r="M408" i="9"/>
  <c r="M411" i="9" s="1"/>
  <c r="AA399" i="9"/>
  <c r="U189" i="9"/>
  <c r="AA203" i="9"/>
  <c r="Y251" i="9"/>
  <c r="Y277" i="9"/>
  <c r="Y286" i="9" s="1"/>
  <c r="K286" i="9"/>
  <c r="V311" i="9"/>
  <c r="R325" i="9"/>
  <c r="T325" i="9"/>
  <c r="AF325" i="9" s="1"/>
  <c r="AA347" i="9"/>
  <c r="Y369" i="9"/>
  <c r="AB388" i="9"/>
  <c r="AB392" i="9" s="1"/>
  <c r="N392" i="9"/>
  <c r="N395" i="9" s="1"/>
  <c r="AB395" i="9" s="1"/>
  <c r="U170" i="9"/>
  <c r="W176" i="9"/>
  <c r="J221" i="9"/>
  <c r="X187" i="9"/>
  <c r="T207" i="9"/>
  <c r="AF207" i="9" s="1"/>
  <c r="R207" i="9"/>
  <c r="W242" i="9"/>
  <c r="R249" i="9"/>
  <c r="T249" i="9"/>
  <c r="AF249" i="9" s="1"/>
  <c r="AB295" i="9"/>
  <c r="N372" i="9"/>
  <c r="N384" i="9" s="1"/>
  <c r="AB384" i="9" s="1"/>
  <c r="Z321" i="9"/>
  <c r="Z372" i="9" s="1"/>
  <c r="Z353" i="9"/>
  <c r="R376" i="9"/>
  <c r="T376" i="9"/>
  <c r="AF376" i="9" s="1"/>
  <c r="R370" i="9"/>
  <c r="U375" i="9"/>
  <c r="G381" i="9"/>
  <c r="AC360" i="9"/>
  <c r="R333" i="9"/>
  <c r="T333" i="9"/>
  <c r="AF333" i="9" s="1"/>
  <c r="AA250" i="9"/>
  <c r="AD201" i="9"/>
  <c r="U147" i="9"/>
  <c r="R116" i="9"/>
  <c r="T116" i="9"/>
  <c r="AF116" i="9" s="1"/>
  <c r="AI116" i="9" s="1"/>
  <c r="R90" i="9"/>
  <c r="T90" i="9"/>
  <c r="W45" i="9"/>
  <c r="W32" i="9"/>
  <c r="AC239" i="8"/>
  <c r="AE215" i="6"/>
  <c r="AD215" i="6"/>
  <c r="Y267" i="9"/>
  <c r="AD107" i="9"/>
  <c r="AC107" i="9"/>
  <c r="Y145" i="9"/>
  <c r="AE361" i="9"/>
  <c r="R246" i="9"/>
  <c r="AD368" i="9"/>
  <c r="AE368" i="9"/>
  <c r="R72" i="9"/>
  <c r="AD346" i="9"/>
  <c r="AE267" i="9"/>
  <c r="AA235" i="9"/>
  <c r="Y114" i="9"/>
  <c r="AE200" i="9"/>
  <c r="AD200" i="9"/>
  <c r="R117" i="9"/>
  <c r="V85" i="9"/>
  <c r="W43" i="9"/>
  <c r="AC38" i="9"/>
  <c r="T363" i="8"/>
  <c r="AF363" i="8" s="1"/>
  <c r="R363" i="8"/>
  <c r="X182" i="8"/>
  <c r="W83" i="8"/>
  <c r="W372" i="7"/>
  <c r="I378" i="7"/>
  <c r="T276" i="7"/>
  <c r="AF276" i="7" s="1"/>
  <c r="R276" i="7"/>
  <c r="R147" i="7"/>
  <c r="T147" i="7"/>
  <c r="AF147" i="7" s="1"/>
  <c r="AI147" i="7" s="1"/>
  <c r="AB347" i="9"/>
  <c r="AD281" i="8"/>
  <c r="AD287" i="8" s="1"/>
  <c r="AA30" i="8"/>
  <c r="P415" i="8"/>
  <c r="AA60" i="8"/>
  <c r="V83" i="8"/>
  <c r="W302" i="8"/>
  <c r="T71" i="8"/>
  <c r="AF71" i="8" s="1"/>
  <c r="R71" i="8"/>
  <c r="Z108" i="8"/>
  <c r="Z185" i="8" s="1"/>
  <c r="R136" i="8"/>
  <c r="T136" i="8"/>
  <c r="AF136" i="8" s="1"/>
  <c r="AI136" i="8" s="1"/>
  <c r="U177" i="8"/>
  <c r="Y192" i="8"/>
  <c r="R215" i="8"/>
  <c r="T215" i="8"/>
  <c r="R247" i="8"/>
  <c r="T247" i="8"/>
  <c r="Z322" i="8"/>
  <c r="X378" i="8"/>
  <c r="X14" i="8"/>
  <c r="Y54" i="8"/>
  <c r="T64" i="8"/>
  <c r="AF64" i="8" s="1"/>
  <c r="R64" i="8"/>
  <c r="V79" i="8"/>
  <c r="X142" i="8"/>
  <c r="U152" i="8"/>
  <c r="AF152" i="8" s="1"/>
  <c r="AI152" i="8" s="1"/>
  <c r="U168" i="8"/>
  <c r="V189" i="8"/>
  <c r="U225" i="8"/>
  <c r="G275" i="8"/>
  <c r="W237" i="8"/>
  <c r="R248" i="8"/>
  <c r="T248" i="8"/>
  <c r="AF248" i="8" s="1"/>
  <c r="R25" i="8"/>
  <c r="T25" i="8"/>
  <c r="AF25" i="8" s="1"/>
  <c r="AI25" i="8" s="1"/>
  <c r="U37" i="8"/>
  <c r="AB69" i="8"/>
  <c r="AB81" i="8"/>
  <c r="Y232" i="8"/>
  <c r="Y371" i="8"/>
  <c r="R34" i="8"/>
  <c r="T34" i="8"/>
  <c r="K86" i="8"/>
  <c r="Y78" i="8"/>
  <c r="R120" i="8"/>
  <c r="T120" i="8"/>
  <c r="AF120" i="8" s="1"/>
  <c r="AI120" i="8" s="1"/>
  <c r="AA141" i="8"/>
  <c r="W192" i="8"/>
  <c r="W319" i="8"/>
  <c r="T368" i="8"/>
  <c r="AF368" i="8" s="1"/>
  <c r="R368" i="8"/>
  <c r="N75" i="8"/>
  <c r="N100" i="8" s="1"/>
  <c r="AB10" i="8"/>
  <c r="Z58" i="8"/>
  <c r="W79" i="8"/>
  <c r="W86" i="8" s="1"/>
  <c r="I86" i="8"/>
  <c r="W129" i="8"/>
  <c r="W145" i="8"/>
  <c r="X214" i="8"/>
  <c r="Y239" i="8"/>
  <c r="U322" i="8"/>
  <c r="R334" i="8"/>
  <c r="T334" i="8"/>
  <c r="V358" i="8"/>
  <c r="T19" i="8"/>
  <c r="AF19" i="8" s="1"/>
  <c r="AI19" i="8" s="1"/>
  <c r="R19" i="8"/>
  <c r="Z38" i="8"/>
  <c r="AB106" i="8"/>
  <c r="N185" i="8"/>
  <c r="R126" i="8"/>
  <c r="T126" i="8"/>
  <c r="Z145" i="8"/>
  <c r="R158" i="8"/>
  <c r="T158" i="8"/>
  <c r="AF158" i="8" s="1"/>
  <c r="AI158" i="8" s="1"/>
  <c r="AA177" i="8"/>
  <c r="Z206" i="8"/>
  <c r="Z229" i="8"/>
  <c r="W278" i="8"/>
  <c r="W287" i="8" s="1"/>
  <c r="I287" i="8"/>
  <c r="R285" i="8"/>
  <c r="T285" i="8"/>
  <c r="AF285" i="8" s="1"/>
  <c r="T348" i="8"/>
  <c r="AF348" i="8" s="1"/>
  <c r="R348" i="8"/>
  <c r="Z239" i="8"/>
  <c r="AB245" i="8"/>
  <c r="Z281" i="8"/>
  <c r="U315" i="8"/>
  <c r="U327" i="8"/>
  <c r="W58" i="8"/>
  <c r="T65" i="8"/>
  <c r="AF65" i="8" s="1"/>
  <c r="R65" i="8"/>
  <c r="U141" i="8"/>
  <c r="Z173" i="8"/>
  <c r="T203" i="8"/>
  <c r="AF203" i="8" s="1"/>
  <c r="R203" i="8"/>
  <c r="T226" i="8"/>
  <c r="AF226" i="8" s="1"/>
  <c r="R226" i="8"/>
  <c r="V232" i="8"/>
  <c r="U245" i="8"/>
  <c r="W251" i="8"/>
  <c r="T258" i="8"/>
  <c r="AF258" i="8" s="1"/>
  <c r="R258" i="8"/>
  <c r="AA281" i="8"/>
  <c r="X322" i="8"/>
  <c r="Z374" i="8"/>
  <c r="V380" i="8"/>
  <c r="W380" i="8"/>
  <c r="AA302" i="8"/>
  <c r="Z315" i="8"/>
  <c r="AA334" i="8"/>
  <c r="Z347" i="8"/>
  <c r="M409" i="8"/>
  <c r="M412" i="8" s="1"/>
  <c r="AA400" i="8"/>
  <c r="X302" i="8"/>
  <c r="W315" i="8"/>
  <c r="T322" i="8"/>
  <c r="R322" i="8"/>
  <c r="X334" i="8"/>
  <c r="W347" i="8"/>
  <c r="T354" i="8"/>
  <c r="AF354" i="8" s="1"/>
  <c r="R354" i="8"/>
  <c r="N382" i="8"/>
  <c r="AB376" i="8"/>
  <c r="X257" i="7"/>
  <c r="T245" i="7"/>
  <c r="R245" i="7"/>
  <c r="U192" i="7"/>
  <c r="R192" i="7"/>
  <c r="T164" i="7"/>
  <c r="AF164" i="7" s="1"/>
  <c r="R164" i="7"/>
  <c r="T150" i="7"/>
  <c r="AF150" i="7" s="1"/>
  <c r="AI150" i="7" s="1"/>
  <c r="R150" i="7"/>
  <c r="P412" i="7"/>
  <c r="T337" i="7"/>
  <c r="AF337" i="7" s="1"/>
  <c r="R337" i="7"/>
  <c r="AB350" i="7"/>
  <c r="R27" i="7"/>
  <c r="T27" i="7"/>
  <c r="T63" i="7"/>
  <c r="AF63" i="7" s="1"/>
  <c r="R63" i="7"/>
  <c r="Z232" i="7"/>
  <c r="Z274" i="7"/>
  <c r="Z283" i="7" s="1"/>
  <c r="L283" i="7"/>
  <c r="R401" i="7"/>
  <c r="T401" i="7"/>
  <c r="R31" i="7"/>
  <c r="T31" i="7"/>
  <c r="AF31" i="7" s="1"/>
  <c r="AI31" i="7" s="1"/>
  <c r="U110" i="7"/>
  <c r="AF110" i="7" s="1"/>
  <c r="AI110" i="7" s="1"/>
  <c r="R110" i="7"/>
  <c r="T172" i="7"/>
  <c r="AF172" i="7" s="1"/>
  <c r="R172" i="7"/>
  <c r="R179" i="7"/>
  <c r="T179" i="7"/>
  <c r="AF179" i="7" s="1"/>
  <c r="T193" i="7"/>
  <c r="AF193" i="7" s="1"/>
  <c r="R193" i="7"/>
  <c r="T265" i="7"/>
  <c r="AF265" i="7" s="1"/>
  <c r="R265" i="7"/>
  <c r="R327" i="7"/>
  <c r="T327" i="7"/>
  <c r="AF327" i="7" s="1"/>
  <c r="W350" i="7"/>
  <c r="U404" i="7"/>
  <c r="T79" i="7"/>
  <c r="AF79" i="7" s="1"/>
  <c r="R79" i="7"/>
  <c r="I181" i="7"/>
  <c r="W103" i="7"/>
  <c r="W181" i="7" s="1"/>
  <c r="T188" i="7"/>
  <c r="R188" i="7"/>
  <c r="R195" i="7"/>
  <c r="T195" i="7"/>
  <c r="AB240" i="7"/>
  <c r="R255" i="7"/>
  <c r="T255" i="7"/>
  <c r="AF255" i="7" s="1"/>
  <c r="R269" i="7"/>
  <c r="T269" i="7"/>
  <c r="AF269" i="7" s="1"/>
  <c r="T21" i="7"/>
  <c r="R21" i="7"/>
  <c r="X86" i="7"/>
  <c r="X94" i="7" s="1"/>
  <c r="J94" i="7"/>
  <c r="J181" i="7"/>
  <c r="X103" i="7"/>
  <c r="R129" i="7"/>
  <c r="T129" i="7"/>
  <c r="R161" i="7"/>
  <c r="T161" i="7"/>
  <c r="AF161" i="7" s="1"/>
  <c r="AI161" i="7" s="1"/>
  <c r="I218" i="7"/>
  <c r="W184" i="7"/>
  <c r="T191" i="7"/>
  <c r="AF191" i="7" s="1"/>
  <c r="R191" i="7"/>
  <c r="AA233" i="7"/>
  <c r="T292" i="7"/>
  <c r="R292" i="7"/>
  <c r="F369" i="7"/>
  <c r="T324" i="7"/>
  <c r="AF324" i="7" s="1"/>
  <c r="R324" i="7"/>
  <c r="X336" i="7"/>
  <c r="T356" i="7"/>
  <c r="AF356" i="7" s="1"/>
  <c r="R356" i="7"/>
  <c r="H378" i="7"/>
  <c r="V372" i="7"/>
  <c r="T387" i="7"/>
  <c r="AF387" i="7" s="1"/>
  <c r="R387" i="7"/>
  <c r="Z401" i="7"/>
  <c r="T64" i="7"/>
  <c r="AF64" i="7" s="1"/>
  <c r="R64" i="7"/>
  <c r="U120" i="7"/>
  <c r="R120" i="7"/>
  <c r="U152" i="7"/>
  <c r="R152" i="7"/>
  <c r="X194" i="7"/>
  <c r="U201" i="7"/>
  <c r="T214" i="7"/>
  <c r="AF214" i="7" s="1"/>
  <c r="R214" i="7"/>
  <c r="U280" i="7"/>
  <c r="U283" i="7" s="1"/>
  <c r="AA296" i="7"/>
  <c r="AD351" i="6"/>
  <c r="AC351" i="6"/>
  <c r="T344" i="8"/>
  <c r="AF344" i="8" s="1"/>
  <c r="R344" i="8"/>
  <c r="AC281" i="8"/>
  <c r="AA229" i="8"/>
  <c r="Z175" i="8"/>
  <c r="AD206" i="8"/>
  <c r="W149" i="8"/>
  <c r="V91" i="8"/>
  <c r="W52" i="8"/>
  <c r="AA399" i="7"/>
  <c r="V343" i="7"/>
  <c r="AB241" i="7"/>
  <c r="M271" i="7"/>
  <c r="R194" i="7"/>
  <c r="R135" i="7"/>
  <c r="W75" i="7"/>
  <c r="W83" i="7" s="1"/>
  <c r="AE368" i="6"/>
  <c r="AD303" i="6"/>
  <c r="AC303" i="6"/>
  <c r="V215" i="6"/>
  <c r="N190" i="6"/>
  <c r="T127" i="6"/>
  <c r="AC113" i="6"/>
  <c r="T40" i="6"/>
  <c r="U351" i="8"/>
  <c r="AB315" i="8"/>
  <c r="AD214" i="8"/>
  <c r="V22" i="8"/>
  <c r="R326" i="7"/>
  <c r="Y233" i="7"/>
  <c r="AE90" i="7"/>
  <c r="V382" i="6"/>
  <c r="H388" i="6"/>
  <c r="AE312" i="6"/>
  <c r="AD312" i="6"/>
  <c r="AC312" i="6"/>
  <c r="T261" i="6"/>
  <c r="R261" i="6"/>
  <c r="T215" i="6"/>
  <c r="R215" i="6"/>
  <c r="T187" i="6"/>
  <c r="AF187" i="6" s="1"/>
  <c r="R187" i="6"/>
  <c r="W56" i="6"/>
  <c r="U48" i="6"/>
  <c r="Z46" i="6"/>
  <c r="W111" i="6"/>
  <c r="I190" i="6"/>
  <c r="R124" i="6"/>
  <c r="T124" i="6"/>
  <c r="AF124" i="6" s="1"/>
  <c r="AJ124" i="6" s="1"/>
  <c r="R137" i="6"/>
  <c r="T137" i="6"/>
  <c r="AF137" i="6" s="1"/>
  <c r="AJ137" i="6" s="1"/>
  <c r="T149" i="6"/>
  <c r="AF149" i="6" s="1"/>
  <c r="AJ149" i="6" s="1"/>
  <c r="R149" i="6"/>
  <c r="W211" i="6"/>
  <c r="AB257" i="6"/>
  <c r="R33" i="6"/>
  <c r="T33" i="6"/>
  <c r="AF33" i="6" s="1"/>
  <c r="L227" i="6"/>
  <c r="Z193" i="6"/>
  <c r="Y237" i="6"/>
  <c r="Y38" i="6"/>
  <c r="AB155" i="6"/>
  <c r="R170" i="6"/>
  <c r="T170" i="6"/>
  <c r="AF170" i="6" s="1"/>
  <c r="AJ170" i="6" s="1"/>
  <c r="T202" i="6"/>
  <c r="AF202" i="6" s="1"/>
  <c r="R202" i="6"/>
  <c r="U257" i="6"/>
  <c r="Y264" i="6"/>
  <c r="AB351" i="6"/>
  <c r="T20" i="6"/>
  <c r="AF20" i="6" s="1"/>
  <c r="R20" i="6"/>
  <c r="AB40" i="6"/>
  <c r="V48" i="6"/>
  <c r="V81" i="6" s="1"/>
  <c r="AB69" i="6"/>
  <c r="T123" i="6"/>
  <c r="AF123" i="6" s="1"/>
  <c r="AJ123" i="6" s="1"/>
  <c r="R123" i="6"/>
  <c r="T139" i="6"/>
  <c r="AF139" i="6" s="1"/>
  <c r="AJ139" i="6" s="1"/>
  <c r="R139" i="6"/>
  <c r="T224" i="6"/>
  <c r="AF224" i="6" s="1"/>
  <c r="R224" i="6"/>
  <c r="AA264" i="6"/>
  <c r="W283" i="6"/>
  <c r="I292" i="6"/>
  <c r="N379" i="6"/>
  <c r="AB301" i="6"/>
  <c r="V308" i="6"/>
  <c r="R322" i="6"/>
  <c r="T322" i="6"/>
  <c r="AF322" i="6" s="1"/>
  <c r="U330" i="6"/>
  <c r="V351" i="6"/>
  <c r="L399" i="6"/>
  <c r="L402" i="6" s="1"/>
  <c r="Z395" i="6"/>
  <c r="Z399" i="6" s="1"/>
  <c r="Z402" i="6" s="1"/>
  <c r="AA56" i="6"/>
  <c r="N102" i="6"/>
  <c r="AB94" i="6"/>
  <c r="AB102" i="6" s="1"/>
  <c r="R112" i="6"/>
  <c r="R190" i="6" s="1"/>
  <c r="T112" i="6"/>
  <c r="AF112" i="6" s="1"/>
  <c r="AJ112" i="6" s="1"/>
  <c r="V118" i="6"/>
  <c r="AA132" i="6"/>
  <c r="X199" i="6"/>
  <c r="R214" i="6"/>
  <c r="T214" i="6"/>
  <c r="AF214" i="6" s="1"/>
  <c r="R253" i="6"/>
  <c r="T253" i="6"/>
  <c r="AF253" i="6" s="1"/>
  <c r="X268" i="6"/>
  <c r="R303" i="6"/>
  <c r="T303" i="6"/>
  <c r="X318" i="6"/>
  <c r="R333" i="6"/>
  <c r="T333" i="6"/>
  <c r="AF333" i="6" s="1"/>
  <c r="R26" i="6"/>
  <c r="T26" i="6"/>
  <c r="AF26" i="6" s="1"/>
  <c r="X38" i="6"/>
  <c r="V44" i="6"/>
  <c r="T52" i="6"/>
  <c r="AF52" i="6" s="1"/>
  <c r="R52" i="6"/>
  <c r="T72" i="6"/>
  <c r="AF72" i="6" s="1"/>
  <c r="R72" i="6"/>
  <c r="V78" i="6"/>
  <c r="R122" i="6"/>
  <c r="T122" i="6"/>
  <c r="AF122" i="6" s="1"/>
  <c r="AJ122" i="6" s="1"/>
  <c r="AB134" i="6"/>
  <c r="Z141" i="6"/>
  <c r="T168" i="6"/>
  <c r="AF168" i="6" s="1"/>
  <c r="AJ168" i="6" s="1"/>
  <c r="R168" i="6"/>
  <c r="T289" i="6"/>
  <c r="AF289" i="6" s="1"/>
  <c r="R289" i="6"/>
  <c r="Z318" i="6"/>
  <c r="T406" i="5"/>
  <c r="AF406" i="5" s="1"/>
  <c r="R406" i="5"/>
  <c r="T394" i="5"/>
  <c r="AF394" i="5" s="1"/>
  <c r="R394" i="5"/>
  <c r="R369" i="5"/>
  <c r="U336" i="5"/>
  <c r="AF336" i="5" s="1"/>
  <c r="R336" i="5"/>
  <c r="R325" i="5"/>
  <c r="R309" i="5"/>
  <c r="T305" i="5"/>
  <c r="AF305" i="5" s="1"/>
  <c r="R305" i="5"/>
  <c r="R269" i="5"/>
  <c r="T265" i="5"/>
  <c r="AF265" i="5" s="1"/>
  <c r="R265" i="5"/>
  <c r="R253" i="5"/>
  <c r="T249" i="5"/>
  <c r="AF249" i="5" s="1"/>
  <c r="R249" i="5"/>
  <c r="R237" i="5"/>
  <c r="T233" i="5"/>
  <c r="AF233" i="5" s="1"/>
  <c r="R233" i="5"/>
  <c r="U218" i="5"/>
  <c r="AF218" i="5" s="1"/>
  <c r="R218" i="5"/>
  <c r="U202" i="5"/>
  <c r="AF202" i="5" s="1"/>
  <c r="R202" i="5"/>
  <c r="R169" i="5"/>
  <c r="T154" i="5"/>
  <c r="AF154" i="5" s="1"/>
  <c r="AJ154" i="5" s="1"/>
  <c r="R154" i="5"/>
  <c r="R140" i="5"/>
  <c r="T122" i="5"/>
  <c r="AF122" i="5" s="1"/>
  <c r="AJ122" i="5" s="1"/>
  <c r="R122" i="5"/>
  <c r="R108" i="5"/>
  <c r="U37" i="5"/>
  <c r="R37" i="5"/>
  <c r="T332" i="8"/>
  <c r="AC309" i="8"/>
  <c r="AE309" i="8"/>
  <c r="R240" i="8"/>
  <c r="AA129" i="8"/>
  <c r="R36" i="8"/>
  <c r="I389" i="7"/>
  <c r="I392" i="7" s="1"/>
  <c r="R262" i="7"/>
  <c r="G218" i="7"/>
  <c r="R36" i="7"/>
  <c r="AB399" i="6"/>
  <c r="AB402" i="6" s="1"/>
  <c r="AE261" i="6"/>
  <c r="AD261" i="6"/>
  <c r="X261" i="6"/>
  <c r="AD150" i="6"/>
  <c r="AC102" i="6"/>
  <c r="R405" i="5"/>
  <c r="R340" i="5"/>
  <c r="R264" i="5"/>
  <c r="R190" i="5"/>
  <c r="Y358" i="8"/>
  <c r="AB255" i="8"/>
  <c r="Y142" i="8"/>
  <c r="H75" i="8"/>
  <c r="H100" i="8" s="1"/>
  <c r="AE332" i="7"/>
  <c r="AE202" i="7"/>
  <c r="AC202" i="7"/>
  <c r="AD202" i="7"/>
  <c r="T375" i="6"/>
  <c r="AF375" i="6" s="1"/>
  <c r="R375" i="6"/>
  <c r="V234" i="6"/>
  <c r="AE127" i="6"/>
  <c r="AD69" i="6"/>
  <c r="T404" i="5"/>
  <c r="AF404" i="5" s="1"/>
  <c r="R404" i="5"/>
  <c r="R412" i="5" s="1"/>
  <c r="R415" i="5" s="1"/>
  <c r="F385" i="5"/>
  <c r="T379" i="5"/>
  <c r="R379" i="5"/>
  <c r="T363" i="5"/>
  <c r="AF363" i="5" s="1"/>
  <c r="R363" i="5"/>
  <c r="T331" i="5"/>
  <c r="AF331" i="5" s="1"/>
  <c r="R331" i="5"/>
  <c r="T311" i="5"/>
  <c r="AF311" i="5" s="1"/>
  <c r="R311" i="5"/>
  <c r="AB223" i="5"/>
  <c r="T135" i="5"/>
  <c r="AF135" i="5" s="1"/>
  <c r="AJ135" i="5" s="1"/>
  <c r="R135" i="5"/>
  <c r="F86" i="5"/>
  <c r="T78" i="5"/>
  <c r="R78" i="5"/>
  <c r="T68" i="5"/>
  <c r="AF68" i="5" s="1"/>
  <c r="R68" i="5"/>
  <c r="G75" i="5"/>
  <c r="U10" i="5"/>
  <c r="AD373" i="8"/>
  <c r="AD385" i="8" s="1"/>
  <c r="AE175" i="8"/>
  <c r="AB54" i="8"/>
  <c r="AE328" i="7"/>
  <c r="AC328" i="7"/>
  <c r="Y328" i="7"/>
  <c r="R210" i="7"/>
  <c r="AB184" i="7"/>
  <c r="R104" i="7"/>
  <c r="R181" i="7" s="1"/>
  <c r="Z304" i="6"/>
  <c r="M292" i="6"/>
  <c r="AA283" i="6"/>
  <c r="AA292" i="6" s="1"/>
  <c r="R234" i="6"/>
  <c r="T234" i="6"/>
  <c r="V145" i="6"/>
  <c r="V129" i="6"/>
  <c r="V113" i="6"/>
  <c r="Y46" i="6"/>
  <c r="AC38" i="6"/>
  <c r="T27" i="6"/>
  <c r="AF27" i="6" s="1"/>
  <c r="R27" i="6"/>
  <c r="R324" i="5"/>
  <c r="T324" i="5"/>
  <c r="AF324" i="5" s="1"/>
  <c r="AJ324" i="5" s="1"/>
  <c r="AK324" i="5" s="1"/>
  <c r="K376" i="5"/>
  <c r="K388" i="5" s="1"/>
  <c r="Y297" i="5"/>
  <c r="Y376" i="5" s="1"/>
  <c r="Y388" i="5" s="1"/>
  <c r="R180" i="5"/>
  <c r="R170" i="5"/>
  <c r="AF108" i="5"/>
  <c r="AJ108" i="5" s="1"/>
  <c r="L86" i="5"/>
  <c r="R51" i="5"/>
  <c r="T34" i="5"/>
  <c r="AF34" i="5" s="1"/>
  <c r="AJ34" i="5" s="1"/>
  <c r="R34" i="5"/>
  <c r="R318" i="8"/>
  <c r="AA145" i="8"/>
  <c r="X43" i="8"/>
  <c r="R346" i="7"/>
  <c r="AD312" i="7"/>
  <c r="AE296" i="7"/>
  <c r="AD256" i="7"/>
  <c r="R176" i="7"/>
  <c r="AA57" i="7"/>
  <c r="K72" i="7"/>
  <c r="AD342" i="6"/>
  <c r="AD199" i="6"/>
  <c r="R179" i="6"/>
  <c r="R145" i="6"/>
  <c r="R113" i="6"/>
  <c r="AB78" i="6"/>
  <c r="W54" i="9"/>
  <c r="Z334" i="8"/>
  <c r="G222" i="8"/>
  <c r="AD154" i="8"/>
  <c r="AC154" i="8"/>
  <c r="AC53" i="8"/>
  <c r="AD53" i="8"/>
  <c r="X34" i="8"/>
  <c r="AD399" i="7"/>
  <c r="AC264" i="7"/>
  <c r="AB264" i="7"/>
  <c r="AA209" i="7"/>
  <c r="V187" i="7"/>
  <c r="Z145" i="7"/>
  <c r="AC115" i="7"/>
  <c r="R81" i="7"/>
  <c r="R66" i="7"/>
  <c r="AD21" i="7"/>
  <c r="AC21" i="7"/>
  <c r="Z21" i="7"/>
  <c r="AE306" i="6"/>
  <c r="G280" i="6"/>
  <c r="AC199" i="6"/>
  <c r="AE129" i="6"/>
  <c r="AD100" i="6"/>
  <c r="R32" i="6"/>
  <c r="AC172" i="8"/>
  <c r="AF139" i="8"/>
  <c r="AI139" i="8" s="1"/>
  <c r="AA22" i="8"/>
  <c r="R362" i="7"/>
  <c r="AC321" i="7"/>
  <c r="T192" i="7"/>
  <c r="AE192" i="7"/>
  <c r="AD192" i="7"/>
  <c r="Y168" i="7"/>
  <c r="AD58" i="7"/>
  <c r="AA24" i="7"/>
  <c r="T323" i="6"/>
  <c r="AF323" i="6" s="1"/>
  <c r="R323" i="6"/>
  <c r="Y312" i="6"/>
  <c r="T244" i="6"/>
  <c r="AF244" i="6" s="1"/>
  <c r="R244" i="6"/>
  <c r="T185" i="6"/>
  <c r="AF185" i="6" s="1"/>
  <c r="R185" i="6"/>
  <c r="U143" i="6"/>
  <c r="Y132" i="6"/>
  <c r="G190" i="6"/>
  <c r="U111" i="6"/>
  <c r="Z56" i="6"/>
  <c r="W44" i="6"/>
  <c r="L385" i="5"/>
  <c r="I376" i="5"/>
  <c r="I388" i="5" s="1"/>
  <c r="T251" i="5"/>
  <c r="AF251" i="5" s="1"/>
  <c r="R251" i="5"/>
  <c r="W57" i="5"/>
  <c r="W25" i="5"/>
  <c r="W76" i="5" s="1"/>
  <c r="AD24" i="7"/>
  <c r="R58" i="5"/>
  <c r="R16" i="5"/>
  <c r="AC438" i="4"/>
  <c r="AG410" i="4"/>
  <c r="AE352" i="4"/>
  <c r="Z255" i="4"/>
  <c r="AD255" i="4"/>
  <c r="AB255" i="4"/>
  <c r="AE246" i="4"/>
  <c r="AF182" i="4"/>
  <c r="AF144" i="4"/>
  <c r="AE144" i="4"/>
  <c r="AD144" i="4"/>
  <c r="AB144" i="4"/>
  <c r="Z144" i="4"/>
  <c r="AF16" i="4"/>
  <c r="X16" i="4"/>
  <c r="T297" i="7"/>
  <c r="R124" i="7"/>
  <c r="Z308" i="6"/>
  <c r="V56" i="6"/>
  <c r="AE65" i="5"/>
  <c r="AB65" i="5"/>
  <c r="L75" i="5"/>
  <c r="I418" i="4"/>
  <c r="Z305" i="4"/>
  <c r="W305" i="4"/>
  <c r="AD305" i="4"/>
  <c r="AG295" i="4"/>
  <c r="AN295" i="4" s="1"/>
  <c r="AD246" i="4"/>
  <c r="AA192" i="4"/>
  <c r="Z149" i="4"/>
  <c r="W149" i="4"/>
  <c r="AF149" i="4"/>
  <c r="AD149" i="4"/>
  <c r="AA149" i="4"/>
  <c r="AG125" i="4"/>
  <c r="AB168" i="7"/>
  <c r="AB100" i="6"/>
  <c r="AF11" i="5"/>
  <c r="AJ11" i="5" s="1"/>
  <c r="AB388" i="4"/>
  <c r="Y388" i="4"/>
  <c r="X388" i="4"/>
  <c r="AF388" i="4"/>
  <c r="AA308" i="4"/>
  <c r="AB250" i="4"/>
  <c r="AG250" i="4" s="1"/>
  <c r="AN250" i="4" s="1"/>
  <c r="Y250" i="4"/>
  <c r="X250" i="4"/>
  <c r="AF250" i="4"/>
  <c r="K319" i="4"/>
  <c r="AG163" i="4"/>
  <c r="AC188" i="7"/>
  <c r="V334" i="6"/>
  <c r="AA398" i="4"/>
  <c r="Y391" i="4"/>
  <c r="AB382" i="4"/>
  <c r="Z382" i="4"/>
  <c r="X382" i="4"/>
  <c r="AF382" i="4"/>
  <c r="Y362" i="4"/>
  <c r="AA212" i="4"/>
  <c r="Y205" i="4"/>
  <c r="M451" i="4"/>
  <c r="M466" i="4" s="1"/>
  <c r="V201" i="7"/>
  <c r="N83" i="7"/>
  <c r="AF43" i="5"/>
  <c r="AJ43" i="5" s="1"/>
  <c r="AE400" i="4"/>
  <c r="AF391" i="4"/>
  <c r="AC380" i="4"/>
  <c r="AF360" i="4"/>
  <c r="AB360" i="4"/>
  <c r="Y360" i="4"/>
  <c r="X360" i="4"/>
  <c r="AG344" i="4"/>
  <c r="X281" i="4"/>
  <c r="Z274" i="4"/>
  <c r="AG253" i="4"/>
  <c r="AN253" i="4" s="1"/>
  <c r="AD162" i="4"/>
  <c r="AB162" i="4"/>
  <c r="AA162" i="4"/>
  <c r="Z162" i="4"/>
  <c r="W162" i="4"/>
  <c r="AD154" i="4"/>
  <c r="AB154" i="4"/>
  <c r="AA154" i="4"/>
  <c r="Z154" i="4"/>
  <c r="W154" i="4"/>
  <c r="AG137" i="4"/>
  <c r="N218" i="7"/>
  <c r="AC413" i="6"/>
  <c r="J280" i="6"/>
  <c r="L223" i="5"/>
  <c r="AF370" i="4"/>
  <c r="AB370" i="4"/>
  <c r="X370" i="4"/>
  <c r="W362" i="4"/>
  <c r="AF309" i="4"/>
  <c r="AB309" i="4"/>
  <c r="X309" i="4"/>
  <c r="X305" i="4"/>
  <c r="AA278" i="4"/>
  <c r="AF216" i="4"/>
  <c r="AB216" i="4"/>
  <c r="Z216" i="4"/>
  <c r="X216" i="4"/>
  <c r="AE192" i="4"/>
  <c r="AN142" i="4"/>
  <c r="AF36" i="4"/>
  <c r="X36" i="4"/>
  <c r="AD36" i="4"/>
  <c r="V36" i="4"/>
  <c r="AE69" i="8"/>
  <c r="T104" i="7"/>
  <c r="Z312" i="6"/>
  <c r="AE396" i="5"/>
  <c r="AE399" i="5" s="1"/>
  <c r="X65" i="5"/>
  <c r="AD394" i="4"/>
  <c r="Z348" i="4"/>
  <c r="AC230" i="4"/>
  <c r="AC198" i="4"/>
  <c r="AF187" i="4"/>
  <c r="R451" i="4"/>
  <c r="Y40" i="4"/>
  <c r="Y16" i="4"/>
  <c r="T136" i="7"/>
  <c r="Z277" i="6"/>
  <c r="Z118" i="6"/>
  <c r="AE49" i="5"/>
  <c r="AB49" i="5"/>
  <c r="AC37" i="5"/>
  <c r="Y294" i="4"/>
  <c r="AG271" i="4"/>
  <c r="AN271" i="4" s="1"/>
  <c r="AF220" i="4"/>
  <c r="AB220" i="4"/>
  <c r="Z220" i="4"/>
  <c r="X220" i="4"/>
  <c r="AE212" i="4"/>
  <c r="AC158" i="4"/>
  <c r="AC89" i="4"/>
  <c r="Y245" i="4"/>
  <c r="AE81" i="4"/>
  <c r="AE308" i="4"/>
  <c r="AB13" i="5"/>
  <c r="AB328" i="4"/>
  <c r="U36" i="4"/>
  <c r="AD360" i="4"/>
  <c r="AC204" i="4"/>
  <c r="Z172" i="4"/>
  <c r="AD364" i="4"/>
  <c r="W205" i="4"/>
  <c r="AG205" i="4" s="1"/>
  <c r="W152" i="4"/>
  <c r="Y92" i="4"/>
  <c r="Y101" i="4" s="1"/>
  <c r="AG33" i="4"/>
  <c r="AN33" i="4" s="1"/>
  <c r="AD206" i="4"/>
  <c r="AE277" i="4"/>
  <c r="AD230" i="4"/>
  <c r="Y306" i="4"/>
  <c r="Z188" i="4"/>
  <c r="AG43" i="4"/>
  <c r="AN43" i="4" s="1"/>
  <c r="W391" i="4"/>
  <c r="W255" i="4"/>
  <c r="AE162" i="4"/>
  <c r="AG31" i="4"/>
  <c r="AN31" i="4" s="1"/>
  <c r="R119" i="14"/>
  <c r="T119" i="14"/>
  <c r="R106" i="14"/>
  <c r="T106" i="14"/>
  <c r="AF106" i="14" s="1"/>
  <c r="R38" i="14"/>
  <c r="T38" i="14"/>
  <c r="AF38" i="14" s="1"/>
  <c r="AI38" i="14" s="1"/>
  <c r="W116" i="14"/>
  <c r="W185" i="14" s="1"/>
  <c r="R179" i="14"/>
  <c r="T179" i="14"/>
  <c r="AF179" i="14" s="1"/>
  <c r="T209" i="14"/>
  <c r="AF209" i="14" s="1"/>
  <c r="R209" i="14"/>
  <c r="R28" i="14"/>
  <c r="T28" i="14"/>
  <c r="AF28" i="14" s="1"/>
  <c r="AI28" i="14" s="1"/>
  <c r="T93" i="14"/>
  <c r="R93" i="14"/>
  <c r="T133" i="14"/>
  <c r="AF133" i="14" s="1"/>
  <c r="R133" i="14"/>
  <c r="R111" i="14"/>
  <c r="T111" i="14"/>
  <c r="AF111" i="14" s="1"/>
  <c r="T193" i="14"/>
  <c r="R193" i="14"/>
  <c r="T181" i="14"/>
  <c r="R181" i="14"/>
  <c r="R204" i="14"/>
  <c r="T204" i="14"/>
  <c r="AF204" i="14" s="1"/>
  <c r="T91" i="14"/>
  <c r="R91" i="14"/>
  <c r="L276" i="14"/>
  <c r="Z225" i="14"/>
  <c r="T214" i="14"/>
  <c r="AF214" i="14" s="1"/>
  <c r="R214" i="14"/>
  <c r="T264" i="14"/>
  <c r="AF264" i="14" s="1"/>
  <c r="R264" i="14"/>
  <c r="T243" i="14"/>
  <c r="R243" i="14"/>
  <c r="T297" i="14"/>
  <c r="F374" i="14"/>
  <c r="F386" i="14" s="1"/>
  <c r="R297" i="14"/>
  <c r="R324" i="14"/>
  <c r="T324" i="14"/>
  <c r="AF324" i="14" s="1"/>
  <c r="R299" i="14"/>
  <c r="T299" i="14"/>
  <c r="AF299" i="14" s="1"/>
  <c r="T151" i="14"/>
  <c r="AF151" i="14" s="1"/>
  <c r="R151" i="14"/>
  <c r="AB163" i="14"/>
  <c r="R236" i="14"/>
  <c r="T236" i="14"/>
  <c r="AF236" i="14" s="1"/>
  <c r="R254" i="14"/>
  <c r="T254" i="14"/>
  <c r="AF254" i="14" s="1"/>
  <c r="V320" i="14"/>
  <c r="AA313" i="14"/>
  <c r="T198" i="14"/>
  <c r="AF198" i="14" s="1"/>
  <c r="R198" i="14"/>
  <c r="AA320" i="14"/>
  <c r="T239" i="14"/>
  <c r="R239" i="14"/>
  <c r="R245" i="14"/>
  <c r="T245" i="14"/>
  <c r="AF245" i="14" s="1"/>
  <c r="AA274" i="14"/>
  <c r="T326" i="14"/>
  <c r="AF326" i="14" s="1"/>
  <c r="R326" i="14"/>
  <c r="Y341" i="14"/>
  <c r="R357" i="14"/>
  <c r="T357" i="14"/>
  <c r="AB390" i="14"/>
  <c r="AB394" i="14" s="1"/>
  <c r="AB397" i="14" s="1"/>
  <c r="N394" i="14"/>
  <c r="N397" i="14" s="1"/>
  <c r="U332" i="14"/>
  <c r="W371" i="14"/>
  <c r="V402" i="14"/>
  <c r="Y371" i="14"/>
  <c r="Y314" i="14"/>
  <c r="AA346" i="14"/>
  <c r="AA406" i="14"/>
  <c r="AA345" i="14"/>
  <c r="R404" i="14"/>
  <c r="T404" i="14"/>
  <c r="AF404" i="14" s="1"/>
  <c r="V329" i="14"/>
  <c r="Y375" i="14"/>
  <c r="X381" i="14"/>
  <c r="X341" i="14"/>
  <c r="X375" i="14" s="1"/>
  <c r="W193" i="14"/>
  <c r="T200" i="14"/>
  <c r="AF200" i="14" s="1"/>
  <c r="R200" i="14"/>
  <c r="X212" i="14"/>
  <c r="R242" i="14"/>
  <c r="T242" i="14"/>
  <c r="AF242" i="14" s="1"/>
  <c r="Z274" i="14"/>
  <c r="R285" i="14"/>
  <c r="T285" i="14"/>
  <c r="AF285" i="14" s="1"/>
  <c r="Z314" i="14"/>
  <c r="AB320" i="14"/>
  <c r="AB374" i="14" s="1"/>
  <c r="AB386" i="14" s="1"/>
  <c r="Z346" i="14"/>
  <c r="X378" i="14"/>
  <c r="Y402" i="14"/>
  <c r="AB225" i="14"/>
  <c r="N276" i="14"/>
  <c r="AA238" i="14"/>
  <c r="T271" i="14"/>
  <c r="AF271" i="14" s="1"/>
  <c r="R271" i="14"/>
  <c r="L374" i="14"/>
  <c r="L386" i="14" s="1"/>
  <c r="Z297" i="14"/>
  <c r="AA316" i="14"/>
  <c r="Z329" i="14"/>
  <c r="T362" i="14"/>
  <c r="AF362" i="14" s="1"/>
  <c r="R362" i="14"/>
  <c r="W380" i="14"/>
  <c r="Z371" i="14"/>
  <c r="AC108" i="14"/>
  <c r="AC185" i="14" s="1"/>
  <c r="AE108" i="14"/>
  <c r="R25" i="14"/>
  <c r="T25" i="14"/>
  <c r="AF25" i="14" s="1"/>
  <c r="AI25" i="14" s="1"/>
  <c r="I185" i="14"/>
  <c r="AC55" i="14"/>
  <c r="AD55" i="14"/>
  <c r="Y55" i="14"/>
  <c r="V55" i="14"/>
  <c r="AC42" i="14"/>
  <c r="J95" i="14"/>
  <c r="T346" i="13"/>
  <c r="AF346" i="13" s="1"/>
  <c r="R346" i="13"/>
  <c r="AD244" i="13"/>
  <c r="X244" i="13"/>
  <c r="W244" i="13"/>
  <c r="AE244" i="13"/>
  <c r="T36" i="13"/>
  <c r="AF36" i="13" s="1"/>
  <c r="R36" i="13"/>
  <c r="AI31" i="13"/>
  <c r="U108" i="13"/>
  <c r="AF108" i="13" s="1"/>
  <c r="AI108" i="13" s="1"/>
  <c r="R108" i="13"/>
  <c r="T159" i="13"/>
  <c r="R159" i="13"/>
  <c r="T214" i="13"/>
  <c r="R214" i="13"/>
  <c r="W226" i="13"/>
  <c r="I276" i="13"/>
  <c r="T127" i="13"/>
  <c r="AF127" i="13" s="1"/>
  <c r="AI127" i="13" s="1"/>
  <c r="R127" i="13"/>
  <c r="T181" i="13"/>
  <c r="R181" i="13"/>
  <c r="T193" i="13"/>
  <c r="AF193" i="13" s="1"/>
  <c r="R193" i="13"/>
  <c r="J276" i="13"/>
  <c r="X226" i="13"/>
  <c r="T270" i="13"/>
  <c r="AF270" i="13" s="1"/>
  <c r="R270" i="13"/>
  <c r="T349" i="13"/>
  <c r="R349" i="13"/>
  <c r="Y377" i="13"/>
  <c r="K383" i="13"/>
  <c r="U203" i="13"/>
  <c r="AF203" i="13" s="1"/>
  <c r="R203" i="13"/>
  <c r="T216" i="13"/>
  <c r="AF216" i="13" s="1"/>
  <c r="R216" i="13"/>
  <c r="T226" i="13"/>
  <c r="R226" i="13"/>
  <c r="F276" i="13"/>
  <c r="W251" i="13"/>
  <c r="R251" i="13"/>
  <c r="T258" i="13"/>
  <c r="R258" i="13"/>
  <c r="H374" i="13"/>
  <c r="V297" i="13"/>
  <c r="T323" i="13"/>
  <c r="R323" i="13"/>
  <c r="R368" i="13"/>
  <c r="T368" i="13"/>
  <c r="AF368" i="13" s="1"/>
  <c r="T378" i="13"/>
  <c r="AF378" i="13" s="1"/>
  <c r="R378" i="13"/>
  <c r="Z390" i="13"/>
  <c r="Z394" i="13" s="1"/>
  <c r="Z397" i="13" s="1"/>
  <c r="L394" i="13"/>
  <c r="L397" i="13" s="1"/>
  <c r="R370" i="13"/>
  <c r="T370" i="13"/>
  <c r="AF370" i="13" s="1"/>
  <c r="R252" i="13"/>
  <c r="T252" i="13"/>
  <c r="AF252" i="13" s="1"/>
  <c r="R238" i="13"/>
  <c r="T238" i="13"/>
  <c r="AF238" i="13" s="1"/>
  <c r="R241" i="13"/>
  <c r="G276" i="13"/>
  <c r="M72" i="14"/>
  <c r="M98" i="14" s="1"/>
  <c r="AB244" i="13"/>
  <c r="AF209" i="13"/>
  <c r="Z164" i="13"/>
  <c r="Y164" i="13"/>
  <c r="AE305" i="13"/>
  <c r="AD305" i="13"/>
  <c r="X258" i="13"/>
  <c r="R165" i="13"/>
  <c r="AE309" i="13"/>
  <c r="AD309" i="13"/>
  <c r="U288" i="13"/>
  <c r="AF220" i="13"/>
  <c r="AE325" i="13"/>
  <c r="AC197" i="13"/>
  <c r="W197" i="13"/>
  <c r="W223" i="13" s="1"/>
  <c r="AE197" i="13"/>
  <c r="X197" i="13"/>
  <c r="W186" i="13"/>
  <c r="AA305" i="13"/>
  <c r="R174" i="13"/>
  <c r="R133" i="13"/>
  <c r="R217" i="13"/>
  <c r="J223" i="13"/>
  <c r="R152" i="13"/>
  <c r="Y305" i="13"/>
  <c r="AD214" i="13"/>
  <c r="AC214" i="13"/>
  <c r="R227" i="13"/>
  <c r="AF94" i="13"/>
  <c r="AF11" i="13"/>
  <c r="R70" i="13"/>
  <c r="AD30" i="13"/>
  <c r="Z30" i="13"/>
  <c r="Z76" i="13" s="1"/>
  <c r="Z101" i="13" s="1"/>
  <c r="V30" i="13"/>
  <c r="J288" i="13"/>
  <c r="H186" i="13"/>
  <c r="I98" i="13"/>
  <c r="R55" i="13"/>
  <c r="R21" i="13"/>
  <c r="X24" i="13"/>
  <c r="W24" i="13"/>
  <c r="AD24" i="13"/>
  <c r="AB24" i="13"/>
  <c r="AI18" i="13"/>
  <c r="T250" i="12"/>
  <c r="AF250" i="12" s="1"/>
  <c r="R250" i="12"/>
  <c r="T206" i="12"/>
  <c r="AF206" i="12" s="1"/>
  <c r="R206" i="12"/>
  <c r="T145" i="12"/>
  <c r="AF145" i="12" s="1"/>
  <c r="AI145" i="12" s="1"/>
  <c r="R145" i="12"/>
  <c r="R131" i="12"/>
  <c r="T131" i="12"/>
  <c r="AF131" i="12" s="1"/>
  <c r="AI131" i="12" s="1"/>
  <c r="W86" i="12"/>
  <c r="I164" i="12"/>
  <c r="I269" i="12" s="1"/>
  <c r="T20" i="12"/>
  <c r="R20" i="12"/>
  <c r="L76" i="13"/>
  <c r="K76" i="13"/>
  <c r="T171" i="12"/>
  <c r="AF171" i="12" s="1"/>
  <c r="R171" i="12"/>
  <c r="R149" i="12"/>
  <c r="T149" i="12"/>
  <c r="AF149" i="12" s="1"/>
  <c r="T75" i="12"/>
  <c r="AF75" i="12" s="1"/>
  <c r="R75" i="12"/>
  <c r="U69" i="12"/>
  <c r="G77" i="12"/>
  <c r="U8" i="1" s="1"/>
  <c r="T60" i="12"/>
  <c r="AF60" i="12" s="1"/>
  <c r="R60" i="12"/>
  <c r="R348" i="12"/>
  <c r="T348" i="12"/>
  <c r="AF348" i="12" s="1"/>
  <c r="R368" i="12"/>
  <c r="R372" i="12" s="1"/>
  <c r="F372" i="12"/>
  <c r="T368" i="12"/>
  <c r="T62" i="12"/>
  <c r="AF62" i="12" s="1"/>
  <c r="R62" i="12"/>
  <c r="J164" i="12"/>
  <c r="X86" i="12"/>
  <c r="T92" i="12"/>
  <c r="AF92" i="12" s="1"/>
  <c r="AI92" i="12" s="1"/>
  <c r="R92" i="12"/>
  <c r="R108" i="12"/>
  <c r="T108" i="12"/>
  <c r="AF108" i="12" s="1"/>
  <c r="AI108" i="12" s="1"/>
  <c r="T148" i="12"/>
  <c r="AF148" i="12" s="1"/>
  <c r="AI148" i="12" s="1"/>
  <c r="R148" i="12"/>
  <c r="P254" i="12"/>
  <c r="AD204" i="12"/>
  <c r="R233" i="12"/>
  <c r="T233" i="12"/>
  <c r="AF233" i="12" s="1"/>
  <c r="U324" i="12"/>
  <c r="AF324" i="12" s="1"/>
  <c r="R324" i="12"/>
  <c r="R357" i="12"/>
  <c r="T357" i="12"/>
  <c r="AF357" i="12" s="1"/>
  <c r="F389" i="12"/>
  <c r="R379" i="12"/>
  <c r="T379" i="12"/>
  <c r="R199" i="12"/>
  <c r="T199" i="12"/>
  <c r="AF199" i="12" s="1"/>
  <c r="Q266" i="12"/>
  <c r="AE257" i="12"/>
  <c r="R291" i="12"/>
  <c r="T291" i="12"/>
  <c r="AF291" i="12" s="1"/>
  <c r="M372" i="12"/>
  <c r="M375" i="12" s="1"/>
  <c r="AA368" i="12"/>
  <c r="AA372" i="12" s="1"/>
  <c r="AA375" i="12" s="1"/>
  <c r="U382" i="12"/>
  <c r="AF382" i="12" s="1"/>
  <c r="R382" i="12"/>
  <c r="T198" i="12"/>
  <c r="AF198" i="12" s="1"/>
  <c r="R198" i="12"/>
  <c r="T309" i="12"/>
  <c r="AF309" i="12" s="1"/>
  <c r="R309" i="12"/>
  <c r="T314" i="12"/>
  <c r="AF314" i="12" s="1"/>
  <c r="R314" i="12"/>
  <c r="AE324" i="12"/>
  <c r="AE329" i="12"/>
  <c r="T247" i="12"/>
  <c r="AF247" i="12" s="1"/>
  <c r="R247" i="12"/>
  <c r="AA276" i="12"/>
  <c r="T311" i="12"/>
  <c r="AF311" i="12" s="1"/>
  <c r="R311" i="12"/>
  <c r="AC329" i="12"/>
  <c r="U308" i="12"/>
  <c r="U352" i="12" s="1"/>
  <c r="U364" i="12" s="1"/>
  <c r="O164" i="12"/>
  <c r="H372" i="12"/>
  <c r="H375" i="12" s="1"/>
  <c r="R289" i="12"/>
  <c r="N201" i="12"/>
  <c r="I76" i="13"/>
  <c r="I101" i="13" s="1"/>
  <c r="L254" i="12"/>
  <c r="AF170" i="12"/>
  <c r="R132" i="12"/>
  <c r="R87" i="12"/>
  <c r="R164" i="12" s="1"/>
  <c r="R53" i="12"/>
  <c r="O389" i="12"/>
  <c r="O392" i="12" s="1"/>
  <c r="AD324" i="12"/>
  <c r="AF141" i="12"/>
  <c r="AI141" i="12" s="1"/>
  <c r="R93" i="12"/>
  <c r="AF38" i="12"/>
  <c r="AI38" i="12" s="1"/>
  <c r="AF385" i="12"/>
  <c r="F361" i="12"/>
  <c r="R294" i="12"/>
  <c r="R188" i="12"/>
  <c r="R169" i="12"/>
  <c r="R113" i="12"/>
  <c r="AF30" i="12"/>
  <c r="AI30" i="12" s="1"/>
  <c r="R278" i="12"/>
  <c r="R222" i="12"/>
  <c r="R117" i="12"/>
  <c r="AE66" i="12"/>
  <c r="R22" i="12"/>
  <c r="Z266" i="12"/>
  <c r="X229" i="12"/>
  <c r="N77" i="12"/>
  <c r="R342" i="12"/>
  <c r="R332" i="12"/>
  <c r="R205" i="12"/>
  <c r="R254" i="12" s="1"/>
  <c r="R74" i="12"/>
  <c r="R31" i="12"/>
  <c r="AB209" i="12"/>
  <c r="AD139" i="12"/>
  <c r="R69" i="12"/>
  <c r="M66" i="12"/>
  <c r="N352" i="12"/>
  <c r="W329" i="12"/>
  <c r="W259" i="12"/>
  <c r="J77" i="12"/>
  <c r="AE49" i="11"/>
  <c r="X49" i="11"/>
  <c r="S253" i="11"/>
  <c r="U253" i="11"/>
  <c r="AG253" i="11" s="1"/>
  <c r="AJ253" i="11" s="1"/>
  <c r="AE184" i="11"/>
  <c r="AF184" i="11"/>
  <c r="AE153" i="11"/>
  <c r="AD153" i="11"/>
  <c r="W153" i="11"/>
  <c r="S146" i="11"/>
  <c r="U146" i="11"/>
  <c r="AG146" i="11" s="1"/>
  <c r="S114" i="11"/>
  <c r="U114" i="11"/>
  <c r="AG114" i="11" s="1"/>
  <c r="S17" i="11"/>
  <c r="U17" i="11"/>
  <c r="AG17" i="11" s="1"/>
  <c r="AJ17" i="11" s="1"/>
  <c r="S252" i="11"/>
  <c r="U252" i="11"/>
  <c r="AG252" i="11" s="1"/>
  <c r="AJ252" i="11" s="1"/>
  <c r="S177" i="11"/>
  <c r="U177" i="11"/>
  <c r="S29" i="11"/>
  <c r="U29" i="11"/>
  <c r="AG29" i="11" s="1"/>
  <c r="AJ29" i="11" s="1"/>
  <c r="S82" i="11"/>
  <c r="U82" i="11"/>
  <c r="AG82" i="11" s="1"/>
  <c r="U92" i="11"/>
  <c r="AG92" i="11" s="1"/>
  <c r="S92" i="11"/>
  <c r="S110" i="11"/>
  <c r="U110" i="11"/>
  <c r="AG110" i="11" s="1"/>
  <c r="W264" i="11"/>
  <c r="W281" i="11" s="1"/>
  <c r="S273" i="11"/>
  <c r="U273" i="11"/>
  <c r="AG273" i="11" s="1"/>
  <c r="S339" i="11"/>
  <c r="U339" i="11"/>
  <c r="AG339" i="11" s="1"/>
  <c r="U370" i="11"/>
  <c r="AG370" i="11" s="1"/>
  <c r="S370" i="11"/>
  <c r="AC10" i="11"/>
  <c r="O74" i="11"/>
  <c r="S144" i="11"/>
  <c r="U144" i="11"/>
  <c r="AG144" i="11" s="1"/>
  <c r="U172" i="11"/>
  <c r="AG172" i="11" s="1"/>
  <c r="S172" i="11"/>
  <c r="S195" i="11"/>
  <c r="U195" i="11"/>
  <c r="AG195" i="11" s="1"/>
  <c r="O384" i="11"/>
  <c r="AC302" i="11"/>
  <c r="S317" i="11"/>
  <c r="U317" i="11"/>
  <c r="AG317" i="11" s="1"/>
  <c r="S352" i="11"/>
  <c r="U352" i="11"/>
  <c r="AB387" i="11"/>
  <c r="N393" i="11"/>
  <c r="X400" i="11"/>
  <c r="X404" i="11" s="1"/>
  <c r="X407" i="11" s="1"/>
  <c r="J404" i="11"/>
  <c r="J407" i="11" s="1"/>
  <c r="Y21" i="11"/>
  <c r="Y43" i="11"/>
  <c r="U51" i="11"/>
  <c r="AG51" i="11" s="1"/>
  <c r="S51" i="11"/>
  <c r="M85" i="11"/>
  <c r="AA77" i="11"/>
  <c r="AA85" i="11" s="1"/>
  <c r="I96" i="11"/>
  <c r="W88" i="11"/>
  <c r="W96" i="11" s="1"/>
  <c r="X193" i="11"/>
  <c r="J227" i="11"/>
  <c r="W284" i="11"/>
  <c r="W293" i="11" s="1"/>
  <c r="I293" i="11"/>
  <c r="I384" i="11"/>
  <c r="I396" i="11" s="1"/>
  <c r="W302" i="11"/>
  <c r="U322" i="11"/>
  <c r="S322" i="11"/>
  <c r="Y332" i="11"/>
  <c r="Y384" i="11" s="1"/>
  <c r="Y396" i="11" s="1"/>
  <c r="Y388" i="11"/>
  <c r="W411" i="11"/>
  <c r="I420" i="11"/>
  <c r="I423" i="11" s="1"/>
  <c r="S232" i="11"/>
  <c r="U232" i="11"/>
  <c r="AG232" i="11" s="1"/>
  <c r="U330" i="11"/>
  <c r="S330" i="11"/>
  <c r="S367" i="11"/>
  <c r="U367" i="11"/>
  <c r="AG367" i="11" s="1"/>
  <c r="Y400" i="11"/>
  <c r="Y404" i="11" s="1"/>
  <c r="Y407" i="11" s="1"/>
  <c r="K404" i="11"/>
  <c r="K407" i="11" s="1"/>
  <c r="U58" i="11"/>
  <c r="AG58" i="11" s="1"/>
  <c r="S58" i="11"/>
  <c r="Z150" i="11"/>
  <c r="Z190" i="11" s="1"/>
  <c r="W202" i="11"/>
  <c r="AG202" i="11" s="1"/>
  <c r="S202" i="11"/>
  <c r="U209" i="11"/>
  <c r="AG209" i="11" s="1"/>
  <c r="S209" i="11"/>
  <c r="U238" i="11"/>
  <c r="S238" i="11"/>
  <c r="AB264" i="11"/>
  <c r="S270" i="11"/>
  <c r="U270" i="11"/>
  <c r="Z384" i="11"/>
  <c r="Z396" i="11" s="1"/>
  <c r="S361" i="11"/>
  <c r="U361" i="11"/>
  <c r="V412" i="11"/>
  <c r="U308" i="11"/>
  <c r="AG308" i="11" s="1"/>
  <c r="S308" i="11"/>
  <c r="Z208" i="11"/>
  <c r="AE198" i="11"/>
  <c r="AF198" i="11"/>
  <c r="AB198" i="11"/>
  <c r="S155" i="11"/>
  <c r="U155" i="11"/>
  <c r="AG155" i="11" s="1"/>
  <c r="U40" i="11"/>
  <c r="S40" i="11"/>
  <c r="AC120" i="12"/>
  <c r="M77" i="12"/>
  <c r="S378" i="11"/>
  <c r="AG309" i="11"/>
  <c r="S219" i="11"/>
  <c r="AD198" i="11"/>
  <c r="AD227" i="11" s="1"/>
  <c r="S131" i="11"/>
  <c r="AF57" i="11"/>
  <c r="AE57" i="11"/>
  <c r="AB57" i="11"/>
  <c r="AE378" i="11"/>
  <c r="AB378" i="11"/>
  <c r="S138" i="11"/>
  <c r="S348" i="11"/>
  <c r="AE316" i="11"/>
  <c r="AD316" i="11"/>
  <c r="AG254" i="11"/>
  <c r="AJ254" i="11" s="1"/>
  <c r="AG200" i="11"/>
  <c r="S145" i="11"/>
  <c r="AF352" i="11"/>
  <c r="Z352" i="11"/>
  <c r="AF337" i="11"/>
  <c r="X198" i="11"/>
  <c r="AD414" i="11"/>
  <c r="AF414" i="11"/>
  <c r="I227" i="11"/>
  <c r="Z184" i="11"/>
  <c r="Y151" i="11"/>
  <c r="S106" i="11"/>
  <c r="S190" i="11" s="1"/>
  <c r="AD57" i="11"/>
  <c r="S272" i="11"/>
  <c r="L190" i="11"/>
  <c r="AD168" i="11"/>
  <c r="AF168" i="11"/>
  <c r="AC168" i="11"/>
  <c r="AG113" i="11"/>
  <c r="AC262" i="11"/>
  <c r="AE352" i="11"/>
  <c r="S91" i="11"/>
  <c r="S57" i="11"/>
  <c r="AG79" i="11"/>
  <c r="W33" i="11"/>
  <c r="AE320" i="10"/>
  <c r="AE374" i="10" s="1"/>
  <c r="AE386" i="10" s="1"/>
  <c r="AC320" i="10"/>
  <c r="O416" i="10"/>
  <c r="S10" i="11"/>
  <c r="AG15" i="11"/>
  <c r="AJ15" i="11" s="1"/>
  <c r="AE218" i="10"/>
  <c r="L218" i="10"/>
  <c r="Z184" i="10"/>
  <c r="Z218" i="10" s="1"/>
  <c r="T120" i="10"/>
  <c r="AF120" i="10" s="1"/>
  <c r="R120" i="10"/>
  <c r="R62" i="10"/>
  <c r="T62" i="10"/>
  <c r="AF62" i="10" s="1"/>
  <c r="T86" i="10"/>
  <c r="R86" i="10"/>
  <c r="F94" i="10"/>
  <c r="Y75" i="10"/>
  <c r="Y83" i="10" s="1"/>
  <c r="K83" i="10"/>
  <c r="K72" i="10"/>
  <c r="K97" i="10" s="1"/>
  <c r="Y10" i="10"/>
  <c r="Y72" i="10" s="1"/>
  <c r="Y97" i="10" s="1"/>
  <c r="G181" i="10"/>
  <c r="U103" i="10"/>
  <c r="T119" i="10"/>
  <c r="AF119" i="10" s="1"/>
  <c r="R119" i="10"/>
  <c r="T131" i="10"/>
  <c r="AF131" i="10" s="1"/>
  <c r="R131" i="10"/>
  <c r="T257" i="10"/>
  <c r="AF257" i="10" s="1"/>
  <c r="R257" i="10"/>
  <c r="R318" i="10"/>
  <c r="T318" i="10"/>
  <c r="AF318" i="10" s="1"/>
  <c r="R50" i="10"/>
  <c r="T50" i="10"/>
  <c r="AF50" i="10" s="1"/>
  <c r="F83" i="10"/>
  <c r="T75" i="10"/>
  <c r="R75" i="10"/>
  <c r="T125" i="10"/>
  <c r="AF125" i="10" s="1"/>
  <c r="R125" i="10"/>
  <c r="T89" i="10"/>
  <c r="AF89" i="10" s="1"/>
  <c r="R89" i="10"/>
  <c r="Y184" i="10"/>
  <c r="Y218" i="10" s="1"/>
  <c r="K218" i="10"/>
  <c r="V293" i="10"/>
  <c r="T362" i="10"/>
  <c r="AF362" i="10" s="1"/>
  <c r="R362" i="10"/>
  <c r="T240" i="10"/>
  <c r="AF240" i="10" s="1"/>
  <c r="R240" i="10"/>
  <c r="R311" i="10"/>
  <c r="T311" i="10"/>
  <c r="AF311" i="10" s="1"/>
  <c r="U340" i="10"/>
  <c r="T177" i="10"/>
  <c r="AF177" i="10" s="1"/>
  <c r="R177" i="10"/>
  <c r="U344" i="10"/>
  <c r="G72" i="10"/>
  <c r="U10" i="10"/>
  <c r="T32" i="10"/>
  <c r="AF32" i="10" s="1"/>
  <c r="R32" i="10"/>
  <c r="T53" i="10"/>
  <c r="AF53" i="10" s="1"/>
  <c r="R53" i="10"/>
  <c r="T256" i="10"/>
  <c r="AF256" i="10" s="1"/>
  <c r="R256" i="10"/>
  <c r="U305" i="10"/>
  <c r="T314" i="10"/>
  <c r="AF314" i="10" s="1"/>
  <c r="R314" i="10"/>
  <c r="R406" i="10"/>
  <c r="T406" i="10"/>
  <c r="AF406" i="10" s="1"/>
  <c r="R319" i="10"/>
  <c r="T319" i="10"/>
  <c r="AF319" i="10" s="1"/>
  <c r="T379" i="10"/>
  <c r="AF379" i="10" s="1"/>
  <c r="R379" i="10"/>
  <c r="R296" i="10"/>
  <c r="T296" i="10"/>
  <c r="I383" i="10"/>
  <c r="W377" i="10"/>
  <c r="U293" i="10"/>
  <c r="U375" i="10"/>
  <c r="X372" i="10"/>
  <c r="I83" i="10"/>
  <c r="W75" i="10"/>
  <c r="W83" i="10" s="1"/>
  <c r="U87" i="10"/>
  <c r="AF87" i="10" s="1"/>
  <c r="R87" i="10"/>
  <c r="U108" i="10"/>
  <c r="AF108" i="10" s="1"/>
  <c r="R108" i="10"/>
  <c r="R295" i="10"/>
  <c r="T295" i="10"/>
  <c r="AF295" i="10" s="1"/>
  <c r="T368" i="10"/>
  <c r="R368" i="10"/>
  <c r="R404" i="10"/>
  <c r="T404" i="10"/>
  <c r="AF404" i="10" s="1"/>
  <c r="T323" i="10"/>
  <c r="AF323" i="10" s="1"/>
  <c r="R323" i="10"/>
  <c r="R355" i="10"/>
  <c r="T355" i="10"/>
  <c r="AF355" i="10" s="1"/>
  <c r="X367" i="10"/>
  <c r="V378" i="10"/>
  <c r="R392" i="10"/>
  <c r="T392" i="10"/>
  <c r="AF392" i="10" s="1"/>
  <c r="T405" i="10"/>
  <c r="AF405" i="10" s="1"/>
  <c r="R405" i="10"/>
  <c r="R136" i="10"/>
  <c r="X83" i="10"/>
  <c r="R14" i="10"/>
  <c r="AC96" i="9"/>
  <c r="V83" i="10"/>
  <c r="AE299" i="9"/>
  <c r="AC299" i="9"/>
  <c r="AD299" i="9"/>
  <c r="AC63" i="9"/>
  <c r="AD63" i="9"/>
  <c r="AD378" i="8"/>
  <c r="AE378" i="8"/>
  <c r="R92" i="10"/>
  <c r="Z72" i="10"/>
  <c r="Z97" i="10" s="1"/>
  <c r="X181" i="10"/>
  <c r="AE176" i="9"/>
  <c r="AC176" i="9"/>
  <c r="T375" i="9"/>
  <c r="F381" i="9"/>
  <c r="R375" i="9"/>
  <c r="AD337" i="9"/>
  <c r="AE337" i="9"/>
  <c r="AE373" i="9" s="1"/>
  <c r="R156" i="9"/>
  <c r="T156" i="9"/>
  <c r="AF156" i="9" s="1"/>
  <c r="AE173" i="8"/>
  <c r="V173" i="8"/>
  <c r="AD14" i="8"/>
  <c r="AE14" i="8"/>
  <c r="R368" i="9"/>
  <c r="T368" i="9"/>
  <c r="AF368" i="9" s="1"/>
  <c r="T321" i="9"/>
  <c r="R321" i="9"/>
  <c r="T200" i="9"/>
  <c r="AF200" i="9" s="1"/>
  <c r="R200" i="9"/>
  <c r="AC173" i="8"/>
  <c r="X176" i="9"/>
  <c r="R27" i="9"/>
  <c r="T27" i="9"/>
  <c r="AF27" i="9" s="1"/>
  <c r="AI27" i="9" s="1"/>
  <c r="X77" i="9"/>
  <c r="X85" i="9" s="1"/>
  <c r="J85" i="9"/>
  <c r="W373" i="9"/>
  <c r="R352" i="9"/>
  <c r="T352" i="9"/>
  <c r="AF352" i="9" s="1"/>
  <c r="AB406" i="9"/>
  <c r="Z25" i="9"/>
  <c r="AA59" i="9"/>
  <c r="R69" i="9"/>
  <c r="T69" i="9"/>
  <c r="AF69" i="9" s="1"/>
  <c r="T83" i="9"/>
  <c r="AF83" i="9" s="1"/>
  <c r="R83" i="9"/>
  <c r="U105" i="9"/>
  <c r="G184" i="9"/>
  <c r="Y300" i="9"/>
  <c r="AB349" i="9"/>
  <c r="T50" i="9"/>
  <c r="AF50" i="9" s="1"/>
  <c r="R50" i="9"/>
  <c r="T64" i="9"/>
  <c r="AF64" i="9" s="1"/>
  <c r="R64" i="9"/>
  <c r="T78" i="9"/>
  <c r="AF78" i="9" s="1"/>
  <c r="AI78" i="9" s="1"/>
  <c r="AI85" i="9" s="1"/>
  <c r="R78" i="9"/>
  <c r="U120" i="9"/>
  <c r="R187" i="9"/>
  <c r="T187" i="9"/>
  <c r="F221" i="9"/>
  <c r="T213" i="9"/>
  <c r="AF213" i="9" s="1"/>
  <c r="R213" i="9"/>
  <c r="T251" i="9"/>
  <c r="AF251" i="9" s="1"/>
  <c r="R251" i="9"/>
  <c r="T297" i="9"/>
  <c r="R297" i="9"/>
  <c r="R309" i="9"/>
  <c r="T309" i="9"/>
  <c r="AF309" i="9" s="1"/>
  <c r="Y355" i="9"/>
  <c r="AA369" i="9"/>
  <c r="Z11" i="9"/>
  <c r="Y60" i="9"/>
  <c r="R89" i="9"/>
  <c r="T89" i="9"/>
  <c r="W120" i="9"/>
  <c r="AA161" i="9"/>
  <c r="U233" i="9"/>
  <c r="T263" i="9"/>
  <c r="R263" i="9"/>
  <c r="T322" i="9"/>
  <c r="AF322" i="9" s="1"/>
  <c r="R322" i="9"/>
  <c r="Y337" i="9"/>
  <c r="AA355" i="9"/>
  <c r="Y403" i="9"/>
  <c r="U12" i="9"/>
  <c r="X48" i="9"/>
  <c r="V57" i="9"/>
  <c r="AB113" i="9"/>
  <c r="U134" i="9"/>
  <c r="AB161" i="9"/>
  <c r="T173" i="9"/>
  <c r="AF173" i="9" s="1"/>
  <c r="R173" i="9"/>
  <c r="V203" i="9"/>
  <c r="T214" i="9"/>
  <c r="AF214" i="9" s="1"/>
  <c r="R214" i="9"/>
  <c r="R227" i="9"/>
  <c r="T227" i="9"/>
  <c r="AF227" i="9" s="1"/>
  <c r="R252" i="9"/>
  <c r="T252" i="9"/>
  <c r="AF252" i="9" s="1"/>
  <c r="Z278" i="9"/>
  <c r="T314" i="9"/>
  <c r="R314" i="9"/>
  <c r="R324" i="9"/>
  <c r="T324" i="9"/>
  <c r="AF324" i="9" s="1"/>
  <c r="AA337" i="9"/>
  <c r="V347" i="9"/>
  <c r="Y45" i="9"/>
  <c r="AB68" i="9"/>
  <c r="V80" i="9"/>
  <c r="R108" i="9"/>
  <c r="T108" i="9"/>
  <c r="AF108" i="9" s="1"/>
  <c r="AI108" i="9" s="1"/>
  <c r="V114" i="9"/>
  <c r="AA128" i="9"/>
  <c r="R194" i="9"/>
  <c r="T194" i="9"/>
  <c r="AF194" i="9" s="1"/>
  <c r="X233" i="9"/>
  <c r="AB242" i="9"/>
  <c r="X317" i="9"/>
  <c r="AB353" i="9"/>
  <c r="R62" i="9"/>
  <c r="T62" i="9"/>
  <c r="AF62" i="9" s="1"/>
  <c r="Y155" i="9"/>
  <c r="T180" i="9"/>
  <c r="R180" i="9"/>
  <c r="V246" i="9"/>
  <c r="AF246" i="9" s="1"/>
  <c r="Z257" i="9"/>
  <c r="W267" i="9"/>
  <c r="V353" i="9"/>
  <c r="Y364" i="9"/>
  <c r="L392" i="9"/>
  <c r="L395" i="9" s="1"/>
  <c r="Z395" i="9" s="1"/>
  <c r="Z388" i="9"/>
  <c r="Z392" i="9" s="1"/>
  <c r="Z12" i="9"/>
  <c r="T25" i="9"/>
  <c r="R25" i="9"/>
  <c r="Z44" i="9"/>
  <c r="T57" i="9"/>
  <c r="R57" i="9"/>
  <c r="V63" i="9"/>
  <c r="Z80" i="9"/>
  <c r="Z113" i="9"/>
  <c r="T126" i="9"/>
  <c r="AF126" i="9" s="1"/>
  <c r="AI126" i="9" s="1"/>
  <c r="R126" i="9"/>
  <c r="Z145" i="9"/>
  <c r="T152" i="9"/>
  <c r="AF152" i="9" s="1"/>
  <c r="R152" i="9"/>
  <c r="AB180" i="9"/>
  <c r="R192" i="9"/>
  <c r="T192" i="9"/>
  <c r="AF192" i="9" s="1"/>
  <c r="Y235" i="9"/>
  <c r="V300" i="9"/>
  <c r="R328" i="9"/>
  <c r="T328" i="9"/>
  <c r="AF328" i="9" s="1"/>
  <c r="AA373" i="9"/>
  <c r="L381" i="9"/>
  <c r="Z375" i="9"/>
  <c r="R219" i="9"/>
  <c r="T219" i="9"/>
  <c r="AF219" i="9" s="1"/>
  <c r="R245" i="9"/>
  <c r="T245" i="9"/>
  <c r="AF245" i="9" s="1"/>
  <c r="X278" i="9"/>
  <c r="X297" i="9"/>
  <c r="T312" i="9"/>
  <c r="AF312" i="9" s="1"/>
  <c r="R312" i="9"/>
  <c r="AB355" i="9"/>
  <c r="R363" i="9"/>
  <c r="T363" i="9"/>
  <c r="AF363" i="9" s="1"/>
  <c r="T389" i="9"/>
  <c r="AF389" i="9" s="1"/>
  <c r="R389" i="9"/>
  <c r="AA188" i="9"/>
  <c r="M221" i="9"/>
  <c r="Y224" i="9"/>
  <c r="K274" i="9"/>
  <c r="T303" i="9"/>
  <c r="AF303" i="9" s="1"/>
  <c r="R303" i="9"/>
  <c r="T335" i="9"/>
  <c r="R335" i="9"/>
  <c r="X347" i="9"/>
  <c r="R367" i="9"/>
  <c r="T367" i="9"/>
  <c r="AF367" i="9" s="1"/>
  <c r="AE29" i="8"/>
  <c r="AC29" i="8"/>
  <c r="X369" i="9"/>
  <c r="R355" i="9"/>
  <c r="T355" i="9"/>
  <c r="V267" i="9"/>
  <c r="T247" i="9"/>
  <c r="AF247" i="9" s="1"/>
  <c r="R247" i="9"/>
  <c r="W113" i="9"/>
  <c r="AD80" i="9"/>
  <c r="V60" i="9"/>
  <c r="V44" i="9"/>
  <c r="R19" i="9"/>
  <c r="T19" i="9"/>
  <c r="AF19" i="9" s="1"/>
  <c r="AI19" i="9" s="1"/>
  <c r="AD259" i="8"/>
  <c r="X259" i="8"/>
  <c r="AB157" i="9"/>
  <c r="AD211" i="9"/>
  <c r="AE211" i="9"/>
  <c r="AC211" i="9"/>
  <c r="H96" i="9"/>
  <c r="Z176" i="9"/>
  <c r="AC128" i="9"/>
  <c r="AA155" i="9"/>
  <c r="R40" i="9"/>
  <c r="Z364" i="9"/>
  <c r="AD370" i="9"/>
  <c r="R342" i="9"/>
  <c r="AB60" i="9"/>
  <c r="AE353" i="9"/>
  <c r="AD339" i="8"/>
  <c r="AE339" i="8"/>
  <c r="AE232" i="7"/>
  <c r="AC232" i="7"/>
  <c r="T232" i="7"/>
  <c r="AC204" i="7"/>
  <c r="AE204" i="7"/>
  <c r="X204" i="7"/>
  <c r="Y241" i="9"/>
  <c r="Y54" i="9"/>
  <c r="H85" i="9"/>
  <c r="Y28" i="9"/>
  <c r="AF16" i="9"/>
  <c r="AI16" i="9" s="1"/>
  <c r="W214" i="8"/>
  <c r="AA58" i="8"/>
  <c r="Y58" i="8"/>
  <c r="AD43" i="8"/>
  <c r="W14" i="8"/>
  <c r="AE225" i="7"/>
  <c r="AC225" i="7"/>
  <c r="X225" i="7"/>
  <c r="R212" i="7"/>
  <c r="T212" i="7"/>
  <c r="T154" i="7"/>
  <c r="AF154" i="7" s="1"/>
  <c r="AI154" i="7" s="1"/>
  <c r="R154" i="7"/>
  <c r="AE125" i="6"/>
  <c r="AD125" i="6"/>
  <c r="W80" i="9"/>
  <c r="G287" i="8"/>
  <c r="U278" i="8"/>
  <c r="W182" i="8"/>
  <c r="G97" i="8"/>
  <c r="U89" i="8"/>
  <c r="U97" i="8" s="1"/>
  <c r="U59" i="8"/>
  <c r="AF59" i="8" s="1"/>
  <c r="R59" i="8"/>
  <c r="Z91" i="8"/>
  <c r="AB177" i="8"/>
  <c r="AB246" i="8"/>
  <c r="AA259" i="8"/>
  <c r="V307" i="8"/>
  <c r="R60" i="8"/>
  <c r="T60" i="8"/>
  <c r="Z89" i="8"/>
  <c r="Z97" i="8" s="1"/>
  <c r="L97" i="8"/>
  <c r="AB149" i="8"/>
  <c r="T303" i="8"/>
  <c r="AF303" i="8" s="1"/>
  <c r="R303" i="8"/>
  <c r="W358" i="8"/>
  <c r="X27" i="8"/>
  <c r="J185" i="8"/>
  <c r="X106" i="8"/>
  <c r="T133" i="8"/>
  <c r="AF133" i="8" s="1"/>
  <c r="AI133" i="8" s="1"/>
  <c r="R133" i="8"/>
  <c r="U161" i="8"/>
  <c r="AF161" i="8" s="1"/>
  <c r="T170" i="8"/>
  <c r="AF170" i="8" s="1"/>
  <c r="R170" i="8"/>
  <c r="Y259" i="8"/>
  <c r="T312" i="8"/>
  <c r="AF312" i="8" s="1"/>
  <c r="R312" i="8"/>
  <c r="V324" i="8"/>
  <c r="R364" i="8"/>
  <c r="T364" i="8"/>
  <c r="AB38" i="8"/>
  <c r="AB60" i="8"/>
  <c r="R82" i="8"/>
  <c r="T82" i="8"/>
  <c r="AF82" i="8" s="1"/>
  <c r="U116" i="8"/>
  <c r="AF116" i="8" s="1"/>
  <c r="AI116" i="8" s="1"/>
  <c r="R156" i="8"/>
  <c r="T156" i="8"/>
  <c r="AB175" i="8"/>
  <c r="AB182" i="8"/>
  <c r="T205" i="8"/>
  <c r="AF205" i="8" s="1"/>
  <c r="R205" i="8"/>
  <c r="T241" i="8"/>
  <c r="AF241" i="8" s="1"/>
  <c r="R241" i="8"/>
  <c r="U319" i="8"/>
  <c r="W374" i="8"/>
  <c r="AB347" i="8"/>
  <c r="Y359" i="8"/>
  <c r="T177" i="8"/>
  <c r="R177" i="8"/>
  <c r="T194" i="8"/>
  <c r="AF194" i="8" s="1"/>
  <c r="R194" i="8"/>
  <c r="AB239" i="8"/>
  <c r="U267" i="8"/>
  <c r="R281" i="8"/>
  <c r="T281" i="8"/>
  <c r="T304" i="8"/>
  <c r="AF304" i="8" s="1"/>
  <c r="R304" i="8"/>
  <c r="Y322" i="8"/>
  <c r="X339" i="8"/>
  <c r="W37" i="8"/>
  <c r="R67" i="8"/>
  <c r="T67" i="8"/>
  <c r="X114" i="8"/>
  <c r="Y182" i="8"/>
  <c r="T335" i="8"/>
  <c r="AF335" i="8" s="1"/>
  <c r="R335" i="8"/>
  <c r="X359" i="8"/>
  <c r="Y380" i="8"/>
  <c r="T39" i="8"/>
  <c r="AF39" i="8" s="1"/>
  <c r="AI39" i="8" s="1"/>
  <c r="R39" i="8"/>
  <c r="R58" i="8"/>
  <c r="T58" i="8"/>
  <c r="Z81" i="8"/>
  <c r="X91" i="8"/>
  <c r="T114" i="8"/>
  <c r="R114" i="8"/>
  <c r="T146" i="8"/>
  <c r="AF146" i="8" s="1"/>
  <c r="AI146" i="8" s="1"/>
  <c r="R146" i="8"/>
  <c r="T172" i="8"/>
  <c r="AF172" i="8" s="1"/>
  <c r="R172" i="8"/>
  <c r="F222" i="8"/>
  <c r="R188" i="8"/>
  <c r="T188" i="8"/>
  <c r="X200" i="8"/>
  <c r="T220" i="8"/>
  <c r="AF220" i="8" s="1"/>
  <c r="R220" i="8"/>
  <c r="R243" i="8"/>
  <c r="T243" i="8"/>
  <c r="AF243" i="8" s="1"/>
  <c r="X255" i="8"/>
  <c r="Z319" i="8"/>
  <c r="Z373" i="8" s="1"/>
  <c r="Z385" i="8" s="1"/>
  <c r="AA339" i="8"/>
  <c r="AA374" i="8" s="1"/>
  <c r="Z389" i="8"/>
  <c r="Z393" i="8" s="1"/>
  <c r="Z396" i="8" s="1"/>
  <c r="L393" i="8"/>
  <c r="L396" i="8" s="1"/>
  <c r="W246" i="8"/>
  <c r="T253" i="8"/>
  <c r="AF253" i="8" s="1"/>
  <c r="R253" i="8"/>
  <c r="V259" i="8"/>
  <c r="R308" i="8"/>
  <c r="T308" i="8"/>
  <c r="AF308" i="8" s="1"/>
  <c r="X374" i="8"/>
  <c r="AB364" i="8"/>
  <c r="W27" i="8"/>
  <c r="W122" i="8"/>
  <c r="AA239" i="8"/>
  <c r="V315" i="8"/>
  <c r="W322" i="8"/>
  <c r="W373" i="8" s="1"/>
  <c r="W385" i="8" s="1"/>
  <c r="T329" i="8"/>
  <c r="AF329" i="8" s="1"/>
  <c r="R329" i="8"/>
  <c r="T361" i="8"/>
  <c r="AF361" i="8" s="1"/>
  <c r="R361" i="8"/>
  <c r="U378" i="8"/>
  <c r="AB322" i="8"/>
  <c r="X400" i="8"/>
  <c r="J409" i="8"/>
  <c r="J412" i="8" s="1"/>
  <c r="V401" i="7"/>
  <c r="I283" i="7"/>
  <c r="W274" i="7"/>
  <c r="W283" i="7" s="1"/>
  <c r="R256" i="7"/>
  <c r="T256" i="7"/>
  <c r="Z233" i="7"/>
  <c r="AD75" i="7"/>
  <c r="AD83" i="7" s="1"/>
  <c r="R16" i="7"/>
  <c r="T16" i="7"/>
  <c r="AF16" i="7" s="1"/>
  <c r="AI16" i="7" s="1"/>
  <c r="H283" i="7"/>
  <c r="V274" i="7"/>
  <c r="T318" i="7"/>
  <c r="R318" i="7"/>
  <c r="T338" i="7"/>
  <c r="AF338" i="7" s="1"/>
  <c r="R338" i="7"/>
  <c r="T385" i="7"/>
  <c r="F389" i="7"/>
  <c r="R385" i="7"/>
  <c r="Z75" i="7"/>
  <c r="Z83" i="7" s="1"/>
  <c r="L83" i="7"/>
  <c r="R127" i="7"/>
  <c r="T127" i="7"/>
  <c r="R201" i="7"/>
  <c r="T201" i="7"/>
  <c r="R254" i="7"/>
  <c r="T254" i="7"/>
  <c r="R275" i="7"/>
  <c r="T275" i="7"/>
  <c r="AB318" i="7"/>
  <c r="AB385" i="7"/>
  <c r="AB389" i="7" s="1"/>
  <c r="AB392" i="7" s="1"/>
  <c r="N389" i="7"/>
  <c r="N392" i="7" s="1"/>
  <c r="T12" i="7"/>
  <c r="AF12" i="7" s="1"/>
  <c r="AI12" i="7" s="1"/>
  <c r="R12" i="7"/>
  <c r="R139" i="7"/>
  <c r="T139" i="7"/>
  <c r="AF139" i="7" s="1"/>
  <c r="AI139" i="7" s="1"/>
  <c r="T173" i="7"/>
  <c r="AF173" i="7" s="1"/>
  <c r="R173" i="7"/>
  <c r="M218" i="7"/>
  <c r="AA184" i="7"/>
  <c r="V228" i="7"/>
  <c r="T246" i="7"/>
  <c r="AF246" i="7" s="1"/>
  <c r="R246" i="7"/>
  <c r="Y396" i="7"/>
  <c r="K406" i="7"/>
  <c r="K409" i="7" s="1"/>
  <c r="R14" i="7"/>
  <c r="T14" i="7"/>
  <c r="AF14" i="7" s="1"/>
  <c r="AI14" i="7" s="1"/>
  <c r="R30" i="7"/>
  <c r="T30" i="7"/>
  <c r="AF30" i="7" s="1"/>
  <c r="AI30" i="7" s="1"/>
  <c r="R46" i="7"/>
  <c r="T46" i="7"/>
  <c r="AF46" i="7" s="1"/>
  <c r="AI46" i="7" s="1"/>
  <c r="T112" i="7"/>
  <c r="AF112" i="7" s="1"/>
  <c r="AI112" i="7" s="1"/>
  <c r="R112" i="7"/>
  <c r="T128" i="7"/>
  <c r="AF128" i="7" s="1"/>
  <c r="AI128" i="7" s="1"/>
  <c r="R128" i="7"/>
  <c r="T144" i="7"/>
  <c r="AF144" i="7" s="1"/>
  <c r="AI144" i="7" s="1"/>
  <c r="R144" i="7"/>
  <c r="T160" i="7"/>
  <c r="AF160" i="7" s="1"/>
  <c r="AI160" i="7" s="1"/>
  <c r="R160" i="7"/>
  <c r="T169" i="7"/>
  <c r="R169" i="7"/>
  <c r="T189" i="7"/>
  <c r="AF189" i="7" s="1"/>
  <c r="R189" i="7"/>
  <c r="Y204" i="7"/>
  <c r="Y211" i="7"/>
  <c r="Y225" i="7"/>
  <c r="Y232" i="7"/>
  <c r="T241" i="7"/>
  <c r="R241" i="7"/>
  <c r="R248" i="7"/>
  <c r="T248" i="7"/>
  <c r="AF248" i="7" s="1"/>
  <c r="K283" i="7"/>
  <c r="Y274" i="7"/>
  <c r="Y283" i="7" s="1"/>
  <c r="R317" i="7"/>
  <c r="T317" i="7"/>
  <c r="AF317" i="7" s="1"/>
  <c r="T330" i="7"/>
  <c r="AF330" i="7" s="1"/>
  <c r="R330" i="7"/>
  <c r="R361" i="7"/>
  <c r="T361" i="7"/>
  <c r="AF361" i="7" s="1"/>
  <c r="R375" i="7"/>
  <c r="T375" i="7"/>
  <c r="R309" i="7"/>
  <c r="T309" i="7"/>
  <c r="AF309" i="7" s="1"/>
  <c r="X318" i="7"/>
  <c r="Z332" i="7"/>
  <c r="AA385" i="7"/>
  <c r="AA389" i="7" s="1"/>
  <c r="AA392" i="7" s="1"/>
  <c r="M389" i="7"/>
  <c r="M392" i="7" s="1"/>
  <c r="R402" i="7"/>
  <c r="T402" i="7"/>
  <c r="AF402" i="7" s="1"/>
  <c r="R41" i="7"/>
  <c r="T41" i="7"/>
  <c r="AF41" i="7" s="1"/>
  <c r="AI41" i="7" s="1"/>
  <c r="T77" i="7"/>
  <c r="AF77" i="7" s="1"/>
  <c r="R77" i="7"/>
  <c r="T117" i="7"/>
  <c r="AF117" i="7" s="1"/>
  <c r="AI117" i="7" s="1"/>
  <c r="R117" i="7"/>
  <c r="T149" i="7"/>
  <c r="AF149" i="7" s="1"/>
  <c r="AI149" i="7" s="1"/>
  <c r="R149" i="7"/>
  <c r="T175" i="7"/>
  <c r="R175" i="7"/>
  <c r="AA204" i="7"/>
  <c r="W221" i="7"/>
  <c r="I271" i="7"/>
  <c r="R228" i="7"/>
  <c r="T228" i="7"/>
  <c r="X240" i="7"/>
  <c r="R260" i="7"/>
  <c r="T260" i="7"/>
  <c r="AB292" i="7"/>
  <c r="N369" i="7"/>
  <c r="Z318" i="7"/>
  <c r="Z350" i="7"/>
  <c r="AA75" i="7"/>
  <c r="AA83" i="7" s="1"/>
  <c r="M83" i="7"/>
  <c r="T92" i="7"/>
  <c r="AF92" i="7" s="1"/>
  <c r="R92" i="7"/>
  <c r="T166" i="7"/>
  <c r="AF166" i="7" s="1"/>
  <c r="R166" i="7"/>
  <c r="AA195" i="7"/>
  <c r="V225" i="7"/>
  <c r="T251" i="7"/>
  <c r="AF251" i="7" s="1"/>
  <c r="R251" i="7"/>
  <c r="V257" i="7"/>
  <c r="M283" i="7"/>
  <c r="AA274" i="7"/>
  <c r="AA283" i="7" s="1"/>
  <c r="T323" i="7"/>
  <c r="AF323" i="7" s="1"/>
  <c r="R323" i="7"/>
  <c r="T355" i="7"/>
  <c r="AF355" i="7" s="1"/>
  <c r="R355" i="7"/>
  <c r="Y385" i="7"/>
  <c r="Y389" i="7" s="1"/>
  <c r="Y392" i="7" s="1"/>
  <c r="K389" i="7"/>
  <c r="K392" i="7" s="1"/>
  <c r="W399" i="7"/>
  <c r="R262" i="8"/>
  <c r="T262" i="8"/>
  <c r="AF262" i="8" s="1"/>
  <c r="AB247" i="8"/>
  <c r="AA225" i="8"/>
  <c r="M275" i="8"/>
  <c r="R144" i="8"/>
  <c r="T144" i="8"/>
  <c r="AF144" i="8" s="1"/>
  <c r="AI144" i="8" s="1"/>
  <c r="AE182" i="8"/>
  <c r="AD83" i="8"/>
  <c r="R51" i="8"/>
  <c r="R38" i="8"/>
  <c r="U396" i="7"/>
  <c r="X215" i="7"/>
  <c r="AD125" i="7"/>
  <c r="U125" i="7"/>
  <c r="Y342" i="6"/>
  <c r="U307" i="8"/>
  <c r="AD51" i="8"/>
  <c r="AE51" i="8"/>
  <c r="AA14" i="8"/>
  <c r="R253" i="7"/>
  <c r="R232" i="7"/>
  <c r="H83" i="7"/>
  <c r="R319" i="6"/>
  <c r="T319" i="6"/>
  <c r="AF319" i="6" s="1"/>
  <c r="R273" i="6"/>
  <c r="T273" i="6"/>
  <c r="AF273" i="6" s="1"/>
  <c r="Y129" i="6"/>
  <c r="R78" i="6"/>
  <c r="T78" i="6"/>
  <c r="T47" i="6"/>
  <c r="AF47" i="6" s="1"/>
  <c r="R47" i="6"/>
  <c r="Z406" i="6"/>
  <c r="L416" i="6"/>
  <c r="L419" i="6" s="1"/>
  <c r="Y44" i="6"/>
  <c r="T69" i="6"/>
  <c r="R69" i="6"/>
  <c r="T238" i="6"/>
  <c r="AF238" i="6" s="1"/>
  <c r="R238" i="6"/>
  <c r="U255" i="6"/>
  <c r="R290" i="6"/>
  <c r="T290" i="6"/>
  <c r="AF290" i="6" s="1"/>
  <c r="R351" i="6"/>
  <c r="T351" i="6"/>
  <c r="AA406" i="6"/>
  <c r="M416" i="6"/>
  <c r="M419" i="6" s="1"/>
  <c r="W10" i="6"/>
  <c r="I80" i="6"/>
  <c r="T39" i="6"/>
  <c r="AF39" i="6" s="1"/>
  <c r="R39" i="6"/>
  <c r="AB46" i="6"/>
  <c r="Y69" i="6"/>
  <c r="R98" i="6"/>
  <c r="T98" i="6"/>
  <c r="AB116" i="6"/>
  <c r="AB132" i="6"/>
  <c r="AB148" i="6"/>
  <c r="Y156" i="6"/>
  <c r="Y251" i="6"/>
  <c r="G292" i="6"/>
  <c r="U283" i="6"/>
  <c r="AB330" i="6"/>
  <c r="R359" i="6"/>
  <c r="T359" i="6"/>
  <c r="T386" i="6"/>
  <c r="AF386" i="6" s="1"/>
  <c r="R386" i="6"/>
  <c r="R410" i="6"/>
  <c r="T410" i="6"/>
  <c r="U56" i="6"/>
  <c r="R77" i="6"/>
  <c r="T77" i="6"/>
  <c r="AF77" i="6" s="1"/>
  <c r="T99" i="6"/>
  <c r="AF99" i="6" s="1"/>
  <c r="R99" i="6"/>
  <c r="U116" i="6"/>
  <c r="U132" i="6"/>
  <c r="U148" i="6"/>
  <c r="U155" i="6"/>
  <c r="R203" i="6"/>
  <c r="T203" i="6"/>
  <c r="AF203" i="6" s="1"/>
  <c r="U211" i="6"/>
  <c r="R250" i="6"/>
  <c r="T250" i="6"/>
  <c r="AF250" i="6" s="1"/>
  <c r="W257" i="6"/>
  <c r="V284" i="6"/>
  <c r="T309" i="6"/>
  <c r="AF309" i="6" s="1"/>
  <c r="R309" i="6"/>
  <c r="R360" i="6"/>
  <c r="T360" i="6"/>
  <c r="AF360" i="6" s="1"/>
  <c r="T411" i="6"/>
  <c r="AF411" i="6" s="1"/>
  <c r="R411" i="6"/>
  <c r="R30" i="6"/>
  <c r="T30" i="6"/>
  <c r="AF30" i="6" s="1"/>
  <c r="X78" i="6"/>
  <c r="AA113" i="6"/>
  <c r="AA215" i="6"/>
  <c r="R240" i="6"/>
  <c r="T240" i="6"/>
  <c r="AF240" i="6" s="1"/>
  <c r="AA304" i="6"/>
  <c r="AA334" i="6"/>
  <c r="M388" i="6"/>
  <c r="AA382" i="6"/>
  <c r="W83" i="6"/>
  <c r="W91" i="6" s="1"/>
  <c r="I91" i="6"/>
  <c r="X116" i="6"/>
  <c r="Z129" i="6"/>
  <c r="R142" i="6"/>
  <c r="T142" i="6"/>
  <c r="AF142" i="6" s="1"/>
  <c r="AJ142" i="6" s="1"/>
  <c r="X148" i="6"/>
  <c r="X155" i="6"/>
  <c r="T175" i="6"/>
  <c r="AF175" i="6" s="1"/>
  <c r="R175" i="6"/>
  <c r="W198" i="6"/>
  <c r="T205" i="6"/>
  <c r="AF205" i="6" s="1"/>
  <c r="R205" i="6"/>
  <c r="V211" i="6"/>
  <c r="U234" i="6"/>
  <c r="U280" i="6" s="1"/>
  <c r="R247" i="6"/>
  <c r="T247" i="6"/>
  <c r="AF247" i="6" s="1"/>
  <c r="Z283" i="6"/>
  <c r="L292" i="6"/>
  <c r="X312" i="6"/>
  <c r="R332" i="6"/>
  <c r="T332" i="6"/>
  <c r="AF332" i="6" s="1"/>
  <c r="U351" i="6"/>
  <c r="R364" i="6"/>
  <c r="T364" i="6"/>
  <c r="AF364" i="6" s="1"/>
  <c r="K399" i="6"/>
  <c r="K402" i="6" s="1"/>
  <c r="Y395" i="6"/>
  <c r="Y399" i="6" s="1"/>
  <c r="Y402" i="6" s="1"/>
  <c r="H385" i="5"/>
  <c r="V379" i="5"/>
  <c r="U352" i="5"/>
  <c r="AF352" i="5" s="1"/>
  <c r="R352" i="5"/>
  <c r="T341" i="5"/>
  <c r="AF341" i="5" s="1"/>
  <c r="R341" i="5"/>
  <c r="J288" i="5"/>
  <c r="X279" i="5"/>
  <c r="X288" i="5" s="1"/>
  <c r="T207" i="5"/>
  <c r="AF207" i="5" s="1"/>
  <c r="R207" i="5"/>
  <c r="T191" i="5"/>
  <c r="AF191" i="5" s="1"/>
  <c r="R191" i="5"/>
  <c r="T164" i="5"/>
  <c r="AF164" i="5" s="1"/>
  <c r="R164" i="5"/>
  <c r="T158" i="5"/>
  <c r="AF158" i="5" s="1"/>
  <c r="AJ158" i="5" s="1"/>
  <c r="R158" i="5"/>
  <c r="T126" i="5"/>
  <c r="AF126" i="5" s="1"/>
  <c r="AJ126" i="5" s="1"/>
  <c r="R126" i="5"/>
  <c r="T62" i="5"/>
  <c r="AF62" i="5" s="1"/>
  <c r="R62" i="5"/>
  <c r="U49" i="5"/>
  <c r="AF49" i="5" s="1"/>
  <c r="R49" i="5"/>
  <c r="W10" i="5"/>
  <c r="W75" i="5" s="1"/>
  <c r="W100" i="5" s="1"/>
  <c r="I75" i="5"/>
  <c r="Y327" i="8"/>
  <c r="Z302" i="8"/>
  <c r="L275" i="8"/>
  <c r="AE122" i="8"/>
  <c r="Y83" i="8"/>
  <c r="W389" i="7"/>
  <c r="W392" i="7" s="1"/>
  <c r="AD350" i="7"/>
  <c r="V318" i="7"/>
  <c r="AE131" i="7"/>
  <c r="AE359" i="6"/>
  <c r="AC359" i="6"/>
  <c r="R328" i="6"/>
  <c r="AE255" i="6"/>
  <c r="R200" i="6"/>
  <c r="K396" i="5"/>
  <c r="K399" i="5" s="1"/>
  <c r="R332" i="5"/>
  <c r="R256" i="5"/>
  <c r="AA251" i="8"/>
  <c r="AA214" i="8"/>
  <c r="X141" i="8"/>
  <c r="AC54" i="8"/>
  <c r="AA401" i="7"/>
  <c r="AA228" i="7"/>
  <c r="AD131" i="7"/>
  <c r="AD94" i="7"/>
  <c r="R42" i="7"/>
  <c r="Y406" i="6"/>
  <c r="K416" i="6"/>
  <c r="K419" i="6" s="1"/>
  <c r="Z321" i="6"/>
  <c r="AD308" i="6"/>
  <c r="AD268" i="6"/>
  <c r="AD255" i="6"/>
  <c r="AB230" i="6"/>
  <c r="N280" i="6"/>
  <c r="AB125" i="6"/>
  <c r="W113" i="6"/>
  <c r="G102" i="6"/>
  <c r="U94" i="6"/>
  <c r="U102" i="6" s="1"/>
  <c r="AA84" i="6"/>
  <c r="AA91" i="6" s="1"/>
  <c r="M91" i="6"/>
  <c r="T255" i="5"/>
  <c r="AF255" i="5" s="1"/>
  <c r="R255" i="5"/>
  <c r="T213" i="5"/>
  <c r="AF213" i="5" s="1"/>
  <c r="R213" i="5"/>
  <c r="T147" i="5"/>
  <c r="AF147" i="5" s="1"/>
  <c r="AJ147" i="5" s="1"/>
  <c r="R147" i="5"/>
  <c r="T115" i="5"/>
  <c r="AF115" i="5" s="1"/>
  <c r="AJ115" i="5" s="1"/>
  <c r="R115" i="5"/>
  <c r="Z251" i="8"/>
  <c r="W141" i="8"/>
  <c r="AA81" i="8"/>
  <c r="Y401" i="7"/>
  <c r="AE358" i="7"/>
  <c r="AD358" i="7"/>
  <c r="T358" i="7"/>
  <c r="AE319" i="7"/>
  <c r="Z228" i="7"/>
  <c r="AD209" i="7"/>
  <c r="AE127" i="7"/>
  <c r="R70" i="7"/>
  <c r="M72" i="7"/>
  <c r="R339" i="6"/>
  <c r="Y330" i="6"/>
  <c r="Y321" i="6"/>
  <c r="AA303" i="6"/>
  <c r="AC255" i="6"/>
  <c r="T178" i="6"/>
  <c r="R178" i="6"/>
  <c r="R169" i="6"/>
  <c r="T169" i="6"/>
  <c r="AF169" i="6" s="1"/>
  <c r="AJ169" i="6" s="1"/>
  <c r="AE36" i="6"/>
  <c r="I396" i="5"/>
  <c r="I399" i="5" s="1"/>
  <c r="R370" i="5"/>
  <c r="R366" i="5"/>
  <c r="T366" i="5"/>
  <c r="AF366" i="5" s="1"/>
  <c r="R354" i="5"/>
  <c r="R350" i="5"/>
  <c r="T350" i="5"/>
  <c r="AF350" i="5" s="1"/>
  <c r="R338" i="5"/>
  <c r="R334" i="5"/>
  <c r="T334" i="5"/>
  <c r="AF334" i="5" s="1"/>
  <c r="R280" i="5"/>
  <c r="R288" i="5" s="1"/>
  <c r="R220" i="5"/>
  <c r="R216" i="5"/>
  <c r="T216" i="5"/>
  <c r="AF216" i="5" s="1"/>
  <c r="R204" i="5"/>
  <c r="R200" i="5"/>
  <c r="T200" i="5"/>
  <c r="AF200" i="5" s="1"/>
  <c r="R165" i="5"/>
  <c r="T165" i="5"/>
  <c r="AF165" i="5" s="1"/>
  <c r="M86" i="5"/>
  <c r="AA78" i="5"/>
  <c r="AA86" i="5" s="1"/>
  <c r="R63" i="5"/>
  <c r="T63" i="5"/>
  <c r="AF63" i="5" s="1"/>
  <c r="R46" i="5"/>
  <c r="T46" i="5"/>
  <c r="AF46" i="5" s="1"/>
  <c r="AJ46" i="5" s="1"/>
  <c r="T14" i="5"/>
  <c r="AF14" i="5" s="1"/>
  <c r="AJ14" i="5" s="1"/>
  <c r="R14" i="5"/>
  <c r="AE254" i="8"/>
  <c r="AC254" i="8"/>
  <c r="Y209" i="8"/>
  <c r="AF304" i="7"/>
  <c r="Z247" i="7"/>
  <c r="R216" i="7"/>
  <c r="AD175" i="7"/>
  <c r="AD115" i="7"/>
  <c r="R53" i="7"/>
  <c r="AE366" i="6"/>
  <c r="W334" i="6"/>
  <c r="K292" i="6"/>
  <c r="R252" i="6"/>
  <c r="Z198" i="6"/>
  <c r="AD178" i="6"/>
  <c r="AC178" i="6"/>
  <c r="AC143" i="6"/>
  <c r="AC111" i="6"/>
  <c r="R76" i="6"/>
  <c r="R25" i="6"/>
  <c r="J80" i="6"/>
  <c r="AA246" i="8"/>
  <c r="AF176" i="8"/>
  <c r="R81" i="8"/>
  <c r="V29" i="8"/>
  <c r="AE245" i="7"/>
  <c r="AD245" i="7"/>
  <c r="Z207" i="7"/>
  <c r="AD80" i="7"/>
  <c r="AA359" i="6"/>
  <c r="W330" i="6"/>
  <c r="W304" i="6"/>
  <c r="AA261" i="6"/>
  <c r="R220" i="6"/>
  <c r="Y198" i="6"/>
  <c r="AF147" i="6"/>
  <c r="AJ147" i="6" s="1"/>
  <c r="AB127" i="6"/>
  <c r="R31" i="6"/>
  <c r="Y246" i="8"/>
  <c r="AE165" i="8"/>
  <c r="AD165" i="8"/>
  <c r="R135" i="8"/>
  <c r="AE109" i="8"/>
  <c r="V51" i="8"/>
  <c r="AC18" i="8"/>
  <c r="AF362" i="7"/>
  <c r="AA343" i="7"/>
  <c r="W319" i="7"/>
  <c r="U297" i="7"/>
  <c r="AC275" i="7"/>
  <c r="AC283" i="7" s="1"/>
  <c r="R224" i="7"/>
  <c r="W131" i="7"/>
  <c r="Z94" i="7"/>
  <c r="R23" i="7"/>
  <c r="AC412" i="6"/>
  <c r="R353" i="6"/>
  <c r="T353" i="6"/>
  <c r="AF353" i="6" s="1"/>
  <c r="R311" i="6"/>
  <c r="T288" i="6"/>
  <c r="AF288" i="6" s="1"/>
  <c r="R288" i="6"/>
  <c r="Z264" i="6"/>
  <c r="AC251" i="6"/>
  <c r="AE178" i="6"/>
  <c r="V141" i="6"/>
  <c r="AC100" i="6"/>
  <c r="V69" i="6"/>
  <c r="R43" i="6"/>
  <c r="T43" i="6"/>
  <c r="AF43" i="6" s="1"/>
  <c r="AC19" i="6"/>
  <c r="AD19" i="6"/>
  <c r="AE19" i="6"/>
  <c r="U10" i="6"/>
  <c r="G80" i="6"/>
  <c r="G105" i="6" s="1"/>
  <c r="T351" i="5"/>
  <c r="AF351" i="5" s="1"/>
  <c r="R351" i="5"/>
  <c r="T299" i="5"/>
  <c r="AF299" i="5" s="1"/>
  <c r="R299" i="5"/>
  <c r="T227" i="5"/>
  <c r="AF227" i="5" s="1"/>
  <c r="R227" i="5"/>
  <c r="T145" i="5"/>
  <c r="AF145" i="5" s="1"/>
  <c r="AJ145" i="5" s="1"/>
  <c r="R145" i="5"/>
  <c r="T129" i="5"/>
  <c r="AF129" i="5" s="1"/>
  <c r="AJ129" i="5" s="1"/>
  <c r="R129" i="5"/>
  <c r="T113" i="5"/>
  <c r="AF113" i="5" s="1"/>
  <c r="AJ113" i="5" s="1"/>
  <c r="R113" i="5"/>
  <c r="I86" i="5"/>
  <c r="X78" i="5"/>
  <c r="X86" i="5" s="1"/>
  <c r="J86" i="5"/>
  <c r="AD60" i="6"/>
  <c r="X368" i="4"/>
  <c r="AF368" i="4"/>
  <c r="AB368" i="4"/>
  <c r="Z221" i="4"/>
  <c r="AD221" i="4"/>
  <c r="AB221" i="4"/>
  <c r="AE104" i="7"/>
  <c r="AE304" i="6"/>
  <c r="W49" i="6"/>
  <c r="Z75" i="5"/>
  <c r="H432" i="4"/>
  <c r="C16" i="1"/>
  <c r="Z261" i="4"/>
  <c r="W261" i="4"/>
  <c r="AD261" i="4"/>
  <c r="AN252" i="4"/>
  <c r="X192" i="4"/>
  <c r="AF192" i="4"/>
  <c r="AB192" i="4"/>
  <c r="Z157" i="4"/>
  <c r="W157" i="4"/>
  <c r="AE157" i="4"/>
  <c r="AD157" i="4"/>
  <c r="AB157" i="4"/>
  <c r="AE136" i="7"/>
  <c r="I412" i="5"/>
  <c r="I415" i="5" s="1"/>
  <c r="W415" i="5" s="1"/>
  <c r="R24" i="5"/>
  <c r="AE438" i="4"/>
  <c r="W438" i="4"/>
  <c r="AB438" i="4"/>
  <c r="Y438" i="4"/>
  <c r="X438" i="4"/>
  <c r="AF438" i="4"/>
  <c r="AB218" i="4"/>
  <c r="Y218" i="4"/>
  <c r="X218" i="4"/>
  <c r="AF218" i="4"/>
  <c r="Z192" i="4"/>
  <c r="AN151" i="4"/>
  <c r="W166" i="8"/>
  <c r="R36" i="5"/>
  <c r="AB163" i="7"/>
  <c r="AD67" i="7"/>
  <c r="Z78" i="6"/>
  <c r="R39" i="5"/>
  <c r="W400" i="4"/>
  <c r="AF257" i="4"/>
  <c r="AB257" i="4"/>
  <c r="Y257" i="4"/>
  <c r="X257" i="4"/>
  <c r="AN145" i="4"/>
  <c r="AG126" i="4"/>
  <c r="Y79" i="8"/>
  <c r="Z163" i="7"/>
  <c r="Y385" i="6"/>
  <c r="H276" i="5"/>
  <c r="AE57" i="5"/>
  <c r="AB57" i="5"/>
  <c r="AG340" i="4"/>
  <c r="AF278" i="4"/>
  <c r="AB278" i="4"/>
  <c r="X278" i="4"/>
  <c r="AF261" i="4"/>
  <c r="W192" i="4"/>
  <c r="R333" i="7"/>
  <c r="W27" i="7"/>
  <c r="Z255" i="6"/>
  <c r="AC400" i="4"/>
  <c r="AF380" i="4"/>
  <c r="AB380" i="4"/>
  <c r="Y380" i="4"/>
  <c r="X380" i="4"/>
  <c r="AG336" i="4"/>
  <c r="Y246" i="4"/>
  <c r="Y290" i="4" s="1"/>
  <c r="AB38" i="4"/>
  <c r="AB78" i="4" s="1"/>
  <c r="Z38" i="4"/>
  <c r="Y14" i="8"/>
  <c r="AD120" i="7"/>
  <c r="Z268" i="6"/>
  <c r="T113" i="6"/>
  <c r="AC57" i="5"/>
  <c r="AG413" i="4"/>
  <c r="Y400" i="4"/>
  <c r="AA390" i="4"/>
  <c r="Y384" i="4"/>
  <c r="Y368" i="4"/>
  <c r="AC293" i="4"/>
  <c r="AE228" i="4"/>
  <c r="AC60" i="4"/>
  <c r="AB60" i="4"/>
  <c r="AA60" i="4"/>
  <c r="Y332" i="4"/>
  <c r="AC220" i="4"/>
  <c r="AD384" i="4"/>
  <c r="AG35" i="4"/>
  <c r="AN35" i="4" s="1"/>
  <c r="AD168" i="4"/>
  <c r="X152" i="4"/>
  <c r="AA97" i="4"/>
  <c r="AD356" i="4"/>
  <c r="AB149" i="4"/>
  <c r="U98" i="4"/>
  <c r="AG98" i="4" s="1"/>
  <c r="AC46" i="4"/>
  <c r="U40" i="4"/>
  <c r="U78" i="4" s="1"/>
  <c r="AE441" i="4"/>
  <c r="AD218" i="4"/>
  <c r="Z224" i="4"/>
  <c r="AC352" i="4"/>
  <c r="AD184" i="4"/>
  <c r="AE375" i="4"/>
  <c r="Y309" i="4"/>
  <c r="AB277" i="4"/>
  <c r="AC228" i="4"/>
  <c r="AG47" i="4"/>
  <c r="AN47" i="4" s="1"/>
  <c r="U16" i="4"/>
  <c r="AG20" i="4"/>
  <c r="AN20" i="4" s="1"/>
  <c r="V16" i="4"/>
  <c r="V176" i="15"/>
  <c r="AH176" i="15" s="1"/>
  <c r="T176" i="15"/>
  <c r="V107" i="15"/>
  <c r="AH107" i="15" s="1"/>
  <c r="T107" i="15"/>
  <c r="AA114" i="15"/>
  <c r="T140" i="15"/>
  <c r="V140" i="15"/>
  <c r="AH140" i="15" s="1"/>
  <c r="AK140" i="15" s="1"/>
  <c r="W171" i="15"/>
  <c r="AA143" i="15"/>
  <c r="X167" i="15"/>
  <c r="AA180" i="15"/>
  <c r="AD147" i="15"/>
  <c r="X170" i="15"/>
  <c r="W134" i="15"/>
  <c r="Z141" i="15"/>
  <c r="V158" i="15"/>
  <c r="AH158" i="15" s="1"/>
  <c r="T158" i="15"/>
  <c r="T165" i="15"/>
  <c r="V165" i="15"/>
  <c r="AH165" i="15" s="1"/>
  <c r="W179" i="15"/>
  <c r="AD133" i="15"/>
  <c r="Y141" i="15"/>
  <c r="X147" i="15"/>
  <c r="W169" i="15"/>
  <c r="V175" i="15"/>
  <c r="AH175" i="15" s="1"/>
  <c r="T175" i="15"/>
  <c r="AD134" i="15"/>
  <c r="AB141" i="15"/>
  <c r="AC147" i="15"/>
  <c r="AB169" i="15"/>
  <c r="Y168" i="15"/>
  <c r="V321" i="15"/>
  <c r="AH321" i="15" s="1"/>
  <c r="AK321" i="15" s="1"/>
  <c r="T321" i="15"/>
  <c r="Z319" i="15"/>
  <c r="X311" i="15"/>
  <c r="AD296" i="15"/>
  <c r="AC315" i="15"/>
  <c r="T332" i="15"/>
  <c r="V332" i="15"/>
  <c r="AH332" i="15" s="1"/>
  <c r="AD315" i="15"/>
  <c r="W303" i="15"/>
  <c r="AD372" i="15"/>
  <c r="AD384" i="15" s="1"/>
  <c r="T294" i="15"/>
  <c r="V294" i="15"/>
  <c r="AH294" i="15" s="1"/>
  <c r="W372" i="15"/>
  <c r="W384" i="15" s="1"/>
  <c r="AB319" i="15"/>
  <c r="AA325" i="15"/>
  <c r="T326" i="15"/>
  <c r="V326" i="15"/>
  <c r="V342" i="15"/>
  <c r="T342" i="15"/>
  <c r="AD340" i="15"/>
  <c r="V339" i="15"/>
  <c r="AH339" i="15" s="1"/>
  <c r="T339" i="15"/>
  <c r="V366" i="15"/>
  <c r="AH366" i="15" s="1"/>
  <c r="T366" i="15"/>
  <c r="AA365" i="15"/>
  <c r="T347" i="15"/>
  <c r="V347" i="15"/>
  <c r="AH347" i="15" s="1"/>
  <c r="V353" i="15"/>
  <c r="AH353" i="15" s="1"/>
  <c r="T353" i="15"/>
  <c r="AC375" i="15"/>
  <c r="O381" i="15"/>
  <c r="V400" i="15"/>
  <c r="AH400" i="15" s="1"/>
  <c r="T400" i="15"/>
  <c r="W379" i="15"/>
  <c r="V359" i="15"/>
  <c r="AH359" i="15" s="1"/>
  <c r="T359" i="15"/>
  <c r="X365" i="15"/>
  <c r="L381" i="15"/>
  <c r="Z375" i="15"/>
  <c r="J381" i="15"/>
  <c r="X375" i="15"/>
  <c r="N408" i="15"/>
  <c r="N411" i="15" s="1"/>
  <c r="AB411" i="15" s="1"/>
  <c r="AB399" i="15"/>
  <c r="AB406" i="15"/>
  <c r="W64" i="15"/>
  <c r="AF32" i="15"/>
  <c r="AG32" i="15"/>
  <c r="V52" i="15"/>
  <c r="T52" i="15"/>
  <c r="AG45" i="15"/>
  <c r="AE45" i="15"/>
  <c r="AF45" i="15"/>
  <c r="AE345" i="14"/>
  <c r="AD345" i="14"/>
  <c r="AC297" i="14"/>
  <c r="AE309" i="14"/>
  <c r="AD297" i="14"/>
  <c r="AD230" i="14"/>
  <c r="AC166" i="14"/>
  <c r="AC168" i="14"/>
  <c r="Q416" i="14"/>
  <c r="R45" i="14"/>
  <c r="T45" i="14"/>
  <c r="AF45" i="14" s="1"/>
  <c r="AI45" i="14" s="1"/>
  <c r="U161" i="14"/>
  <c r="AE107" i="14"/>
  <c r="AB75" i="14"/>
  <c r="AB83" i="14" s="1"/>
  <c r="N83" i="14"/>
  <c r="R23" i="14"/>
  <c r="T23" i="14"/>
  <c r="AF23" i="14" s="1"/>
  <c r="AI23" i="14" s="1"/>
  <c r="Z155" i="14"/>
  <c r="R127" i="14"/>
  <c r="T127" i="14"/>
  <c r="AF127" i="14" s="1"/>
  <c r="T118" i="14"/>
  <c r="R118" i="14"/>
  <c r="X73" i="14"/>
  <c r="R160" i="14"/>
  <c r="T160" i="14"/>
  <c r="U181" i="14"/>
  <c r="W93" i="14"/>
  <c r="W154" i="14"/>
  <c r="X168" i="14"/>
  <c r="AB154" i="14"/>
  <c r="V166" i="14"/>
  <c r="R26" i="14"/>
  <c r="T26" i="14"/>
  <c r="AF26" i="14" s="1"/>
  <c r="AI26" i="14" s="1"/>
  <c r="Y75" i="14"/>
  <c r="Y83" i="14" s="1"/>
  <c r="K83" i="14"/>
  <c r="Y86" i="14"/>
  <c r="Y95" i="14" s="1"/>
  <c r="K95" i="14"/>
  <c r="J185" i="14"/>
  <c r="X104" i="14"/>
  <c r="T132" i="14"/>
  <c r="AF132" i="14" s="1"/>
  <c r="R132" i="14"/>
  <c r="T156" i="14"/>
  <c r="AF156" i="14" s="1"/>
  <c r="R156" i="14"/>
  <c r="Y163" i="14"/>
  <c r="V172" i="14"/>
  <c r="Z212" i="14"/>
  <c r="V202" i="14"/>
  <c r="R203" i="14"/>
  <c r="T203" i="14"/>
  <c r="AF203" i="14" s="1"/>
  <c r="R16" i="14"/>
  <c r="T16" i="14"/>
  <c r="R48" i="14"/>
  <c r="T48" i="14"/>
  <c r="AF48" i="14" s="1"/>
  <c r="AI48" i="14" s="1"/>
  <c r="U54" i="14"/>
  <c r="AF54" i="14" s="1"/>
  <c r="R54" i="14"/>
  <c r="R67" i="14"/>
  <c r="T67" i="14"/>
  <c r="AF67" i="14" s="1"/>
  <c r="G95" i="14"/>
  <c r="U86" i="14"/>
  <c r="F185" i="14"/>
  <c r="T104" i="14"/>
  <c r="R104" i="14"/>
  <c r="X155" i="14"/>
  <c r="AB160" i="14"/>
  <c r="R140" i="14"/>
  <c r="T140" i="14"/>
  <c r="AF140" i="14" s="1"/>
  <c r="R165" i="14"/>
  <c r="T165" i="14"/>
  <c r="AF165" i="14" s="1"/>
  <c r="Y194" i="14"/>
  <c r="R115" i="14"/>
  <c r="T115" i="14"/>
  <c r="AF115" i="14" s="1"/>
  <c r="Z121" i="14"/>
  <c r="R147" i="14"/>
  <c r="T147" i="14"/>
  <c r="AF147" i="14" s="1"/>
  <c r="U154" i="14"/>
  <c r="Y162" i="14"/>
  <c r="V170" i="14"/>
  <c r="X210" i="14"/>
  <c r="R230" i="14"/>
  <c r="T230" i="14"/>
  <c r="X231" i="14"/>
  <c r="AA218" i="14"/>
  <c r="X260" i="14"/>
  <c r="U246" i="14"/>
  <c r="V210" i="14"/>
  <c r="T274" i="14"/>
  <c r="R274" i="14"/>
  <c r="AB237" i="14"/>
  <c r="Y262" i="14"/>
  <c r="V298" i="14"/>
  <c r="X314" i="14"/>
  <c r="R281" i="14"/>
  <c r="T281" i="14"/>
  <c r="Z158" i="14"/>
  <c r="Z239" i="14"/>
  <c r="R247" i="14"/>
  <c r="T247" i="14"/>
  <c r="AF247" i="14" s="1"/>
  <c r="R306" i="14"/>
  <c r="T306" i="14"/>
  <c r="AF306" i="14" s="1"/>
  <c r="Y313" i="14"/>
  <c r="T337" i="14"/>
  <c r="R337" i="14"/>
  <c r="N374" i="14"/>
  <c r="AB297" i="14"/>
  <c r="U316" i="14"/>
  <c r="AB260" i="14"/>
  <c r="W274" i="14"/>
  <c r="X216" i="14"/>
  <c r="AB230" i="14"/>
  <c r="Y274" i="14"/>
  <c r="J288" i="14"/>
  <c r="X279" i="14"/>
  <c r="R322" i="14"/>
  <c r="T322" i="14"/>
  <c r="AF322" i="14" s="1"/>
  <c r="V286" i="14"/>
  <c r="V371" i="14"/>
  <c r="Z341" i="14"/>
  <c r="W378" i="14"/>
  <c r="Y378" i="14"/>
  <c r="X255" i="14"/>
  <c r="AA371" i="14"/>
  <c r="X402" i="14"/>
  <c r="R355" i="14"/>
  <c r="T355" i="14"/>
  <c r="AF355" i="14" s="1"/>
  <c r="R365" i="14"/>
  <c r="T365" i="14"/>
  <c r="AB346" i="14"/>
  <c r="U365" i="14"/>
  <c r="AB406" i="14"/>
  <c r="AB313" i="14"/>
  <c r="R321" i="14"/>
  <c r="T321" i="14"/>
  <c r="AF321" i="14" s="1"/>
  <c r="AB359" i="14"/>
  <c r="L394" i="14"/>
  <c r="L397" i="14" s="1"/>
  <c r="Z390" i="14"/>
  <c r="Z394" i="14" s="1"/>
  <c r="Z397" i="14" s="1"/>
  <c r="W246" i="14"/>
  <c r="X274" i="14"/>
  <c r="T314" i="14"/>
  <c r="AF314" i="14" s="1"/>
  <c r="R314" i="14"/>
  <c r="Y381" i="14"/>
  <c r="Z194" i="14"/>
  <c r="AA255" i="14"/>
  <c r="L288" i="14"/>
  <c r="Z279" i="14"/>
  <c r="R328" i="14"/>
  <c r="T328" i="14"/>
  <c r="AF328" i="14" s="1"/>
  <c r="X359" i="14"/>
  <c r="T191" i="14"/>
  <c r="AF191" i="14" s="1"/>
  <c r="R191" i="14"/>
  <c r="U210" i="14"/>
  <c r="W216" i="14"/>
  <c r="T233" i="14"/>
  <c r="AF233" i="14" s="1"/>
  <c r="R233" i="14"/>
  <c r="V239" i="14"/>
  <c r="T265" i="14"/>
  <c r="AF265" i="14" s="1"/>
  <c r="R265" i="14"/>
  <c r="AA281" i="14"/>
  <c r="T311" i="14"/>
  <c r="AF311" i="14" s="1"/>
  <c r="R311" i="14"/>
  <c r="V374" i="14"/>
  <c r="V386" i="14" s="1"/>
  <c r="T343" i="14"/>
  <c r="AF343" i="14" s="1"/>
  <c r="R343" i="14"/>
  <c r="V381" i="14"/>
  <c r="V359" i="14"/>
  <c r="T50" i="14"/>
  <c r="AF50" i="14" s="1"/>
  <c r="R50" i="14"/>
  <c r="U18" i="14"/>
  <c r="U73" i="14" s="1"/>
  <c r="W11" i="14"/>
  <c r="AA44" i="14"/>
  <c r="AB93" i="14"/>
  <c r="AB61" i="14"/>
  <c r="AE119" i="14"/>
  <c r="AD119" i="14"/>
  <c r="AD185" i="14" s="1"/>
  <c r="W61" i="14"/>
  <c r="W83" i="14"/>
  <c r="AB56" i="14"/>
  <c r="AC78" i="14"/>
  <c r="AD78" i="14"/>
  <c r="K72" i="14"/>
  <c r="K98" i="14" s="1"/>
  <c r="T334" i="13"/>
  <c r="AF334" i="13" s="1"/>
  <c r="R334" i="13"/>
  <c r="V20" i="13"/>
  <c r="V76" i="13" s="1"/>
  <c r="V101" i="13" s="1"/>
  <c r="R20" i="13"/>
  <c r="T14" i="13"/>
  <c r="T76" i="13" s="1"/>
  <c r="R14" i="13"/>
  <c r="T46" i="13"/>
  <c r="AF46" i="13" s="1"/>
  <c r="R46" i="13"/>
  <c r="Z70" i="13"/>
  <c r="Z153" i="13"/>
  <c r="R201" i="13"/>
  <c r="T201" i="13"/>
  <c r="T336" i="13"/>
  <c r="R336" i="13"/>
  <c r="T147" i="13"/>
  <c r="AF147" i="13" s="1"/>
  <c r="AI147" i="13" s="1"/>
  <c r="R147" i="13"/>
  <c r="AA153" i="13"/>
  <c r="X305" i="13"/>
  <c r="T328" i="13"/>
  <c r="R328" i="13"/>
  <c r="T168" i="13"/>
  <c r="R168" i="13"/>
  <c r="AF174" i="13"/>
  <c r="AA197" i="13"/>
  <c r="AB226" i="13"/>
  <c r="AB276" i="13" s="1"/>
  <c r="N276" i="13"/>
  <c r="AB258" i="13"/>
  <c r="R282" i="13"/>
  <c r="T282" i="13"/>
  <c r="AF282" i="13" s="1"/>
  <c r="Z317" i="13"/>
  <c r="N410" i="13"/>
  <c r="N413" i="13" s="1"/>
  <c r="AB401" i="13"/>
  <c r="M383" i="13"/>
  <c r="AA377" i="13"/>
  <c r="R366" i="13"/>
  <c r="T366" i="13"/>
  <c r="AF366" i="13" s="1"/>
  <c r="AA351" i="13"/>
  <c r="R404" i="13"/>
  <c r="T404" i="13"/>
  <c r="AF404" i="13" s="1"/>
  <c r="U315" i="13"/>
  <c r="R259" i="13"/>
  <c r="T259" i="13"/>
  <c r="AF259" i="13" s="1"/>
  <c r="AC244" i="13"/>
  <c r="T183" i="13"/>
  <c r="AF183" i="13" s="1"/>
  <c r="R183" i="13"/>
  <c r="R141" i="13"/>
  <c r="T141" i="13"/>
  <c r="AF141" i="13" s="1"/>
  <c r="AI141" i="13" s="1"/>
  <c r="R240" i="13"/>
  <c r="AE214" i="13"/>
  <c r="H223" i="13"/>
  <c r="R338" i="13"/>
  <c r="AE317" i="13"/>
  <c r="R280" i="13"/>
  <c r="R150" i="13"/>
  <c r="AE113" i="13"/>
  <c r="AC113" i="13"/>
  <c r="X113" i="13"/>
  <c r="X186" i="13" s="1"/>
  <c r="AC371" i="13"/>
  <c r="AE349" i="13"/>
  <c r="AA349" i="13"/>
  <c r="W279" i="13"/>
  <c r="W288" i="13" s="1"/>
  <c r="T235" i="13"/>
  <c r="AE164" i="13"/>
  <c r="R117" i="13"/>
  <c r="R359" i="13"/>
  <c r="R324" i="13"/>
  <c r="R308" i="13"/>
  <c r="H288" i="13"/>
  <c r="W219" i="13"/>
  <c r="AA394" i="13"/>
  <c r="AA397" i="13" s="1"/>
  <c r="AE235" i="13"/>
  <c r="AD235" i="13"/>
  <c r="AB213" i="13"/>
  <c r="R194" i="13"/>
  <c r="R153" i="13"/>
  <c r="Z132" i="13"/>
  <c r="R120" i="13"/>
  <c r="Z186" i="13"/>
  <c r="AD328" i="13"/>
  <c r="Y132" i="13"/>
  <c r="AF251" i="13"/>
  <c r="R215" i="13"/>
  <c r="K186" i="13"/>
  <c r="AE133" i="13"/>
  <c r="AC133" i="13"/>
  <c r="T304" i="13"/>
  <c r="AF304" i="13" s="1"/>
  <c r="R182" i="13"/>
  <c r="W164" i="13"/>
  <c r="L276" i="13"/>
  <c r="R93" i="13"/>
  <c r="W70" i="13"/>
  <c r="AF35" i="13"/>
  <c r="G76" i="13"/>
  <c r="G101" i="13" s="1"/>
  <c r="AD133" i="13"/>
  <c r="AE62" i="13"/>
  <c r="R34" i="13"/>
  <c r="AA356" i="13"/>
  <c r="R92" i="13"/>
  <c r="AD349" i="13"/>
  <c r="W161" i="13"/>
  <c r="R84" i="13"/>
  <c r="AC44" i="13"/>
  <c r="AA77" i="13"/>
  <c r="G223" i="13"/>
  <c r="AB44" i="13"/>
  <c r="R263" i="13"/>
  <c r="W98" i="13"/>
  <c r="R61" i="13"/>
  <c r="AA44" i="13"/>
  <c r="V98" i="13"/>
  <c r="AE66" i="13"/>
  <c r="X66" i="13"/>
  <c r="AD66" i="13"/>
  <c r="V39" i="13"/>
  <c r="AF39" i="13" s="1"/>
  <c r="Y254" i="13"/>
  <c r="AB178" i="13"/>
  <c r="U133" i="13"/>
  <c r="AF133" i="13" s="1"/>
  <c r="AI133" i="13" s="1"/>
  <c r="X70" i="13"/>
  <c r="AD40" i="13"/>
  <c r="AD77" i="13" s="1"/>
  <c r="AC40" i="13"/>
  <c r="AC77" i="13" s="1"/>
  <c r="AE40" i="13"/>
  <c r="AE77" i="13" s="1"/>
  <c r="AE22" i="13"/>
  <c r="Z37" i="13"/>
  <c r="W37" i="13"/>
  <c r="Y70" i="13"/>
  <c r="V73" i="13"/>
  <c r="AE45" i="13"/>
  <c r="AE73" i="13"/>
  <c r="X44" i="13"/>
  <c r="AF33" i="13"/>
  <c r="R31" i="13"/>
  <c r="R18" i="13"/>
  <c r="AB61" i="13"/>
  <c r="R39" i="13"/>
  <c r="X355" i="12"/>
  <c r="J361" i="12"/>
  <c r="T249" i="12"/>
  <c r="AF249" i="12" s="1"/>
  <c r="R249" i="12"/>
  <c r="R193" i="12"/>
  <c r="T193" i="12"/>
  <c r="AF193" i="12" s="1"/>
  <c r="M201" i="12"/>
  <c r="AA167" i="12"/>
  <c r="R137" i="12"/>
  <c r="T137" i="12"/>
  <c r="AF137" i="12" s="1"/>
  <c r="AI137" i="12" s="1"/>
  <c r="T91" i="12"/>
  <c r="AF91" i="12" s="1"/>
  <c r="AI91" i="12" s="1"/>
  <c r="R91" i="12"/>
  <c r="K77" i="12"/>
  <c r="Y69" i="12"/>
  <c r="Y77" i="12" s="1"/>
  <c r="Y324" i="12"/>
  <c r="T225" i="12"/>
  <c r="R225" i="12"/>
  <c r="T217" i="12"/>
  <c r="AF217" i="12" s="1"/>
  <c r="R217" i="12"/>
  <c r="R177" i="12"/>
  <c r="T177" i="12"/>
  <c r="AF177" i="12" s="1"/>
  <c r="T154" i="12"/>
  <c r="AF154" i="12" s="1"/>
  <c r="R154" i="12"/>
  <c r="T107" i="12"/>
  <c r="R107" i="12"/>
  <c r="R44" i="12"/>
  <c r="T44" i="12"/>
  <c r="AF44" i="12" s="1"/>
  <c r="AI44" i="12" s="1"/>
  <c r="T124" i="12"/>
  <c r="AF124" i="12" s="1"/>
  <c r="R124" i="12"/>
  <c r="R212" i="12"/>
  <c r="T212" i="12"/>
  <c r="AF212" i="12" s="1"/>
  <c r="R219" i="12"/>
  <c r="T219" i="12"/>
  <c r="AF219" i="12" s="1"/>
  <c r="R261" i="12"/>
  <c r="T261" i="12"/>
  <c r="AF261" i="12" s="1"/>
  <c r="R331" i="12"/>
  <c r="T331" i="12"/>
  <c r="AF331" i="12" s="1"/>
  <c r="T258" i="12"/>
  <c r="R258" i="12"/>
  <c r="T280" i="12"/>
  <c r="AF280" i="12" s="1"/>
  <c r="R280" i="12"/>
  <c r="T344" i="12"/>
  <c r="AF344" i="12" s="1"/>
  <c r="R344" i="12"/>
  <c r="T174" i="12"/>
  <c r="R174" i="12"/>
  <c r="V259" i="12"/>
  <c r="AB299" i="12"/>
  <c r="AB304" i="12"/>
  <c r="T325" i="12"/>
  <c r="AF325" i="12" s="1"/>
  <c r="R325" i="12"/>
  <c r="R330" i="12"/>
  <c r="T330" i="12"/>
  <c r="AF330" i="12" s="1"/>
  <c r="AE340" i="12"/>
  <c r="AE345" i="12"/>
  <c r="U218" i="12"/>
  <c r="AF218" i="12" s="1"/>
  <c r="R223" i="12"/>
  <c r="T223" i="12"/>
  <c r="AF223" i="12" s="1"/>
  <c r="T287" i="12"/>
  <c r="AF287" i="12" s="1"/>
  <c r="R287" i="12"/>
  <c r="L361" i="12"/>
  <c r="Z355" i="12"/>
  <c r="Z368" i="12"/>
  <c r="Z372" i="12" s="1"/>
  <c r="Z375" i="12" s="1"/>
  <c r="L372" i="12"/>
  <c r="L375" i="12" s="1"/>
  <c r="R386" i="12"/>
  <c r="T386" i="12"/>
  <c r="AF386" i="12" s="1"/>
  <c r="AC304" i="12"/>
  <c r="U266" i="12"/>
  <c r="AF195" i="12"/>
  <c r="O201" i="12"/>
  <c r="R35" i="12"/>
  <c r="R286" i="12"/>
  <c r="AC225" i="12"/>
  <c r="R142" i="12"/>
  <c r="Y113" i="12"/>
  <c r="AD41" i="12"/>
  <c r="R29" i="12"/>
  <c r="R337" i="12"/>
  <c r="AC292" i="12"/>
  <c r="Y292" i="12"/>
  <c r="V192" i="12"/>
  <c r="R170" i="12"/>
  <c r="L164" i="12"/>
  <c r="U370" i="12"/>
  <c r="AF370" i="12" s="1"/>
  <c r="X322" i="12"/>
  <c r="R238" i="12"/>
  <c r="AF93" i="12"/>
  <c r="AI93" i="12" s="1"/>
  <c r="R73" i="12"/>
  <c r="V48" i="12"/>
  <c r="AF48" i="12" s="1"/>
  <c r="AI48" i="12" s="1"/>
  <c r="AE48" i="12"/>
  <c r="AB37" i="12"/>
  <c r="AD19" i="12"/>
  <c r="R385" i="12"/>
  <c r="H254" i="12"/>
  <c r="R183" i="12"/>
  <c r="V168" i="12"/>
  <c r="X88" i="12"/>
  <c r="Z41" i="12"/>
  <c r="R345" i="12"/>
  <c r="AD299" i="12"/>
  <c r="O266" i="12"/>
  <c r="AF150" i="12"/>
  <c r="R135" i="12"/>
  <c r="AB66" i="12"/>
  <c r="AF22" i="12"/>
  <c r="AI22" i="12" s="1"/>
  <c r="T251" i="12"/>
  <c r="AF251" i="12" s="1"/>
  <c r="Z224" i="12"/>
  <c r="R122" i="12"/>
  <c r="AF94" i="12"/>
  <c r="AI94" i="12" s="1"/>
  <c r="AC50" i="12"/>
  <c r="R305" i="12"/>
  <c r="Z276" i="12"/>
  <c r="AF172" i="12"/>
  <c r="AB113" i="12"/>
  <c r="R90" i="12"/>
  <c r="V27" i="12"/>
  <c r="U276" i="12"/>
  <c r="AF276" i="12" s="1"/>
  <c r="W158" i="12"/>
  <c r="Z27" i="12"/>
  <c r="AE277" i="11"/>
  <c r="X277" i="11"/>
  <c r="AD174" i="12"/>
  <c r="Y95" i="12"/>
  <c r="Y164" i="12" s="1"/>
  <c r="R21" i="12"/>
  <c r="Y235" i="12"/>
  <c r="AF235" i="12" s="1"/>
  <c r="AA139" i="12"/>
  <c r="Z20" i="12"/>
  <c r="AC21" i="12"/>
  <c r="R322" i="12"/>
  <c r="AA87" i="12"/>
  <c r="AA164" i="12" s="1"/>
  <c r="AB15" i="12"/>
  <c r="AB55" i="12" s="1"/>
  <c r="AB80" i="12" s="1"/>
  <c r="X15" i="12"/>
  <c r="X55" i="12" s="1"/>
  <c r="X80" i="12" s="1"/>
  <c r="Y240" i="12"/>
  <c r="AB176" i="12"/>
  <c r="AF176" i="12" s="1"/>
  <c r="AC113" i="12"/>
  <c r="AF344" i="11"/>
  <c r="AF385" i="11" s="1"/>
  <c r="Y344" i="11"/>
  <c r="O393" i="11"/>
  <c r="AC387" i="11"/>
  <c r="AE338" i="11"/>
  <c r="AD338" i="11"/>
  <c r="AD319" i="11"/>
  <c r="AF319" i="11"/>
  <c r="AF307" i="11"/>
  <c r="V239" i="11"/>
  <c r="AF208" i="11"/>
  <c r="W208" i="11"/>
  <c r="V30" i="11"/>
  <c r="AG30" i="11" s="1"/>
  <c r="AJ30" i="11" s="1"/>
  <c r="S30" i="11"/>
  <c r="U418" i="11"/>
  <c r="AG418" i="11" s="1"/>
  <c r="S418" i="11"/>
  <c r="AF332" i="11"/>
  <c r="AD332" i="11"/>
  <c r="AC320" i="11"/>
  <c r="U303" i="11"/>
  <c r="AG303" i="11" s="1"/>
  <c r="S303" i="11"/>
  <c r="U152" i="11"/>
  <c r="S152" i="11"/>
  <c r="S118" i="11"/>
  <c r="U118" i="11"/>
  <c r="AG118" i="11" s="1"/>
  <c r="AA154" i="11"/>
  <c r="S162" i="11"/>
  <c r="U162" i="11"/>
  <c r="AG162" i="11" s="1"/>
  <c r="Y184" i="11"/>
  <c r="S416" i="11"/>
  <c r="U416" i="11"/>
  <c r="AG416" i="11" s="1"/>
  <c r="U25" i="11"/>
  <c r="S25" i="11"/>
  <c r="S180" i="11"/>
  <c r="U180" i="11"/>
  <c r="AG180" i="11" s="1"/>
  <c r="U239" i="11"/>
  <c r="AG239" i="11" s="1"/>
  <c r="S239" i="11"/>
  <c r="V318" i="11"/>
  <c r="X338" i="11"/>
  <c r="S364" i="11"/>
  <c r="U364" i="11"/>
  <c r="AG364" i="11" s="1"/>
  <c r="U388" i="11"/>
  <c r="S388" i="11"/>
  <c r="S354" i="11"/>
  <c r="U354" i="11"/>
  <c r="AG354" i="11" s="1"/>
  <c r="U44" i="11"/>
  <c r="AG44" i="11" s="1"/>
  <c r="AJ44" i="11" s="1"/>
  <c r="S44" i="11"/>
  <c r="U150" i="11"/>
  <c r="S150" i="11"/>
  <c r="Z177" i="11"/>
  <c r="U194" i="11"/>
  <c r="AG194" i="11" s="1"/>
  <c r="S194" i="11"/>
  <c r="Y230" i="11"/>
  <c r="K281" i="11"/>
  <c r="S261" i="11"/>
  <c r="U261" i="11"/>
  <c r="AG261" i="11" s="1"/>
  <c r="AJ261" i="11" s="1"/>
  <c r="U285" i="11"/>
  <c r="AG285" i="11" s="1"/>
  <c r="S285" i="11"/>
  <c r="X382" i="11"/>
  <c r="K420" i="11"/>
  <c r="K423" i="11" s="1"/>
  <c r="Y411" i="11"/>
  <c r="Z378" i="11"/>
  <c r="AB233" i="11"/>
  <c r="U247" i="11"/>
  <c r="AG247" i="11" s="1"/>
  <c r="S247" i="11"/>
  <c r="AA264" i="11"/>
  <c r="U271" i="11"/>
  <c r="S271" i="11"/>
  <c r="AC284" i="11"/>
  <c r="AC293" i="11" s="1"/>
  <c r="O293" i="11"/>
  <c r="AB316" i="11"/>
  <c r="U382" i="11"/>
  <c r="S382" i="11"/>
  <c r="S27" i="11"/>
  <c r="U27" i="11"/>
  <c r="AA33" i="11"/>
  <c r="AA151" i="11"/>
  <c r="AA177" i="11"/>
  <c r="U197" i="11"/>
  <c r="AG197" i="11" s="1"/>
  <c r="S197" i="11"/>
  <c r="AA216" i="11"/>
  <c r="AC238" i="11"/>
  <c r="S265" i="11"/>
  <c r="U265" i="11"/>
  <c r="AG265" i="11" s="1"/>
  <c r="AJ265" i="11" s="1"/>
  <c r="AA277" i="11"/>
  <c r="AB287" i="11"/>
  <c r="W385" i="11"/>
  <c r="S349" i="11"/>
  <c r="U349" i="11"/>
  <c r="AG349" i="11" s="1"/>
  <c r="S381" i="11"/>
  <c r="U381" i="11"/>
  <c r="W15" i="12"/>
  <c r="AF15" i="12" s="1"/>
  <c r="AI15" i="12" s="1"/>
  <c r="AB382" i="11"/>
  <c r="S368" i="11"/>
  <c r="U368" i="11"/>
  <c r="AG368" i="11" s="1"/>
  <c r="Z320" i="11"/>
  <c r="Y307" i="11"/>
  <c r="U291" i="11"/>
  <c r="AG291" i="11" s="1"/>
  <c r="S291" i="11"/>
  <c r="V257" i="11"/>
  <c r="U170" i="11"/>
  <c r="AG170" i="11" s="1"/>
  <c r="S170" i="11"/>
  <c r="X154" i="11"/>
  <c r="S22" i="11"/>
  <c r="U22" i="11"/>
  <c r="Z11" i="12"/>
  <c r="AF11" i="12" s="1"/>
  <c r="AI11" i="12" s="1"/>
  <c r="X118" i="12"/>
  <c r="AF118" i="12" s="1"/>
  <c r="G55" i="12"/>
  <c r="U6" i="1" s="1"/>
  <c r="S309" i="11"/>
  <c r="X262" i="11"/>
  <c r="J55" i="12"/>
  <c r="J80" i="12" s="1"/>
  <c r="X319" i="11"/>
  <c r="AC90" i="11"/>
  <c r="AD43" i="11"/>
  <c r="AC414" i="11"/>
  <c r="AC271" i="11"/>
  <c r="AA213" i="11"/>
  <c r="AD330" i="11"/>
  <c r="AE330" i="11"/>
  <c r="W287" i="11"/>
  <c r="Y265" i="11"/>
  <c r="X320" i="11"/>
  <c r="S287" i="11"/>
  <c r="AD36" i="11"/>
  <c r="Z36" i="11"/>
  <c r="AG36" i="11" s="1"/>
  <c r="AJ36" i="11" s="1"/>
  <c r="Z404" i="11"/>
  <c r="Z407" i="11" s="1"/>
  <c r="S379" i="11"/>
  <c r="AF358" i="11"/>
  <c r="AE358" i="11"/>
  <c r="AG358" i="11" s="1"/>
  <c r="AF330" i="11"/>
  <c r="AA270" i="11"/>
  <c r="AE256" i="11"/>
  <c r="AB216" i="11"/>
  <c r="S113" i="11"/>
  <c r="J96" i="11"/>
  <c r="AF326" i="11"/>
  <c r="AE326" i="11"/>
  <c r="AD326" i="11"/>
  <c r="I281" i="11"/>
  <c r="J281" i="11"/>
  <c r="S184" i="11"/>
  <c r="N85" i="11"/>
  <c r="X264" i="11"/>
  <c r="Y246" i="11"/>
  <c r="AE90" i="11"/>
  <c r="G85" i="11"/>
  <c r="AC25" i="11"/>
  <c r="Q426" i="11"/>
  <c r="S78" i="11"/>
  <c r="S85" i="11" s="1"/>
  <c r="M74" i="11"/>
  <c r="AD34" i="11"/>
  <c r="Y55" i="11"/>
  <c r="Y24" i="11"/>
  <c r="AG24" i="11" s="1"/>
  <c r="AJ24" i="11" s="1"/>
  <c r="AD33" i="11"/>
  <c r="AD368" i="10"/>
  <c r="AE270" i="11"/>
  <c r="Z43" i="11"/>
  <c r="S15" i="11"/>
  <c r="T78" i="10"/>
  <c r="AF78" i="10" s="1"/>
  <c r="R78" i="10"/>
  <c r="T28" i="10"/>
  <c r="AF28" i="10" s="1"/>
  <c r="R28" i="10"/>
  <c r="R17" i="10"/>
  <c r="T17" i="10"/>
  <c r="AF17" i="10" s="1"/>
  <c r="G374" i="10"/>
  <c r="U292" i="10"/>
  <c r="T104" i="10"/>
  <c r="AF104" i="10" s="1"/>
  <c r="R104" i="10"/>
  <c r="H218" i="10"/>
  <c r="V184" i="10"/>
  <c r="V218" i="10" s="1"/>
  <c r="T238" i="10"/>
  <c r="AF238" i="10" s="1"/>
  <c r="R238" i="10"/>
  <c r="T147" i="10"/>
  <c r="AF147" i="10" s="1"/>
  <c r="R147" i="10"/>
  <c r="T185" i="10"/>
  <c r="AF185" i="10" s="1"/>
  <c r="R185" i="10"/>
  <c r="T152" i="10"/>
  <c r="AF152" i="10" s="1"/>
  <c r="R152" i="10"/>
  <c r="T36" i="10"/>
  <c r="AF36" i="10" s="1"/>
  <c r="R36" i="10"/>
  <c r="R46" i="10"/>
  <c r="T46" i="10"/>
  <c r="AF46" i="10" s="1"/>
  <c r="T135" i="10"/>
  <c r="AF135" i="10" s="1"/>
  <c r="R135" i="10"/>
  <c r="T201" i="10"/>
  <c r="AF201" i="10" s="1"/>
  <c r="R201" i="10"/>
  <c r="Z326" i="10"/>
  <c r="Y364" i="10"/>
  <c r="W390" i="10"/>
  <c r="W394" i="10" s="1"/>
  <c r="W397" i="10" s="1"/>
  <c r="I394" i="10"/>
  <c r="I397" i="10" s="1"/>
  <c r="T88" i="10"/>
  <c r="AF88" i="10" s="1"/>
  <c r="R88" i="10"/>
  <c r="T133" i="10"/>
  <c r="AF133" i="10" s="1"/>
  <c r="R133" i="10"/>
  <c r="T187" i="10"/>
  <c r="AF187" i="10" s="1"/>
  <c r="R187" i="10"/>
  <c r="T195" i="10"/>
  <c r="AF195" i="10" s="1"/>
  <c r="R195" i="10"/>
  <c r="T203" i="10"/>
  <c r="AF203" i="10" s="1"/>
  <c r="R203" i="10"/>
  <c r="T211" i="10"/>
  <c r="AF211" i="10" s="1"/>
  <c r="R211" i="10"/>
  <c r="R281" i="10"/>
  <c r="T281" i="10"/>
  <c r="AF281" i="10" s="1"/>
  <c r="R303" i="10"/>
  <c r="T303" i="10"/>
  <c r="AF303" i="10" s="1"/>
  <c r="AA317" i="10"/>
  <c r="T40" i="10"/>
  <c r="AF40" i="10" s="1"/>
  <c r="R40" i="10"/>
  <c r="T61" i="10"/>
  <c r="AF61" i="10" s="1"/>
  <c r="R61" i="10"/>
  <c r="X184" i="10"/>
  <c r="X218" i="10" s="1"/>
  <c r="J218" i="10"/>
  <c r="T204" i="10"/>
  <c r="AF204" i="10" s="1"/>
  <c r="R204" i="10"/>
  <c r="T242" i="10"/>
  <c r="AF242" i="10" s="1"/>
  <c r="R242" i="10"/>
  <c r="R300" i="10"/>
  <c r="T300" i="10"/>
  <c r="AF300" i="10" s="1"/>
  <c r="R367" i="10"/>
  <c r="T367" i="10"/>
  <c r="T167" i="10"/>
  <c r="AF167" i="10" s="1"/>
  <c r="R167" i="10"/>
  <c r="U221" i="10"/>
  <c r="U271" i="10" s="1"/>
  <c r="G271" i="10"/>
  <c r="Z296" i="10"/>
  <c r="R226" i="10"/>
  <c r="T226" i="10"/>
  <c r="AF226" i="10" s="1"/>
  <c r="U301" i="10"/>
  <c r="T360" i="10"/>
  <c r="R360" i="10"/>
  <c r="T225" i="10"/>
  <c r="AF225" i="10" s="1"/>
  <c r="R225" i="10"/>
  <c r="R250" i="10"/>
  <c r="T250" i="10"/>
  <c r="AF250" i="10" s="1"/>
  <c r="X307" i="10"/>
  <c r="T334" i="10"/>
  <c r="R334" i="10"/>
  <c r="W360" i="10"/>
  <c r="U47" i="10"/>
  <c r="AF47" i="10" s="1"/>
  <c r="R47" i="10"/>
  <c r="F218" i="10"/>
  <c r="T184" i="10"/>
  <c r="R184" i="10"/>
  <c r="X374" i="10"/>
  <c r="X386" i="10" s="1"/>
  <c r="V375" i="10"/>
  <c r="T297" i="10"/>
  <c r="AF297" i="10" s="1"/>
  <c r="R297" i="10"/>
  <c r="R365" i="10"/>
  <c r="T365" i="10"/>
  <c r="AF365" i="10" s="1"/>
  <c r="AB372" i="10"/>
  <c r="G410" i="10"/>
  <c r="G413" i="10" s="1"/>
  <c r="U401" i="10"/>
  <c r="R408" i="10"/>
  <c r="T408" i="10"/>
  <c r="AF408" i="10" s="1"/>
  <c r="Z307" i="10"/>
  <c r="T341" i="10"/>
  <c r="AF341" i="10" s="1"/>
  <c r="R341" i="10"/>
  <c r="X364" i="10"/>
  <c r="L383" i="10"/>
  <c r="Z377" i="10"/>
  <c r="L410" i="10"/>
  <c r="L413" i="10" s="1"/>
  <c r="Z401" i="10"/>
  <c r="K181" i="10"/>
  <c r="K286" i="10" s="1"/>
  <c r="Y103" i="10"/>
  <c r="Y181" i="10" s="1"/>
  <c r="Y286" i="10" s="1"/>
  <c r="T232" i="10"/>
  <c r="AF232" i="10" s="1"/>
  <c r="R232" i="10"/>
  <c r="R253" i="10"/>
  <c r="T253" i="10"/>
  <c r="AF253" i="10" s="1"/>
  <c r="AB296" i="10"/>
  <c r="AB317" i="10"/>
  <c r="AB374" i="10" s="1"/>
  <c r="AB386" i="10" s="1"/>
  <c r="R325" i="10"/>
  <c r="T325" i="10"/>
  <c r="AF325" i="10" s="1"/>
  <c r="T346" i="10"/>
  <c r="AF346" i="10" s="1"/>
  <c r="R346" i="10"/>
  <c r="T276" i="10"/>
  <c r="AF276" i="10" s="1"/>
  <c r="R276" i="10"/>
  <c r="Z317" i="10"/>
  <c r="Z374" i="10" s="1"/>
  <c r="Z386" i="10" s="1"/>
  <c r="Z349" i="10"/>
  <c r="AA368" i="10"/>
  <c r="J83" i="10"/>
  <c r="R13" i="10"/>
  <c r="H83" i="10"/>
  <c r="AC127" i="9"/>
  <c r="AD127" i="9"/>
  <c r="AC364" i="8"/>
  <c r="AE181" i="10"/>
  <c r="AE286" i="10" s="1"/>
  <c r="R49" i="10"/>
  <c r="AD263" i="9"/>
  <c r="AE263" i="9"/>
  <c r="AE117" i="9"/>
  <c r="AD117" i="9"/>
  <c r="Y117" i="9"/>
  <c r="Z181" i="10"/>
  <c r="R44" i="10"/>
  <c r="R121" i="10"/>
  <c r="X191" i="9"/>
  <c r="R31" i="9"/>
  <c r="T31" i="9"/>
  <c r="AF31" i="9" s="1"/>
  <c r="AI31" i="9" s="1"/>
  <c r="AD75" i="9"/>
  <c r="AE76" i="8"/>
  <c r="T264" i="9"/>
  <c r="AF264" i="9" s="1"/>
  <c r="R264" i="9"/>
  <c r="AB187" i="9"/>
  <c r="N221" i="9"/>
  <c r="AD155" i="9"/>
  <c r="T51" i="9"/>
  <c r="R51" i="9"/>
  <c r="AC166" i="8"/>
  <c r="AC14" i="8"/>
  <c r="V105" i="9"/>
  <c r="H184" i="9"/>
  <c r="X63" i="9"/>
  <c r="AE36" i="9"/>
  <c r="AA36" i="9"/>
  <c r="T79" i="9"/>
  <c r="AF79" i="9" s="1"/>
  <c r="R79" i="9"/>
  <c r="T131" i="9"/>
  <c r="AF131" i="9" s="1"/>
  <c r="AI131" i="9" s="1"/>
  <c r="R131" i="9"/>
  <c r="W145" i="9"/>
  <c r="R165" i="9"/>
  <c r="T165" i="9"/>
  <c r="AF165" i="9" s="1"/>
  <c r="T26" i="9"/>
  <c r="R26" i="9"/>
  <c r="R60" i="9"/>
  <c r="T60" i="9"/>
  <c r="I96" i="9"/>
  <c r="W88" i="9"/>
  <c r="W96" i="9" s="1"/>
  <c r="Z114" i="9"/>
  <c r="T155" i="9"/>
  <c r="R155" i="9"/>
  <c r="Z180" i="9"/>
  <c r="T210" i="9"/>
  <c r="AF210" i="9" s="1"/>
  <c r="R210" i="9"/>
  <c r="AA257" i="9"/>
  <c r="T143" i="9"/>
  <c r="AF143" i="9" s="1"/>
  <c r="AI143" i="9" s="1"/>
  <c r="R143" i="9"/>
  <c r="R188" i="9"/>
  <c r="T188" i="9"/>
  <c r="AF188" i="9" s="1"/>
  <c r="T12" i="9"/>
  <c r="R12" i="9"/>
  <c r="R32" i="9"/>
  <c r="T32" i="9"/>
  <c r="R52" i="9"/>
  <c r="T52" i="9"/>
  <c r="AF52" i="9" s="1"/>
  <c r="AB77" i="9"/>
  <c r="AB85" i="9" s="1"/>
  <c r="N85" i="9"/>
  <c r="R253" i="9"/>
  <c r="T253" i="9"/>
  <c r="T281" i="9"/>
  <c r="AF281" i="9" s="1"/>
  <c r="AI281" i="9" s="1"/>
  <c r="R281" i="9"/>
  <c r="AB369" i="9"/>
  <c r="Y189" i="9"/>
  <c r="U215" i="9"/>
  <c r="W241" i="9"/>
  <c r="U263" i="9"/>
  <c r="V299" i="9"/>
  <c r="V361" i="9"/>
  <c r="V406" i="9"/>
  <c r="V54" i="9"/>
  <c r="T81" i="9"/>
  <c r="AF81" i="9" s="1"/>
  <c r="R81" i="9"/>
  <c r="AB155" i="9"/>
  <c r="AB203" i="9"/>
  <c r="M274" i="9"/>
  <c r="AA224" i="9"/>
  <c r="V235" i="9"/>
  <c r="R261" i="9"/>
  <c r="T261" i="9"/>
  <c r="AF261" i="9" s="1"/>
  <c r="W300" i="9"/>
  <c r="R364" i="9"/>
  <c r="T364" i="9"/>
  <c r="AA63" i="9"/>
  <c r="U70" i="9"/>
  <c r="AB80" i="9"/>
  <c r="AB117" i="9"/>
  <c r="R149" i="9"/>
  <c r="T149" i="9"/>
  <c r="AF149" i="9" s="1"/>
  <c r="T181" i="9"/>
  <c r="AF181" i="9" s="1"/>
  <c r="R181" i="9"/>
  <c r="R195" i="9"/>
  <c r="T195" i="9"/>
  <c r="AF195" i="9" s="1"/>
  <c r="T238" i="9"/>
  <c r="AF238" i="9" s="1"/>
  <c r="R238" i="9"/>
  <c r="T259" i="9"/>
  <c r="AF259" i="9" s="1"/>
  <c r="R259" i="9"/>
  <c r="T310" i="9"/>
  <c r="AF310" i="9" s="1"/>
  <c r="R310" i="9"/>
  <c r="X321" i="9"/>
  <c r="X372" i="9" s="1"/>
  <c r="V355" i="9"/>
  <c r="U406" i="9"/>
  <c r="R13" i="9"/>
  <c r="T13" i="9"/>
  <c r="AF13" i="9" s="1"/>
  <c r="AI13" i="9" s="1"/>
  <c r="AB25" i="9"/>
  <c r="Z32" i="9"/>
  <c r="R45" i="9"/>
  <c r="T45" i="9"/>
  <c r="AB57" i="9"/>
  <c r="R114" i="9"/>
  <c r="T114" i="9"/>
  <c r="X120" i="9"/>
  <c r="R146" i="9"/>
  <c r="T146" i="9"/>
  <c r="AF146" i="9" s="1"/>
  <c r="AI146" i="9" s="1"/>
  <c r="AA217" i="9"/>
  <c r="R337" i="9"/>
  <c r="T337" i="9"/>
  <c r="R377" i="9"/>
  <c r="T377" i="9"/>
  <c r="AF377" i="9" s="1"/>
  <c r="AB224" i="9"/>
  <c r="N274" i="9"/>
  <c r="AB246" i="9"/>
  <c r="AB267" i="9"/>
  <c r="AB364" i="9"/>
  <c r="M381" i="9"/>
  <c r="AA375" i="9"/>
  <c r="W406" i="9"/>
  <c r="T159" i="9"/>
  <c r="AF159" i="9" s="1"/>
  <c r="R159" i="9"/>
  <c r="V189" i="9"/>
  <c r="T215" i="9"/>
  <c r="AF215" i="9" s="1"/>
  <c r="R215" i="9"/>
  <c r="T225" i="9"/>
  <c r="AF225" i="9" s="1"/>
  <c r="R225" i="9"/>
  <c r="W250" i="9"/>
  <c r="R257" i="9"/>
  <c r="T257" i="9"/>
  <c r="V263" i="9"/>
  <c r="AA280" i="9"/>
  <c r="Z297" i="9"/>
  <c r="Z361" i="9"/>
  <c r="V399" i="9"/>
  <c r="H408" i="9"/>
  <c r="H411" i="9" s="1"/>
  <c r="AC200" i="8"/>
  <c r="R369" i="9"/>
  <c r="T369" i="9"/>
  <c r="R354" i="9"/>
  <c r="T354" i="9"/>
  <c r="AF354" i="9" s="1"/>
  <c r="Y242" i="9"/>
  <c r="Z57" i="9"/>
  <c r="W38" i="8"/>
  <c r="AD38" i="8"/>
  <c r="AC240" i="7"/>
  <c r="AE240" i="7"/>
  <c r="AC187" i="7"/>
  <c r="AE187" i="7"/>
  <c r="AD150" i="9"/>
  <c r="AC150" i="9"/>
  <c r="R141" i="9"/>
  <c r="X300" i="9"/>
  <c r="R178" i="9"/>
  <c r="V96" i="9"/>
  <c r="AD297" i="9"/>
  <c r="R160" i="9"/>
  <c r="AE113" i="9"/>
  <c r="AC359" i="9"/>
  <c r="AD359" i="9"/>
  <c r="Z38" i="9"/>
  <c r="R172" i="9"/>
  <c r="R67" i="9"/>
  <c r="V364" i="9"/>
  <c r="AF209" i="9"/>
  <c r="R111" i="9"/>
  <c r="R151" i="9"/>
  <c r="AD229" i="8"/>
  <c r="AE44" i="9"/>
  <c r="Y43" i="9"/>
  <c r="W25" i="9"/>
  <c r="R16" i="9"/>
  <c r="AA296" i="8"/>
  <c r="M373" i="8"/>
  <c r="Y251" i="8"/>
  <c r="AB173" i="8"/>
  <c r="T151" i="8"/>
  <c r="AF151" i="8" s="1"/>
  <c r="AI151" i="8" s="1"/>
  <c r="R151" i="8"/>
  <c r="F86" i="8"/>
  <c r="T78" i="8"/>
  <c r="R78" i="8"/>
  <c r="X401" i="7"/>
  <c r="Y296" i="7"/>
  <c r="AB274" i="7"/>
  <c r="N283" i="7"/>
  <c r="AC211" i="7"/>
  <c r="AE211" i="7"/>
  <c r="R184" i="7"/>
  <c r="T184" i="7"/>
  <c r="F218" i="7"/>
  <c r="R163" i="7"/>
  <c r="T163" i="7"/>
  <c r="AF163" i="7" s="1"/>
  <c r="T38" i="7"/>
  <c r="AF38" i="7" s="1"/>
  <c r="AI38" i="7" s="1"/>
  <c r="R38" i="7"/>
  <c r="T273" i="8"/>
  <c r="AF273" i="8" s="1"/>
  <c r="R273" i="8"/>
  <c r="R199" i="8"/>
  <c r="T199" i="8"/>
  <c r="AF199" i="8" s="1"/>
  <c r="T149" i="8"/>
  <c r="R149" i="8"/>
  <c r="X109" i="8"/>
  <c r="R83" i="8"/>
  <c r="T83" i="8"/>
  <c r="R53" i="8"/>
  <c r="T53" i="8"/>
  <c r="AF53" i="8" s="1"/>
  <c r="Z76" i="8"/>
  <c r="X30" i="8"/>
  <c r="U108" i="8"/>
  <c r="Y347" i="8"/>
  <c r="J382" i="8"/>
  <c r="X376" i="8"/>
  <c r="X18" i="8"/>
  <c r="V54" i="8"/>
  <c r="R129" i="8"/>
  <c r="T129" i="8"/>
  <c r="U281" i="8"/>
  <c r="AB359" i="8"/>
  <c r="L409" i="8"/>
  <c r="L412" i="8" s="1"/>
  <c r="Z400" i="8"/>
  <c r="X58" i="8"/>
  <c r="V81" i="8"/>
  <c r="AB192" i="8"/>
  <c r="T260" i="8"/>
  <c r="AF260" i="8" s="1"/>
  <c r="R260" i="8"/>
  <c r="U326" i="8"/>
  <c r="R366" i="8"/>
  <c r="T366" i="8"/>
  <c r="AF366" i="8" s="1"/>
  <c r="R18" i="8"/>
  <c r="T18" i="8"/>
  <c r="W29" i="8"/>
  <c r="T72" i="8"/>
  <c r="AF72" i="8" s="1"/>
  <c r="R72" i="8"/>
  <c r="Z83" i="8"/>
  <c r="AB117" i="8"/>
  <c r="R183" i="8"/>
  <c r="T183" i="8"/>
  <c r="AF183" i="8" s="1"/>
  <c r="AB225" i="8"/>
  <c r="N275" i="8"/>
  <c r="Y307" i="8"/>
  <c r="V339" i="8"/>
  <c r="AA389" i="8"/>
  <c r="AA393" i="8" s="1"/>
  <c r="AA396" i="8" s="1"/>
  <c r="M393" i="8"/>
  <c r="M396" i="8" s="1"/>
  <c r="V18" i="8"/>
  <c r="V75" i="8" s="1"/>
  <c r="T28" i="8"/>
  <c r="AF28" i="8" s="1"/>
  <c r="AI28" i="8" s="1"/>
  <c r="R28" i="8"/>
  <c r="V37" i="8"/>
  <c r="U67" i="8"/>
  <c r="R113" i="8"/>
  <c r="T113" i="8"/>
  <c r="AF113" i="8" s="1"/>
  <c r="AI113" i="8" s="1"/>
  <c r="T14" i="8"/>
  <c r="R14" i="8"/>
  <c r="R30" i="8"/>
  <c r="T30" i="8"/>
  <c r="R46" i="8"/>
  <c r="T46" i="8"/>
  <c r="AF46" i="8" s="1"/>
  <c r="AI46" i="8" s="1"/>
  <c r="R61" i="8"/>
  <c r="T61" i="8"/>
  <c r="AF61" i="8" s="1"/>
  <c r="Y81" i="8"/>
  <c r="V229" i="8"/>
  <c r="J373" i="8"/>
  <c r="J385" i="8" s="1"/>
  <c r="X296" i="8"/>
  <c r="X324" i="8"/>
  <c r="T336" i="8"/>
  <c r="R336" i="8"/>
  <c r="Z14" i="8"/>
  <c r="T27" i="8"/>
  <c r="R27" i="8"/>
  <c r="AB58" i="8"/>
  <c r="X108" i="8"/>
  <c r="AB114" i="8"/>
  <c r="R134" i="8"/>
  <c r="T134" i="8"/>
  <c r="AF134" i="8" s="1"/>
  <c r="AI134" i="8" s="1"/>
  <c r="Z166" i="8"/>
  <c r="N222" i="8"/>
  <c r="AB188" i="8"/>
  <c r="Z214" i="8"/>
  <c r="Z237" i="8"/>
  <c r="F373" i="8"/>
  <c r="T296" i="8"/>
  <c r="R296" i="8"/>
  <c r="Y332" i="8"/>
  <c r="Z358" i="8"/>
  <c r="R198" i="8"/>
  <c r="T198" i="8"/>
  <c r="AF198" i="8" s="1"/>
  <c r="Z247" i="8"/>
  <c r="AB378" i="8"/>
  <c r="U60" i="8"/>
  <c r="T73" i="8"/>
  <c r="AF73" i="8" s="1"/>
  <c r="R73" i="8"/>
  <c r="T94" i="8"/>
  <c r="AF94" i="8" s="1"/>
  <c r="R94" i="8"/>
  <c r="W142" i="8"/>
  <c r="U149" i="8"/>
  <c r="T211" i="8"/>
  <c r="AF211" i="8" s="1"/>
  <c r="R211" i="8"/>
  <c r="T234" i="8"/>
  <c r="AF234" i="8" s="1"/>
  <c r="R234" i="8"/>
  <c r="X246" i="8"/>
  <c r="W259" i="8"/>
  <c r="T266" i="8"/>
  <c r="AF266" i="8" s="1"/>
  <c r="R266" i="8"/>
  <c r="T307" i="8"/>
  <c r="R307" i="8"/>
  <c r="X373" i="8"/>
  <c r="X385" i="8" s="1"/>
  <c r="V347" i="8"/>
  <c r="F393" i="8"/>
  <c r="T389" i="8"/>
  <c r="R298" i="8"/>
  <c r="T298" i="8"/>
  <c r="AF298" i="8" s="1"/>
  <c r="R330" i="8"/>
  <c r="T330" i="8"/>
  <c r="AF330" i="8" s="1"/>
  <c r="V374" i="8"/>
  <c r="R362" i="8"/>
  <c r="T362" i="8"/>
  <c r="AF362" i="8" s="1"/>
  <c r="Z378" i="8"/>
  <c r="AA375" i="7"/>
  <c r="W296" i="7"/>
  <c r="AB232" i="7"/>
  <c r="R148" i="7"/>
  <c r="T148" i="7"/>
  <c r="AF148" i="7" s="1"/>
  <c r="AI148" i="7" s="1"/>
  <c r="T134" i="7"/>
  <c r="AF134" i="7" s="1"/>
  <c r="AI134" i="7" s="1"/>
  <c r="R134" i="7"/>
  <c r="J218" i="7"/>
  <c r="X184" i="7"/>
  <c r="Z225" i="7"/>
  <c r="X404" i="7"/>
  <c r="R68" i="7"/>
  <c r="T68" i="7"/>
  <c r="AF68" i="7" s="1"/>
  <c r="W195" i="7"/>
  <c r="Y215" i="7"/>
  <c r="G369" i="7"/>
  <c r="U292" i="7"/>
  <c r="T298" i="7"/>
  <c r="AF298" i="7" s="1"/>
  <c r="R298" i="7"/>
  <c r="R329" i="7"/>
  <c r="T329" i="7"/>
  <c r="AF329" i="7" s="1"/>
  <c r="AB366" i="7"/>
  <c r="X399" i="7"/>
  <c r="AB212" i="7"/>
  <c r="AB233" i="7"/>
  <c r="T242" i="7"/>
  <c r="AF242" i="7" s="1"/>
  <c r="R242" i="7"/>
  <c r="Y257" i="7"/>
  <c r="AA318" i="7"/>
  <c r="W404" i="7"/>
  <c r="R303" i="7"/>
  <c r="T303" i="7"/>
  <c r="AF303" i="7" s="1"/>
  <c r="R341" i="7"/>
  <c r="T341" i="7"/>
  <c r="AF341" i="7" s="1"/>
  <c r="X350" i="7"/>
  <c r="R29" i="7"/>
  <c r="T29" i="7"/>
  <c r="AF29" i="7" s="1"/>
  <c r="AI29" i="7" s="1"/>
  <c r="T105" i="7"/>
  <c r="AF105" i="7" s="1"/>
  <c r="AI105" i="7" s="1"/>
  <c r="R105" i="7"/>
  <c r="T137" i="7"/>
  <c r="AF137" i="7" s="1"/>
  <c r="AI137" i="7" s="1"/>
  <c r="R137" i="7"/>
  <c r="T199" i="7"/>
  <c r="AF199" i="7" s="1"/>
  <c r="R199" i="7"/>
  <c r="V205" i="7"/>
  <c r="AF205" i="7" s="1"/>
  <c r="R205" i="7"/>
  <c r="X211" i="7"/>
  <c r="AB228" i="7"/>
  <c r="AA241" i="7"/>
  <c r="T278" i="7"/>
  <c r="AF278" i="7" s="1"/>
  <c r="R278" i="7"/>
  <c r="R300" i="7"/>
  <c r="T300" i="7"/>
  <c r="AF300" i="7" s="1"/>
  <c r="R332" i="7"/>
  <c r="T332" i="7"/>
  <c r="T364" i="7"/>
  <c r="AF364" i="7" s="1"/>
  <c r="R364" i="7"/>
  <c r="T374" i="7"/>
  <c r="AF374" i="7" s="1"/>
  <c r="R374" i="7"/>
  <c r="M406" i="7"/>
  <c r="M409" i="7" s="1"/>
  <c r="AA396" i="7"/>
  <c r="AA86" i="7"/>
  <c r="AA94" i="7" s="1"/>
  <c r="M94" i="7"/>
  <c r="T190" i="7"/>
  <c r="AF190" i="7" s="1"/>
  <c r="R190" i="7"/>
  <c r="W215" i="7"/>
  <c r="AA232" i="7"/>
  <c r="AA336" i="7"/>
  <c r="Y372" i="7"/>
  <c r="K378" i="7"/>
  <c r="T386" i="7"/>
  <c r="AF386" i="7" s="1"/>
  <c r="R386" i="7"/>
  <c r="AE287" i="8"/>
  <c r="Y173" i="8"/>
  <c r="Z142" i="8"/>
  <c r="V109" i="8"/>
  <c r="AA378" i="8"/>
  <c r="R145" i="8"/>
  <c r="X22" i="8"/>
  <c r="G406" i="7"/>
  <c r="G409" i="7" s="1"/>
  <c r="R297" i="7"/>
  <c r="AF237" i="7"/>
  <c r="R52" i="7"/>
  <c r="W308" i="6"/>
  <c r="R176" i="6"/>
  <c r="AE11" i="9"/>
  <c r="R349" i="8"/>
  <c r="AD200" i="8"/>
  <c r="AD140" i="8"/>
  <c r="R349" i="7"/>
  <c r="AD204" i="7"/>
  <c r="V75" i="7"/>
  <c r="V83" i="7" s="1"/>
  <c r="Z251" i="6"/>
  <c r="V199" i="6"/>
  <c r="AE116" i="6"/>
  <c r="AD116" i="6"/>
  <c r="K102" i="6"/>
  <c r="Y94" i="6"/>
  <c r="Y102" i="6" s="1"/>
  <c r="R65" i="6"/>
  <c r="T65" i="6"/>
  <c r="AF65" i="6" s="1"/>
  <c r="T87" i="6"/>
  <c r="AF87" i="6" s="1"/>
  <c r="R87" i="6"/>
  <c r="W127" i="6"/>
  <c r="R140" i="6"/>
  <c r="T140" i="6"/>
  <c r="AF140" i="6" s="1"/>
  <c r="AJ140" i="6" s="1"/>
  <c r="R153" i="6"/>
  <c r="T153" i="6"/>
  <c r="AF153" i="6" s="1"/>
  <c r="R259" i="6"/>
  <c r="T259" i="6"/>
  <c r="AF259" i="6" s="1"/>
  <c r="G379" i="6"/>
  <c r="O20" i="1" s="1"/>
  <c r="U301" i="6"/>
  <c r="AF301" i="6" s="1"/>
  <c r="R301" i="6"/>
  <c r="T337" i="6"/>
  <c r="AF337" i="6" s="1"/>
  <c r="R337" i="6"/>
  <c r="T16" i="6"/>
  <c r="AF16" i="6" s="1"/>
  <c r="R16" i="6"/>
  <c r="R36" i="6"/>
  <c r="T36" i="6"/>
  <c r="AA94" i="6"/>
  <c r="AA102" i="6" s="1"/>
  <c r="M102" i="6"/>
  <c r="Y241" i="6"/>
  <c r="U268" i="6"/>
  <c r="R277" i="6"/>
  <c r="T277" i="6"/>
  <c r="AF277" i="6" s="1"/>
  <c r="H379" i="6"/>
  <c r="H391" i="6" s="1"/>
  <c r="V301" i="6"/>
  <c r="U321" i="6"/>
  <c r="T407" i="6"/>
  <c r="AF407" i="6" s="1"/>
  <c r="R407" i="6"/>
  <c r="AB81" i="6"/>
  <c r="AB24" i="6"/>
  <c r="Y40" i="6"/>
  <c r="Y81" i="6" s="1"/>
  <c r="T63" i="6"/>
  <c r="R63" i="6"/>
  <c r="U125" i="6"/>
  <c r="U141" i="6"/>
  <c r="AB211" i="6"/>
  <c r="I280" i="6"/>
  <c r="W230" i="6"/>
  <c r="AB237" i="6"/>
  <c r="T266" i="6"/>
  <c r="AF266" i="6" s="1"/>
  <c r="R266" i="6"/>
  <c r="AB284" i="6"/>
  <c r="Z301" i="6"/>
  <c r="L379" i="6"/>
  <c r="L391" i="6" s="1"/>
  <c r="AB317" i="6"/>
  <c r="T338" i="6"/>
  <c r="AF338" i="6" s="1"/>
  <c r="R338" i="6"/>
  <c r="I399" i="6"/>
  <c r="I402" i="6" s="1"/>
  <c r="W395" i="6"/>
  <c r="W399" i="6" s="1"/>
  <c r="W402" i="6" s="1"/>
  <c r="R22" i="6"/>
  <c r="T22" i="6"/>
  <c r="AF22" i="6" s="1"/>
  <c r="T57" i="6"/>
  <c r="AF57" i="6" s="1"/>
  <c r="R57" i="6"/>
  <c r="R64" i="6"/>
  <c r="T64" i="6"/>
  <c r="AF64" i="6" s="1"/>
  <c r="AA78" i="6"/>
  <c r="W125" i="6"/>
  <c r="W141" i="6"/>
  <c r="AB156" i="6"/>
  <c r="T171" i="6"/>
  <c r="AF171" i="6" s="1"/>
  <c r="AJ171" i="6" s="1"/>
  <c r="R171" i="6"/>
  <c r="U237" i="6"/>
  <c r="AA251" i="6"/>
  <c r="U368" i="6"/>
  <c r="AA44" i="6"/>
  <c r="K91" i="6"/>
  <c r="Y83" i="6"/>
  <c r="Y91" i="6" s="1"/>
  <c r="X127" i="6"/>
  <c r="R141" i="6"/>
  <c r="T141" i="6"/>
  <c r="N227" i="6"/>
  <c r="AB193" i="6"/>
  <c r="R201" i="6"/>
  <c r="T201" i="6"/>
  <c r="AF201" i="6" s="1"/>
  <c r="AA241" i="6"/>
  <c r="X255" i="6"/>
  <c r="AB312" i="6"/>
  <c r="R320" i="6"/>
  <c r="T320" i="6"/>
  <c r="AF320" i="6" s="1"/>
  <c r="R34" i="6"/>
  <c r="T34" i="6"/>
  <c r="AF34" i="6" s="1"/>
  <c r="Z40" i="6"/>
  <c r="X46" i="6"/>
  <c r="T60" i="6"/>
  <c r="R60" i="6"/>
  <c r="X94" i="6"/>
  <c r="X102" i="6" s="1"/>
  <c r="J102" i="6"/>
  <c r="T130" i="6"/>
  <c r="AF130" i="6" s="1"/>
  <c r="AJ130" i="6" s="1"/>
  <c r="R130" i="6"/>
  <c r="Z156" i="6"/>
  <c r="Z199" i="6"/>
  <c r="Z241" i="6"/>
  <c r="U284" i="6"/>
  <c r="K388" i="6"/>
  <c r="Y382" i="6"/>
  <c r="T396" i="6"/>
  <c r="AF396" i="6" s="1"/>
  <c r="R396" i="6"/>
  <c r="V392" i="5"/>
  <c r="V396" i="5" s="1"/>
  <c r="V399" i="5" s="1"/>
  <c r="H396" i="5"/>
  <c r="H399" i="5" s="1"/>
  <c r="T357" i="5"/>
  <c r="AF357" i="5" s="1"/>
  <c r="R357" i="5"/>
  <c r="W226" i="5"/>
  <c r="W276" i="5" s="1"/>
  <c r="W291" i="5" s="1"/>
  <c r="I276" i="5"/>
  <c r="R179" i="5"/>
  <c r="R148" i="5"/>
  <c r="T130" i="5"/>
  <c r="AF130" i="5" s="1"/>
  <c r="AJ130" i="5" s="1"/>
  <c r="R130" i="5"/>
  <c r="R116" i="5"/>
  <c r="U92" i="5"/>
  <c r="AF92" i="5" s="1"/>
  <c r="R92" i="5"/>
  <c r="T83" i="5"/>
  <c r="AF83" i="5" s="1"/>
  <c r="R83" i="5"/>
  <c r="U73" i="5"/>
  <c r="AF73" i="5" s="1"/>
  <c r="R73" i="5"/>
  <c r="I393" i="8"/>
  <c r="I396" i="8" s="1"/>
  <c r="V326" i="8"/>
  <c r="R283" i="8"/>
  <c r="R119" i="8"/>
  <c r="R63" i="8"/>
  <c r="AA27" i="8"/>
  <c r="R306" i="7"/>
  <c r="R231" i="7"/>
  <c r="R80" i="7"/>
  <c r="R35" i="7"/>
  <c r="R310" i="6"/>
  <c r="R272" i="6"/>
  <c r="U199" i="6"/>
  <c r="X145" i="6"/>
  <c r="AD118" i="6"/>
  <c r="I102" i="6"/>
  <c r="R393" i="5"/>
  <c r="R326" i="5"/>
  <c r="R248" i="5"/>
  <c r="R172" i="5"/>
  <c r="U339" i="8"/>
  <c r="J287" i="8"/>
  <c r="Y237" i="8"/>
  <c r="AB200" i="8"/>
  <c r="W156" i="8"/>
  <c r="AD122" i="8"/>
  <c r="R311" i="7"/>
  <c r="W225" i="7"/>
  <c r="AF20" i="7"/>
  <c r="AI20" i="7" s="1"/>
  <c r="N72" i="7"/>
  <c r="U342" i="6"/>
  <c r="V241" i="6"/>
  <c r="M227" i="6"/>
  <c r="X83" i="6"/>
  <c r="X91" i="6" s="1"/>
  <c r="J91" i="6"/>
  <c r="AE49" i="6"/>
  <c r="T355" i="5"/>
  <c r="AF355" i="5" s="1"/>
  <c r="R355" i="5"/>
  <c r="T323" i="5"/>
  <c r="AF323" i="5" s="1"/>
  <c r="AJ323" i="5" s="1"/>
  <c r="AK323" i="5" s="1"/>
  <c r="R323" i="5"/>
  <c r="T303" i="5"/>
  <c r="AF303" i="5" s="1"/>
  <c r="R303" i="5"/>
  <c r="K223" i="5"/>
  <c r="Y188" i="5"/>
  <c r="Y223" i="5" s="1"/>
  <c r="T159" i="5"/>
  <c r="AF159" i="5" s="1"/>
  <c r="AJ159" i="5" s="1"/>
  <c r="R159" i="5"/>
  <c r="T127" i="5"/>
  <c r="AF127" i="5" s="1"/>
  <c r="AJ127" i="5" s="1"/>
  <c r="R127" i="5"/>
  <c r="T60" i="5"/>
  <c r="AF60" i="5" s="1"/>
  <c r="R60" i="5"/>
  <c r="Y20" i="9"/>
  <c r="V129" i="8"/>
  <c r="AE45" i="8"/>
  <c r="AC45" i="8"/>
  <c r="N378" i="7"/>
  <c r="R351" i="7"/>
  <c r="AE312" i="7"/>
  <c r="AD260" i="7"/>
  <c r="U260" i="7"/>
  <c r="U225" i="7"/>
  <c r="W204" i="7"/>
  <c r="Z125" i="7"/>
  <c r="F181" i="7"/>
  <c r="AA72" i="7"/>
  <c r="AA97" i="7" s="1"/>
  <c r="X351" i="6"/>
  <c r="Y317" i="6"/>
  <c r="R275" i="6"/>
  <c r="T275" i="6"/>
  <c r="T241" i="6"/>
  <c r="R241" i="6"/>
  <c r="AA230" i="6"/>
  <c r="M280" i="6"/>
  <c r="R66" i="6"/>
  <c r="T66" i="6"/>
  <c r="AF66" i="6" s="1"/>
  <c r="AE56" i="6"/>
  <c r="M80" i="6"/>
  <c r="M105" i="6" s="1"/>
  <c r="AA10" i="6"/>
  <c r="R407" i="5"/>
  <c r="T407" i="5"/>
  <c r="AF407" i="5" s="1"/>
  <c r="J223" i="5"/>
  <c r="X188" i="5"/>
  <c r="X223" i="5" s="1"/>
  <c r="X291" i="5" s="1"/>
  <c r="R175" i="5"/>
  <c r="T175" i="5"/>
  <c r="AF175" i="5" s="1"/>
  <c r="R84" i="5"/>
  <c r="T84" i="5"/>
  <c r="AF84" i="5" s="1"/>
  <c r="R67" i="5"/>
  <c r="T26" i="5"/>
  <c r="AF26" i="5" s="1"/>
  <c r="AJ26" i="5" s="1"/>
  <c r="R26" i="5"/>
  <c r="AB380" i="8"/>
  <c r="R317" i="8"/>
  <c r="AA189" i="8"/>
  <c r="X81" i="8"/>
  <c r="AD37" i="8"/>
  <c r="L378" i="7"/>
  <c r="R344" i="7"/>
  <c r="R304" i="7"/>
  <c r="V245" i="7"/>
  <c r="AC215" i="7"/>
  <c r="AA109" i="7"/>
  <c r="Y292" i="6"/>
  <c r="O295" i="6"/>
  <c r="Y63" i="6"/>
  <c r="W24" i="6"/>
  <c r="L412" i="5"/>
  <c r="L415" i="5" s="1"/>
  <c r="Z415" i="5" s="1"/>
  <c r="AD239" i="8"/>
  <c r="R176" i="8"/>
  <c r="AB52" i="8"/>
  <c r="AD18" i="8"/>
  <c r="R376" i="7"/>
  <c r="AE260" i="7"/>
  <c r="Z57" i="7"/>
  <c r="R395" i="6"/>
  <c r="T358" i="6"/>
  <c r="Y303" i="6"/>
  <c r="Y257" i="6"/>
  <c r="AC215" i="6"/>
  <c r="R181" i="6"/>
  <c r="AE145" i="6"/>
  <c r="R120" i="6"/>
  <c r="R97" i="6"/>
  <c r="X63" i="6"/>
  <c r="J376" i="5"/>
  <c r="J388" i="5" s="1"/>
  <c r="AA50" i="8"/>
  <c r="AD404" i="7"/>
  <c r="T336" i="7"/>
  <c r="AC318" i="7"/>
  <c r="AC296" i="7"/>
  <c r="AC369" i="7" s="1"/>
  <c r="AC381" i="7" s="1"/>
  <c r="Z215" i="7"/>
  <c r="R203" i="7"/>
  <c r="T187" i="7"/>
  <c r="AB127" i="7"/>
  <c r="V67" i="7"/>
  <c r="AE361" i="6"/>
  <c r="AF361" i="6" s="1"/>
  <c r="R335" i="6"/>
  <c r="T230" i="6"/>
  <c r="R230" i="6"/>
  <c r="F280" i="6"/>
  <c r="Y215" i="6"/>
  <c r="U150" i="6"/>
  <c r="U118" i="6"/>
  <c r="W78" i="6"/>
  <c r="T41" i="6"/>
  <c r="AF41" i="6" s="1"/>
  <c r="R41" i="6"/>
  <c r="T383" i="5"/>
  <c r="AF383" i="5" s="1"/>
  <c r="R383" i="5"/>
  <c r="T327" i="5"/>
  <c r="AF327" i="5" s="1"/>
  <c r="R327" i="5"/>
  <c r="T267" i="5"/>
  <c r="AF267" i="5" s="1"/>
  <c r="R267" i="5"/>
  <c r="Y226" i="5"/>
  <c r="Y276" i="5" s="1"/>
  <c r="K276" i="5"/>
  <c r="T201" i="5"/>
  <c r="AF201" i="5" s="1"/>
  <c r="R201" i="5"/>
  <c r="T56" i="5"/>
  <c r="AF56" i="5" s="1"/>
  <c r="R56" i="5"/>
  <c r="AA76" i="5"/>
  <c r="AD410" i="6"/>
  <c r="Y56" i="6"/>
  <c r="R50" i="5"/>
  <c r="AC404" i="4"/>
  <c r="AA351" i="4"/>
  <c r="W351" i="4"/>
  <c r="AE351" i="4"/>
  <c r="AE406" i="4" s="1"/>
  <c r="AE418" i="4" s="1"/>
  <c r="AB351" i="4"/>
  <c r="AA245" i="4"/>
  <c r="W245" i="4"/>
  <c r="AE245" i="4"/>
  <c r="AB245" i="4"/>
  <c r="AC218" i="4"/>
  <c r="AF152" i="4"/>
  <c r="AE152" i="4"/>
  <c r="AD152" i="4"/>
  <c r="AB152" i="4"/>
  <c r="Z152" i="4"/>
  <c r="AF127" i="4"/>
  <c r="AD127" i="4"/>
  <c r="AB127" i="4"/>
  <c r="AA127" i="4"/>
  <c r="Z127" i="4"/>
  <c r="AB261" i="6"/>
  <c r="AC116" i="6"/>
  <c r="Z36" i="6"/>
  <c r="G376" i="5"/>
  <c r="G388" i="5" s="1"/>
  <c r="R21" i="5"/>
  <c r="AA411" i="4"/>
  <c r="Y411" i="4"/>
  <c r="W411" i="4"/>
  <c r="AE411" i="4"/>
  <c r="AA394" i="4"/>
  <c r="X362" i="4"/>
  <c r="AF362" i="4"/>
  <c r="AB362" i="4"/>
  <c r="AG355" i="4"/>
  <c r="AN355" i="4" s="1"/>
  <c r="AG285" i="4"/>
  <c r="AN285" i="4" s="1"/>
  <c r="AE278" i="4"/>
  <c r="AA224" i="4"/>
  <c r="Z184" i="4"/>
  <c r="Z133" i="4"/>
  <c r="W133" i="4"/>
  <c r="AF133" i="4"/>
  <c r="AD133" i="4"/>
  <c r="AA133" i="4"/>
  <c r="AE254" i="7"/>
  <c r="AB131" i="7"/>
  <c r="W342" i="6"/>
  <c r="Y396" i="5"/>
  <c r="Y399" i="5" s="1"/>
  <c r="R47" i="5"/>
  <c r="J75" i="5"/>
  <c r="J100" i="5" s="1"/>
  <c r="AA305" i="4"/>
  <c r="AA277" i="4"/>
  <c r="AG259" i="4"/>
  <c r="AN259" i="4" s="1"/>
  <c r="Z245" i="4"/>
  <c r="AG206" i="4"/>
  <c r="AG174" i="4"/>
  <c r="U159" i="7"/>
  <c r="K288" i="5"/>
  <c r="AC65" i="5"/>
  <c r="AB398" i="4"/>
  <c r="Z398" i="4"/>
  <c r="X398" i="4"/>
  <c r="AF398" i="4"/>
  <c r="Y378" i="4"/>
  <c r="AG300" i="4"/>
  <c r="AN300" i="4" s="1"/>
  <c r="Z286" i="4"/>
  <c r="AB212" i="4"/>
  <c r="Z212" i="4"/>
  <c r="X212" i="4"/>
  <c r="AF212" i="4"/>
  <c r="Y136" i="4"/>
  <c r="Y334" i="7"/>
  <c r="R156" i="7"/>
  <c r="AF39" i="5"/>
  <c r="AJ39" i="5" s="1"/>
  <c r="AE29" i="5"/>
  <c r="AB29" i="5"/>
  <c r="AD399" i="4"/>
  <c r="AB399" i="4"/>
  <c r="Z399" i="4"/>
  <c r="W399" i="4"/>
  <c r="AE368" i="4"/>
  <c r="AG354" i="4"/>
  <c r="AN354" i="4" s="1"/>
  <c r="X332" i="4"/>
  <c r="AG248" i="4"/>
  <c r="AN248" i="4" s="1"/>
  <c r="AE214" i="4"/>
  <c r="X205" i="4"/>
  <c r="AE184" i="4"/>
  <c r="AG161" i="4"/>
  <c r="AG153" i="4"/>
  <c r="L319" i="4"/>
  <c r="AF44" i="4"/>
  <c r="X44" i="4"/>
  <c r="AD44" i="4"/>
  <c r="V44" i="4"/>
  <c r="V30" i="8"/>
  <c r="W156" i="6"/>
  <c r="Y86" i="5"/>
  <c r="AE33" i="5"/>
  <c r="AB33" i="5"/>
  <c r="X13" i="5"/>
  <c r="X328" i="4"/>
  <c r="AF308" i="4"/>
  <c r="X261" i="4"/>
  <c r="AE224" i="4"/>
  <c r="Y212" i="4"/>
  <c r="AE89" i="4"/>
  <c r="X239" i="6"/>
  <c r="AD98" i="6"/>
  <c r="R27" i="5"/>
  <c r="AD362" i="4"/>
  <c r="Z306" i="4"/>
  <c r="W250" i="4"/>
  <c r="AD245" i="4"/>
  <c r="AE218" i="4"/>
  <c r="AB92" i="4"/>
  <c r="AB101" i="4" s="1"/>
  <c r="Z92" i="4"/>
  <c r="Z101" i="4" s="1"/>
  <c r="AF92" i="4"/>
  <c r="AF101" i="4" s="1"/>
  <c r="X92" i="4"/>
  <c r="X101" i="4" s="1"/>
  <c r="AD92" i="4"/>
  <c r="AD101" i="4" s="1"/>
  <c r="X260" i="7"/>
  <c r="AB86" i="7"/>
  <c r="AB94" i="7" s="1"/>
  <c r="AE350" i="6"/>
  <c r="AC56" i="6"/>
  <c r="AC33" i="5"/>
  <c r="V17" i="5"/>
  <c r="AD411" i="4"/>
  <c r="V317" i="4"/>
  <c r="AG315" i="4"/>
  <c r="AF298" i="4"/>
  <c r="AB298" i="4"/>
  <c r="X298" i="4"/>
  <c r="W228" i="4"/>
  <c r="Z210" i="4"/>
  <c r="Y200" i="4"/>
  <c r="AF176" i="4"/>
  <c r="AB176" i="4"/>
  <c r="X176" i="4"/>
  <c r="AC127" i="4"/>
  <c r="AD306" i="4"/>
  <c r="AG270" i="4"/>
  <c r="AN270" i="4" s="1"/>
  <c r="AD210" i="4"/>
  <c r="AE154" i="4"/>
  <c r="AC370" i="4"/>
  <c r="AB308" i="4"/>
  <c r="AA148" i="4"/>
  <c r="AE97" i="4"/>
  <c r="W136" i="4"/>
  <c r="AC224" i="4"/>
  <c r="Y192" i="4"/>
  <c r="X144" i="4"/>
  <c r="X133" i="4"/>
  <c r="W441" i="4"/>
  <c r="AE305" i="4"/>
  <c r="AD192" i="4"/>
  <c r="AD286" i="4"/>
  <c r="AE182" i="4"/>
  <c r="W92" i="4"/>
  <c r="AE32" i="4"/>
  <c r="AE16" i="4"/>
  <c r="Y33" i="5"/>
  <c r="W375" i="4"/>
  <c r="AB305" i="4"/>
  <c r="AD274" i="4"/>
  <c r="X149" i="4"/>
  <c r="X372" i="15"/>
  <c r="X384" i="15" s="1"/>
  <c r="V331" i="15"/>
  <c r="AH331" i="15" s="1"/>
  <c r="T331" i="15"/>
  <c r="T296" i="15"/>
  <c r="V296" i="15"/>
  <c r="AB325" i="15"/>
  <c r="V307" i="15"/>
  <c r="T307" i="15"/>
  <c r="AB336" i="15"/>
  <c r="T320" i="15"/>
  <c r="V320" i="15"/>
  <c r="AH320" i="15" s="1"/>
  <c r="AK320" i="15" s="1"/>
  <c r="X346" i="15"/>
  <c r="AA340" i="15"/>
  <c r="V329" i="15"/>
  <c r="AH329" i="15" s="1"/>
  <c r="T329" i="15"/>
  <c r="AC340" i="15"/>
  <c r="X296" i="15"/>
  <c r="X315" i="15"/>
  <c r="V322" i="15"/>
  <c r="AH322" i="15" s="1"/>
  <c r="AK322" i="15" s="1"/>
  <c r="T322" i="15"/>
  <c r="V328" i="15"/>
  <c r="AH328" i="15" s="1"/>
  <c r="T328" i="15"/>
  <c r="V343" i="15"/>
  <c r="AH343" i="15" s="1"/>
  <c r="T343" i="15"/>
  <c r="Y357" i="15"/>
  <c r="T341" i="15"/>
  <c r="V341" i="15"/>
  <c r="AH341" i="15" s="1"/>
  <c r="T348" i="15"/>
  <c r="V348" i="15"/>
  <c r="X336" i="15"/>
  <c r="AB352" i="15"/>
  <c r="X340" i="15"/>
  <c r="AA348" i="15"/>
  <c r="AC367" i="15"/>
  <c r="AA357" i="15"/>
  <c r="AD348" i="15"/>
  <c r="AB365" i="15"/>
  <c r="AC373" i="15"/>
  <c r="AB346" i="15"/>
  <c r="V376" i="15"/>
  <c r="AH376" i="15" s="1"/>
  <c r="T376" i="15"/>
  <c r="Y403" i="15"/>
  <c r="Y352" i="15"/>
  <c r="Y367" i="15"/>
  <c r="V370" i="15"/>
  <c r="AH370" i="15" s="1"/>
  <c r="T370" i="15"/>
  <c r="AD365" i="15"/>
  <c r="V378" i="15"/>
  <c r="AH378" i="15" s="1"/>
  <c r="T378" i="15"/>
  <c r="Y406" i="15"/>
  <c r="T390" i="15"/>
  <c r="V390" i="15"/>
  <c r="AH390" i="15" s="1"/>
  <c r="Z403" i="15"/>
  <c r="AA388" i="15"/>
  <c r="AA392" i="15" s="1"/>
  <c r="AA395" i="15" s="1"/>
  <c r="M392" i="15"/>
  <c r="M395" i="15" s="1"/>
  <c r="W406" i="15"/>
  <c r="AC52" i="15"/>
  <c r="V51" i="15"/>
  <c r="T51" i="15"/>
  <c r="AG12" i="15"/>
  <c r="AE12" i="15"/>
  <c r="AE72" i="15" s="1"/>
  <c r="AE97" i="15" s="1"/>
  <c r="AA12" i="15"/>
  <c r="AD307" i="14"/>
  <c r="AC307" i="14"/>
  <c r="AD329" i="14"/>
  <c r="AE320" i="14"/>
  <c r="AE374" i="14" s="1"/>
  <c r="AE386" i="14" s="1"/>
  <c r="AD320" i="14"/>
  <c r="AD374" i="14" s="1"/>
  <c r="AD386" i="14" s="1"/>
  <c r="AC320" i="14"/>
  <c r="AC374" i="14" s="1"/>
  <c r="AC386" i="14" s="1"/>
  <c r="AE193" i="14"/>
  <c r="AD193" i="14"/>
  <c r="AC194" i="14"/>
  <c r="AD194" i="14"/>
  <c r="AE194" i="14"/>
  <c r="AC202" i="14"/>
  <c r="AD202" i="14"/>
  <c r="R80" i="14"/>
  <c r="T80" i="14"/>
  <c r="AF80" i="14" s="1"/>
  <c r="T27" i="14"/>
  <c r="AF27" i="14" s="1"/>
  <c r="AI27" i="14" s="1"/>
  <c r="R27" i="14"/>
  <c r="T66" i="14"/>
  <c r="AF66" i="14" s="1"/>
  <c r="R66" i="14"/>
  <c r="V162" i="14"/>
  <c r="T86" i="14"/>
  <c r="F95" i="14"/>
  <c r="R86" i="14"/>
  <c r="T70" i="14"/>
  <c r="AF70" i="14" s="1"/>
  <c r="R70" i="14"/>
  <c r="AA154" i="14"/>
  <c r="T114" i="14"/>
  <c r="AF114" i="14" s="1"/>
  <c r="R114" i="14"/>
  <c r="T77" i="14"/>
  <c r="AF77" i="14" s="1"/>
  <c r="R77" i="14"/>
  <c r="H72" i="14"/>
  <c r="H98" i="14" s="1"/>
  <c r="V10" i="14"/>
  <c r="X163" i="14"/>
  <c r="L222" i="14"/>
  <c r="Z188" i="14"/>
  <c r="L185" i="14"/>
  <c r="L291" i="14" s="1"/>
  <c r="Z104" i="14"/>
  <c r="Z116" i="14"/>
  <c r="W155" i="14"/>
  <c r="Z163" i="14"/>
  <c r="T146" i="14"/>
  <c r="AF146" i="14" s="1"/>
  <c r="R146" i="14"/>
  <c r="T124" i="14"/>
  <c r="AF124" i="14" s="1"/>
  <c r="R124" i="14"/>
  <c r="U170" i="14"/>
  <c r="V163" i="14"/>
  <c r="R14" i="14"/>
  <c r="T14" i="14"/>
  <c r="AF14" i="14" s="1"/>
  <c r="AI14" i="14" s="1"/>
  <c r="R46" i="14"/>
  <c r="T46" i="14"/>
  <c r="AF46" i="14" s="1"/>
  <c r="AI46" i="14" s="1"/>
  <c r="T87" i="14"/>
  <c r="AF87" i="14" s="1"/>
  <c r="AI87" i="14" s="1"/>
  <c r="R87" i="14"/>
  <c r="V118" i="14"/>
  <c r="R157" i="14"/>
  <c r="T157" i="14"/>
  <c r="AF157" i="14" s="1"/>
  <c r="AB162" i="14"/>
  <c r="J72" i="14"/>
  <c r="X10" i="14"/>
  <c r="X72" i="14" s="1"/>
  <c r="R36" i="14"/>
  <c r="T36" i="14"/>
  <c r="AF36" i="14" s="1"/>
  <c r="AI36" i="14" s="1"/>
  <c r="R135" i="14"/>
  <c r="T135" i="14"/>
  <c r="AF135" i="14" s="1"/>
  <c r="AB142" i="14"/>
  <c r="Z172" i="14"/>
  <c r="R188" i="14"/>
  <c r="F222" i="14"/>
  <c r="T188" i="14"/>
  <c r="U113" i="14"/>
  <c r="Y155" i="14"/>
  <c r="U166" i="14"/>
  <c r="AB172" i="14"/>
  <c r="I222" i="14"/>
  <c r="W188" i="14"/>
  <c r="AA155" i="14"/>
  <c r="W163" i="14"/>
  <c r="T171" i="14"/>
  <c r="R171" i="14"/>
  <c r="T232" i="14"/>
  <c r="AF232" i="14" s="1"/>
  <c r="R232" i="14"/>
  <c r="R218" i="14"/>
  <c r="T218" i="14"/>
  <c r="AA237" i="14"/>
  <c r="T270" i="14"/>
  <c r="AF270" i="14" s="1"/>
  <c r="R270" i="14"/>
  <c r="W230" i="14"/>
  <c r="R201" i="14"/>
  <c r="T201" i="14"/>
  <c r="AF201" i="14" s="1"/>
  <c r="AB212" i="14"/>
  <c r="X234" i="14"/>
  <c r="AB194" i="14"/>
  <c r="T228" i="14"/>
  <c r="AF228" i="14" s="1"/>
  <c r="R228" i="14"/>
  <c r="R211" i="14"/>
  <c r="T211" i="14"/>
  <c r="AF211" i="14" s="1"/>
  <c r="Y246" i="14"/>
  <c r="Y238" i="14"/>
  <c r="AB274" i="14"/>
  <c r="U300" i="14"/>
  <c r="W374" i="14"/>
  <c r="W386" i="14" s="1"/>
  <c r="U329" i="14"/>
  <c r="R159" i="14"/>
  <c r="T159" i="14"/>
  <c r="AF159" i="14" s="1"/>
  <c r="AA172" i="14"/>
  <c r="T240" i="14"/>
  <c r="AF240" i="14" s="1"/>
  <c r="R240" i="14"/>
  <c r="AA307" i="14"/>
  <c r="R316" i="14"/>
  <c r="T316" i="14"/>
  <c r="V237" i="14"/>
  <c r="Z320" i="14"/>
  <c r="Z374" i="14" s="1"/>
  <c r="Z386" i="14" s="1"/>
  <c r="W210" i="14"/>
  <c r="V218" i="14"/>
  <c r="R229" i="14"/>
  <c r="T229" i="14"/>
  <c r="AF229" i="14" s="1"/>
  <c r="W237" i="14"/>
  <c r="V279" i="14"/>
  <c r="V288" i="14" s="1"/>
  <c r="H288" i="14"/>
  <c r="U325" i="14"/>
  <c r="W218" i="14"/>
  <c r="W231" i="14"/>
  <c r="U262" i="14"/>
  <c r="I288" i="14"/>
  <c r="W279" i="14"/>
  <c r="U259" i="14"/>
  <c r="T310" i="14"/>
  <c r="AF310" i="14" s="1"/>
  <c r="R310" i="14"/>
  <c r="Y297" i="14"/>
  <c r="K374" i="14"/>
  <c r="U320" i="14"/>
  <c r="V380" i="14"/>
  <c r="T349" i="14"/>
  <c r="AF349" i="14" s="1"/>
  <c r="R349" i="14"/>
  <c r="R356" i="14"/>
  <c r="T356" i="14"/>
  <c r="AF356" i="14" s="1"/>
  <c r="X380" i="14"/>
  <c r="AA286" i="14"/>
  <c r="X345" i="14"/>
  <c r="T372" i="14"/>
  <c r="AF372" i="14" s="1"/>
  <c r="R372" i="14"/>
  <c r="T341" i="14"/>
  <c r="R341" i="14"/>
  <c r="R348" i="14"/>
  <c r="T348" i="14"/>
  <c r="AF348" i="14" s="1"/>
  <c r="AA380" i="14"/>
  <c r="U348" i="14"/>
  <c r="AB380" i="14"/>
  <c r="AB307" i="14"/>
  <c r="R315" i="14"/>
  <c r="T315" i="14"/>
  <c r="AF315" i="14" s="1"/>
  <c r="AB345" i="14"/>
  <c r="T353" i="14"/>
  <c r="AF353" i="14" s="1"/>
  <c r="R353" i="14"/>
  <c r="U238" i="14"/>
  <c r="F288" i="14"/>
  <c r="T279" i="14"/>
  <c r="R279" i="14"/>
  <c r="J374" i="14"/>
  <c r="J386" i="14" s="1"/>
  <c r="X297" i="14"/>
  <c r="U371" i="14"/>
  <c r="M394" i="14"/>
  <c r="M397" i="14" s="1"/>
  <c r="AA390" i="14"/>
  <c r="AA394" i="14" s="1"/>
  <c r="AA397" i="14" s="1"/>
  <c r="J222" i="14"/>
  <c r="X188" i="14"/>
  <c r="T208" i="14"/>
  <c r="AF208" i="14" s="1"/>
  <c r="R208" i="14"/>
  <c r="X230" i="14"/>
  <c r="U237" i="14"/>
  <c r="W243" i="14"/>
  <c r="R250" i="14"/>
  <c r="T250" i="14"/>
  <c r="AF250" i="14" s="1"/>
  <c r="X262" i="14"/>
  <c r="W286" i="14"/>
  <c r="AA309" i="14"/>
  <c r="AA341" i="14"/>
  <c r="AA375" i="14" s="1"/>
  <c r="T360" i="14"/>
  <c r="AF360" i="14" s="1"/>
  <c r="R360" i="14"/>
  <c r="R380" i="14"/>
  <c r="T380" i="14"/>
  <c r="AF380" i="14" s="1"/>
  <c r="T175" i="14"/>
  <c r="AF175" i="14" s="1"/>
  <c r="R175" i="14"/>
  <c r="AA246" i="14"/>
  <c r="Z259" i="14"/>
  <c r="Z375" i="14"/>
  <c r="Y390" i="14"/>
  <c r="Y394" i="14" s="1"/>
  <c r="Y397" i="14" s="1"/>
  <c r="K394" i="14"/>
  <c r="K397" i="14" s="1"/>
  <c r="AD172" i="14"/>
  <c r="V93" i="14"/>
  <c r="R49" i="14"/>
  <c r="T49" i="14"/>
  <c r="AF49" i="14" s="1"/>
  <c r="AE42" i="14"/>
  <c r="AE72" i="14" s="1"/>
  <c r="AE98" i="14" s="1"/>
  <c r="R17" i="14"/>
  <c r="T17" i="14"/>
  <c r="AF17" i="14" s="1"/>
  <c r="AI17" i="14" s="1"/>
  <c r="N185" i="14"/>
  <c r="I83" i="14"/>
  <c r="AA42" i="14"/>
  <c r="R75" i="14"/>
  <c r="Y61" i="14"/>
  <c r="AC16" i="14"/>
  <c r="AD16" i="14"/>
  <c r="V16" i="14"/>
  <c r="V73" i="14" s="1"/>
  <c r="T271" i="13"/>
  <c r="AF271" i="13" s="1"/>
  <c r="R271" i="13"/>
  <c r="V258" i="13"/>
  <c r="AD258" i="13"/>
  <c r="AC258" i="13"/>
  <c r="T80" i="13"/>
  <c r="AF80" i="13" s="1"/>
  <c r="AI80" i="13" s="1"/>
  <c r="AI87" i="13" s="1"/>
  <c r="R80" i="13"/>
  <c r="R87" i="13" s="1"/>
  <c r="T54" i="13"/>
  <c r="AF54" i="13" s="1"/>
  <c r="R54" i="13"/>
  <c r="T27" i="13"/>
  <c r="AF27" i="13" s="1"/>
  <c r="R27" i="13"/>
  <c r="V77" i="13"/>
  <c r="R65" i="13"/>
  <c r="T65" i="13"/>
  <c r="AF65" i="13" s="1"/>
  <c r="U116" i="13"/>
  <c r="AF116" i="13" s="1"/>
  <c r="AI116" i="13" s="1"/>
  <c r="R116" i="13"/>
  <c r="T167" i="13"/>
  <c r="AF167" i="13" s="1"/>
  <c r="R167" i="13"/>
  <c r="T236" i="13"/>
  <c r="AF236" i="13" s="1"/>
  <c r="R236" i="13"/>
  <c r="T257" i="13"/>
  <c r="AF257" i="13" s="1"/>
  <c r="R257" i="13"/>
  <c r="T314" i="13"/>
  <c r="AF314" i="13" s="1"/>
  <c r="R314" i="13"/>
  <c r="AA337" i="13"/>
  <c r="AA375" i="13" s="1"/>
  <c r="J394" i="13"/>
  <c r="J397" i="13" s="1"/>
  <c r="X390" i="13"/>
  <c r="X394" i="13" s="1"/>
  <c r="X397" i="13" s="1"/>
  <c r="T135" i="13"/>
  <c r="AF135" i="13" s="1"/>
  <c r="AI135" i="13" s="1"/>
  <c r="R135" i="13"/>
  <c r="T228" i="13"/>
  <c r="R228" i="13"/>
  <c r="T249" i="13"/>
  <c r="AF249" i="13" s="1"/>
  <c r="R249" i="13"/>
  <c r="R283" i="13"/>
  <c r="T283" i="13"/>
  <c r="AF283" i="13" s="1"/>
  <c r="T306" i="13"/>
  <c r="AF306" i="13" s="1"/>
  <c r="R306" i="13"/>
  <c r="U336" i="13"/>
  <c r="T351" i="13"/>
  <c r="R351" i="13"/>
  <c r="T192" i="13"/>
  <c r="AF192" i="13" s="1"/>
  <c r="R192" i="13"/>
  <c r="U211" i="13"/>
  <c r="AF211" i="13" s="1"/>
  <c r="R211" i="13"/>
  <c r="T234" i="13"/>
  <c r="AF234" i="13" s="1"/>
  <c r="R234" i="13"/>
  <c r="T266" i="13"/>
  <c r="R266" i="13"/>
  <c r="R299" i="13"/>
  <c r="T299" i="13"/>
  <c r="AF299" i="13" s="1"/>
  <c r="V305" i="13"/>
  <c r="T331" i="13"/>
  <c r="AF331" i="13" s="1"/>
  <c r="R331" i="13"/>
  <c r="V337" i="13"/>
  <c r="V375" i="13" s="1"/>
  <c r="Z377" i="13"/>
  <c r="L383" i="13"/>
  <c r="H394" i="13"/>
  <c r="H397" i="13" s="1"/>
  <c r="V390" i="13"/>
  <c r="V394" i="13" s="1"/>
  <c r="V397" i="13" s="1"/>
  <c r="R348" i="13"/>
  <c r="T348" i="13"/>
  <c r="AF348" i="13" s="1"/>
  <c r="R229" i="13"/>
  <c r="T229" i="13"/>
  <c r="AF229" i="13" s="1"/>
  <c r="R140" i="13"/>
  <c r="T140" i="13"/>
  <c r="AF140" i="13" s="1"/>
  <c r="AI140" i="13" s="1"/>
  <c r="AC18" i="14"/>
  <c r="X351" i="13"/>
  <c r="R318" i="13"/>
  <c r="AF240" i="13"/>
  <c r="W210" i="13"/>
  <c r="R162" i="13"/>
  <c r="R406" i="13"/>
  <c r="R369" i="13"/>
  <c r="AF338" i="13"/>
  <c r="R317" i="13"/>
  <c r="X288" i="13"/>
  <c r="R199" i="13"/>
  <c r="AF150" i="13"/>
  <c r="L72" i="14"/>
  <c r="I288" i="13"/>
  <c r="V161" i="13"/>
  <c r="AC305" i="13"/>
  <c r="R246" i="13"/>
  <c r="AF230" i="13"/>
  <c r="M394" i="13"/>
  <c r="M397" i="13" s="1"/>
  <c r="AE324" i="13"/>
  <c r="AC324" i="13"/>
  <c r="F374" i="13"/>
  <c r="R191" i="13"/>
  <c r="U153" i="13"/>
  <c r="R130" i="13"/>
  <c r="L186" i="13"/>
  <c r="L291" i="13" s="1"/>
  <c r="AD325" i="13"/>
  <c r="AD374" i="13" s="1"/>
  <c r="AD386" i="13" s="1"/>
  <c r="Y226" i="13"/>
  <c r="Z171" i="13"/>
  <c r="AD360" i="13"/>
  <c r="X360" i="13"/>
  <c r="AC309" i="13"/>
  <c r="AF212" i="13"/>
  <c r="AC178" i="13"/>
  <c r="X210" i="13"/>
  <c r="R380" i="13"/>
  <c r="R33" i="13"/>
  <c r="R63" i="13"/>
  <c r="AE44" i="13"/>
  <c r="V44" i="13"/>
  <c r="AF44" i="13" s="1"/>
  <c r="AC164" i="13"/>
  <c r="L98" i="13"/>
  <c r="R42" i="13"/>
  <c r="R26" i="13"/>
  <c r="AA325" i="13"/>
  <c r="R71" i="13"/>
  <c r="R59" i="13"/>
  <c r="H98" i="13"/>
  <c r="AF64" i="13"/>
  <c r="W38" i="13"/>
  <c r="W77" i="13" s="1"/>
  <c r="R19" i="13"/>
  <c r="Y311" i="13"/>
  <c r="AF55" i="13"/>
  <c r="AA58" i="13"/>
  <c r="Y44" i="13"/>
  <c r="V70" i="13"/>
  <c r="R41" i="13"/>
  <c r="Y30" i="13"/>
  <c r="AD58" i="13"/>
  <c r="AD50" i="13"/>
  <c r="Z38" i="13"/>
  <c r="Z77" i="13" s="1"/>
  <c r="R17" i="13"/>
  <c r="AB23" i="13"/>
  <c r="R380" i="12"/>
  <c r="T380" i="12"/>
  <c r="AF380" i="12" s="1"/>
  <c r="AB204" i="12"/>
  <c r="AB254" i="12" s="1"/>
  <c r="N254" i="12"/>
  <c r="T49" i="12"/>
  <c r="AF49" i="12" s="1"/>
  <c r="R49" i="12"/>
  <c r="AE30" i="13"/>
  <c r="AD313" i="12"/>
  <c r="W313" i="12"/>
  <c r="R306" i="12"/>
  <c r="T306" i="12"/>
  <c r="AF306" i="12" s="1"/>
  <c r="U224" i="12"/>
  <c r="AF224" i="12" s="1"/>
  <c r="R224" i="12"/>
  <c r="R208" i="12"/>
  <c r="V208" i="12"/>
  <c r="AF208" i="12" s="1"/>
  <c r="Y58" i="12"/>
  <c r="Y66" i="12" s="1"/>
  <c r="K66" i="12"/>
  <c r="T25" i="12"/>
  <c r="AF25" i="12" s="1"/>
  <c r="AI25" i="12" s="1"/>
  <c r="R25" i="12"/>
  <c r="Z58" i="12"/>
  <c r="Z66" i="12" s="1"/>
  <c r="L66" i="12"/>
  <c r="R88" i="12"/>
  <c r="T88" i="12"/>
  <c r="R104" i="12"/>
  <c r="T104" i="12"/>
  <c r="AF104" i="12" s="1"/>
  <c r="AI104" i="12" s="1"/>
  <c r="R243" i="12"/>
  <c r="T243" i="12"/>
  <c r="AF243" i="12" s="1"/>
  <c r="T381" i="12"/>
  <c r="AF381" i="12" s="1"/>
  <c r="R381" i="12"/>
  <c r="G254" i="12"/>
  <c r="U204" i="12"/>
  <c r="R275" i="12"/>
  <c r="T275" i="12"/>
  <c r="F352" i="12"/>
  <c r="Y304" i="12"/>
  <c r="R339" i="12"/>
  <c r="T339" i="12"/>
  <c r="N361" i="12"/>
  <c r="AB355" i="12"/>
  <c r="T136" i="12"/>
  <c r="AF136" i="12" s="1"/>
  <c r="AI136" i="12" s="1"/>
  <c r="R136" i="12"/>
  <c r="T161" i="12"/>
  <c r="AF161" i="12" s="1"/>
  <c r="R161" i="12"/>
  <c r="AE259" i="12"/>
  <c r="T341" i="12"/>
  <c r="AF341" i="12" s="1"/>
  <c r="R341" i="12"/>
  <c r="R346" i="12"/>
  <c r="T346" i="12"/>
  <c r="AF346" i="12" s="1"/>
  <c r="H361" i="12"/>
  <c r="V355" i="12"/>
  <c r="U368" i="12"/>
  <c r="U372" i="12" s="1"/>
  <c r="U375" i="12" s="1"/>
  <c r="G372" i="12"/>
  <c r="G375" i="12" s="1"/>
  <c r="F266" i="12"/>
  <c r="R257" i="12"/>
  <c r="T257" i="12"/>
  <c r="T327" i="12"/>
  <c r="AF327" i="12" s="1"/>
  <c r="R327" i="12"/>
  <c r="U356" i="12"/>
  <c r="G361" i="12"/>
  <c r="AD370" i="12"/>
  <c r="R195" i="12"/>
  <c r="AF160" i="12"/>
  <c r="AF138" i="12"/>
  <c r="AI138" i="12" s="1"/>
  <c r="M361" i="12"/>
  <c r="R334" i="12"/>
  <c r="R185" i="12"/>
  <c r="R317" i="12"/>
  <c r="R227" i="12"/>
  <c r="R128" i="12"/>
  <c r="R48" i="12"/>
  <c r="X313" i="12"/>
  <c r="R252" i="12"/>
  <c r="R101" i="12"/>
  <c r="R34" i="12"/>
  <c r="J389" i="12"/>
  <c r="J392" i="12" s="1"/>
  <c r="R310" i="12"/>
  <c r="R248" i="12"/>
  <c r="R111" i="12"/>
  <c r="R26" i="12"/>
  <c r="R338" i="12"/>
  <c r="AD276" i="12"/>
  <c r="R150" i="12"/>
  <c r="U164" i="12"/>
  <c r="R251" i="12"/>
  <c r="R186" i="12"/>
  <c r="R94" i="12"/>
  <c r="R47" i="12"/>
  <c r="X340" i="12"/>
  <c r="R245" i="12"/>
  <c r="R194" i="12"/>
  <c r="R172" i="12"/>
  <c r="AF110" i="12"/>
  <c r="AI110" i="12" s="1"/>
  <c r="R45" i="12"/>
  <c r="R259" i="12"/>
  <c r="R285" i="12"/>
  <c r="AE43" i="12"/>
  <c r="W299" i="12"/>
  <c r="AF299" i="12" s="1"/>
  <c r="W229" i="12"/>
  <c r="R14" i="12"/>
  <c r="AE158" i="12"/>
  <c r="T19" i="12"/>
  <c r="P164" i="12"/>
  <c r="X31" i="12"/>
  <c r="AF31" i="12" s="1"/>
  <c r="AI31" i="12" s="1"/>
  <c r="M55" i="12"/>
  <c r="M80" i="12" s="1"/>
  <c r="AD225" i="12"/>
  <c r="U284" i="11"/>
  <c r="G293" i="11"/>
  <c r="S284" i="11"/>
  <c r="V249" i="11"/>
  <c r="AG249" i="11" s="1"/>
  <c r="S249" i="11"/>
  <c r="AB151" i="11"/>
  <c r="AJ143" i="11"/>
  <c r="AJ121" i="11"/>
  <c r="AJ111" i="11"/>
  <c r="S55" i="11"/>
  <c r="U55" i="11"/>
  <c r="AE27" i="12"/>
  <c r="G384" i="11"/>
  <c r="U302" i="11"/>
  <c r="S302" i="11"/>
  <c r="U260" i="11"/>
  <c r="AG260" i="11" s="1"/>
  <c r="AJ260" i="11" s="1"/>
  <c r="S260" i="11"/>
  <c r="AF216" i="11"/>
  <c r="X216" i="11"/>
  <c r="AE216" i="11"/>
  <c r="X151" i="11"/>
  <c r="AB21" i="11"/>
  <c r="S126" i="11"/>
  <c r="U126" i="11"/>
  <c r="AG126" i="11" s="1"/>
  <c r="S171" i="11"/>
  <c r="U171" i="11"/>
  <c r="AG171" i="11" s="1"/>
  <c r="L227" i="11"/>
  <c r="Z193" i="11"/>
  <c r="S223" i="11"/>
  <c r="U223" i="11"/>
  <c r="AG223" i="11" s="1"/>
  <c r="S275" i="11"/>
  <c r="U275" i="11"/>
  <c r="AG275" i="11" s="1"/>
  <c r="X384" i="11"/>
  <c r="X396" i="11" s="1"/>
  <c r="V333" i="11"/>
  <c r="X385" i="11"/>
  <c r="V362" i="11"/>
  <c r="AG362" i="11" s="1"/>
  <c r="AA417" i="11"/>
  <c r="U12" i="11"/>
  <c r="AG12" i="11" s="1"/>
  <c r="AJ12" i="11" s="1"/>
  <c r="S12" i="11"/>
  <c r="X33" i="11"/>
  <c r="Y216" i="11"/>
  <c r="S243" i="11"/>
  <c r="U243" i="11"/>
  <c r="AG243" i="11" s="1"/>
  <c r="V319" i="11"/>
  <c r="S319" i="11"/>
  <c r="S329" i="11"/>
  <c r="U329" i="11"/>
  <c r="AG329" i="11" s="1"/>
  <c r="AJ329" i="11" s="1"/>
  <c r="S346" i="11"/>
  <c r="U346" i="11"/>
  <c r="AG346" i="11" s="1"/>
  <c r="S355" i="11"/>
  <c r="U355" i="11"/>
  <c r="AG355" i="11" s="1"/>
  <c r="Z365" i="11"/>
  <c r="S372" i="11"/>
  <c r="U372" i="11"/>
  <c r="S380" i="11"/>
  <c r="U380" i="11"/>
  <c r="AG380" i="11" s="1"/>
  <c r="U411" i="11"/>
  <c r="G420" i="11"/>
  <c r="S411" i="11"/>
  <c r="S68" i="11"/>
  <c r="U68" i="11"/>
  <c r="AG68" i="11" s="1"/>
  <c r="S108" i="11"/>
  <c r="U108" i="11"/>
  <c r="AG108" i="11" s="1"/>
  <c r="Z151" i="11"/>
  <c r="U262" i="11"/>
  <c r="S262" i="11"/>
  <c r="U286" i="11"/>
  <c r="AG286" i="11" s="1"/>
  <c r="S286" i="11"/>
  <c r="AA332" i="11"/>
  <c r="AA384" i="11" s="1"/>
  <c r="AA396" i="11" s="1"/>
  <c r="U342" i="11"/>
  <c r="S342" i="11"/>
  <c r="S387" i="11"/>
  <c r="G393" i="11"/>
  <c r="U387" i="11"/>
  <c r="S207" i="11"/>
  <c r="U207" i="11"/>
  <c r="AG207" i="11" s="1"/>
  <c r="U241" i="11"/>
  <c r="AG241" i="11" s="1"/>
  <c r="S241" i="11"/>
  <c r="K384" i="11"/>
  <c r="Y302" i="11"/>
  <c r="AC324" i="11"/>
  <c r="AC384" i="11" s="1"/>
  <c r="AC396" i="11" s="1"/>
  <c r="W332" i="11"/>
  <c r="S376" i="11"/>
  <c r="U376" i="11"/>
  <c r="AG376" i="11" s="1"/>
  <c r="V387" i="11"/>
  <c r="H393" i="11"/>
  <c r="H396" i="11" s="1"/>
  <c r="S417" i="11"/>
  <c r="U417" i="11"/>
  <c r="AC27" i="11"/>
  <c r="AB34" i="11"/>
  <c r="Z40" i="11"/>
  <c r="S66" i="11"/>
  <c r="U66" i="11"/>
  <c r="AG66" i="11" s="1"/>
  <c r="S178" i="11"/>
  <c r="U178" i="11"/>
  <c r="AG178" i="11" s="1"/>
  <c r="X184" i="11"/>
  <c r="AG184" i="11" s="1"/>
  <c r="S217" i="11"/>
  <c r="U217" i="11"/>
  <c r="AG217" i="11" s="1"/>
  <c r="AA233" i="11"/>
  <c r="S246" i="11"/>
  <c r="U246" i="11"/>
  <c r="AG246" i="11" s="1"/>
  <c r="S278" i="11"/>
  <c r="U278" i="11"/>
  <c r="AG278" i="11" s="1"/>
  <c r="AB324" i="11"/>
  <c r="U337" i="11"/>
  <c r="S337" i="11"/>
  <c r="U369" i="11"/>
  <c r="AG369" i="11" s="1"/>
  <c r="S369" i="11"/>
  <c r="V400" i="11"/>
  <c r="V404" i="11" s="1"/>
  <c r="V407" i="11" s="1"/>
  <c r="H404" i="11"/>
  <c r="H407" i="11" s="1"/>
  <c r="AB41" i="12"/>
  <c r="Y319" i="11"/>
  <c r="U233" i="11"/>
  <c r="S233" i="11"/>
  <c r="U204" i="11"/>
  <c r="S204" i="11"/>
  <c r="AA153" i="11"/>
  <c r="S135" i="11"/>
  <c r="U135" i="11"/>
  <c r="AG135" i="11" s="1"/>
  <c r="S56" i="11"/>
  <c r="U56" i="11"/>
  <c r="AG56" i="11" s="1"/>
  <c r="S38" i="11"/>
  <c r="U38" i="11"/>
  <c r="S31" i="11"/>
  <c r="U31" i="11"/>
  <c r="AG31" i="11" s="1"/>
  <c r="AJ31" i="11" s="1"/>
  <c r="X21" i="11"/>
  <c r="H55" i="12"/>
  <c r="H80" i="12" s="1"/>
  <c r="AB168" i="12"/>
  <c r="AB201" i="12" s="1"/>
  <c r="V107" i="12"/>
  <c r="Z48" i="12"/>
  <c r="AC37" i="12"/>
  <c r="S129" i="11"/>
  <c r="W316" i="11"/>
  <c r="S256" i="11"/>
  <c r="X204" i="11"/>
  <c r="AD185" i="11"/>
  <c r="AF185" i="11"/>
  <c r="AE185" i="11"/>
  <c r="S137" i="11"/>
  <c r="S89" i="11"/>
  <c r="W42" i="11"/>
  <c r="AE361" i="11"/>
  <c r="Y287" i="11"/>
  <c r="AE212" i="11"/>
  <c r="Z198" i="11"/>
  <c r="Z168" i="11"/>
  <c r="S143" i="11"/>
  <c r="AE89" i="11"/>
  <c r="AF89" i="11"/>
  <c r="AB89" i="11"/>
  <c r="AA320" i="11"/>
  <c r="X238" i="11"/>
  <c r="AG165" i="11"/>
  <c r="AB404" i="11"/>
  <c r="AB407" i="11" s="1"/>
  <c r="S362" i="11"/>
  <c r="AF316" i="11"/>
  <c r="L404" i="11"/>
  <c r="L407" i="11" s="1"/>
  <c r="X96" i="11"/>
  <c r="W404" i="11"/>
  <c r="W407" i="11" s="1"/>
  <c r="Z372" i="11"/>
  <c r="AE319" i="11"/>
  <c r="AF255" i="11"/>
  <c r="AE255" i="11"/>
  <c r="Z255" i="11"/>
  <c r="X281" i="11"/>
  <c r="AF40" i="11"/>
  <c r="AE381" i="11"/>
  <c r="Y316" i="11"/>
  <c r="S240" i="11"/>
  <c r="S154" i="11"/>
  <c r="AG125" i="11"/>
  <c r="Y89" i="11"/>
  <c r="AG89" i="11" s="1"/>
  <c r="AJ89" i="11" s="1"/>
  <c r="AF55" i="11"/>
  <c r="AF33" i="11"/>
  <c r="AD317" i="10"/>
  <c r="AD374" i="10" s="1"/>
  <c r="AD386" i="10" s="1"/>
  <c r="AF49" i="11"/>
  <c r="X224" i="11"/>
  <c r="AG224" i="11" s="1"/>
  <c r="AD21" i="11"/>
  <c r="Z21" i="11"/>
  <c r="AC264" i="11"/>
  <c r="AD307" i="10"/>
  <c r="AC372" i="10"/>
  <c r="AE372" i="10"/>
  <c r="AD372" i="10"/>
  <c r="AC286" i="9"/>
  <c r="AD373" i="9"/>
  <c r="T103" i="10"/>
  <c r="F181" i="10"/>
  <c r="R103" i="10"/>
  <c r="T68" i="10"/>
  <c r="AF68" i="10" s="1"/>
  <c r="R68" i="10"/>
  <c r="T198" i="10"/>
  <c r="AF198" i="10" s="1"/>
  <c r="R198" i="10"/>
  <c r="T209" i="10"/>
  <c r="AF209" i="10" s="1"/>
  <c r="R209" i="10"/>
  <c r="T223" i="10"/>
  <c r="AF223" i="10" s="1"/>
  <c r="R223" i="10"/>
  <c r="W351" i="10"/>
  <c r="T163" i="10"/>
  <c r="AF163" i="10" s="1"/>
  <c r="R163" i="10"/>
  <c r="T171" i="10"/>
  <c r="AF171" i="10" s="1"/>
  <c r="R171" i="10"/>
  <c r="T12" i="10"/>
  <c r="AF12" i="10" s="1"/>
  <c r="R12" i="10"/>
  <c r="R19" i="10"/>
  <c r="T19" i="10"/>
  <c r="AF19" i="10" s="1"/>
  <c r="T151" i="10"/>
  <c r="AF151" i="10" s="1"/>
  <c r="R151" i="10"/>
  <c r="T202" i="10"/>
  <c r="AF202" i="10" s="1"/>
  <c r="R202" i="10"/>
  <c r="R267" i="10"/>
  <c r="T267" i="10"/>
  <c r="AF267" i="10" s="1"/>
  <c r="W305" i="10"/>
  <c r="AB340" i="10"/>
  <c r="R66" i="10"/>
  <c r="T66" i="10"/>
  <c r="AF66" i="10" s="1"/>
  <c r="T141" i="10"/>
  <c r="AF141" i="10" s="1"/>
  <c r="R141" i="10"/>
  <c r="V292" i="10"/>
  <c r="H374" i="10"/>
  <c r="T330" i="10"/>
  <c r="AF330" i="10" s="1"/>
  <c r="R330" i="10"/>
  <c r="V33" i="10"/>
  <c r="AF33" i="10" s="1"/>
  <c r="R33" i="10"/>
  <c r="T243" i="10"/>
  <c r="AF243" i="10" s="1"/>
  <c r="R243" i="10"/>
  <c r="U349" i="10"/>
  <c r="T175" i="10"/>
  <c r="AF175" i="10" s="1"/>
  <c r="R175" i="10"/>
  <c r="R227" i="10"/>
  <c r="T227" i="10"/>
  <c r="AF227" i="10" s="1"/>
  <c r="R234" i="10"/>
  <c r="T234" i="10"/>
  <c r="AF234" i="10" s="1"/>
  <c r="V377" i="10"/>
  <c r="H383" i="10"/>
  <c r="T129" i="10"/>
  <c r="AF129" i="10" s="1"/>
  <c r="R129" i="10"/>
  <c r="R348" i="10"/>
  <c r="T348" i="10"/>
  <c r="AF348" i="10" s="1"/>
  <c r="T48" i="10"/>
  <c r="AF48" i="10" s="1"/>
  <c r="R48" i="10"/>
  <c r="T69" i="10"/>
  <c r="AF69" i="10" s="1"/>
  <c r="R69" i="10"/>
  <c r="T80" i="10"/>
  <c r="AF80" i="10" s="1"/>
  <c r="R80" i="10"/>
  <c r="J271" i="10"/>
  <c r="X221" i="10"/>
  <c r="X271" i="10" s="1"/>
  <c r="Y307" i="10"/>
  <c r="Y326" i="10"/>
  <c r="T364" i="10"/>
  <c r="R364" i="10"/>
  <c r="Y401" i="10"/>
  <c r="K410" i="10"/>
  <c r="K413" i="10" s="1"/>
  <c r="V364" i="10"/>
  <c r="V372" i="10"/>
  <c r="R313" i="10"/>
  <c r="T313" i="10"/>
  <c r="AF313" i="10" s="1"/>
  <c r="T322" i="10"/>
  <c r="AF322" i="10" s="1"/>
  <c r="R322" i="10"/>
  <c r="Z334" i="10"/>
  <c r="Z375" i="10" s="1"/>
  <c r="X344" i="10"/>
  <c r="AA367" i="10"/>
  <c r="W401" i="10"/>
  <c r="I410" i="10"/>
  <c r="I413" i="10" s="1"/>
  <c r="T298" i="10"/>
  <c r="AF298" i="10" s="1"/>
  <c r="R298" i="10"/>
  <c r="U307" i="10"/>
  <c r="X340" i="10"/>
  <c r="G383" i="10"/>
  <c r="U377" i="10"/>
  <c r="Z367" i="10"/>
  <c r="Z378" i="10"/>
  <c r="J410" i="10"/>
  <c r="J413" i="10" s="1"/>
  <c r="X401" i="10"/>
  <c r="T258" i="10"/>
  <c r="AF258" i="10" s="1"/>
  <c r="R258" i="10"/>
  <c r="X334" i="10"/>
  <c r="X375" i="10" s="1"/>
  <c r="AB378" i="10"/>
  <c r="R402" i="10"/>
  <c r="T402" i="10"/>
  <c r="AF402" i="10" s="1"/>
  <c r="R304" i="10"/>
  <c r="T304" i="10"/>
  <c r="AF304" i="10" s="1"/>
  <c r="AA326" i="10"/>
  <c r="Y340" i="10"/>
  <c r="T215" i="10"/>
  <c r="AF215" i="10" s="1"/>
  <c r="R215" i="10"/>
  <c r="I374" i="10"/>
  <c r="I386" i="10" s="1"/>
  <c r="W292" i="10"/>
  <c r="R299" i="10"/>
  <c r="T299" i="10"/>
  <c r="AF299" i="10" s="1"/>
  <c r="V305" i="10"/>
  <c r="T331" i="10"/>
  <c r="AF331" i="10" s="1"/>
  <c r="R331" i="10"/>
  <c r="R363" i="10"/>
  <c r="T363" i="10"/>
  <c r="AF363" i="10" s="1"/>
  <c r="R380" i="10"/>
  <c r="T380" i="10"/>
  <c r="AF380" i="10" s="1"/>
  <c r="T401" i="10"/>
  <c r="F410" i="10"/>
  <c r="R401" i="10"/>
  <c r="AD364" i="9"/>
  <c r="R123" i="10"/>
  <c r="L72" i="10"/>
  <c r="L97" i="10" s="1"/>
  <c r="AD349" i="9"/>
  <c r="AC349" i="9"/>
  <c r="AE349" i="9"/>
  <c r="AD59" i="9"/>
  <c r="W59" i="9"/>
  <c r="Q286" i="10"/>
  <c r="Q416" i="10" s="1"/>
  <c r="R132" i="10"/>
  <c r="AF18" i="10"/>
  <c r="R26" i="10"/>
  <c r="L181" i="10"/>
  <c r="R42" i="10"/>
  <c r="AD307" i="8"/>
  <c r="AE307" i="8"/>
  <c r="T316" i="9"/>
  <c r="AF316" i="9" s="1"/>
  <c r="R316" i="9"/>
  <c r="AB297" i="9"/>
  <c r="U258" i="9"/>
  <c r="AE217" i="9"/>
  <c r="AC25" i="9"/>
  <c r="AC75" i="9" s="1"/>
  <c r="AE247" i="8"/>
  <c r="Y247" i="8"/>
  <c r="AD166" i="8"/>
  <c r="AE166" i="8"/>
  <c r="Y166" i="8"/>
  <c r="AE364" i="9"/>
  <c r="AA297" i="9"/>
  <c r="X257" i="9"/>
  <c r="T236" i="9"/>
  <c r="AF236" i="9" s="1"/>
  <c r="R236" i="9"/>
  <c r="AD217" i="9"/>
  <c r="M74" i="9"/>
  <c r="M99" i="9" s="1"/>
  <c r="W72" i="10"/>
  <c r="W97" i="10" s="1"/>
  <c r="X137" i="9"/>
  <c r="V59" i="9"/>
  <c r="W311" i="9"/>
  <c r="U44" i="9"/>
  <c r="T71" i="9"/>
  <c r="R71" i="9"/>
  <c r="T115" i="9"/>
  <c r="R115" i="9"/>
  <c r="AB145" i="9"/>
  <c r="Z258" i="9"/>
  <c r="T326" i="9"/>
  <c r="AF326" i="9" s="1"/>
  <c r="R326" i="9"/>
  <c r="R336" i="9"/>
  <c r="T336" i="9"/>
  <c r="AF336" i="9" s="1"/>
  <c r="V379" i="9"/>
  <c r="F74" i="9"/>
  <c r="T10" i="9"/>
  <c r="R10" i="9"/>
  <c r="V36" i="9"/>
  <c r="W44" i="9"/>
  <c r="W155" i="9"/>
  <c r="T176" i="9"/>
  <c r="R176" i="9"/>
  <c r="T189" i="9"/>
  <c r="R189" i="9"/>
  <c r="AB258" i="9"/>
  <c r="AA317" i="9"/>
  <c r="AA372" i="9" s="1"/>
  <c r="R43" i="9"/>
  <c r="T43" i="9"/>
  <c r="AF43" i="9" s="1"/>
  <c r="AI43" i="9" s="1"/>
  <c r="R91" i="9"/>
  <c r="T91" i="9"/>
  <c r="AF91" i="9" s="1"/>
  <c r="R112" i="9"/>
  <c r="T112" i="9"/>
  <c r="AF112" i="9" s="1"/>
  <c r="AI112" i="9" s="1"/>
  <c r="R283" i="9"/>
  <c r="T283" i="9"/>
  <c r="AF283" i="9" s="1"/>
  <c r="U32" i="9"/>
  <c r="U80" i="9"/>
  <c r="M184" i="9"/>
  <c r="AA105" i="9"/>
  <c r="R127" i="9"/>
  <c r="T127" i="9"/>
  <c r="V176" i="9"/>
  <c r="U191" i="9"/>
  <c r="R205" i="9"/>
  <c r="T205" i="9"/>
  <c r="AF205" i="9" s="1"/>
  <c r="R216" i="9"/>
  <c r="T216" i="9"/>
  <c r="AF216" i="9" s="1"/>
  <c r="R242" i="9"/>
  <c r="T242" i="9"/>
  <c r="R339" i="9"/>
  <c r="T339" i="9"/>
  <c r="AF339" i="9" s="1"/>
  <c r="R349" i="9"/>
  <c r="T349" i="9"/>
  <c r="T362" i="9"/>
  <c r="AF362" i="9" s="1"/>
  <c r="R362" i="9"/>
  <c r="Y388" i="9"/>
  <c r="Y392" i="9" s="1"/>
  <c r="K392" i="9"/>
  <c r="K395" i="9" s="1"/>
  <c r="Y395" i="9" s="1"/>
  <c r="T55" i="9"/>
  <c r="AF55" i="9" s="1"/>
  <c r="R55" i="9"/>
  <c r="T137" i="9"/>
  <c r="R137" i="9"/>
  <c r="G221" i="9"/>
  <c r="U187" i="9"/>
  <c r="T196" i="9"/>
  <c r="AF196" i="9" s="1"/>
  <c r="R196" i="9"/>
  <c r="Z346" i="9"/>
  <c r="Z355" i="9"/>
  <c r="X379" i="9"/>
  <c r="X403" i="9"/>
  <c r="X28" i="9"/>
  <c r="R36" i="9"/>
  <c r="T36" i="9"/>
  <c r="V48" i="9"/>
  <c r="U57" i="9"/>
  <c r="U157" i="9"/>
  <c r="AF157" i="9" s="1"/>
  <c r="T182" i="9"/>
  <c r="AF182" i="9" s="1"/>
  <c r="R182" i="9"/>
  <c r="W203" i="9"/>
  <c r="T212" i="9"/>
  <c r="AF212" i="9" s="1"/>
  <c r="R212" i="9"/>
  <c r="Z311" i="9"/>
  <c r="R33" i="9"/>
  <c r="T33" i="9"/>
  <c r="AF33" i="9" s="1"/>
  <c r="AI33" i="9" s="1"/>
  <c r="AB45" i="9"/>
  <c r="T65" i="9"/>
  <c r="AF65" i="9" s="1"/>
  <c r="R65" i="9"/>
  <c r="AB114" i="9"/>
  <c r="V127" i="9"/>
  <c r="T134" i="9"/>
  <c r="AF134" i="9" s="1"/>
  <c r="AI134" i="9" s="1"/>
  <c r="R134" i="9"/>
  <c r="T166" i="9"/>
  <c r="AF166" i="9" s="1"/>
  <c r="R166" i="9"/>
  <c r="R211" i="9"/>
  <c r="T211" i="9"/>
  <c r="X263" i="9"/>
  <c r="X311" i="9"/>
  <c r="W321" i="9"/>
  <c r="Y361" i="9"/>
  <c r="Y191" i="9"/>
  <c r="T254" i="9"/>
  <c r="AF254" i="9" s="1"/>
  <c r="R254" i="9"/>
  <c r="R280" i="9"/>
  <c r="T280" i="9"/>
  <c r="AF280" i="9" s="1"/>
  <c r="R299" i="9"/>
  <c r="T299" i="9"/>
  <c r="Y373" i="9"/>
  <c r="X349" i="9"/>
  <c r="F408" i="9"/>
  <c r="R399" i="9"/>
  <c r="T399" i="9"/>
  <c r="AB257" i="9"/>
  <c r="T311" i="9"/>
  <c r="R311" i="9"/>
  <c r="V317" i="9"/>
  <c r="T343" i="9"/>
  <c r="AF343" i="9" s="1"/>
  <c r="R343" i="9"/>
  <c r="V349" i="9"/>
  <c r="X355" i="9"/>
  <c r="AA406" i="9"/>
  <c r="AC322" i="8"/>
  <c r="X353" i="9"/>
  <c r="R128" i="9"/>
  <c r="T128" i="9"/>
  <c r="T28" i="9"/>
  <c r="R28" i="9"/>
  <c r="AE302" i="8"/>
  <c r="AC233" i="7"/>
  <c r="AE233" i="7"/>
  <c r="W233" i="7"/>
  <c r="R344" i="9"/>
  <c r="R305" i="9"/>
  <c r="AE357" i="9"/>
  <c r="AD357" i="9"/>
  <c r="I372" i="9"/>
  <c r="I384" i="9" s="1"/>
  <c r="W384" i="9" s="1"/>
  <c r="R248" i="9"/>
  <c r="AF160" i="9"/>
  <c r="W355" i="9"/>
  <c r="AC295" i="9"/>
  <c r="AD295" i="9"/>
  <c r="J274" i="9"/>
  <c r="Z128" i="9"/>
  <c r="AD60" i="9"/>
  <c r="AE66" i="9"/>
  <c r="AC66" i="9"/>
  <c r="R209" i="9"/>
  <c r="R315" i="9"/>
  <c r="Y233" i="9"/>
  <c r="V25" i="9"/>
  <c r="V75" i="9" s="1"/>
  <c r="AD332" i="8"/>
  <c r="AC214" i="8"/>
  <c r="AD58" i="8"/>
  <c r="AE375" i="7"/>
  <c r="X375" i="7"/>
  <c r="AD115" i="9"/>
  <c r="AE115" i="9"/>
  <c r="AA263" i="9"/>
  <c r="X127" i="9"/>
  <c r="G393" i="8"/>
  <c r="G396" i="8" s="1"/>
  <c r="U389" i="8"/>
  <c r="U393" i="8" s="1"/>
  <c r="U396" i="8" s="1"/>
  <c r="H287" i="8"/>
  <c r="V278" i="8"/>
  <c r="V287" i="8" s="1"/>
  <c r="R239" i="8"/>
  <c r="T239" i="8"/>
  <c r="V149" i="8"/>
  <c r="Y109" i="8"/>
  <c r="R29" i="8"/>
  <c r="T29" i="8"/>
  <c r="R170" i="7"/>
  <c r="T170" i="7"/>
  <c r="AF170" i="7" s="1"/>
  <c r="T106" i="7"/>
  <c r="AF106" i="7" s="1"/>
  <c r="AI106" i="7" s="1"/>
  <c r="R106" i="7"/>
  <c r="AE264" i="6"/>
  <c r="AD264" i="6"/>
  <c r="AC234" i="6"/>
  <c r="AD234" i="6"/>
  <c r="AE48" i="6"/>
  <c r="W48" i="6"/>
  <c r="W81" i="6" s="1"/>
  <c r="AE48" i="9"/>
  <c r="AD237" i="8"/>
  <c r="AD108" i="8"/>
  <c r="T80" i="8"/>
  <c r="R80" i="8"/>
  <c r="AD22" i="8"/>
  <c r="T137" i="8"/>
  <c r="AF137" i="8" s="1"/>
  <c r="AI137" i="8" s="1"/>
  <c r="R137" i="8"/>
  <c r="R160" i="8"/>
  <c r="T160" i="8"/>
  <c r="AF160" i="8" s="1"/>
  <c r="W232" i="8"/>
  <c r="W351" i="8"/>
  <c r="V76" i="8"/>
  <c r="T20" i="8"/>
  <c r="AF20" i="8" s="1"/>
  <c r="AI20" i="8" s="1"/>
  <c r="R20" i="8"/>
  <c r="Z29" i="8"/>
  <c r="U91" i="8"/>
  <c r="AB141" i="8"/>
  <c r="W206" i="8"/>
  <c r="T282" i="8"/>
  <c r="AF282" i="8" s="1"/>
  <c r="R282" i="8"/>
  <c r="AB37" i="8"/>
  <c r="W60" i="8"/>
  <c r="Y67" i="8"/>
  <c r="V145" i="8"/>
  <c r="AF145" i="8" s="1"/>
  <c r="AI145" i="8" s="1"/>
  <c r="T155" i="8"/>
  <c r="AF155" i="8" s="1"/>
  <c r="AI155" i="8" s="1"/>
  <c r="R155" i="8"/>
  <c r="X173" i="8"/>
  <c r="Y206" i="8"/>
  <c r="Y214" i="8"/>
  <c r="X229" i="8"/>
  <c r="X251" i="8"/>
  <c r="F287" i="8"/>
  <c r="T278" i="8"/>
  <c r="R278" i="8"/>
  <c r="R300" i="8"/>
  <c r="T300" i="8"/>
  <c r="X327" i="8"/>
  <c r="Y10" i="8"/>
  <c r="K75" i="8"/>
  <c r="AB30" i="8"/>
  <c r="R84" i="8"/>
  <c r="T84" i="8"/>
  <c r="AF84" i="8" s="1"/>
  <c r="W108" i="8"/>
  <c r="X149" i="8"/>
  <c r="T178" i="8"/>
  <c r="AF178" i="8" s="1"/>
  <c r="R178" i="8"/>
  <c r="J222" i="8"/>
  <c r="X188" i="8"/>
  <c r="R325" i="8"/>
  <c r="T325" i="8"/>
  <c r="AF325" i="8" s="1"/>
  <c r="AB351" i="8"/>
  <c r="H409" i="8"/>
  <c r="H412" i="8" s="1"/>
  <c r="V400" i="8"/>
  <c r="M75" i="8"/>
  <c r="AA10" i="8"/>
  <c r="Y29" i="8"/>
  <c r="AB83" i="8"/>
  <c r="Z114" i="8"/>
  <c r="U156" i="8"/>
  <c r="T228" i="8"/>
  <c r="AF228" i="8" s="1"/>
  <c r="R228" i="8"/>
  <c r="U358" i="8"/>
  <c r="AB371" i="8"/>
  <c r="Y22" i="8"/>
  <c r="U31" i="8"/>
  <c r="Y38" i="8"/>
  <c r="R54" i="8"/>
  <c r="T54" i="8"/>
  <c r="W69" i="8"/>
  <c r="V188" i="8"/>
  <c r="H222" i="8"/>
  <c r="V206" i="8"/>
  <c r="AA315" i="8"/>
  <c r="T15" i="8"/>
  <c r="AF15" i="8" s="1"/>
  <c r="AI15" i="8" s="1"/>
  <c r="R15" i="8"/>
  <c r="AB27" i="8"/>
  <c r="R47" i="8"/>
  <c r="T47" i="8"/>
  <c r="T66" i="8"/>
  <c r="AF66" i="8" s="1"/>
  <c r="R66" i="8"/>
  <c r="Z109" i="8"/>
  <c r="R122" i="8"/>
  <c r="T122" i="8"/>
  <c r="Z141" i="8"/>
  <c r="T154" i="8"/>
  <c r="AF154" i="8" s="1"/>
  <c r="AI154" i="8" s="1"/>
  <c r="R154" i="8"/>
  <c r="W173" i="8"/>
  <c r="R180" i="8"/>
  <c r="T180" i="8"/>
  <c r="AF180" i="8" s="1"/>
  <c r="W189" i="8"/>
  <c r="T196" i="8"/>
  <c r="R196" i="8"/>
  <c r="U215" i="8"/>
  <c r="U222" i="8" s="1"/>
  <c r="H275" i="8"/>
  <c r="V225" i="8"/>
  <c r="X231" i="8"/>
  <c r="U238" i="8"/>
  <c r="AF238" i="8" s="1"/>
  <c r="T251" i="8"/>
  <c r="R251" i="8"/>
  <c r="AB296" i="8"/>
  <c r="N373" i="8"/>
  <c r="N385" i="8" s="1"/>
  <c r="K409" i="8"/>
  <c r="K412" i="8" s="1"/>
  <c r="Y400" i="8"/>
  <c r="R229" i="8"/>
  <c r="T229" i="8"/>
  <c r="R261" i="8"/>
  <c r="T261" i="8"/>
  <c r="AF261" i="8" s="1"/>
  <c r="AB300" i="8"/>
  <c r="U347" i="8"/>
  <c r="U359" i="8"/>
  <c r="U380" i="8"/>
  <c r="U10" i="8"/>
  <c r="G75" i="8"/>
  <c r="AA29" i="8"/>
  <c r="AA54" i="8"/>
  <c r="Z67" i="8"/>
  <c r="AA83" i="8"/>
  <c r="AA156" i="8"/>
  <c r="T163" i="8"/>
  <c r="AF163" i="8" s="1"/>
  <c r="R163" i="8"/>
  <c r="X175" i="8"/>
  <c r="AA192" i="8"/>
  <c r="AA247" i="8"/>
  <c r="T284" i="8"/>
  <c r="AF284" i="8" s="1"/>
  <c r="R284" i="8"/>
  <c r="R301" i="8"/>
  <c r="T301" i="8"/>
  <c r="AF301" i="8" s="1"/>
  <c r="AA324" i="8"/>
  <c r="R339" i="8"/>
  <c r="T339" i="8"/>
  <c r="T305" i="8"/>
  <c r="AF305" i="8" s="1"/>
  <c r="R305" i="8"/>
  <c r="U324" i="8"/>
  <c r="U373" i="8" s="1"/>
  <c r="U385" i="8" s="1"/>
  <c r="T337" i="8"/>
  <c r="AF337" i="8" s="1"/>
  <c r="R337" i="8"/>
  <c r="T369" i="8"/>
  <c r="AF369" i="8" s="1"/>
  <c r="R369" i="8"/>
  <c r="Z324" i="8"/>
  <c r="AD240" i="7"/>
  <c r="J271" i="7"/>
  <c r="X221" i="7"/>
  <c r="AB204" i="7"/>
  <c r="R171" i="7"/>
  <c r="T171" i="7"/>
  <c r="AF171" i="7" s="1"/>
  <c r="R86" i="7"/>
  <c r="T86" i="7"/>
  <c r="F94" i="7"/>
  <c r="Y184" i="7"/>
  <c r="K218" i="7"/>
  <c r="R43" i="7"/>
  <c r="T43" i="7"/>
  <c r="AF43" i="7" s="1"/>
  <c r="AI43" i="7" s="1"/>
  <c r="R78" i="7"/>
  <c r="T78" i="7"/>
  <c r="R90" i="7"/>
  <c r="T90" i="7"/>
  <c r="R111" i="7"/>
  <c r="T111" i="7"/>
  <c r="Z211" i="7"/>
  <c r="N406" i="7"/>
  <c r="N409" i="7" s="1"/>
  <c r="AB396" i="7"/>
  <c r="R47" i="7"/>
  <c r="T47" i="7"/>
  <c r="AF47" i="7" s="1"/>
  <c r="AI47" i="7" s="1"/>
  <c r="T54" i="7"/>
  <c r="AF54" i="7" s="1"/>
  <c r="R54" i="7"/>
  <c r="R61" i="7"/>
  <c r="T61" i="7"/>
  <c r="AF61" i="7" s="1"/>
  <c r="R123" i="7"/>
  <c r="T123" i="7"/>
  <c r="AF123" i="7" s="1"/>
  <c r="AI123" i="7" s="1"/>
  <c r="U187" i="7"/>
  <c r="W401" i="7"/>
  <c r="V400" i="7"/>
  <c r="AF400" i="7" s="1"/>
  <c r="R400" i="7"/>
  <c r="T114" i="7"/>
  <c r="AF114" i="7" s="1"/>
  <c r="AI114" i="7" s="1"/>
  <c r="R114" i="7"/>
  <c r="T130" i="7"/>
  <c r="AF130" i="7" s="1"/>
  <c r="AI130" i="7" s="1"/>
  <c r="R130" i="7"/>
  <c r="T146" i="7"/>
  <c r="AF146" i="7" s="1"/>
  <c r="AI146" i="7" s="1"/>
  <c r="R146" i="7"/>
  <c r="T162" i="7"/>
  <c r="AF162" i="7" s="1"/>
  <c r="AI162" i="7" s="1"/>
  <c r="R162" i="7"/>
  <c r="R319" i="7"/>
  <c r="T319" i="7"/>
  <c r="AF319" i="7" s="1"/>
  <c r="U332" i="7"/>
  <c r="L389" i="7"/>
  <c r="L392" i="7" s="1"/>
  <c r="Z385" i="7"/>
  <c r="Z389" i="7" s="1"/>
  <c r="Z392" i="7" s="1"/>
  <c r="R296" i="7"/>
  <c r="T296" i="7"/>
  <c r="R335" i="7"/>
  <c r="T335" i="7"/>
  <c r="AF335" i="7" s="1"/>
  <c r="W396" i="7"/>
  <c r="I406" i="7"/>
  <c r="I409" i="7" s="1"/>
  <c r="Y404" i="7"/>
  <c r="H72" i="7"/>
  <c r="H97" i="7" s="1"/>
  <c r="V10" i="7"/>
  <c r="T17" i="7"/>
  <c r="R17" i="7"/>
  <c r="T49" i="7"/>
  <c r="AF49" i="7" s="1"/>
  <c r="R49" i="7"/>
  <c r="R125" i="7"/>
  <c r="T125" i="7"/>
  <c r="R157" i="7"/>
  <c r="T157" i="7"/>
  <c r="AA212" i="7"/>
  <c r="R236" i="7"/>
  <c r="T236" i="7"/>
  <c r="AF236" i="7" s="1"/>
  <c r="R268" i="7"/>
  <c r="T268" i="7"/>
  <c r="AF268" i="7" s="1"/>
  <c r="AB332" i="7"/>
  <c r="AA103" i="7"/>
  <c r="M181" i="7"/>
  <c r="M286" i="7" s="1"/>
  <c r="T174" i="7"/>
  <c r="AF174" i="7" s="1"/>
  <c r="R174" i="7"/>
  <c r="L218" i="7"/>
  <c r="Z184" i="7"/>
  <c r="T227" i="7"/>
  <c r="AF227" i="7" s="1"/>
  <c r="R227" i="7"/>
  <c r="V233" i="7"/>
  <c r="T259" i="7"/>
  <c r="AF259" i="7" s="1"/>
  <c r="R259" i="7"/>
  <c r="W292" i="7"/>
  <c r="W369" i="7" s="1"/>
  <c r="W381" i="7" s="1"/>
  <c r="I369" i="7"/>
  <c r="I381" i="7" s="1"/>
  <c r="T299" i="7"/>
  <c r="AF299" i="7" s="1"/>
  <c r="R299" i="7"/>
  <c r="U318" i="7"/>
  <c r="T331" i="7"/>
  <c r="AF331" i="7" s="1"/>
  <c r="R331" i="7"/>
  <c r="U350" i="7"/>
  <c r="T363" i="7"/>
  <c r="AF363" i="7" s="1"/>
  <c r="R363" i="7"/>
  <c r="T373" i="7"/>
  <c r="AF373" i="7" s="1"/>
  <c r="R373" i="7"/>
  <c r="U401" i="7"/>
  <c r="AE332" i="8"/>
  <c r="R309" i="8"/>
  <c r="T309" i="8"/>
  <c r="AF309" i="8" s="1"/>
  <c r="AD272" i="8"/>
  <c r="R217" i="8"/>
  <c r="T217" i="8"/>
  <c r="AF217" i="8" s="1"/>
  <c r="AE156" i="8"/>
  <c r="Z126" i="8"/>
  <c r="X371" i="8"/>
  <c r="R175" i="8"/>
  <c r="AE140" i="8"/>
  <c r="AB18" i="8"/>
  <c r="Y318" i="7"/>
  <c r="AB296" i="7"/>
  <c r="R237" i="7"/>
  <c r="X34" i="7"/>
  <c r="AD34" i="7"/>
  <c r="AC34" i="7"/>
  <c r="AE334" i="6"/>
  <c r="V264" i="6"/>
  <c r="AD237" i="6"/>
  <c r="AC237" i="6"/>
  <c r="AD211" i="6"/>
  <c r="AC211" i="6"/>
  <c r="F190" i="6"/>
  <c r="AD374" i="8"/>
  <c r="AB129" i="8"/>
  <c r="J75" i="8"/>
  <c r="R88" i="7"/>
  <c r="AC69" i="7"/>
  <c r="W69" i="7"/>
  <c r="U69" i="7"/>
  <c r="T23" i="7"/>
  <c r="AE23" i="7"/>
  <c r="AC23" i="7"/>
  <c r="R345" i="6"/>
  <c r="T345" i="6"/>
  <c r="AF345" i="6" s="1"/>
  <c r="R269" i="6"/>
  <c r="T269" i="6"/>
  <c r="AF269" i="6" s="1"/>
  <c r="T222" i="6"/>
  <c r="AF222" i="6" s="1"/>
  <c r="R222" i="6"/>
  <c r="R74" i="6"/>
  <c r="T74" i="6"/>
  <c r="AF74" i="6" s="1"/>
  <c r="AA156" i="6"/>
  <c r="K227" i="6"/>
  <c r="Y193" i="6"/>
  <c r="W215" i="6"/>
  <c r="R302" i="6"/>
  <c r="T302" i="6"/>
  <c r="T315" i="6"/>
  <c r="AF315" i="6" s="1"/>
  <c r="R315" i="6"/>
  <c r="Z38" i="6"/>
  <c r="W116" i="6"/>
  <c r="Z127" i="6"/>
  <c r="W148" i="6"/>
  <c r="U312" i="6"/>
  <c r="T48" i="6"/>
  <c r="R48" i="6"/>
  <c r="AB56" i="6"/>
  <c r="T71" i="6"/>
  <c r="AF71" i="6" s="1"/>
  <c r="R71" i="6"/>
  <c r="Y78" i="6"/>
  <c r="W118" i="6"/>
  <c r="W134" i="6"/>
  <c r="W150" i="6"/>
  <c r="T158" i="6"/>
  <c r="AF158" i="6" s="1"/>
  <c r="R158" i="6"/>
  <c r="T186" i="6"/>
  <c r="AF186" i="6" s="1"/>
  <c r="R186" i="6"/>
  <c r="AB198" i="6"/>
  <c r="T219" i="6"/>
  <c r="AF219" i="6" s="1"/>
  <c r="R219" i="6"/>
  <c r="T245" i="6"/>
  <c r="AF245" i="6" s="1"/>
  <c r="R245" i="6"/>
  <c r="T325" i="6"/>
  <c r="AF325" i="6" s="1"/>
  <c r="R325" i="6"/>
  <c r="AB368" i="6"/>
  <c r="R376" i="6"/>
  <c r="T376" i="6"/>
  <c r="AF376" i="6" s="1"/>
  <c r="N91" i="6"/>
  <c r="AB83" i="6"/>
  <c r="AB91" i="6" s="1"/>
  <c r="H102" i="6"/>
  <c r="V94" i="6"/>
  <c r="V102" i="6" s="1"/>
  <c r="Y118" i="6"/>
  <c r="Y134" i="6"/>
  <c r="Y150" i="6"/>
  <c r="L280" i="6"/>
  <c r="Z230" i="6"/>
  <c r="R267" i="6"/>
  <c r="T267" i="6"/>
  <c r="AF267" i="6" s="1"/>
  <c r="X303" i="6"/>
  <c r="U317" i="6"/>
  <c r="R369" i="6"/>
  <c r="T369" i="6"/>
  <c r="AF369" i="6" s="1"/>
  <c r="W406" i="6"/>
  <c r="I416" i="6"/>
  <c r="I419" i="6" s="1"/>
  <c r="AA24" i="6"/>
  <c r="W38" i="6"/>
  <c r="R128" i="6"/>
  <c r="T128" i="6"/>
  <c r="AF128" i="6" s="1"/>
  <c r="AJ128" i="6" s="1"/>
  <c r="V134" i="6"/>
  <c r="AA148" i="6"/>
  <c r="X234" i="6"/>
  <c r="AB321" i="6"/>
  <c r="AB342" i="6"/>
  <c r="R350" i="6"/>
  <c r="T350" i="6"/>
  <c r="AF350" i="6" s="1"/>
  <c r="T371" i="6"/>
  <c r="AF371" i="6" s="1"/>
  <c r="R371" i="6"/>
  <c r="N416" i="6"/>
  <c r="N419" i="6" s="1"/>
  <c r="AB406" i="6"/>
  <c r="R85" i="6"/>
  <c r="T85" i="6"/>
  <c r="AF85" i="6" s="1"/>
  <c r="V111" i="6"/>
  <c r="H190" i="6"/>
  <c r="R118" i="6"/>
  <c r="T118" i="6"/>
  <c r="V143" i="6"/>
  <c r="R150" i="6"/>
  <c r="T150" i="6"/>
  <c r="R157" i="6"/>
  <c r="T157" i="6"/>
  <c r="AF157" i="6" s="1"/>
  <c r="AJ157" i="6" s="1"/>
  <c r="T183" i="6"/>
  <c r="AF183" i="6" s="1"/>
  <c r="R183" i="6"/>
  <c r="X193" i="6"/>
  <c r="J227" i="6"/>
  <c r="R213" i="6"/>
  <c r="T213" i="6"/>
  <c r="AF213" i="6" s="1"/>
  <c r="T255" i="6"/>
  <c r="R255" i="6"/>
  <c r="W301" i="6"/>
  <c r="I379" i="6"/>
  <c r="I391" i="6" s="1"/>
  <c r="R308" i="6"/>
  <c r="T308" i="6"/>
  <c r="R340" i="6"/>
  <c r="T340" i="6"/>
  <c r="AF340" i="6" s="1"/>
  <c r="T372" i="6"/>
  <c r="R372" i="6"/>
  <c r="T383" i="6"/>
  <c r="AF383" i="6" s="1"/>
  <c r="R383" i="6"/>
  <c r="R388" i="6" s="1"/>
  <c r="U368" i="5"/>
  <c r="AF368" i="5" s="1"/>
  <c r="R368" i="5"/>
  <c r="R361" i="5"/>
  <c r="U308" i="5"/>
  <c r="AF308" i="5" s="1"/>
  <c r="R308" i="5"/>
  <c r="N376" i="5"/>
  <c r="N388" i="5" s="1"/>
  <c r="AB297" i="5"/>
  <c r="AB376" i="5" s="1"/>
  <c r="AB388" i="5" s="1"/>
  <c r="T283" i="5"/>
  <c r="AF283" i="5" s="1"/>
  <c r="R283" i="5"/>
  <c r="U268" i="5"/>
  <c r="AF268" i="5" s="1"/>
  <c r="R268" i="5"/>
  <c r="U252" i="5"/>
  <c r="AF252" i="5" s="1"/>
  <c r="R252" i="5"/>
  <c r="U236" i="5"/>
  <c r="AF236" i="5" s="1"/>
  <c r="R236" i="5"/>
  <c r="R152" i="5"/>
  <c r="T134" i="5"/>
  <c r="AF134" i="5" s="1"/>
  <c r="AJ134" i="5" s="1"/>
  <c r="R134" i="5"/>
  <c r="R120" i="5"/>
  <c r="AB106" i="5"/>
  <c r="AB185" i="5" s="1"/>
  <c r="AB291" i="5" s="1"/>
  <c r="N185" i="5"/>
  <c r="T54" i="5"/>
  <c r="AF54" i="5" s="1"/>
  <c r="R54" i="5"/>
  <c r="U41" i="5"/>
  <c r="R41" i="5"/>
  <c r="U371" i="8"/>
  <c r="AA322" i="8"/>
  <c r="AD235" i="8"/>
  <c r="AC235" i="8"/>
  <c r="R218" i="8"/>
  <c r="R191" i="8"/>
  <c r="Z156" i="8"/>
  <c r="M369" i="7"/>
  <c r="AE109" i="7"/>
  <c r="AE34" i="7"/>
  <c r="R355" i="6"/>
  <c r="AC334" i="6"/>
  <c r="AE268" i="6"/>
  <c r="R195" i="6"/>
  <c r="R50" i="6"/>
  <c r="R380" i="5"/>
  <c r="R318" i="5"/>
  <c r="R240" i="5"/>
  <c r="R163" i="5"/>
  <c r="R327" i="8"/>
  <c r="AB108" i="8"/>
  <c r="R250" i="7"/>
  <c r="AE223" i="7"/>
  <c r="AC223" i="7"/>
  <c r="AD223" i="7"/>
  <c r="AA125" i="7"/>
  <c r="T75" i="7"/>
  <c r="AD57" i="7"/>
  <c r="AC18" i="7"/>
  <c r="AA395" i="6"/>
  <c r="AA399" i="6" s="1"/>
  <c r="AA402" i="6" s="1"/>
  <c r="M399" i="6"/>
  <c r="M402" i="6" s="1"/>
  <c r="Z368" i="6"/>
  <c r="R357" i="6"/>
  <c r="T357" i="6"/>
  <c r="AF357" i="6" s="1"/>
  <c r="Z330" i="6"/>
  <c r="AD318" i="6"/>
  <c r="R306" i="6"/>
  <c r="T306" i="6"/>
  <c r="AF306" i="6" s="1"/>
  <c r="AB283" i="6"/>
  <c r="AB292" i="6" s="1"/>
  <c r="N292" i="6"/>
  <c r="R225" i="6"/>
  <c r="T225" i="6"/>
  <c r="AF225" i="6" s="1"/>
  <c r="AE111" i="6"/>
  <c r="AD38" i="6"/>
  <c r="K412" i="5"/>
  <c r="K415" i="5" s="1"/>
  <c r="Y415" i="5" s="1"/>
  <c r="Y403" i="5"/>
  <c r="L376" i="5"/>
  <c r="L388" i="5" s="1"/>
  <c r="Z297" i="5"/>
  <c r="Z376" i="5" s="1"/>
  <c r="Z388" i="5" s="1"/>
  <c r="T281" i="5"/>
  <c r="AF281" i="5" s="1"/>
  <c r="R281" i="5"/>
  <c r="T247" i="5"/>
  <c r="AF247" i="5" s="1"/>
  <c r="R247" i="5"/>
  <c r="T205" i="5"/>
  <c r="AF205" i="5" s="1"/>
  <c r="R205" i="5"/>
  <c r="J185" i="5"/>
  <c r="J291" i="5" s="1"/>
  <c r="T171" i="5"/>
  <c r="AF171" i="5" s="1"/>
  <c r="R171" i="5"/>
  <c r="T139" i="5"/>
  <c r="AF139" i="5" s="1"/>
  <c r="AJ139" i="5" s="1"/>
  <c r="R139" i="5"/>
  <c r="T107" i="5"/>
  <c r="AF107" i="5" s="1"/>
  <c r="AJ107" i="5" s="1"/>
  <c r="R107" i="5"/>
  <c r="W11" i="9"/>
  <c r="W75" i="9" s="1"/>
  <c r="AB324" i="8"/>
  <c r="R299" i="8"/>
  <c r="AC245" i="8"/>
  <c r="AA117" i="8"/>
  <c r="AA79" i="8"/>
  <c r="Y43" i="8"/>
  <c r="AA350" i="7"/>
  <c r="AA369" i="7" s="1"/>
  <c r="AA381" i="7" s="1"/>
  <c r="AA201" i="7"/>
  <c r="R177" i="7"/>
  <c r="AE115" i="7"/>
  <c r="AF42" i="7"/>
  <c r="AI42" i="7" s="1"/>
  <c r="J416" i="6"/>
  <c r="J419" i="6" s="1"/>
  <c r="X406" i="6"/>
  <c r="T218" i="6"/>
  <c r="AF218" i="6" s="1"/>
  <c r="R218" i="6"/>
  <c r="AA150" i="6"/>
  <c r="AA134" i="6"/>
  <c r="AA118" i="6"/>
  <c r="X24" i="6"/>
  <c r="M385" i="5"/>
  <c r="AA379" i="5"/>
  <c r="R310" i="5"/>
  <c r="R306" i="5"/>
  <c r="T306" i="5"/>
  <c r="AF306" i="5" s="1"/>
  <c r="R270" i="5"/>
  <c r="R266" i="5"/>
  <c r="T266" i="5"/>
  <c r="AF266" i="5" s="1"/>
  <c r="R254" i="5"/>
  <c r="R250" i="5"/>
  <c r="T250" i="5"/>
  <c r="AF250" i="5" s="1"/>
  <c r="R238" i="5"/>
  <c r="R234" i="5"/>
  <c r="T234" i="5"/>
  <c r="AF234" i="5" s="1"/>
  <c r="K185" i="5"/>
  <c r="K291" i="5" s="1"/>
  <c r="Y106" i="5"/>
  <c r="Y185" i="5" s="1"/>
  <c r="Y291" i="5" s="1"/>
  <c r="T38" i="5"/>
  <c r="AF38" i="5" s="1"/>
  <c r="AJ38" i="5" s="1"/>
  <c r="R38" i="5"/>
  <c r="AC341" i="8"/>
  <c r="AC374" i="8" s="1"/>
  <c r="AE341" i="8"/>
  <c r="X300" i="8"/>
  <c r="R249" i="8"/>
  <c r="M222" i="8"/>
  <c r="M290" i="8" s="1"/>
  <c r="X117" i="8"/>
  <c r="AE80" i="8"/>
  <c r="AD80" i="8"/>
  <c r="AD86" i="8" s="1"/>
  <c r="AB29" i="8"/>
  <c r="R366" i="7"/>
  <c r="AB336" i="7"/>
  <c r="Z240" i="7"/>
  <c r="AC209" i="7"/>
  <c r="AC218" i="7" s="1"/>
  <c r="AE152" i="7"/>
  <c r="T152" i="7"/>
  <c r="Z90" i="7"/>
  <c r="Z34" i="7"/>
  <c r="G416" i="6"/>
  <c r="G419" i="6" s="1"/>
  <c r="AA358" i="6"/>
  <c r="AA312" i="6"/>
  <c r="AE275" i="6"/>
  <c r="AD275" i="6"/>
  <c r="AF184" i="6"/>
  <c r="W167" i="6"/>
  <c r="U231" i="8"/>
  <c r="AF231" i="8" s="1"/>
  <c r="AD173" i="8"/>
  <c r="R128" i="8"/>
  <c r="AC51" i="8"/>
  <c r="AC375" i="7"/>
  <c r="AB334" i="7"/>
  <c r="U257" i="7"/>
  <c r="W232" i="7"/>
  <c r="X201" i="7"/>
  <c r="AD78" i="7"/>
  <c r="AE78" i="7"/>
  <c r="AE27" i="7"/>
  <c r="AC27" i="7"/>
  <c r="F399" i="6"/>
  <c r="AE329" i="6"/>
  <c r="AC329" i="6"/>
  <c r="AE302" i="6"/>
  <c r="Y211" i="6"/>
  <c r="U167" i="6"/>
  <c r="AB143" i="6"/>
  <c r="AE117" i="6"/>
  <c r="R54" i="6"/>
  <c r="R19" i="6"/>
  <c r="R24" i="9"/>
  <c r="Y91" i="8"/>
  <c r="AC41" i="8"/>
  <c r="R336" i="7"/>
  <c r="R294" i="7"/>
  <c r="AA254" i="7"/>
  <c r="AD233" i="7"/>
  <c r="X209" i="7"/>
  <c r="R187" i="7"/>
  <c r="V120" i="7"/>
  <c r="X382" i="6"/>
  <c r="J388" i="6"/>
  <c r="AF349" i="6"/>
  <c r="T330" i="6"/>
  <c r="R330" i="6"/>
  <c r="X308" i="6"/>
  <c r="T262" i="6"/>
  <c r="AF262" i="6" s="1"/>
  <c r="R262" i="6"/>
  <c r="AA249" i="6"/>
  <c r="T165" i="6"/>
  <c r="AF165" i="6" s="1"/>
  <c r="AJ165" i="6" s="1"/>
  <c r="R165" i="6"/>
  <c r="U40" i="6"/>
  <c r="T367" i="5"/>
  <c r="AF367" i="5" s="1"/>
  <c r="R367" i="5"/>
  <c r="T315" i="5"/>
  <c r="AF315" i="5" s="1"/>
  <c r="R315" i="5"/>
  <c r="H376" i="5"/>
  <c r="H388" i="5" s="1"/>
  <c r="V297" i="5"/>
  <c r="V376" i="5" s="1"/>
  <c r="V388" i="5" s="1"/>
  <c r="T243" i="5"/>
  <c r="AF243" i="5" s="1"/>
  <c r="R243" i="5"/>
  <c r="G223" i="5"/>
  <c r="U188" i="5"/>
  <c r="AF188" i="5" s="1"/>
  <c r="T166" i="5"/>
  <c r="AF166" i="5" s="1"/>
  <c r="R166" i="5"/>
  <c r="T149" i="5"/>
  <c r="AF149" i="5" s="1"/>
  <c r="AJ149" i="5" s="1"/>
  <c r="R149" i="5"/>
  <c r="T133" i="5"/>
  <c r="AF133" i="5" s="1"/>
  <c r="AJ133" i="5" s="1"/>
  <c r="R133" i="5"/>
  <c r="T117" i="5"/>
  <c r="AF117" i="5" s="1"/>
  <c r="AJ117" i="5" s="1"/>
  <c r="R117" i="5"/>
  <c r="V106" i="5"/>
  <c r="V185" i="5" s="1"/>
  <c r="V291" i="5" s="1"/>
  <c r="H185" i="5"/>
  <c r="K75" i="5"/>
  <c r="Y10" i="5"/>
  <c r="V254" i="7"/>
  <c r="V46" i="6"/>
  <c r="X384" i="4"/>
  <c r="AF384" i="4"/>
  <c r="AB384" i="4"/>
  <c r="Z359" i="4"/>
  <c r="AD359" i="4"/>
  <c r="AB359" i="4"/>
  <c r="X276" i="4"/>
  <c r="AF276" i="4"/>
  <c r="AC276" i="4"/>
  <c r="AB276" i="4"/>
  <c r="Z276" i="4"/>
  <c r="X260" i="4"/>
  <c r="AF260" i="4"/>
  <c r="AC260" i="4"/>
  <c r="AB260" i="4"/>
  <c r="Z260" i="4"/>
  <c r="AD228" i="4"/>
  <c r="X198" i="4"/>
  <c r="AF198" i="4"/>
  <c r="AB198" i="4"/>
  <c r="AA184" i="4"/>
  <c r="AB211" i="7"/>
  <c r="AD27" i="7"/>
  <c r="W234" i="6"/>
  <c r="Z396" i="5"/>
  <c r="Z399" i="5" s="1"/>
  <c r="R20" i="5"/>
  <c r="AA441" i="4"/>
  <c r="O418" i="4"/>
  <c r="X378" i="4"/>
  <c r="AF378" i="4"/>
  <c r="AB378" i="4"/>
  <c r="AA359" i="4"/>
  <c r="W278" i="4"/>
  <c r="X208" i="4"/>
  <c r="AF208" i="4"/>
  <c r="AB208" i="4"/>
  <c r="AG191" i="4"/>
  <c r="AA179" i="4"/>
  <c r="Y179" i="4"/>
  <c r="W179" i="4"/>
  <c r="AE179" i="4"/>
  <c r="AN156" i="4"/>
  <c r="AD48" i="4"/>
  <c r="V48" i="4"/>
  <c r="AF48" i="4"/>
  <c r="X48" i="4"/>
  <c r="T76" i="6"/>
  <c r="AD86" i="5"/>
  <c r="AD65" i="5"/>
  <c r="AF47" i="5"/>
  <c r="AJ47" i="5" s="1"/>
  <c r="AB372" i="4"/>
  <c r="Y372" i="4"/>
  <c r="X372" i="4"/>
  <c r="AF372" i="4"/>
  <c r="AA202" i="4"/>
  <c r="AA172" i="4"/>
  <c r="AG128" i="4"/>
  <c r="AC332" i="7"/>
  <c r="T120" i="7"/>
  <c r="AF120" i="7" s="1"/>
  <c r="AI120" i="7" s="1"/>
  <c r="AB251" i="6"/>
  <c r="R86" i="6"/>
  <c r="H412" i="5"/>
  <c r="H415" i="5" s="1"/>
  <c r="V415" i="5" s="1"/>
  <c r="R44" i="5"/>
  <c r="Y441" i="4"/>
  <c r="Z411" i="4"/>
  <c r="Z388" i="4"/>
  <c r="Z328" i="4"/>
  <c r="Y255" i="4"/>
  <c r="Y221" i="4"/>
  <c r="Z202" i="4"/>
  <c r="AA168" i="4"/>
  <c r="W240" i="7"/>
  <c r="R22" i="7"/>
  <c r="Y304" i="6"/>
  <c r="AE46" i="6"/>
  <c r="R35" i="5"/>
  <c r="AD25" i="5"/>
  <c r="AD76" i="5" s="1"/>
  <c r="AE442" i="4"/>
  <c r="W442" i="4"/>
  <c r="AF442" i="4"/>
  <c r="AB442" i="4"/>
  <c r="Y442" i="4"/>
  <c r="X442" i="4"/>
  <c r="AF376" i="4"/>
  <c r="AB376" i="4"/>
  <c r="Y376" i="4"/>
  <c r="X376" i="4"/>
  <c r="W368" i="4"/>
  <c r="X359" i="4"/>
  <c r="Y308" i="4"/>
  <c r="Y302" i="4"/>
  <c r="AG284" i="4"/>
  <c r="AN284" i="4" s="1"/>
  <c r="Y261" i="4"/>
  <c r="AA246" i="4"/>
  <c r="AF222" i="4"/>
  <c r="AB222" i="4"/>
  <c r="Y222" i="4"/>
  <c r="X222" i="4"/>
  <c r="W214" i="4"/>
  <c r="AG165" i="4"/>
  <c r="Y133" i="4"/>
  <c r="U109" i="7"/>
  <c r="Z150" i="6"/>
  <c r="AD29" i="5"/>
  <c r="AF436" i="4"/>
  <c r="AB436" i="4"/>
  <c r="X436" i="4"/>
  <c r="AF386" i="4"/>
  <c r="AB386" i="4"/>
  <c r="X386" i="4"/>
  <c r="W378" i="4"/>
  <c r="Y366" i="4"/>
  <c r="AD260" i="4"/>
  <c r="C13" i="1"/>
  <c r="Y254" i="7"/>
  <c r="AD57" i="5"/>
  <c r="AE388" i="4"/>
  <c r="AC368" i="4"/>
  <c r="AD332" i="4"/>
  <c r="AE286" i="4"/>
  <c r="Y282" i="4"/>
  <c r="W268" i="4"/>
  <c r="AE268" i="4"/>
  <c r="AB268" i="4"/>
  <c r="AA268" i="4"/>
  <c r="Y268" i="4"/>
  <c r="AF226" i="4"/>
  <c r="AB226" i="4"/>
  <c r="Y226" i="4"/>
  <c r="X226" i="4"/>
  <c r="W218" i="4"/>
  <c r="AD208" i="4"/>
  <c r="Y32" i="4"/>
  <c r="S5" i="15"/>
  <c r="AG5" i="15" s="1"/>
  <c r="Q5" i="14"/>
  <c r="AE5" i="14" s="1"/>
  <c r="R5" i="11"/>
  <c r="AF5" i="11" s="1"/>
  <c r="Q5" i="13"/>
  <c r="AE5" i="13" s="1"/>
  <c r="Q5" i="12"/>
  <c r="AE5" i="12" s="1"/>
  <c r="Q5" i="6"/>
  <c r="AE5" i="6" s="1"/>
  <c r="Q5" i="10"/>
  <c r="AE5" i="10" s="1"/>
  <c r="Q5" i="8"/>
  <c r="AE5" i="8" s="1"/>
  <c r="Q5" i="7"/>
  <c r="AE5" i="7" s="1"/>
  <c r="Q5" i="9"/>
  <c r="AE5" i="9" s="1"/>
  <c r="Q5" i="5"/>
  <c r="AE5" i="5" s="1"/>
  <c r="AF5" i="4"/>
  <c r="AD249" i="6"/>
  <c r="V38" i="6"/>
  <c r="R53" i="5"/>
  <c r="R31" i="5"/>
  <c r="AG423" i="4"/>
  <c r="AN423" i="4" s="1"/>
  <c r="Y399" i="4"/>
  <c r="AF390" i="4"/>
  <c r="AB390" i="4"/>
  <c r="Z390" i="4"/>
  <c r="X390" i="4"/>
  <c r="Y383" i="4"/>
  <c r="AF374" i="4"/>
  <c r="AB374" i="4"/>
  <c r="Z374" i="4"/>
  <c r="X374" i="4"/>
  <c r="AF358" i="4"/>
  <c r="AB358" i="4"/>
  <c r="Z358" i="4"/>
  <c r="X358" i="4"/>
  <c r="Z226" i="4"/>
  <c r="Y216" i="4"/>
  <c r="AC205" i="4"/>
  <c r="Y148" i="4"/>
  <c r="AC97" i="4"/>
  <c r="AE399" i="4"/>
  <c r="AA136" i="4"/>
  <c r="AG422" i="4"/>
  <c r="Z302" i="4"/>
  <c r="AE141" i="4"/>
  <c r="Z60" i="4"/>
  <c r="Y44" i="4"/>
  <c r="AG19" i="4"/>
  <c r="AN19" i="4" s="1"/>
  <c r="AC366" i="4"/>
  <c r="Y29" i="5"/>
  <c r="AF29" i="5" s="1"/>
  <c r="AJ29" i="5" s="1"/>
  <c r="AD392" i="4"/>
  <c r="AG258" i="4"/>
  <c r="AN258" i="4" s="1"/>
  <c r="AB133" i="4"/>
  <c r="AD404" i="4"/>
  <c r="AC216" i="4"/>
  <c r="AD176" i="4"/>
  <c r="AE127" i="4"/>
  <c r="AE44" i="4"/>
  <c r="C29" i="1"/>
  <c r="F29" i="1" s="1"/>
  <c r="G29" i="1" s="1"/>
  <c r="Z402" i="4"/>
  <c r="AD298" i="4"/>
  <c r="AG256" i="4"/>
  <c r="AN256" i="4" s="1"/>
  <c r="W144" i="4"/>
  <c r="AG144" i="4" s="1"/>
  <c r="AC436" i="4"/>
  <c r="W97" i="4"/>
  <c r="AG97" i="4" s="1"/>
  <c r="R13" i="5"/>
  <c r="AB179" i="4"/>
  <c r="AE48" i="4"/>
  <c r="W16" i="4"/>
  <c r="Y25" i="5"/>
  <c r="Y76" i="5" s="1"/>
  <c r="AE359" i="4"/>
  <c r="AG269" i="4"/>
  <c r="AN269" i="4" s="1"/>
  <c r="AE221" i="4"/>
  <c r="AE133" i="4"/>
  <c r="Z137" i="15"/>
  <c r="W168" i="15"/>
  <c r="T115" i="15"/>
  <c r="V115" i="15"/>
  <c r="AH115" i="15" s="1"/>
  <c r="AK115" i="15" s="1"/>
  <c r="V144" i="15"/>
  <c r="AH144" i="15" s="1"/>
  <c r="AK144" i="15" s="1"/>
  <c r="T144" i="15"/>
  <c r="Y164" i="15"/>
  <c r="V177" i="15"/>
  <c r="AH177" i="15" s="1"/>
  <c r="T177" i="15"/>
  <c r="T130" i="15"/>
  <c r="V130" i="15"/>
  <c r="AD164" i="15"/>
  <c r="T151" i="15"/>
  <c r="V151" i="15"/>
  <c r="V170" i="15"/>
  <c r="T170" i="15"/>
  <c r="Y315" i="15"/>
  <c r="Y372" i="15" s="1"/>
  <c r="Y384" i="15" s="1"/>
  <c r="W326" i="15"/>
  <c r="AA315" i="15"/>
  <c r="AA372" i="15" s="1"/>
  <c r="AA384" i="15" s="1"/>
  <c r="X373" i="15"/>
  <c r="V297" i="15"/>
  <c r="AH297" i="15" s="1"/>
  <c r="T297" i="15"/>
  <c r="V319" i="15"/>
  <c r="T319" i="15"/>
  <c r="T338" i="15"/>
  <c r="V338" i="15"/>
  <c r="AH338" i="15" s="1"/>
  <c r="T302" i="15"/>
  <c r="V302" i="15"/>
  <c r="AH302" i="15" s="1"/>
  <c r="V327" i="15"/>
  <c r="AH327" i="15" s="1"/>
  <c r="T327" i="15"/>
  <c r="Z338" i="15"/>
  <c r="Z373" i="15" s="1"/>
  <c r="AB373" i="15"/>
  <c r="AC330" i="15"/>
  <c r="AD330" i="15"/>
  <c r="W342" i="15"/>
  <c r="Y336" i="15"/>
  <c r="Y373" i="15" s="1"/>
  <c r="T354" i="15"/>
  <c r="V354" i="15"/>
  <c r="V335" i="15"/>
  <c r="AH335" i="15" s="1"/>
  <c r="T335" i="15"/>
  <c r="AD357" i="15"/>
  <c r="Z365" i="15"/>
  <c r="AA336" i="15"/>
  <c r="AA373" i="15" s="1"/>
  <c r="W360" i="15"/>
  <c r="Z340" i="15"/>
  <c r="X367" i="15"/>
  <c r="H381" i="15"/>
  <c r="I21" i="1" s="1"/>
  <c r="K21" i="1" s="1"/>
  <c r="L21" i="1" s="1"/>
  <c r="T375" i="15"/>
  <c r="T381" i="15" s="1"/>
  <c r="V375" i="15"/>
  <c r="AH375" i="15" s="1"/>
  <c r="M381" i="15"/>
  <c r="AA375" i="15"/>
  <c r="V367" i="15"/>
  <c r="T367" i="15"/>
  <c r="W389" i="15"/>
  <c r="AC401" i="15"/>
  <c r="J408" i="15"/>
  <c r="J411" i="15" s="1"/>
  <c r="X411" i="15" s="1"/>
  <c r="X399" i="15"/>
  <c r="V389" i="15"/>
  <c r="AH389" i="15" s="1"/>
  <c r="T389" i="15"/>
  <c r="AC403" i="15"/>
  <c r="AA51" i="15"/>
  <c r="T30" i="15"/>
  <c r="V30" i="15"/>
  <c r="AH30" i="15" s="1"/>
  <c r="Y21" i="15"/>
  <c r="Z20" i="15"/>
  <c r="Z72" i="15" s="1"/>
  <c r="Z97" i="15" s="1"/>
  <c r="AG72" i="15"/>
  <c r="AG97" i="15" s="1"/>
  <c r="AC346" i="14"/>
  <c r="AE346" i="14"/>
  <c r="AD346" i="14"/>
  <c r="AC375" i="14"/>
  <c r="Y12" i="15"/>
  <c r="AD239" i="14"/>
  <c r="AC239" i="14"/>
  <c r="AE316" i="14"/>
  <c r="AD281" i="14"/>
  <c r="AE216" i="14"/>
  <c r="AD216" i="14"/>
  <c r="AE155" i="14"/>
  <c r="AE170" i="14"/>
  <c r="AC170" i="14"/>
  <c r="AA113" i="14"/>
  <c r="AD166" i="14"/>
  <c r="T112" i="14"/>
  <c r="AF112" i="14" s="1"/>
  <c r="R112" i="14"/>
  <c r="R65" i="14"/>
  <c r="T65" i="14"/>
  <c r="AF65" i="14" s="1"/>
  <c r="R37" i="14"/>
  <c r="T37" i="14"/>
  <c r="AF37" i="14" s="1"/>
  <c r="AI37" i="14" s="1"/>
  <c r="R138" i="14"/>
  <c r="T138" i="14"/>
  <c r="AF138" i="14" s="1"/>
  <c r="T121" i="14"/>
  <c r="R121" i="14"/>
  <c r="T105" i="14"/>
  <c r="AF105" i="14" s="1"/>
  <c r="R105" i="14"/>
  <c r="R47" i="14"/>
  <c r="T47" i="14"/>
  <c r="AF47" i="14" s="1"/>
  <c r="AI47" i="14" s="1"/>
  <c r="R15" i="14"/>
  <c r="T15" i="14"/>
  <c r="AF15" i="14" s="1"/>
  <c r="AI15" i="14" s="1"/>
  <c r="Z75" i="14"/>
  <c r="Z83" i="14" s="1"/>
  <c r="L83" i="14"/>
  <c r="W129" i="14"/>
  <c r="U171" i="14"/>
  <c r="Y168" i="14"/>
  <c r="T110" i="14"/>
  <c r="AF110" i="14" s="1"/>
  <c r="R110" i="14"/>
  <c r="T172" i="14"/>
  <c r="AF172" i="14" s="1"/>
  <c r="R172" i="14"/>
  <c r="R34" i="14"/>
  <c r="T34" i="14"/>
  <c r="AF34" i="14" s="1"/>
  <c r="AI34" i="14" s="1"/>
  <c r="T134" i="14"/>
  <c r="AF134" i="14" s="1"/>
  <c r="R134" i="14"/>
  <c r="U158" i="14"/>
  <c r="R196" i="14"/>
  <c r="T196" i="14"/>
  <c r="AF196" i="14" s="1"/>
  <c r="Z73" i="14"/>
  <c r="R24" i="14"/>
  <c r="T24" i="14"/>
  <c r="AF24" i="14" s="1"/>
  <c r="AI24" i="14" s="1"/>
  <c r="R78" i="14"/>
  <c r="T78" i="14"/>
  <c r="AF78" i="14" s="1"/>
  <c r="T113" i="14"/>
  <c r="R113" i="14"/>
  <c r="R149" i="14"/>
  <c r="T149" i="14"/>
  <c r="AF149" i="14" s="1"/>
  <c r="R142" i="14"/>
  <c r="T142" i="14"/>
  <c r="V150" i="14"/>
  <c r="R173" i="14"/>
  <c r="T173" i="14"/>
  <c r="AF173" i="14" s="1"/>
  <c r="U189" i="14"/>
  <c r="V193" i="14"/>
  <c r="Z93" i="14"/>
  <c r="U116" i="14"/>
  <c r="T123" i="14"/>
  <c r="AF123" i="14" s="1"/>
  <c r="R123" i="14"/>
  <c r="Z129" i="14"/>
  <c r="T164" i="14"/>
  <c r="AF164" i="14" s="1"/>
  <c r="R164" i="14"/>
  <c r="K222" i="14"/>
  <c r="Y188" i="14"/>
  <c r="V212" i="14"/>
  <c r="AB238" i="14"/>
  <c r="Y239" i="14"/>
  <c r="T202" i="14"/>
  <c r="R202" i="14"/>
  <c r="AB239" i="14"/>
  <c r="Y231" i="14"/>
  <c r="R195" i="14"/>
  <c r="T195" i="14"/>
  <c r="AF195" i="14" s="1"/>
  <c r="U212" i="14"/>
  <c r="AB286" i="14"/>
  <c r="W239" i="14"/>
  <c r="R253" i="14"/>
  <c r="T253" i="14"/>
  <c r="AF253" i="14" s="1"/>
  <c r="AA279" i="14"/>
  <c r="AA288" i="14" s="1"/>
  <c r="M288" i="14"/>
  <c r="T317" i="14"/>
  <c r="R317" i="14"/>
  <c r="R331" i="14"/>
  <c r="T331" i="14"/>
  <c r="AF331" i="14" s="1"/>
  <c r="X153" i="14"/>
  <c r="Z166" i="14"/>
  <c r="W202" i="14"/>
  <c r="V230" i="14"/>
  <c r="AA259" i="14"/>
  <c r="U309" i="14"/>
  <c r="AA329" i="14"/>
  <c r="X320" i="14"/>
  <c r="X374" i="14" s="1"/>
  <c r="X386" i="14" s="1"/>
  <c r="U225" i="14"/>
  <c r="G276" i="14"/>
  <c r="W212" i="14"/>
  <c r="Z230" i="14"/>
  <c r="R238" i="14"/>
  <c r="T238" i="14"/>
  <c r="R262" i="14"/>
  <c r="T262" i="14"/>
  <c r="Z281" i="14"/>
  <c r="AB281" i="14"/>
  <c r="AB316" i="14"/>
  <c r="T283" i="14"/>
  <c r="AF283" i="14" s="1"/>
  <c r="R283" i="14"/>
  <c r="Y329" i="14"/>
  <c r="U352" i="14"/>
  <c r="AB377" i="14"/>
  <c r="N383" i="14"/>
  <c r="K410" i="14"/>
  <c r="K413" i="14" s="1"/>
  <c r="Y401" i="14"/>
  <c r="T406" i="14"/>
  <c r="R406" i="14"/>
  <c r="T350" i="14"/>
  <c r="AF350" i="14" s="1"/>
  <c r="R350" i="14"/>
  <c r="Y237" i="14"/>
  <c r="K288" i="14"/>
  <c r="Y279" i="14"/>
  <c r="R298" i="14"/>
  <c r="T298" i="14"/>
  <c r="Y346" i="14"/>
  <c r="G383" i="14"/>
  <c r="U377" i="14"/>
  <c r="T342" i="14"/>
  <c r="AF342" i="14" s="1"/>
  <c r="R342" i="14"/>
  <c r="T381" i="14"/>
  <c r="R381" i="14"/>
  <c r="U341" i="14"/>
  <c r="T367" i="14"/>
  <c r="AF367" i="14" s="1"/>
  <c r="R367" i="14"/>
  <c r="W381" i="14"/>
  <c r="R301" i="14"/>
  <c r="T301" i="14"/>
  <c r="AF301" i="14" s="1"/>
  <c r="R308" i="14"/>
  <c r="T308" i="14"/>
  <c r="V316" i="14"/>
  <c r="R347" i="14"/>
  <c r="T347" i="14"/>
  <c r="AF347" i="14" s="1"/>
  <c r="T392" i="14"/>
  <c r="AF392" i="14" s="1"/>
  <c r="R392" i="14"/>
  <c r="X202" i="14"/>
  <c r="Z216" i="14"/>
  <c r="U231" i="14"/>
  <c r="X239" i="14"/>
  <c r="X259" i="14"/>
  <c r="Y298" i="14"/>
  <c r="W316" i="14"/>
  <c r="Z202" i="14"/>
  <c r="K276" i="14"/>
  <c r="Y225" i="14"/>
  <c r="AA231" i="14"/>
  <c r="I374" i="14"/>
  <c r="I386" i="14" s="1"/>
  <c r="W297" i="14"/>
  <c r="T304" i="14"/>
  <c r="AF304" i="14" s="1"/>
  <c r="R304" i="14"/>
  <c r="X316" i="14"/>
  <c r="U323" i="14"/>
  <c r="U374" i="14" s="1"/>
  <c r="U386" i="14" s="1"/>
  <c r="W329" i="14"/>
  <c r="T336" i="14"/>
  <c r="AF336" i="14" s="1"/>
  <c r="R336" i="14"/>
  <c r="AA381" i="14"/>
  <c r="T199" i="14"/>
  <c r="AF199" i="14" s="1"/>
  <c r="R199" i="14"/>
  <c r="U218" i="14"/>
  <c r="W234" i="14"/>
  <c r="T241" i="14"/>
  <c r="AF241" i="14" s="1"/>
  <c r="R241" i="14"/>
  <c r="T319" i="14"/>
  <c r="AF319" i="14" s="1"/>
  <c r="R319" i="14"/>
  <c r="T351" i="14"/>
  <c r="AF351" i="14" s="1"/>
  <c r="R351" i="14"/>
  <c r="AB371" i="14"/>
  <c r="X390" i="14"/>
  <c r="X394" i="14" s="1"/>
  <c r="X397" i="14" s="1"/>
  <c r="J394" i="14"/>
  <c r="J397" i="14" s="1"/>
  <c r="Z406" i="14"/>
  <c r="T361" i="14"/>
  <c r="AF361" i="14" s="1"/>
  <c r="R361" i="14"/>
  <c r="Y377" i="14"/>
  <c r="K383" i="14"/>
  <c r="R391" i="14"/>
  <c r="T391" i="14"/>
  <c r="AF391" i="14" s="1"/>
  <c r="W158" i="14"/>
  <c r="X92" i="14"/>
  <c r="U56" i="14"/>
  <c r="AF56" i="14" s="1"/>
  <c r="U10" i="14"/>
  <c r="U72" i="14" s="1"/>
  <c r="G72" i="14"/>
  <c r="G98" i="14" s="1"/>
  <c r="AC40" i="14"/>
  <c r="AD40" i="14"/>
  <c r="AD73" i="14" s="1"/>
  <c r="Y40" i="14"/>
  <c r="Y73" i="14" s="1"/>
  <c r="R81" i="14"/>
  <c r="Z108" i="14"/>
  <c r="R53" i="14"/>
  <c r="AB64" i="14"/>
  <c r="T83" i="14"/>
  <c r="AA55" i="14"/>
  <c r="AA11" i="14"/>
  <c r="AA73" i="14" s="1"/>
  <c r="R360" i="13"/>
  <c r="T360" i="13"/>
  <c r="T341" i="13"/>
  <c r="AF341" i="13" s="1"/>
  <c r="R341" i="13"/>
  <c r="T190" i="13"/>
  <c r="AF190" i="13" s="1"/>
  <c r="R190" i="13"/>
  <c r="R137" i="13"/>
  <c r="T137" i="13"/>
  <c r="AF137" i="13" s="1"/>
  <c r="AI137" i="13" s="1"/>
  <c r="K98" i="13"/>
  <c r="Y90" i="13"/>
  <c r="Y98" i="13" s="1"/>
  <c r="V79" i="13"/>
  <c r="V87" i="13" s="1"/>
  <c r="H87" i="13"/>
  <c r="T22" i="13"/>
  <c r="R22" i="13"/>
  <c r="U184" i="13"/>
  <c r="AA258" i="13"/>
  <c r="U265" i="13"/>
  <c r="R265" i="13"/>
  <c r="T123" i="13"/>
  <c r="AF123" i="13" s="1"/>
  <c r="AI123" i="13" s="1"/>
  <c r="R123" i="13"/>
  <c r="T210" i="13"/>
  <c r="R210" i="13"/>
  <c r="U323" i="13"/>
  <c r="U374" i="13" s="1"/>
  <c r="U386" i="13" s="1"/>
  <c r="AB337" i="13"/>
  <c r="AB375" i="13" s="1"/>
  <c r="R176" i="13"/>
  <c r="T176" i="13"/>
  <c r="AF176" i="13" s="1"/>
  <c r="Z228" i="13"/>
  <c r="Z276" i="13" s="1"/>
  <c r="Z325" i="13"/>
  <c r="AF325" i="13" s="1"/>
  <c r="T390" i="13"/>
  <c r="R390" i="13"/>
  <c r="F394" i="13"/>
  <c r="G410" i="13"/>
  <c r="G413" i="13" s="1"/>
  <c r="U401" i="13"/>
  <c r="R320" i="13"/>
  <c r="T320" i="13"/>
  <c r="AF320" i="13" s="1"/>
  <c r="L374" i="13"/>
  <c r="L386" i="13" s="1"/>
  <c r="Z297" i="13"/>
  <c r="Y279" i="13"/>
  <c r="Y288" i="13" s="1"/>
  <c r="K288" i="13"/>
  <c r="T195" i="13"/>
  <c r="AF195" i="13" s="1"/>
  <c r="R195" i="13"/>
  <c r="X181" i="13"/>
  <c r="AC168" i="13"/>
  <c r="AD168" i="13"/>
  <c r="AC161" i="13"/>
  <c r="AB153" i="13"/>
  <c r="T146" i="13"/>
  <c r="AF146" i="13" s="1"/>
  <c r="AI146" i="13" s="1"/>
  <c r="R146" i="13"/>
  <c r="AA92" i="13"/>
  <c r="AA50" i="13"/>
  <c r="AA12" i="14"/>
  <c r="AF129" i="13"/>
  <c r="AI129" i="13" s="1"/>
  <c r="T374" i="13"/>
  <c r="T386" i="13" s="1"/>
  <c r="R300" i="13"/>
  <c r="R272" i="13"/>
  <c r="AF199" i="13"/>
  <c r="R111" i="13"/>
  <c r="Z72" i="14"/>
  <c r="Z98" i="14" s="1"/>
  <c r="AC315" i="13"/>
  <c r="Z315" i="13"/>
  <c r="Z267" i="13"/>
  <c r="R114" i="13"/>
  <c r="AD352" i="13"/>
  <c r="AE352" i="13"/>
  <c r="R322" i="13"/>
  <c r="Y244" i="13"/>
  <c r="R230" i="13"/>
  <c r="R177" i="13"/>
  <c r="G288" i="13"/>
  <c r="AF191" i="13"/>
  <c r="AA171" i="13"/>
  <c r="R355" i="13"/>
  <c r="R243" i="13"/>
  <c r="R110" i="13"/>
  <c r="Z305" i="13"/>
  <c r="R212" i="13"/>
  <c r="R148" i="13"/>
  <c r="R126" i="13"/>
  <c r="N383" i="13"/>
  <c r="Y324" i="13"/>
  <c r="Y374" i="13" s="1"/>
  <c r="Y386" i="13" s="1"/>
  <c r="R303" i="13"/>
  <c r="AC266" i="13"/>
  <c r="AD266" i="13"/>
  <c r="AA266" i="13"/>
  <c r="X266" i="13"/>
  <c r="V226" i="13"/>
  <c r="R134" i="13"/>
  <c r="V285" i="13"/>
  <c r="V288" i="13" s="1"/>
  <c r="Z198" i="13"/>
  <c r="AE112" i="13"/>
  <c r="AD112" i="13"/>
  <c r="AC112" i="13"/>
  <c r="Y112" i="13"/>
  <c r="V92" i="13"/>
  <c r="AF92" i="13" s="1"/>
  <c r="R67" i="13"/>
  <c r="Y45" i="13"/>
  <c r="W30" i="13"/>
  <c r="W76" i="13" s="1"/>
  <c r="W101" i="13" s="1"/>
  <c r="R83" i="13"/>
  <c r="AC50" i="13"/>
  <c r="AD12" i="13"/>
  <c r="Y12" i="13"/>
  <c r="Y76" i="13" s="1"/>
  <c r="Y101" i="13" s="1"/>
  <c r="R337" i="13"/>
  <c r="AD237" i="13"/>
  <c r="X161" i="13"/>
  <c r="AB112" i="13"/>
  <c r="AB186" i="13" s="1"/>
  <c r="W214" i="13"/>
  <c r="AA159" i="13"/>
  <c r="R24" i="13"/>
  <c r="X324" i="13"/>
  <c r="AE210" i="13"/>
  <c r="AC70" i="13"/>
  <c r="V228" i="13"/>
  <c r="R82" i="13"/>
  <c r="X62" i="13"/>
  <c r="R52" i="13"/>
  <c r="R37" i="13"/>
  <c r="AE228" i="13"/>
  <c r="AE109" i="13"/>
  <c r="AE186" i="13" s="1"/>
  <c r="Y109" i="13"/>
  <c r="AC109" i="13"/>
  <c r="Z52" i="13"/>
  <c r="Y52" i="13"/>
  <c r="AE52" i="13"/>
  <c r="U37" i="13"/>
  <c r="AF37" i="13" s="1"/>
  <c r="R57" i="13"/>
  <c r="W61" i="13"/>
  <c r="AF61" i="13" s="1"/>
  <c r="Y20" i="13"/>
  <c r="AE20" i="13"/>
  <c r="AD20" i="13"/>
  <c r="X20" i="13"/>
  <c r="R43" i="13"/>
  <c r="R28" i="13"/>
  <c r="AD52" i="13"/>
  <c r="R29" i="13"/>
  <c r="U82" i="13"/>
  <c r="AF82" i="13" s="1"/>
  <c r="R48" i="13"/>
  <c r="AF34" i="13"/>
  <c r="V22" i="13"/>
  <c r="U12" i="13"/>
  <c r="U76" i="13" s="1"/>
  <c r="AE369" i="12"/>
  <c r="Q372" i="12"/>
  <c r="Q375" i="12" s="1"/>
  <c r="U336" i="12"/>
  <c r="AF336" i="12" s="1"/>
  <c r="R336" i="12"/>
  <c r="R316" i="12"/>
  <c r="T316" i="12"/>
  <c r="AF316" i="12" s="1"/>
  <c r="AA259" i="12"/>
  <c r="AF259" i="12" s="1"/>
  <c r="T229" i="12"/>
  <c r="R229" i="12"/>
  <c r="R162" i="12"/>
  <c r="T162" i="12"/>
  <c r="AF162" i="12" s="1"/>
  <c r="AD58" i="12"/>
  <c r="AD66" i="12" s="1"/>
  <c r="P66" i="12"/>
  <c r="T36" i="12"/>
  <c r="AF36" i="12" s="1"/>
  <c r="AI36" i="12" s="1"/>
  <c r="R36" i="12"/>
  <c r="P55" i="12"/>
  <c r="AD10" i="12"/>
  <c r="U21" i="13"/>
  <c r="AF21" i="13" s="1"/>
  <c r="AA22" i="13"/>
  <c r="T383" i="12"/>
  <c r="AF383" i="12" s="1"/>
  <c r="R383" i="12"/>
  <c r="R232" i="12"/>
  <c r="T232" i="12"/>
  <c r="AF232" i="12" s="1"/>
  <c r="R133" i="12"/>
  <c r="T133" i="12"/>
  <c r="AF133" i="12" s="1"/>
  <c r="T89" i="12"/>
  <c r="AF89" i="12" s="1"/>
  <c r="AI89" i="12" s="1"/>
  <c r="R89" i="12"/>
  <c r="R12" i="12"/>
  <c r="T12" i="12"/>
  <c r="AF12" i="12" s="1"/>
  <c r="AI12" i="12" s="1"/>
  <c r="T350" i="12"/>
  <c r="AF350" i="12" s="1"/>
  <c r="R350" i="12"/>
  <c r="M389" i="12"/>
  <c r="M392" i="12" s="1"/>
  <c r="AA379" i="12"/>
  <c r="R59" i="12"/>
  <c r="R66" i="12" s="1"/>
  <c r="T59" i="12"/>
  <c r="R134" i="12"/>
  <c r="T134" i="12"/>
  <c r="AF134" i="12" s="1"/>
  <c r="AI134" i="12" s="1"/>
  <c r="T189" i="12"/>
  <c r="AF189" i="12" s="1"/>
  <c r="R189" i="12"/>
  <c r="T214" i="12"/>
  <c r="AF214" i="12" s="1"/>
  <c r="R214" i="12"/>
  <c r="R288" i="12"/>
  <c r="T288" i="12"/>
  <c r="AF288" i="12" s="1"/>
  <c r="T326" i="12"/>
  <c r="AF326" i="12" s="1"/>
  <c r="R326" i="12"/>
  <c r="R340" i="12"/>
  <c r="T340" i="12"/>
  <c r="T359" i="12"/>
  <c r="AF359" i="12" s="1"/>
  <c r="R359" i="12"/>
  <c r="R191" i="12"/>
  <c r="T191" i="12"/>
  <c r="AF191" i="12" s="1"/>
  <c r="AC204" i="12"/>
  <c r="AC254" i="12" s="1"/>
  <c r="O254" i="12"/>
  <c r="AE209" i="12"/>
  <c r="AE254" i="12" s="1"/>
  <c r="AB259" i="12"/>
  <c r="AC275" i="12"/>
  <c r="O352" i="12"/>
  <c r="O364" i="12" s="1"/>
  <c r="T328" i="12"/>
  <c r="AF328" i="12" s="1"/>
  <c r="R328" i="12"/>
  <c r="T190" i="12"/>
  <c r="AF190" i="12" s="1"/>
  <c r="R190" i="12"/>
  <c r="Y209" i="12"/>
  <c r="Y254" i="12" s="1"/>
  <c r="R260" i="12"/>
  <c r="T260" i="12"/>
  <c r="AF260" i="12" s="1"/>
  <c r="I352" i="12"/>
  <c r="W275" i="12"/>
  <c r="W352" i="12" s="1"/>
  <c r="W364" i="12" s="1"/>
  <c r="Q361" i="12"/>
  <c r="AE355" i="12"/>
  <c r="P372" i="12"/>
  <c r="P375" i="12" s="1"/>
  <c r="AD368" i="12"/>
  <c r="AD372" i="12" s="1"/>
  <c r="AD375" i="12" s="1"/>
  <c r="Z209" i="12"/>
  <c r="Z254" i="12" s="1"/>
  <c r="V229" i="12"/>
  <c r="U234" i="12"/>
  <c r="AF234" i="12" s="1"/>
  <c r="R234" i="12"/>
  <c r="T239" i="12"/>
  <c r="AF239" i="12" s="1"/>
  <c r="R239" i="12"/>
  <c r="AB257" i="12"/>
  <c r="AB266" i="12" s="1"/>
  <c r="N266" i="12"/>
  <c r="R303" i="12"/>
  <c r="T303" i="12"/>
  <c r="AF303" i="12" s="1"/>
  <c r="AC322" i="12"/>
  <c r="AC369" i="12"/>
  <c r="AC372" i="12" s="1"/>
  <c r="AC375" i="12" s="1"/>
  <c r="R321" i="12"/>
  <c r="Z158" i="12"/>
  <c r="R138" i="12"/>
  <c r="R106" i="12"/>
  <c r="AD43" i="12"/>
  <c r="AA355" i="12"/>
  <c r="R308" i="12"/>
  <c r="R27" i="12"/>
  <c r="P389" i="12"/>
  <c r="P392" i="12" s="1"/>
  <c r="Q352" i="12"/>
  <c r="Q364" i="12" s="1"/>
  <c r="Y168" i="12"/>
  <c r="Y201" i="12" s="1"/>
  <c r="AC126" i="12"/>
  <c r="AF126" i="12" s="1"/>
  <c r="AE77" i="12"/>
  <c r="R46" i="12"/>
  <c r="Y372" i="12"/>
  <c r="Y375" i="12" s="1"/>
  <c r="R302" i="12"/>
  <c r="R216" i="12"/>
  <c r="R159" i="12"/>
  <c r="R130" i="12"/>
  <c r="AE87" i="12"/>
  <c r="AF34" i="12"/>
  <c r="AI34" i="12" s="1"/>
  <c r="R283" i="12"/>
  <c r="R241" i="12"/>
  <c r="R181" i="12"/>
  <c r="R109" i="12"/>
  <c r="AF26" i="12"/>
  <c r="AI26" i="12" s="1"/>
  <c r="H389" i="12"/>
  <c r="H392" i="12" s="1"/>
  <c r="K352" i="12"/>
  <c r="AF187" i="12"/>
  <c r="AB128" i="12"/>
  <c r="G164" i="12"/>
  <c r="G269" i="12" s="1"/>
  <c r="AE32" i="12"/>
  <c r="V32" i="12"/>
  <c r="AF32" i="12" s="1"/>
  <c r="AI32" i="12" s="1"/>
  <c r="R18" i="12"/>
  <c r="AF345" i="12"/>
  <c r="R284" i="12"/>
  <c r="AA183" i="12"/>
  <c r="X77" i="12"/>
  <c r="O372" i="12"/>
  <c r="O375" i="12" s="1"/>
  <c r="AD339" i="12"/>
  <c r="AF301" i="12"/>
  <c r="AC192" i="12"/>
  <c r="R167" i="12"/>
  <c r="R110" i="12"/>
  <c r="AE88" i="12"/>
  <c r="AE164" i="12" s="1"/>
  <c r="W77" i="12"/>
  <c r="V240" i="12"/>
  <c r="AF240" i="12" s="1"/>
  <c r="I77" i="12"/>
  <c r="X21" i="12"/>
  <c r="AF21" i="12" s="1"/>
  <c r="AI21" i="12" s="1"/>
  <c r="AD37" i="12"/>
  <c r="AE264" i="11"/>
  <c r="R151" i="12"/>
  <c r="V19" i="12"/>
  <c r="R297" i="12"/>
  <c r="Y50" i="12"/>
  <c r="AF14" i="12"/>
  <c r="AI14" i="12" s="1"/>
  <c r="AE370" i="12"/>
  <c r="X139" i="12"/>
  <c r="R99" i="12"/>
  <c r="R19" i="12"/>
  <c r="AA118" i="12"/>
  <c r="AA55" i="12"/>
  <c r="R160" i="12"/>
  <c r="AD27" i="12"/>
  <c r="AE177" i="11"/>
  <c r="AB177" i="11"/>
  <c r="AE382" i="11"/>
  <c r="AD382" i="11"/>
  <c r="AF324" i="11"/>
  <c r="S237" i="11"/>
  <c r="U237" i="11"/>
  <c r="AG237" i="11" s="1"/>
  <c r="W77" i="11"/>
  <c r="W85" i="11" s="1"/>
  <c r="I85" i="11"/>
  <c r="S64" i="11"/>
  <c r="U64" i="11"/>
  <c r="AG64" i="11" s="1"/>
  <c r="AE34" i="11"/>
  <c r="AD27" i="11"/>
  <c r="AE27" i="11"/>
  <c r="S20" i="11"/>
  <c r="U20" i="11"/>
  <c r="AD417" i="11"/>
  <c r="AF417" i="11"/>
  <c r="AE417" i="11"/>
  <c r="V311" i="11"/>
  <c r="AG311" i="11" s="1"/>
  <c r="S311" i="11"/>
  <c r="AF238" i="11"/>
  <c r="S198" i="11"/>
  <c r="U198" i="11"/>
  <c r="S127" i="11"/>
  <c r="U127" i="11"/>
  <c r="AG127" i="11" s="1"/>
  <c r="AC18" i="11"/>
  <c r="AC75" i="11" s="1"/>
  <c r="O85" i="11"/>
  <c r="AC77" i="11"/>
  <c r="AC85" i="11" s="1"/>
  <c r="K96" i="11"/>
  <c r="Y88" i="11"/>
  <c r="Y96" i="11" s="1"/>
  <c r="H190" i="11"/>
  <c r="V105" i="11"/>
  <c r="S134" i="11"/>
  <c r="U134" i="11"/>
  <c r="AG134" i="11" s="1"/>
  <c r="S164" i="11"/>
  <c r="U164" i="11"/>
  <c r="AG164" i="11" s="1"/>
  <c r="V208" i="11"/>
  <c r="S208" i="11"/>
  <c r="W216" i="11"/>
  <c r="S277" i="11"/>
  <c r="U277" i="11"/>
  <c r="AA382" i="11"/>
  <c r="AC21" i="11"/>
  <c r="W27" i="11"/>
  <c r="U34" i="11"/>
  <c r="S34" i="11"/>
  <c r="U83" i="11"/>
  <c r="AG83" i="11" s="1"/>
  <c r="S83" i="11"/>
  <c r="X153" i="11"/>
  <c r="V160" i="11"/>
  <c r="AG160" i="11" s="1"/>
  <c r="W277" i="11"/>
  <c r="W320" i="11"/>
  <c r="AG320" i="11" s="1"/>
  <c r="AC417" i="11"/>
  <c r="U366" i="11"/>
  <c r="AG366" i="11" s="1"/>
  <c r="S366" i="11"/>
  <c r="U46" i="11"/>
  <c r="AG46" i="11" s="1"/>
  <c r="AJ46" i="11" s="1"/>
  <c r="S46" i="11"/>
  <c r="AA55" i="11"/>
  <c r="S116" i="11"/>
  <c r="U116" i="11"/>
  <c r="AG116" i="11" s="1"/>
  <c r="U179" i="11"/>
  <c r="AG179" i="11" s="1"/>
  <c r="S179" i="11"/>
  <c r="S210" i="11"/>
  <c r="U210" i="11"/>
  <c r="AG210" i="11" s="1"/>
  <c r="Z238" i="11"/>
  <c r="S263" i="11"/>
  <c r="U263" i="11"/>
  <c r="AG263" i="11" s="1"/>
  <c r="AJ263" i="11" s="1"/>
  <c r="Z388" i="11"/>
  <c r="Y385" i="11"/>
  <c r="X365" i="11"/>
  <c r="AB208" i="11"/>
  <c r="S222" i="11"/>
  <c r="U222" i="11"/>
  <c r="AG222" i="11" s="1"/>
  <c r="U318" i="11"/>
  <c r="AG318" i="11" s="1"/>
  <c r="S318" i="11"/>
  <c r="AC388" i="11"/>
  <c r="H420" i="11"/>
  <c r="H423" i="11" s="1"/>
  <c r="V411" i="11"/>
  <c r="W21" i="11"/>
  <c r="AG21" i="11" s="1"/>
  <c r="AJ21" i="11" s="1"/>
  <c r="V28" i="11"/>
  <c r="AG28" i="11" s="1"/>
  <c r="AJ28" i="11" s="1"/>
  <c r="S28" i="11"/>
  <c r="S35" i="11"/>
  <c r="U35" i="11"/>
  <c r="AG35" i="11" s="1"/>
  <c r="AJ35" i="11" s="1"/>
  <c r="U54" i="11"/>
  <c r="S54" i="11"/>
  <c r="K85" i="11"/>
  <c r="Y77" i="11"/>
  <c r="Y85" i="11" s="1"/>
  <c r="L96" i="11"/>
  <c r="Z88" i="11"/>
  <c r="Y105" i="11"/>
  <c r="Y190" i="11" s="1"/>
  <c r="K190" i="11"/>
  <c r="K296" i="11" s="1"/>
  <c r="S153" i="11"/>
  <c r="U153" i="11"/>
  <c r="W198" i="11"/>
  <c r="W227" i="11" s="1"/>
  <c r="S205" i="11"/>
  <c r="U205" i="11"/>
  <c r="U234" i="11"/>
  <c r="AG234" i="11" s="1"/>
  <c r="S234" i="11"/>
  <c r="V312" i="11"/>
  <c r="AG312" i="11" s="1"/>
  <c r="S312" i="11"/>
  <c r="U325" i="11"/>
  <c r="AG325" i="11" s="1"/>
  <c r="AJ325" i="11" s="1"/>
  <c r="S325" i="11"/>
  <c r="AC337" i="11"/>
  <c r="AA344" i="11"/>
  <c r="AA385" i="11" s="1"/>
  <c r="S357" i="11"/>
  <c r="U357" i="11"/>
  <c r="AG357" i="11" s="1"/>
  <c r="W382" i="11"/>
  <c r="Z414" i="11"/>
  <c r="V353" i="11"/>
  <c r="AA338" i="11"/>
  <c r="U305" i="11"/>
  <c r="AG305" i="11" s="1"/>
  <c r="S305" i="11"/>
  <c r="AD277" i="11"/>
  <c r="V245" i="11"/>
  <c r="AG245" i="11" s="1"/>
  <c r="S245" i="11"/>
  <c r="V231" i="11"/>
  <c r="S231" i="11"/>
  <c r="X185" i="11"/>
  <c r="AG185" i="11" s="1"/>
  <c r="AE152" i="11"/>
  <c r="W90" i="11"/>
  <c r="S72" i="11"/>
  <c r="U72" i="11"/>
  <c r="AG72" i="11" s="1"/>
  <c r="AB55" i="11"/>
  <c r="X43" i="11"/>
  <c r="V55" i="12"/>
  <c r="AC15" i="12"/>
  <c r="AC55" i="12" s="1"/>
  <c r="AE414" i="11"/>
  <c r="S323" i="11"/>
  <c r="Z256" i="11"/>
  <c r="AG256" i="11" s="1"/>
  <c r="AJ256" i="11" s="1"/>
  <c r="AF166" i="11"/>
  <c r="AD166" i="11"/>
  <c r="X55" i="11"/>
  <c r="S415" i="11"/>
  <c r="S334" i="11"/>
  <c r="S314" i="11"/>
  <c r="N293" i="11"/>
  <c r="AG167" i="11"/>
  <c r="AF151" i="11"/>
  <c r="AE96" i="11"/>
  <c r="AF53" i="11"/>
  <c r="Z53" i="11"/>
  <c r="Y40" i="11"/>
  <c r="Y75" i="11" s="1"/>
  <c r="AE20" i="11"/>
  <c r="AD20" i="11"/>
  <c r="Z20" i="11"/>
  <c r="S402" i="11"/>
  <c r="L293" i="11"/>
  <c r="AF264" i="11"/>
  <c r="S244" i="11"/>
  <c r="AF154" i="11"/>
  <c r="AG141" i="11"/>
  <c r="X414" i="11"/>
  <c r="AC184" i="11"/>
  <c r="S165" i="11"/>
  <c r="N404" i="11"/>
  <c r="N407" i="11" s="1"/>
  <c r="S251" i="11"/>
  <c r="G190" i="11"/>
  <c r="AD49" i="11"/>
  <c r="AG343" i="11"/>
  <c r="S320" i="11"/>
  <c r="AF267" i="11"/>
  <c r="AE267" i="11"/>
  <c r="S111" i="11"/>
  <c r="I404" i="11"/>
  <c r="I407" i="11" s="1"/>
  <c r="X225" i="11"/>
  <c r="I74" i="11"/>
  <c r="I99" i="11" s="1"/>
  <c r="AB262" i="11"/>
  <c r="W177" i="11"/>
  <c r="AF153" i="11"/>
  <c r="S125" i="11"/>
  <c r="AF96" i="11"/>
  <c r="AD54" i="11"/>
  <c r="AA54" i="11"/>
  <c r="AF22" i="11"/>
  <c r="AE22" i="11"/>
  <c r="W49" i="11"/>
  <c r="AE351" i="10"/>
  <c r="AD351" i="10"/>
  <c r="AD305" i="10"/>
  <c r="AC305" i="10"/>
  <c r="AE233" i="11"/>
  <c r="AE281" i="11" s="1"/>
  <c r="X18" i="11"/>
  <c r="X75" i="11" s="1"/>
  <c r="S196" i="11"/>
  <c r="AF16" i="11"/>
  <c r="AD16" i="11"/>
  <c r="S255" i="11"/>
  <c r="AD38" i="11"/>
  <c r="AF38" i="11"/>
  <c r="AD218" i="10"/>
  <c r="AD286" i="10" s="1"/>
  <c r="AD375" i="10"/>
  <c r="AE334" i="10"/>
  <c r="AE375" i="10" s="1"/>
  <c r="R124" i="10"/>
  <c r="T124" i="10"/>
  <c r="AF124" i="10" s="1"/>
  <c r="T31" i="10"/>
  <c r="AF31" i="10" s="1"/>
  <c r="R31" i="10"/>
  <c r="R140" i="10"/>
  <c r="T140" i="10"/>
  <c r="AF140" i="10" s="1"/>
  <c r="U86" i="10"/>
  <c r="U94" i="10" s="1"/>
  <c r="G94" i="10"/>
  <c r="R67" i="10"/>
  <c r="T67" i="10"/>
  <c r="AF67" i="10" s="1"/>
  <c r="R164" i="10"/>
  <c r="T164" i="10"/>
  <c r="AF164" i="10" s="1"/>
  <c r="T52" i="10"/>
  <c r="AF52" i="10" s="1"/>
  <c r="R52" i="10"/>
  <c r="R43" i="10"/>
  <c r="T43" i="10"/>
  <c r="AF43" i="10" s="1"/>
  <c r="R172" i="10"/>
  <c r="T172" i="10"/>
  <c r="AF172" i="10" s="1"/>
  <c r="T210" i="10"/>
  <c r="AF210" i="10" s="1"/>
  <c r="R210" i="10"/>
  <c r="Y305" i="10"/>
  <c r="T168" i="10"/>
  <c r="AF168" i="10" s="1"/>
  <c r="R168" i="10"/>
  <c r="T357" i="10"/>
  <c r="AF357" i="10" s="1"/>
  <c r="R357" i="10"/>
  <c r="AB301" i="10"/>
  <c r="R38" i="10"/>
  <c r="T38" i="10"/>
  <c r="AF38" i="10" s="1"/>
  <c r="AA364" i="10"/>
  <c r="R186" i="10"/>
  <c r="T186" i="10"/>
  <c r="AF186" i="10" s="1"/>
  <c r="AA307" i="10"/>
  <c r="R328" i="10"/>
  <c r="T328" i="10"/>
  <c r="AF328" i="10" s="1"/>
  <c r="V351" i="10"/>
  <c r="AB368" i="10"/>
  <c r="AA401" i="10"/>
  <c r="M410" i="10"/>
  <c r="M413" i="10" s="1"/>
  <c r="T149" i="10"/>
  <c r="AF149" i="10" s="1"/>
  <c r="R149" i="10"/>
  <c r="R251" i="10"/>
  <c r="T251" i="10"/>
  <c r="AF251" i="10" s="1"/>
  <c r="M283" i="10"/>
  <c r="AA274" i="10"/>
  <c r="AA283" i="10" s="1"/>
  <c r="Z305" i="10"/>
  <c r="R349" i="10"/>
  <c r="T349" i="10"/>
  <c r="Y378" i="10"/>
  <c r="T56" i="10"/>
  <c r="AF56" i="10" s="1"/>
  <c r="R56" i="10"/>
  <c r="T110" i="10"/>
  <c r="AF110" i="10" s="1"/>
  <c r="R110" i="10"/>
  <c r="T118" i="10"/>
  <c r="AF118" i="10" s="1"/>
  <c r="R118" i="10"/>
  <c r="T126" i="10"/>
  <c r="AF126" i="10" s="1"/>
  <c r="R126" i="10"/>
  <c r="T134" i="10"/>
  <c r="AF134" i="10" s="1"/>
  <c r="R134" i="10"/>
  <c r="T142" i="10"/>
  <c r="AF142" i="10" s="1"/>
  <c r="R142" i="10"/>
  <c r="T150" i="10"/>
  <c r="AF150" i="10" s="1"/>
  <c r="R150" i="10"/>
  <c r="T158" i="10"/>
  <c r="AF158" i="10" s="1"/>
  <c r="R158" i="10"/>
  <c r="T166" i="10"/>
  <c r="AF166" i="10" s="1"/>
  <c r="R166" i="10"/>
  <c r="T174" i="10"/>
  <c r="AF174" i="10" s="1"/>
  <c r="R174" i="10"/>
  <c r="T212" i="10"/>
  <c r="AF212" i="10" s="1"/>
  <c r="R212" i="10"/>
  <c r="J374" i="10"/>
  <c r="J386" i="10" s="1"/>
  <c r="X292" i="10"/>
  <c r="AB320" i="10"/>
  <c r="T340" i="10"/>
  <c r="R340" i="10"/>
  <c r="R265" i="10"/>
  <c r="T265" i="10"/>
  <c r="AF265" i="10" s="1"/>
  <c r="T344" i="10"/>
  <c r="R344" i="10"/>
  <c r="T137" i="10"/>
  <c r="AF137" i="10" s="1"/>
  <c r="R137" i="10"/>
  <c r="T191" i="10"/>
  <c r="AF191" i="10" s="1"/>
  <c r="R191" i="10"/>
  <c r="T199" i="10"/>
  <c r="AF199" i="10" s="1"/>
  <c r="R199" i="10"/>
  <c r="T207" i="10"/>
  <c r="AF207" i="10" s="1"/>
  <c r="R207" i="10"/>
  <c r="V301" i="10"/>
  <c r="AB349" i="10"/>
  <c r="V41" i="10"/>
  <c r="AF41" i="10" s="1"/>
  <c r="R41" i="10"/>
  <c r="T192" i="10"/>
  <c r="AF192" i="10" s="1"/>
  <c r="R192" i="10"/>
  <c r="W274" i="10"/>
  <c r="W283" i="10" s="1"/>
  <c r="I283" i="10"/>
  <c r="V317" i="10"/>
  <c r="V374" i="10" s="1"/>
  <c r="V386" i="10" s="1"/>
  <c r="Z340" i="10"/>
  <c r="R351" i="10"/>
  <c r="T351" i="10"/>
  <c r="W368" i="10"/>
  <c r="L394" i="10"/>
  <c r="L397" i="10" s="1"/>
  <c r="Z390" i="10"/>
  <c r="Z394" i="10" s="1"/>
  <c r="Z397" i="10" s="1"/>
  <c r="R335" i="10"/>
  <c r="T335" i="10"/>
  <c r="AF335" i="10" s="1"/>
  <c r="Z274" i="10"/>
  <c r="Z283" i="10" s="1"/>
  <c r="L283" i="10"/>
  <c r="K374" i="10"/>
  <c r="K386" i="10" s="1"/>
  <c r="Y292" i="10"/>
  <c r="R316" i="10"/>
  <c r="T316" i="10"/>
  <c r="AF316" i="10" s="1"/>
  <c r="X349" i="10"/>
  <c r="W367" i="10"/>
  <c r="X378" i="10"/>
  <c r="R259" i="10"/>
  <c r="T259" i="10"/>
  <c r="AF259" i="10" s="1"/>
  <c r="T266" i="10"/>
  <c r="AF266" i="10" s="1"/>
  <c r="R266" i="10"/>
  <c r="X296" i="10"/>
  <c r="R302" i="10"/>
  <c r="T302" i="10"/>
  <c r="AF302" i="10" s="1"/>
  <c r="H72" i="10"/>
  <c r="H97" i="10" s="1"/>
  <c r="V10" i="10"/>
  <c r="V72" i="10" s="1"/>
  <c r="V97" i="10" s="1"/>
  <c r="T248" i="10"/>
  <c r="AF248" i="10" s="1"/>
  <c r="R248" i="10"/>
  <c r="T269" i="10"/>
  <c r="AF269" i="10" s="1"/>
  <c r="R269" i="10"/>
  <c r="AA305" i="10"/>
  <c r="AB334" i="10"/>
  <c r="AB375" i="10" s="1"/>
  <c r="AB364" i="10"/>
  <c r="G394" i="10"/>
  <c r="G397" i="10" s="1"/>
  <c r="U390" i="10"/>
  <c r="U394" i="10" s="1"/>
  <c r="U397" i="10" s="1"/>
  <c r="Z293" i="10"/>
  <c r="AA374" i="10"/>
  <c r="AA386" i="10" s="1"/>
  <c r="AA344" i="10"/>
  <c r="N410" i="10"/>
  <c r="N413" i="10" s="1"/>
  <c r="AB401" i="10"/>
  <c r="T407" i="10"/>
  <c r="AF407" i="10" s="1"/>
  <c r="R407" i="10"/>
  <c r="AE258" i="9"/>
  <c r="AC258" i="9"/>
  <c r="AE63" i="9"/>
  <c r="R57" i="10"/>
  <c r="R25" i="10"/>
  <c r="AC191" i="9"/>
  <c r="V191" i="9"/>
  <c r="J94" i="10"/>
  <c r="AA72" i="10"/>
  <c r="AD167" i="9"/>
  <c r="AC167" i="9"/>
  <c r="AD54" i="9"/>
  <c r="R107" i="10"/>
  <c r="R18" i="10"/>
  <c r="AC217" i="9"/>
  <c r="AA94" i="10"/>
  <c r="AE300" i="9"/>
  <c r="V388" i="9"/>
  <c r="V392" i="9" s="1"/>
  <c r="H392" i="9"/>
  <c r="H395" i="9" s="1"/>
  <c r="V395" i="9" s="1"/>
  <c r="AA349" i="9"/>
  <c r="Y257" i="9"/>
  <c r="T208" i="9"/>
  <c r="AF208" i="9" s="1"/>
  <c r="R208" i="9"/>
  <c r="X167" i="9"/>
  <c r="T92" i="9"/>
  <c r="AF92" i="9" s="1"/>
  <c r="R92" i="9"/>
  <c r="P414" i="9"/>
  <c r="N74" i="9"/>
  <c r="N99" i="9" s="1"/>
  <c r="AC106" i="8"/>
  <c r="AD106" i="8"/>
  <c r="X180" i="9"/>
  <c r="AA117" i="9"/>
  <c r="Z68" i="9"/>
  <c r="AB48" i="9"/>
  <c r="Y25" i="9"/>
  <c r="I72" i="10"/>
  <c r="I97" i="10" s="1"/>
  <c r="AD317" i="9"/>
  <c r="AD372" i="9" s="1"/>
  <c r="AC317" i="9"/>
  <c r="AC372" i="9" s="1"/>
  <c r="R300" i="9"/>
  <c r="T300" i="9"/>
  <c r="W263" i="9"/>
  <c r="AD242" i="9"/>
  <c r="AE274" i="9"/>
  <c r="AE120" i="9"/>
  <c r="AD120" i="9"/>
  <c r="Z120" i="9"/>
  <c r="Z45" i="9"/>
  <c r="Y88" i="9"/>
  <c r="Y96" i="9" s="1"/>
  <c r="K96" i="9"/>
  <c r="Z167" i="9"/>
  <c r="W257" i="9"/>
  <c r="T341" i="9"/>
  <c r="AF341" i="9" s="1"/>
  <c r="R341" i="9"/>
  <c r="J381" i="9"/>
  <c r="X375" i="9"/>
  <c r="Z54" i="9"/>
  <c r="U90" i="9"/>
  <c r="AB314" i="9"/>
  <c r="Y11" i="9"/>
  <c r="U28" i="9"/>
  <c r="I184" i="9"/>
  <c r="W105" i="9"/>
  <c r="Y113" i="9"/>
  <c r="T135" i="9"/>
  <c r="AF135" i="9" s="1"/>
  <c r="AI135" i="9" s="1"/>
  <c r="R135" i="9"/>
  <c r="U277" i="9"/>
  <c r="U286" i="9" s="1"/>
  <c r="G286" i="9"/>
  <c r="Y44" i="9"/>
  <c r="R54" i="9"/>
  <c r="T54" i="9"/>
  <c r="AF54" i="9" s="1"/>
  <c r="AA113" i="9"/>
  <c r="R132" i="9"/>
  <c r="T132" i="9"/>
  <c r="AF132" i="9" s="1"/>
  <c r="AI132" i="9" s="1"/>
  <c r="H221" i="9"/>
  <c r="V187" i="9"/>
  <c r="T224" i="9"/>
  <c r="R224" i="9"/>
  <c r="F274" i="9"/>
  <c r="R255" i="9"/>
  <c r="T255" i="9"/>
  <c r="AF255" i="9" s="1"/>
  <c r="M372" i="9"/>
  <c r="M384" i="9" s="1"/>
  <c r="AA384" i="9" s="1"/>
  <c r="AA295" i="9"/>
  <c r="T358" i="9"/>
  <c r="AF358" i="9" s="1"/>
  <c r="R358" i="9"/>
  <c r="AA379" i="9"/>
  <c r="R406" i="9"/>
  <c r="T406" i="9"/>
  <c r="AF406" i="9" s="1"/>
  <c r="T14" i="9"/>
  <c r="AF14" i="9" s="1"/>
  <c r="AI14" i="9" s="1"/>
  <c r="R14" i="9"/>
  <c r="X117" i="9"/>
  <c r="Y128" i="9"/>
  <c r="V145" i="9"/>
  <c r="T217" i="9"/>
  <c r="R217" i="9"/>
  <c r="V233" i="9"/>
  <c r="T243" i="9"/>
  <c r="AF243" i="9" s="1"/>
  <c r="R243" i="9"/>
  <c r="T340" i="9"/>
  <c r="AF340" i="9" s="1"/>
  <c r="R340" i="9"/>
  <c r="Y32" i="9"/>
  <c r="Y48" i="9"/>
  <c r="R124" i="9"/>
  <c r="T124" i="9"/>
  <c r="AF124" i="9" s="1"/>
  <c r="AI124" i="9" s="1"/>
  <c r="X157" i="9"/>
  <c r="X189" i="9"/>
  <c r="R237" i="9"/>
  <c r="T237" i="9"/>
  <c r="AF237" i="9" s="1"/>
  <c r="T302" i="9"/>
  <c r="AF302" i="9" s="1"/>
  <c r="R302" i="9"/>
  <c r="V337" i="9"/>
  <c r="V373" i="9" s="1"/>
  <c r="R347" i="9"/>
  <c r="T347" i="9"/>
  <c r="R23" i="9"/>
  <c r="T23" i="9"/>
  <c r="AF23" i="9" s="1"/>
  <c r="AI23" i="9" s="1"/>
  <c r="AA127" i="9"/>
  <c r="Y167" i="9"/>
  <c r="Y176" i="9"/>
  <c r="U295" i="9"/>
  <c r="G372" i="9"/>
  <c r="G384" i="9" s="1"/>
  <c r="W346" i="9"/>
  <c r="L408" i="9"/>
  <c r="L411" i="9" s="1"/>
  <c r="Z399" i="9"/>
  <c r="T21" i="9"/>
  <c r="AF21" i="9" s="1"/>
  <c r="AI21" i="9" s="1"/>
  <c r="R21" i="9"/>
  <c r="Z59" i="9"/>
  <c r="R122" i="9"/>
  <c r="T122" i="9"/>
  <c r="AF122" i="9" s="1"/>
  <c r="AI122" i="9" s="1"/>
  <c r="X128" i="9"/>
  <c r="AA167" i="9"/>
  <c r="I221" i="9"/>
  <c r="W187" i="9"/>
  <c r="W221" i="9" s="1"/>
  <c r="R203" i="9"/>
  <c r="T203" i="9"/>
  <c r="T230" i="9"/>
  <c r="AF230" i="9" s="1"/>
  <c r="R230" i="9"/>
  <c r="T239" i="9"/>
  <c r="AF239" i="9" s="1"/>
  <c r="R239" i="9"/>
  <c r="R278" i="9"/>
  <c r="T278" i="9"/>
  <c r="AB346" i="9"/>
  <c r="AA353" i="9"/>
  <c r="W379" i="9"/>
  <c r="T404" i="9"/>
  <c r="AF404" i="9" s="1"/>
  <c r="R404" i="9"/>
  <c r="T206" i="9"/>
  <c r="AF206" i="9" s="1"/>
  <c r="R206" i="9"/>
  <c r="T232" i="9"/>
  <c r="AF232" i="9" s="1"/>
  <c r="R232" i="9"/>
  <c r="U262" i="9"/>
  <c r="AB300" i="9"/>
  <c r="Y314" i="9"/>
  <c r="AB321" i="9"/>
  <c r="T329" i="9"/>
  <c r="AF329" i="9" s="1"/>
  <c r="R329" i="9"/>
  <c r="T350" i="9"/>
  <c r="AF350" i="9" s="1"/>
  <c r="R350" i="9"/>
  <c r="T167" i="9"/>
  <c r="R167" i="9"/>
  <c r="R191" i="9"/>
  <c r="T191" i="9"/>
  <c r="X203" i="9"/>
  <c r="T233" i="9"/>
  <c r="R233" i="9"/>
  <c r="W258" i="9"/>
  <c r="R265" i="9"/>
  <c r="T265" i="9"/>
  <c r="AF265" i="9" s="1"/>
  <c r="AB311" i="9"/>
  <c r="Z337" i="9"/>
  <c r="Z373" i="9" s="1"/>
  <c r="Z369" i="9"/>
  <c r="U379" i="9"/>
  <c r="T401" i="9"/>
  <c r="AF401" i="9" s="1"/>
  <c r="R401" i="9"/>
  <c r="AB298" i="9"/>
  <c r="V258" i="9"/>
  <c r="AA189" i="9"/>
  <c r="U71" i="9"/>
  <c r="AE241" i="6"/>
  <c r="AD241" i="6"/>
  <c r="Z300" i="9"/>
  <c r="AC145" i="9"/>
  <c r="R133" i="9"/>
  <c r="AD355" i="9"/>
  <c r="R270" i="9"/>
  <c r="AB176" i="9"/>
  <c r="W295" i="9"/>
  <c r="AF248" i="9"/>
  <c r="R157" i="9"/>
  <c r="X89" i="9"/>
  <c r="AC337" i="9"/>
  <c r="AC373" i="9" s="1"/>
  <c r="Z282" i="9"/>
  <c r="X274" i="9"/>
  <c r="Y127" i="9"/>
  <c r="AC57" i="9"/>
  <c r="AA48" i="9"/>
  <c r="AC28" i="9"/>
  <c r="X314" i="9"/>
  <c r="Z94" i="9"/>
  <c r="AD133" i="9"/>
  <c r="AF133" i="9" s="1"/>
  <c r="AI133" i="9" s="1"/>
  <c r="AD315" i="8"/>
  <c r="R334" i="9"/>
  <c r="AC203" i="9"/>
  <c r="AC359" i="8"/>
  <c r="AE359" i="8"/>
  <c r="AE117" i="8"/>
  <c r="R69" i="8"/>
  <c r="T69" i="8"/>
  <c r="T40" i="8"/>
  <c r="AF40" i="8" s="1"/>
  <c r="AI40" i="8" s="1"/>
  <c r="R40" i="8"/>
  <c r="V27" i="8"/>
  <c r="R312" i="7"/>
  <c r="T312" i="7"/>
  <c r="R115" i="7"/>
  <c r="T115" i="7"/>
  <c r="AF115" i="7" s="1"/>
  <c r="AI115" i="7" s="1"/>
  <c r="I94" i="7"/>
  <c r="W86" i="7"/>
  <c r="W94" i="7" s="1"/>
  <c r="R58" i="7"/>
  <c r="T58" i="7"/>
  <c r="AD368" i="6"/>
  <c r="V368" i="6"/>
  <c r="AC192" i="8"/>
  <c r="AE192" i="8"/>
  <c r="AE222" i="8" s="1"/>
  <c r="AA175" i="8"/>
  <c r="Z122" i="8"/>
  <c r="AA69" i="8"/>
  <c r="R140" i="8"/>
  <c r="T140" i="8"/>
  <c r="AF140" i="8" s="1"/>
  <c r="AI140" i="8" s="1"/>
  <c r="AA182" i="8"/>
  <c r="AA206" i="8"/>
  <c r="T252" i="8"/>
  <c r="AF252" i="8" s="1"/>
  <c r="R252" i="8"/>
  <c r="G409" i="8"/>
  <c r="G412" i="8" s="1"/>
  <c r="U400" i="8"/>
  <c r="AA78" i="8"/>
  <c r="AA86" i="8" s="1"/>
  <c r="M86" i="8"/>
  <c r="T123" i="8"/>
  <c r="AF123" i="8" s="1"/>
  <c r="AI123" i="8" s="1"/>
  <c r="R123" i="8"/>
  <c r="T197" i="8"/>
  <c r="AF197" i="8" s="1"/>
  <c r="R197" i="8"/>
  <c r="R254" i="8"/>
  <c r="T254" i="8"/>
  <c r="AF254" i="8" s="1"/>
  <c r="R315" i="8"/>
  <c r="T315" i="8"/>
  <c r="F75" i="8"/>
  <c r="R10" i="8"/>
  <c r="T10" i="8"/>
  <c r="AA18" i="8"/>
  <c r="W30" i="8"/>
  <c r="W75" i="8" s="1"/>
  <c r="W100" i="8" s="1"/>
  <c r="V38" i="8"/>
  <c r="AF38" i="8" s="1"/>
  <c r="AI38" i="8" s="1"/>
  <c r="V69" i="8"/>
  <c r="U83" i="8"/>
  <c r="W109" i="8"/>
  <c r="V117" i="8"/>
  <c r="Y156" i="8"/>
  <c r="R230" i="8"/>
  <c r="T230" i="8"/>
  <c r="AF230" i="8" s="1"/>
  <c r="R302" i="8"/>
  <c r="T302" i="8"/>
  <c r="Y315" i="8"/>
  <c r="T328" i="8"/>
  <c r="AF328" i="8" s="1"/>
  <c r="R328" i="8"/>
  <c r="R347" i="8"/>
  <c r="T347" i="8"/>
  <c r="T12" i="8"/>
  <c r="AF12" i="8" s="1"/>
  <c r="AI12" i="8" s="1"/>
  <c r="R12" i="8"/>
  <c r="X78" i="8"/>
  <c r="X86" i="8" s="1"/>
  <c r="J86" i="8"/>
  <c r="J97" i="8"/>
  <c r="X89" i="8"/>
  <c r="X97" i="8" s="1"/>
  <c r="AB109" i="8"/>
  <c r="T210" i="8"/>
  <c r="AF210" i="8" s="1"/>
  <c r="R210" i="8"/>
  <c r="T236" i="8"/>
  <c r="AF236" i="8" s="1"/>
  <c r="R236" i="8"/>
  <c r="G373" i="8"/>
  <c r="U296" i="8"/>
  <c r="AB326" i="8"/>
  <c r="AA364" i="8"/>
  <c r="U76" i="8"/>
  <c r="T107" i="8"/>
  <c r="AF107" i="8" s="1"/>
  <c r="AI107" i="8" s="1"/>
  <c r="R107" i="8"/>
  <c r="AB231" i="8"/>
  <c r="AB307" i="8"/>
  <c r="Z359" i="8"/>
  <c r="W378" i="8"/>
  <c r="T16" i="8"/>
  <c r="AF16" i="8" s="1"/>
  <c r="AI16" i="8" s="1"/>
  <c r="R16" i="8"/>
  <c r="T32" i="8"/>
  <c r="AF32" i="8" s="1"/>
  <c r="AI32" i="8" s="1"/>
  <c r="R32" i="8"/>
  <c r="T48" i="8"/>
  <c r="AF48" i="8" s="1"/>
  <c r="R48" i="8"/>
  <c r="R109" i="8"/>
  <c r="T109" i="8"/>
  <c r="T125" i="8"/>
  <c r="AF125" i="8" s="1"/>
  <c r="AI125" i="8" s="1"/>
  <c r="R125" i="8"/>
  <c r="T141" i="8"/>
  <c r="R141" i="8"/>
  <c r="T157" i="8"/>
  <c r="AF157" i="8" s="1"/>
  <c r="AI157" i="8" s="1"/>
  <c r="R157" i="8"/>
  <c r="T166" i="8"/>
  <c r="AF166" i="8" s="1"/>
  <c r="R166" i="8"/>
  <c r="X189" i="8"/>
  <c r="R200" i="8"/>
  <c r="T200" i="8"/>
  <c r="V231" i="8"/>
  <c r="R255" i="8"/>
  <c r="T255" i="8"/>
  <c r="R350" i="8"/>
  <c r="T350" i="8"/>
  <c r="AF350" i="8" s="1"/>
  <c r="Z22" i="8"/>
  <c r="T35" i="8"/>
  <c r="AF35" i="8" s="1"/>
  <c r="AI35" i="8" s="1"/>
  <c r="R35" i="8"/>
  <c r="Z60" i="8"/>
  <c r="X83" i="8"/>
  <c r="R110" i="8"/>
  <c r="T110" i="8"/>
  <c r="AF110" i="8" s="1"/>
  <c r="AI110" i="8" s="1"/>
  <c r="AB122" i="8"/>
  <c r="Z129" i="8"/>
  <c r="T142" i="8"/>
  <c r="R142" i="8"/>
  <c r="AA232" i="8"/>
  <c r="Z245" i="8"/>
  <c r="AB251" i="8"/>
  <c r="X281" i="8"/>
  <c r="X287" i="8" s="1"/>
  <c r="Z351" i="8"/>
  <c r="AA371" i="8"/>
  <c r="R206" i="8"/>
  <c r="T206" i="8"/>
  <c r="AB229" i="8"/>
  <c r="Z255" i="8"/>
  <c r="K287" i="8"/>
  <c r="Y278" i="8"/>
  <c r="U302" i="8"/>
  <c r="V322" i="8"/>
  <c r="T340" i="8"/>
  <c r="AF340" i="8" s="1"/>
  <c r="R340" i="8"/>
  <c r="AB389" i="8"/>
  <c r="AB393" i="8" s="1"/>
  <c r="AB396" i="8" s="1"/>
  <c r="N393" i="8"/>
  <c r="N396" i="8" s="1"/>
  <c r="T49" i="8"/>
  <c r="AF49" i="8" s="1"/>
  <c r="R49" i="8"/>
  <c r="U68" i="8"/>
  <c r="AF68" i="8" s="1"/>
  <c r="R68" i="8"/>
  <c r="U78" i="8"/>
  <c r="U86" i="8" s="1"/>
  <c r="G86" i="8"/>
  <c r="T219" i="8"/>
  <c r="AF219" i="8" s="1"/>
  <c r="R219" i="8"/>
  <c r="T242" i="8"/>
  <c r="AF242" i="8" s="1"/>
  <c r="R242" i="8"/>
  <c r="L287" i="8"/>
  <c r="Z278" i="8"/>
  <c r="Z287" i="8" s="1"/>
  <c r="V302" i="8"/>
  <c r="R333" i="8"/>
  <c r="T333" i="8"/>
  <c r="AF333" i="8" s="1"/>
  <c r="T371" i="8"/>
  <c r="AF371" i="8" s="1"/>
  <c r="R371" i="8"/>
  <c r="AA380" i="8"/>
  <c r="T306" i="8"/>
  <c r="AF306" i="8" s="1"/>
  <c r="R306" i="8"/>
  <c r="T338" i="8"/>
  <c r="AF338" i="8" s="1"/>
  <c r="R338" i="8"/>
  <c r="T370" i="8"/>
  <c r="AF370" i="8" s="1"/>
  <c r="R370" i="8"/>
  <c r="T293" i="7"/>
  <c r="AF293" i="7" s="1"/>
  <c r="R293" i="7"/>
  <c r="R263" i="7"/>
  <c r="T263" i="7"/>
  <c r="AF263" i="7" s="1"/>
  <c r="R230" i="7"/>
  <c r="T230" i="7"/>
  <c r="AF230" i="7" s="1"/>
  <c r="R132" i="7"/>
  <c r="T132" i="7"/>
  <c r="AF132" i="7" s="1"/>
  <c r="AI132" i="7" s="1"/>
  <c r="T118" i="7"/>
  <c r="AF118" i="7" s="1"/>
  <c r="AI118" i="7" s="1"/>
  <c r="R118" i="7"/>
  <c r="R225" i="7"/>
  <c r="T225" i="7"/>
  <c r="Y240" i="7"/>
  <c r="T342" i="7"/>
  <c r="R342" i="7"/>
  <c r="V399" i="7"/>
  <c r="X10" i="7"/>
  <c r="X72" i="7" s="1"/>
  <c r="X97" i="7" s="1"/>
  <c r="J72" i="7"/>
  <c r="J97" i="7" s="1"/>
  <c r="T24" i="7"/>
  <c r="AF24" i="7" s="1"/>
  <c r="AI24" i="7" s="1"/>
  <c r="R24" i="7"/>
  <c r="R50" i="7"/>
  <c r="T50" i="7"/>
  <c r="AF50" i="7" s="1"/>
  <c r="T91" i="7"/>
  <c r="AF91" i="7" s="1"/>
  <c r="R91" i="7"/>
  <c r="U195" i="7"/>
  <c r="V215" i="7"/>
  <c r="T266" i="7"/>
  <c r="AF266" i="7" s="1"/>
  <c r="R266" i="7"/>
  <c r="V332" i="7"/>
  <c r="T365" i="7"/>
  <c r="AF365" i="7" s="1"/>
  <c r="R365" i="7"/>
  <c r="T397" i="7"/>
  <c r="AF397" i="7" s="1"/>
  <c r="R397" i="7"/>
  <c r="R406" i="7" s="1"/>
  <c r="R409" i="7" s="1"/>
  <c r="T28" i="7"/>
  <c r="AF28" i="7" s="1"/>
  <c r="AI28" i="7" s="1"/>
  <c r="R28" i="7"/>
  <c r="T55" i="7"/>
  <c r="AF55" i="7" s="1"/>
  <c r="R55" i="7"/>
  <c r="K94" i="7"/>
  <c r="Y86" i="7"/>
  <c r="Y94" i="7" s="1"/>
  <c r="AB103" i="7"/>
  <c r="N181" i="7"/>
  <c r="N286" i="7" s="1"/>
  <c r="U142" i="7"/>
  <c r="AF142" i="7" s="1"/>
  <c r="AI142" i="7" s="1"/>
  <c r="R142" i="7"/>
  <c r="U240" i="7"/>
  <c r="Y332" i="7"/>
  <c r="G378" i="7"/>
  <c r="U372" i="7"/>
  <c r="G94" i="7"/>
  <c r="U86" i="7"/>
  <c r="U94" i="7" s="1"/>
  <c r="H218" i="7"/>
  <c r="V184" i="7"/>
  <c r="U215" i="7"/>
  <c r="R345" i="7"/>
  <c r="T345" i="7"/>
  <c r="AF345" i="7" s="1"/>
  <c r="X366" i="7"/>
  <c r="R321" i="7"/>
  <c r="T321" i="7"/>
  <c r="AF321" i="7" s="1"/>
  <c r="R328" i="7"/>
  <c r="T328" i="7"/>
  <c r="AF328" i="7" s="1"/>
  <c r="V336" i="7"/>
  <c r="R367" i="7"/>
  <c r="T367" i="7"/>
  <c r="AF367" i="7" s="1"/>
  <c r="T37" i="7"/>
  <c r="R37" i="7"/>
  <c r="R113" i="7"/>
  <c r="T113" i="7"/>
  <c r="R145" i="7"/>
  <c r="T145" i="7"/>
  <c r="AF145" i="7" s="1"/>
  <c r="AI145" i="7" s="1"/>
  <c r="X187" i="7"/>
  <c r="R207" i="7"/>
  <c r="T207" i="7"/>
  <c r="T308" i="7"/>
  <c r="AF308" i="7" s="1"/>
  <c r="R308" i="7"/>
  <c r="R340" i="7"/>
  <c r="T340" i="7"/>
  <c r="AF340" i="7" s="1"/>
  <c r="W375" i="7"/>
  <c r="AA404" i="7"/>
  <c r="U67" i="7"/>
  <c r="R67" i="7"/>
  <c r="U136" i="7"/>
  <c r="R136" i="7"/>
  <c r="T198" i="7"/>
  <c r="AF198" i="7" s="1"/>
  <c r="R198" i="7"/>
  <c r="V204" i="7"/>
  <c r="Z221" i="7"/>
  <c r="L271" i="7"/>
  <c r="AA240" i="7"/>
  <c r="T277" i="7"/>
  <c r="AF277" i="7" s="1"/>
  <c r="R277" i="7"/>
  <c r="AC399" i="6"/>
  <c r="AC402" i="6" s="1"/>
  <c r="AE321" i="6"/>
  <c r="AC321" i="6"/>
  <c r="W321" i="6"/>
  <c r="AC259" i="8"/>
  <c r="R124" i="8"/>
  <c r="T124" i="8"/>
  <c r="Y351" i="8"/>
  <c r="AB14" i="8"/>
  <c r="R234" i="7"/>
  <c r="T304" i="6"/>
  <c r="R164" i="6"/>
  <c r="AE374" i="8"/>
  <c r="L185" i="8"/>
  <c r="W318" i="7"/>
  <c r="AC247" i="7"/>
  <c r="AE247" i="7"/>
  <c r="AD247" i="7"/>
  <c r="W247" i="7"/>
  <c r="R108" i="7"/>
  <c r="R48" i="7"/>
  <c r="AD284" i="6"/>
  <c r="AD292" i="6" s="1"/>
  <c r="AC284" i="6"/>
  <c r="AC292" i="6" s="1"/>
  <c r="AD257" i="6"/>
  <c r="AE257" i="6"/>
  <c r="AE148" i="6"/>
  <c r="AD148" i="6"/>
  <c r="Y113" i="6"/>
  <c r="T73" i="6"/>
  <c r="AF73" i="6" s="1"/>
  <c r="R73" i="6"/>
  <c r="AE80" i="6"/>
  <c r="AE105" i="6" s="1"/>
  <c r="L102" i="6"/>
  <c r="Z94" i="6"/>
  <c r="Z102" i="6" s="1"/>
  <c r="T117" i="6"/>
  <c r="AF117" i="6" s="1"/>
  <c r="AJ117" i="6" s="1"/>
  <c r="R117" i="6"/>
  <c r="T194" i="6"/>
  <c r="AF194" i="6" s="1"/>
  <c r="R194" i="6"/>
  <c r="AA318" i="6"/>
  <c r="V198" i="6"/>
  <c r="X211" i="6"/>
  <c r="Z83" i="6"/>
  <c r="Z91" i="6" s="1"/>
  <c r="L91" i="6"/>
  <c r="O7" i="1" s="1"/>
  <c r="R94" i="6"/>
  <c r="T94" i="6"/>
  <c r="F102" i="6"/>
  <c r="O8" i="1" s="1"/>
  <c r="Y111" i="6"/>
  <c r="K190" i="6"/>
  <c r="R119" i="6"/>
  <c r="T119" i="6"/>
  <c r="AF119" i="6" s="1"/>
  <c r="AJ119" i="6" s="1"/>
  <c r="Y127" i="6"/>
  <c r="R135" i="6"/>
  <c r="T135" i="6"/>
  <c r="AF135" i="6" s="1"/>
  <c r="AJ135" i="6" s="1"/>
  <c r="Y143" i="6"/>
  <c r="R151" i="6"/>
  <c r="T151" i="6"/>
  <c r="AF151" i="6" s="1"/>
  <c r="AJ151" i="6" s="1"/>
  <c r="R167" i="6"/>
  <c r="T167" i="6"/>
  <c r="T206" i="6"/>
  <c r="AF206" i="6" s="1"/>
  <c r="R206" i="6"/>
  <c r="T232" i="6"/>
  <c r="AF232" i="6" s="1"/>
  <c r="R232" i="6"/>
  <c r="V303" i="6"/>
  <c r="Y318" i="6"/>
  <c r="AB382" i="6"/>
  <c r="N388" i="6"/>
  <c r="T397" i="6"/>
  <c r="AF397" i="6" s="1"/>
  <c r="R397" i="6"/>
  <c r="U24" i="6"/>
  <c r="U44" i="6"/>
  <c r="T95" i="6"/>
  <c r="AF95" i="6" s="1"/>
  <c r="AJ95" i="6" s="1"/>
  <c r="R95" i="6"/>
  <c r="M190" i="6"/>
  <c r="M295" i="6" s="1"/>
  <c r="AA111" i="6"/>
  <c r="AA127" i="6"/>
  <c r="AA143" i="6"/>
  <c r="U198" i="6"/>
  <c r="AB268" i="6"/>
  <c r="U304" i="6"/>
  <c r="AB318" i="6"/>
  <c r="T326" i="6"/>
  <c r="AF326" i="6" s="1"/>
  <c r="R326" i="6"/>
  <c r="T347" i="6"/>
  <c r="AF347" i="6" s="1"/>
  <c r="R347" i="6"/>
  <c r="G388" i="6"/>
  <c r="U382" i="6"/>
  <c r="AF382" i="6" s="1"/>
  <c r="AA46" i="6"/>
  <c r="T59" i="6"/>
  <c r="AF59" i="6" s="1"/>
  <c r="R59" i="6"/>
  <c r="R67" i="6"/>
  <c r="T67" i="6"/>
  <c r="AF67" i="6" s="1"/>
  <c r="AA129" i="6"/>
  <c r="AA155" i="6"/>
  <c r="R210" i="6"/>
  <c r="T210" i="6"/>
  <c r="AF210" i="6" s="1"/>
  <c r="R257" i="6"/>
  <c r="T257" i="6"/>
  <c r="X264" i="6"/>
  <c r="T278" i="6"/>
  <c r="AF278" i="6" s="1"/>
  <c r="R278" i="6"/>
  <c r="R329" i="6"/>
  <c r="T329" i="6"/>
  <c r="AF329" i="6" s="1"/>
  <c r="AA351" i="6"/>
  <c r="R414" i="6"/>
  <c r="T414" i="6"/>
  <c r="AF414" i="6" s="1"/>
  <c r="F80" i="6"/>
  <c r="R10" i="6"/>
  <c r="T10" i="6"/>
  <c r="T42" i="6"/>
  <c r="AF42" i="6" s="1"/>
  <c r="R42" i="6"/>
  <c r="Z48" i="6"/>
  <c r="R96" i="6"/>
  <c r="T96" i="6"/>
  <c r="AF96" i="6" s="1"/>
  <c r="AB118" i="6"/>
  <c r="Z125" i="6"/>
  <c r="R138" i="6"/>
  <c r="T138" i="6"/>
  <c r="AF138" i="6" s="1"/>
  <c r="AJ138" i="6" s="1"/>
  <c r="AB150" i="6"/>
  <c r="K280" i="6"/>
  <c r="Y230" i="6"/>
  <c r="AB255" i="6"/>
  <c r="AA268" i="6"/>
  <c r="AB308" i="6"/>
  <c r="AA321" i="6"/>
  <c r="Z334" i="6"/>
  <c r="U409" i="5"/>
  <c r="AF409" i="5" s="1"/>
  <c r="R409" i="5"/>
  <c r="T373" i="5"/>
  <c r="AF373" i="5" s="1"/>
  <c r="R373" i="5"/>
  <c r="U344" i="5"/>
  <c r="AF344" i="5" s="1"/>
  <c r="R344" i="5"/>
  <c r="U328" i="5"/>
  <c r="AF328" i="5" s="1"/>
  <c r="R328" i="5"/>
  <c r="R317" i="5"/>
  <c r="T313" i="5"/>
  <c r="AF313" i="5" s="1"/>
  <c r="R313" i="5"/>
  <c r="R301" i="5"/>
  <c r="F376" i="5"/>
  <c r="T297" i="5"/>
  <c r="R297" i="5"/>
  <c r="T273" i="5"/>
  <c r="AF273" i="5" s="1"/>
  <c r="R273" i="5"/>
  <c r="R261" i="5"/>
  <c r="T257" i="5"/>
  <c r="AF257" i="5" s="1"/>
  <c r="R257" i="5"/>
  <c r="R245" i="5"/>
  <c r="T241" i="5"/>
  <c r="AF241" i="5" s="1"/>
  <c r="R241" i="5"/>
  <c r="R229" i="5"/>
  <c r="U210" i="5"/>
  <c r="AF210" i="5" s="1"/>
  <c r="R210" i="5"/>
  <c r="U194" i="5"/>
  <c r="AF194" i="5" s="1"/>
  <c r="R194" i="5"/>
  <c r="M223" i="5"/>
  <c r="AA188" i="5"/>
  <c r="AA223" i="5" s="1"/>
  <c r="AA291" i="5" s="1"/>
  <c r="T173" i="5"/>
  <c r="AF173" i="5" s="1"/>
  <c r="R173" i="5"/>
  <c r="U167" i="5"/>
  <c r="AF167" i="5" s="1"/>
  <c r="R167" i="5"/>
  <c r="R156" i="5"/>
  <c r="T138" i="5"/>
  <c r="AF138" i="5" s="1"/>
  <c r="AJ138" i="5" s="1"/>
  <c r="R138" i="5"/>
  <c r="R124" i="5"/>
  <c r="T106" i="5"/>
  <c r="R106" i="5"/>
  <c r="F185" i="5"/>
  <c r="AE364" i="8"/>
  <c r="X315" i="8"/>
  <c r="AF218" i="8"/>
  <c r="AE60" i="8"/>
  <c r="I75" i="8"/>
  <c r="AE229" i="7"/>
  <c r="AD229" i="7"/>
  <c r="V195" i="7"/>
  <c r="F388" i="6"/>
  <c r="O21" i="1" s="1"/>
  <c r="AF354" i="6"/>
  <c r="R265" i="6"/>
  <c r="X113" i="6"/>
  <c r="R372" i="5"/>
  <c r="R312" i="5"/>
  <c r="R232" i="5"/>
  <c r="AC324" i="8"/>
  <c r="AC373" i="8" s="1"/>
  <c r="AC385" i="8" s="1"/>
  <c r="W275" i="8"/>
  <c r="R45" i="8"/>
  <c r="R258" i="7"/>
  <c r="F83" i="7"/>
  <c r="AF39" i="7"/>
  <c r="AI39" i="7" s="1"/>
  <c r="Z317" i="6"/>
  <c r="AC304" i="6"/>
  <c r="R209" i="6"/>
  <c r="T209" i="6"/>
  <c r="AF209" i="6" s="1"/>
  <c r="R56" i="6"/>
  <c r="T56" i="6"/>
  <c r="AF56" i="6" s="1"/>
  <c r="AD48" i="6"/>
  <c r="T347" i="5"/>
  <c r="AF347" i="5" s="1"/>
  <c r="R347" i="5"/>
  <c r="T151" i="5"/>
  <c r="AF151" i="5" s="1"/>
  <c r="AJ151" i="5" s="1"/>
  <c r="R151" i="5"/>
  <c r="T119" i="5"/>
  <c r="AF119" i="5" s="1"/>
  <c r="AJ119" i="5" s="1"/>
  <c r="R119" i="5"/>
  <c r="L185" i="5"/>
  <c r="Z106" i="5"/>
  <c r="Z185" i="5" s="1"/>
  <c r="Z291" i="5" s="1"/>
  <c r="T81" i="5"/>
  <c r="AF81" i="5" s="1"/>
  <c r="R81" i="5"/>
  <c r="R52" i="5"/>
  <c r="T52" i="5"/>
  <c r="AF52" i="5" s="1"/>
  <c r="R323" i="8"/>
  <c r="V237" i="8"/>
  <c r="R115" i="8"/>
  <c r="AF70" i="8"/>
  <c r="AE37" i="8"/>
  <c r="AE256" i="7"/>
  <c r="X212" i="7"/>
  <c r="R197" i="7"/>
  <c r="R158" i="7"/>
  <c r="R251" i="6"/>
  <c r="T251" i="6"/>
  <c r="T159" i="6"/>
  <c r="AF159" i="6" s="1"/>
  <c r="AJ159" i="6" s="1"/>
  <c r="R159" i="6"/>
  <c r="AA141" i="6"/>
  <c r="AA125" i="6"/>
  <c r="R15" i="6"/>
  <c r="M396" i="5"/>
  <c r="M399" i="5" s="1"/>
  <c r="AA392" i="5"/>
  <c r="AA396" i="5" s="1"/>
  <c r="AA399" i="5" s="1"/>
  <c r="G288" i="5"/>
  <c r="U279" i="5"/>
  <c r="U288" i="5" s="1"/>
  <c r="I185" i="5"/>
  <c r="I291" i="5" s="1"/>
  <c r="R174" i="5"/>
  <c r="K97" i="5"/>
  <c r="I97" i="5"/>
  <c r="W91" i="5"/>
  <c r="R55" i="5"/>
  <c r="T55" i="5"/>
  <c r="AF55" i="5" s="1"/>
  <c r="T18" i="5"/>
  <c r="AF18" i="5" s="1"/>
  <c r="AJ18" i="5" s="1"/>
  <c r="R18" i="5"/>
  <c r="V76" i="5"/>
  <c r="AB334" i="8"/>
  <c r="AF249" i="8"/>
  <c r="T366" i="7"/>
  <c r="AD302" i="7"/>
  <c r="AE302" i="7"/>
  <c r="V302" i="7"/>
  <c r="F271" i="7"/>
  <c r="U204" i="7"/>
  <c r="AF204" i="7" s="1"/>
  <c r="N94" i="7"/>
  <c r="AB23" i="7"/>
  <c r="AB72" i="7" s="1"/>
  <c r="AB97" i="7" s="1"/>
  <c r="R352" i="6"/>
  <c r="Z303" i="6"/>
  <c r="Z237" i="6"/>
  <c r="R184" i="6"/>
  <c r="R166" i="6"/>
  <c r="R129" i="6"/>
  <c r="R58" i="6"/>
  <c r="X19" i="6"/>
  <c r="W364" i="8"/>
  <c r="W117" i="8"/>
  <c r="AA332" i="7"/>
  <c r="AA168" i="7"/>
  <c r="AD141" i="7"/>
  <c r="X141" i="7"/>
  <c r="Z109" i="7"/>
  <c r="Z181" i="7" s="1"/>
  <c r="AD412" i="6"/>
  <c r="T399" i="6"/>
  <c r="T402" i="6" s="1"/>
  <c r="X284" i="6"/>
  <c r="X292" i="6" s="1"/>
  <c r="R204" i="6"/>
  <c r="R162" i="6"/>
  <c r="R136" i="6"/>
  <c r="Z116" i="6"/>
  <c r="Y48" i="6"/>
  <c r="T19" i="6"/>
  <c r="AC15" i="9"/>
  <c r="AF15" i="9" s="1"/>
  <c r="AI15" i="9" s="1"/>
  <c r="R152" i="8"/>
  <c r="AE83" i="8"/>
  <c r="J406" i="7"/>
  <c r="J409" i="7" s="1"/>
  <c r="AB312" i="7"/>
  <c r="V232" i="7"/>
  <c r="Y207" i="7"/>
  <c r="AD184" i="7"/>
  <c r="AD218" i="7" s="1"/>
  <c r="AA157" i="7"/>
  <c r="R10" i="7"/>
  <c r="M379" i="6"/>
  <c r="M391" i="6" s="1"/>
  <c r="R368" i="6"/>
  <c r="T368" i="6"/>
  <c r="AF368" i="6" s="1"/>
  <c r="Z359" i="6"/>
  <c r="U318" i="6"/>
  <c r="W284" i="6"/>
  <c r="Z261" i="6"/>
  <c r="T237" i="6"/>
  <c r="R237" i="6"/>
  <c r="U193" i="6"/>
  <c r="U227" i="6" s="1"/>
  <c r="G227" i="6"/>
  <c r="Y148" i="6"/>
  <c r="U127" i="6"/>
  <c r="Y116" i="6"/>
  <c r="V49" i="6"/>
  <c r="G412" i="5"/>
  <c r="G415" i="5" s="1"/>
  <c r="U415" i="5" s="1"/>
  <c r="U403" i="5"/>
  <c r="AF403" i="5" s="1"/>
  <c r="T343" i="5"/>
  <c r="AF343" i="5" s="1"/>
  <c r="R343" i="5"/>
  <c r="H223" i="5"/>
  <c r="T217" i="5"/>
  <c r="AF217" i="5" s="1"/>
  <c r="R217" i="5"/>
  <c r="T91" i="5"/>
  <c r="AF91" i="5" s="1"/>
  <c r="R91" i="5"/>
  <c r="T72" i="5"/>
  <c r="AF72" i="5" s="1"/>
  <c r="R72" i="5"/>
  <c r="AD129" i="7"/>
  <c r="T258" i="6"/>
  <c r="AF258" i="6" s="1"/>
  <c r="T44" i="6"/>
  <c r="AA75" i="5"/>
  <c r="AA100" i="5" s="1"/>
  <c r="Z346" i="4"/>
  <c r="AD346" i="4"/>
  <c r="AD406" i="4" s="1"/>
  <c r="AD418" i="4" s="1"/>
  <c r="AB346" i="4"/>
  <c r="V312" i="4"/>
  <c r="V319" i="4" s="1"/>
  <c r="AA281" i="4"/>
  <c r="W281" i="4"/>
  <c r="AE281" i="4"/>
  <c r="AB281" i="4"/>
  <c r="AA214" i="4"/>
  <c r="X184" i="4"/>
  <c r="AF184" i="4"/>
  <c r="AB184" i="4"/>
  <c r="Z158" i="4"/>
  <c r="AD158" i="4"/>
  <c r="AB158" i="4"/>
  <c r="AA158" i="4"/>
  <c r="P319" i="4"/>
  <c r="P451" i="4" s="1"/>
  <c r="P466" i="4" s="1"/>
  <c r="AD32" i="4"/>
  <c r="V32" i="4"/>
  <c r="AF32" i="4"/>
  <c r="X32" i="4"/>
  <c r="T327" i="8"/>
  <c r="AF327" i="8" s="1"/>
  <c r="Y195" i="7"/>
  <c r="AB19" i="6"/>
  <c r="Y57" i="5"/>
  <c r="X394" i="4"/>
  <c r="AF394" i="4"/>
  <c r="AB394" i="4"/>
  <c r="AA346" i="4"/>
  <c r="X293" i="4"/>
  <c r="AF293" i="4"/>
  <c r="AB293" i="4"/>
  <c r="Z277" i="4"/>
  <c r="W277" i="4"/>
  <c r="AD277" i="4"/>
  <c r="AA255" i="4"/>
  <c r="AG249" i="4"/>
  <c r="AN249" i="4" s="1"/>
  <c r="X224" i="4"/>
  <c r="AF224" i="4"/>
  <c r="AB224" i="4"/>
  <c r="AA205" i="4"/>
  <c r="AN130" i="4"/>
  <c r="AB225" i="7"/>
  <c r="AA113" i="7"/>
  <c r="T284" i="6"/>
  <c r="Z69" i="6"/>
  <c r="AE21" i="5"/>
  <c r="AB21" i="5"/>
  <c r="AB202" i="4"/>
  <c r="Y202" i="4"/>
  <c r="X202" i="4"/>
  <c r="AF202" i="4"/>
  <c r="AE187" i="4"/>
  <c r="AA187" i="4"/>
  <c r="Y187" i="4"/>
  <c r="W187" i="4"/>
  <c r="AE264" i="7"/>
  <c r="U37" i="7"/>
  <c r="AD167" i="6"/>
  <c r="Z97" i="5"/>
  <c r="V57" i="5"/>
  <c r="AC17" i="5"/>
  <c r="L418" i="4"/>
  <c r="Y394" i="4"/>
  <c r="Y359" i="4"/>
  <c r="Y346" i="4"/>
  <c r="Z299" i="4"/>
  <c r="AC278" i="4"/>
  <c r="Y208" i="4"/>
  <c r="AB168" i="4"/>
  <c r="X168" i="4"/>
  <c r="AF168" i="4"/>
  <c r="Y158" i="4"/>
  <c r="AN132" i="4"/>
  <c r="W212" i="7"/>
  <c r="X125" i="7"/>
  <c r="R18" i="7"/>
  <c r="AC275" i="6"/>
  <c r="AF35" i="5"/>
  <c r="AJ35" i="5" s="1"/>
  <c r="AC21" i="5"/>
  <c r="C21" i="1"/>
  <c r="AD367" i="4"/>
  <c r="AB367" i="4"/>
  <c r="Z367" i="4"/>
  <c r="W367" i="4"/>
  <c r="AE260" i="4"/>
  <c r="AF255" i="4"/>
  <c r="AG236" i="4"/>
  <c r="AN236" i="4" s="1"/>
  <c r="U290" i="4"/>
  <c r="AG190" i="4"/>
  <c r="AD164" i="4"/>
  <c r="AB164" i="4"/>
  <c r="Z164" i="4"/>
  <c r="W164" i="4"/>
  <c r="X158" i="4"/>
  <c r="Y141" i="4"/>
  <c r="AB343" i="7"/>
  <c r="T145" i="6"/>
  <c r="F288" i="5"/>
  <c r="N15" i="1" s="1"/>
  <c r="AE41" i="5"/>
  <c r="AB41" i="5"/>
  <c r="AA383" i="4"/>
  <c r="Z376" i="4"/>
  <c r="AF348" i="4"/>
  <c r="AB348" i="4"/>
  <c r="X348" i="4"/>
  <c r="X277" i="4"/>
  <c r="Z222" i="4"/>
  <c r="AF188" i="4"/>
  <c r="AB188" i="4"/>
  <c r="X188" i="4"/>
  <c r="AA164" i="4"/>
  <c r="AN150" i="4"/>
  <c r="AN134" i="4"/>
  <c r="W241" i="7"/>
  <c r="AD372" i="6"/>
  <c r="G97" i="5"/>
  <c r="X17" i="5"/>
  <c r="X75" i="5" s="1"/>
  <c r="X100" i="5" s="1"/>
  <c r="X418" i="5" s="1"/>
  <c r="AF396" i="4"/>
  <c r="AB396" i="4"/>
  <c r="Y396" i="4"/>
  <c r="X396" i="4"/>
  <c r="W388" i="4"/>
  <c r="AE302" i="4"/>
  <c r="W286" i="4"/>
  <c r="AD281" i="4"/>
  <c r="AG159" i="4"/>
  <c r="J319" i="4"/>
  <c r="J451" i="4" s="1"/>
  <c r="J466" i="4" s="1"/>
  <c r="AB30" i="4"/>
  <c r="AB77" i="4" s="1"/>
  <c r="Z30" i="4"/>
  <c r="J5" i="15"/>
  <c r="X5" i="15" s="1"/>
  <c r="H5" i="14"/>
  <c r="V5" i="14" s="1"/>
  <c r="H5" i="13"/>
  <c r="V5" i="13" s="1"/>
  <c r="H5" i="12"/>
  <c r="V5" i="12" s="1"/>
  <c r="I5" i="11"/>
  <c r="W5" i="11" s="1"/>
  <c r="H5" i="7"/>
  <c r="V5" i="7" s="1"/>
  <c r="H5" i="10"/>
  <c r="V5" i="10" s="1"/>
  <c r="H5" i="8"/>
  <c r="V5" i="8" s="1"/>
  <c r="H5" i="6"/>
  <c r="V5" i="6" s="1"/>
  <c r="H5" i="9"/>
  <c r="V5" i="9" s="1"/>
  <c r="H5" i="5"/>
  <c r="V5" i="5" s="1"/>
  <c r="W5" i="4"/>
  <c r="K5" i="4"/>
  <c r="T233" i="7"/>
  <c r="AA58" i="7"/>
  <c r="R156" i="6"/>
  <c r="AD396" i="5"/>
  <c r="AD399" i="5" s="1"/>
  <c r="AF53" i="5"/>
  <c r="AE45" i="5"/>
  <c r="AB45" i="5"/>
  <c r="AF31" i="5"/>
  <c r="AJ31" i="5" s="1"/>
  <c r="R12" i="5"/>
  <c r="AE398" i="4"/>
  <c r="AE382" i="4"/>
  <c r="AE366" i="4"/>
  <c r="AC351" i="4"/>
  <c r="AC332" i="4"/>
  <c r="AD302" i="4"/>
  <c r="AC221" i="4"/>
  <c r="AG175" i="4"/>
  <c r="W168" i="4"/>
  <c r="AC136" i="4"/>
  <c r="AB56" i="4"/>
  <c r="AC56" i="4"/>
  <c r="AA56" i="4"/>
  <c r="AG56" i="4" s="1"/>
  <c r="Y176" i="4"/>
  <c r="AG72" i="4"/>
  <c r="AC402" i="4"/>
  <c r="AD368" i="4"/>
  <c r="AB299" i="4"/>
  <c r="X136" i="4"/>
  <c r="R25" i="5"/>
  <c r="AC378" i="4"/>
  <c r="AC188" i="4"/>
  <c r="X127" i="4"/>
  <c r="Z52" i="4"/>
  <c r="AD396" i="4"/>
  <c r="W127" i="4"/>
  <c r="AG70" i="4"/>
  <c r="W44" i="4"/>
  <c r="W78" i="4" s="1"/>
  <c r="Z386" i="4"/>
  <c r="AE261" i="4"/>
  <c r="AD250" i="4"/>
  <c r="W346" i="4"/>
  <c r="W406" i="4" s="1"/>
  <c r="W418" i="4" s="1"/>
  <c r="Y278" i="4"/>
  <c r="AE158" i="4"/>
  <c r="AG74" i="4"/>
  <c r="W48" i="4"/>
  <c r="AA30" i="4"/>
  <c r="AA77" i="4" s="1"/>
  <c r="AA104" i="4" s="1"/>
  <c r="AG15" i="4"/>
  <c r="AN15" i="4" s="1"/>
  <c r="Y17" i="5"/>
  <c r="W359" i="4"/>
  <c r="AG301" i="4"/>
  <c r="AN301" i="4" s="1"/>
  <c r="AB261" i="4"/>
  <c r="W221" i="4"/>
  <c r="AC92" i="4"/>
  <c r="AC101" i="4" s="1"/>
  <c r="AG60" i="4"/>
  <c r="AC38" i="4"/>
  <c r="AC77" i="4" s="1"/>
  <c r="AC104" i="4" s="1"/>
  <c r="U32" i="4"/>
  <c r="AG32" i="4" s="1"/>
  <c r="AN32" i="4" s="1"/>
  <c r="AC282" i="4"/>
  <c r="H104" i="4"/>
  <c r="AA168" i="15"/>
  <c r="V157" i="15"/>
  <c r="AH157" i="15" s="1"/>
  <c r="T157" i="15"/>
  <c r="AB171" i="15"/>
  <c r="AD130" i="15"/>
  <c r="AB137" i="15"/>
  <c r="X143" i="15"/>
  <c r="AD179" i="15"/>
  <c r="V145" i="15"/>
  <c r="AH145" i="15" s="1"/>
  <c r="AK145" i="15" s="1"/>
  <c r="T145" i="15"/>
  <c r="AD151" i="15"/>
  <c r="AC164" i="15"/>
  <c r="AA170" i="15"/>
  <c r="AD170" i="15"/>
  <c r="W307" i="15"/>
  <c r="AD324" i="15"/>
  <c r="AC296" i="15"/>
  <c r="AC319" i="15"/>
  <c r="AC372" i="15" s="1"/>
  <c r="AC384" i="15" s="1"/>
  <c r="K372" i="15"/>
  <c r="K384" i="15" s="1"/>
  <c r="Y293" i="15"/>
  <c r="V308" i="15"/>
  <c r="AH308" i="15" s="1"/>
  <c r="T308" i="15"/>
  <c r="AB296" i="15"/>
  <c r="AB315" i="15"/>
  <c r="AB372" i="15" s="1"/>
  <c r="AB384" i="15" s="1"/>
  <c r="T340" i="15"/>
  <c r="V340" i="15"/>
  <c r="AH340" i="15" s="1"/>
  <c r="Z346" i="15"/>
  <c r="AC346" i="15"/>
  <c r="T298" i="15"/>
  <c r="V298" i="15"/>
  <c r="AH298" i="15" s="1"/>
  <c r="X324" i="15"/>
  <c r="T356" i="15"/>
  <c r="V356" i="15"/>
  <c r="AH356" i="15" s="1"/>
  <c r="W352" i="15"/>
  <c r="V337" i="15"/>
  <c r="AH337" i="15" s="1"/>
  <c r="T337" i="15"/>
  <c r="AB357" i="15"/>
  <c r="X348" i="15"/>
  <c r="T369" i="15"/>
  <c r="V369" i="15"/>
  <c r="AH369" i="15" s="1"/>
  <c r="T368" i="15"/>
  <c r="V368" i="15"/>
  <c r="AH368" i="15" s="1"/>
  <c r="AB388" i="15"/>
  <c r="AB392" i="15" s="1"/>
  <c r="AB395" i="15" s="1"/>
  <c r="N392" i="15"/>
  <c r="N395" i="15" s="1"/>
  <c r="W354" i="15"/>
  <c r="V361" i="15"/>
  <c r="AH361" i="15" s="1"/>
  <c r="T361" i="15"/>
  <c r="AD367" i="15"/>
  <c r="O408" i="15"/>
  <c r="O411" i="15" s="1"/>
  <c r="AC411" i="15" s="1"/>
  <c r="AC399" i="15"/>
  <c r="AB367" i="15"/>
  <c r="Z401" i="15"/>
  <c r="H408" i="15"/>
  <c r="V399" i="15"/>
  <c r="AH399" i="15" s="1"/>
  <c r="T399" i="15"/>
  <c r="T408" i="15" s="1"/>
  <c r="Y388" i="15"/>
  <c r="Y392" i="15" s="1"/>
  <c r="Y395" i="15" s="1"/>
  <c r="K392" i="15"/>
  <c r="K395" i="15" s="1"/>
  <c r="AC406" i="15"/>
  <c r="X401" i="15"/>
  <c r="Z75" i="15"/>
  <c r="Z83" i="15" s="1"/>
  <c r="L83" i="15"/>
  <c r="AC313" i="14"/>
  <c r="S97" i="15"/>
  <c r="S414" i="15" s="1"/>
  <c r="AE307" i="14"/>
  <c r="AD255" i="14"/>
  <c r="AC255" i="14"/>
  <c r="AC210" i="14"/>
  <c r="AD210" i="14"/>
  <c r="AE234" i="14"/>
  <c r="AD234" i="14"/>
  <c r="AC234" i="14"/>
  <c r="AD243" i="14"/>
  <c r="AC93" i="14"/>
  <c r="AE154" i="14"/>
  <c r="AE185" i="14" s="1"/>
  <c r="AD93" i="14"/>
  <c r="U130" i="14"/>
  <c r="R92" i="14"/>
  <c r="T92" i="14"/>
  <c r="AF92" i="14" s="1"/>
  <c r="T19" i="14"/>
  <c r="AF19" i="14" s="1"/>
  <c r="AI19" i="14" s="1"/>
  <c r="R19" i="14"/>
  <c r="U88" i="14"/>
  <c r="AF88" i="14" s="1"/>
  <c r="R88" i="14"/>
  <c r="U118" i="14"/>
  <c r="H185" i="14"/>
  <c r="V104" i="14"/>
  <c r="R60" i="14"/>
  <c r="T60" i="14"/>
  <c r="AF60" i="14" s="1"/>
  <c r="I72" i="14"/>
  <c r="I98" i="14" s="1"/>
  <c r="T62" i="14"/>
  <c r="AF62" i="14" s="1"/>
  <c r="R62" i="14"/>
  <c r="T148" i="14"/>
  <c r="AF148" i="14" s="1"/>
  <c r="R148" i="14"/>
  <c r="T130" i="14"/>
  <c r="R130" i="14"/>
  <c r="T177" i="14"/>
  <c r="AF177" i="14" s="1"/>
  <c r="R177" i="14"/>
  <c r="X158" i="14"/>
  <c r="Z107" i="14"/>
  <c r="T126" i="14"/>
  <c r="AF126" i="14" s="1"/>
  <c r="R126" i="14"/>
  <c r="Y150" i="14"/>
  <c r="AA162" i="14"/>
  <c r="V113" i="14"/>
  <c r="AB150" i="14"/>
  <c r="AB185" i="14" s="1"/>
  <c r="T170" i="14"/>
  <c r="AF170" i="14" s="1"/>
  <c r="R170" i="14"/>
  <c r="R22" i="14"/>
  <c r="T22" i="14"/>
  <c r="AF22" i="14" s="1"/>
  <c r="AI22" i="14" s="1"/>
  <c r="X113" i="14"/>
  <c r="X142" i="14"/>
  <c r="N222" i="14"/>
  <c r="AB188" i="14"/>
  <c r="T210" i="14"/>
  <c r="R210" i="14"/>
  <c r="R168" i="14"/>
  <c r="T168" i="14"/>
  <c r="R12" i="14"/>
  <c r="T12" i="14"/>
  <c r="AF12" i="14" s="1"/>
  <c r="AI12" i="14" s="1"/>
  <c r="R44" i="14"/>
  <c r="T44" i="14"/>
  <c r="AF44" i="14" s="1"/>
  <c r="AI44" i="14" s="1"/>
  <c r="T89" i="14"/>
  <c r="AF89" i="14" s="1"/>
  <c r="R89" i="14"/>
  <c r="AA107" i="14"/>
  <c r="W121" i="14"/>
  <c r="AA129" i="14"/>
  <c r="W143" i="14"/>
  <c r="R166" i="14"/>
  <c r="T166" i="14"/>
  <c r="AF166" i="14" s="1"/>
  <c r="X194" i="14"/>
  <c r="X121" i="14"/>
  <c r="Y143" i="14"/>
  <c r="W168" i="14"/>
  <c r="T174" i="14"/>
  <c r="AF174" i="14" s="1"/>
  <c r="R174" i="14"/>
  <c r="U193" i="14"/>
  <c r="K185" i="14"/>
  <c r="K291" i="14" s="1"/>
  <c r="Y104" i="14"/>
  <c r="Y185" i="14" s="1"/>
  <c r="AA130" i="14"/>
  <c r="W142" i="14"/>
  <c r="R176" i="14"/>
  <c r="T176" i="14"/>
  <c r="AF176" i="14" s="1"/>
  <c r="R213" i="14"/>
  <c r="T213" i="14"/>
  <c r="AF213" i="14" s="1"/>
  <c r="R237" i="14"/>
  <c r="T237" i="14"/>
  <c r="AF237" i="14" s="1"/>
  <c r="Y210" i="14"/>
  <c r="U239" i="14"/>
  <c r="AB231" i="14"/>
  <c r="AA216" i="14"/>
  <c r="AB298" i="14"/>
  <c r="AB255" i="14"/>
  <c r="R280" i="14"/>
  <c r="T280" i="14"/>
  <c r="AF280" i="14" s="1"/>
  <c r="T329" i="14"/>
  <c r="AF329" i="14" s="1"/>
  <c r="R329" i="14"/>
  <c r="Y259" i="14"/>
  <c r="Z307" i="14"/>
  <c r="Z154" i="14"/>
  <c r="V160" i="14"/>
  <c r="R167" i="14"/>
  <c r="T167" i="14"/>
  <c r="AF167" i="14" s="1"/>
  <c r="T194" i="14"/>
  <c r="AF194" i="14" s="1"/>
  <c r="R194" i="14"/>
  <c r="W260" i="14"/>
  <c r="Y286" i="14"/>
  <c r="T251" i="14"/>
  <c r="AF251" i="14" s="1"/>
  <c r="R251" i="14"/>
  <c r="AA260" i="14"/>
  <c r="V274" i="14"/>
  <c r="T305" i="14"/>
  <c r="AF305" i="14" s="1"/>
  <c r="R305" i="14"/>
  <c r="AB202" i="14"/>
  <c r="H276" i="14"/>
  <c r="V225" i="14"/>
  <c r="T231" i="14"/>
  <c r="AF231" i="14" s="1"/>
  <c r="R231" i="14"/>
  <c r="R220" i="14"/>
  <c r="T220" i="14"/>
  <c r="AF220" i="14" s="1"/>
  <c r="V234" i="14"/>
  <c r="AB243" i="14"/>
  <c r="Y255" i="14"/>
  <c r="R252" i="14"/>
  <c r="T252" i="14"/>
  <c r="AF252" i="14" s="1"/>
  <c r="V262" i="14"/>
  <c r="AA298" i="14"/>
  <c r="T313" i="14"/>
  <c r="R313" i="14"/>
  <c r="V378" i="14"/>
  <c r="U402" i="14"/>
  <c r="U357" i="14"/>
  <c r="AB381" i="14"/>
  <c r="N410" i="14"/>
  <c r="N413" i="14" s="1"/>
  <c r="AB413" i="14" s="1"/>
  <c r="AB401" i="14"/>
  <c r="Z238" i="14"/>
  <c r="R268" i="14"/>
  <c r="T268" i="14"/>
  <c r="AF268" i="14" s="1"/>
  <c r="Y307" i="14"/>
  <c r="Z378" i="14"/>
  <c r="Y406" i="14"/>
  <c r="Y359" i="14"/>
  <c r="H394" i="14"/>
  <c r="H397" i="14" s="1"/>
  <c r="V390" i="14"/>
  <c r="V394" i="14" s="1"/>
  <c r="V397" i="14" s="1"/>
  <c r="I394" i="14"/>
  <c r="I397" i="14" s="1"/>
  <c r="W390" i="14"/>
  <c r="W394" i="14" s="1"/>
  <c r="W397" i="14" s="1"/>
  <c r="T302" i="14"/>
  <c r="AF302" i="14" s="1"/>
  <c r="R302" i="14"/>
  <c r="W309" i="14"/>
  <c r="Y374" i="14"/>
  <c r="Y386" i="14" s="1"/>
  <c r="T333" i="14"/>
  <c r="AF333" i="14" s="1"/>
  <c r="R333" i="14"/>
  <c r="R340" i="14"/>
  <c r="T340" i="14"/>
  <c r="AF340" i="14" s="1"/>
  <c r="T371" i="14"/>
  <c r="AF371" i="14" s="1"/>
  <c r="R371" i="14"/>
  <c r="AA210" i="14"/>
  <c r="Y260" i="14"/>
  <c r="W281" i="14"/>
  <c r="U308" i="14"/>
  <c r="T346" i="14"/>
  <c r="AF346" i="14" s="1"/>
  <c r="R346" i="14"/>
  <c r="T216" i="14"/>
  <c r="AF216" i="14" s="1"/>
  <c r="R216" i="14"/>
  <c r="R226" i="14"/>
  <c r="T226" i="14"/>
  <c r="AF226" i="14" s="1"/>
  <c r="X238" i="14"/>
  <c r="R258" i="14"/>
  <c r="T258" i="14"/>
  <c r="AF258" i="14" s="1"/>
  <c r="X281" i="14"/>
  <c r="Z298" i="14"/>
  <c r="AA374" i="14"/>
  <c r="AA386" i="14" s="1"/>
  <c r="G394" i="14"/>
  <c r="G397" i="14" s="1"/>
  <c r="U390" i="14"/>
  <c r="U394" i="14" s="1"/>
  <c r="U397" i="14" s="1"/>
  <c r="R405" i="14"/>
  <c r="T405" i="14"/>
  <c r="AF405" i="14" s="1"/>
  <c r="T183" i="14"/>
  <c r="AF183" i="14" s="1"/>
  <c r="R183" i="14"/>
  <c r="Z193" i="14"/>
  <c r="AA212" i="14"/>
  <c r="U274" i="14"/>
  <c r="T284" i="14"/>
  <c r="AF284" i="14" s="1"/>
  <c r="R284" i="14"/>
  <c r="Z313" i="14"/>
  <c r="Z345" i="14"/>
  <c r="T358" i="14"/>
  <c r="AF358" i="14" s="1"/>
  <c r="R358" i="14"/>
  <c r="H410" i="14"/>
  <c r="H413" i="14" s="1"/>
  <c r="V401" i="14"/>
  <c r="T378" i="14"/>
  <c r="AF378" i="14" s="1"/>
  <c r="R378" i="14"/>
  <c r="V406" i="14"/>
  <c r="U155" i="14"/>
  <c r="W91" i="14"/>
  <c r="X75" i="14"/>
  <c r="X83" i="14" s="1"/>
  <c r="J83" i="14"/>
  <c r="R41" i="14"/>
  <c r="T41" i="14"/>
  <c r="AF41" i="14" s="1"/>
  <c r="AI41" i="14" s="1"/>
  <c r="AA121" i="14"/>
  <c r="T256" i="13"/>
  <c r="AF256" i="13" s="1"/>
  <c r="R256" i="13"/>
  <c r="Z214" i="13"/>
  <c r="V197" i="13"/>
  <c r="V223" i="13" s="1"/>
  <c r="R136" i="13"/>
  <c r="T136" i="13"/>
  <c r="AF136" i="13" s="1"/>
  <c r="AI136" i="13" s="1"/>
  <c r="G186" i="13"/>
  <c r="G291" i="13" s="1"/>
  <c r="U107" i="13"/>
  <c r="U186" i="13" s="1"/>
  <c r="R45" i="13"/>
  <c r="T45" i="13"/>
  <c r="AF45" i="13" s="1"/>
  <c r="R25" i="13"/>
  <c r="T25" i="13"/>
  <c r="AF25" i="13" s="1"/>
  <c r="AA10" i="13"/>
  <c r="M76" i="13"/>
  <c r="M101" i="13" s="1"/>
  <c r="AI15" i="13"/>
  <c r="R85" i="13"/>
  <c r="T85" i="13"/>
  <c r="AF85" i="13" s="1"/>
  <c r="N223" i="13"/>
  <c r="AB189" i="13"/>
  <c r="T218" i="13"/>
  <c r="AF218" i="13" s="1"/>
  <c r="R218" i="13"/>
  <c r="T274" i="13"/>
  <c r="AF274" i="13" s="1"/>
  <c r="R274" i="13"/>
  <c r="V309" i="13"/>
  <c r="AF309" i="13" s="1"/>
  <c r="T364" i="13"/>
  <c r="AF364" i="13" s="1"/>
  <c r="R364" i="13"/>
  <c r="R143" i="13"/>
  <c r="T143" i="13"/>
  <c r="AF143" i="13" s="1"/>
  <c r="AI143" i="13" s="1"/>
  <c r="T156" i="13"/>
  <c r="AF156" i="13" s="1"/>
  <c r="R156" i="13"/>
  <c r="T189" i="13"/>
  <c r="R189" i="13"/>
  <c r="F223" i="13"/>
  <c r="V13" i="1" s="1"/>
  <c r="V244" i="13"/>
  <c r="AF244" i="13" s="1"/>
  <c r="T345" i="13"/>
  <c r="AF345" i="13" s="1"/>
  <c r="R345" i="13"/>
  <c r="R381" i="13"/>
  <c r="T381" i="13"/>
  <c r="AF381" i="13" s="1"/>
  <c r="R200" i="13"/>
  <c r="T200" i="13"/>
  <c r="AF200" i="13" s="1"/>
  <c r="U219" i="13"/>
  <c r="AF219" i="13" s="1"/>
  <c r="R219" i="13"/>
  <c r="T242" i="13"/>
  <c r="AF242" i="13" s="1"/>
  <c r="R242" i="13"/>
  <c r="W267" i="13"/>
  <c r="R267" i="13"/>
  <c r="T307" i="13"/>
  <c r="AF307" i="13" s="1"/>
  <c r="R307" i="13"/>
  <c r="R339" i="13"/>
  <c r="T339" i="13"/>
  <c r="AF339" i="13" s="1"/>
  <c r="T391" i="13"/>
  <c r="AF391" i="13" s="1"/>
  <c r="R391" i="13"/>
  <c r="T405" i="13"/>
  <c r="AF405" i="13" s="1"/>
  <c r="R405" i="13"/>
  <c r="I410" i="13"/>
  <c r="I413" i="13" s="1"/>
  <c r="W401" i="13"/>
  <c r="R408" i="13"/>
  <c r="T408" i="13"/>
  <c r="AF408" i="13" s="1"/>
  <c r="R354" i="13"/>
  <c r="T354" i="13"/>
  <c r="AF354" i="13" s="1"/>
  <c r="V377" i="13"/>
  <c r="H383" i="13"/>
  <c r="R392" i="13"/>
  <c r="T392" i="13"/>
  <c r="AF392" i="13" s="1"/>
  <c r="U354" i="13"/>
  <c r="W255" i="13"/>
  <c r="AF255" i="13" s="1"/>
  <c r="R255" i="13"/>
  <c r="Y214" i="13"/>
  <c r="T207" i="13"/>
  <c r="AF207" i="13" s="1"/>
  <c r="R207" i="13"/>
  <c r="T115" i="13"/>
  <c r="AF115" i="13" s="1"/>
  <c r="AI115" i="13" s="1"/>
  <c r="R115" i="13"/>
  <c r="U91" i="13"/>
  <c r="AF91" i="13" s="1"/>
  <c r="AI91" i="13" s="1"/>
  <c r="R91" i="13"/>
  <c r="AA70" i="13"/>
  <c r="R49" i="13"/>
  <c r="T49" i="13"/>
  <c r="AF49" i="13" s="1"/>
  <c r="W311" i="13"/>
  <c r="R129" i="13"/>
  <c r="R402" i="13"/>
  <c r="V351" i="13"/>
  <c r="AF300" i="13"/>
  <c r="R239" i="13"/>
  <c r="AD132" i="13"/>
  <c r="AC132" i="13"/>
  <c r="AE360" i="13"/>
  <c r="K374" i="13"/>
  <c r="K386" i="13" s="1"/>
  <c r="AA228" i="13"/>
  <c r="AE201" i="13"/>
  <c r="AD201" i="13"/>
  <c r="AC201" i="13"/>
  <c r="Z181" i="13"/>
  <c r="AE181" i="13"/>
  <c r="AC181" i="13"/>
  <c r="R157" i="13"/>
  <c r="AF114" i="13"/>
  <c r="AI114" i="13" s="1"/>
  <c r="R298" i="13"/>
  <c r="R374" i="13" s="1"/>
  <c r="Y228" i="13"/>
  <c r="AC213" i="13"/>
  <c r="R196" i="13"/>
  <c r="AD164" i="13"/>
  <c r="V153" i="13"/>
  <c r="V186" i="13" s="1"/>
  <c r="R128" i="13"/>
  <c r="AB317" i="13"/>
  <c r="AB374" i="13" s="1"/>
  <c r="AB386" i="13" s="1"/>
  <c r="R231" i="13"/>
  <c r="AF355" i="13"/>
  <c r="R342" i="13"/>
  <c r="AF321" i="13"/>
  <c r="AE258" i="13"/>
  <c r="AF243" i="13"/>
  <c r="X214" i="13"/>
  <c r="R109" i="13"/>
  <c r="Y356" i="13"/>
  <c r="AF265" i="13"/>
  <c r="Z201" i="13"/>
  <c r="R171" i="13"/>
  <c r="R281" i="13"/>
  <c r="H276" i="13"/>
  <c r="Y201" i="13"/>
  <c r="Y223" i="13" s="1"/>
  <c r="X177" i="13"/>
  <c r="AF177" i="13" s="1"/>
  <c r="R158" i="13"/>
  <c r="R132" i="13"/>
  <c r="Z337" i="13"/>
  <c r="Z375" i="13" s="1"/>
  <c r="AC267" i="13"/>
  <c r="AB214" i="13"/>
  <c r="AF12" i="13"/>
  <c r="AD62" i="13"/>
  <c r="AC62" i="13"/>
  <c r="AE87" i="13"/>
  <c r="X213" i="13"/>
  <c r="R40" i="13"/>
  <c r="Y23" i="13"/>
  <c r="V317" i="13"/>
  <c r="V374" i="13" s="1"/>
  <c r="V386" i="13" s="1"/>
  <c r="V201" i="13"/>
  <c r="AA132" i="13"/>
  <c r="R50" i="13"/>
  <c r="AA226" i="13"/>
  <c r="AA276" i="13" s="1"/>
  <c r="X153" i="13"/>
  <c r="N186" i="13"/>
  <c r="N291" i="13" s="1"/>
  <c r="W62" i="13"/>
  <c r="R51" i="13"/>
  <c r="AF40" i="13"/>
  <c r="AD14" i="13"/>
  <c r="AC14" i="13"/>
  <c r="AC76" i="13" s="1"/>
  <c r="AC101" i="13" s="1"/>
  <c r="X14" i="13"/>
  <c r="V58" i="13"/>
  <c r="AF20" i="13"/>
  <c r="K87" i="13"/>
  <c r="AF48" i="13"/>
  <c r="R16" i="13"/>
  <c r="AA14" i="13"/>
  <c r="N372" i="12"/>
  <c r="N375" i="12" s="1"/>
  <c r="AB368" i="12"/>
  <c r="AB372" i="12" s="1"/>
  <c r="AB375" i="12" s="1"/>
  <c r="T292" i="12"/>
  <c r="AF292" i="12" s="1"/>
  <c r="R292" i="12"/>
  <c r="AD258" i="12"/>
  <c r="AD266" i="12" s="1"/>
  <c r="P266" i="12"/>
  <c r="T228" i="12"/>
  <c r="AF228" i="12" s="1"/>
  <c r="R228" i="12"/>
  <c r="U58" i="12"/>
  <c r="G66" i="12"/>
  <c r="U7" i="1" s="1"/>
  <c r="R17" i="12"/>
  <c r="T17" i="12"/>
  <c r="AF17" i="12" s="1"/>
  <c r="AI17" i="12" s="1"/>
  <c r="AE24" i="13"/>
  <c r="AE76" i="13" s="1"/>
  <c r="AE101" i="13" s="1"/>
  <c r="AB20" i="13"/>
  <c r="AB76" i="13" s="1"/>
  <c r="AB101" i="13" s="1"/>
  <c r="T32" i="13"/>
  <c r="AF32" i="13" s="1"/>
  <c r="X304" i="12"/>
  <c r="J201" i="12"/>
  <c r="X168" i="12"/>
  <c r="X201" i="12" s="1"/>
  <c r="T140" i="12"/>
  <c r="AF140" i="12" s="1"/>
  <c r="AI140" i="12" s="1"/>
  <c r="R140" i="12"/>
  <c r="Y329" i="12"/>
  <c r="Y355" i="12"/>
  <c r="K361" i="12"/>
  <c r="T100" i="12"/>
  <c r="AF100" i="12" s="1"/>
  <c r="AI100" i="12" s="1"/>
  <c r="R100" i="12"/>
  <c r="T116" i="12"/>
  <c r="AF116" i="12" s="1"/>
  <c r="R116" i="12"/>
  <c r="T263" i="12"/>
  <c r="AF263" i="12" s="1"/>
  <c r="R263" i="12"/>
  <c r="AD304" i="12"/>
  <c r="R313" i="12"/>
  <c r="T313" i="12"/>
  <c r="T333" i="12"/>
  <c r="AF333" i="12" s="1"/>
  <c r="R333" i="12"/>
  <c r="T210" i="12"/>
  <c r="AF210" i="12" s="1"/>
  <c r="R210" i="12"/>
  <c r="AB276" i="12"/>
  <c r="R323" i="12"/>
  <c r="T323" i="12"/>
  <c r="AF323" i="12" s="1"/>
  <c r="AB340" i="12"/>
  <c r="K389" i="12"/>
  <c r="K392" i="12" s="1"/>
  <c r="Y379" i="12"/>
  <c r="X204" i="12"/>
  <c r="X254" i="12" s="1"/>
  <c r="J254" i="12"/>
  <c r="V276" i="12"/>
  <c r="R356" i="12"/>
  <c r="R361" i="12" s="1"/>
  <c r="T356" i="12"/>
  <c r="AF356" i="12" s="1"/>
  <c r="T215" i="12"/>
  <c r="AF215" i="12" s="1"/>
  <c r="R215" i="12"/>
  <c r="AD229" i="12"/>
  <c r="R279" i="12"/>
  <c r="T279" i="12"/>
  <c r="AF279" i="12" s="1"/>
  <c r="AA308" i="12"/>
  <c r="Z313" i="12"/>
  <c r="T343" i="12"/>
  <c r="AF343" i="12" s="1"/>
  <c r="R343" i="12"/>
  <c r="R358" i="12"/>
  <c r="AF320" i="12"/>
  <c r="W128" i="12"/>
  <c r="AF128" i="12" s="1"/>
  <c r="AF43" i="12"/>
  <c r="AI43" i="12" s="1"/>
  <c r="R220" i="12"/>
  <c r="AA254" i="12"/>
  <c r="V178" i="12"/>
  <c r="AF178" i="12" s="1"/>
  <c r="AC178" i="12"/>
  <c r="AC201" i="12" s="1"/>
  <c r="R123" i="12"/>
  <c r="AC59" i="12"/>
  <c r="AC66" i="12" s="1"/>
  <c r="V59" i="12"/>
  <c r="V66" i="12" s="1"/>
  <c r="I361" i="12"/>
  <c r="R315" i="12"/>
  <c r="R176" i="12"/>
  <c r="L201" i="12"/>
  <c r="R63" i="12"/>
  <c r="AF46" i="12"/>
  <c r="AI46" i="12" s="1"/>
  <c r="V158" i="12"/>
  <c r="AF111" i="12"/>
  <c r="AI111" i="12" s="1"/>
  <c r="AC77" i="12"/>
  <c r="AC281" i="12"/>
  <c r="AD209" i="12"/>
  <c r="AF159" i="12"/>
  <c r="R120" i="12"/>
  <c r="Y352" i="12"/>
  <c r="Y364" i="12" s="1"/>
  <c r="F254" i="12"/>
  <c r="U14" i="1" s="1"/>
  <c r="R127" i="12"/>
  <c r="AF18" i="12"/>
  <c r="AI18" i="12" s="1"/>
  <c r="Y340" i="12"/>
  <c r="X281" i="12"/>
  <c r="R143" i="12"/>
  <c r="Q164" i="12"/>
  <c r="Q269" i="12" s="1"/>
  <c r="R64" i="12"/>
  <c r="X27" i="12"/>
  <c r="W266" i="12"/>
  <c r="R240" i="12"/>
  <c r="H164" i="12"/>
  <c r="H269" i="12" s="1"/>
  <c r="R139" i="12"/>
  <c r="AF102" i="12"/>
  <c r="AI102" i="12" s="1"/>
  <c r="AC88" i="12"/>
  <c r="AC164" i="12" s="1"/>
  <c r="AC269" i="12" s="1"/>
  <c r="V88" i="12"/>
  <c r="V164" i="12" s="1"/>
  <c r="AA66" i="12"/>
  <c r="R43" i="12"/>
  <c r="R126" i="12"/>
  <c r="R129" i="12"/>
  <c r="V304" i="12"/>
  <c r="AE352" i="12"/>
  <c r="AE364" i="12" s="1"/>
  <c r="O55" i="12"/>
  <c r="O80" i="12" s="1"/>
  <c r="AB339" i="12"/>
  <c r="R42" i="12"/>
  <c r="M352" i="12"/>
  <c r="M364" i="12" s="1"/>
  <c r="Y158" i="12"/>
  <c r="AF27" i="12"/>
  <c r="AI27" i="12" s="1"/>
  <c r="R11" i="12"/>
  <c r="R55" i="12" s="1"/>
  <c r="AC271" i="10"/>
  <c r="V277" i="11"/>
  <c r="S236" i="11"/>
  <c r="U236" i="11"/>
  <c r="AG236" i="11" s="1"/>
  <c r="AD150" i="11"/>
  <c r="AD190" i="11" s="1"/>
  <c r="AF150" i="11"/>
  <c r="AF190" i="11" s="1"/>
  <c r="S119" i="11"/>
  <c r="U119" i="11"/>
  <c r="AG119" i="11" s="1"/>
  <c r="S42" i="11"/>
  <c r="U42" i="11"/>
  <c r="V336" i="11"/>
  <c r="V310" i="11"/>
  <c r="AG310" i="11" s="1"/>
  <c r="AB225" i="11"/>
  <c r="S215" i="11"/>
  <c r="U215" i="11"/>
  <c r="AG215" i="11" s="1"/>
  <c r="U206" i="11"/>
  <c r="AG206" i="11" s="1"/>
  <c r="S206" i="11"/>
  <c r="S183" i="11"/>
  <c r="U183" i="11"/>
  <c r="U158" i="11"/>
  <c r="AG158" i="11" s="1"/>
  <c r="S158" i="11"/>
  <c r="W105" i="11"/>
  <c r="W190" i="11" s="1"/>
  <c r="I190" i="11"/>
  <c r="I296" i="11" s="1"/>
  <c r="AB43" i="11"/>
  <c r="AC34" i="11"/>
  <c r="L74" i="11"/>
  <c r="L99" i="11" s="1"/>
  <c r="Z10" i="11"/>
  <c r="S60" i="11"/>
  <c r="U60" i="11"/>
  <c r="AG60" i="11" s="1"/>
  <c r="S142" i="11"/>
  <c r="U142" i="11"/>
  <c r="AG142" i="11" s="1"/>
  <c r="S157" i="11"/>
  <c r="U157" i="11"/>
  <c r="AG157" i="11" s="1"/>
  <c r="W225" i="11"/>
  <c r="S268" i="11"/>
  <c r="U268" i="11"/>
  <c r="AG268" i="11" s="1"/>
  <c r="S279" i="11"/>
  <c r="U279" i="11"/>
  <c r="S324" i="11"/>
  <c r="U324" i="11"/>
  <c r="AG324" i="11" s="1"/>
  <c r="AJ324" i="11" s="1"/>
  <c r="W365" i="11"/>
  <c r="X387" i="11"/>
  <c r="J393" i="11"/>
  <c r="AA411" i="11"/>
  <c r="M420" i="11"/>
  <c r="M423" i="11" s="1"/>
  <c r="U14" i="11"/>
  <c r="AG14" i="11" s="1"/>
  <c r="AJ14" i="11" s="1"/>
  <c r="S14" i="11"/>
  <c r="X42" i="11"/>
  <c r="H85" i="11"/>
  <c r="V77" i="11"/>
  <c r="AB88" i="11"/>
  <c r="AB96" i="11" s="1"/>
  <c r="N96" i="11"/>
  <c r="J190" i="11"/>
  <c r="J296" i="11" s="1"/>
  <c r="X105" i="11"/>
  <c r="X190" i="11" s="1"/>
  <c r="S112" i="11"/>
  <c r="U112" i="11"/>
  <c r="AG112" i="11" s="1"/>
  <c r="AC154" i="11"/>
  <c r="S400" i="11"/>
  <c r="S404" i="11" s="1"/>
  <c r="G404" i="11"/>
  <c r="U400" i="11"/>
  <c r="AA18" i="11"/>
  <c r="AA75" i="11" s="1"/>
  <c r="S39" i="11"/>
  <c r="U39" i="11"/>
  <c r="AG39" i="11" s="1"/>
  <c r="AJ39" i="11" s="1"/>
  <c r="S124" i="11"/>
  <c r="U124" i="11"/>
  <c r="AG124" i="11" s="1"/>
  <c r="AB153" i="11"/>
  <c r="U159" i="11"/>
  <c r="AG159" i="11" s="1"/>
  <c r="S159" i="11"/>
  <c r="S264" i="11"/>
  <c r="U264" i="11"/>
  <c r="U288" i="11"/>
  <c r="AG288" i="11" s="1"/>
  <c r="S288" i="11"/>
  <c r="AC344" i="11"/>
  <c r="AC385" i="11" s="1"/>
  <c r="W415" i="11"/>
  <c r="U216" i="11"/>
  <c r="S216" i="11"/>
  <c r="U259" i="11"/>
  <c r="AG259" i="11" s="1"/>
  <c r="AJ259" i="11" s="1"/>
  <c r="S259" i="11"/>
  <c r="AA319" i="11"/>
  <c r="S326" i="11"/>
  <c r="U326" i="11"/>
  <c r="AG326" i="11" s="1"/>
  <c r="AJ326" i="11" s="1"/>
  <c r="N74" i="11"/>
  <c r="N99" i="11" s="1"/>
  <c r="AB10" i="11"/>
  <c r="AB74" i="11" s="1"/>
  <c r="AB99" i="11" s="1"/>
  <c r="AB42" i="11"/>
  <c r="AA89" i="11"/>
  <c r="M96" i="11"/>
  <c r="AC153" i="11"/>
  <c r="S193" i="11"/>
  <c r="U193" i="11"/>
  <c r="G227" i="11"/>
  <c r="T13" i="1" s="1"/>
  <c r="U225" i="11"/>
  <c r="S225" i="11"/>
  <c r="AB319" i="11"/>
  <c r="AB332" i="11"/>
  <c r="W338" i="11"/>
  <c r="AG338" i="11" s="1"/>
  <c r="U345" i="11"/>
  <c r="AG345" i="11" s="1"/>
  <c r="S345" i="11"/>
  <c r="U377" i="11"/>
  <c r="AG377" i="11" s="1"/>
  <c r="S377" i="11"/>
  <c r="Y387" i="11"/>
  <c r="K393" i="11"/>
  <c r="AB415" i="11"/>
  <c r="AE360" i="10"/>
  <c r="AC360" i="10"/>
  <c r="AA414" i="11"/>
  <c r="AA365" i="11"/>
  <c r="AD264" i="11"/>
  <c r="Z230" i="11"/>
  <c r="Z281" i="11" s="1"/>
  <c r="L281" i="11"/>
  <c r="AC216" i="11"/>
  <c r="AB184" i="11"/>
  <c r="Z89" i="11"/>
  <c r="S63" i="11"/>
  <c r="U63" i="11"/>
  <c r="AG63" i="11" s="1"/>
  <c r="U53" i="11"/>
  <c r="AG53" i="11" s="1"/>
  <c r="S53" i="11"/>
  <c r="AA42" i="11"/>
  <c r="Y10" i="11"/>
  <c r="K74" i="11"/>
  <c r="K99" i="11" s="1"/>
  <c r="R156" i="12"/>
  <c r="R103" i="12"/>
  <c r="R39" i="12"/>
  <c r="O420" i="11"/>
  <c r="O423" i="11" s="1"/>
  <c r="AC319" i="11"/>
  <c r="H281" i="11"/>
  <c r="V227" i="11"/>
  <c r="U85" i="11"/>
  <c r="X411" i="11"/>
  <c r="AG231" i="11"/>
  <c r="AC150" i="11"/>
  <c r="S93" i="11"/>
  <c r="Y33" i="11"/>
  <c r="Z18" i="11"/>
  <c r="Z75" i="11" s="1"/>
  <c r="S356" i="11"/>
  <c r="S313" i="11"/>
  <c r="AE279" i="11"/>
  <c r="AF279" i="11"/>
  <c r="Y238" i="11"/>
  <c r="AE208" i="11"/>
  <c r="AG149" i="11"/>
  <c r="S141" i="11"/>
  <c r="AD96" i="11"/>
  <c r="AD328" i="11"/>
  <c r="AF328" i="11"/>
  <c r="AE328" i="11"/>
  <c r="AF205" i="11"/>
  <c r="AF227" i="11" s="1"/>
  <c r="X183" i="11"/>
  <c r="O96" i="11"/>
  <c r="S390" i="11"/>
  <c r="AB212" i="11"/>
  <c r="S199" i="11"/>
  <c r="S94" i="11"/>
  <c r="AB417" i="11"/>
  <c r="S343" i="11"/>
  <c r="AA225" i="11"/>
  <c r="Z154" i="11"/>
  <c r="AG109" i="11"/>
  <c r="AD55" i="11"/>
  <c r="AD378" i="11"/>
  <c r="Z205" i="11"/>
  <c r="Y177" i="11"/>
  <c r="Y57" i="11"/>
  <c r="AG57" i="11" s="1"/>
  <c r="AF277" i="11"/>
  <c r="AF213" i="11"/>
  <c r="AD175" i="11"/>
  <c r="AE150" i="11"/>
  <c r="AE190" i="11" s="1"/>
  <c r="Z42" i="11"/>
  <c r="S181" i="11"/>
  <c r="AF48" i="11"/>
  <c r="AF75" i="11" s="1"/>
  <c r="AD48" i="11"/>
  <c r="AA48" i="11"/>
  <c r="H74" i="11"/>
  <c r="H99" i="11" s="1"/>
  <c r="AE340" i="10"/>
  <c r="AD340" i="10"/>
  <c r="AC283" i="10"/>
  <c r="AC267" i="9"/>
  <c r="T60" i="10"/>
  <c r="AF60" i="10" s="1"/>
  <c r="R60" i="10"/>
  <c r="T139" i="10"/>
  <c r="AF139" i="10" s="1"/>
  <c r="R139" i="10"/>
  <c r="T260" i="10"/>
  <c r="AF260" i="10" s="1"/>
  <c r="R260" i="10"/>
  <c r="AB344" i="10"/>
  <c r="R91" i="10"/>
  <c r="T91" i="10"/>
  <c r="AF91" i="10" s="1"/>
  <c r="R112" i="10"/>
  <c r="T112" i="10"/>
  <c r="AF112" i="10" s="1"/>
  <c r="T127" i="10"/>
  <c r="AF127" i="10" s="1"/>
  <c r="R127" i="10"/>
  <c r="Y390" i="10"/>
  <c r="Y394" i="10" s="1"/>
  <c r="Y397" i="10" s="1"/>
  <c r="K394" i="10"/>
  <c r="K397" i="10" s="1"/>
  <c r="T193" i="10"/>
  <c r="AF193" i="10" s="1"/>
  <c r="R193" i="10"/>
  <c r="J283" i="10"/>
  <c r="X274" i="10"/>
  <c r="X283" i="10" s="1"/>
  <c r="U296" i="10"/>
  <c r="W317" i="10"/>
  <c r="W374" i="10" s="1"/>
  <c r="W386" i="10" s="1"/>
  <c r="T157" i="10"/>
  <c r="AF157" i="10" s="1"/>
  <c r="R157" i="10"/>
  <c r="T306" i="10"/>
  <c r="AF306" i="10" s="1"/>
  <c r="R306" i="10"/>
  <c r="Z320" i="10"/>
  <c r="AA334" i="10"/>
  <c r="G83" i="10"/>
  <c r="U75" i="10"/>
  <c r="U83" i="10" s="1"/>
  <c r="AB103" i="10"/>
  <c r="AB181" i="10" s="1"/>
  <c r="AB286" i="10" s="1"/>
  <c r="N181" i="10"/>
  <c r="T293" i="10"/>
  <c r="AF293" i="10" s="1"/>
  <c r="R293" i="10"/>
  <c r="AB305" i="10"/>
  <c r="AA351" i="10"/>
  <c r="Y372" i="10"/>
  <c r="T241" i="10"/>
  <c r="AF241" i="10" s="1"/>
  <c r="R241" i="10"/>
  <c r="Y375" i="10"/>
  <c r="V349" i="10"/>
  <c r="Y367" i="10"/>
  <c r="N374" i="10"/>
  <c r="N386" i="10" s="1"/>
  <c r="AB292" i="10"/>
  <c r="Y349" i="10"/>
  <c r="T145" i="10"/>
  <c r="AF145" i="10" s="1"/>
  <c r="R145" i="10"/>
  <c r="N218" i="10"/>
  <c r="AB184" i="10"/>
  <c r="AB218" i="10" s="1"/>
  <c r="W326" i="10"/>
  <c r="V340" i="10"/>
  <c r="T353" i="10"/>
  <c r="AF353" i="10" s="1"/>
  <c r="R353" i="10"/>
  <c r="V368" i="10"/>
  <c r="T21" i="10"/>
  <c r="AF21" i="10" s="1"/>
  <c r="R21" i="10"/>
  <c r="T64" i="10"/>
  <c r="AF64" i="10" s="1"/>
  <c r="R64" i="10"/>
  <c r="I181" i="10"/>
  <c r="I286" i="10" s="1"/>
  <c r="W103" i="10"/>
  <c r="W181" i="10" s="1"/>
  <c r="W286" i="10" s="1"/>
  <c r="T239" i="10"/>
  <c r="AF239" i="10" s="1"/>
  <c r="R239" i="10"/>
  <c r="R246" i="10"/>
  <c r="T246" i="10"/>
  <c r="AF246" i="10" s="1"/>
  <c r="U320" i="10"/>
  <c r="T329" i="10"/>
  <c r="AF329" i="10" s="1"/>
  <c r="R329" i="10"/>
  <c r="R366" i="10"/>
  <c r="T366" i="10"/>
  <c r="AF366" i="10" s="1"/>
  <c r="X360" i="10"/>
  <c r="T255" i="10"/>
  <c r="AF255" i="10" s="1"/>
  <c r="R255" i="10"/>
  <c r="R262" i="10"/>
  <c r="T262" i="10"/>
  <c r="AF262" i="10" s="1"/>
  <c r="U317" i="10"/>
  <c r="U374" i="10" s="1"/>
  <c r="U386" i="10" s="1"/>
  <c r="AA375" i="10"/>
  <c r="X368" i="10"/>
  <c r="Z368" i="10"/>
  <c r="Y317" i="10"/>
  <c r="Y374" i="10" s="1"/>
  <c r="Y386" i="10" s="1"/>
  <c r="X326" i="10"/>
  <c r="W344" i="10"/>
  <c r="R350" i="10"/>
  <c r="T350" i="10"/>
  <c r="AF350" i="10" s="1"/>
  <c r="AB367" i="10"/>
  <c r="M218" i="10"/>
  <c r="AA184" i="10"/>
  <c r="AA218" i="10" s="1"/>
  <c r="R216" i="10"/>
  <c r="T216" i="10"/>
  <c r="AF216" i="10" s="1"/>
  <c r="G283" i="10"/>
  <c r="U274" i="10"/>
  <c r="U283" i="10" s="1"/>
  <c r="V320" i="10"/>
  <c r="T342" i="10"/>
  <c r="AF342" i="10" s="1"/>
  <c r="R342" i="10"/>
  <c r="W349" i="10"/>
  <c r="R372" i="10"/>
  <c r="T372" i="10"/>
  <c r="AF372" i="10" s="1"/>
  <c r="R391" i="10"/>
  <c r="T391" i="10"/>
  <c r="AF391" i="10" s="1"/>
  <c r="T278" i="10"/>
  <c r="AF278" i="10" s="1"/>
  <c r="R278" i="10"/>
  <c r="T307" i="10"/>
  <c r="AF307" i="10" s="1"/>
  <c r="R307" i="10"/>
  <c r="U326" i="10"/>
  <c r="W375" i="10"/>
  <c r="R339" i="10"/>
  <c r="T339" i="10"/>
  <c r="AF339" i="10" s="1"/>
  <c r="X351" i="10"/>
  <c r="W364" i="10"/>
  <c r="R371" i="10"/>
  <c r="T371" i="10"/>
  <c r="AF371" i="10" s="1"/>
  <c r="AC59" i="9"/>
  <c r="AE137" i="9"/>
  <c r="AE59" i="9"/>
  <c r="R54" i="10"/>
  <c r="AC346" i="9"/>
  <c r="AE346" i="9"/>
  <c r="AD257" i="9"/>
  <c r="AC257" i="9"/>
  <c r="R77" i="10"/>
  <c r="R35" i="10"/>
  <c r="AB72" i="10"/>
  <c r="AB97" i="10" s="1"/>
  <c r="AE403" i="9"/>
  <c r="AD403" i="9"/>
  <c r="AE321" i="9"/>
  <c r="AE277" i="9"/>
  <c r="AE286" i="9" s="1"/>
  <c r="O414" i="9"/>
  <c r="R115" i="10"/>
  <c r="M94" i="10"/>
  <c r="R30" i="10"/>
  <c r="R39" i="10"/>
  <c r="AF14" i="10"/>
  <c r="AC68" i="9"/>
  <c r="AE68" i="9"/>
  <c r="R379" i="9"/>
  <c r="T379" i="9"/>
  <c r="X346" i="9"/>
  <c r="R331" i="9"/>
  <c r="T331" i="9"/>
  <c r="AF331" i="9" s="1"/>
  <c r="V278" i="9"/>
  <c r="T113" i="9"/>
  <c r="AF113" i="9" s="1"/>
  <c r="AI113" i="9" s="1"/>
  <c r="R113" i="9"/>
  <c r="AC379" i="9"/>
  <c r="AD379" i="9"/>
  <c r="AE379" i="9"/>
  <c r="Y349" i="9"/>
  <c r="T193" i="9"/>
  <c r="AF193" i="9" s="1"/>
  <c r="R193" i="9"/>
  <c r="W167" i="9"/>
  <c r="R136" i="9"/>
  <c r="T136" i="9"/>
  <c r="AF136" i="9" s="1"/>
  <c r="AI136" i="9" s="1"/>
  <c r="R47" i="9"/>
  <c r="T47" i="9"/>
  <c r="AF47" i="9" s="1"/>
  <c r="AI47" i="9" s="1"/>
  <c r="AE72" i="10"/>
  <c r="AE97" i="10" s="1"/>
  <c r="W364" i="9"/>
  <c r="Y347" i="9"/>
  <c r="AA299" i="9"/>
  <c r="AC155" i="9"/>
  <c r="AE155" i="9"/>
  <c r="AE184" i="9" s="1"/>
  <c r="AA32" i="9"/>
  <c r="V12" i="9"/>
  <c r="T150" i="9"/>
  <c r="AF150" i="9" s="1"/>
  <c r="R150" i="9"/>
  <c r="Z233" i="9"/>
  <c r="Z274" i="9" s="1"/>
  <c r="W372" i="9"/>
  <c r="AA45" i="9"/>
  <c r="Z63" i="9"/>
  <c r="I85" i="9"/>
  <c r="W77" i="9"/>
  <c r="W85" i="9" s="1"/>
  <c r="AA137" i="9"/>
  <c r="R201" i="9"/>
  <c r="T201" i="9"/>
  <c r="AF201" i="9" s="1"/>
  <c r="AB372" i="9"/>
  <c r="U353" i="9"/>
  <c r="U369" i="9"/>
  <c r="AB399" i="9"/>
  <c r="N408" i="9"/>
  <c r="N411" i="9" s="1"/>
  <c r="V157" i="9"/>
  <c r="W278" i="9"/>
  <c r="X373" i="9"/>
  <c r="T361" i="9"/>
  <c r="AF361" i="9" s="1"/>
  <c r="R361" i="9"/>
  <c r="W403" i="9"/>
  <c r="X36" i="9"/>
  <c r="R80" i="9"/>
  <c r="T80" i="9"/>
  <c r="T145" i="9"/>
  <c r="AF145" i="9" s="1"/>
  <c r="AI145" i="9" s="1"/>
  <c r="R145" i="9"/>
  <c r="U167" i="9"/>
  <c r="U203" i="9"/>
  <c r="U241" i="9"/>
  <c r="R345" i="9"/>
  <c r="T345" i="9"/>
  <c r="AF345" i="9" s="1"/>
  <c r="X388" i="9"/>
  <c r="X392" i="9" s="1"/>
  <c r="J392" i="9"/>
  <c r="J395" i="9" s="1"/>
  <c r="X395" i="9" s="1"/>
  <c r="AA44" i="9"/>
  <c r="Z60" i="9"/>
  <c r="V68" i="9"/>
  <c r="T119" i="9"/>
  <c r="AF119" i="9" s="1"/>
  <c r="AI119" i="9" s="1"/>
  <c r="R119" i="9"/>
  <c r="T154" i="9"/>
  <c r="AF154" i="9" s="1"/>
  <c r="R154" i="9"/>
  <c r="V167" i="9"/>
  <c r="R218" i="9"/>
  <c r="T218" i="9"/>
  <c r="AF218" i="9" s="1"/>
  <c r="T234" i="9"/>
  <c r="AF234" i="9" s="1"/>
  <c r="R234" i="9"/>
  <c r="U257" i="9"/>
  <c r="R282" i="9"/>
  <c r="T282" i="9"/>
  <c r="AF282" i="9" s="1"/>
  <c r="G408" i="9"/>
  <c r="G411" i="9" s="1"/>
  <c r="U399" i="9"/>
  <c r="AA25" i="9"/>
  <c r="AA74" i="9" s="1"/>
  <c r="AA99" i="9" s="1"/>
  <c r="X57" i="9"/>
  <c r="F184" i="9"/>
  <c r="T105" i="9"/>
  <c r="R105" i="9"/>
  <c r="R184" i="9" s="1"/>
  <c r="V117" i="9"/>
  <c r="T168" i="9"/>
  <c r="AF168" i="9" s="1"/>
  <c r="R168" i="9"/>
  <c r="T177" i="9"/>
  <c r="AF177" i="9" s="1"/>
  <c r="R177" i="9"/>
  <c r="Y246" i="9"/>
  <c r="M286" i="9"/>
  <c r="AA277" i="9"/>
  <c r="AA286" i="9" s="1"/>
  <c r="U10" i="9"/>
  <c r="U74" i="9" s="1"/>
  <c r="G74" i="9"/>
  <c r="G99" i="9" s="1"/>
  <c r="R66" i="9"/>
  <c r="T66" i="9"/>
  <c r="AF66" i="9" s="1"/>
  <c r="AB120" i="9"/>
  <c r="W128" i="9"/>
  <c r="T190" i="9"/>
  <c r="AF190" i="9" s="1"/>
  <c r="R190" i="9"/>
  <c r="T197" i="9"/>
  <c r="AF197" i="9" s="1"/>
  <c r="R197" i="9"/>
  <c r="Z250" i="9"/>
  <c r="R262" i="9"/>
  <c r="T262" i="9"/>
  <c r="AF262" i="9" s="1"/>
  <c r="U372" i="9"/>
  <c r="U384" i="9" s="1"/>
  <c r="AB337" i="9"/>
  <c r="AB373" i="9" s="1"/>
  <c r="Z347" i="9"/>
  <c r="Z28" i="9"/>
  <c r="T41" i="9"/>
  <c r="AF41" i="9" s="1"/>
  <c r="AI41" i="9" s="1"/>
  <c r="R41" i="9"/>
  <c r="Z77" i="9"/>
  <c r="Z85" i="9" s="1"/>
  <c r="L85" i="9"/>
  <c r="L99" i="9" s="1"/>
  <c r="T94" i="9"/>
  <c r="AF94" i="9" s="1"/>
  <c r="R94" i="9"/>
  <c r="T110" i="9"/>
  <c r="AF110" i="9" s="1"/>
  <c r="AI110" i="9" s="1"/>
  <c r="R110" i="9"/>
  <c r="T142" i="9"/>
  <c r="AF142" i="9" s="1"/>
  <c r="AI142" i="9" s="1"/>
  <c r="R142" i="9"/>
  <c r="U155" i="9"/>
  <c r="V161" i="9"/>
  <c r="AA176" i="9"/>
  <c r="V224" i="9"/>
  <c r="V274" i="9" s="1"/>
  <c r="H274" i="9"/>
  <c r="T240" i="9"/>
  <c r="AF240" i="9" s="1"/>
  <c r="R240" i="9"/>
  <c r="Z246" i="9"/>
  <c r="L372" i="9"/>
  <c r="L384" i="9" s="1"/>
  <c r="Z384" i="9" s="1"/>
  <c r="Z295" i="9"/>
  <c r="U348" i="9"/>
  <c r="F392" i="9"/>
  <c r="T388" i="9"/>
  <c r="R388" i="9"/>
  <c r="R392" i="9" s="1"/>
  <c r="R395" i="9" s="1"/>
  <c r="AA233" i="9"/>
  <c r="AB263" i="9"/>
  <c r="R308" i="9"/>
  <c r="T308" i="9"/>
  <c r="AF308" i="9" s="1"/>
  <c r="V372" i="9"/>
  <c r="U337" i="9"/>
  <c r="U373" i="9" s="1"/>
  <c r="Z161" i="9"/>
  <c r="AB167" i="9"/>
  <c r="AA180" i="9"/>
  <c r="AB191" i="9"/>
  <c r="Z217" i="9"/>
  <c r="AB233" i="9"/>
  <c r="AA246" i="9"/>
  <c r="X299" i="9"/>
  <c r="R319" i="9"/>
  <c r="T319" i="9"/>
  <c r="AF319" i="9" s="1"/>
  <c r="T351" i="9"/>
  <c r="AF351" i="9" s="1"/>
  <c r="R351" i="9"/>
  <c r="O290" i="8"/>
  <c r="O415" i="8" s="1"/>
  <c r="W399" i="9"/>
  <c r="I408" i="9"/>
  <c r="I411" i="9" s="1"/>
  <c r="Y346" i="9"/>
  <c r="W314" i="9"/>
  <c r="W51" i="9"/>
  <c r="AC287" i="8"/>
  <c r="AE251" i="8"/>
  <c r="AC79" i="8"/>
  <c r="AC86" i="8" s="1"/>
  <c r="AE79" i="8"/>
  <c r="AE86" i="8" s="1"/>
  <c r="AE27" i="8"/>
  <c r="AC271" i="7"/>
  <c r="AD24" i="6"/>
  <c r="V24" i="6"/>
  <c r="V80" i="6" s="1"/>
  <c r="V211" i="9"/>
  <c r="W347" i="9"/>
  <c r="AD269" i="9"/>
  <c r="AE269" i="9"/>
  <c r="Z157" i="9"/>
  <c r="R88" i="9"/>
  <c r="R96" i="9" s="1"/>
  <c r="Y258" i="9"/>
  <c r="R198" i="9"/>
  <c r="R93" i="9"/>
  <c r="R56" i="9"/>
  <c r="AC114" i="9"/>
  <c r="AC184" i="9" s="1"/>
  <c r="AD253" i="9"/>
  <c r="AC253" i="9"/>
  <c r="X68" i="9"/>
  <c r="R229" i="9"/>
  <c r="AA120" i="9"/>
  <c r="R82" i="9"/>
  <c r="AD161" i="9"/>
  <c r="AB184" i="9"/>
  <c r="AD26" i="9"/>
  <c r="AE26" i="9"/>
  <c r="AE74" i="9" s="1"/>
  <c r="AE99" i="9" s="1"/>
  <c r="R77" i="9"/>
  <c r="R85" i="9" s="1"/>
  <c r="X80" i="9"/>
  <c r="M382" i="8"/>
  <c r="AA376" i="8"/>
  <c r="AE319" i="8"/>
  <c r="R270" i="8"/>
  <c r="T270" i="8"/>
  <c r="AF270" i="8" s="1"/>
  <c r="AE246" i="8"/>
  <c r="AC246" i="8"/>
  <c r="R192" i="8"/>
  <c r="T192" i="8"/>
  <c r="AF192" i="8" s="1"/>
  <c r="Y106" i="8"/>
  <c r="K185" i="8"/>
  <c r="K290" i="8" s="1"/>
  <c r="AB257" i="7"/>
  <c r="Y221" i="7"/>
  <c r="K271" i="7"/>
  <c r="R209" i="7"/>
  <c r="T209" i="7"/>
  <c r="AF209" i="7" s="1"/>
  <c r="T122" i="7"/>
  <c r="AF122" i="7" s="1"/>
  <c r="AI122" i="7" s="1"/>
  <c r="R122" i="7"/>
  <c r="AE141" i="6"/>
  <c r="AD141" i="6"/>
  <c r="U376" i="8"/>
  <c r="G382" i="8"/>
  <c r="AA347" i="8"/>
  <c r="X232" i="8"/>
  <c r="X206" i="8"/>
  <c r="AA173" i="8"/>
  <c r="H185" i="8"/>
  <c r="H290" i="8" s="1"/>
  <c r="V106" i="8"/>
  <c r="V185" i="8" s="1"/>
  <c r="AD67" i="8"/>
  <c r="AE67" i="8"/>
  <c r="Y18" i="8"/>
  <c r="R117" i="8"/>
  <c r="T117" i="8"/>
  <c r="V142" i="8"/>
  <c r="R167" i="8"/>
  <c r="T167" i="8"/>
  <c r="AF167" i="8" s="1"/>
  <c r="AB189" i="8"/>
  <c r="T22" i="8"/>
  <c r="AF22" i="8" s="1"/>
  <c r="AI22" i="8" s="1"/>
  <c r="R22" i="8"/>
  <c r="T56" i="8"/>
  <c r="AF56" i="8" s="1"/>
  <c r="R56" i="8"/>
  <c r="V67" i="8"/>
  <c r="T173" i="8"/>
  <c r="AF173" i="8" s="1"/>
  <c r="R173" i="8"/>
  <c r="Z188" i="8"/>
  <c r="L222" i="8"/>
  <c r="Y373" i="8"/>
  <c r="Y385" i="8" s="1"/>
  <c r="AB374" i="8"/>
  <c r="T367" i="8"/>
  <c r="AF367" i="8" s="1"/>
  <c r="R367" i="8"/>
  <c r="Y76" i="8"/>
  <c r="R62" i="8"/>
  <c r="T62" i="8"/>
  <c r="AF62" i="8" s="1"/>
  <c r="T165" i="8"/>
  <c r="AF165" i="8" s="1"/>
  <c r="R165" i="8"/>
  <c r="R208" i="8"/>
  <c r="T208" i="8"/>
  <c r="AF208" i="8" s="1"/>
  <c r="R216" i="8"/>
  <c r="T216" i="8"/>
  <c r="AF216" i="8" s="1"/>
  <c r="Y245" i="8"/>
  <c r="T265" i="8"/>
  <c r="AF265" i="8" s="1"/>
  <c r="R265" i="8"/>
  <c r="AA43" i="8"/>
  <c r="AB79" i="8"/>
  <c r="AB86" i="8" s="1"/>
  <c r="Y141" i="8"/>
  <c r="V200" i="8"/>
  <c r="T343" i="8"/>
  <c r="AF343" i="8" s="1"/>
  <c r="R343" i="8"/>
  <c r="R52" i="8"/>
  <c r="T52" i="8"/>
  <c r="AF52" i="8" s="1"/>
  <c r="Y89" i="8"/>
  <c r="Y97" i="8" s="1"/>
  <c r="K97" i="8"/>
  <c r="Y108" i="8"/>
  <c r="R148" i="8"/>
  <c r="T148" i="8"/>
  <c r="AF148" i="8" s="1"/>
  <c r="AI148" i="8" s="1"/>
  <c r="Z232" i="8"/>
  <c r="Z275" i="8" s="1"/>
  <c r="V245" i="8"/>
  <c r="R272" i="8"/>
  <c r="T272" i="8"/>
  <c r="T331" i="8"/>
  <c r="AF331" i="8" s="1"/>
  <c r="R331" i="8"/>
  <c r="U17" i="8"/>
  <c r="AF17" i="8" s="1"/>
  <c r="AI17" i="8" s="1"/>
  <c r="Y117" i="8"/>
  <c r="Y149" i="8"/>
  <c r="Y175" i="8"/>
  <c r="T244" i="8"/>
  <c r="AF244" i="8" s="1"/>
  <c r="R244" i="8"/>
  <c r="R280" i="8"/>
  <c r="T280" i="8"/>
  <c r="AF280" i="8" s="1"/>
  <c r="Y339" i="8"/>
  <c r="Y374" i="8" s="1"/>
  <c r="X351" i="8"/>
  <c r="L75" i="8"/>
  <c r="L100" i="8" s="1"/>
  <c r="Z10" i="8"/>
  <c r="T23" i="8"/>
  <c r="AF23" i="8" s="1"/>
  <c r="AI23" i="8" s="1"/>
  <c r="R23" i="8"/>
  <c r="X29" i="8"/>
  <c r="X75" i="8" s="1"/>
  <c r="X100" i="8" s="1"/>
  <c r="X54" i="8"/>
  <c r="W67" i="8"/>
  <c r="L86" i="8"/>
  <c r="Z78" i="8"/>
  <c r="T95" i="8"/>
  <c r="AF95" i="8" s="1"/>
  <c r="R95" i="8"/>
  <c r="Z117" i="8"/>
  <c r="T130" i="8"/>
  <c r="AF130" i="8" s="1"/>
  <c r="AI130" i="8" s="1"/>
  <c r="R130" i="8"/>
  <c r="AB142" i="8"/>
  <c r="Z149" i="8"/>
  <c r="R204" i="8"/>
  <c r="T204" i="8"/>
  <c r="AF204" i="8" s="1"/>
  <c r="R227" i="8"/>
  <c r="T227" i="8"/>
  <c r="AF227" i="8" s="1"/>
  <c r="X239" i="8"/>
  <c r="U246" i="8"/>
  <c r="R259" i="8"/>
  <c r="T259" i="8"/>
  <c r="AF259" i="8" s="1"/>
  <c r="T316" i="8"/>
  <c r="R316" i="8"/>
  <c r="W324" i="8"/>
  <c r="U374" i="8"/>
  <c r="Y364" i="8"/>
  <c r="H382" i="8"/>
  <c r="V376" i="8"/>
  <c r="Z200" i="8"/>
  <c r="AB206" i="8"/>
  <c r="R237" i="8"/>
  <c r="T237" i="8"/>
  <c r="T269" i="8"/>
  <c r="AF269" i="8" s="1"/>
  <c r="R269" i="8"/>
  <c r="T279" i="8"/>
  <c r="AF279" i="8" s="1"/>
  <c r="R279" i="8"/>
  <c r="AF390" i="8"/>
  <c r="W76" i="8"/>
  <c r="AA37" i="8"/>
  <c r="W43" i="8"/>
  <c r="W89" i="8"/>
  <c r="W97" i="8" s="1"/>
  <c r="I97" i="8"/>
  <c r="W106" i="8"/>
  <c r="W185" i="8" s="1"/>
  <c r="I185" i="8"/>
  <c r="T171" i="8"/>
  <c r="AF171" i="8" s="1"/>
  <c r="R171" i="8"/>
  <c r="V177" i="8"/>
  <c r="AA200" i="8"/>
  <c r="AA222" i="8" s="1"/>
  <c r="AA255" i="8"/>
  <c r="T319" i="8"/>
  <c r="R319" i="8"/>
  <c r="R326" i="8"/>
  <c r="T326" i="8"/>
  <c r="V334" i="8"/>
  <c r="R365" i="8"/>
  <c r="T365" i="8"/>
  <c r="AF365" i="8" s="1"/>
  <c r="Z376" i="8"/>
  <c r="L382" i="8"/>
  <c r="U300" i="8"/>
  <c r="T313" i="8"/>
  <c r="AF313" i="8" s="1"/>
  <c r="R313" i="8"/>
  <c r="V319" i="8"/>
  <c r="V373" i="8" s="1"/>
  <c r="V385" i="8" s="1"/>
  <c r="U332" i="8"/>
  <c r="T345" i="8"/>
  <c r="AF345" i="8" s="1"/>
  <c r="R345" i="8"/>
  <c r="V351" i="8"/>
  <c r="U364" i="8"/>
  <c r="Y389" i="8"/>
  <c r="Y393" i="8" s="1"/>
  <c r="Y396" i="8" s="1"/>
  <c r="K393" i="8"/>
  <c r="K396" i="8" s="1"/>
  <c r="Z300" i="8"/>
  <c r="AA319" i="8"/>
  <c r="AA373" i="8" s="1"/>
  <c r="AA385" i="8" s="1"/>
  <c r="Z332" i="8"/>
  <c r="AA351" i="8"/>
  <c r="Z364" i="8"/>
  <c r="X380" i="8"/>
  <c r="AC396" i="7"/>
  <c r="G181" i="7"/>
  <c r="U103" i="7"/>
  <c r="Z241" i="7"/>
  <c r="Z292" i="7"/>
  <c r="Z369" i="7" s="1"/>
  <c r="Z381" i="7" s="1"/>
  <c r="L369" i="7"/>
  <c r="L381" i="7" s="1"/>
  <c r="R11" i="7"/>
  <c r="T11" i="7"/>
  <c r="AF11" i="7" s="1"/>
  <c r="AI11" i="7" s="1"/>
  <c r="R159" i="7"/>
  <c r="T159" i="7"/>
  <c r="AF159" i="7" s="1"/>
  <c r="AI159" i="7" s="1"/>
  <c r="Z204" i="7"/>
  <c r="U241" i="7"/>
  <c r="Z257" i="7"/>
  <c r="T314" i="7"/>
  <c r="AF314" i="7" s="1"/>
  <c r="R314" i="7"/>
  <c r="T350" i="7"/>
  <c r="AF350" i="7" s="1"/>
  <c r="R350" i="7"/>
  <c r="Y366" i="7"/>
  <c r="R15" i="7"/>
  <c r="T15" i="7"/>
  <c r="AF15" i="7" s="1"/>
  <c r="AI15" i="7" s="1"/>
  <c r="R107" i="7"/>
  <c r="T107" i="7"/>
  <c r="AF107" i="7" s="1"/>
  <c r="AI107" i="7" s="1"/>
  <c r="U221" i="7"/>
  <c r="G271" i="7"/>
  <c r="R221" i="7"/>
  <c r="U233" i="7"/>
  <c r="R233" i="7"/>
  <c r="X241" i="7"/>
  <c r="R313" i="7"/>
  <c r="T313" i="7"/>
  <c r="AF313" i="7" s="1"/>
  <c r="R403" i="7"/>
  <c r="T403" i="7"/>
  <c r="AF403" i="7" s="1"/>
  <c r="AB401" i="7"/>
  <c r="I72" i="7"/>
  <c r="I97" i="7" s="1"/>
  <c r="W10" i="7"/>
  <c r="T51" i="7"/>
  <c r="AF51" i="7" s="1"/>
  <c r="R51" i="7"/>
  <c r="K83" i="7"/>
  <c r="Y75" i="7"/>
  <c r="Y83" i="7" s="1"/>
  <c r="T334" i="7"/>
  <c r="AF334" i="7" s="1"/>
  <c r="R334" i="7"/>
  <c r="R357" i="7"/>
  <c r="T357" i="7"/>
  <c r="AF357" i="7" s="1"/>
  <c r="Z396" i="7"/>
  <c r="L406" i="7"/>
  <c r="L409" i="7" s="1"/>
  <c r="R281" i="7"/>
  <c r="T281" i="7"/>
  <c r="AF281" i="7" s="1"/>
  <c r="T322" i="7"/>
  <c r="AF322" i="7" s="1"/>
  <c r="R322" i="7"/>
  <c r="R353" i="7"/>
  <c r="T353" i="7"/>
  <c r="AF353" i="7" s="1"/>
  <c r="R360" i="7"/>
  <c r="T360" i="7"/>
  <c r="AF360" i="7" s="1"/>
  <c r="M378" i="7"/>
  <c r="AA372" i="7"/>
  <c r="T25" i="7"/>
  <c r="AF25" i="7" s="1"/>
  <c r="AI25" i="7" s="1"/>
  <c r="R25" i="7"/>
  <c r="T57" i="7"/>
  <c r="R57" i="7"/>
  <c r="T133" i="7"/>
  <c r="AF133" i="7" s="1"/>
  <c r="AI133" i="7" s="1"/>
  <c r="R133" i="7"/>
  <c r="T244" i="7"/>
  <c r="AF244" i="7" s="1"/>
  <c r="R244" i="7"/>
  <c r="Z366" i="7"/>
  <c r="R399" i="7"/>
  <c r="T399" i="7"/>
  <c r="AF399" i="7" s="1"/>
  <c r="AA211" i="7"/>
  <c r="W228" i="7"/>
  <c r="T235" i="7"/>
  <c r="AF235" i="7" s="1"/>
  <c r="R235" i="7"/>
  <c r="V241" i="7"/>
  <c r="T267" i="7"/>
  <c r="AF267" i="7" s="1"/>
  <c r="R267" i="7"/>
  <c r="T307" i="7"/>
  <c r="AF307" i="7" s="1"/>
  <c r="R307" i="7"/>
  <c r="W332" i="7"/>
  <c r="T339" i="7"/>
  <c r="AF339" i="7" s="1"/>
  <c r="R339" i="7"/>
  <c r="U358" i="7"/>
  <c r="R358" i="7"/>
  <c r="V396" i="7"/>
  <c r="H406" i="7"/>
  <c r="H409" i="7" s="1"/>
  <c r="AD251" i="6"/>
  <c r="AE358" i="8"/>
  <c r="AE326" i="8"/>
  <c r="AC237" i="8"/>
  <c r="R182" i="8"/>
  <c r="T182" i="8"/>
  <c r="AF182" i="8" s="1"/>
  <c r="AE91" i="8"/>
  <c r="V239" i="8"/>
  <c r="R174" i="8"/>
  <c r="AB67" i="8"/>
  <c r="AC76" i="8"/>
  <c r="V280" i="7"/>
  <c r="AD280" i="7"/>
  <c r="AD283" i="7" s="1"/>
  <c r="AB280" i="7"/>
  <c r="U143" i="7"/>
  <c r="AC143" i="7"/>
  <c r="AF156" i="6"/>
  <c r="AJ156" i="6" s="1"/>
  <c r="R377" i="8"/>
  <c r="AC272" i="8"/>
  <c r="AB272" i="8"/>
  <c r="M97" i="8"/>
  <c r="Z404" i="7"/>
  <c r="Y241" i="7"/>
  <c r="V271" i="7"/>
  <c r="R370" i="6"/>
  <c r="T370" i="6"/>
  <c r="AF370" i="6" s="1"/>
  <c r="T314" i="6"/>
  <c r="AF314" i="6" s="1"/>
  <c r="R314" i="6"/>
  <c r="R256" i="6"/>
  <c r="T256" i="6"/>
  <c r="AF256" i="6" s="1"/>
  <c r="Z234" i="6"/>
  <c r="AJ31" i="6"/>
  <c r="X237" i="6"/>
  <c r="Z284" i="6"/>
  <c r="T341" i="6"/>
  <c r="AF341" i="6" s="1"/>
  <c r="R341" i="6"/>
  <c r="T199" i="6"/>
  <c r="AF199" i="6" s="1"/>
  <c r="R199" i="6"/>
  <c r="X215" i="6"/>
  <c r="R260" i="6"/>
  <c r="T260" i="6"/>
  <c r="AF260" i="6" s="1"/>
  <c r="T287" i="6"/>
  <c r="AF287" i="6" s="1"/>
  <c r="R287" i="6"/>
  <c r="R334" i="6"/>
  <c r="T334" i="6"/>
  <c r="AF334" i="6" s="1"/>
  <c r="R412" i="6"/>
  <c r="T412" i="6"/>
  <c r="T35" i="6"/>
  <c r="AF35" i="6" s="1"/>
  <c r="R35" i="6"/>
  <c r="Y199" i="6"/>
  <c r="Y268" i="6"/>
  <c r="AB304" i="6"/>
  <c r="R312" i="6"/>
  <c r="T312" i="6"/>
  <c r="F416" i="6"/>
  <c r="T406" i="6"/>
  <c r="R406" i="6"/>
  <c r="R416" i="6" s="1"/>
  <c r="AA38" i="6"/>
  <c r="AA81" i="6" s="1"/>
  <c r="AB199" i="6"/>
  <c r="T207" i="6"/>
  <c r="AF207" i="6" s="1"/>
  <c r="R207" i="6"/>
  <c r="T276" i="6"/>
  <c r="AF276" i="6" s="1"/>
  <c r="R276" i="6"/>
  <c r="T305" i="6"/>
  <c r="AF305" i="6" s="1"/>
  <c r="R305" i="6"/>
  <c r="V312" i="6"/>
  <c r="U334" i="6"/>
  <c r="X40" i="6"/>
  <c r="X81" i="6" s="1"/>
  <c r="R75" i="6"/>
  <c r="T75" i="6"/>
  <c r="AF75" i="6" s="1"/>
  <c r="AA116" i="6"/>
  <c r="X143" i="6"/>
  <c r="R177" i="6"/>
  <c r="T177" i="6"/>
  <c r="AF177" i="6" s="1"/>
  <c r="AA211" i="6"/>
  <c r="R236" i="6"/>
  <c r="T236" i="6"/>
  <c r="AF236" i="6" s="1"/>
  <c r="AF265" i="6"/>
  <c r="R283" i="6"/>
  <c r="R292" i="6" s="1"/>
  <c r="F292" i="6"/>
  <c r="T283" i="6"/>
  <c r="T307" i="6"/>
  <c r="AF307" i="6" s="1"/>
  <c r="R307" i="6"/>
  <c r="AA330" i="6"/>
  <c r="N80" i="6"/>
  <c r="N105" i="6" s="1"/>
  <c r="AB10" i="6"/>
  <c r="AB80" i="6" s="1"/>
  <c r="AB105" i="6" s="1"/>
  <c r="AA69" i="6"/>
  <c r="Z113" i="6"/>
  <c r="R126" i="6"/>
  <c r="T126" i="6"/>
  <c r="AF126" i="6" s="1"/>
  <c r="AJ126" i="6" s="1"/>
  <c r="X132" i="6"/>
  <c r="Z145" i="6"/>
  <c r="R172" i="6"/>
  <c r="T172" i="6"/>
  <c r="AF172" i="6" s="1"/>
  <c r="R221" i="6"/>
  <c r="T221" i="6"/>
  <c r="AF221" i="6" s="1"/>
  <c r="T231" i="6"/>
  <c r="AF231" i="6" s="1"/>
  <c r="R231" i="6"/>
  <c r="V237" i="6"/>
  <c r="R263" i="6"/>
  <c r="T263" i="6"/>
  <c r="AF263" i="6" s="1"/>
  <c r="U303" i="6"/>
  <c r="R316" i="6"/>
  <c r="T316" i="6"/>
  <c r="AF316" i="6" s="1"/>
  <c r="T348" i="6"/>
  <c r="AF348" i="6" s="1"/>
  <c r="R348" i="6"/>
  <c r="H416" i="6"/>
  <c r="H419" i="6" s="1"/>
  <c r="V406" i="6"/>
  <c r="M412" i="5"/>
  <c r="M415" i="5" s="1"/>
  <c r="AA415" i="5" s="1"/>
  <c r="AA403" i="5"/>
  <c r="T349" i="5"/>
  <c r="AF349" i="5" s="1"/>
  <c r="R349" i="5"/>
  <c r="R337" i="5"/>
  <c r="T333" i="5"/>
  <c r="AF333" i="5" s="1"/>
  <c r="R333" i="5"/>
  <c r="U322" i="5"/>
  <c r="AF322" i="5" s="1"/>
  <c r="AJ322" i="5" s="1"/>
  <c r="AK322" i="5" s="1"/>
  <c r="R322" i="5"/>
  <c r="R219" i="5"/>
  <c r="T215" i="5"/>
  <c r="AF215" i="5" s="1"/>
  <c r="R215" i="5"/>
  <c r="R203" i="5"/>
  <c r="T199" i="5"/>
  <c r="AF199" i="5" s="1"/>
  <c r="R199" i="5"/>
  <c r="U178" i="5"/>
  <c r="AF178" i="5" s="1"/>
  <c r="R178" i="5"/>
  <c r="R160" i="5"/>
  <c r="T142" i="5"/>
  <c r="AF142" i="5" s="1"/>
  <c r="AJ142" i="5" s="1"/>
  <c r="R142" i="5"/>
  <c r="R128" i="5"/>
  <c r="T110" i="5"/>
  <c r="AF110" i="5" s="1"/>
  <c r="AJ110" i="5" s="1"/>
  <c r="R110" i="5"/>
  <c r="R90" i="5"/>
  <c r="U65" i="5"/>
  <c r="AF65" i="5" s="1"/>
  <c r="R65" i="5"/>
  <c r="U33" i="5"/>
  <c r="AF33" i="5" s="1"/>
  <c r="AJ33" i="5" s="1"/>
  <c r="R33" i="5"/>
  <c r="T359" i="8"/>
  <c r="AF359" i="8" s="1"/>
  <c r="R311" i="8"/>
  <c r="AC251" i="8"/>
  <c r="AE232" i="8"/>
  <c r="AE275" i="8" s="1"/>
  <c r="R181" i="8"/>
  <c r="AC359" i="7"/>
  <c r="Z359" i="7"/>
  <c r="AE342" i="7"/>
  <c r="AE369" i="7" s="1"/>
  <c r="AE381" i="7" s="1"/>
  <c r="AD342" i="7"/>
  <c r="G283" i="7"/>
  <c r="U75" i="7"/>
  <c r="U83" i="7" s="1"/>
  <c r="R32" i="7"/>
  <c r="Z351" i="6"/>
  <c r="AE318" i="6"/>
  <c r="T264" i="6"/>
  <c r="W241" i="6"/>
  <c r="R217" i="6"/>
  <c r="AD134" i="6"/>
  <c r="Z81" i="6"/>
  <c r="R364" i="5"/>
  <c r="R304" i="5"/>
  <c r="R214" i="5"/>
  <c r="R79" i="5"/>
  <c r="AB373" i="8"/>
  <c r="AB385" i="8" s="1"/>
  <c r="R268" i="8"/>
  <c r="I275" i="8"/>
  <c r="AA150" i="8"/>
  <c r="Y150" i="8"/>
  <c r="Z43" i="8"/>
  <c r="W366" i="7"/>
  <c r="Y369" i="7"/>
  <c r="Y381" i="7" s="1"/>
  <c r="AD257" i="7"/>
  <c r="Y212" i="7"/>
  <c r="L181" i="7"/>
  <c r="L286" i="7" s="1"/>
  <c r="R75" i="7"/>
  <c r="R83" i="7" s="1"/>
  <c r="R39" i="7"/>
  <c r="Y351" i="6"/>
  <c r="AB303" i="6"/>
  <c r="U251" i="6"/>
  <c r="R208" i="6"/>
  <c r="T208" i="6"/>
  <c r="AF208" i="6" s="1"/>
  <c r="W145" i="6"/>
  <c r="T271" i="5"/>
  <c r="AF271" i="5" s="1"/>
  <c r="R271" i="5"/>
  <c r="T239" i="5"/>
  <c r="AF239" i="5" s="1"/>
  <c r="R239" i="5"/>
  <c r="G276" i="5"/>
  <c r="U226" i="5"/>
  <c r="U276" i="5" s="1"/>
  <c r="T197" i="5"/>
  <c r="AF197" i="5" s="1"/>
  <c r="R197" i="5"/>
  <c r="T131" i="5"/>
  <c r="AF131" i="5" s="1"/>
  <c r="AJ131" i="5" s="1"/>
  <c r="R131" i="5"/>
  <c r="L97" i="5"/>
  <c r="N97" i="5"/>
  <c r="AB89" i="5"/>
  <c r="AB97" i="5" s="1"/>
  <c r="R342" i="8"/>
  <c r="Y281" i="8"/>
  <c r="R70" i="8"/>
  <c r="H369" i="7"/>
  <c r="H381" i="7" s="1"/>
  <c r="T211" i="7"/>
  <c r="AE169" i="7"/>
  <c r="AD169" i="7"/>
  <c r="Y169" i="7"/>
  <c r="AC111" i="7"/>
  <c r="AC181" i="7" s="1"/>
  <c r="AC286" i="7" s="1"/>
  <c r="U111" i="7"/>
  <c r="AE40" i="7"/>
  <c r="AD40" i="7"/>
  <c r="J399" i="6"/>
  <c r="J402" i="6" s="1"/>
  <c r="X395" i="6"/>
  <c r="X399" i="6" s="1"/>
  <c r="X402" i="6" s="1"/>
  <c r="AD359" i="6"/>
  <c r="AD379" i="6" s="1"/>
  <c r="AD391" i="6" s="1"/>
  <c r="AC261" i="6"/>
  <c r="AE223" i="6"/>
  <c r="AD223" i="6"/>
  <c r="R374" i="5"/>
  <c r="T374" i="5"/>
  <c r="AF374" i="5" s="1"/>
  <c r="R362" i="5"/>
  <c r="R358" i="5"/>
  <c r="T358" i="5"/>
  <c r="AF358" i="5" s="1"/>
  <c r="R346" i="5"/>
  <c r="R342" i="5"/>
  <c r="T342" i="5"/>
  <c r="AF342" i="5" s="1"/>
  <c r="R330" i="5"/>
  <c r="R320" i="5"/>
  <c r="R284" i="5"/>
  <c r="T284" i="5"/>
  <c r="AF284" i="5" s="1"/>
  <c r="L276" i="5"/>
  <c r="R212" i="5"/>
  <c r="R208" i="5"/>
  <c r="T208" i="5"/>
  <c r="AF208" i="5" s="1"/>
  <c r="R196" i="5"/>
  <c r="R192" i="5"/>
  <c r="T192" i="5"/>
  <c r="AF192" i="5" s="1"/>
  <c r="R161" i="5"/>
  <c r="R59" i="5"/>
  <c r="R48" i="5"/>
  <c r="T30" i="5"/>
  <c r="AF30" i="5" s="1"/>
  <c r="AJ30" i="5" s="1"/>
  <c r="R30" i="5"/>
  <c r="N75" i="5"/>
  <c r="N100" i="5" s="1"/>
  <c r="AB10" i="5"/>
  <c r="AB75" i="5" s="1"/>
  <c r="AB100" i="5" s="1"/>
  <c r="AB418" i="5" s="1"/>
  <c r="X364" i="8"/>
  <c r="T324" i="8"/>
  <c r="AF324" i="8" s="1"/>
  <c r="X245" i="8"/>
  <c r="R116" i="8"/>
  <c r="Z79" i="8"/>
  <c r="R320" i="7"/>
  <c r="Y228" i="7"/>
  <c r="AB143" i="7"/>
  <c r="G399" i="6"/>
  <c r="G402" i="6" s="1"/>
  <c r="W351" i="6"/>
  <c r="AC379" i="6"/>
  <c r="AC391" i="6" s="1"/>
  <c r="AC264" i="6"/>
  <c r="R160" i="6"/>
  <c r="AC127" i="6"/>
  <c r="AF17" i="6"/>
  <c r="R360" i="8"/>
  <c r="AA106" i="8"/>
  <c r="AA185" i="8" s="1"/>
  <c r="X60" i="8"/>
  <c r="AA47" i="8"/>
  <c r="AA76" i="8" s="1"/>
  <c r="AD11" i="8"/>
  <c r="AD76" i="8" s="1"/>
  <c r="J378" i="7"/>
  <c r="R151" i="7"/>
  <c r="AC129" i="7"/>
  <c r="O97" i="7"/>
  <c r="O412" i="7" s="1"/>
  <c r="W23" i="7"/>
  <c r="V318" i="6"/>
  <c r="J292" i="6"/>
  <c r="R243" i="6"/>
  <c r="AF115" i="6"/>
  <c r="AJ115" i="6" s="1"/>
  <c r="R84" i="6"/>
  <c r="Z44" i="6"/>
  <c r="G185" i="5"/>
  <c r="G291" i="5" s="1"/>
  <c r="X393" i="8"/>
  <c r="X396" i="8" s="1"/>
  <c r="AC196" i="8"/>
  <c r="AD196" i="8"/>
  <c r="AD222" i="8" s="1"/>
  <c r="AC149" i="8"/>
  <c r="AD124" i="8"/>
  <c r="AC67" i="8"/>
  <c r="X396" i="7"/>
  <c r="T280" i="7"/>
  <c r="AF280" i="7" s="1"/>
  <c r="R196" i="7"/>
  <c r="Y109" i="7"/>
  <c r="T18" i="7"/>
  <c r="AF18" i="7" s="1"/>
  <c r="AI18" i="7" s="1"/>
  <c r="F72" i="7"/>
  <c r="R327" i="6"/>
  <c r="T327" i="6"/>
  <c r="AF327" i="6" s="1"/>
  <c r="T317" i="6"/>
  <c r="AF317" i="6" s="1"/>
  <c r="R317" i="6"/>
  <c r="V304" i="6"/>
  <c r="H292" i="6"/>
  <c r="V283" i="6"/>
  <c r="V292" i="6" s="1"/>
  <c r="X257" i="6"/>
  <c r="X280" i="6" s="1"/>
  <c r="V125" i="6"/>
  <c r="X48" i="6"/>
  <c r="U38" i="6"/>
  <c r="AF38" i="6" s="1"/>
  <c r="T24" i="6"/>
  <c r="AF24" i="6" s="1"/>
  <c r="R24" i="6"/>
  <c r="T319" i="5"/>
  <c r="AF319" i="5" s="1"/>
  <c r="AJ319" i="5" s="1"/>
  <c r="AK319" i="5" s="1"/>
  <c r="R319" i="5"/>
  <c r="AC288" i="5"/>
  <c r="AC291" i="5" s="1"/>
  <c r="T259" i="5"/>
  <c r="AF259" i="5" s="1"/>
  <c r="R259" i="5"/>
  <c r="T193" i="5"/>
  <c r="AF193" i="5" s="1"/>
  <c r="R193" i="5"/>
  <c r="T153" i="5"/>
  <c r="AF153" i="5" s="1"/>
  <c r="AJ153" i="5" s="1"/>
  <c r="R153" i="5"/>
  <c r="T137" i="5"/>
  <c r="AF137" i="5" s="1"/>
  <c r="AJ137" i="5" s="1"/>
  <c r="R137" i="5"/>
  <c r="T121" i="5"/>
  <c r="AF121" i="5" s="1"/>
  <c r="AJ121" i="5" s="1"/>
  <c r="R121" i="5"/>
  <c r="U90" i="7"/>
  <c r="X80" i="6"/>
  <c r="X105" i="6" s="1"/>
  <c r="M75" i="5"/>
  <c r="M100" i="5" s="1"/>
  <c r="X400" i="4"/>
  <c r="AF400" i="4"/>
  <c r="AB400" i="4"/>
  <c r="Z375" i="4"/>
  <c r="AD375" i="4"/>
  <c r="AB375" i="4"/>
  <c r="X214" i="4"/>
  <c r="AF214" i="4"/>
  <c r="AB214" i="4"/>
  <c r="H319" i="4"/>
  <c r="C12" i="1"/>
  <c r="AD24" i="4"/>
  <c r="V24" i="4"/>
  <c r="AF24" i="4"/>
  <c r="X24" i="4"/>
  <c r="Y175" i="7"/>
  <c r="AC76" i="6"/>
  <c r="H80" i="6"/>
  <c r="H105" i="6" s="1"/>
  <c r="Z368" i="4"/>
  <c r="Z308" i="4"/>
  <c r="W308" i="4"/>
  <c r="AD308" i="4"/>
  <c r="AA221" i="4"/>
  <c r="Z141" i="4"/>
  <c r="W141" i="4"/>
  <c r="AF141" i="4"/>
  <c r="AD141" i="4"/>
  <c r="AA141" i="4"/>
  <c r="AA215" i="7"/>
  <c r="Z60" i="6"/>
  <c r="M185" i="5"/>
  <c r="M291" i="5" s="1"/>
  <c r="AE404" i="4"/>
  <c r="AB404" i="4"/>
  <c r="Y404" i="4"/>
  <c r="X404" i="4"/>
  <c r="AG404" i="4" s="1"/>
  <c r="AF404" i="4"/>
  <c r="AA261" i="4"/>
  <c r="AB172" i="4"/>
  <c r="X172" i="4"/>
  <c r="AF172" i="4"/>
  <c r="AC172" i="4"/>
  <c r="AN135" i="4"/>
  <c r="Y17" i="7"/>
  <c r="Y72" i="7" s="1"/>
  <c r="Y97" i="7" s="1"/>
  <c r="AD63" i="6"/>
  <c r="W396" i="5"/>
  <c r="W399" i="5" s="1"/>
  <c r="R29" i="5"/>
  <c r="R15" i="5"/>
  <c r="Z404" i="4"/>
  <c r="AG278" i="4"/>
  <c r="AN278" i="4" s="1"/>
  <c r="AB228" i="4"/>
  <c r="Z228" i="4"/>
  <c r="X228" i="4"/>
  <c r="AF228" i="4"/>
  <c r="AG197" i="4"/>
  <c r="U211" i="7"/>
  <c r="X109" i="7"/>
  <c r="AB412" i="6"/>
  <c r="V251" i="6"/>
  <c r="F412" i="5"/>
  <c r="N223" i="5"/>
  <c r="R32" i="5"/>
  <c r="R19" i="5"/>
  <c r="AF375" i="4"/>
  <c r="AF352" i="4"/>
  <c r="AB352" i="4"/>
  <c r="Z352" i="4"/>
  <c r="X352" i="4"/>
  <c r="AF246" i="4"/>
  <c r="AB246" i="4"/>
  <c r="Z246" i="4"/>
  <c r="X246" i="4"/>
  <c r="AF221" i="4"/>
  <c r="AD182" i="4"/>
  <c r="AB182" i="4"/>
  <c r="Z182" i="4"/>
  <c r="W182" i="4"/>
  <c r="Y157" i="4"/>
  <c r="R361" i="6"/>
  <c r="U78" i="6"/>
  <c r="AC25" i="5"/>
  <c r="AC76" i="5" s="1"/>
  <c r="AF306" i="4"/>
  <c r="AB306" i="4"/>
  <c r="X306" i="4"/>
  <c r="AD276" i="4"/>
  <c r="Y228" i="4"/>
  <c r="AF200" i="4"/>
  <c r="AB200" i="4"/>
  <c r="Z200" i="4"/>
  <c r="X200" i="4"/>
  <c r="K451" i="4"/>
  <c r="K466" i="4" s="1"/>
  <c r="T240" i="7"/>
  <c r="AF240" i="7" s="1"/>
  <c r="R354" i="6"/>
  <c r="X150" i="6"/>
  <c r="AC44" i="6"/>
  <c r="AD41" i="5"/>
  <c r="V13" i="5"/>
  <c r="AF13" i="5" s="1"/>
  <c r="AJ13" i="5" s="1"/>
  <c r="AD378" i="4"/>
  <c r="AE356" i="4"/>
  <c r="Y352" i="4"/>
  <c r="W302" i="4"/>
  <c r="AC184" i="4"/>
  <c r="W172" i="4"/>
  <c r="AB81" i="4"/>
  <c r="AB89" i="4" s="1"/>
  <c r="Z81" i="4"/>
  <c r="Z89" i="4" s="1"/>
  <c r="AF81" i="4"/>
  <c r="AF89" i="4" s="1"/>
  <c r="X81" i="4"/>
  <c r="AD81" i="4"/>
  <c r="AD89" i="4" s="1"/>
  <c r="Y48" i="4"/>
  <c r="R200" i="7"/>
  <c r="Y57" i="7"/>
  <c r="AC148" i="6"/>
  <c r="G86" i="5"/>
  <c r="AA440" i="4"/>
  <c r="AF440" i="4"/>
  <c r="AB440" i="4"/>
  <c r="Z440" i="4"/>
  <c r="X440" i="4"/>
  <c r="AE429" i="4"/>
  <c r="AE432" i="4" s="1"/>
  <c r="W398" i="4"/>
  <c r="W382" i="4"/>
  <c r="W366" i="4"/>
  <c r="AG366" i="4" s="1"/>
  <c r="AE274" i="4"/>
  <c r="AC255" i="4"/>
  <c r="AC290" i="4" s="1"/>
  <c r="AG221" i="4"/>
  <c r="AA204" i="4"/>
  <c r="Y198" i="4"/>
  <c r="Y182" i="4"/>
  <c r="Y162" i="4"/>
  <c r="AC294" i="4"/>
  <c r="AD262" i="4"/>
  <c r="AE149" i="4"/>
  <c r="AG149" i="4" s="1"/>
  <c r="AC374" i="4"/>
  <c r="Y298" i="4"/>
  <c r="AG66" i="4"/>
  <c r="AE40" i="4"/>
  <c r="Y21" i="5"/>
  <c r="AD376" i="4"/>
  <c r="AD309" i="4"/>
  <c r="AG309" i="4" s="1"/>
  <c r="AD222" i="4"/>
  <c r="U94" i="4"/>
  <c r="AG94" i="4" s="1"/>
  <c r="AD388" i="4"/>
  <c r="AG267" i="4"/>
  <c r="AN267" i="4" s="1"/>
  <c r="AC212" i="4"/>
  <c r="AC382" i="4"/>
  <c r="U24" i="4"/>
  <c r="AG24" i="4" s="1"/>
  <c r="AN24" i="4" s="1"/>
  <c r="Z370" i="4"/>
  <c r="Y262" i="4"/>
  <c r="W158" i="4"/>
  <c r="AA46" i="4"/>
  <c r="AA78" i="4" s="1"/>
  <c r="Y36" i="4"/>
  <c r="Q451" i="4"/>
  <c r="Y351" i="4"/>
  <c r="AD257" i="4"/>
  <c r="AC208" i="4"/>
  <c r="AG27" i="4"/>
  <c r="AN27" i="4" s="1"/>
  <c r="C6" i="1"/>
  <c r="AG398" i="4" l="1"/>
  <c r="Z233" i="4"/>
  <c r="W77" i="4"/>
  <c r="Y78" i="4"/>
  <c r="Y233" i="4"/>
  <c r="AG172" i="4"/>
  <c r="Z194" i="4"/>
  <c r="AG127" i="4"/>
  <c r="AG202" i="4"/>
  <c r="Y194" i="4"/>
  <c r="AG441" i="4"/>
  <c r="AG204" i="4"/>
  <c r="AG246" i="4"/>
  <c r="AN246" i="4" s="1"/>
  <c r="AI73" i="7"/>
  <c r="G4" i="3" s="1"/>
  <c r="AG168" i="4"/>
  <c r="AG30" i="4"/>
  <c r="AN30" i="4" s="1"/>
  <c r="AG348" i="4"/>
  <c r="AN348" i="4" s="1"/>
  <c r="V77" i="4"/>
  <c r="V104" i="4" s="1"/>
  <c r="I451" i="4"/>
  <c r="I466" i="4" s="1"/>
  <c r="AG158" i="4"/>
  <c r="AN158" i="4" s="1"/>
  <c r="AG359" i="4"/>
  <c r="AG52" i="4"/>
  <c r="AB104" i="4"/>
  <c r="AG390" i="4"/>
  <c r="AG218" i="4"/>
  <c r="AG436" i="4"/>
  <c r="AG38" i="4"/>
  <c r="AN38" i="4" s="1"/>
  <c r="AG216" i="4"/>
  <c r="X77" i="4"/>
  <c r="AG402" i="4"/>
  <c r="X194" i="4"/>
  <c r="AG198" i="4"/>
  <c r="AG233" i="4" s="1"/>
  <c r="C13" i="2" s="1"/>
  <c r="AG328" i="4"/>
  <c r="AG212" i="4"/>
  <c r="U77" i="4"/>
  <c r="U104" i="4" s="1"/>
  <c r="AG391" i="4"/>
  <c r="AG356" i="4"/>
  <c r="AD77" i="4"/>
  <c r="AA194" i="4"/>
  <c r="V78" i="4"/>
  <c r="AG286" i="4"/>
  <c r="AN286" i="4" s="1"/>
  <c r="AG367" i="4"/>
  <c r="AG208" i="4"/>
  <c r="AA406" i="4"/>
  <c r="AA418" i="4" s="1"/>
  <c r="AG442" i="4"/>
  <c r="AA233" i="4"/>
  <c r="L451" i="4"/>
  <c r="L466" i="4" s="1"/>
  <c r="X78" i="4"/>
  <c r="O451" i="4"/>
  <c r="O466" i="4" s="1"/>
  <c r="AG46" i="4"/>
  <c r="AN46" i="4" s="1"/>
  <c r="S466" i="4"/>
  <c r="S227" i="11"/>
  <c r="R223" i="13"/>
  <c r="AF406" i="4"/>
  <c r="AF418" i="4" s="1"/>
  <c r="R376" i="5"/>
  <c r="R102" i="6"/>
  <c r="AF52" i="13"/>
  <c r="AG226" i="4"/>
  <c r="AG222" i="4"/>
  <c r="AC72" i="7"/>
  <c r="AC97" i="7" s="1"/>
  <c r="AE72" i="7"/>
  <c r="AE97" i="7" s="1"/>
  <c r="AC280" i="6"/>
  <c r="AD72" i="14"/>
  <c r="AD98" i="14" s="1"/>
  <c r="AD222" i="14"/>
  <c r="AG133" i="4"/>
  <c r="AF194" i="4"/>
  <c r="AE290" i="4"/>
  <c r="AG400" i="4"/>
  <c r="AE181" i="7"/>
  <c r="R94" i="10"/>
  <c r="R276" i="13"/>
  <c r="AG152" i="4"/>
  <c r="AG220" i="4"/>
  <c r="AF370" i="9"/>
  <c r="AG175" i="11"/>
  <c r="AE233" i="4"/>
  <c r="AF86" i="6"/>
  <c r="AE227" i="6"/>
  <c r="R410" i="13"/>
  <c r="R186" i="13"/>
  <c r="R72" i="14"/>
  <c r="W6" i="1" s="1"/>
  <c r="T392" i="15"/>
  <c r="AE272" i="15"/>
  <c r="T83" i="15"/>
  <c r="T319" i="4"/>
  <c r="AG388" i="4"/>
  <c r="AG188" i="4"/>
  <c r="AG187" i="4"/>
  <c r="AG394" i="4"/>
  <c r="AG184" i="4"/>
  <c r="R80" i="6"/>
  <c r="AF247" i="7"/>
  <c r="AG374" i="4"/>
  <c r="AG260" i="4"/>
  <c r="AN260" i="4" s="1"/>
  <c r="R95" i="14"/>
  <c r="W8" i="1" s="1"/>
  <c r="AE222" i="14"/>
  <c r="AF17" i="5"/>
  <c r="AJ17" i="5" s="1"/>
  <c r="AG44" i="4"/>
  <c r="AN44" i="4" s="1"/>
  <c r="AG245" i="4"/>
  <c r="AN245" i="4" s="1"/>
  <c r="R280" i="6"/>
  <c r="R399" i="6"/>
  <c r="R402" i="6" s="1"/>
  <c r="R379" i="6"/>
  <c r="R391" i="6" s="1"/>
  <c r="AD190" i="6"/>
  <c r="AE218" i="7"/>
  <c r="R185" i="14"/>
  <c r="W12" i="1" s="1"/>
  <c r="R369" i="7"/>
  <c r="AD221" i="9"/>
  <c r="R276" i="5"/>
  <c r="AF145" i="13"/>
  <c r="AI145" i="13" s="1"/>
  <c r="R288" i="13"/>
  <c r="AE292" i="6"/>
  <c r="AE372" i="9"/>
  <c r="AE182" i="15"/>
  <c r="AG81" i="4"/>
  <c r="AN81" i="4" s="1"/>
  <c r="AG141" i="4"/>
  <c r="AN141" i="4" s="1"/>
  <c r="AG396" i="4"/>
  <c r="R75" i="8"/>
  <c r="AC222" i="8"/>
  <c r="AD74" i="11"/>
  <c r="AD99" i="11" s="1"/>
  <c r="AG368" i="4"/>
  <c r="AF233" i="4"/>
  <c r="R94" i="7"/>
  <c r="R408" i="9"/>
  <c r="R411" i="9" s="1"/>
  <c r="AB384" i="11"/>
  <c r="AB396" i="11" s="1"/>
  <c r="S393" i="11"/>
  <c r="S293" i="11"/>
  <c r="AG375" i="4"/>
  <c r="AG136" i="4"/>
  <c r="AN136" i="4" s="1"/>
  <c r="AG228" i="4"/>
  <c r="R218" i="7"/>
  <c r="AC75" i="8"/>
  <c r="AF235" i="13"/>
  <c r="AG438" i="4"/>
  <c r="AG157" i="4"/>
  <c r="AD181" i="7"/>
  <c r="AF396" i="7"/>
  <c r="S74" i="11"/>
  <c r="AG360" i="4"/>
  <c r="AF143" i="6"/>
  <c r="AJ143" i="6" s="1"/>
  <c r="R374" i="10"/>
  <c r="AF281" i="11"/>
  <c r="AF80" i="7"/>
  <c r="R396" i="5"/>
  <c r="R399" i="5" s="1"/>
  <c r="R98" i="13"/>
  <c r="AG364" i="4"/>
  <c r="AG384" i="4"/>
  <c r="C22" i="1"/>
  <c r="R97" i="5"/>
  <c r="AC275" i="8"/>
  <c r="AF48" i="9"/>
  <c r="AI48" i="9" s="1"/>
  <c r="R394" i="10"/>
  <c r="AG415" i="11"/>
  <c r="S96" i="11"/>
  <c r="T451" i="4"/>
  <c r="AG306" i="4"/>
  <c r="AF267" i="13"/>
  <c r="AI267" i="13" s="1"/>
  <c r="AI276" i="13" s="1"/>
  <c r="AE75" i="5"/>
  <c r="AE100" i="5" s="1"/>
  <c r="AE418" i="5" s="1"/>
  <c r="AF74" i="11"/>
  <c r="AF99" i="11" s="1"/>
  <c r="AF352" i="13"/>
  <c r="AG378" i="4"/>
  <c r="AG376" i="4"/>
  <c r="AF223" i="5"/>
  <c r="E13" i="2" s="1"/>
  <c r="S384" i="11"/>
  <c r="AF305" i="13"/>
  <c r="R83" i="14"/>
  <c r="W7" i="1" s="1"/>
  <c r="O22" i="1"/>
  <c r="AD78" i="4"/>
  <c r="AG362" i="4"/>
  <c r="R86" i="5"/>
  <c r="AC374" i="10"/>
  <c r="AC386" i="10" s="1"/>
  <c r="AG154" i="11"/>
  <c r="AF237" i="13"/>
  <c r="R378" i="7"/>
  <c r="AE75" i="11"/>
  <c r="AD276" i="13"/>
  <c r="AG282" i="4"/>
  <c r="AN282" i="4" s="1"/>
  <c r="AG392" i="4"/>
  <c r="R286" i="9"/>
  <c r="T182" i="15"/>
  <c r="AG182" i="15"/>
  <c r="AH235" i="15"/>
  <c r="AG382" i="4"/>
  <c r="R271" i="7"/>
  <c r="AE373" i="8"/>
  <c r="AE385" i="8" s="1"/>
  <c r="R72" i="7"/>
  <c r="AD369" i="7"/>
  <c r="AD381" i="7" s="1"/>
  <c r="AE74" i="11"/>
  <c r="AE99" i="11" s="1"/>
  <c r="R394" i="13"/>
  <c r="AG386" i="4"/>
  <c r="AG179" i="4"/>
  <c r="AD184" i="9"/>
  <c r="R410" i="10"/>
  <c r="R413" i="10" s="1"/>
  <c r="R181" i="10"/>
  <c r="R288" i="14"/>
  <c r="W15" i="1" s="1"/>
  <c r="AE77" i="4"/>
  <c r="AE104" i="4" s="1"/>
  <c r="AC194" i="4"/>
  <c r="AG411" i="4"/>
  <c r="AF45" i="8"/>
  <c r="AI45" i="8" s="1"/>
  <c r="R218" i="10"/>
  <c r="AG380" i="4"/>
  <c r="AF116" i="6"/>
  <c r="AJ116" i="6" s="1"/>
  <c r="R83" i="10"/>
  <c r="AG370" i="4"/>
  <c r="AF77" i="4"/>
  <c r="AF104" i="4" s="1"/>
  <c r="AF264" i="7"/>
  <c r="AD281" i="11"/>
  <c r="R372" i="9"/>
  <c r="S281" i="11"/>
  <c r="AF148" i="13"/>
  <c r="AI148" i="13" s="1"/>
  <c r="AF171" i="13"/>
  <c r="R91" i="6"/>
  <c r="R75" i="5"/>
  <c r="R283" i="7"/>
  <c r="R72" i="10"/>
  <c r="R383" i="14"/>
  <c r="W21" i="1" s="1"/>
  <c r="AH90" i="15"/>
  <c r="AF182" i="15"/>
  <c r="AH212" i="15"/>
  <c r="AH190" i="15"/>
  <c r="AG200" i="4"/>
  <c r="AG224" i="4"/>
  <c r="R274" i="9"/>
  <c r="AE276" i="13"/>
  <c r="AG358" i="4"/>
  <c r="AG255" i="11"/>
  <c r="AJ255" i="11" s="1"/>
  <c r="AF153" i="13"/>
  <c r="AG176" i="4"/>
  <c r="AG192" i="4"/>
  <c r="AC80" i="6"/>
  <c r="AC105" i="6" s="1"/>
  <c r="AA221" i="9"/>
  <c r="R221" i="9"/>
  <c r="AF78" i="4"/>
  <c r="AD274" i="9"/>
  <c r="R76" i="13"/>
  <c r="R394" i="14"/>
  <c r="AF117" i="9"/>
  <c r="AI117" i="9" s="1"/>
  <c r="R283" i="10"/>
  <c r="AG378" i="11"/>
  <c r="R227" i="6"/>
  <c r="R410" i="14"/>
  <c r="W29" i="1" s="1"/>
  <c r="AG219" i="15"/>
  <c r="T72" i="15"/>
  <c r="T372" i="15"/>
  <c r="AG352" i="4"/>
  <c r="AN352" i="4" s="1"/>
  <c r="AG308" i="4"/>
  <c r="AD296" i="11"/>
  <c r="AG208" i="11"/>
  <c r="AD76" i="13"/>
  <c r="AD101" i="13" s="1"/>
  <c r="AE194" i="4"/>
  <c r="AG372" i="4"/>
  <c r="AE271" i="7"/>
  <c r="AG319" i="11"/>
  <c r="AG305" i="4"/>
  <c r="AB194" i="4"/>
  <c r="AF108" i="8"/>
  <c r="AI108" i="8" s="1"/>
  <c r="AD275" i="8"/>
  <c r="AD384" i="11"/>
  <c r="AD396" i="11" s="1"/>
  <c r="AF51" i="8"/>
  <c r="R389" i="7"/>
  <c r="R392" i="7" s="1"/>
  <c r="AF120" i="9"/>
  <c r="AI120" i="9" s="1"/>
  <c r="AE227" i="11"/>
  <c r="AE296" i="11" s="1"/>
  <c r="AE426" i="11" s="1"/>
  <c r="AF24" i="13"/>
  <c r="R374" i="14"/>
  <c r="W20" i="1" s="1"/>
  <c r="W22" i="1" s="1"/>
  <c r="AG255" i="4"/>
  <c r="AN255" i="4" s="1"/>
  <c r="AC274" i="9"/>
  <c r="AG37" i="11"/>
  <c r="AJ37" i="11" s="1"/>
  <c r="AC276" i="13"/>
  <c r="R383" i="13"/>
  <c r="R276" i="14"/>
  <c r="W14" i="1" s="1"/>
  <c r="AD72" i="7"/>
  <c r="AD97" i="7" s="1"/>
  <c r="AF311" i="13"/>
  <c r="AC276" i="14"/>
  <c r="AC227" i="6"/>
  <c r="AG356" i="11"/>
  <c r="AG440" i="4"/>
  <c r="AG281" i="4"/>
  <c r="AN281" i="4" s="1"/>
  <c r="AF318" i="6"/>
  <c r="R185" i="5"/>
  <c r="R291" i="5" s="1"/>
  <c r="AF384" i="11"/>
  <c r="AF396" i="11" s="1"/>
  <c r="AD186" i="13"/>
  <c r="AG214" i="4"/>
  <c r="AG48" i="4"/>
  <c r="AN48" i="4" s="1"/>
  <c r="R74" i="9"/>
  <c r="S420" i="11"/>
  <c r="AB190" i="11"/>
  <c r="R222" i="14"/>
  <c r="W13" i="1" s="1"/>
  <c r="AC222" i="14"/>
  <c r="AG351" i="4"/>
  <c r="AN351" i="4" s="1"/>
  <c r="AE384" i="11"/>
  <c r="AE396" i="11" s="1"/>
  <c r="AE379" i="6"/>
  <c r="AE391" i="6" s="1"/>
  <c r="AE75" i="8"/>
  <c r="AE100" i="8" s="1"/>
  <c r="R381" i="9"/>
  <c r="AF192" i="7"/>
  <c r="R385" i="5"/>
  <c r="AF21" i="5"/>
  <c r="AJ21" i="5" s="1"/>
  <c r="AG332" i="4"/>
  <c r="AE280" i="6"/>
  <c r="R185" i="8"/>
  <c r="R383" i="10"/>
  <c r="AF72" i="15"/>
  <c r="AF97" i="15" s="1"/>
  <c r="AD227" i="6"/>
  <c r="R271" i="10"/>
  <c r="AH206" i="15"/>
  <c r="AN149" i="4"/>
  <c r="AD426" i="11"/>
  <c r="AC100" i="8"/>
  <c r="AN157" i="4"/>
  <c r="U9" i="1"/>
  <c r="V451" i="4"/>
  <c r="AN127" i="4"/>
  <c r="AC80" i="12"/>
  <c r="AI21" i="13"/>
  <c r="AI44" i="13"/>
  <c r="AJ38" i="6"/>
  <c r="AI37" i="13"/>
  <c r="AI24" i="13"/>
  <c r="AD104" i="4"/>
  <c r="Y269" i="12"/>
  <c r="AN144" i="4"/>
  <c r="AC412" i="7"/>
  <c r="AN133" i="4"/>
  <c r="AE286" i="7"/>
  <c r="AE412" i="7" s="1"/>
  <c r="AC291" i="14"/>
  <c r="AN152" i="4"/>
  <c r="Z269" i="12"/>
  <c r="AG182" i="4"/>
  <c r="AF272" i="8"/>
  <c r="AG225" i="11"/>
  <c r="AG279" i="11"/>
  <c r="W296" i="11"/>
  <c r="AF296" i="11"/>
  <c r="AF426" i="11" s="1"/>
  <c r="AI20" i="13"/>
  <c r="AA76" i="13"/>
  <c r="AA101" i="13" s="1"/>
  <c r="AB222" i="14"/>
  <c r="AB291" i="14" s="1"/>
  <c r="K5" i="15"/>
  <c r="Y5" i="15" s="1"/>
  <c r="I5" i="14"/>
  <c r="W5" i="14" s="1"/>
  <c r="I5" i="13"/>
  <c r="W5" i="13" s="1"/>
  <c r="J5" i="11"/>
  <c r="X5" i="11" s="1"/>
  <c r="I5" i="12"/>
  <c r="W5" i="12" s="1"/>
  <c r="I5" i="10"/>
  <c r="W5" i="10" s="1"/>
  <c r="I5" i="9"/>
  <c r="W5" i="9" s="1"/>
  <c r="I5" i="6"/>
  <c r="W5" i="6" s="1"/>
  <c r="I5" i="7"/>
  <c r="W5" i="7" s="1"/>
  <c r="I5" i="8"/>
  <c r="W5" i="8" s="1"/>
  <c r="I5" i="5"/>
  <c r="W5" i="5" s="1"/>
  <c r="X5" i="4"/>
  <c r="L5" i="4"/>
  <c r="AN159" i="4"/>
  <c r="AB312" i="4"/>
  <c r="AF44" i="6"/>
  <c r="AF257" i="6"/>
  <c r="AF304" i="6"/>
  <c r="AF225" i="7"/>
  <c r="AF347" i="8"/>
  <c r="AF69" i="8"/>
  <c r="T274" i="9"/>
  <c r="AF224" i="9"/>
  <c r="I416" i="10"/>
  <c r="AF340" i="10"/>
  <c r="V281" i="11"/>
  <c r="AF59" i="12"/>
  <c r="AI59" i="12" s="1"/>
  <c r="T66" i="12"/>
  <c r="AC186" i="13"/>
  <c r="AF401" i="13"/>
  <c r="AF238" i="14"/>
  <c r="AI123" i="14"/>
  <c r="AF142" i="14"/>
  <c r="AI105" i="14"/>
  <c r="AH319" i="15"/>
  <c r="AK319" i="15" s="1"/>
  <c r="AH170" i="15"/>
  <c r="AF330" i="6"/>
  <c r="F402" i="6"/>
  <c r="O16" i="1"/>
  <c r="W379" i="6"/>
  <c r="W391" i="6" s="1"/>
  <c r="H295" i="6"/>
  <c r="J100" i="8"/>
  <c r="AF111" i="7"/>
  <c r="AI111" i="7" s="1"/>
  <c r="X271" i="7"/>
  <c r="AF47" i="8"/>
  <c r="AI47" i="8" s="1"/>
  <c r="V222" i="8"/>
  <c r="M100" i="8"/>
  <c r="Y75" i="8"/>
  <c r="AF137" i="9"/>
  <c r="AI137" i="9" s="1"/>
  <c r="F413" i="10"/>
  <c r="S29" i="1"/>
  <c r="AA74" i="11"/>
  <c r="W74" i="11"/>
  <c r="W99" i="11" s="1"/>
  <c r="W426" i="11" s="1"/>
  <c r="AJ135" i="11"/>
  <c r="AG417" i="11"/>
  <c r="AJ126" i="11"/>
  <c r="P269" i="12"/>
  <c r="T266" i="12"/>
  <c r="AF257" i="12"/>
  <c r="U254" i="12"/>
  <c r="AF204" i="12"/>
  <c r="AF88" i="12"/>
  <c r="AI88" i="12" s="1"/>
  <c r="W101" i="4"/>
  <c r="AG92" i="4"/>
  <c r="J418" i="5"/>
  <c r="AD194" i="4"/>
  <c r="T280" i="6"/>
  <c r="AF230" i="6"/>
  <c r="U376" i="5"/>
  <c r="U388" i="5" s="1"/>
  <c r="T379" i="6"/>
  <c r="T391" i="6" s="1"/>
  <c r="AF332" i="7"/>
  <c r="F385" i="8"/>
  <c r="Q20" i="1"/>
  <c r="P13" i="1"/>
  <c r="AB274" i="9"/>
  <c r="Y281" i="11"/>
  <c r="AF192" i="12"/>
  <c r="AF201" i="13"/>
  <c r="Z288" i="14"/>
  <c r="AF160" i="14"/>
  <c r="AF358" i="7"/>
  <c r="AF375" i="7"/>
  <c r="AF201" i="7"/>
  <c r="T389" i="7"/>
  <c r="T392" i="7" s="1"/>
  <c r="AF385" i="7"/>
  <c r="AF389" i="7" s="1"/>
  <c r="AF281" i="8"/>
  <c r="Y274" i="9"/>
  <c r="R13" i="1"/>
  <c r="Y416" i="10"/>
  <c r="AG270" i="11"/>
  <c r="AJ144" i="11"/>
  <c r="AF379" i="12"/>
  <c r="AF258" i="13"/>
  <c r="X276" i="13"/>
  <c r="Z276" i="14"/>
  <c r="AG36" i="4"/>
  <c r="AN36" i="4" s="1"/>
  <c r="Y77" i="4"/>
  <c r="Y104" i="4" s="1"/>
  <c r="AG162" i="4"/>
  <c r="AN163" i="4"/>
  <c r="AN125" i="4"/>
  <c r="G295" i="6"/>
  <c r="AB218" i="7"/>
  <c r="AF303" i="6"/>
  <c r="Z227" i="6"/>
  <c r="AF126" i="8"/>
  <c r="AI126" i="8" s="1"/>
  <c r="AF334" i="8"/>
  <c r="AF250" i="9"/>
  <c r="W274" i="9"/>
  <c r="AF107" i="9"/>
  <c r="AI107" i="9" s="1"/>
  <c r="AF63" i="9"/>
  <c r="G99" i="11"/>
  <c r="T6" i="1"/>
  <c r="N396" i="11"/>
  <c r="AC281" i="11"/>
  <c r="O296" i="11"/>
  <c r="M269" i="12"/>
  <c r="V266" i="12"/>
  <c r="T201" i="12"/>
  <c r="AF168" i="12"/>
  <c r="AF66" i="13"/>
  <c r="AF164" i="13"/>
  <c r="AF325" i="14"/>
  <c r="AF246" i="14"/>
  <c r="AF107" i="14"/>
  <c r="AD288" i="14"/>
  <c r="AC406" i="4"/>
  <c r="AC418" i="4" s="1"/>
  <c r="AN80" i="4"/>
  <c r="AN89" i="4" s="1"/>
  <c r="D4" i="3" s="1"/>
  <c r="AG89" i="4"/>
  <c r="C7" i="2" s="1"/>
  <c r="AG262" i="4"/>
  <c r="AN262" i="4" s="1"/>
  <c r="T81" i="6"/>
  <c r="AF11" i="6"/>
  <c r="J391" i="6"/>
  <c r="AF57" i="5"/>
  <c r="AF239" i="6"/>
  <c r="V399" i="6"/>
  <c r="V402" i="6" s="1"/>
  <c r="AF395" i="6"/>
  <c r="AF399" i="6" s="1"/>
  <c r="AJ12" i="6"/>
  <c r="AF69" i="7"/>
  <c r="AF372" i="7"/>
  <c r="AF267" i="8"/>
  <c r="AF193" i="8"/>
  <c r="AF168" i="8"/>
  <c r="AD74" i="9"/>
  <c r="AD99" i="9" s="1"/>
  <c r="AE221" i="9"/>
  <c r="AE289" i="9" s="1"/>
  <c r="AE414" i="9" s="1"/>
  <c r="AF305" i="10"/>
  <c r="AB75" i="11"/>
  <c r="AG412" i="11"/>
  <c r="AF198" i="13"/>
  <c r="AF324" i="13"/>
  <c r="T288" i="13"/>
  <c r="AF279" i="13"/>
  <c r="AF359" i="14"/>
  <c r="AF189" i="14"/>
  <c r="AB98" i="14"/>
  <c r="AI117" i="14"/>
  <c r="AE276" i="14"/>
  <c r="AE291" i="14" s="1"/>
  <c r="AE416" i="14" s="1"/>
  <c r="AG148" i="4"/>
  <c r="AG194" i="4" s="1"/>
  <c r="AF290" i="4"/>
  <c r="AN155" i="4"/>
  <c r="AG299" i="4"/>
  <c r="AN299" i="4" s="1"/>
  <c r="AF46" i="6"/>
  <c r="K381" i="7"/>
  <c r="AJ18" i="6"/>
  <c r="AF385" i="6"/>
  <c r="Y181" i="7"/>
  <c r="F412" i="8"/>
  <c r="Q29" i="1"/>
  <c r="U85" i="9"/>
  <c r="AF77" i="9"/>
  <c r="AF85" i="9" s="1"/>
  <c r="J289" i="9"/>
  <c r="X97" i="10"/>
  <c r="T394" i="10"/>
  <c r="T397" i="10" s="1"/>
  <c r="AF390" i="10"/>
  <c r="AF394" i="10" s="1"/>
  <c r="V74" i="11"/>
  <c r="AJ117" i="11"/>
  <c r="AG365" i="11"/>
  <c r="AJ132" i="11"/>
  <c r="U201" i="12"/>
  <c r="AF167" i="12"/>
  <c r="L80" i="12"/>
  <c r="AF329" i="12"/>
  <c r="AF50" i="13"/>
  <c r="N101" i="13"/>
  <c r="T186" i="13"/>
  <c r="AF107" i="13"/>
  <c r="AF213" i="13"/>
  <c r="AH336" i="15"/>
  <c r="U319" i="4"/>
  <c r="AH352" i="15"/>
  <c r="AF337" i="13"/>
  <c r="AF375" i="13" s="1"/>
  <c r="AH45" i="15"/>
  <c r="AF158" i="14"/>
  <c r="F269" i="12"/>
  <c r="AH124" i="15"/>
  <c r="AK124" i="15" s="1"/>
  <c r="AH81" i="15"/>
  <c r="AH63" i="15"/>
  <c r="V284" i="15"/>
  <c r="AH275" i="15"/>
  <c r="AF308" i="12"/>
  <c r="AH293" i="15"/>
  <c r="F97" i="7"/>
  <c r="P6" i="1"/>
  <c r="T292" i="6"/>
  <c r="AF283" i="6"/>
  <c r="AF237" i="8"/>
  <c r="T392" i="9"/>
  <c r="T395" i="9" s="1"/>
  <c r="AF388" i="9"/>
  <c r="AF392" i="9" s="1"/>
  <c r="AG216" i="11"/>
  <c r="U404" i="11"/>
  <c r="U407" i="11" s="1"/>
  <c r="AG400" i="11"/>
  <c r="AG404" i="11" s="1"/>
  <c r="AB223" i="13"/>
  <c r="AB291" i="13" s="1"/>
  <c r="AB416" i="13" s="1"/>
  <c r="AI25" i="13"/>
  <c r="AF312" i="4"/>
  <c r="Y280" i="6"/>
  <c r="K295" i="6"/>
  <c r="V218" i="7"/>
  <c r="T75" i="8"/>
  <c r="AF10" i="8"/>
  <c r="AF191" i="9"/>
  <c r="V221" i="9"/>
  <c r="Y75" i="9"/>
  <c r="AJ134" i="11"/>
  <c r="AA80" i="12"/>
  <c r="Y186" i="13"/>
  <c r="AF360" i="13"/>
  <c r="T374" i="14"/>
  <c r="T386" i="14" s="1"/>
  <c r="AF386" i="14" s="1"/>
  <c r="AF317" i="14"/>
  <c r="AH354" i="15"/>
  <c r="AH151" i="15"/>
  <c r="AE190" i="6"/>
  <c r="AE295" i="6" s="1"/>
  <c r="T83" i="7"/>
  <c r="AF75" i="7"/>
  <c r="V190" i="6"/>
  <c r="AF17" i="7"/>
  <c r="AI17" i="7" s="1"/>
  <c r="AF296" i="7"/>
  <c r="Y218" i="7"/>
  <c r="AD280" i="6"/>
  <c r="AD295" i="6" s="1"/>
  <c r="AF29" i="8"/>
  <c r="AI29" i="8" s="1"/>
  <c r="AF311" i="9"/>
  <c r="AF299" i="9"/>
  <c r="AF401" i="10"/>
  <c r="H386" i="10"/>
  <c r="F286" i="10"/>
  <c r="S12" i="1"/>
  <c r="K396" i="11"/>
  <c r="AJ108" i="11"/>
  <c r="AF19" i="12"/>
  <c r="AI19" i="12" s="1"/>
  <c r="R266" i="12"/>
  <c r="F386" i="13"/>
  <c r="V20" i="1"/>
  <c r="AI135" i="14"/>
  <c r="AH307" i="15"/>
  <c r="AB290" i="4"/>
  <c r="AJ41" i="6"/>
  <c r="AF141" i="6"/>
  <c r="AJ141" i="6" s="1"/>
  <c r="W280" i="6"/>
  <c r="AJ16" i="6"/>
  <c r="AF30" i="8"/>
  <c r="AI30" i="8" s="1"/>
  <c r="AB275" i="8"/>
  <c r="AF18" i="8"/>
  <c r="AI18" i="8" s="1"/>
  <c r="AF81" i="8"/>
  <c r="T218" i="7"/>
  <c r="AF184" i="7"/>
  <c r="M385" i="8"/>
  <c r="T372" i="9"/>
  <c r="T384" i="9" s="1"/>
  <c r="AF114" i="9"/>
  <c r="AI114" i="9" s="1"/>
  <c r="AG381" i="11"/>
  <c r="AG27" i="11"/>
  <c r="AJ27" i="11" s="1"/>
  <c r="AG271" i="11"/>
  <c r="AG152" i="11"/>
  <c r="AF132" i="13"/>
  <c r="AI132" i="13" s="1"/>
  <c r="AF328" i="13"/>
  <c r="X288" i="14"/>
  <c r="AF230" i="14"/>
  <c r="AI132" i="14"/>
  <c r="AG40" i="4"/>
  <c r="AN40" i="4" s="1"/>
  <c r="U80" i="6"/>
  <c r="U105" i="6" s="1"/>
  <c r="M97" i="7"/>
  <c r="AF228" i="7"/>
  <c r="AA218" i="7"/>
  <c r="AF67" i="8"/>
  <c r="AF364" i="8"/>
  <c r="AF212" i="7"/>
  <c r="AF355" i="9"/>
  <c r="AF180" i="9"/>
  <c r="T221" i="9"/>
  <c r="AF187" i="9"/>
  <c r="AF321" i="9"/>
  <c r="X286" i="10"/>
  <c r="K416" i="10"/>
  <c r="AG330" i="11"/>
  <c r="AJ330" i="11" s="1"/>
  <c r="X227" i="11"/>
  <c r="AJ114" i="11"/>
  <c r="N364" i="12"/>
  <c r="R389" i="12"/>
  <c r="AD254" i="12"/>
  <c r="X164" i="12"/>
  <c r="W164" i="12"/>
  <c r="W276" i="13"/>
  <c r="W291" i="13" s="1"/>
  <c r="W416" i="13" s="1"/>
  <c r="AF297" i="14"/>
  <c r="AF193" i="14"/>
  <c r="AI106" i="14"/>
  <c r="X89" i="4"/>
  <c r="X104" i="4" s="1"/>
  <c r="U75" i="5"/>
  <c r="U100" i="5" s="1"/>
  <c r="W292" i="6"/>
  <c r="X181" i="7"/>
  <c r="I286" i="7"/>
  <c r="AF245" i="7"/>
  <c r="AF215" i="8"/>
  <c r="W74" i="9"/>
  <c r="W99" i="9" s="1"/>
  <c r="AF267" i="9"/>
  <c r="L386" i="10"/>
  <c r="T8" i="1"/>
  <c r="AJ136" i="11"/>
  <c r="H101" i="13"/>
  <c r="Y375" i="13"/>
  <c r="V21" i="1"/>
  <c r="M291" i="13"/>
  <c r="U83" i="14"/>
  <c r="AF75" i="14"/>
  <c r="AF143" i="14"/>
  <c r="V373" i="15"/>
  <c r="AH333" i="15"/>
  <c r="AH373" i="15" s="1"/>
  <c r="AD312" i="4"/>
  <c r="AN131" i="4"/>
  <c r="AD75" i="5"/>
  <c r="AD100" i="5" s="1"/>
  <c r="AD418" i="5" s="1"/>
  <c r="AF155" i="6"/>
  <c r="AJ155" i="6" s="1"/>
  <c r="U218" i="7"/>
  <c r="AF125" i="6"/>
  <c r="AJ125" i="6" s="1"/>
  <c r="AF321" i="6"/>
  <c r="AF198" i="6"/>
  <c r="X275" i="8"/>
  <c r="AF50" i="8"/>
  <c r="T283" i="10"/>
  <c r="AF274" i="10"/>
  <c r="AF283" i="10" s="1"/>
  <c r="J15" i="2" s="1"/>
  <c r="AG151" i="11"/>
  <c r="AG353" i="11"/>
  <c r="AG16" i="11"/>
  <c r="AJ16" i="11" s="1"/>
  <c r="G364" i="12"/>
  <c r="Y55" i="12"/>
  <c r="Y80" i="12" s="1"/>
  <c r="Y395" i="12" s="1"/>
  <c r="U98" i="13"/>
  <c r="U101" i="13" s="1"/>
  <c r="U416" i="13" s="1"/>
  <c r="AI288" i="13"/>
  <c r="M12" i="3"/>
  <c r="V15" i="1"/>
  <c r="AF90" i="13"/>
  <c r="T98" i="13"/>
  <c r="AF58" i="13"/>
  <c r="AA222" i="14"/>
  <c r="G386" i="14"/>
  <c r="R386" i="14" s="1"/>
  <c r="N98" i="14"/>
  <c r="AF342" i="6"/>
  <c r="AJ29" i="6"/>
  <c r="AF305" i="7"/>
  <c r="K286" i="7"/>
  <c r="AF400" i="8"/>
  <c r="Q8" i="1"/>
  <c r="AF263" i="8"/>
  <c r="AF189" i="8"/>
  <c r="AF79" i="8"/>
  <c r="AI79" i="8" s="1"/>
  <c r="AI86" i="8" s="1"/>
  <c r="H286" i="7"/>
  <c r="AF257" i="7"/>
  <c r="X74" i="9"/>
  <c r="AG43" i="11"/>
  <c r="AJ43" i="11" s="1"/>
  <c r="W55" i="12"/>
  <c r="W80" i="12" s="1"/>
  <c r="AA266" i="12"/>
  <c r="Z55" i="12"/>
  <c r="Z80" i="12" s="1"/>
  <c r="AF184" i="13"/>
  <c r="AF112" i="13"/>
  <c r="AI112" i="13" s="1"/>
  <c r="AF73" i="13"/>
  <c r="AF377" i="14"/>
  <c r="AF345" i="14"/>
  <c r="AF309" i="14"/>
  <c r="AI144" i="14"/>
  <c r="AI136" i="14"/>
  <c r="V182" i="15"/>
  <c r="AH103" i="15"/>
  <c r="AA72" i="15"/>
  <c r="AA97" i="15" s="1"/>
  <c r="AN116" i="4"/>
  <c r="AH159" i="15"/>
  <c r="AH42" i="15"/>
  <c r="AC72" i="15"/>
  <c r="AC97" i="15" s="1"/>
  <c r="AH21" i="15"/>
  <c r="AH238" i="15"/>
  <c r="AH141" i="15"/>
  <c r="AK141" i="15" s="1"/>
  <c r="AE219" i="15"/>
  <c r="AH360" i="15"/>
  <c r="J384" i="15"/>
  <c r="AC182" i="15"/>
  <c r="AC287" i="15" s="1"/>
  <c r="AH20" i="15"/>
  <c r="M384" i="15"/>
  <c r="AB182" i="15"/>
  <c r="AB287" i="15" s="1"/>
  <c r="AF109" i="13"/>
  <c r="AI109" i="13" s="1"/>
  <c r="H384" i="15"/>
  <c r="I20" i="1"/>
  <c r="AF264" i="6"/>
  <c r="O15" i="1"/>
  <c r="X15" i="1" s="1"/>
  <c r="AF406" i="6"/>
  <c r="AJ35" i="6"/>
  <c r="Z75" i="8"/>
  <c r="F395" i="9"/>
  <c r="R16" i="1"/>
  <c r="AF80" i="9"/>
  <c r="AE416" i="10"/>
  <c r="U227" i="11"/>
  <c r="AG193" i="11"/>
  <c r="G407" i="11"/>
  <c r="S407" i="11" s="1"/>
  <c r="T16" i="1"/>
  <c r="V276" i="14"/>
  <c r="H451" i="4"/>
  <c r="H466" i="4" s="1"/>
  <c r="M468" i="4" s="1"/>
  <c r="AF145" i="6"/>
  <c r="AJ145" i="6" s="1"/>
  <c r="AF284" i="6"/>
  <c r="X312" i="4"/>
  <c r="P14" i="1"/>
  <c r="X233" i="4"/>
  <c r="Y190" i="6"/>
  <c r="AE422" i="6"/>
  <c r="AF113" i="7"/>
  <c r="AI113" i="7" s="1"/>
  <c r="Y287" i="8"/>
  <c r="AF109" i="8"/>
  <c r="AI109" i="8" s="1"/>
  <c r="AJ141" i="11"/>
  <c r="Z96" i="11"/>
  <c r="AG277" i="11"/>
  <c r="I364" i="12"/>
  <c r="V276" i="13"/>
  <c r="V291" i="13" s="1"/>
  <c r="V416" i="13" s="1"/>
  <c r="F397" i="13"/>
  <c r="R397" i="13" s="1"/>
  <c r="V16" i="1"/>
  <c r="AF298" i="14"/>
  <c r="AF406" i="14"/>
  <c r="Y222" i="14"/>
  <c r="AF121" i="14"/>
  <c r="AI112" i="14"/>
  <c r="AN165" i="4"/>
  <c r="AF76" i="6"/>
  <c r="AB233" i="4"/>
  <c r="Y75" i="5"/>
  <c r="Y100" i="5" s="1"/>
  <c r="Y418" i="5" s="1"/>
  <c r="N291" i="5"/>
  <c r="AF372" i="6"/>
  <c r="AF255" i="6"/>
  <c r="AF48" i="6"/>
  <c r="AF302" i="6"/>
  <c r="AF157" i="7"/>
  <c r="AI157" i="7" s="1"/>
  <c r="V72" i="7"/>
  <c r="V97" i="7" s="1"/>
  <c r="AF10" i="7"/>
  <c r="AF90" i="7"/>
  <c r="P8" i="1"/>
  <c r="AF54" i="8"/>
  <c r="AF300" i="8"/>
  <c r="L286" i="10"/>
  <c r="AF364" i="10"/>
  <c r="T181" i="10"/>
  <c r="AF103" i="10"/>
  <c r="AF181" i="10" s="1"/>
  <c r="U385" i="11"/>
  <c r="AG342" i="11"/>
  <c r="AG372" i="11"/>
  <c r="U15" i="1"/>
  <c r="AF339" i="12"/>
  <c r="AI27" i="13"/>
  <c r="AF341" i="14"/>
  <c r="Z185" i="14"/>
  <c r="T95" i="14"/>
  <c r="AF86" i="14"/>
  <c r="AG317" i="4"/>
  <c r="AN315" i="4"/>
  <c r="AN317" i="4" s="1"/>
  <c r="AF336" i="7"/>
  <c r="AA280" i="6"/>
  <c r="T393" i="8"/>
  <c r="T396" i="8" s="1"/>
  <c r="AF389" i="8"/>
  <c r="AF393" i="8" s="1"/>
  <c r="AF26" i="9"/>
  <c r="AI26" i="9" s="1"/>
  <c r="Z286" i="10"/>
  <c r="AG287" i="11"/>
  <c r="AG22" i="11"/>
  <c r="AJ22" i="11" s="1"/>
  <c r="AF107" i="12"/>
  <c r="AI107" i="12" s="1"/>
  <c r="AF225" i="12"/>
  <c r="AF365" i="14"/>
  <c r="N386" i="14"/>
  <c r="AI115" i="14"/>
  <c r="X185" i="14"/>
  <c r="AF113" i="6"/>
  <c r="AJ113" i="6" s="1"/>
  <c r="V75" i="5"/>
  <c r="V100" i="5" s="1"/>
  <c r="V418" i="5" s="1"/>
  <c r="Z312" i="4"/>
  <c r="AJ39" i="6"/>
  <c r="AA275" i="8"/>
  <c r="AF127" i="7"/>
  <c r="AI127" i="7" s="1"/>
  <c r="AF156" i="8"/>
  <c r="AI156" i="8" s="1"/>
  <c r="U287" i="8"/>
  <c r="AF89" i="9"/>
  <c r="Z416" i="10"/>
  <c r="T83" i="10"/>
  <c r="AF75" i="10"/>
  <c r="AF83" i="10" s="1"/>
  <c r="J7" i="2" s="1"/>
  <c r="AJ113" i="11"/>
  <c r="O99" i="11"/>
  <c r="F392" i="12"/>
  <c r="R392" i="12" s="1"/>
  <c r="U29" i="1"/>
  <c r="J269" i="12"/>
  <c r="AI11" i="13"/>
  <c r="AI111" i="14"/>
  <c r="R466" i="4"/>
  <c r="AG298" i="4"/>
  <c r="AN298" i="4" s="1"/>
  <c r="AN137" i="4"/>
  <c r="W290" i="4"/>
  <c r="AF234" i="6"/>
  <c r="G100" i="5"/>
  <c r="G418" i="5" s="1"/>
  <c r="AF379" i="5"/>
  <c r="AF37" i="5"/>
  <c r="AJ37" i="5" s="1"/>
  <c r="AJ33" i="6"/>
  <c r="J286" i="7"/>
  <c r="J412" i="7" s="1"/>
  <c r="AF322" i="8"/>
  <c r="N290" i="8"/>
  <c r="AB75" i="8"/>
  <c r="AB100" i="8" s="1"/>
  <c r="X75" i="9"/>
  <c r="I99" i="9"/>
  <c r="AG70" i="11"/>
  <c r="AD75" i="11"/>
  <c r="AF158" i="12"/>
  <c r="X266" i="12"/>
  <c r="J291" i="13"/>
  <c r="AA186" i="13"/>
  <c r="R397" i="14"/>
  <c r="AB288" i="14"/>
  <c r="AH167" i="15"/>
  <c r="AN139" i="4"/>
  <c r="M388" i="5"/>
  <c r="X290" i="4"/>
  <c r="AF148" i="6"/>
  <c r="AJ148" i="6" s="1"/>
  <c r="AC81" i="6"/>
  <c r="F399" i="5"/>
  <c r="N16" i="1"/>
  <c r="AJ28" i="6"/>
  <c r="AF223" i="6"/>
  <c r="AF141" i="7"/>
  <c r="AI141" i="7" s="1"/>
  <c r="AF223" i="7"/>
  <c r="AF168" i="7"/>
  <c r="AF62" i="7"/>
  <c r="V86" i="8"/>
  <c r="V100" i="8" s="1"/>
  <c r="AF147" i="9"/>
  <c r="AI147" i="9" s="1"/>
  <c r="AF38" i="9"/>
  <c r="AI38" i="9" s="1"/>
  <c r="AG168" i="11"/>
  <c r="AJ128" i="11"/>
  <c r="AG336" i="11"/>
  <c r="I80" i="12"/>
  <c r="I395" i="12" s="1"/>
  <c r="AA352" i="12"/>
  <c r="AA364" i="12" s="1"/>
  <c r="AD201" i="12"/>
  <c r="K80" i="12"/>
  <c r="AF79" i="13"/>
  <c r="AF87" i="13" s="1"/>
  <c r="AF315" i="13"/>
  <c r="V8" i="1"/>
  <c r="AF254" i="13"/>
  <c r="U185" i="14"/>
  <c r="AH403" i="15"/>
  <c r="AG257" i="4"/>
  <c r="AN257" i="4" s="1"/>
  <c r="W194" i="4"/>
  <c r="AD271" i="7"/>
  <c r="AD286" i="7" s="1"/>
  <c r="AD412" i="7" s="1"/>
  <c r="V91" i="6"/>
  <c r="V105" i="6" s="1"/>
  <c r="AF83" i="6"/>
  <c r="U81" i="6"/>
  <c r="W222" i="8"/>
  <c r="H385" i="8"/>
  <c r="T97" i="8"/>
  <c r="AF89" i="8"/>
  <c r="Y222" i="8"/>
  <c r="Z286" i="9"/>
  <c r="V286" i="9"/>
  <c r="J99" i="9"/>
  <c r="AF68" i="9"/>
  <c r="AF326" i="10"/>
  <c r="AF301" i="10"/>
  <c r="AG307" i="11"/>
  <c r="AG332" i="11"/>
  <c r="AJ332" i="11" s="1"/>
  <c r="AA281" i="11"/>
  <c r="AG18" i="11"/>
  <c r="AJ18" i="11" s="1"/>
  <c r="V96" i="11"/>
  <c r="AG88" i="11"/>
  <c r="Q80" i="12"/>
  <c r="Q395" i="12" s="1"/>
  <c r="AF41" i="12"/>
  <c r="AI41" i="12" s="1"/>
  <c r="T375" i="13"/>
  <c r="F291" i="13"/>
  <c r="V12" i="1"/>
  <c r="W374" i="13"/>
  <c r="W386" i="13" s="1"/>
  <c r="R413" i="14"/>
  <c r="AF55" i="14"/>
  <c r="U223" i="13"/>
  <c r="H287" i="15"/>
  <c r="T287" i="15" s="1"/>
  <c r="I12" i="1"/>
  <c r="I17" i="1" s="1"/>
  <c r="K17" i="1" s="1"/>
  <c r="L17" i="1" s="1"/>
  <c r="M414" i="15"/>
  <c r="AH208" i="15"/>
  <c r="AF341" i="8"/>
  <c r="V29" i="1"/>
  <c r="AH171" i="15"/>
  <c r="AH180" i="15"/>
  <c r="W182" i="15"/>
  <c r="W287" i="15" s="1"/>
  <c r="AA182" i="15"/>
  <c r="AA287" i="15" s="1"/>
  <c r="AH29" i="15"/>
  <c r="AH123" i="15"/>
  <c r="AK123" i="15" s="1"/>
  <c r="AC78" i="4"/>
  <c r="AH68" i="15"/>
  <c r="AH249" i="15"/>
  <c r="F391" i="6"/>
  <c r="L97" i="15"/>
  <c r="AH55" i="15"/>
  <c r="Q466" i="4"/>
  <c r="Q468" i="4" s="1"/>
  <c r="F419" i="6"/>
  <c r="R419" i="6" s="1"/>
  <c r="O29" i="1"/>
  <c r="AF412" i="6"/>
  <c r="W72" i="7"/>
  <c r="W97" i="7" s="1"/>
  <c r="U181" i="7"/>
  <c r="AF103" i="7"/>
  <c r="T373" i="8"/>
  <c r="T385" i="8" s="1"/>
  <c r="AF316" i="8"/>
  <c r="Z86" i="8"/>
  <c r="Z222" i="8"/>
  <c r="Z290" i="8" s="1"/>
  <c r="Y271" i="7"/>
  <c r="T184" i="9"/>
  <c r="AF105" i="9"/>
  <c r="AB416" i="10"/>
  <c r="AJ124" i="11"/>
  <c r="V85" i="11"/>
  <c r="AG77" i="11"/>
  <c r="Z74" i="11"/>
  <c r="Z99" i="11" s="1"/>
  <c r="AG183" i="11"/>
  <c r="U66" i="12"/>
  <c r="AF58" i="12"/>
  <c r="AI45" i="13"/>
  <c r="AF130" i="14"/>
  <c r="V185" i="14"/>
  <c r="AB406" i="4"/>
  <c r="AB418" i="4" s="1"/>
  <c r="F291" i="5"/>
  <c r="N12" i="1"/>
  <c r="F100" i="8"/>
  <c r="Q6" i="1"/>
  <c r="AF312" i="7"/>
  <c r="AF347" i="9"/>
  <c r="AF349" i="10"/>
  <c r="I426" i="11"/>
  <c r="AG205" i="11"/>
  <c r="V190" i="11"/>
  <c r="V296" i="11" s="1"/>
  <c r="AG105" i="11"/>
  <c r="AJ127" i="11"/>
  <c r="AC352" i="12"/>
  <c r="AC364" i="12" s="1"/>
  <c r="AD55" i="12"/>
  <c r="AD80" i="12" s="1"/>
  <c r="AE372" i="12"/>
  <c r="AE375" i="12" s="1"/>
  <c r="AF317" i="13"/>
  <c r="Y276" i="14"/>
  <c r="AF308" i="14"/>
  <c r="AI138" i="14"/>
  <c r="AH367" i="15"/>
  <c r="K100" i="5"/>
  <c r="K418" i="5" s="1"/>
  <c r="AF150" i="6"/>
  <c r="AJ150" i="6" s="1"/>
  <c r="Z280" i="6"/>
  <c r="AF23" i="7"/>
  <c r="AI23" i="7" s="1"/>
  <c r="F295" i="6"/>
  <c r="O12" i="1"/>
  <c r="AA181" i="7"/>
  <c r="AA286" i="7" s="1"/>
  <c r="AA412" i="7" s="1"/>
  <c r="H412" i="7"/>
  <c r="T94" i="7"/>
  <c r="AF86" i="7"/>
  <c r="AF339" i="8"/>
  <c r="AF196" i="8"/>
  <c r="AF122" i="8"/>
  <c r="AI122" i="8" s="1"/>
  <c r="AF80" i="8"/>
  <c r="AF36" i="9"/>
  <c r="AI36" i="9" s="1"/>
  <c r="AF242" i="9"/>
  <c r="AF127" i="9"/>
  <c r="AI127" i="9" s="1"/>
  <c r="T74" i="9"/>
  <c r="AF10" i="9"/>
  <c r="AJ125" i="11"/>
  <c r="AG302" i="11"/>
  <c r="T15" i="1"/>
  <c r="U269" i="12"/>
  <c r="Y276" i="13"/>
  <c r="L98" i="14"/>
  <c r="L416" i="14" s="1"/>
  <c r="N291" i="14"/>
  <c r="X222" i="14"/>
  <c r="T288" i="14"/>
  <c r="AF279" i="14"/>
  <c r="AF316" i="14"/>
  <c r="AF171" i="14"/>
  <c r="AH348" i="15"/>
  <c r="AH296" i="15"/>
  <c r="AD290" i="4"/>
  <c r="Z290" i="4"/>
  <c r="Z319" i="4" s="1"/>
  <c r="F286" i="7"/>
  <c r="P12" i="1"/>
  <c r="AF60" i="6"/>
  <c r="F396" i="8"/>
  <c r="Q16" i="1"/>
  <c r="AB222" i="8"/>
  <c r="AF83" i="8"/>
  <c r="T86" i="8"/>
  <c r="AF78" i="8"/>
  <c r="AF337" i="9"/>
  <c r="AF155" i="9"/>
  <c r="AF51" i="9"/>
  <c r="AF360" i="10"/>
  <c r="M99" i="11"/>
  <c r="AA201" i="12"/>
  <c r="AA269" i="12" s="1"/>
  <c r="AF274" i="14"/>
  <c r="J291" i="14"/>
  <c r="AC312" i="4"/>
  <c r="AF178" i="6"/>
  <c r="T223" i="5"/>
  <c r="I100" i="5"/>
  <c r="I418" i="5" s="1"/>
  <c r="AF359" i="6"/>
  <c r="I105" i="6"/>
  <c r="T288" i="5"/>
  <c r="AF256" i="7"/>
  <c r="AF232" i="7"/>
  <c r="T373" i="9"/>
  <c r="AF335" i="9"/>
  <c r="AF297" i="9"/>
  <c r="S7" i="1"/>
  <c r="AG40" i="11"/>
  <c r="AJ40" i="11" s="1"/>
  <c r="U384" i="11"/>
  <c r="U396" i="11" s="1"/>
  <c r="AG322" i="11"/>
  <c r="O396" i="11"/>
  <c r="AC74" i="11"/>
  <c r="AC99" i="11" s="1"/>
  <c r="AJ110" i="11"/>
  <c r="AG177" i="11"/>
  <c r="AJ146" i="11"/>
  <c r="R77" i="12"/>
  <c r="T77" i="13"/>
  <c r="AF77" i="13" s="1"/>
  <c r="M7" i="2" s="1"/>
  <c r="V14" i="1"/>
  <c r="AF214" i="13"/>
  <c r="AI36" i="13"/>
  <c r="Y72" i="14"/>
  <c r="Y98" i="14" s="1"/>
  <c r="I291" i="14"/>
  <c r="I416" i="14" s="1"/>
  <c r="AF243" i="14"/>
  <c r="AF91" i="14"/>
  <c r="AF119" i="14"/>
  <c r="AG154" i="4"/>
  <c r="N21" i="1"/>
  <c r="AJ26" i="6"/>
  <c r="AF40" i="6"/>
  <c r="W218" i="7"/>
  <c r="W286" i="7" s="1"/>
  <c r="AB185" i="8"/>
  <c r="AB290" i="8" s="1"/>
  <c r="N415" i="8"/>
  <c r="U275" i="8"/>
  <c r="AF269" i="9"/>
  <c r="X286" i="9"/>
  <c r="AB75" i="9"/>
  <c r="AA286" i="10"/>
  <c r="Y227" i="11"/>
  <c r="Y296" i="11" s="1"/>
  <c r="AG373" i="11"/>
  <c r="AG316" i="11"/>
  <c r="M296" i="11"/>
  <c r="AF205" i="12"/>
  <c r="T254" i="12"/>
  <c r="AC73" i="14"/>
  <c r="AC72" i="14"/>
  <c r="AC98" i="14" s="1"/>
  <c r="AC416" i="14" s="1"/>
  <c r="AF178" i="13"/>
  <c r="I386" i="13"/>
  <c r="T276" i="14"/>
  <c r="AF225" i="14"/>
  <c r="AF352" i="14"/>
  <c r="T394" i="14"/>
  <c r="T397" i="14" s="1"/>
  <c r="AF390" i="14"/>
  <c r="AF394" i="14" s="1"/>
  <c r="AF413" i="14"/>
  <c r="U222" i="14"/>
  <c r="AF286" i="14"/>
  <c r="AI145" i="14"/>
  <c r="AN147" i="4"/>
  <c r="AF132" i="6"/>
  <c r="AJ132" i="6" s="1"/>
  <c r="AN10" i="4"/>
  <c r="AN143" i="4"/>
  <c r="AF129" i="6"/>
  <c r="AJ129" i="6" s="1"/>
  <c r="N13" i="1"/>
  <c r="AD81" i="6"/>
  <c r="T396" i="5"/>
  <c r="T399" i="5" s="1"/>
  <c r="AF392" i="5"/>
  <c r="AF396" i="5" s="1"/>
  <c r="X190" i="6"/>
  <c r="AF34" i="7"/>
  <c r="AI34" i="7" s="1"/>
  <c r="AF376" i="8"/>
  <c r="AF235" i="8"/>
  <c r="T96" i="9"/>
  <c r="F384" i="9"/>
  <c r="R20" i="1"/>
  <c r="AF403" i="9"/>
  <c r="AF161" i="9"/>
  <c r="AC286" i="10"/>
  <c r="AA96" i="11"/>
  <c r="AG414" i="11"/>
  <c r="AJ140" i="11"/>
  <c r="AG315" i="11"/>
  <c r="AG33" i="11"/>
  <c r="AJ33" i="11" s="1"/>
  <c r="AF86" i="12"/>
  <c r="T87" i="13"/>
  <c r="T101" i="13" s="1"/>
  <c r="AF234" i="14"/>
  <c r="AF339" i="14"/>
  <c r="AF162" i="14"/>
  <c r="G291" i="14"/>
  <c r="T73" i="14"/>
  <c r="AF11" i="14"/>
  <c r="AI11" i="14" s="1"/>
  <c r="H100" i="5"/>
  <c r="R100" i="5"/>
  <c r="AF89" i="5"/>
  <c r="T97" i="5"/>
  <c r="V227" i="6"/>
  <c r="Y80" i="6"/>
  <c r="Y105" i="6" s="1"/>
  <c r="AF100" i="6"/>
  <c r="AF378" i="8"/>
  <c r="AF43" i="8"/>
  <c r="AI43" i="8" s="1"/>
  <c r="Q13" i="1"/>
  <c r="K385" i="8"/>
  <c r="AF380" i="8"/>
  <c r="AF209" i="8"/>
  <c r="U185" i="8"/>
  <c r="AF131" i="7"/>
  <c r="AI131" i="7" s="1"/>
  <c r="J384" i="9"/>
  <c r="X384" i="9" s="1"/>
  <c r="M97" i="10"/>
  <c r="N97" i="10"/>
  <c r="N416" i="10" s="1"/>
  <c r="AG333" i="11"/>
  <c r="U75" i="11"/>
  <c r="AG75" i="11" s="1"/>
  <c r="K7" i="2" s="1"/>
  <c r="AG11" i="11"/>
  <c r="AJ11" i="11" s="1"/>
  <c r="U74" i="11"/>
  <c r="U99" i="11" s="1"/>
  <c r="AG266" i="11"/>
  <c r="AJ266" i="11" s="1"/>
  <c r="AG48" i="11"/>
  <c r="AJ48" i="11" s="1"/>
  <c r="K269" i="12"/>
  <c r="H386" i="14"/>
  <c r="AA276" i="14"/>
  <c r="AI131" i="14"/>
  <c r="AI122" i="14"/>
  <c r="AF61" i="14"/>
  <c r="T395" i="15"/>
  <c r="AG276" i="4"/>
  <c r="AN276" i="4" s="1"/>
  <c r="R413" i="13"/>
  <c r="AH379" i="15"/>
  <c r="AH365" i="15"/>
  <c r="AH153" i="15"/>
  <c r="W72" i="15"/>
  <c r="W97" i="15" s="1"/>
  <c r="AH15" i="15"/>
  <c r="AH254" i="15"/>
  <c r="AF84" i="6"/>
  <c r="AJ84" i="6" s="1"/>
  <c r="AJ91" i="6" s="1"/>
  <c r="AH133" i="15"/>
  <c r="AK133" i="15" s="1"/>
  <c r="AH169" i="15"/>
  <c r="AH111" i="15"/>
  <c r="AF129" i="14"/>
  <c r="F415" i="5"/>
  <c r="T415" i="5" s="1"/>
  <c r="N29" i="1"/>
  <c r="M418" i="5"/>
  <c r="AF312" i="6"/>
  <c r="AF57" i="7"/>
  <c r="I412" i="7"/>
  <c r="G286" i="7"/>
  <c r="AF326" i="8"/>
  <c r="F289" i="9"/>
  <c r="R12" i="1"/>
  <c r="AF379" i="9"/>
  <c r="N286" i="10"/>
  <c r="K426" i="11"/>
  <c r="AG42" i="11"/>
  <c r="AJ42" i="11" s="1"/>
  <c r="AF313" i="12"/>
  <c r="AF168" i="14"/>
  <c r="H291" i="14"/>
  <c r="H416" i="14" s="1"/>
  <c r="H411" i="15"/>
  <c r="T411" i="15" s="1"/>
  <c r="I29" i="1"/>
  <c r="K29" i="1" s="1"/>
  <c r="L29" i="1" s="1"/>
  <c r="Y406" i="4"/>
  <c r="Y418" i="4" s="1"/>
  <c r="AJ42" i="6"/>
  <c r="T102" i="6"/>
  <c r="AF94" i="6"/>
  <c r="L290" i="8"/>
  <c r="L415" i="8" s="1"/>
  <c r="AF124" i="8"/>
  <c r="AI124" i="8" s="1"/>
  <c r="AB181" i="7"/>
  <c r="AF255" i="8"/>
  <c r="G385" i="8"/>
  <c r="AF315" i="8"/>
  <c r="AF167" i="9"/>
  <c r="AF300" i="9"/>
  <c r="AA97" i="10"/>
  <c r="AA416" i="10" s="1"/>
  <c r="AF344" i="10"/>
  <c r="G296" i="11"/>
  <c r="T12" i="1"/>
  <c r="H296" i="11"/>
  <c r="R201" i="12"/>
  <c r="K364" i="12"/>
  <c r="AF340" i="12"/>
  <c r="P80" i="12"/>
  <c r="P395" i="12" s="1"/>
  <c r="AF229" i="12"/>
  <c r="T394" i="13"/>
  <c r="T397" i="13" s="1"/>
  <c r="AF390" i="13"/>
  <c r="AF394" i="13" s="1"/>
  <c r="M23" i="2" s="1"/>
  <c r="AF210" i="13"/>
  <c r="AF22" i="13"/>
  <c r="AF381" i="14"/>
  <c r="Y288" i="14"/>
  <c r="AH130" i="15"/>
  <c r="AK130" i="15" s="1"/>
  <c r="H291" i="5"/>
  <c r="T72" i="7"/>
  <c r="T97" i="7" s="1"/>
  <c r="AF279" i="5"/>
  <c r="AF288" i="5" s="1"/>
  <c r="E15" i="2" s="1"/>
  <c r="AF125" i="7"/>
  <c r="AI125" i="7" s="1"/>
  <c r="AF78" i="7"/>
  <c r="G100" i="8"/>
  <c r="AF229" i="8"/>
  <c r="AF251" i="8"/>
  <c r="AF399" i="9"/>
  <c r="AF211" i="9"/>
  <c r="AF189" i="9"/>
  <c r="F99" i="9"/>
  <c r="R6" i="1"/>
  <c r="R9" i="1" s="1"/>
  <c r="W416" i="10"/>
  <c r="L416" i="10"/>
  <c r="AG38" i="11"/>
  <c r="AJ38" i="11" s="1"/>
  <c r="AG204" i="11"/>
  <c r="Z227" i="11"/>
  <c r="Z296" i="11" s="1"/>
  <c r="G396" i="11"/>
  <c r="T20" i="1"/>
  <c r="U293" i="11"/>
  <c r="AG284" i="11"/>
  <c r="AG293" i="11" s="1"/>
  <c r="K15" i="2" s="1"/>
  <c r="AF266" i="13"/>
  <c r="W288" i="14"/>
  <c r="T222" i="14"/>
  <c r="AF188" i="14"/>
  <c r="AI124" i="14"/>
  <c r="Z222" i="14"/>
  <c r="AI114" i="14"/>
  <c r="AA290" i="4"/>
  <c r="AA80" i="6"/>
  <c r="AA105" i="6" s="1"/>
  <c r="AF241" i="6"/>
  <c r="AJ22" i="6"/>
  <c r="Z379" i="6"/>
  <c r="Z391" i="6" s="1"/>
  <c r="AF27" i="8"/>
  <c r="AI27" i="8" s="1"/>
  <c r="AF14" i="8"/>
  <c r="AI14" i="8" s="1"/>
  <c r="Q7" i="1"/>
  <c r="AF45" i="9"/>
  <c r="AI45" i="9" s="1"/>
  <c r="AF32" i="9"/>
  <c r="AI32" i="9" s="1"/>
  <c r="AF334" i="10"/>
  <c r="AF367" i="10"/>
  <c r="G386" i="10"/>
  <c r="R386" i="10" s="1"/>
  <c r="AG382" i="11"/>
  <c r="AG388" i="11"/>
  <c r="AF258" i="12"/>
  <c r="G416" i="13"/>
  <c r="T375" i="14"/>
  <c r="AF337" i="14"/>
  <c r="AF375" i="14" s="1"/>
  <c r="AF281" i="14"/>
  <c r="T185" i="14"/>
  <c r="T291" i="14" s="1"/>
  <c r="AF104" i="14"/>
  <c r="AF118" i="14"/>
  <c r="AD276" i="14"/>
  <c r="AD291" i="14" s="1"/>
  <c r="AD416" i="14" s="1"/>
  <c r="AN126" i="4"/>
  <c r="J105" i="6"/>
  <c r="W418" i="5"/>
  <c r="Z292" i="6"/>
  <c r="W80" i="6"/>
  <c r="W105" i="6" s="1"/>
  <c r="AJ47" i="6"/>
  <c r="AF111" i="6"/>
  <c r="N381" i="7"/>
  <c r="W271" i="7"/>
  <c r="AF275" i="7"/>
  <c r="AF318" i="7"/>
  <c r="T222" i="8"/>
  <c r="AF188" i="8"/>
  <c r="AF114" i="8"/>
  <c r="AI114" i="8" s="1"/>
  <c r="X185" i="8"/>
  <c r="AD75" i="8"/>
  <c r="AD100" i="8" s="1"/>
  <c r="AF57" i="9"/>
  <c r="G289" i="9"/>
  <c r="G414" i="9" s="1"/>
  <c r="S8" i="1"/>
  <c r="AG238" i="11"/>
  <c r="U21" i="1"/>
  <c r="AE266" i="12"/>
  <c r="AE269" i="12" s="1"/>
  <c r="AE395" i="12" s="1"/>
  <c r="K101" i="13"/>
  <c r="H291" i="13"/>
  <c r="AF323" i="13"/>
  <c r="AB276" i="14"/>
  <c r="AF357" i="14"/>
  <c r="AC233" i="4"/>
  <c r="AC319" i="4" s="1"/>
  <c r="AC451" i="4" s="1"/>
  <c r="AF104" i="7"/>
  <c r="AI104" i="7" s="1"/>
  <c r="T181" i="7"/>
  <c r="AF297" i="7"/>
  <c r="AG261" i="4"/>
  <c r="AN261" i="4" s="1"/>
  <c r="AJ27" i="6"/>
  <c r="I295" i="6"/>
  <c r="AF215" i="6"/>
  <c r="AF195" i="7"/>
  <c r="AF27" i="7"/>
  <c r="AI27" i="7" s="1"/>
  <c r="Y86" i="8"/>
  <c r="J286" i="10"/>
  <c r="AF320" i="10"/>
  <c r="M286" i="10"/>
  <c r="AF378" i="10"/>
  <c r="AJ145" i="11"/>
  <c r="AJ130" i="11"/>
  <c r="AG90" i="11"/>
  <c r="AA190" i="11"/>
  <c r="AA296" i="11" s="1"/>
  <c r="V352" i="12"/>
  <c r="V364" i="12" s="1"/>
  <c r="X352" i="12"/>
  <c r="X364" i="12" s="1"/>
  <c r="AD352" i="12"/>
  <c r="AD364" i="12" s="1"/>
  <c r="L364" i="12"/>
  <c r="AC223" i="13"/>
  <c r="Z223" i="13"/>
  <c r="Z291" i="13" s="1"/>
  <c r="Z416" i="13" s="1"/>
  <c r="AI128" i="14"/>
  <c r="W233" i="4"/>
  <c r="AF366" i="6"/>
  <c r="AF194" i="7"/>
  <c r="AE81" i="6"/>
  <c r="AB190" i="6"/>
  <c r="AF134" i="6"/>
  <c r="AJ134" i="6" s="1"/>
  <c r="J295" i="6"/>
  <c r="L295" i="6"/>
  <c r="AJ14" i="6"/>
  <c r="AF109" i="7"/>
  <c r="AI109" i="7" s="1"/>
  <c r="AF202" i="7"/>
  <c r="AF143" i="7"/>
  <c r="AI143" i="7" s="1"/>
  <c r="Q21" i="1"/>
  <c r="F290" i="8"/>
  <c r="Q12" i="1"/>
  <c r="AF31" i="8"/>
  <c r="AI31" i="8" s="1"/>
  <c r="AA287" i="8"/>
  <c r="AA290" i="8" s="1"/>
  <c r="AF258" i="9"/>
  <c r="AF317" i="9"/>
  <c r="AF372" i="9" s="1"/>
  <c r="AF70" i="9"/>
  <c r="K384" i="9"/>
  <c r="Y384" i="9" s="1"/>
  <c r="AF377" i="10"/>
  <c r="N296" i="11"/>
  <c r="N426" i="11" s="1"/>
  <c r="AJ133" i="11"/>
  <c r="AB281" i="11"/>
  <c r="AG69" i="11"/>
  <c r="T164" i="12"/>
  <c r="T269" i="12" s="1"/>
  <c r="AF369" i="12"/>
  <c r="AA374" i="13"/>
  <c r="AA386" i="13" s="1"/>
  <c r="M386" i="13"/>
  <c r="W276" i="14"/>
  <c r="AH406" i="15"/>
  <c r="I384" i="15"/>
  <c r="I414" i="15" s="1"/>
  <c r="AH147" i="15"/>
  <c r="T75" i="5"/>
  <c r="AF10" i="5"/>
  <c r="N8" i="1"/>
  <c r="X8" i="1" s="1"/>
  <c r="AF384" i="6"/>
  <c r="V280" i="6"/>
  <c r="K105" i="6"/>
  <c r="T227" i="6"/>
  <c r="AF193" i="6"/>
  <c r="X369" i="7"/>
  <c r="X381" i="7" s="1"/>
  <c r="AF229" i="7"/>
  <c r="AF343" i="7"/>
  <c r="AF358" i="8"/>
  <c r="I385" i="8"/>
  <c r="AF150" i="8"/>
  <c r="AI150" i="8" s="1"/>
  <c r="AF41" i="8"/>
  <c r="AI41" i="8" s="1"/>
  <c r="L385" i="8"/>
  <c r="G290" i="8"/>
  <c r="T85" i="9"/>
  <c r="AF241" i="9"/>
  <c r="AF360" i="9"/>
  <c r="Y184" i="9"/>
  <c r="AA75" i="9"/>
  <c r="AF235" i="9"/>
  <c r="T375" i="10"/>
  <c r="AF332" i="10"/>
  <c r="AG213" i="11"/>
  <c r="AF197" i="13"/>
  <c r="AF402" i="14"/>
  <c r="AF401" i="14"/>
  <c r="AF307" i="14"/>
  <c r="AF42" i="14"/>
  <c r="AI42" i="14" s="1"/>
  <c r="AH401" i="15"/>
  <c r="V392" i="15"/>
  <c r="V395" i="15" s="1"/>
  <c r="AH388" i="15"/>
  <c r="AH392" i="15" s="1"/>
  <c r="O23" i="2" s="1"/>
  <c r="AH346" i="15"/>
  <c r="AH330" i="15"/>
  <c r="AH303" i="15"/>
  <c r="AD72" i="15"/>
  <c r="AD97" i="15" s="1"/>
  <c r="V6" i="1"/>
  <c r="V9" i="1" s="1"/>
  <c r="AH280" i="15"/>
  <c r="AH311" i="15"/>
  <c r="T91" i="6"/>
  <c r="AH114" i="15"/>
  <c r="AK114" i="15" s="1"/>
  <c r="AG294" i="4"/>
  <c r="AN294" i="4" s="1"/>
  <c r="AH70" i="15"/>
  <c r="V72" i="15"/>
  <c r="AH10" i="15"/>
  <c r="X182" i="15"/>
  <c r="X287" i="15" s="1"/>
  <c r="AH69" i="15"/>
  <c r="J97" i="15"/>
  <c r="J414" i="15" s="1"/>
  <c r="V272" i="15"/>
  <c r="C9" i="1"/>
  <c r="AJ24" i="6"/>
  <c r="AF211" i="7"/>
  <c r="I290" i="8"/>
  <c r="Y74" i="11"/>
  <c r="Y99" i="11" s="1"/>
  <c r="AJ112" i="11"/>
  <c r="AI32" i="13"/>
  <c r="AI40" i="13"/>
  <c r="AI12" i="13"/>
  <c r="T223" i="13"/>
  <c r="AF189" i="13"/>
  <c r="U291" i="13"/>
  <c r="AI126" i="14"/>
  <c r="Z406" i="4"/>
  <c r="Z418" i="4" s="1"/>
  <c r="AF237" i="6"/>
  <c r="P7" i="1"/>
  <c r="AF106" i="5"/>
  <c r="T185" i="5"/>
  <c r="T80" i="6"/>
  <c r="T105" i="6" s="1"/>
  <c r="AF10" i="6"/>
  <c r="AF207" i="7"/>
  <c r="AF37" i="7"/>
  <c r="AI37" i="7" s="1"/>
  <c r="AF302" i="8"/>
  <c r="AF58" i="7"/>
  <c r="AF203" i="9"/>
  <c r="AC74" i="9"/>
  <c r="AC99" i="9" s="1"/>
  <c r="V80" i="12"/>
  <c r="AG198" i="11"/>
  <c r="AG20" i="11"/>
  <c r="AJ20" i="11" s="1"/>
  <c r="U276" i="14"/>
  <c r="AF113" i="14"/>
  <c r="AI110" i="14"/>
  <c r="AH411" i="15"/>
  <c r="AH414" i="15" s="1"/>
  <c r="AG302" i="4"/>
  <c r="AN302" i="4" s="1"/>
  <c r="M381" i="7"/>
  <c r="AF308" i="6"/>
  <c r="Y227" i="6"/>
  <c r="U75" i="8"/>
  <c r="U100" i="8" s="1"/>
  <c r="T287" i="8"/>
  <c r="AF278" i="8"/>
  <c r="AF287" i="8" s="1"/>
  <c r="H15" i="2" s="1"/>
  <c r="AF239" i="8"/>
  <c r="AF28" i="9"/>
  <c r="AI28" i="9" s="1"/>
  <c r="U221" i="9"/>
  <c r="AA184" i="9"/>
  <c r="AF115" i="9"/>
  <c r="AI115" i="9" s="1"/>
  <c r="F364" i="12"/>
  <c r="U20" i="1"/>
  <c r="U22" i="1" s="1"/>
  <c r="AF351" i="13"/>
  <c r="X98" i="14"/>
  <c r="AH51" i="15"/>
  <c r="Y312" i="4"/>
  <c r="Y319" i="4" s="1"/>
  <c r="AF187" i="7"/>
  <c r="AF275" i="6"/>
  <c r="N97" i="7"/>
  <c r="N412" i="7" s="1"/>
  <c r="U379" i="6"/>
  <c r="U391" i="6" s="1"/>
  <c r="AF369" i="9"/>
  <c r="AA274" i="9"/>
  <c r="AI286" i="9"/>
  <c r="I12" i="3"/>
  <c r="C12" i="3" s="1"/>
  <c r="H289" i="9"/>
  <c r="AG150" i="11"/>
  <c r="AI35" i="13"/>
  <c r="AE374" i="13"/>
  <c r="AE386" i="13" s="1"/>
  <c r="AI46" i="13"/>
  <c r="F291" i="14"/>
  <c r="AI127" i="14"/>
  <c r="AH342" i="15"/>
  <c r="AG16" i="4"/>
  <c r="AN16" i="4" s="1"/>
  <c r="Z77" i="4"/>
  <c r="Z104" i="4" s="1"/>
  <c r="AJ43" i="6"/>
  <c r="AA379" i="6"/>
  <c r="AA391" i="6" s="1"/>
  <c r="AF98" i="6"/>
  <c r="AF78" i="6"/>
  <c r="T190" i="6"/>
  <c r="T295" i="6" s="1"/>
  <c r="AB369" i="7"/>
  <c r="AB381" i="7" s="1"/>
  <c r="AF241" i="7"/>
  <c r="AF169" i="7"/>
  <c r="V283" i="7"/>
  <c r="V286" i="7" s="1"/>
  <c r="J290" i="8"/>
  <c r="AF60" i="8"/>
  <c r="Z75" i="9"/>
  <c r="U184" i="9"/>
  <c r="R21" i="1"/>
  <c r="AF296" i="10"/>
  <c r="AG361" i="11"/>
  <c r="O269" i="12"/>
  <c r="O395" i="12" s="1"/>
  <c r="T372" i="12"/>
  <c r="T375" i="12" s="1"/>
  <c r="AF368" i="12"/>
  <c r="AF372" i="12" s="1"/>
  <c r="U77" i="12"/>
  <c r="AF69" i="12"/>
  <c r="L101" i="13"/>
  <c r="L416" i="13" s="1"/>
  <c r="T276" i="13"/>
  <c r="AF226" i="13"/>
  <c r="AF349" i="13"/>
  <c r="AF181" i="13"/>
  <c r="AF159" i="13"/>
  <c r="AI133" i="14"/>
  <c r="T76" i="5"/>
  <c r="AF76" i="5" s="1"/>
  <c r="E7" i="2" s="1"/>
  <c r="AJ20" i="6"/>
  <c r="W190" i="6"/>
  <c r="AF127" i="6"/>
  <c r="AJ127" i="6" s="1"/>
  <c r="F381" i="7"/>
  <c r="P20" i="1"/>
  <c r="AF401" i="7"/>
  <c r="AF20" i="9"/>
  <c r="AI20" i="9" s="1"/>
  <c r="AF357" i="9"/>
  <c r="AF10" i="12"/>
  <c r="AG257" i="11"/>
  <c r="AJ257" i="11" s="1"/>
  <c r="AJ148" i="11"/>
  <c r="AJ122" i="11"/>
  <c r="AF355" i="12"/>
  <c r="J364" i="12"/>
  <c r="J395" i="12" s="1"/>
  <c r="Z352" i="12"/>
  <c r="Z364" i="12" s="1"/>
  <c r="AF281" i="12"/>
  <c r="I291" i="13"/>
  <c r="I416" i="13" s="1"/>
  <c r="AE223" i="13"/>
  <c r="AE291" i="13" s="1"/>
  <c r="AE416" i="13" s="1"/>
  <c r="AF332" i="14"/>
  <c r="AF163" i="14"/>
  <c r="AF40" i="14"/>
  <c r="AI40" i="14" s="1"/>
  <c r="AG383" i="4"/>
  <c r="T276" i="5"/>
  <c r="AF226" i="5"/>
  <c r="AF276" i="5" s="1"/>
  <c r="E14" i="2" s="1"/>
  <c r="AF404" i="7"/>
  <c r="AJ37" i="6"/>
  <c r="Z190" i="6"/>
  <c r="Z295" i="6" s="1"/>
  <c r="AF268" i="6"/>
  <c r="Z72" i="7"/>
  <c r="Z97" i="7" s="1"/>
  <c r="AF40" i="7"/>
  <c r="AI40" i="7" s="1"/>
  <c r="T185" i="8"/>
  <c r="AF106" i="8"/>
  <c r="AF295" i="9"/>
  <c r="AC221" i="9"/>
  <c r="AC289" i="9" s="1"/>
  <c r="T374" i="10"/>
  <c r="T386" i="10" s="1"/>
  <c r="AF312" i="10"/>
  <c r="N80" i="12"/>
  <c r="U281" i="11"/>
  <c r="AG230" i="11"/>
  <c r="N269" i="12"/>
  <c r="N386" i="13"/>
  <c r="AC374" i="13"/>
  <c r="AC386" i="13" s="1"/>
  <c r="AI125" i="14"/>
  <c r="AF300" i="14"/>
  <c r="X276" i="14"/>
  <c r="AF116" i="14"/>
  <c r="X414" i="15"/>
  <c r="O384" i="15"/>
  <c r="O414" i="15" s="1"/>
  <c r="AE78" i="4"/>
  <c r="AD233" i="4"/>
  <c r="F22" i="1"/>
  <c r="G22" i="1" s="1"/>
  <c r="AF67" i="7"/>
  <c r="F100" i="5"/>
  <c r="N6" i="1"/>
  <c r="O13" i="1"/>
  <c r="Z80" i="6"/>
  <c r="Z105" i="6" s="1"/>
  <c r="AF133" i="6"/>
  <c r="AJ133" i="6" s="1"/>
  <c r="J381" i="7"/>
  <c r="AF249" i="7"/>
  <c r="T275" i="8"/>
  <c r="AF225" i="8"/>
  <c r="AF37" i="8"/>
  <c r="AI37" i="8" s="1"/>
  <c r="Z74" i="9"/>
  <c r="Z99" i="9" s="1"/>
  <c r="K289" i="9"/>
  <c r="K99" i="9"/>
  <c r="K414" i="9" s="1"/>
  <c r="W286" i="9"/>
  <c r="H384" i="9"/>
  <c r="V384" i="9" s="1"/>
  <c r="T286" i="9"/>
  <c r="AF277" i="9"/>
  <c r="S14" i="1"/>
  <c r="H286" i="10"/>
  <c r="H416" i="10" s="1"/>
  <c r="T72" i="10"/>
  <c r="AF10" i="10"/>
  <c r="AF72" i="10" s="1"/>
  <c r="X74" i="11"/>
  <c r="X99" i="11" s="1"/>
  <c r="AJ120" i="11"/>
  <c r="AG166" i="11"/>
  <c r="AG267" i="11"/>
  <c r="H364" i="12"/>
  <c r="H395" i="12" s="1"/>
  <c r="X372" i="12"/>
  <c r="X375" i="12" s="1"/>
  <c r="AF113" i="13"/>
  <c r="AI113" i="13" s="1"/>
  <c r="J386" i="13"/>
  <c r="AF30" i="13"/>
  <c r="AF260" i="14"/>
  <c r="AF255" i="14"/>
  <c r="AI120" i="14"/>
  <c r="AF108" i="14"/>
  <c r="W392" i="15"/>
  <c r="W395" i="15" s="1"/>
  <c r="Z78" i="4"/>
  <c r="AF161" i="14"/>
  <c r="AH12" i="15"/>
  <c r="AG293" i="4"/>
  <c r="AG312" i="4" s="1"/>
  <c r="C15" i="2" s="1"/>
  <c r="F101" i="13"/>
  <c r="AD284" i="15"/>
  <c r="Y182" i="15"/>
  <c r="Y287" i="15" s="1"/>
  <c r="Y72" i="15"/>
  <c r="Y97" i="15" s="1"/>
  <c r="AH262" i="15"/>
  <c r="AK317" i="5"/>
  <c r="AJ376" i="5"/>
  <c r="E6" i="3" s="1"/>
  <c r="AH168" i="15"/>
  <c r="H97" i="15"/>
  <c r="I6" i="1"/>
  <c r="V254" i="12"/>
  <c r="AH137" i="15"/>
  <c r="AK137" i="15" s="1"/>
  <c r="AH132" i="15"/>
  <c r="AK132" i="15" s="1"/>
  <c r="AH164" i="15"/>
  <c r="AH50" i="15"/>
  <c r="AF272" i="15"/>
  <c r="AF287" i="15" s="1"/>
  <c r="AF414" i="15" s="1"/>
  <c r="AJ17" i="6"/>
  <c r="W290" i="8"/>
  <c r="W415" i="8" s="1"/>
  <c r="AJ109" i="11"/>
  <c r="AG264" i="11"/>
  <c r="AJ264" i="11" s="1"/>
  <c r="AJ119" i="11"/>
  <c r="AI48" i="13"/>
  <c r="AF313" i="14"/>
  <c r="AF233" i="7"/>
  <c r="AG164" i="4"/>
  <c r="AF366" i="7"/>
  <c r="AF251" i="6"/>
  <c r="L291" i="5"/>
  <c r="I100" i="8"/>
  <c r="I415" i="8" s="1"/>
  <c r="AF297" i="5"/>
  <c r="T376" i="5"/>
  <c r="T388" i="5" s="1"/>
  <c r="AF342" i="7"/>
  <c r="AF206" i="8"/>
  <c r="R14" i="1"/>
  <c r="W184" i="9"/>
  <c r="W289" i="9" s="1"/>
  <c r="AD185" i="8"/>
  <c r="AD290" i="8" s="1"/>
  <c r="AG153" i="11"/>
  <c r="AG34" i="11"/>
  <c r="AJ34" i="11" s="1"/>
  <c r="AI34" i="13"/>
  <c r="G416" i="14"/>
  <c r="AF262" i="14"/>
  <c r="AF202" i="14"/>
  <c r="AG429" i="4"/>
  <c r="D17" i="3"/>
  <c r="C17" i="3" s="1"/>
  <c r="AN422" i="4"/>
  <c r="AN429" i="4" s="1"/>
  <c r="U223" i="5"/>
  <c r="X227" i="6"/>
  <c r="AF118" i="6"/>
  <c r="AJ118" i="6" s="1"/>
  <c r="Z218" i="7"/>
  <c r="Z286" i="7" s="1"/>
  <c r="X222" i="8"/>
  <c r="Q15" i="1"/>
  <c r="AF128" i="9"/>
  <c r="AI128" i="9" s="1"/>
  <c r="F411" i="9"/>
  <c r="R29" i="1"/>
  <c r="M289" i="9"/>
  <c r="M414" i="9" s="1"/>
  <c r="AF176" i="9"/>
  <c r="AG233" i="11"/>
  <c r="AG387" i="11"/>
  <c r="G423" i="11"/>
  <c r="S423" i="11" s="1"/>
  <c r="T29" i="1"/>
  <c r="AG55" i="11"/>
  <c r="M395" i="12"/>
  <c r="T352" i="12"/>
  <c r="T364" i="12" s="1"/>
  <c r="AF275" i="12"/>
  <c r="AF70" i="13"/>
  <c r="AF228" i="13"/>
  <c r="AF218" i="14"/>
  <c r="W222" i="14"/>
  <c r="W291" i="14" s="1"/>
  <c r="J98" i="14"/>
  <c r="J416" i="14" s="1"/>
  <c r="AI146" i="14"/>
  <c r="AN153" i="4"/>
  <c r="O14" i="1"/>
  <c r="AF358" i="6"/>
  <c r="AJ34" i="6"/>
  <c r="V379" i="6"/>
  <c r="V391" i="6" s="1"/>
  <c r="AF36" i="6"/>
  <c r="G391" i="6"/>
  <c r="AE75" i="9"/>
  <c r="U369" i="7"/>
  <c r="U381" i="7" s="1"/>
  <c r="X218" i="7"/>
  <c r="AB283" i="7"/>
  <c r="AF364" i="9"/>
  <c r="AF253" i="9"/>
  <c r="V184" i="9"/>
  <c r="V289" i="9" s="1"/>
  <c r="AB221" i="9"/>
  <c r="AB289" i="9" s="1"/>
  <c r="T218" i="10"/>
  <c r="AF184" i="10"/>
  <c r="AF218" i="10" s="1"/>
  <c r="J13" i="2" s="1"/>
  <c r="U190" i="11"/>
  <c r="U296" i="11" s="1"/>
  <c r="AG25" i="11"/>
  <c r="AJ25" i="11" s="1"/>
  <c r="AJ118" i="11"/>
  <c r="L269" i="12"/>
  <c r="AF174" i="12"/>
  <c r="K291" i="13"/>
  <c r="Z374" i="13"/>
  <c r="Z386" i="13" s="1"/>
  <c r="U95" i="14"/>
  <c r="AF16" i="14"/>
  <c r="AI16" i="14" s="1"/>
  <c r="AI73" i="14" s="1"/>
  <c r="N4" i="3" s="1"/>
  <c r="AH52" i="15"/>
  <c r="U292" i="6"/>
  <c r="AF260" i="7"/>
  <c r="AF254" i="7"/>
  <c r="AF263" i="9"/>
  <c r="AF375" i="9"/>
  <c r="AF368" i="10"/>
  <c r="U72" i="10"/>
  <c r="U97" i="10" s="1"/>
  <c r="U416" i="10" s="1"/>
  <c r="U181" i="10"/>
  <c r="U286" i="10" s="1"/>
  <c r="T94" i="10"/>
  <c r="AF86" i="10"/>
  <c r="AF94" i="10" s="1"/>
  <c r="J8" i="2" s="1"/>
  <c r="L296" i="11"/>
  <c r="L426" i="11" s="1"/>
  <c r="AG352" i="11"/>
  <c r="AF95" i="12"/>
  <c r="AI95" i="12" s="1"/>
  <c r="AI56" i="12"/>
  <c r="L4" i="3" s="1"/>
  <c r="F375" i="12"/>
  <c r="R375" i="12" s="1"/>
  <c r="U16" i="1"/>
  <c r="H386" i="13"/>
  <c r="AF239" i="14"/>
  <c r="L100" i="5"/>
  <c r="L418" i="5" s="1"/>
  <c r="AF25" i="5"/>
  <c r="AJ25" i="5" s="1"/>
  <c r="AJ76" i="5" s="1"/>
  <c r="E4" i="3" s="1"/>
  <c r="K97" i="7"/>
  <c r="K412" i="7" s="1"/>
  <c r="AF78" i="5"/>
  <c r="AF86" i="5" s="1"/>
  <c r="T86" i="5"/>
  <c r="AB379" i="6"/>
  <c r="AB391" i="6" s="1"/>
  <c r="AF261" i="6"/>
  <c r="N295" i="6"/>
  <c r="AF21" i="7"/>
  <c r="AI21" i="7" s="1"/>
  <c r="AF34" i="8"/>
  <c r="AI34" i="8" s="1"/>
  <c r="AF90" i="9"/>
  <c r="Z221" i="9"/>
  <c r="T55" i="12"/>
  <c r="AG182" i="11"/>
  <c r="AF371" i="13"/>
  <c r="AI139" i="14"/>
  <c r="W312" i="4"/>
  <c r="N14" i="1"/>
  <c r="AJ21" i="6"/>
  <c r="G97" i="7"/>
  <c r="AF249" i="6"/>
  <c r="AF232" i="8"/>
  <c r="AF359" i="7"/>
  <c r="L97" i="7"/>
  <c r="L412" i="7" s="1"/>
  <c r="P21" i="1"/>
  <c r="AF91" i="8"/>
  <c r="AF246" i="8"/>
  <c r="AE185" i="8"/>
  <c r="AE290" i="8" s="1"/>
  <c r="AE415" i="8" s="1"/>
  <c r="AF359" i="9"/>
  <c r="AF298" i="9"/>
  <c r="L289" i="9"/>
  <c r="L414" i="9" s="1"/>
  <c r="V74" i="9"/>
  <c r="V99" i="9" s="1"/>
  <c r="V414" i="9" s="1"/>
  <c r="AF186" i="9"/>
  <c r="AF59" i="9"/>
  <c r="AF170" i="9"/>
  <c r="AD416" i="10"/>
  <c r="AG10" i="11"/>
  <c r="AG49" i="11"/>
  <c r="AF50" i="12"/>
  <c r="AF231" i="12"/>
  <c r="AB164" i="12"/>
  <c r="AB269" i="12" s="1"/>
  <c r="AB395" i="12" s="1"/>
  <c r="AF23" i="13"/>
  <c r="AF150" i="14"/>
  <c r="AH325" i="15"/>
  <c r="X406" i="4"/>
  <c r="X418" i="4" s="1"/>
  <c r="AC75" i="5"/>
  <c r="AC100" i="5" s="1"/>
  <c r="AC418" i="5" s="1"/>
  <c r="AG274" i="4"/>
  <c r="AN274" i="4" s="1"/>
  <c r="AE312" i="4"/>
  <c r="AE319" i="4" s="1"/>
  <c r="AE451" i="4" s="1"/>
  <c r="AF211" i="6"/>
  <c r="Y379" i="6"/>
  <c r="Y391" i="6" s="1"/>
  <c r="L105" i="6"/>
  <c r="AF215" i="7"/>
  <c r="T283" i="7"/>
  <c r="AF274" i="7"/>
  <c r="AB271" i="7"/>
  <c r="AF302" i="7"/>
  <c r="T271" i="7"/>
  <c r="AF222" i="7"/>
  <c r="AF351" i="8"/>
  <c r="AF214" i="8"/>
  <c r="T76" i="8"/>
  <c r="AF76" i="8" s="1"/>
  <c r="H7" i="2" s="1"/>
  <c r="AF11" i="8"/>
  <c r="AI11" i="8" s="1"/>
  <c r="AF175" i="8"/>
  <c r="N289" i="9"/>
  <c r="N414" i="9" s="1"/>
  <c r="Y221" i="9"/>
  <c r="AF348" i="9"/>
  <c r="U96" i="9"/>
  <c r="U99" i="9" s="1"/>
  <c r="AF88" i="9"/>
  <c r="X96" i="9"/>
  <c r="Y74" i="9"/>
  <c r="Y99" i="9" s="1"/>
  <c r="U274" i="9"/>
  <c r="AF378" i="9"/>
  <c r="F397" i="10"/>
  <c r="R397" i="10" s="1"/>
  <c r="S16" i="1"/>
  <c r="M386" i="10"/>
  <c r="T271" i="10"/>
  <c r="AF221" i="10"/>
  <c r="AF271" i="10" s="1"/>
  <c r="J14" i="2" s="1"/>
  <c r="V286" i="10"/>
  <c r="V416" i="10" s="1"/>
  <c r="F97" i="10"/>
  <c r="S6" i="1"/>
  <c r="S9" i="1" s="1"/>
  <c r="J99" i="11"/>
  <c r="V201" i="12"/>
  <c r="V269" i="12" s="1"/>
  <c r="AI19" i="13"/>
  <c r="X76" i="13"/>
  <c r="X101" i="13" s="1"/>
  <c r="AF10" i="13"/>
  <c r="AF356" i="13"/>
  <c r="AF155" i="14"/>
  <c r="V222" i="14"/>
  <c r="AF32" i="14"/>
  <c r="AI32" i="14" s="1"/>
  <c r="T72" i="14"/>
  <c r="T98" i="14" s="1"/>
  <c r="T416" i="14" s="1"/>
  <c r="AF10" i="14"/>
  <c r="Z182" i="15"/>
  <c r="Z287" i="15" s="1"/>
  <c r="Z414" i="15" s="1"/>
  <c r="AB414" i="15"/>
  <c r="AH246" i="15"/>
  <c r="AF64" i="14"/>
  <c r="AH357" i="15"/>
  <c r="V372" i="15"/>
  <c r="V384" i="15" s="1"/>
  <c r="AH313" i="15"/>
  <c r="P384" i="15"/>
  <c r="P414" i="15" s="1"/>
  <c r="AH44" i="15"/>
  <c r="AH241" i="15"/>
  <c r="AE284" i="15"/>
  <c r="AA185" i="14"/>
  <c r="AA291" i="14" s="1"/>
  <c r="AH179" i="15"/>
  <c r="AD182" i="15"/>
  <c r="AD287" i="15" s="1"/>
  <c r="W373" i="15"/>
  <c r="K414" i="15"/>
  <c r="AF376" i="5"/>
  <c r="AH64" i="15"/>
  <c r="AH160" i="15"/>
  <c r="V83" i="15"/>
  <c r="AH75" i="15"/>
  <c r="AF231" i="13"/>
  <c r="AH11" i="15"/>
  <c r="C17" i="1"/>
  <c r="F17" i="1" s="1"/>
  <c r="G17" i="1" s="1"/>
  <c r="N418" i="5"/>
  <c r="U271" i="7"/>
  <c r="AF221" i="7"/>
  <c r="AF319" i="8"/>
  <c r="AF117" i="8"/>
  <c r="AI117" i="8" s="1"/>
  <c r="Y185" i="8"/>
  <c r="H426" i="11"/>
  <c r="X296" i="11"/>
  <c r="AJ142" i="11"/>
  <c r="M416" i="13"/>
  <c r="Y291" i="14"/>
  <c r="AF210" i="14"/>
  <c r="S468" i="4"/>
  <c r="AA418" i="5"/>
  <c r="AF19" i="6"/>
  <c r="F388" i="5"/>
  <c r="N20" i="1"/>
  <c r="F105" i="6"/>
  <c r="O6" i="1"/>
  <c r="O9" i="1" s="1"/>
  <c r="AA190" i="6"/>
  <c r="AA295" i="6" s="1"/>
  <c r="AF167" i="6"/>
  <c r="AJ167" i="6" s="1"/>
  <c r="Z271" i="7"/>
  <c r="AF142" i="8"/>
  <c r="AI142" i="8" s="1"/>
  <c r="AF200" i="8"/>
  <c r="AF141" i="8"/>
  <c r="AI141" i="8" s="1"/>
  <c r="AF233" i="9"/>
  <c r="AF278" i="9"/>
  <c r="AF217" i="9"/>
  <c r="I289" i="9"/>
  <c r="AC185" i="8"/>
  <c r="AC290" i="8" s="1"/>
  <c r="AF351" i="10"/>
  <c r="AG54" i="11"/>
  <c r="AJ116" i="11"/>
  <c r="U98" i="14"/>
  <c r="AI134" i="14"/>
  <c r="AN128" i="4"/>
  <c r="AF152" i="7"/>
  <c r="AI152" i="7" s="1"/>
  <c r="AF41" i="5"/>
  <c r="AJ41" i="5" s="1"/>
  <c r="V275" i="8"/>
  <c r="V290" i="8" s="1"/>
  <c r="AA75" i="8"/>
  <c r="AA100" i="8" s="1"/>
  <c r="K100" i="8"/>
  <c r="K415" i="8" s="1"/>
  <c r="AF349" i="9"/>
  <c r="AF71" i="9"/>
  <c r="AG337" i="11"/>
  <c r="T21" i="1"/>
  <c r="AG262" i="11"/>
  <c r="AJ262" i="11" s="1"/>
  <c r="AG411" i="11"/>
  <c r="R352" i="12"/>
  <c r="K386" i="14"/>
  <c r="K416" i="14" s="1"/>
  <c r="V72" i="14"/>
  <c r="V98" i="14" s="1"/>
  <c r="AG268" i="4"/>
  <c r="AN268" i="4" s="1"/>
  <c r="AN161" i="4"/>
  <c r="AG399" i="4"/>
  <c r="AB227" i="6"/>
  <c r="AF63" i="6"/>
  <c r="G381" i="7"/>
  <c r="AF307" i="8"/>
  <c r="AF296" i="8"/>
  <c r="T374" i="8"/>
  <c r="AF336" i="8"/>
  <c r="AF129" i="8"/>
  <c r="AI129" i="8" s="1"/>
  <c r="AF149" i="8"/>
  <c r="AI149" i="8" s="1"/>
  <c r="AF257" i="9"/>
  <c r="AF12" i="9"/>
  <c r="AI12" i="9" s="1"/>
  <c r="AF60" i="9"/>
  <c r="S13" i="1"/>
  <c r="T7" i="1"/>
  <c r="G80" i="12"/>
  <c r="G395" i="12" s="1"/>
  <c r="AF113" i="12"/>
  <c r="AI113" i="12" s="1"/>
  <c r="AI33" i="13"/>
  <c r="AI39" i="13"/>
  <c r="AA72" i="14"/>
  <c r="AA98" i="14" s="1"/>
  <c r="AA416" i="14" s="1"/>
  <c r="AF168" i="13"/>
  <c r="AF336" i="13"/>
  <c r="AF14" i="13"/>
  <c r="W73" i="14"/>
  <c r="W72" i="14"/>
  <c r="W98" i="14" s="1"/>
  <c r="AI140" i="14"/>
  <c r="AH326" i="15"/>
  <c r="Z100" i="5"/>
  <c r="Z418" i="5" s="1"/>
  <c r="AC190" i="6"/>
  <c r="AC295" i="6" s="1"/>
  <c r="AC422" i="6" s="1"/>
  <c r="AB280" i="6"/>
  <c r="AJ30" i="6"/>
  <c r="AF410" i="6"/>
  <c r="AF351" i="6"/>
  <c r="AF69" i="6"/>
  <c r="AF175" i="7"/>
  <c r="F392" i="7"/>
  <c r="P16" i="1"/>
  <c r="AF58" i="8"/>
  <c r="AF177" i="8"/>
  <c r="AF25" i="9"/>
  <c r="AI25" i="9" s="1"/>
  <c r="AF314" i="9"/>
  <c r="G97" i="10"/>
  <c r="G416" i="10" s="1"/>
  <c r="G286" i="10"/>
  <c r="AF20" i="12"/>
  <c r="AI20" i="12" s="1"/>
  <c r="AF181" i="14"/>
  <c r="AF93" i="14"/>
  <c r="AG346" i="4"/>
  <c r="AF136" i="7"/>
  <c r="AI136" i="7" s="1"/>
  <c r="AG277" i="4"/>
  <c r="AN277" i="4" s="1"/>
  <c r="U190" i="6"/>
  <c r="U295" i="6" s="1"/>
  <c r="N7" i="1"/>
  <c r="X7" i="1" s="1"/>
  <c r="H415" i="8"/>
  <c r="AF332" i="8"/>
  <c r="N391" i="6"/>
  <c r="T369" i="7"/>
  <c r="T381" i="7" s="1"/>
  <c r="AF292" i="7"/>
  <c r="AF129" i="7"/>
  <c r="AI129" i="7" s="1"/>
  <c r="AF188" i="7"/>
  <c r="AF247" i="8"/>
  <c r="X221" i="9"/>
  <c r="AF44" i="9"/>
  <c r="AI44" i="9" s="1"/>
  <c r="AF353" i="9"/>
  <c r="AF292" i="10"/>
  <c r="AF317" i="10"/>
  <c r="AG344" i="11"/>
  <c r="AC190" i="11"/>
  <c r="J396" i="11"/>
  <c r="AI13" i="13"/>
  <c r="X223" i="13"/>
  <c r="X291" i="13" s="1"/>
  <c r="AF377" i="13"/>
  <c r="AA223" i="13"/>
  <c r="AF38" i="13"/>
  <c r="AF320" i="14"/>
  <c r="AF259" i="14"/>
  <c r="AF18" i="14"/>
  <c r="AI18" i="14" s="1"/>
  <c r="AI141" i="14"/>
  <c r="AG195" i="4"/>
  <c r="AN110" i="4"/>
  <c r="X379" i="6"/>
  <c r="X391" i="6" s="1"/>
  <c r="AJ23" i="6"/>
  <c r="AF49" i="6"/>
  <c r="Y275" i="8"/>
  <c r="AF245" i="8"/>
  <c r="AB74" i="9"/>
  <c r="AB99" i="9" s="1"/>
  <c r="AF346" i="9"/>
  <c r="Z184" i="9"/>
  <c r="Z289" i="9" s="1"/>
  <c r="H99" i="9"/>
  <c r="H414" i="9" s="1"/>
  <c r="J97" i="10"/>
  <c r="J416" i="10" s="1"/>
  <c r="S15" i="1"/>
  <c r="T14" i="1"/>
  <c r="AG328" i="11"/>
  <c r="AJ328" i="11" s="1"/>
  <c r="AB227" i="11"/>
  <c r="AB296" i="11" s="1"/>
  <c r="AB426" i="11" s="1"/>
  <c r="AG156" i="11"/>
  <c r="AF70" i="12"/>
  <c r="T77" i="12"/>
  <c r="W254" i="12"/>
  <c r="AD223" i="13"/>
  <c r="AD291" i="13" s="1"/>
  <c r="AD416" i="13" s="1"/>
  <c r="AI47" i="13"/>
  <c r="AF62" i="13"/>
  <c r="AF212" i="14"/>
  <c r="AI109" i="14"/>
  <c r="AH324" i="15"/>
  <c r="N384" i="15"/>
  <c r="N414" i="15" s="1"/>
  <c r="AD80" i="6"/>
  <c r="AD105" i="6" s="1"/>
  <c r="AF45" i="5"/>
  <c r="AJ45" i="5" s="1"/>
  <c r="K391" i="6"/>
  <c r="AF413" i="6"/>
  <c r="W227" i="6"/>
  <c r="P15" i="1"/>
  <c r="AF271" i="8"/>
  <c r="T75" i="9"/>
  <c r="AF75" i="9" s="1"/>
  <c r="I7" i="2" s="1"/>
  <c r="AF11" i="9"/>
  <c r="AI11" i="9" s="1"/>
  <c r="AI75" i="9" s="1"/>
  <c r="I4" i="3" s="1"/>
  <c r="X184" i="9"/>
  <c r="AC416" i="10"/>
  <c r="R15" i="1"/>
  <c r="AG212" i="11"/>
  <c r="AG274" i="11"/>
  <c r="AC227" i="11"/>
  <c r="AD269" i="12"/>
  <c r="AF285" i="13"/>
  <c r="X374" i="13"/>
  <c r="X386" i="13" s="1"/>
  <c r="AF386" i="13" s="1"/>
  <c r="AF416" i="13" s="1"/>
  <c r="J101" i="13"/>
  <c r="J416" i="13" s="1"/>
  <c r="AF161" i="13"/>
  <c r="AF154" i="14"/>
  <c r="AF364" i="14"/>
  <c r="AF323" i="14"/>
  <c r="F98" i="14"/>
  <c r="N468" i="4"/>
  <c r="AF153" i="14"/>
  <c r="P29" i="1"/>
  <c r="AH134" i="15"/>
  <c r="AK134" i="15" s="1"/>
  <c r="AH143" i="15"/>
  <c r="AK143" i="15" s="1"/>
  <c r="AA312" i="4"/>
  <c r="U291" i="5"/>
  <c r="AI137" i="14"/>
  <c r="AH67" i="15"/>
  <c r="M291" i="14"/>
  <c r="M416" i="14" s="1"/>
  <c r="L384" i="15"/>
  <c r="AH38" i="15"/>
  <c r="AH219" i="15"/>
  <c r="O13" i="2" s="1"/>
  <c r="AH265" i="15"/>
  <c r="AH315" i="15"/>
  <c r="AK315" i="15" s="1"/>
  <c r="AK372" i="15" s="1"/>
  <c r="P6" i="3" s="1"/>
  <c r="AH32" i="15"/>
  <c r="U12" i="1"/>
  <c r="U17" i="1" s="1"/>
  <c r="I7" i="1"/>
  <c r="AF374" i="8" l="1"/>
  <c r="U451" i="4"/>
  <c r="AF283" i="7"/>
  <c r="G15" i="2" s="1"/>
  <c r="AF369" i="7"/>
  <c r="AF381" i="7" s="1"/>
  <c r="X319" i="4"/>
  <c r="X451" i="4" s="1"/>
  <c r="AF352" i="12"/>
  <c r="L19" i="2" s="1"/>
  <c r="L21" i="2" s="1"/>
  <c r="AJ75" i="11"/>
  <c r="K4" i="3" s="1"/>
  <c r="AA319" i="4"/>
  <c r="AA451" i="4" s="1"/>
  <c r="AF375" i="10"/>
  <c r="AF86" i="8"/>
  <c r="AB319" i="4"/>
  <c r="W104" i="4"/>
  <c r="Q22" i="1"/>
  <c r="AD289" i="9"/>
  <c r="W17" i="1"/>
  <c r="W9" i="1"/>
  <c r="W31" i="1" s="1"/>
  <c r="I9" i="1"/>
  <c r="P22" i="1"/>
  <c r="AF186" i="14"/>
  <c r="R17" i="1"/>
  <c r="X29" i="1"/>
  <c r="I468" i="4"/>
  <c r="S17" i="1"/>
  <c r="S31" i="1" s="1"/>
  <c r="P9" i="1"/>
  <c r="AF223" i="13"/>
  <c r="M13" i="2" s="1"/>
  <c r="X16" i="1"/>
  <c r="AA16" i="1" s="1"/>
  <c r="AE287" i="15"/>
  <c r="AE414" i="15" s="1"/>
  <c r="V22" i="1"/>
  <c r="R388" i="5"/>
  <c r="R418" i="5" s="1"/>
  <c r="AJ281" i="11"/>
  <c r="K15" i="3" s="1"/>
  <c r="Q17" i="1"/>
  <c r="T22" i="1"/>
  <c r="AF191" i="6"/>
  <c r="Q9" i="1"/>
  <c r="AG287" i="15"/>
  <c r="AG414" i="15" s="1"/>
  <c r="AF77" i="5"/>
  <c r="D15" i="3"/>
  <c r="AB451" i="4"/>
  <c r="AH272" i="15"/>
  <c r="O14" i="2" s="1"/>
  <c r="R22" i="1"/>
  <c r="V17" i="1"/>
  <c r="AF319" i="4"/>
  <c r="AF451" i="4" s="1"/>
  <c r="AD414" i="9"/>
  <c r="T9" i="1"/>
  <c r="X14" i="1"/>
  <c r="AA14" i="1" s="1"/>
  <c r="V31" i="1"/>
  <c r="X21" i="1"/>
  <c r="P17" i="1"/>
  <c r="O17" i="1"/>
  <c r="O31" i="1" s="1"/>
  <c r="AF379" i="6"/>
  <c r="AF391" i="6" s="1"/>
  <c r="T17" i="1"/>
  <c r="X13" i="1"/>
  <c r="AA13" i="1" s="1"/>
  <c r="R381" i="7"/>
  <c r="AF384" i="9"/>
  <c r="I19" i="2"/>
  <c r="I21" i="2" s="1"/>
  <c r="V415" i="8"/>
  <c r="D8" i="3"/>
  <c r="G19" i="2"/>
  <c r="G21" i="2" s="1"/>
  <c r="AJ19" i="6"/>
  <c r="J426" i="11"/>
  <c r="AI23" i="13"/>
  <c r="T80" i="12"/>
  <c r="T395" i="12" s="1"/>
  <c r="H414" i="15"/>
  <c r="T97" i="15"/>
  <c r="F416" i="13"/>
  <c r="R101" i="13"/>
  <c r="Z414" i="9"/>
  <c r="AF276" i="13"/>
  <c r="M14" i="2" s="1"/>
  <c r="AF186" i="5"/>
  <c r="AF185" i="5"/>
  <c r="AJ106" i="5"/>
  <c r="V97" i="15"/>
  <c r="AF227" i="6"/>
  <c r="F13" i="2" s="1"/>
  <c r="AB295" i="6"/>
  <c r="AB422" i="6" s="1"/>
  <c r="G415" i="8"/>
  <c r="AA29" i="1"/>
  <c r="AD29" i="1" s="1"/>
  <c r="AE29" i="1" s="1"/>
  <c r="AF97" i="5"/>
  <c r="E8" i="2" s="1"/>
  <c r="AJ89" i="5"/>
  <c r="AJ97" i="5" s="1"/>
  <c r="AG384" i="11"/>
  <c r="AJ322" i="11"/>
  <c r="AJ384" i="11" s="1"/>
  <c r="Z426" i="11"/>
  <c r="W412" i="7"/>
  <c r="L414" i="15"/>
  <c r="J414" i="9"/>
  <c r="Z291" i="14"/>
  <c r="Z416" i="14" s="1"/>
  <c r="AH182" i="15"/>
  <c r="O12" i="2" s="1"/>
  <c r="X99" i="9"/>
  <c r="AF218" i="7"/>
  <c r="G13" i="2" s="1"/>
  <c r="AF75" i="8"/>
  <c r="H6" i="2" s="1"/>
  <c r="AI10" i="8"/>
  <c r="AI75" i="8" s="1"/>
  <c r="H3" i="3" s="1"/>
  <c r="AF77" i="8"/>
  <c r="AF187" i="13"/>
  <c r="AF186" i="13"/>
  <c r="M12" i="2" s="1"/>
  <c r="AI107" i="13"/>
  <c r="X416" i="10"/>
  <c r="AF81" i="6"/>
  <c r="F7" i="2" s="1"/>
  <c r="AG101" i="4"/>
  <c r="C8" i="2" s="1"/>
  <c r="AN92" i="4"/>
  <c r="AN101" i="4" s="1"/>
  <c r="AA99" i="11"/>
  <c r="AA426" i="11" s="1"/>
  <c r="L5" i="15"/>
  <c r="Z5" i="15" s="1"/>
  <c r="J5" i="14"/>
  <c r="X5" i="14" s="1"/>
  <c r="J5" i="13"/>
  <c r="X5" i="13" s="1"/>
  <c r="K5" i="11"/>
  <c r="Y5" i="11" s="1"/>
  <c r="J5" i="12"/>
  <c r="X5" i="12" s="1"/>
  <c r="J5" i="10"/>
  <c r="X5" i="10" s="1"/>
  <c r="J5" i="9"/>
  <c r="X5" i="9" s="1"/>
  <c r="J5" i="8"/>
  <c r="X5" i="8" s="1"/>
  <c r="J5" i="7"/>
  <c r="X5" i="7" s="1"/>
  <c r="J5" i="5"/>
  <c r="X5" i="5" s="1"/>
  <c r="J5" i="6"/>
  <c r="X5" i="6" s="1"/>
  <c r="Y5" i="4"/>
  <c r="M5" i="4"/>
  <c r="AN346" i="4"/>
  <c r="AN406" i="4" s="1"/>
  <c r="D6" i="3" s="1"/>
  <c r="AG406" i="4"/>
  <c r="W416" i="14"/>
  <c r="AF388" i="5"/>
  <c r="N9" i="1"/>
  <c r="X6" i="1"/>
  <c r="R364" i="12"/>
  <c r="Y426" i="11"/>
  <c r="F9" i="1"/>
  <c r="G9" i="1" s="1"/>
  <c r="C31" i="1"/>
  <c r="AD415" i="8"/>
  <c r="R31" i="1"/>
  <c r="S296" i="11"/>
  <c r="AB286" i="7"/>
  <c r="AB412" i="7" s="1"/>
  <c r="AN290" i="4"/>
  <c r="D14" i="3" s="1"/>
  <c r="C14" i="3" s="1"/>
  <c r="AF276" i="14"/>
  <c r="N14" i="2" s="1"/>
  <c r="Y416" i="14"/>
  <c r="V291" i="14"/>
  <c r="V416" i="14" s="1"/>
  <c r="AJ77" i="11"/>
  <c r="AJ85" i="11" s="1"/>
  <c r="AG85" i="11"/>
  <c r="AF286" i="10"/>
  <c r="J12" i="2"/>
  <c r="J16" i="2" s="1"/>
  <c r="AI10" i="7"/>
  <c r="AI72" i="7" s="1"/>
  <c r="AF73" i="7"/>
  <c r="AF72" i="7"/>
  <c r="V287" i="15"/>
  <c r="AI143" i="14"/>
  <c r="X286" i="7"/>
  <c r="X412" i="7" s="1"/>
  <c r="U422" i="6"/>
  <c r="R286" i="10"/>
  <c r="T100" i="8"/>
  <c r="AH284" i="15"/>
  <c r="O15" i="2" s="1"/>
  <c r="T291" i="13"/>
  <c r="T416" i="13" s="1"/>
  <c r="AF288" i="13"/>
  <c r="M15" i="2" s="1"/>
  <c r="AF402" i="6"/>
  <c r="F23" i="2"/>
  <c r="AG290" i="4"/>
  <c r="C14" i="2" s="1"/>
  <c r="AA415" i="8"/>
  <c r="Y290" i="8"/>
  <c r="F416" i="10"/>
  <c r="R97" i="10"/>
  <c r="AF82" i="6"/>
  <c r="AF286" i="9"/>
  <c r="I15" i="2" s="1"/>
  <c r="AF275" i="8"/>
  <c r="H14" i="2" s="1"/>
  <c r="F418" i="5"/>
  <c r="AI116" i="14"/>
  <c r="Z451" i="4"/>
  <c r="AI113" i="14"/>
  <c r="AN313" i="4"/>
  <c r="D13" i="3"/>
  <c r="C13" i="3" s="1"/>
  <c r="AD414" i="15"/>
  <c r="K416" i="13"/>
  <c r="X290" i="8"/>
  <c r="X415" i="8" s="1"/>
  <c r="AF190" i="6"/>
  <c r="F12" i="2" s="1"/>
  <c r="AJ111" i="6"/>
  <c r="AJ190" i="6" s="1"/>
  <c r="F414" i="9"/>
  <c r="R99" i="9"/>
  <c r="AI129" i="14"/>
  <c r="M416" i="10"/>
  <c r="AF288" i="14"/>
  <c r="N15" i="2" s="1"/>
  <c r="AI130" i="14"/>
  <c r="AF91" i="6"/>
  <c r="U291" i="14"/>
  <c r="I414" i="9"/>
  <c r="T286" i="10"/>
  <c r="V412" i="7"/>
  <c r="AI121" i="14"/>
  <c r="H468" i="4"/>
  <c r="K468" i="4"/>
  <c r="AC414" i="15"/>
  <c r="AF83" i="14"/>
  <c r="AI75" i="14"/>
  <c r="AI83" i="14" s="1"/>
  <c r="W269" i="12"/>
  <c r="R386" i="13"/>
  <c r="AG407" i="11"/>
  <c r="K23" i="2"/>
  <c r="AF292" i="6"/>
  <c r="F15" i="2" s="1"/>
  <c r="N416" i="13"/>
  <c r="AN148" i="4"/>
  <c r="AF280" i="6"/>
  <c r="F14" i="2" s="1"/>
  <c r="J415" i="8"/>
  <c r="AH183" i="15"/>
  <c r="AJ44" i="6"/>
  <c r="L468" i="4"/>
  <c r="AC395" i="12"/>
  <c r="AI14" i="13"/>
  <c r="AF76" i="13"/>
  <c r="M6" i="2" s="1"/>
  <c r="AF78" i="13"/>
  <c r="AI10" i="13"/>
  <c r="Y414" i="9"/>
  <c r="AI69" i="12"/>
  <c r="AI77" i="12" s="1"/>
  <c r="L16" i="3" s="1"/>
  <c r="AF77" i="12"/>
  <c r="U289" i="9"/>
  <c r="U414" i="9" s="1"/>
  <c r="AK182" i="15"/>
  <c r="P9" i="3" s="1"/>
  <c r="Y289" i="9"/>
  <c r="T286" i="7"/>
  <c r="S396" i="11"/>
  <c r="W414" i="15"/>
  <c r="H418" i="5"/>
  <c r="AF164" i="12"/>
  <c r="AI86" i="12"/>
  <c r="AI164" i="12" s="1"/>
  <c r="X295" i="6"/>
  <c r="X422" i="6" s="1"/>
  <c r="AN77" i="4"/>
  <c r="D3" i="3" s="1"/>
  <c r="AN154" i="4"/>
  <c r="R286" i="7"/>
  <c r="R295" i="6"/>
  <c r="AG190" i="11"/>
  <c r="AJ105" i="11"/>
  <c r="AJ190" i="11" s="1"/>
  <c r="K9" i="3" s="1"/>
  <c r="AG191" i="11"/>
  <c r="Q31" i="1"/>
  <c r="R291" i="13"/>
  <c r="Y295" i="6"/>
  <c r="I22" i="1"/>
  <c r="I31" i="1" s="1"/>
  <c r="K20" i="1"/>
  <c r="U418" i="5"/>
  <c r="X269" i="12"/>
  <c r="X395" i="12" s="1"/>
  <c r="V295" i="6"/>
  <c r="V422" i="6" s="1"/>
  <c r="AF374" i="14"/>
  <c r="N19" i="2" s="1"/>
  <c r="N21" i="2" s="1"/>
  <c r="T31" i="1"/>
  <c r="AC291" i="13"/>
  <c r="AC416" i="13" s="1"/>
  <c r="AF274" i="9"/>
  <c r="I14" i="2" s="1"/>
  <c r="J468" i="4"/>
  <c r="U416" i="14"/>
  <c r="AH83" i="15"/>
  <c r="O7" i="2" s="1"/>
  <c r="AK75" i="15"/>
  <c r="AK83" i="15" s="1"/>
  <c r="AH372" i="15"/>
  <c r="O19" i="2" s="1"/>
  <c r="O21" i="2" s="1"/>
  <c r="X416" i="13"/>
  <c r="AG432" i="4"/>
  <c r="C23" i="2"/>
  <c r="AN164" i="4"/>
  <c r="AI30" i="13"/>
  <c r="AG281" i="11"/>
  <c r="K14" i="2" s="1"/>
  <c r="AF185" i="8"/>
  <c r="AI106" i="8"/>
  <c r="AA289" i="9"/>
  <c r="AA414" i="9" s="1"/>
  <c r="AF222" i="8"/>
  <c r="H13" i="2" s="1"/>
  <c r="AI118" i="14"/>
  <c r="AA422" i="6"/>
  <c r="AF222" i="14"/>
  <c r="N13" i="2" s="1"/>
  <c r="T412" i="7"/>
  <c r="AJ94" i="6"/>
  <c r="AJ102" i="6" s="1"/>
  <c r="F16" i="3" s="1"/>
  <c r="AF102" i="6"/>
  <c r="F8" i="2" s="1"/>
  <c r="AF399" i="5"/>
  <c r="E23" i="2"/>
  <c r="AG77" i="4"/>
  <c r="R100" i="8"/>
  <c r="F415" i="8"/>
  <c r="AF373" i="8"/>
  <c r="AA291" i="13"/>
  <c r="AA416" i="13" s="1"/>
  <c r="AB415" i="8"/>
  <c r="R468" i="4"/>
  <c r="O426" i="11"/>
  <c r="X291" i="14"/>
  <c r="D16" i="3"/>
  <c r="Z100" i="8"/>
  <c r="Z415" i="8" s="1"/>
  <c r="T384" i="15"/>
  <c r="R80" i="12"/>
  <c r="R395" i="12" s="1"/>
  <c r="Z395" i="12"/>
  <c r="AI75" i="7"/>
  <c r="AI83" i="7" s="1"/>
  <c r="AF83" i="7"/>
  <c r="AF416" i="14"/>
  <c r="P31" i="1"/>
  <c r="AJ46" i="6"/>
  <c r="S99" i="11"/>
  <c r="S426" i="11" s="1"/>
  <c r="G426" i="11"/>
  <c r="AN162" i="4"/>
  <c r="AD319" i="4"/>
  <c r="AD451" i="4" s="1"/>
  <c r="AF254" i="12"/>
  <c r="L14" i="2" s="1"/>
  <c r="Y100" i="8"/>
  <c r="Y415" i="8" s="1"/>
  <c r="U31" i="1"/>
  <c r="P468" i="4"/>
  <c r="X289" i="9"/>
  <c r="R105" i="6"/>
  <c r="AF271" i="7"/>
  <c r="G14" i="2" s="1"/>
  <c r="AF74" i="14"/>
  <c r="AF72" i="14"/>
  <c r="N6" i="2" s="1"/>
  <c r="AI10" i="14"/>
  <c r="AI72" i="14" s="1"/>
  <c r="N3" i="3" s="1"/>
  <c r="AF96" i="9"/>
  <c r="I8" i="2" s="1"/>
  <c r="AI88" i="9"/>
  <c r="Y414" i="15"/>
  <c r="X426" i="11"/>
  <c r="T290" i="8"/>
  <c r="AF375" i="12"/>
  <c r="L23" i="2"/>
  <c r="AJ10" i="6"/>
  <c r="AF80" i="6"/>
  <c r="AI104" i="14"/>
  <c r="AF185" i="14"/>
  <c r="N12" i="2" s="1"/>
  <c r="AI22" i="13"/>
  <c r="U426" i="11"/>
  <c r="U290" i="8"/>
  <c r="U415" i="8" s="1"/>
  <c r="Y422" i="6"/>
  <c r="AF73" i="14"/>
  <c r="N7" i="2" s="1"/>
  <c r="AG78" i="4"/>
  <c r="AJ40" i="6"/>
  <c r="AI119" i="14"/>
  <c r="AF373" i="9"/>
  <c r="AI10" i="9"/>
  <c r="AI74" i="9" s="1"/>
  <c r="I3" i="3" s="1"/>
  <c r="AF76" i="9"/>
  <c r="AF74" i="9"/>
  <c r="AF374" i="13"/>
  <c r="M19" i="2" s="1"/>
  <c r="M21" i="2" s="1"/>
  <c r="AI58" i="12"/>
  <c r="AI66" i="12" s="1"/>
  <c r="AF66" i="12"/>
  <c r="AI89" i="8"/>
  <c r="AF97" i="8"/>
  <c r="H8" i="2" s="1"/>
  <c r="AJ48" i="6"/>
  <c r="F395" i="12"/>
  <c r="AF98" i="13"/>
  <c r="M8" i="2" s="1"/>
  <c r="AI90" i="13"/>
  <c r="W414" i="9"/>
  <c r="R97" i="7"/>
  <c r="R412" i="7" s="1"/>
  <c r="F412" i="7"/>
  <c r="L395" i="12"/>
  <c r="V99" i="11"/>
  <c r="V426" i="11" s="1"/>
  <c r="Y451" i="4"/>
  <c r="AF186" i="8"/>
  <c r="M415" i="8"/>
  <c r="AC415" i="8"/>
  <c r="AD422" i="6"/>
  <c r="C12" i="2"/>
  <c r="AG319" i="4"/>
  <c r="N22" i="1"/>
  <c r="X20" i="1"/>
  <c r="AG74" i="11"/>
  <c r="AJ10" i="11"/>
  <c r="AJ74" i="11" s="1"/>
  <c r="K3" i="3" s="1"/>
  <c r="AG76" i="11"/>
  <c r="AJ36" i="6"/>
  <c r="AF97" i="10"/>
  <c r="J6" i="2"/>
  <c r="J9" i="2" s="1"/>
  <c r="N395" i="12"/>
  <c r="AF55" i="12"/>
  <c r="AI10" i="12"/>
  <c r="AI55" i="12" s="1"/>
  <c r="L3" i="3" s="1"/>
  <c r="W295" i="6"/>
  <c r="W422" i="6" s="1"/>
  <c r="X416" i="14"/>
  <c r="V395" i="12"/>
  <c r="T422" i="6"/>
  <c r="AF75" i="5"/>
  <c r="AJ10" i="5"/>
  <c r="AJ75" i="5" s="1"/>
  <c r="E3" i="3" s="1"/>
  <c r="R290" i="8"/>
  <c r="R289" i="9"/>
  <c r="R384" i="9"/>
  <c r="M426" i="11"/>
  <c r="T99" i="9"/>
  <c r="AI86" i="7"/>
  <c r="AF94" i="7"/>
  <c r="N17" i="1"/>
  <c r="X12" i="1"/>
  <c r="U80" i="12"/>
  <c r="U395" i="12" s="1"/>
  <c r="AI105" i="9"/>
  <c r="AI184" i="9" s="1"/>
  <c r="I9" i="3" s="1"/>
  <c r="AF184" i="9"/>
  <c r="AF182" i="7"/>
  <c r="AI103" i="7"/>
  <c r="AI181" i="7" s="1"/>
  <c r="G9" i="3" s="1"/>
  <c r="AF181" i="7"/>
  <c r="AI86" i="14"/>
  <c r="AI95" i="14" s="1"/>
  <c r="N16" i="3" s="1"/>
  <c r="AF95" i="14"/>
  <c r="N8" i="2" s="1"/>
  <c r="AG227" i="11"/>
  <c r="K13" i="2" s="1"/>
  <c r="W395" i="12"/>
  <c r="AF221" i="9"/>
  <c r="I13" i="2" s="1"/>
  <c r="Y291" i="13"/>
  <c r="Y416" i="13" s="1"/>
  <c r="R269" i="12"/>
  <c r="AF201" i="12"/>
  <c r="AF397" i="10"/>
  <c r="J23" i="2"/>
  <c r="Y286" i="7"/>
  <c r="Y412" i="7" s="1"/>
  <c r="AB416" i="14"/>
  <c r="AF392" i="7"/>
  <c r="G23" i="2"/>
  <c r="AF266" i="12"/>
  <c r="L15" i="2" s="1"/>
  <c r="AI142" i="14"/>
  <c r="AC296" i="11"/>
  <c r="AC426" i="11" s="1"/>
  <c r="F416" i="14"/>
  <c r="R98" i="14"/>
  <c r="AB414" i="9"/>
  <c r="AI38" i="13"/>
  <c r="G412" i="7"/>
  <c r="K9" i="1"/>
  <c r="AI108" i="14"/>
  <c r="T97" i="10"/>
  <c r="T416" i="10" s="1"/>
  <c r="Z422" i="6"/>
  <c r="AF374" i="10"/>
  <c r="Z412" i="7"/>
  <c r="R291" i="14"/>
  <c r="AC414" i="9"/>
  <c r="T291" i="5"/>
  <c r="AH72" i="15"/>
  <c r="O6" i="2" s="1"/>
  <c r="O9" i="2" s="1"/>
  <c r="AH73" i="15"/>
  <c r="T100" i="5"/>
  <c r="T418" i="5" s="1"/>
  <c r="AD395" i="12"/>
  <c r="T289" i="9"/>
  <c r="U286" i="7"/>
  <c r="U412" i="7" s="1"/>
  <c r="AG96" i="11"/>
  <c r="K8" i="2" s="1"/>
  <c r="AJ88" i="11"/>
  <c r="W319" i="4"/>
  <c r="W451" i="4" s="1"/>
  <c r="K395" i="12"/>
  <c r="AI77" i="13"/>
  <c r="M4" i="3" s="1"/>
  <c r="AF396" i="8"/>
  <c r="H23" i="2"/>
  <c r="AG385" i="11"/>
  <c r="AA414" i="15"/>
  <c r="N416" i="14"/>
  <c r="H416" i="13"/>
  <c r="M412" i="7"/>
  <c r="AA395" i="12"/>
  <c r="AF395" i="9"/>
  <c r="I23" i="2"/>
  <c r="AJ11" i="6"/>
  <c r="AI107" i="14"/>
  <c r="AI76" i="8"/>
  <c r="H4" i="3" s="1"/>
  <c r="O468" i="4"/>
  <c r="P7" i="2" l="1"/>
  <c r="R7" i="2" s="1"/>
  <c r="AF286" i="7"/>
  <c r="C15" i="3"/>
  <c r="AF364" i="12"/>
  <c r="N16" i="2"/>
  <c r="AJ81" i="6"/>
  <c r="F4" i="3" s="1"/>
  <c r="C4" i="3" s="1"/>
  <c r="F19" i="2"/>
  <c r="F21" i="2" s="1"/>
  <c r="P15" i="2"/>
  <c r="N9" i="3"/>
  <c r="P14" i="2"/>
  <c r="R416" i="14"/>
  <c r="D9" i="3"/>
  <c r="H9" i="2"/>
  <c r="H27" i="2" s="1"/>
  <c r="N31" i="1"/>
  <c r="R416" i="10"/>
  <c r="R15" i="2"/>
  <c r="AG99" i="11"/>
  <c r="K6" i="2"/>
  <c r="K9" i="2" s="1"/>
  <c r="AI185" i="8"/>
  <c r="H8" i="3"/>
  <c r="T414" i="9"/>
  <c r="X22" i="1"/>
  <c r="AF99" i="9"/>
  <c r="I6" i="2"/>
  <c r="I9" i="2" s="1"/>
  <c r="N9" i="2"/>
  <c r="AF385" i="8"/>
  <c r="H19" i="2"/>
  <c r="H21" i="2" s="1"/>
  <c r="AF290" i="8"/>
  <c r="H12" i="2"/>
  <c r="H16" i="2" s="1"/>
  <c r="M5" i="15"/>
  <c r="AA5" i="15" s="1"/>
  <c r="K5" i="14"/>
  <c r="Y5" i="14" s="1"/>
  <c r="K5" i="12"/>
  <c r="Y5" i="12" s="1"/>
  <c r="K5" i="13"/>
  <c r="Y5" i="13" s="1"/>
  <c r="L5" i="11"/>
  <c r="Z5" i="11" s="1"/>
  <c r="K5" i="9"/>
  <c r="Y5" i="9" s="1"/>
  <c r="K5" i="10"/>
  <c r="Y5" i="10" s="1"/>
  <c r="K5" i="7"/>
  <c r="Y5" i="7" s="1"/>
  <c r="K5" i="8"/>
  <c r="Y5" i="8" s="1"/>
  <c r="K5" i="6"/>
  <c r="Y5" i="6" s="1"/>
  <c r="K5" i="5"/>
  <c r="Y5" i="5" s="1"/>
  <c r="Z5" i="4"/>
  <c r="N5" i="4"/>
  <c r="G16" i="2"/>
  <c r="G27" i="2" s="1"/>
  <c r="K6" i="3"/>
  <c r="C6" i="3" s="1"/>
  <c r="AN193" i="4"/>
  <c r="AF289" i="9"/>
  <c r="I12" i="2"/>
  <c r="I16" i="2" s="1"/>
  <c r="AI185" i="14"/>
  <c r="N8" i="3"/>
  <c r="R414" i="9"/>
  <c r="F31" i="1"/>
  <c r="G31" i="1" s="1"/>
  <c r="X414" i="9"/>
  <c r="AG396" i="11"/>
  <c r="K21" i="2"/>
  <c r="N18" i="3"/>
  <c r="AJ96" i="11"/>
  <c r="K16" i="3"/>
  <c r="P4" i="3"/>
  <c r="P18" i="3" s="1"/>
  <c r="T415" i="8"/>
  <c r="E21" i="2"/>
  <c r="AI186" i="13"/>
  <c r="M8" i="3"/>
  <c r="O16" i="2"/>
  <c r="O27" i="2" s="1"/>
  <c r="P13" i="2"/>
  <c r="R13" i="2" s="1"/>
  <c r="R416" i="13"/>
  <c r="AI94" i="7"/>
  <c r="G16" i="3"/>
  <c r="C16" i="2"/>
  <c r="C6" i="2"/>
  <c r="AG104" i="4"/>
  <c r="D18" i="3"/>
  <c r="F9" i="3"/>
  <c r="R14" i="2"/>
  <c r="G3" i="3"/>
  <c r="G18" i="3" s="1"/>
  <c r="M16" i="2"/>
  <c r="E16" i="3"/>
  <c r="V414" i="15"/>
  <c r="K11" i="1"/>
  <c r="L9" i="1"/>
  <c r="X17" i="1"/>
  <c r="L18" i="3"/>
  <c r="AI97" i="8"/>
  <c r="H16" i="3"/>
  <c r="P23" i="2"/>
  <c r="AI76" i="13"/>
  <c r="F16" i="2"/>
  <c r="P8" i="2"/>
  <c r="T414" i="15"/>
  <c r="AF80" i="12"/>
  <c r="L6" i="2"/>
  <c r="L9" i="2" s="1"/>
  <c r="AF105" i="6"/>
  <c r="AF422" i="6" s="1"/>
  <c r="F6" i="2"/>
  <c r="F9" i="2" s="1"/>
  <c r="AI96" i="9"/>
  <c r="I16" i="3"/>
  <c r="I18" i="3" s="1"/>
  <c r="AG296" i="11"/>
  <c r="K12" i="2"/>
  <c r="K16" i="2" s="1"/>
  <c r="L9" i="3"/>
  <c r="AG418" i="4"/>
  <c r="AJ185" i="5"/>
  <c r="E8" i="3"/>
  <c r="AF100" i="5"/>
  <c r="AF418" i="5" s="1"/>
  <c r="E6" i="2"/>
  <c r="AF386" i="10"/>
  <c r="AF416" i="10" s="1"/>
  <c r="J19" i="2"/>
  <c r="J21" i="2" s="1"/>
  <c r="J27" i="2" s="1"/>
  <c r="AF412" i="7"/>
  <c r="K18" i="3"/>
  <c r="AI98" i="13"/>
  <c r="M16" i="3"/>
  <c r="AJ80" i="6"/>
  <c r="F3" i="3" s="1"/>
  <c r="R23" i="2"/>
  <c r="K22" i="1"/>
  <c r="L22" i="1" s="1"/>
  <c r="L20" i="1"/>
  <c r="AF269" i="12"/>
  <c r="L12" i="2"/>
  <c r="L16" i="2" s="1"/>
  <c r="M9" i="2"/>
  <c r="X9" i="1"/>
  <c r="X31" i="1" s="1"/>
  <c r="AN451" i="4"/>
  <c r="AF291" i="5"/>
  <c r="E12" i="2"/>
  <c r="H18" i="3" l="1"/>
  <c r="F18" i="3"/>
  <c r="H9" i="3"/>
  <c r="N27" i="2"/>
  <c r="M27" i="2"/>
  <c r="F27" i="2"/>
  <c r="M9" i="3"/>
  <c r="E9" i="3"/>
  <c r="I27" i="2"/>
  <c r="C16" i="3"/>
  <c r="P19" i="2"/>
  <c r="R19" i="2" s="1"/>
  <c r="K27" i="2"/>
  <c r="AI418" i="5"/>
  <c r="C8" i="3"/>
  <c r="AF414" i="9"/>
  <c r="AG426" i="11"/>
  <c r="E16" i="2"/>
  <c r="P12" i="2"/>
  <c r="C21" i="2"/>
  <c r="AG451" i="4"/>
  <c r="M3" i="3"/>
  <c r="C9" i="2"/>
  <c r="K31" i="1"/>
  <c r="L31" i="1" s="1"/>
  <c r="AF415" i="8"/>
  <c r="L27" i="2"/>
  <c r="N5" i="15"/>
  <c r="AB5" i="15" s="1"/>
  <c r="L5" i="14"/>
  <c r="Z5" i="14" s="1"/>
  <c r="L5" i="13"/>
  <c r="Z5" i="13" s="1"/>
  <c r="L5" i="12"/>
  <c r="Z5" i="12" s="1"/>
  <c r="M5" i="11"/>
  <c r="AA5" i="11" s="1"/>
  <c r="L5" i="10"/>
  <c r="Z5" i="10" s="1"/>
  <c r="L5" i="9"/>
  <c r="Z5" i="9" s="1"/>
  <c r="L5" i="8"/>
  <c r="Z5" i="8" s="1"/>
  <c r="L5" i="7"/>
  <c r="Z5" i="7" s="1"/>
  <c r="L5" i="5"/>
  <c r="Z5" i="5" s="1"/>
  <c r="L5" i="6"/>
  <c r="Z5" i="6" s="1"/>
  <c r="O5" i="4"/>
  <c r="AA5" i="4"/>
  <c r="P6" i="2"/>
  <c r="R6" i="2" s="1"/>
  <c r="E9" i="2"/>
  <c r="E27" i="2" s="1"/>
  <c r="AF395" i="12"/>
  <c r="R8" i="2"/>
  <c r="C9" i="3" l="1"/>
  <c r="M18" i="3"/>
  <c r="E18" i="3"/>
  <c r="R9" i="2"/>
  <c r="R21" i="2"/>
  <c r="O5" i="15"/>
  <c r="AC5" i="15" s="1"/>
  <c r="M5" i="14"/>
  <c r="AA5" i="14" s="1"/>
  <c r="M5" i="13"/>
  <c r="AA5" i="13" s="1"/>
  <c r="M5" i="12"/>
  <c r="AA5" i="12" s="1"/>
  <c r="N5" i="11"/>
  <c r="AB5" i="11" s="1"/>
  <c r="M5" i="9"/>
  <c r="AA5" i="9" s="1"/>
  <c r="M5" i="10"/>
  <c r="AA5" i="10" s="1"/>
  <c r="M5" i="7"/>
  <c r="AA5" i="7" s="1"/>
  <c r="M5" i="8"/>
  <c r="AA5" i="8" s="1"/>
  <c r="M5" i="6"/>
  <c r="AA5" i="6" s="1"/>
  <c r="P5" i="4"/>
  <c r="AB5" i="4"/>
  <c r="M5" i="5"/>
  <c r="AA5" i="5" s="1"/>
  <c r="P16" i="2"/>
  <c r="R12" i="2"/>
  <c r="P21" i="2"/>
  <c r="C27" i="2"/>
  <c r="P9" i="2"/>
  <c r="C3" i="3"/>
  <c r="C18" i="3" s="1"/>
  <c r="R16" i="2" l="1"/>
  <c r="P5" i="15"/>
  <c r="AD5" i="15" s="1"/>
  <c r="N5" i="14"/>
  <c r="AB5" i="14" s="1"/>
  <c r="N5" i="13"/>
  <c r="AB5" i="13" s="1"/>
  <c r="N5" i="12"/>
  <c r="AB5" i="12" s="1"/>
  <c r="O5" i="11"/>
  <c r="AC5" i="11" s="1"/>
  <c r="N5" i="10"/>
  <c r="AB5" i="10" s="1"/>
  <c r="N5" i="9"/>
  <c r="AB5" i="9" s="1"/>
  <c r="N5" i="6"/>
  <c r="AB5" i="6" s="1"/>
  <c r="N5" i="7"/>
  <c r="AB5" i="7" s="1"/>
  <c r="N5" i="8"/>
  <c r="AB5" i="8" s="1"/>
  <c r="N5" i="5"/>
  <c r="AB5" i="5" s="1"/>
  <c r="AC5" i="4"/>
  <c r="P27" i="2"/>
  <c r="R27" i="2" s="1"/>
  <c r="AA15" i="1" l="1"/>
  <c r="AA7" i="1"/>
  <c r="AA8" i="1"/>
  <c r="AE21" i="1" l="1"/>
  <c r="AA21" i="1"/>
  <c r="Z9" i="1"/>
  <c r="AA6" i="1"/>
  <c r="AA9" i="1" s="1"/>
  <c r="Z17" i="1"/>
  <c r="AA12" i="1"/>
  <c r="AA17" i="1" s="1"/>
  <c r="AD17" i="1" s="1"/>
  <c r="Z22" i="1"/>
  <c r="AA22" i="1" s="1"/>
  <c r="AD22" i="1" s="1"/>
  <c r="AE20" i="1"/>
  <c r="AA20" i="1"/>
  <c r="AD26" i="1" l="1"/>
  <c r="AA31" i="1" s="1"/>
  <c r="AE22" i="1"/>
  <c r="AD19" i="1"/>
  <c r="AE17" i="1"/>
  <c r="AD9" i="1"/>
  <c r="Z31" i="1"/>
  <c r="AD31" i="1" l="1"/>
  <c r="AE31" i="1" s="1"/>
  <c r="AD11" i="1"/>
  <c r="AE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Garland</author>
    <author>Lindsay Waldram</author>
    <author>David-Patrick Dare</author>
  </authors>
  <commentList>
    <comment ref="S4" authorId="0" shapeId="0" xr:uid="{0FDB58E5-36BA-48FB-9FAA-51BCB0B15EE9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Used when a DMR recycling haul is contaminated and needs to be hauled as garbage.  Also, some special waste jobs in Pierce County are billed to this bill area.</t>
        </r>
      </text>
    </comment>
    <comment ref="U4" authorId="1" shapeId="0" xr:uid="{93A97064-CA96-4E8B-982C-2FD1D0AEF567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UTC as of Oct 2017</t>
        </r>
      </text>
    </comment>
    <comment ref="AC17" authorId="2" shapeId="0" xr:uid="{6CBE20EA-301A-4C98-A66C-B9136A3EF6C6}">
      <text>
        <r>
          <rPr>
            <b/>
            <sz val="9"/>
            <color indexed="81"/>
            <rFont val="Tahoma"/>
            <family val="2"/>
          </rPr>
          <t>David-Patrick Dare:</t>
        </r>
        <r>
          <rPr>
            <sz val="9"/>
            <color indexed="81"/>
            <rFont val="Tahoma"/>
            <family val="2"/>
          </rPr>
          <t xml:space="preserve">
Fair Revenue manually billed 2024-09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Garland</author>
  </authors>
  <commentList>
    <comment ref="J4" authorId="0" shapeId="0" xr:uid="{7A20B368-360A-47F2-9385-9C6FBF350AC5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Used when a DMR recycling haul is contaminated and needs to be hauled as garbage.  Also, some special waste jobs in Pierce County are billed to this bill area.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tc={75DBDE81-7854-4A92-9AFF-9BC840629529}</author>
    <author>tc={A77F5149-49B4-447E-B302-DF8356C3F887}</author>
    <author>tc={3E588782-43AB-4A1F-8745-8EACAB6F6ECF}</author>
  </authors>
  <commentList>
    <comment ref="E120" authorId="0" shapeId="0" xr:uid="{75DBDE81-7854-4A92-9AFF-9BC840629529}">
      <text>
        <t>[Threaded comment]
Your version of Excel allows you to read this threaded comment; however, any edits to it will get removed if the file is opened in a newer version of Excel. Learn more: https://go.microsoft.com/fwlink/?linkid=870924
Comment:
    Where does this rate come from? Pg. 35 Tariff shows per pickup rate of $26.97
Reply:
    It uses that rate but multiplies it by 4 for an assumed amount of services.</t>
      </text>
    </comment>
    <comment ref="E126" authorId="1" shapeId="0" xr:uid="{A77F5149-49B4-447E-B302-DF8356C3F887}">
      <text>
        <t>[Threaded comment]
Your version of Excel allows you to read this threaded comment; however, any edits to it will get removed if the file is opened in a newer version of Excel. Learn more: https://go.microsoft.com/fwlink/?linkid=870924
Comment:
    Where does this rate come from? Pg. 35 of the Tariff shows a rate of $34.03.
Reply:
    It uses that rate but multiplies it by 4 for an assumed amount of services.</t>
      </text>
    </comment>
    <comment ref="E136" authorId="2" shapeId="0" xr:uid="{3E588782-43AB-4A1F-8745-8EACAB6F6ECF}">
      <text>
        <t>[Threaded comment]
Your version of Excel allows you to read this threaded comment; however, any edits to it will get removed if the file is opened in a newer version of Excel. Learn more: https://go.microsoft.com/fwlink/?linkid=870924
Comment:
    Where does this rate come from? Pg. 35 of the Tariff shows $45.96.
Reply:
    It uses that rate but multiplies it by 4 for an assumed amount of services.</t>
      </text>
    </comment>
  </commentList>
</comments>
</file>

<file path=xl/sharedStrings.xml><?xml version="1.0" encoding="utf-8"?>
<sst xmlns="http://schemas.openxmlformats.org/spreadsheetml/2006/main" count="8945" uniqueCount="935">
  <si>
    <t>Revenue Summary</t>
  </si>
  <si>
    <t>October 2023 - September 2024</t>
  </si>
  <si>
    <t>Murrey's</t>
  </si>
  <si>
    <t>Per GL</t>
  </si>
  <si>
    <t>Difference</t>
  </si>
  <si>
    <t>Vashon</t>
  </si>
  <si>
    <t>Bonney Lake</t>
  </si>
  <si>
    <t>Buckley</t>
  </si>
  <si>
    <t>Carbonado</t>
  </si>
  <si>
    <t>Milton</t>
  </si>
  <si>
    <t>Orting</t>
  </si>
  <si>
    <t>Pierce</t>
  </si>
  <si>
    <t>Puyallup</t>
  </si>
  <si>
    <t>S. Prairie</t>
  </si>
  <si>
    <t>Sumner</t>
  </si>
  <si>
    <t>Ruston</t>
  </si>
  <si>
    <t>City Contracts</t>
  </si>
  <si>
    <t>2140 DMR</t>
  </si>
  <si>
    <t>Manually Billed Rev</t>
  </si>
  <si>
    <t>Adjusted Difference</t>
  </si>
  <si>
    <t>Residential</t>
  </si>
  <si>
    <t>Garbage</t>
  </si>
  <si>
    <t>Recycle</t>
  </si>
  <si>
    <t>Yard Waste</t>
  </si>
  <si>
    <t>Total Residential</t>
  </si>
  <si>
    <t>Deferred:</t>
  </si>
  <si>
    <t>Commercial</t>
  </si>
  <si>
    <t>Commercial Recycle</t>
  </si>
  <si>
    <t>MF Garbage</t>
  </si>
  <si>
    <t>MF Recycle</t>
  </si>
  <si>
    <t>Medical Waste</t>
  </si>
  <si>
    <t>Total Commercial</t>
  </si>
  <si>
    <t>Roll Off</t>
  </si>
  <si>
    <t>Hauls/Rent</t>
  </si>
  <si>
    <t>Disposal</t>
  </si>
  <si>
    <t>Total Roll Off</t>
  </si>
  <si>
    <t>DO025:</t>
  </si>
  <si>
    <t>Intermodal</t>
  </si>
  <si>
    <t>Total Svc. Charges</t>
  </si>
  <si>
    <t>Grand Total</t>
  </si>
  <si>
    <t>Customer Count Summary</t>
  </si>
  <si>
    <t>Total Non-Reg.</t>
  </si>
  <si>
    <t>Murrey's American</t>
  </si>
  <si>
    <t>Less 2132 Vashon</t>
  </si>
  <si>
    <t>Total Med. Waste</t>
  </si>
  <si>
    <t>Total Murrey's</t>
  </si>
  <si>
    <t>Residential MSW</t>
  </si>
  <si>
    <t>Recycling Carts</t>
  </si>
  <si>
    <t>Recycling Bins</t>
  </si>
  <si>
    <t>Roll-Off</t>
  </si>
  <si>
    <t>Roll-Off Recycle</t>
  </si>
  <si>
    <t>Commercial - Carts</t>
  </si>
  <si>
    <t>Commercial - Containers</t>
  </si>
  <si>
    <t>Commercial Recycling - Carts</t>
  </si>
  <si>
    <t>Commercial Recycling - Containers</t>
  </si>
  <si>
    <t>Multi-Family Recycling - Carts</t>
  </si>
  <si>
    <t>Multi-Family Recycling - Containers</t>
  </si>
  <si>
    <t>Multi-Family MSW - Carts</t>
  </si>
  <si>
    <t>Multi-Family MSW - Containers</t>
  </si>
  <si>
    <t>Murrey's Disposal Co., Inc. G-9</t>
  </si>
  <si>
    <t>Revenue Price Out by Service Level and Line of Business</t>
  </si>
  <si>
    <t>Per Tariff</t>
  </si>
  <si>
    <t>Number of Months</t>
  </si>
  <si>
    <t>MURREYS</t>
  </si>
  <si>
    <t>Revenue</t>
  </si>
  <si>
    <t>Customer Count</t>
  </si>
  <si>
    <t>Container Counts</t>
  </si>
  <si>
    <t>Service Code</t>
  </si>
  <si>
    <t>Service Code Description</t>
  </si>
  <si>
    <t>Tariff Rate 3/1/2022</t>
  </si>
  <si>
    <t>Tariff Rate 2/1/2023</t>
  </si>
  <si>
    <t>Tariff Rate 6/1/2024</t>
  </si>
  <si>
    <t>Tariff Page/Item #</t>
  </si>
  <si>
    <t>Total</t>
  </si>
  <si>
    <t>Average</t>
  </si>
  <si>
    <t>Cart Size</t>
  </si>
  <si>
    <t>Can Size</t>
  </si>
  <si>
    <t>Container Size</t>
  </si>
  <si>
    <t>Quantity</t>
  </si>
  <si>
    <t>Count</t>
  </si>
  <si>
    <t>RESIDENTIAL SERVICES</t>
  </si>
  <si>
    <t>RESIDENTIAL</t>
  </si>
  <si>
    <t>RESIDENTIAL GARBAGE</t>
  </si>
  <si>
    <t>10RW1N</t>
  </si>
  <si>
    <t>1-10 GAL CART WKLY NON REC</t>
  </si>
  <si>
    <t>10RW1R</t>
  </si>
  <si>
    <t>1-10 GAL CART WKLY W/ REC</t>
  </si>
  <si>
    <t>20RM1</t>
  </si>
  <si>
    <t>1-20 GAL CART MONTHLY</t>
  </si>
  <si>
    <t>20RW1</t>
  </si>
  <si>
    <t>1-20 GAL CAN WEEKLY</t>
  </si>
  <si>
    <t>20RW1N</t>
  </si>
  <si>
    <t>1-20 GL CART WKLY NON REC</t>
  </si>
  <si>
    <t>20RW1NR</t>
  </si>
  <si>
    <t>1-20 GAL WKLY NON REC</t>
  </si>
  <si>
    <t>20RW1R</t>
  </si>
  <si>
    <t>1-20 GL CART WKLY W/ RECY</t>
  </si>
  <si>
    <t>24RW1N</t>
  </si>
  <si>
    <t>1-24 GL CART WKLY NON REC</t>
  </si>
  <si>
    <t>24RW1R</t>
  </si>
  <si>
    <t>1-24 GL CART WKLY W/ RECY</t>
  </si>
  <si>
    <t>32RE1</t>
  </si>
  <si>
    <t>1-32 GAL CAN EOW</t>
  </si>
  <si>
    <t>32RM1</t>
  </si>
  <si>
    <t>1-32 GAL CAN MONTHLY</t>
  </si>
  <si>
    <t>32ROCPU</t>
  </si>
  <si>
    <t>1-32 GAL CAN-ON CALL</t>
  </si>
  <si>
    <t>32RW1</t>
  </si>
  <si>
    <t>1-32 GAL CAN WEEKLY</t>
  </si>
  <si>
    <t>32RW1N</t>
  </si>
  <si>
    <t>1-32 GL CART WKLY NON REC</t>
  </si>
  <si>
    <t>32RW1NR</t>
  </si>
  <si>
    <t>1-32 GAL WKLY NON REC</t>
  </si>
  <si>
    <t>32RW1R</t>
  </si>
  <si>
    <t>1-32 GL CART WKLY W/ RECY</t>
  </si>
  <si>
    <t>32RW2</t>
  </si>
  <si>
    <t>2-32 GAL CANS WEEKLY</t>
  </si>
  <si>
    <t>32RW2R</t>
  </si>
  <si>
    <t>2-32 GL CART WKLY W/ RECY</t>
  </si>
  <si>
    <t>32RW2NR</t>
  </si>
  <si>
    <t>2-32 GAL WKLY NON REC</t>
  </si>
  <si>
    <t>32RW3</t>
  </si>
  <si>
    <t>3-32 GAL CANS WEEKLY</t>
  </si>
  <si>
    <t>32RW3NR</t>
  </si>
  <si>
    <t>3-32 GAL WKLY NON REC</t>
  </si>
  <si>
    <t>32RW4</t>
  </si>
  <si>
    <t>4-32 GAL CANS WEEKLY</t>
  </si>
  <si>
    <t>32RW4NR</t>
  </si>
  <si>
    <t>4-32 GAL WKLY NON REC</t>
  </si>
  <si>
    <t>32RW5</t>
  </si>
  <si>
    <t>5-32 GAL CANS WEEKLY</t>
  </si>
  <si>
    <t>32RW5NR</t>
  </si>
  <si>
    <t>5-32 GAL WKLY NON REC</t>
  </si>
  <si>
    <t>32RW6</t>
  </si>
  <si>
    <t>6-32 GAL CANS WEEKLY</t>
  </si>
  <si>
    <t>35RM1</t>
  </si>
  <si>
    <t>1-35 GAL CART MONTHLY</t>
  </si>
  <si>
    <t>35RW1N</t>
  </si>
  <si>
    <t>1-35 GAL CART WKLY NONREC</t>
  </si>
  <si>
    <t>35RW1R</t>
  </si>
  <si>
    <t>1-35 GAL CART WKLY W/REC</t>
  </si>
  <si>
    <t>64RW1N</t>
  </si>
  <si>
    <t>1-64 GAL CART WKLY NONREC</t>
  </si>
  <si>
    <t>64RW1R</t>
  </si>
  <si>
    <t>1-64 GAL CART WKLY W/REC</t>
  </si>
  <si>
    <t>65RM1</t>
  </si>
  <si>
    <t>1-65 GAL CART MONTHLY</t>
  </si>
  <si>
    <t>65RW1N</t>
  </si>
  <si>
    <t>1-65 GAL CART WKLY NONREC</t>
  </si>
  <si>
    <t>65RW1R</t>
  </si>
  <si>
    <t>1-65 GAL CART WKLY W/REC</t>
  </si>
  <si>
    <t>95RM1</t>
  </si>
  <si>
    <t>1-95 GAL CART MONTHLY</t>
  </si>
  <si>
    <t>95RW1N</t>
  </si>
  <si>
    <t>1-95 GAL CART WKLY NONREC</t>
  </si>
  <si>
    <t>95RW1R</t>
  </si>
  <si>
    <t>1-95 GAL CART WKLY W/REC</t>
  </si>
  <si>
    <t>96RW1N</t>
  </si>
  <si>
    <t>1-96 GAL CART WKLY NONREC</t>
  </si>
  <si>
    <t>96RW1R</t>
  </si>
  <si>
    <t>1-96 GAL CART WKLY W/REC</t>
  </si>
  <si>
    <t>ADJRES</t>
  </si>
  <si>
    <t>SERVICE ADJ-RESIDENTIAL</t>
  </si>
  <si>
    <t>CARRY-RES</t>
  </si>
  <si>
    <t>CARRY OUT -RES</t>
  </si>
  <si>
    <t>DELTOT</t>
  </si>
  <si>
    <t>GARB CART REDELIVERY</t>
  </si>
  <si>
    <t>DRIVEPRVT-RES</t>
  </si>
  <si>
    <t>DRIVE IN PRIVATE RD - RES</t>
  </si>
  <si>
    <t>DRVNRE1</t>
  </si>
  <si>
    <t>DRIVE IN UP TO 125'-EOW</t>
  </si>
  <si>
    <t>DRVNRW1</t>
  </si>
  <si>
    <t>DRIVE IN UP TO 125'-WKLY</t>
  </si>
  <si>
    <t>DRVNRW2</t>
  </si>
  <si>
    <t>DRIVE IN OVER 125'-WKLY</t>
  </si>
  <si>
    <t>GWCR</t>
  </si>
  <si>
    <t>GOOD WILL CREDIT - RESI</t>
  </si>
  <si>
    <t>IMPCNR1</t>
  </si>
  <si>
    <t>1 IMPROPER CAN - RESI</t>
  </si>
  <si>
    <t>IMPCNR2</t>
  </si>
  <si>
    <t>2 IMPROPER CANS - RESI</t>
  </si>
  <si>
    <t>OBSR</t>
  </si>
  <si>
    <t>OBSTRUCTION</t>
  </si>
  <si>
    <t>OS</t>
  </si>
  <si>
    <t>OVERSIZE UNIT</t>
  </si>
  <si>
    <t>OSOW</t>
  </si>
  <si>
    <t>OVERSIZE/OVERWEIGHT</t>
  </si>
  <si>
    <t>OW</t>
  </si>
  <si>
    <t>OVERWEIGHT UNIT</t>
  </si>
  <si>
    <t>PACKLC</t>
  </si>
  <si>
    <t>CARRY-OUT LONG DISTANCE</t>
  </si>
  <si>
    <t>PACKR</t>
  </si>
  <si>
    <t>CARRY-OUT RESIDENTIAL</t>
  </si>
  <si>
    <t>PACKSNR</t>
  </si>
  <si>
    <t>CARRY-OUT SENIOR SERVICE</t>
  </si>
  <si>
    <t>RESTART FEE</t>
  </si>
  <si>
    <t>REXTRA</t>
  </si>
  <si>
    <t>EXTRA UNITS</t>
  </si>
  <si>
    <t>SUNKENR</t>
  </si>
  <si>
    <t>SUNKEN CAN CHARGE - RESI</t>
  </si>
  <si>
    <t>TRIPRCANS</t>
  </si>
  <si>
    <t>RETURN TRIP CHARGE - CANS</t>
  </si>
  <si>
    <t>TRIPRCARTS</t>
  </si>
  <si>
    <t>RESI TRIP CHARGE - CARTS</t>
  </si>
  <si>
    <t>35ROCPU</t>
  </si>
  <si>
    <t>1-35 GAL CART ON CALL</t>
  </si>
  <si>
    <t>65ROCPU</t>
  </si>
  <si>
    <t>1-65 GAL CART ON CALL</t>
  </si>
  <si>
    <t>BULKY-RES</t>
  </si>
  <si>
    <t>BULKY ITEM</t>
  </si>
  <si>
    <t>DELCART</t>
  </si>
  <si>
    <t>CART REDELIVERY</t>
  </si>
  <si>
    <t>TOTAL RESIDENTIAL GARBAGE</t>
  </si>
  <si>
    <t>Recycling Customers</t>
  </si>
  <si>
    <t>RESIDENTIAL RECYCLING</t>
  </si>
  <si>
    <t>recyonly</t>
  </si>
  <si>
    <t>RECYCLE SERVICE ONLY</t>
  </si>
  <si>
    <t>RECYR</t>
  </si>
  <si>
    <t>RECYCLE PROGRAM</t>
  </si>
  <si>
    <t>RECYRNB</t>
  </si>
  <si>
    <t>RECY PROGRAM-NO CART</t>
  </si>
  <si>
    <t>DRVNR-RECYCLE</t>
  </si>
  <si>
    <t>DRIVE IN RECYCLE</t>
  </si>
  <si>
    <t>PACKR-RECYCLE</t>
  </si>
  <si>
    <t>RECY ROLLOUT RESI &lt;25'</t>
  </si>
  <si>
    <t>TOTERDEL</t>
  </si>
  <si>
    <t>RECYCLE TOTER REDELIVERY</t>
  </si>
  <si>
    <t>RECYDEL</t>
  </si>
  <si>
    <t>PACKR-RECYADL</t>
  </si>
  <si>
    <t>RECYROLLOUT &gt;25 PER 5</t>
  </si>
  <si>
    <t>TOTAL RESIDENTIAL RECYCLING</t>
  </si>
  <si>
    <t>RESIDENTIAL YARD WASTE</t>
  </si>
  <si>
    <t>YDW90</t>
  </si>
  <si>
    <t>90 GAL YARDWASTE</t>
  </si>
  <si>
    <t>YDW90SNR</t>
  </si>
  <si>
    <t>SENIOR YARD WASTE</t>
  </si>
  <si>
    <t>YDWDEL</t>
  </si>
  <si>
    <t>YARDWASTE REDELIVERY</t>
  </si>
  <si>
    <t>YDWEX</t>
  </si>
  <si>
    <t>EXTRA YARD WASTE</t>
  </si>
  <si>
    <t>DRVNR-YARDWASTE</t>
  </si>
  <si>
    <t>DRIVE IN YARDWASTE</t>
  </si>
  <si>
    <t>PACKR-YARDWASTE</t>
  </si>
  <si>
    <t>YRDWSTE ROLLOUT RES &lt;25'</t>
  </si>
  <si>
    <t>TRIPYCARTS</t>
  </si>
  <si>
    <t>YDW TRIP CHARGE - RESI</t>
  </si>
  <si>
    <t>PACKR-YARDAD</t>
  </si>
  <si>
    <t>YDWSTROLLOUT &gt;25 PER 5</t>
  </si>
  <si>
    <t>TOTAL RESIDENTIAL YARD WASTE</t>
  </si>
  <si>
    <t>SUBTOTAL RESIDENTIAL</t>
  </si>
  <si>
    <t>COMMERCIAL SERVICES</t>
  </si>
  <si>
    <t>COMMERCIAL</t>
  </si>
  <si>
    <t>COMMERCIAL GARBAGE</t>
  </si>
  <si>
    <t>20CW1</t>
  </si>
  <si>
    <t>1-20 GAL CART WKLY</t>
  </si>
  <si>
    <t>32C2W2</t>
  </si>
  <si>
    <t>2-32 GAL CANS 2X WEEKLY</t>
  </si>
  <si>
    <t>32CE1</t>
  </si>
  <si>
    <t>32 GAL CAN COMM EOW</t>
  </si>
  <si>
    <t>32CW1</t>
  </si>
  <si>
    <t>2-32 GAL CANS WKLY</t>
  </si>
  <si>
    <t>32CW2</t>
  </si>
  <si>
    <t>32CW3</t>
  </si>
  <si>
    <t>3-32 GAL CANS WKLY</t>
  </si>
  <si>
    <t>32CW4</t>
  </si>
  <si>
    <t>4-32 GAL CANS WKLY</t>
  </si>
  <si>
    <t>35CW1</t>
  </si>
  <si>
    <t>1-35 GAL CART WKLY</t>
  </si>
  <si>
    <t>65CW1</t>
  </si>
  <si>
    <t>1-65 GAL CART WKLY</t>
  </si>
  <si>
    <t>95CW1</t>
  </si>
  <si>
    <t>1-95 GAL CART WKLY</t>
  </si>
  <si>
    <t>F1YD1W</t>
  </si>
  <si>
    <t>1YD CONT 1X WEEKLY</t>
  </si>
  <si>
    <t>R1YD1W</t>
  </si>
  <si>
    <t>1YD CONT 1xWEEKLY</t>
  </si>
  <si>
    <t>F1YD2W</t>
  </si>
  <si>
    <t>1YD CONT 2X WEEKLY</t>
  </si>
  <si>
    <t>R1YD2W</t>
  </si>
  <si>
    <t>1YD CONT 2xWEEKLY</t>
  </si>
  <si>
    <t>R1YD3W</t>
  </si>
  <si>
    <t>1YD CONT 3xWEEKLY</t>
  </si>
  <si>
    <t>R1YDEOW</t>
  </si>
  <si>
    <t>1YD CONT EOW</t>
  </si>
  <si>
    <t>R1YDTPU</t>
  </si>
  <si>
    <t>1YD TEMP CONT</t>
  </si>
  <si>
    <t>R1.5YD1W</t>
  </si>
  <si>
    <t>1.5YD CONT 1xWEEKLY</t>
  </si>
  <si>
    <t>F1.5YD1W</t>
  </si>
  <si>
    <t>1.5YD CONT 1X WEEKLY</t>
  </si>
  <si>
    <t>R1.5YD2W</t>
  </si>
  <si>
    <t>1.5YD CONT 2xWEEKLY</t>
  </si>
  <si>
    <t>R1.5YD3W</t>
  </si>
  <si>
    <t>1.5YD CONT 3xWEEKLY</t>
  </si>
  <si>
    <t>R1.5YDEOW</t>
  </si>
  <si>
    <t>1.5YD CONT EOW</t>
  </si>
  <si>
    <t>R1.5YDTPU</t>
  </si>
  <si>
    <t>1.5YD TEMP CONTAINER</t>
  </si>
  <si>
    <t>F2YD1W</t>
  </si>
  <si>
    <t>2YD CONT 1X WEEKLY</t>
  </si>
  <si>
    <t>R2YD1W</t>
  </si>
  <si>
    <t>2YD CONT 1xWEEKLY</t>
  </si>
  <si>
    <t>F2YD2W</t>
  </si>
  <si>
    <t>2YD CONT 2X WEEKLY</t>
  </si>
  <si>
    <t>R2YD2W</t>
  </si>
  <si>
    <t>2YD CONT 2xWEEKLY</t>
  </si>
  <si>
    <t>F2YD3W</t>
  </si>
  <si>
    <t>2YD CONT 3X WEEKLY</t>
  </si>
  <si>
    <t>R2YD3W</t>
  </si>
  <si>
    <t>2YD CONT 3xWEEKLY</t>
  </si>
  <si>
    <t>R2YD4W</t>
  </si>
  <si>
    <t>2YD CONT 4xWEEKLY</t>
  </si>
  <si>
    <t>R2YD5W</t>
  </si>
  <si>
    <t>2YD CONT 5xWEEKLY</t>
  </si>
  <si>
    <t>R2YDEOW</t>
  </si>
  <si>
    <t>2YD CONT EOW</t>
  </si>
  <si>
    <t>R2YDTPU</t>
  </si>
  <si>
    <t>2YD TEMP CONTAINER</t>
  </si>
  <si>
    <t>F4YD1W</t>
  </si>
  <si>
    <t>4YD CONT 1X WEEKLY</t>
  </si>
  <si>
    <t>F4YD2W</t>
  </si>
  <si>
    <t>4YD CONT 2X WEEKLY</t>
  </si>
  <si>
    <t>F4YD3W</t>
  </si>
  <si>
    <t>4YD CONT 3X WEEKLY</t>
  </si>
  <si>
    <t>F4YD4W</t>
  </si>
  <si>
    <t>4YD CONT 4X WEEKLY SVC</t>
  </si>
  <si>
    <t>F6YD1W</t>
  </si>
  <si>
    <t>6YD CONT 1X WEEKLY</t>
  </si>
  <si>
    <t>F6YD2W</t>
  </si>
  <si>
    <t>6YD CONT 2X WEEKLY</t>
  </si>
  <si>
    <t>F6YD3W</t>
  </si>
  <si>
    <t>6YD CONT 3X WEEKLY</t>
  </si>
  <si>
    <t>F6YD4W</t>
  </si>
  <si>
    <t>6YD CONT 4X WEEKLY</t>
  </si>
  <si>
    <t>F6YD5W</t>
  </si>
  <si>
    <t>6YD CONT 5X WEEKLY</t>
  </si>
  <si>
    <t>F6YDEX</t>
  </si>
  <si>
    <t>6YD CONT EXTRA PICKUP</t>
  </si>
  <si>
    <t>F8YD2W</t>
  </si>
  <si>
    <t>8 YD CONT 2X WKLY</t>
  </si>
  <si>
    <t>FCP2YD1W2.25-1</t>
  </si>
  <si>
    <t>2 YD 2.25-1 COMP 1X WK</t>
  </si>
  <si>
    <t>FCP2YD1W4-1</t>
  </si>
  <si>
    <t>2 YD 4-1 COMP 1X WK</t>
  </si>
  <si>
    <t>FCP2YD2W</t>
  </si>
  <si>
    <t>2 YD COMPACTOR 2X WKLY</t>
  </si>
  <si>
    <t>FCP4YD1W2.25-1</t>
  </si>
  <si>
    <t>4 YD 2.25-1 COMP 1X WK</t>
  </si>
  <si>
    <t>FCP4YD1W4-1</t>
  </si>
  <si>
    <t>4YD 4-1 COMP 1X WK</t>
  </si>
  <si>
    <t>FCP4YD1W5-1</t>
  </si>
  <si>
    <t>4 YD 5-1 COMP 1X WK</t>
  </si>
  <si>
    <t>FCP4YDEOW5-1</t>
  </si>
  <si>
    <t>4 YD 5-1 COMP EOW</t>
  </si>
  <si>
    <t>FCP4YDOC5-1</t>
  </si>
  <si>
    <t>4 YD 5-1 COMP ON CALL</t>
  </si>
  <si>
    <t>FCP6YD2W</t>
  </si>
  <si>
    <t>6YD COMPACTOR 2X WKLY</t>
  </si>
  <si>
    <t>FCP6YD2W3-1</t>
  </si>
  <si>
    <t>6 YD 3-1 COMP 2X WK</t>
  </si>
  <si>
    <t>FCP6YD2W4-1</t>
  </si>
  <si>
    <t>6 YD 4-1 COMP 2X WK</t>
  </si>
  <si>
    <t>IMPCNC</t>
  </si>
  <si>
    <t>1 IMPROPER CAN - CMML</t>
  </si>
  <si>
    <t>PACKC</t>
  </si>
  <si>
    <t>CARRY-OUT COMMERCIAL</t>
  </si>
  <si>
    <t>R1YDEX</t>
  </si>
  <si>
    <t>1YD CONTAINER EXTRA</t>
  </si>
  <si>
    <t>F1YDEX</t>
  </si>
  <si>
    <t>1YD CONT EXTRA</t>
  </si>
  <si>
    <t>R1.5YDEX</t>
  </si>
  <si>
    <t>1.5YD CONTAINER EXTRA</t>
  </si>
  <si>
    <t>R2YDEX</t>
  </si>
  <si>
    <t>2YD CONTAINER EXTRA</t>
  </si>
  <si>
    <t>F2YDEX</t>
  </si>
  <si>
    <t>2YD CONT EXTRA</t>
  </si>
  <si>
    <t>F4YDEX</t>
  </si>
  <si>
    <t>4YD CONT EXTRA PICKUP</t>
  </si>
  <si>
    <t>ADJCOM</t>
  </si>
  <si>
    <t>SERVICE ADJ-COMMERCIAL</t>
  </si>
  <si>
    <t>CCONNECT</t>
  </si>
  <si>
    <t>CMML CONNECT/RECONNECT</t>
  </si>
  <si>
    <t>CDEL</t>
  </si>
  <si>
    <t>CONTAINER DELIVERY CHARGE</t>
  </si>
  <si>
    <t>CEX</t>
  </si>
  <si>
    <t>EXTRA CANS</t>
  </si>
  <si>
    <t>CEXYD</t>
  </si>
  <si>
    <t>CMML EXTRA YARDAGE</t>
  </si>
  <si>
    <t>CLOCK</t>
  </si>
  <si>
    <t>LOCK CHARGE-CONTAINER</t>
  </si>
  <si>
    <t>CROLL</t>
  </si>
  <si>
    <t>ROLLOUT CHARGE - CMML</t>
  </si>
  <si>
    <t>CTDEL</t>
  </si>
  <si>
    <t>TEMP CONTAINER DELIVERY</t>
  </si>
  <si>
    <t>CTRIP</t>
  </si>
  <si>
    <t>RETURN TRIP CHARGE - CONT</t>
  </si>
  <si>
    <t>CUNLOCK</t>
  </si>
  <si>
    <t>COMM UNLOCK GATE OR CONT</t>
  </si>
  <si>
    <t>DRIVEDWAY-COMM</t>
  </si>
  <si>
    <t>DRIVE IN DRIVEWAY - COMM</t>
  </si>
  <si>
    <t>DRIVEPVT-COMM</t>
  </si>
  <si>
    <t>DRIVE IN PRIVATE RD - COMM</t>
  </si>
  <si>
    <t>DRVNC</t>
  </si>
  <si>
    <t>DRIVE IN - CMML</t>
  </si>
  <si>
    <t>TIMEC</t>
  </si>
  <si>
    <t>CMML TIME CHARGE</t>
  </si>
  <si>
    <t>BULKY-COM</t>
  </si>
  <si>
    <t>CGATE</t>
  </si>
  <si>
    <t>GATE OPEN/CLOSE</t>
  </si>
  <si>
    <t>CTRIPCAN</t>
  </si>
  <si>
    <t>RETURN TRIP CHG - CANS</t>
  </si>
  <si>
    <t>F1.5YD2W</t>
  </si>
  <si>
    <t>1.5YD CONT 2X WEEKLY</t>
  </si>
  <si>
    <t>RESTART FEE-COM</t>
  </si>
  <si>
    <t>TOTAL COMMERCIAL GARBAGE</t>
  </si>
  <si>
    <t>DF Filing</t>
  </si>
  <si>
    <t>COMMERCIAL RECYCLING</t>
  </si>
  <si>
    <t>1.5YDCOM1W</t>
  </si>
  <si>
    <t>1.5YD COMMINGLED 1X WK</t>
  </si>
  <si>
    <t>1.5YDFOOD1W</t>
  </si>
  <si>
    <t>1.5 YD FOOD WASTE 1X WK</t>
  </si>
  <si>
    <t>2YDCOM1W</t>
  </si>
  <si>
    <t>2YDCOMMINGLED 1X WK</t>
  </si>
  <si>
    <t>2YDCOM2W</t>
  </si>
  <si>
    <t>2YDCOMMINGLED 2X WK</t>
  </si>
  <si>
    <t>2YDCOM3W</t>
  </si>
  <si>
    <t>2YDCOMMINGLED 3X WK</t>
  </si>
  <si>
    <t>2YDCOM4W</t>
  </si>
  <si>
    <t>2 YD COMMINGLE 4X WK</t>
  </si>
  <si>
    <t>2YDCOMEW</t>
  </si>
  <si>
    <t>2yd COMMINGLE EOW</t>
  </si>
  <si>
    <t>2YDFOOD1W</t>
  </si>
  <si>
    <t>2 YD FOOD WASTE 1X WK</t>
  </si>
  <si>
    <t>2YDOCC1W</t>
  </si>
  <si>
    <t>2YD OCC CAGE 1X WEEKLY</t>
  </si>
  <si>
    <t>2YDOCC2W</t>
  </si>
  <si>
    <t>2YD OCC CAGE 2X WEEKLY</t>
  </si>
  <si>
    <t>2YDOCC3W</t>
  </si>
  <si>
    <t>2YD OCC CAGE 3X WEEKLY</t>
  </si>
  <si>
    <t>2YDOCC4W</t>
  </si>
  <si>
    <t>2YD OCC CAGE 4X WEEKLY</t>
  </si>
  <si>
    <t>2YDOCCEW</t>
  </si>
  <si>
    <t>2yd OCC CAGE EOW</t>
  </si>
  <si>
    <t>64FOOD1W</t>
  </si>
  <si>
    <t>64 GL FOOD WASTE 1X WK</t>
  </si>
  <si>
    <t>6YDCOM1W</t>
  </si>
  <si>
    <t>6YDCOMMINGLED 1X WK</t>
  </si>
  <si>
    <t>6YDCOM2W</t>
  </si>
  <si>
    <t>6YDCOMMINGLED 2X WK</t>
  </si>
  <si>
    <t>6YDCOM3W</t>
  </si>
  <si>
    <t>6YDCOMMINGLED 3X WK</t>
  </si>
  <si>
    <t>6YDCOM4W</t>
  </si>
  <si>
    <t>6 YD COMMINGLED 4X WK</t>
  </si>
  <si>
    <t>6YDCOM5W</t>
  </si>
  <si>
    <t>6YD COMMINGLED 5X WK</t>
  </si>
  <si>
    <t>6YDCOMEW</t>
  </si>
  <si>
    <t>6YD COMMINGLE EOW</t>
  </si>
  <si>
    <t>6YDOCC1W</t>
  </si>
  <si>
    <t>6YD OCC CAGE 1X WEEKLY</t>
  </si>
  <si>
    <t>6YDOCC2W</t>
  </si>
  <si>
    <t>6YD OCC CAGE 2X WEEKLY</t>
  </si>
  <si>
    <t>6YDOCC3W</t>
  </si>
  <si>
    <t>6YD OCC CAGE 3X WEEKLY</t>
  </si>
  <si>
    <t>6YDOCC4W</t>
  </si>
  <si>
    <t>6YD OCC CAGE 4X WEEKLY</t>
  </si>
  <si>
    <t>6YDOCC5W</t>
  </si>
  <si>
    <t>6YD OCC CAGE 5X WEEKLY</t>
  </si>
  <si>
    <t>6YDOCCEW</t>
  </si>
  <si>
    <t>6YD OCC CAGE EOW</t>
  </si>
  <si>
    <t>90COM1E</t>
  </si>
  <si>
    <t>90 GAL COMMINGLED EOW</t>
  </si>
  <si>
    <t>90COM1W</t>
  </si>
  <si>
    <t>90 GAL COMMINGLED 1 X WK</t>
  </si>
  <si>
    <t>90COM2W</t>
  </si>
  <si>
    <t>90 GL COMMINGLE 2X WK</t>
  </si>
  <si>
    <t>90FOOD1E</t>
  </si>
  <si>
    <t>90GAL FOOD WASTE EOW</t>
  </si>
  <si>
    <t>96FOOD1W</t>
  </si>
  <si>
    <t>96 GAL FOOD WASTE 1X WK</t>
  </si>
  <si>
    <t>RECYSVC</t>
  </si>
  <si>
    <t>COMM RECYCLE</t>
  </si>
  <si>
    <t>RECYCOMPHR</t>
  </si>
  <si>
    <t>RECY COMPACTOR HRLY HAUL</t>
  </si>
  <si>
    <t>CEXRECY</t>
  </si>
  <si>
    <t>EXTRA CANS/BAGS RECYCLE</t>
  </si>
  <si>
    <t>CTRIPRECY</t>
  </si>
  <si>
    <t>TOTAL COMMERCIAL RECYCLING</t>
  </si>
  <si>
    <t>MULTI-FAMILY</t>
  </si>
  <si>
    <t>MULTI-FAMILY GARBAGE</t>
  </si>
  <si>
    <t>32MW1</t>
  </si>
  <si>
    <t>1-32 GAL CAN MULTI-FAMILY</t>
  </si>
  <si>
    <t>32MW1NR</t>
  </si>
  <si>
    <t>MF 1 CAN NON RECY</t>
  </si>
  <si>
    <t>32MW2</t>
  </si>
  <si>
    <t>2-32 GAL CANS MULTI-FAMILY</t>
  </si>
  <si>
    <t>32MW3</t>
  </si>
  <si>
    <t>3-32 GAL CANS MULTI-FAMILY</t>
  </si>
  <si>
    <t>32MW3NR</t>
  </si>
  <si>
    <t>MF 3 CAN NON RECY</t>
  </si>
  <si>
    <t>32MW4</t>
  </si>
  <si>
    <t>4-32 GAL CANS MULTI-FAMILY</t>
  </si>
  <si>
    <t>32MW4NR</t>
  </si>
  <si>
    <t>MF 4 CAN NON RECY</t>
  </si>
  <si>
    <t>32MW5</t>
  </si>
  <si>
    <t>5-32 GAL CANS MULTI-FAMILY</t>
  </si>
  <si>
    <t>35MW1</t>
  </si>
  <si>
    <t>MF 1-35 GAL CART</t>
  </si>
  <si>
    <t>35MW1N</t>
  </si>
  <si>
    <t>MF 1-35 GAL CART NONREC</t>
  </si>
  <si>
    <t>65MW1</t>
  </si>
  <si>
    <t>MF 1-65 GAL CART</t>
  </si>
  <si>
    <t>65MW1N</t>
  </si>
  <si>
    <t>MF 1-65 GAL CART NONREC</t>
  </si>
  <si>
    <t>95MW1</t>
  </si>
  <si>
    <t>MF 1-95 GAL CART</t>
  </si>
  <si>
    <t>95MW1N</t>
  </si>
  <si>
    <t>MF 1-95 GAL CART NONREC</t>
  </si>
  <si>
    <t>MCCWR35</t>
  </si>
  <si>
    <t>MF 1-35 GL CART COUNT</t>
  </si>
  <si>
    <t>MCCWR65</t>
  </si>
  <si>
    <t>MF 1-65 GL CART COUNT</t>
  </si>
  <si>
    <t>MCCWR95</t>
  </si>
  <si>
    <t xml:space="preserve">MF 1-95 GL CART COUNT </t>
  </si>
  <si>
    <t>MCCWR1</t>
  </si>
  <si>
    <t>MF CAN COUNT W/RECYCLING</t>
  </si>
  <si>
    <t>MCCWRA</t>
  </si>
  <si>
    <t>MF CAN COUNT W/ RECY ADDT</t>
  </si>
  <si>
    <t>MSRTOT</t>
  </si>
  <si>
    <t>MF TOTER SERVICE</t>
  </si>
  <si>
    <t>M1YD1W</t>
  </si>
  <si>
    <t>MF 1YD CONT 1X WKLY</t>
  </si>
  <si>
    <t>M1YD2W</t>
  </si>
  <si>
    <t>MF 1YD CONT 2X WKLY</t>
  </si>
  <si>
    <t>M1YDTPU</t>
  </si>
  <si>
    <t>MF 1YD TEMP CONT</t>
  </si>
  <si>
    <t>M1.5YD1W</t>
  </si>
  <si>
    <t>MF 1.5YD CONT 1X WKLY</t>
  </si>
  <si>
    <t>M1.5YD2W</t>
  </si>
  <si>
    <t>MF 1.5YD CONT 2X WKLY</t>
  </si>
  <si>
    <t>M1.5YD3W</t>
  </si>
  <si>
    <t>MF 1.5YD CONT 3X WKLY</t>
  </si>
  <si>
    <t>M2YD1W</t>
  </si>
  <si>
    <t>MF 2YD CONT 1X WKLY</t>
  </si>
  <si>
    <t>M2YD2W</t>
  </si>
  <si>
    <t>MF 2YD CONT 2X WKLY</t>
  </si>
  <si>
    <t>M2YD3W</t>
  </si>
  <si>
    <t>MF 2YD CONT 3X WKLY</t>
  </si>
  <si>
    <t>M2YDTPU</t>
  </si>
  <si>
    <t>MF 2YD TEMP CONT</t>
  </si>
  <si>
    <t>M4YD1W</t>
  </si>
  <si>
    <t>MF 4YD CONT 1X WKLY</t>
  </si>
  <si>
    <t>M4YD2W</t>
  </si>
  <si>
    <t>MF 4YD CONT 2X WKLY</t>
  </si>
  <si>
    <t>M6YD1W</t>
  </si>
  <si>
    <t>MF 6YD CONT 1X WKLY</t>
  </si>
  <si>
    <t>M6YD2W</t>
  </si>
  <si>
    <t>MF 6YD CONT 2X WKLY</t>
  </si>
  <si>
    <t>M6YD3W</t>
  </si>
  <si>
    <t>MF 6YD CONT 3X WKLY</t>
  </si>
  <si>
    <t>M6YD4W</t>
  </si>
  <si>
    <t>MF 6YD CONT 4X WKLY</t>
  </si>
  <si>
    <t>M1YDEX</t>
  </si>
  <si>
    <t>MF 1YD CONT EXTRA</t>
  </si>
  <si>
    <t>M1.5YDEX</t>
  </si>
  <si>
    <t>MF 1.5YD CONT EXTRA</t>
  </si>
  <si>
    <t>M2YDEX</t>
  </si>
  <si>
    <t>MF 2YD CONT EXTRA</t>
  </si>
  <si>
    <t>M4YDEX</t>
  </si>
  <si>
    <t>MF 4YD CONT EXTRA</t>
  </si>
  <si>
    <t>M6YDEX</t>
  </si>
  <si>
    <t>MF 6YD CONT EXTRA</t>
  </si>
  <si>
    <t>MIMPCN</t>
  </si>
  <si>
    <t>MF 1 IMPROPER CAN W/ RECY</t>
  </si>
  <si>
    <t>MCONNECT</t>
  </si>
  <si>
    <t>MF CONNECT/RECONNECT</t>
  </si>
  <si>
    <t>MRENT90</t>
  </si>
  <si>
    <t>MF 90GAL TOTER RENT</t>
  </si>
  <si>
    <t>MROLL</t>
  </si>
  <si>
    <t>ROLLOUT CHARGE - MF</t>
  </si>
  <si>
    <t>PACKM</t>
  </si>
  <si>
    <t>CARRY-OUT MULTI FAMILY</t>
  </si>
  <si>
    <t>ADJMF</t>
  </si>
  <si>
    <t>SERVICE ADJ MULTI FAMILY</t>
  </si>
  <si>
    <t>DRVNM</t>
  </si>
  <si>
    <t>DRIVE IN - MULTIFAMILY</t>
  </si>
  <si>
    <t>EXTRA-MF</t>
  </si>
  <si>
    <t>EXTRA CANS - MF</t>
  </si>
  <si>
    <t>20MW1</t>
  </si>
  <si>
    <t>MF 1-20 GAL CART</t>
  </si>
  <si>
    <t>M1.5YDTPU</t>
  </si>
  <si>
    <t>MF 1.5YD TEMP CONT</t>
  </si>
  <si>
    <t>M2YD4W</t>
  </si>
  <si>
    <t>MF 2YD CONT 4X WKLY</t>
  </si>
  <si>
    <t>TOTAL MULTI-FAMILY GARBAGE</t>
  </si>
  <si>
    <t>MULTI-FAMILY RECYCLING</t>
  </si>
  <si>
    <t>M2YDRECY</t>
  </si>
  <si>
    <t>MF 2YD RECYCLING</t>
  </si>
  <si>
    <t>M2YDRECY1XWK</t>
  </si>
  <si>
    <t>MF 2YD RECYCLING 1X WK</t>
  </si>
  <si>
    <t>M2YDRECY2XWK</t>
  </si>
  <si>
    <t>MF 2YD RECYCLING 2X WK</t>
  </si>
  <si>
    <t>M2YDRECY3XWK</t>
  </si>
  <si>
    <t>MF 2YD RECYCLING 3X WK</t>
  </si>
  <si>
    <t>M6YDRECY</t>
  </si>
  <si>
    <t>MF 6YD RECYCLING</t>
  </si>
  <si>
    <t>M6YDRECY1XWK</t>
  </si>
  <si>
    <t>MF 6YD RECYCLING 1X WK</t>
  </si>
  <si>
    <t>M6YDRECY2XWK</t>
  </si>
  <si>
    <t>MF 6YD RECYCLING 2X WK</t>
  </si>
  <si>
    <t>M6YDRECY3XWK</t>
  </si>
  <si>
    <t>MF 6YD RECYCLING 3X WK</t>
  </si>
  <si>
    <t>M6YDRECY4XWK</t>
  </si>
  <si>
    <t>MF 6YD RECYCLING 4X WK</t>
  </si>
  <si>
    <t>MSRTOT1XWK</t>
  </si>
  <si>
    <t>MF CART COMMINGLE SVC 1X WK</t>
  </si>
  <si>
    <t>MCCRECYR</t>
  </si>
  <si>
    <t>MF CAN COUNT RECYCLE PROG</t>
  </si>
  <si>
    <t>MRECYONLY</t>
  </si>
  <si>
    <t>MF RECYCLE ONLY</t>
  </si>
  <si>
    <t>MRECYR</t>
  </si>
  <si>
    <t>RECYCLE PROGRAM W/ BINS</t>
  </si>
  <si>
    <t>MRECYIN</t>
  </si>
  <si>
    <t>MF RECYCLING INCENTIVE</t>
  </si>
  <si>
    <t>CEXYDRECY-STATION</t>
  </si>
  <si>
    <t>MF CMML EXTRA RECY YARDAGE</t>
  </si>
  <si>
    <t>MRECYSTATION</t>
  </si>
  <si>
    <t>MF VALUE OF RECYCLABLES</t>
  </si>
  <si>
    <t>MRENT2YDRECY</t>
  </si>
  <si>
    <t>MF 2YD RECYCLE RENT</t>
  </si>
  <si>
    <t>MRENT6YDRECY</t>
  </si>
  <si>
    <t>MF 6YD RECYCLE RENT</t>
  </si>
  <si>
    <t>TOTAL MULTI-FAMILY RECYCLING</t>
  </si>
  <si>
    <t>MULTI-FAMILY YARD WASTE</t>
  </si>
  <si>
    <t>MYDW90</t>
  </si>
  <si>
    <t>MF YARDWASTE</t>
  </si>
  <si>
    <t>TOTAL MULTI-FAMILY YARD WASTE</t>
  </si>
  <si>
    <t>SUBTOTAL COMMERCIAL</t>
  </si>
  <si>
    <t>DROP BOX SERVICES</t>
  </si>
  <si>
    <t>ROLL OFF</t>
  </si>
  <si>
    <t>DROP BOX HAULS/RENTAL</t>
  </si>
  <si>
    <t>ROHAUL20</t>
  </si>
  <si>
    <t>20YD ROLL OFF-HAUL</t>
  </si>
  <si>
    <t>ROHAUL20A</t>
  </si>
  <si>
    <t>ADDTL 20YD ROLL OFF HAUL</t>
  </si>
  <si>
    <t>ROHAUL20CO</t>
  </si>
  <si>
    <t>20YD CUST OWNED R/O HAUL</t>
  </si>
  <si>
    <t>ROHAUL20T</t>
  </si>
  <si>
    <t>20YD ROLL OFF TEMP HAUL</t>
  </si>
  <si>
    <t>ROHAUL25</t>
  </si>
  <si>
    <t>25YD ROLL OFF - HAUL</t>
  </si>
  <si>
    <t>ROHAUL25A</t>
  </si>
  <si>
    <t>ADDTL 25YD ROLL OFF HAUL</t>
  </si>
  <si>
    <t>ROHAUL25T</t>
  </si>
  <si>
    <t>25YD ROLL OFF TEMP HAUL</t>
  </si>
  <si>
    <t>ROHAUL30</t>
  </si>
  <si>
    <t>30YD ROLL OFF-HAUL</t>
  </si>
  <si>
    <t>ROHAUL30A</t>
  </si>
  <si>
    <t>ADDTL 30YD ROLL OFF HAUL</t>
  </si>
  <si>
    <t>ROHAUL30T</t>
  </si>
  <si>
    <t>30YD ROLL OFF TEMP HAUL</t>
  </si>
  <si>
    <t>ROHAUL40</t>
  </si>
  <si>
    <t>40YD ROLL OFF-HAUL</t>
  </si>
  <si>
    <t>ROHAUL40A</t>
  </si>
  <si>
    <t>ADDTL 40YD ROLL OFF HAUL</t>
  </si>
  <si>
    <t>ROHAUL40T</t>
  </si>
  <si>
    <t>40YD ROLL OFF TEMP</t>
  </si>
  <si>
    <t>CPHAUL10</t>
  </si>
  <si>
    <t>10YD COMPACTOR-HAUL</t>
  </si>
  <si>
    <t>CPHAUL15</t>
  </si>
  <si>
    <t>15YD COMPACTOR-HAUL</t>
  </si>
  <si>
    <t>CPHAUL20</t>
  </si>
  <si>
    <t>20YD COMPACTOR-HAUL</t>
  </si>
  <si>
    <t>CPHAUL25</t>
  </si>
  <si>
    <t>25YD COMPACTOR-HAUL</t>
  </si>
  <si>
    <t>CPHAUL30</t>
  </si>
  <si>
    <t>30YD COMPACTOR-HAUL</t>
  </si>
  <si>
    <t>CPHAUL35</t>
  </si>
  <si>
    <t>35YD COMPACTOR-HAUL</t>
  </si>
  <si>
    <t>CPHAUL40</t>
  </si>
  <si>
    <t>40YD COMPACTOR - HAUL</t>
  </si>
  <si>
    <t>RORENT20D</t>
  </si>
  <si>
    <t>20YD ROLL OFF-DAILY RENT</t>
  </si>
  <si>
    <t>RORENT20P</t>
  </si>
  <si>
    <t>20YD ROLL OFF-PERM RENT</t>
  </si>
  <si>
    <t>RORENT20T</t>
  </si>
  <si>
    <t>20YD ROLL OFF-TEMP RENT</t>
  </si>
  <si>
    <t>RORENT25D</t>
  </si>
  <si>
    <t>25YD ROLL OFF -DAILY RENT</t>
  </si>
  <si>
    <t>RORENT25P</t>
  </si>
  <si>
    <t>25YD ROLL OFF-PERM RENT</t>
  </si>
  <si>
    <t>RORENT25T</t>
  </si>
  <si>
    <t>25YD ROLL OFF-TEMP RENT</t>
  </si>
  <si>
    <t>RORENT30D</t>
  </si>
  <si>
    <t>30YD ROLL OFF-DAILY RENT</t>
  </si>
  <si>
    <t>RORENT30P</t>
  </si>
  <si>
    <t>30YD ROLL OFF-PERM RENT</t>
  </si>
  <si>
    <t>RORENT30T</t>
  </si>
  <si>
    <t>30YD ROLL OFF-TEMP RENT</t>
  </si>
  <si>
    <t>RORENT40P</t>
  </si>
  <si>
    <t>40YD ROLL OFF-PERM RENT</t>
  </si>
  <si>
    <t>RORENT40T</t>
  </si>
  <si>
    <t>40YD ROLL OFF-TEMP RENT</t>
  </si>
  <si>
    <t>RECYHAUL10</t>
  </si>
  <si>
    <t>RECYCLE 10 YD HAUL</t>
  </si>
  <si>
    <t>RECYHAUL12</t>
  </si>
  <si>
    <t>RECYCLE 12 YD HAUL</t>
  </si>
  <si>
    <t>RECYHAUL15</t>
  </si>
  <si>
    <t>RECYCLE 15 YD HAUL</t>
  </si>
  <si>
    <t>RECYHAUL20</t>
  </si>
  <si>
    <t>RECYCLE 20YD HAUL</t>
  </si>
  <si>
    <t>RECYHAUL25</t>
  </si>
  <si>
    <t>RECYCLE 25YD HAUL</t>
  </si>
  <si>
    <t>RECYHAUL30</t>
  </si>
  <si>
    <t>RECYCLE 30YD HAUL</t>
  </si>
  <si>
    <t>RECYHAUL40</t>
  </si>
  <si>
    <t>RECYCLE 40YD HAUL</t>
  </si>
  <si>
    <t>RECYHAUL50</t>
  </si>
  <si>
    <t>RECYCLE 50YD HAUL</t>
  </si>
  <si>
    <t>RECYHAULCOMP</t>
  </si>
  <si>
    <t>RECYCLE COMPACTOR HAUL</t>
  </si>
  <si>
    <t>RECYRENT12</t>
  </si>
  <si>
    <t>RECYCLE 12 YD BOX RENT</t>
  </si>
  <si>
    <t>RECYRENT15</t>
  </si>
  <si>
    <t>RECYCLE 15 YD BOX RENT</t>
  </si>
  <si>
    <t>RECYRENT20</t>
  </si>
  <si>
    <t>RECYCLE 20YD BOX RENT</t>
  </si>
  <si>
    <t>RECYRENT25</t>
  </si>
  <si>
    <t>RECYCLE 25YD BOX RENT</t>
  </si>
  <si>
    <t>RECYRENT30</t>
  </si>
  <si>
    <t>RECYCLE 30YD BOX RENT</t>
  </si>
  <si>
    <t>RECYRENT40</t>
  </si>
  <si>
    <t>RECYCLE 40YD BOX RENT</t>
  </si>
  <si>
    <t>RECYRENT50</t>
  </si>
  <si>
    <t>RECYCLE 50YD BOX RENT</t>
  </si>
  <si>
    <t>RECYWPROC100</t>
  </si>
  <si>
    <t>RECY 100YD HAUL &amp; PROC</t>
  </si>
  <si>
    <t>RECYWPROC20</t>
  </si>
  <si>
    <t>RECY 20YD HAUL &amp; PROC</t>
  </si>
  <si>
    <t>RECYWPROC25</t>
  </si>
  <si>
    <t>RECY 25YD HAUL &amp; PROC</t>
  </si>
  <si>
    <t>RECYWPROC30</t>
  </si>
  <si>
    <t>RECY 30YD HAUL &amp; PROC</t>
  </si>
  <si>
    <t>RECYWPROC40</t>
  </si>
  <si>
    <t>RECY 40YD HAUL &amp; PROC</t>
  </si>
  <si>
    <t>RECYWPROC50</t>
  </si>
  <si>
    <t>RECY 50YD HAUL &amp; PROC</t>
  </si>
  <si>
    <t>RECYWPROCSD</t>
  </si>
  <si>
    <t>RECY SIDE DUMP HAUL&amp;PROC</t>
  </si>
  <si>
    <t>RORHAULHR12</t>
  </si>
  <si>
    <t>RECYCLE 12 YD HRLY HAUL</t>
  </si>
  <si>
    <t>RORHAULHR15</t>
  </si>
  <si>
    <t>RECYCLE 15 YD HRLY HAUL</t>
  </si>
  <si>
    <t>RORHAULHR20</t>
  </si>
  <si>
    <t>RECYCLE 20YD HRLY HAUL</t>
  </si>
  <si>
    <t>RORHAULHR25</t>
  </si>
  <si>
    <t>RECYCLE 25YD HRLY HAUL</t>
  </si>
  <si>
    <t>RORHAULHR30</t>
  </si>
  <si>
    <t>RECYCLE 30YD HRLY HAUL</t>
  </si>
  <si>
    <t>RORHAULHR40</t>
  </si>
  <si>
    <t>RECYCLE 40YD HRLY HAUL</t>
  </si>
  <si>
    <t>RORHAULHR50</t>
  </si>
  <si>
    <t>RECYCLE 50YD HRLY HAUL</t>
  </si>
  <si>
    <t>RORHAULHRTL</t>
  </si>
  <si>
    <t>RECYCLE TRAILER HRLY HAUL</t>
  </si>
  <si>
    <t>ROSPC</t>
  </si>
  <si>
    <t>SPECIAL CHARGES</t>
  </si>
  <si>
    <t>ROTA</t>
  </si>
  <si>
    <t>TANDEM AXLE</t>
  </si>
  <si>
    <t>ROWAIT</t>
  </si>
  <si>
    <t>STANDBY CHARGE</t>
  </si>
  <si>
    <t>RTRIP-RO</t>
  </si>
  <si>
    <t>RETURN TRIP - RO</t>
  </si>
  <si>
    <t>THOUR</t>
  </si>
  <si>
    <t>LONG HAUL</t>
  </si>
  <si>
    <t>ADJRO</t>
  </si>
  <si>
    <t>SERVICE ADJ-ROLL OFF</t>
  </si>
  <si>
    <t>CPCONNECT</t>
  </si>
  <si>
    <t>COMP CONNECT/RECONNECT</t>
  </si>
  <si>
    <t>DELREC-RO</t>
  </si>
  <si>
    <t>ROLL OFF RECYCLE DELIVERY</t>
  </si>
  <si>
    <t>FERRY</t>
  </si>
  <si>
    <t>FERRY FEE</t>
  </si>
  <si>
    <t>RECYWPROCTRL</t>
  </si>
  <si>
    <t>CONT HAUL &amp; PROCESSING</t>
  </si>
  <si>
    <t>ROCLEAN</t>
  </si>
  <si>
    <t>ROLLOFF CLEANING</t>
  </si>
  <si>
    <t>RODEL</t>
  </si>
  <si>
    <t>ROLL OFF-DELIVERY</t>
  </si>
  <si>
    <t>ROMILE</t>
  </si>
  <si>
    <t>MILEAGE</t>
  </si>
  <si>
    <t>RORELOCATE</t>
  </si>
  <si>
    <t>ROLLOFF RELOCATE</t>
  </si>
  <si>
    <t>RESTART FEE-RO</t>
  </si>
  <si>
    <t>OT-RO</t>
  </si>
  <si>
    <t>OVERTIME PERIOD - RO</t>
  </si>
  <si>
    <t>TARP-RO</t>
  </si>
  <si>
    <t>TARPING FEE - RO</t>
  </si>
  <si>
    <t>TIME-RO</t>
  </si>
  <si>
    <t>ROLL OFF TIME CHARGE</t>
  </si>
  <si>
    <t>TOTAL DROP BOX HAULS/RENTAL</t>
  </si>
  <si>
    <t>PASSTHROUGH DISPOSAL</t>
  </si>
  <si>
    <t>DISP</t>
  </si>
  <si>
    <t>DISPOSAL FEE PER TON</t>
  </si>
  <si>
    <t>DISP-ASB</t>
  </si>
  <si>
    <t xml:space="preserve">ASBESTOS DISPOSAL </t>
  </si>
  <si>
    <t>DISP-MAN</t>
  </si>
  <si>
    <t>MANURE DISPOSAL</t>
  </si>
  <si>
    <t>DISP-RECY</t>
  </si>
  <si>
    <t>RECYCLABLES PROCESSING</t>
  </si>
  <si>
    <t>DISP-WD</t>
  </si>
  <si>
    <t>WOOD PROCESSING</t>
  </si>
  <si>
    <t>TOTAL PASSTHROUGH DISPOSAL</t>
  </si>
  <si>
    <t>SUBTOTAL DROP BOX</t>
  </si>
  <si>
    <t>MEDICAL WASTE</t>
  </si>
  <si>
    <t>MD10</t>
  </si>
  <si>
    <t>10 GALLON</t>
  </si>
  <si>
    <t>MD20</t>
  </si>
  <si>
    <t>20 GALLON</t>
  </si>
  <si>
    <t>MD35</t>
  </si>
  <si>
    <t>35 GALLON</t>
  </si>
  <si>
    <t>MINIMUM MONTHLY CHARGE</t>
  </si>
  <si>
    <t>MDMINMO</t>
  </si>
  <si>
    <t>MDDEL</t>
  </si>
  <si>
    <t>MED WASTE DELIVERY</t>
  </si>
  <si>
    <t>MDTRIP</t>
  </si>
  <si>
    <t>MED WASTE MINIMUM TRIP CH</t>
  </si>
  <si>
    <t>TOTAL MEDICAL WASTE</t>
  </si>
  <si>
    <t>SUBTOTAL MEDICAL WASTE</t>
  </si>
  <si>
    <t>ACCOUNTING</t>
  </si>
  <si>
    <t>SERVICE CHARGES</t>
  </si>
  <si>
    <t>ADJ-SB</t>
  </si>
  <si>
    <t>SERVICE ADJ-SMALL BALANCE</t>
  </si>
  <si>
    <t>ADJTAX</t>
  </si>
  <si>
    <t>TAX ADJUSTMENT</t>
  </si>
  <si>
    <t>EMPLOYEE</t>
  </si>
  <si>
    <t>EMPLOYEE SERVICE</t>
  </si>
  <si>
    <t>FINCHG</t>
  </si>
  <si>
    <t>LATE FEE</t>
  </si>
  <si>
    <t>LEGAL-COM</t>
  </si>
  <si>
    <t>LEGAL/LIEN FEES</t>
  </si>
  <si>
    <t>NSF FEES</t>
  </si>
  <si>
    <t>RETURNED CHECK FEE</t>
  </si>
  <si>
    <t>PO</t>
  </si>
  <si>
    <t>PO NUMBER</t>
  </si>
  <si>
    <t>SHOPSERVICE</t>
  </si>
  <si>
    <t>MAINTENANCE SERVICES</t>
  </si>
  <si>
    <t>TOTAL SERVICE CHARGES</t>
  </si>
  <si>
    <t>SUBTOTAL SERVICE CHARGES</t>
  </si>
  <si>
    <t>Grand Total District Operations</t>
  </si>
  <si>
    <t>COMMODITY CREDIT</t>
  </si>
  <si>
    <t>RECYCLECR</t>
  </si>
  <si>
    <t>VALUE OF RECYCLABLES</t>
  </si>
  <si>
    <t>MRECYCRCANS</t>
  </si>
  <si>
    <t>MRECYCRCONT</t>
  </si>
  <si>
    <t>TOTAL COMMODITY CREDIT</t>
  </si>
  <si>
    <t>Container Count</t>
  </si>
  <si>
    <t>Rates as of 03/01/2022</t>
  </si>
  <si>
    <t>Rates as of 06/01/2024</t>
  </si>
  <si>
    <t>CARBONFEECART-BIMON</t>
  </si>
  <si>
    <t>WA CARBON FEE - CART</t>
  </si>
  <si>
    <t>DF</t>
  </si>
  <si>
    <t>F6YDEXRECY</t>
  </si>
  <si>
    <t>RECY 6YD CONT EXTRA PICKU</t>
  </si>
  <si>
    <t>Multi-Family</t>
  </si>
  <si>
    <t>Roll off</t>
  </si>
  <si>
    <t>Accounting</t>
  </si>
  <si>
    <t>BUCKLEY</t>
  </si>
  <si>
    <t>Rates as of 08/01/2022</t>
  </si>
  <si>
    <t>CITY15DISC10GAL</t>
  </si>
  <si>
    <t>10 GAL BUCKLEY UTILITY DISC 15%</t>
  </si>
  <si>
    <t>CITY15DISC20GAL</t>
  </si>
  <si>
    <t>20GL BUCKLEY UTILITY DISC 15%</t>
  </si>
  <si>
    <t>CITY15DISC35GAL</t>
  </si>
  <si>
    <t>35GL BUCKLEY UTILITY DISC 15%</t>
  </si>
  <si>
    <t>CITY30DISC10GAL</t>
  </si>
  <si>
    <t>10 GAL BUCKLEY UTILITY DISC 30%</t>
  </si>
  <si>
    <t>CITY30DISC20GAL</t>
  </si>
  <si>
    <t>20GL BUCKLEY UTILITY DISC 30%</t>
  </si>
  <si>
    <t>CITY30DISC35GAL</t>
  </si>
  <si>
    <t>35GL BUCKLEY UTILITY DISC 30%</t>
  </si>
  <si>
    <t>ADJPSRENT</t>
  </si>
  <si>
    <t>ADJUSTMENT - PS RENT</t>
  </si>
  <si>
    <t>CARBONADO</t>
  </si>
  <si>
    <t>DF Calc</t>
  </si>
  <si>
    <t>DF Cal</t>
  </si>
  <si>
    <t>EMPLOYEER</t>
  </si>
  <si>
    <t>10RW1</t>
  </si>
  <si>
    <t>1-10 GAL CAN WEEKLY</t>
  </si>
  <si>
    <t>.</t>
  </si>
  <si>
    <t>COMMERCIAL RECYCLE</t>
  </si>
  <si>
    <t>DM-ORTCommercialRECYSVC</t>
  </si>
  <si>
    <t>DM-Pier</t>
  </si>
  <si>
    <t>DM-PIER</t>
  </si>
  <si>
    <t>Rates as of 03/01/2023</t>
  </si>
  <si>
    <t>RECYWPROC100N</t>
  </si>
  <si>
    <t>ROSW</t>
  </si>
  <si>
    <t>SPECIAL WASTE</t>
  </si>
  <si>
    <t>TRACTORHRTL</t>
  </si>
  <si>
    <t>HOURLY TRACTOR TRAILER HA</t>
  </si>
  <si>
    <t>RECYWPROC100D</t>
  </si>
  <si>
    <t>Rates As of 3/1/2022</t>
  </si>
  <si>
    <t>Rates As Of 1/1/2023</t>
  </si>
  <si>
    <t>Rates As Of 6/1/2024</t>
  </si>
  <si>
    <t>F8YD3W</t>
  </si>
  <si>
    <t>8 YD CONT 3X WKLY</t>
  </si>
  <si>
    <t>FAIR-ATTN</t>
  </si>
  <si>
    <t>WA FAIR ATTENDANCE</t>
  </si>
  <si>
    <t>F1.5YD3W</t>
  </si>
  <si>
    <t>1.5YD CONT 3X WEEKLY</t>
  </si>
  <si>
    <t>R1.5YD1M</t>
  </si>
  <si>
    <t>1.5YD CONT 1X A MONTH</t>
  </si>
  <si>
    <t>M2YD5W</t>
  </si>
  <si>
    <t>MF 2YD CONT 5X WKLY</t>
  </si>
  <si>
    <t>ROCLEANMIN</t>
  </si>
  <si>
    <t>WASH CONT MIN - RO</t>
  </si>
  <si>
    <t>South Prairie</t>
  </si>
  <si>
    <t>SOUTH PRAIRIE</t>
  </si>
  <si>
    <t>Rates as of 07/01/22</t>
  </si>
  <si>
    <t>Rate as of 6/1/2024</t>
  </si>
  <si>
    <t>Rolloff</t>
  </si>
  <si>
    <t>SUMNER</t>
  </si>
  <si>
    <t>Rates Effective 3/1/2022</t>
  </si>
  <si>
    <t>Rates Effective 6/1/2024</t>
  </si>
  <si>
    <t>RUSTON</t>
  </si>
  <si>
    <t>Rates Effective 8/1/2022</t>
  </si>
  <si>
    <t>YDW65</t>
  </si>
  <si>
    <t>FCP2YD3w</t>
  </si>
  <si>
    <t>2 YD COMPACTOR 3X WKLY</t>
  </si>
  <si>
    <t>FCP2YDOC</t>
  </si>
  <si>
    <t>2 YD COMP ON CALL</t>
  </si>
  <si>
    <t>MYDW65</t>
  </si>
  <si>
    <t>65 GAL WKLY YARDWASTE</t>
  </si>
  <si>
    <t>Rates as of 01/01/2023</t>
  </si>
  <si>
    <t>32CW5</t>
  </si>
  <si>
    <t>5-32 GAL CANS WKLY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</si>
</sst>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&quot;$&quot;#,##0.00"/>
    <numFmt numFmtId="167" formatCode="&quot;$&quot;#,##0"/>
  </numFmts>
  <fonts count="22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b/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1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CC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sz val="11"/>
      <color indexed="5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lightGray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0" borderId="0"/>
  </cellStyleXfs>
  <cellXfs count="226">
    <xf numFmtId="0" fontId="0" fillId="0" borderId="0" xfId="0"/>
    <xf numFmtId="164" fontId="4" fillId="0" borderId="0" xfId="1" applyNumberFormat="1" applyFont="1" applyAlignment="1"/>
    <xf numFmtId="164" fontId="2" fillId="0" borderId="0" xfId="1" applyNumberFormat="1" applyFont="1" applyAlignment="1">
      <alignment horizontal="right"/>
    </xf>
    <xf numFmtId="164" fontId="2" fillId="0" borderId="0" xfId="1" applyNumberFormat="1" applyFont="1"/>
    <xf numFmtId="164" fontId="4" fillId="0" borderId="0" xfId="1" applyNumberFormat="1" applyFont="1"/>
    <xf numFmtId="164" fontId="0" fillId="0" borderId="0" xfId="1" applyNumberFormat="1" applyFont="1"/>
    <xf numFmtId="164" fontId="0" fillId="2" borderId="0" xfId="1" applyNumberFormat="1" applyFont="1" applyFill="1"/>
    <xf numFmtId="0" fontId="7" fillId="0" borderId="0" xfId="0" applyFont="1"/>
    <xf numFmtId="164" fontId="1" fillId="0" borderId="0" xfId="1" applyNumberFormat="1" applyFont="1" applyAlignment="1">
      <alignment horizontal="right"/>
    </xf>
    <xf numFmtId="164" fontId="1" fillId="0" borderId="0" xfId="1" applyNumberFormat="1" applyFont="1"/>
    <xf numFmtId="164" fontId="4" fillId="0" borderId="0" xfId="1" applyNumberFormat="1" applyFont="1" applyAlignment="1">
      <alignment horizontal="center"/>
    </xf>
    <xf numFmtId="164" fontId="4" fillId="3" borderId="1" xfId="1" applyNumberFormat="1" applyFont="1" applyFill="1" applyBorder="1" applyAlignment="1">
      <alignment horizontal="center"/>
    </xf>
    <xf numFmtId="164" fontId="4" fillId="3" borderId="2" xfId="1" applyNumberFormat="1" applyFont="1" applyFill="1" applyBorder="1" applyAlignment="1">
      <alignment horizontal="center"/>
    </xf>
    <xf numFmtId="164" fontId="4" fillId="3" borderId="3" xfId="1" applyNumberFormat="1" applyFont="1" applyFill="1" applyBorder="1" applyAlignment="1">
      <alignment horizontal="center"/>
    </xf>
    <xf numFmtId="164" fontId="4" fillId="3" borderId="4" xfId="1" applyNumberFormat="1" applyFont="1" applyFill="1" applyBorder="1" applyAlignment="1">
      <alignment horizontal="center"/>
    </xf>
    <xf numFmtId="164" fontId="4" fillId="3" borderId="5" xfId="1" applyNumberFormat="1" applyFont="1" applyFill="1" applyBorder="1" applyAlignment="1">
      <alignment horizontal="center"/>
    </xf>
    <xf numFmtId="164" fontId="8" fillId="3" borderId="5" xfId="1" applyNumberFormat="1" applyFont="1" applyFill="1" applyBorder="1" applyAlignment="1">
      <alignment horizontal="center"/>
    </xf>
    <xf numFmtId="164" fontId="4" fillId="3" borderId="6" xfId="1" applyNumberFormat="1" applyFont="1" applyFill="1" applyBorder="1" applyAlignment="1">
      <alignment horizontal="center"/>
    </xf>
    <xf numFmtId="164" fontId="4" fillId="3" borderId="1" xfId="1" quotePrefix="1" applyNumberFormat="1" applyFont="1" applyFill="1" applyBorder="1" applyAlignment="1">
      <alignment horizontal="center"/>
    </xf>
    <xf numFmtId="164" fontId="4" fillId="0" borderId="2" xfId="1" applyNumberFormat="1" applyFont="1" applyBorder="1" applyAlignment="1">
      <alignment horizontal="center"/>
    </xf>
    <xf numFmtId="164" fontId="4" fillId="0" borderId="0" xfId="1" applyNumberFormat="1" applyFont="1" applyBorder="1" applyAlignment="1">
      <alignment horizontal="center"/>
    </xf>
    <xf numFmtId="164" fontId="4" fillId="0" borderId="2" xfId="1" applyNumberFormat="1" applyFont="1" applyBorder="1" applyAlignment="1">
      <alignment horizontal="center" wrapText="1"/>
    </xf>
    <xf numFmtId="164" fontId="4" fillId="0" borderId="0" xfId="1" applyNumberFormat="1" applyFont="1" applyBorder="1" applyAlignment="1">
      <alignment horizontal="center" wrapText="1"/>
    </xf>
    <xf numFmtId="164" fontId="4" fillId="2" borderId="0" xfId="1" applyNumberFormat="1" applyFont="1" applyFill="1" applyBorder="1" applyAlignment="1">
      <alignment horizontal="center"/>
    </xf>
    <xf numFmtId="164" fontId="1" fillId="0" borderId="7" xfId="1" applyNumberFormat="1" applyFont="1" applyBorder="1"/>
    <xf numFmtId="164" fontId="4" fillId="0" borderId="8" xfId="1" applyNumberFormat="1" applyFont="1" applyFill="1" applyBorder="1"/>
    <xf numFmtId="164" fontId="4" fillId="0" borderId="0" xfId="1" applyNumberFormat="1" applyFont="1" applyFill="1" applyBorder="1"/>
    <xf numFmtId="164" fontId="0" fillId="0" borderId="0" xfId="1" applyNumberFormat="1" applyFont="1" applyFill="1" applyBorder="1"/>
    <xf numFmtId="164" fontId="1" fillId="0" borderId="9" xfId="1" applyNumberFormat="1" applyFont="1" applyFill="1" applyBorder="1"/>
    <xf numFmtId="164" fontId="0" fillId="0" borderId="0" xfId="1" applyNumberFormat="1" applyFont="1" applyBorder="1"/>
    <xf numFmtId="164" fontId="1" fillId="0" borderId="0" xfId="1" applyNumberFormat="1" applyFont="1" applyBorder="1"/>
    <xf numFmtId="164" fontId="4" fillId="0" borderId="9" xfId="1" applyNumberFormat="1" applyFont="1" applyBorder="1"/>
    <xf numFmtId="164" fontId="4" fillId="0" borderId="7" xfId="1" applyNumberFormat="1" applyFont="1" applyFill="1" applyBorder="1"/>
    <xf numFmtId="164" fontId="4" fillId="0" borderId="0" xfId="1" applyNumberFormat="1" applyFont="1" applyFill="1"/>
    <xf numFmtId="164" fontId="4" fillId="2" borderId="0" xfId="1" applyNumberFormat="1" applyFont="1" applyFill="1"/>
    <xf numFmtId="0" fontId="1" fillId="0" borderId="0" xfId="1" applyNumberFormat="1" applyFont="1"/>
    <xf numFmtId="164" fontId="1" fillId="0" borderId="0" xfId="1" applyNumberFormat="1" applyFont="1" applyAlignment="1"/>
    <xf numFmtId="164" fontId="4" fillId="4" borderId="7" xfId="1" applyNumberFormat="1" applyFont="1" applyFill="1" applyBorder="1"/>
    <xf numFmtId="43" fontId="1" fillId="0" borderId="0" xfId="1" applyFont="1" applyFill="1"/>
    <xf numFmtId="0" fontId="1" fillId="0" borderId="0" xfId="1" applyNumberFormat="1" applyFont="1" applyAlignment="1">
      <alignment horizontal="right"/>
    </xf>
    <xf numFmtId="164" fontId="4" fillId="0" borderId="10" xfId="1" applyNumberFormat="1" applyFont="1" applyFill="1" applyBorder="1"/>
    <xf numFmtId="164" fontId="4" fillId="0" borderId="2" xfId="1" applyNumberFormat="1" applyFont="1" applyFill="1" applyBorder="1"/>
    <xf numFmtId="164" fontId="4" fillId="0" borderId="11" xfId="1" applyNumberFormat="1" applyFont="1" applyFill="1" applyBorder="1"/>
    <xf numFmtId="43" fontId="1" fillId="0" borderId="2" xfId="1" applyFont="1" applyFill="1" applyBorder="1"/>
    <xf numFmtId="164" fontId="4" fillId="0" borderId="0" xfId="1" applyNumberFormat="1" applyFont="1" applyAlignment="1">
      <alignment horizontal="right"/>
    </xf>
    <xf numFmtId="164" fontId="4" fillId="0" borderId="12" xfId="1" applyNumberFormat="1" applyFont="1" applyBorder="1"/>
    <xf numFmtId="164" fontId="4" fillId="0" borderId="0" xfId="1" applyNumberFormat="1" applyFont="1" applyBorder="1"/>
    <xf numFmtId="43" fontId="4" fillId="0" borderId="0" xfId="1" applyFont="1" applyFill="1" applyBorder="1"/>
    <xf numFmtId="165" fontId="1" fillId="0" borderId="0" xfId="2" applyNumberFormat="1" applyFont="1" applyFill="1" applyBorder="1" applyAlignment="1">
      <alignment horizontal="left"/>
    </xf>
    <xf numFmtId="164" fontId="4" fillId="0" borderId="13" xfId="1" applyNumberFormat="1" applyFont="1" applyFill="1" applyBorder="1"/>
    <xf numFmtId="164" fontId="1" fillId="0" borderId="5" xfId="1" applyNumberFormat="1" applyFont="1" applyBorder="1"/>
    <xf numFmtId="164" fontId="4" fillId="0" borderId="13" xfId="1" applyNumberFormat="1" applyFont="1" applyBorder="1"/>
    <xf numFmtId="164" fontId="4" fillId="0" borderId="12" xfId="1" applyNumberFormat="1" applyFont="1" applyFill="1" applyBorder="1"/>
    <xf numFmtId="165" fontId="1" fillId="2" borderId="0" xfId="2" applyNumberFormat="1" applyFont="1" applyFill="1" applyBorder="1" applyAlignment="1">
      <alignment horizontal="left"/>
    </xf>
    <xf numFmtId="164" fontId="9" fillId="0" borderId="8" xfId="1" applyNumberFormat="1" applyFont="1" applyFill="1" applyBorder="1" applyAlignment="1">
      <alignment horizontal="right"/>
    </xf>
    <xf numFmtId="43" fontId="1" fillId="0" borderId="0" xfId="1" applyFont="1" applyFill="1" applyBorder="1"/>
    <xf numFmtId="165" fontId="1" fillId="0" borderId="0" xfId="1" applyNumberFormat="1" applyFont="1" applyFill="1" applyBorder="1"/>
    <xf numFmtId="164" fontId="1" fillId="0" borderId="0" xfId="1" applyNumberFormat="1" applyFont="1" applyFill="1" applyBorder="1"/>
    <xf numFmtId="164" fontId="4" fillId="0" borderId="7" xfId="1" applyNumberFormat="1" applyFont="1" applyBorder="1"/>
    <xf numFmtId="164" fontId="1" fillId="0" borderId="7" xfId="1" applyNumberFormat="1" applyFont="1" applyFill="1" applyBorder="1"/>
    <xf numFmtId="164" fontId="9" fillId="0" borderId="0" xfId="1" applyNumberFormat="1" applyFont="1" applyFill="1" applyBorder="1" applyAlignment="1">
      <alignment horizontal="right"/>
    </xf>
    <xf numFmtId="165" fontId="1" fillId="2" borderId="0" xfId="1" applyNumberFormat="1" applyFont="1" applyFill="1" applyBorder="1"/>
    <xf numFmtId="164" fontId="1" fillId="0" borderId="8" xfId="1" applyNumberFormat="1" applyFont="1" applyFill="1" applyBorder="1"/>
    <xf numFmtId="164" fontId="1" fillId="0" borderId="0" xfId="1" applyNumberFormat="1" applyFont="1" applyFill="1"/>
    <xf numFmtId="165" fontId="1" fillId="0" borderId="0" xfId="1" applyNumberFormat="1" applyFont="1" applyFill="1"/>
    <xf numFmtId="165" fontId="1" fillId="2" borderId="0" xfId="1" applyNumberFormat="1" applyFont="1" applyFill="1"/>
    <xf numFmtId="43" fontId="1" fillId="0" borderId="8" xfId="1" applyFont="1" applyFill="1" applyBorder="1"/>
    <xf numFmtId="164" fontId="1" fillId="0" borderId="10" xfId="1" applyNumberFormat="1" applyFont="1" applyFill="1" applyBorder="1"/>
    <xf numFmtId="164" fontId="1" fillId="0" borderId="14" xfId="1" applyNumberFormat="1" applyFont="1" applyFill="1" applyBorder="1"/>
    <xf numFmtId="164" fontId="1" fillId="0" borderId="2" xfId="1" applyNumberFormat="1" applyFont="1" applyFill="1" applyBorder="1"/>
    <xf numFmtId="164" fontId="0" fillId="0" borderId="7" xfId="1" applyNumberFormat="1" applyFont="1" applyFill="1" applyBorder="1"/>
    <xf numFmtId="164" fontId="4" fillId="0" borderId="1" xfId="1" applyNumberFormat="1" applyFont="1" applyBorder="1"/>
    <xf numFmtId="43" fontId="4" fillId="0" borderId="2" xfId="1" applyFont="1" applyFill="1" applyBorder="1"/>
    <xf numFmtId="165" fontId="1" fillId="0" borderId="2" xfId="2" applyNumberFormat="1" applyFont="1" applyFill="1" applyBorder="1" applyAlignment="1">
      <alignment horizontal="left"/>
    </xf>
    <xf numFmtId="164" fontId="0" fillId="0" borderId="2" xfId="1" applyNumberFormat="1" applyFont="1" applyFill="1" applyBorder="1"/>
    <xf numFmtId="164" fontId="4" fillId="0" borderId="6" xfId="1" applyNumberFormat="1" applyFont="1" applyFill="1" applyBorder="1"/>
    <xf numFmtId="164" fontId="0" fillId="0" borderId="2" xfId="1" applyNumberFormat="1" applyFont="1" applyBorder="1"/>
    <xf numFmtId="164" fontId="1" fillId="0" borderId="4" xfId="1" applyNumberFormat="1" applyFont="1" applyBorder="1"/>
    <xf numFmtId="164" fontId="4" fillId="0" borderId="6" xfId="1" applyNumberFormat="1" applyFont="1" applyBorder="1"/>
    <xf numFmtId="164" fontId="4" fillId="0" borderId="1" xfId="1" applyNumberFormat="1" applyFont="1" applyFill="1" applyBorder="1"/>
    <xf numFmtId="165" fontId="1" fillId="0" borderId="0" xfId="2" applyNumberFormat="1" applyFont="1" applyBorder="1" applyAlignment="1">
      <alignment horizontal="left"/>
    </xf>
    <xf numFmtId="164" fontId="4" fillId="0" borderId="15" xfId="1" applyNumberFormat="1" applyFont="1" applyFill="1" applyBorder="1"/>
    <xf numFmtId="164" fontId="1" fillId="0" borderId="2" xfId="1" applyNumberFormat="1" applyFont="1" applyBorder="1"/>
    <xf numFmtId="165" fontId="1" fillId="0" borderId="0" xfId="1" applyNumberFormat="1" applyFont="1"/>
    <xf numFmtId="165" fontId="1" fillId="0" borderId="0" xfId="1" applyNumberFormat="1" applyFont="1" applyBorder="1"/>
    <xf numFmtId="164" fontId="4" fillId="0" borderId="5" xfId="1" applyNumberFormat="1" applyFont="1" applyBorder="1"/>
    <xf numFmtId="164" fontId="4" fillId="5" borderId="0" xfId="1" applyNumberFormat="1" applyFont="1" applyFill="1" applyBorder="1"/>
    <xf numFmtId="164" fontId="4" fillId="0" borderId="15" xfId="1" applyNumberFormat="1" applyFont="1" applyBorder="1"/>
    <xf numFmtId="164" fontId="8" fillId="0" borderId="0" xfId="1" applyNumberFormat="1" applyFont="1"/>
    <xf numFmtId="10" fontId="1" fillId="0" borderId="0" xfId="2" applyNumberFormat="1" applyFont="1" applyFill="1" applyBorder="1" applyAlignment="1">
      <alignment horizontal="left"/>
    </xf>
    <xf numFmtId="164" fontId="0" fillId="0" borderId="0" xfId="1" applyNumberFormat="1" applyFont="1" applyFill="1"/>
    <xf numFmtId="0" fontId="11" fillId="0" borderId="0" xfId="3" applyFont="1" applyAlignment="1">
      <alignment horizontal="left"/>
    </xf>
    <xf numFmtId="164" fontId="8" fillId="0" borderId="0" xfId="1" applyNumberFormat="1" applyFont="1" applyAlignment="1">
      <alignment horizontal="center"/>
    </xf>
    <xf numFmtId="164" fontId="1" fillId="0" borderId="5" xfId="1" applyNumberFormat="1" applyFont="1" applyFill="1" applyBorder="1"/>
    <xf numFmtId="164" fontId="4" fillId="0" borderId="5" xfId="1" applyNumberFormat="1" applyFont="1" applyFill="1" applyBorder="1"/>
    <xf numFmtId="164" fontId="8" fillId="0" borderId="0" xfId="1" applyNumberFormat="1" applyFont="1" applyFill="1"/>
    <xf numFmtId="164" fontId="4" fillId="7" borderId="2" xfId="1" applyNumberFormat="1" applyFont="1" applyFill="1" applyBorder="1" applyAlignment="1">
      <alignment horizontal="center"/>
    </xf>
    <xf numFmtId="164" fontId="4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164" fontId="0" fillId="0" borderId="16" xfId="1" applyNumberFormat="1" applyFont="1" applyBorder="1"/>
    <xf numFmtId="164" fontId="0" fillId="2" borderId="16" xfId="1" applyNumberFormat="1" applyFont="1" applyFill="1" applyBorder="1"/>
    <xf numFmtId="164" fontId="14" fillId="0" borderId="0" xfId="1" applyNumberFormat="1" applyFont="1" applyAlignment="1">
      <alignment horizontal="right"/>
    </xf>
    <xf numFmtId="164" fontId="14" fillId="0" borderId="0" xfId="1" applyNumberFormat="1" applyFont="1"/>
    <xf numFmtId="0" fontId="15" fillId="0" borderId="0" xfId="0" applyFont="1"/>
    <xf numFmtId="0" fontId="16" fillId="0" borderId="0" xfId="0" applyFont="1"/>
    <xf numFmtId="164" fontId="15" fillId="0" borderId="0" xfId="1" applyNumberFormat="1" applyFont="1"/>
    <xf numFmtId="0" fontId="7" fillId="9" borderId="0" xfId="0" applyFont="1" applyFill="1"/>
    <xf numFmtId="0" fontId="17" fillId="0" borderId="0" xfId="0" applyFont="1"/>
    <xf numFmtId="44" fontId="15" fillId="0" borderId="0" xfId="0" applyNumberFormat="1" applyFont="1"/>
    <xf numFmtId="0" fontId="1" fillId="0" borderId="0" xfId="0" applyFont="1"/>
    <xf numFmtId="0" fontId="3" fillId="0" borderId="0" xfId="0" applyFont="1" applyAlignment="1">
      <alignment horizontal="right"/>
    </xf>
    <xf numFmtId="0" fontId="15" fillId="9" borderId="0" xfId="0" applyFont="1" applyFill="1"/>
    <xf numFmtId="0" fontId="7" fillId="0" borderId="0" xfId="0" applyFont="1" applyAlignment="1">
      <alignment horizontal="center" wrapText="1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164" fontId="4" fillId="0" borderId="0" xfId="1" applyNumberFormat="1" applyFont="1" applyAlignment="1">
      <alignment horizontal="center" wrapText="1"/>
    </xf>
    <xf numFmtId="17" fontId="7" fillId="0" borderId="0" xfId="0" applyNumberFormat="1" applyFont="1" applyAlignment="1">
      <alignment horizontal="center" wrapText="1"/>
    </xf>
    <xf numFmtId="43" fontId="7" fillId="0" borderId="0" xfId="1" applyFont="1" applyFill="1" applyAlignment="1">
      <alignment horizontal="center"/>
    </xf>
    <xf numFmtId="164" fontId="7" fillId="0" borderId="0" xfId="1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64" fontId="19" fillId="0" borderId="0" xfId="1" applyNumberFormat="1" applyFont="1" applyAlignment="1">
      <alignment horizontal="center"/>
    </xf>
    <xf numFmtId="0" fontId="7" fillId="0" borderId="0" xfId="0" applyFont="1" applyAlignment="1">
      <alignment horizontal="left"/>
    </xf>
    <xf numFmtId="166" fontId="16" fillId="0" borderId="0" xfId="1" applyNumberFormat="1" applyFont="1" applyFill="1"/>
    <xf numFmtId="164" fontId="16" fillId="0" borderId="0" xfId="1" applyNumberFormat="1" applyFont="1" applyFill="1"/>
    <xf numFmtId="167" fontId="15" fillId="0" borderId="0" xfId="1" applyNumberFormat="1" applyFont="1" applyFill="1"/>
    <xf numFmtId="167" fontId="1" fillId="0" borderId="0" xfId="0" applyNumberFormat="1" applyFont="1"/>
    <xf numFmtId="164" fontId="15" fillId="6" borderId="0" xfId="1" applyNumberFormat="1" applyFont="1" applyFill="1"/>
    <xf numFmtId="164" fontId="15" fillId="10" borderId="0" xfId="1" applyNumberFormat="1" applyFont="1" applyFill="1"/>
    <xf numFmtId="0" fontId="15" fillId="8" borderId="0" xfId="0" applyFont="1" applyFill="1"/>
    <xf numFmtId="166" fontId="16" fillId="8" borderId="0" xfId="1" applyNumberFormat="1" applyFont="1" applyFill="1"/>
    <xf numFmtId="0" fontId="7" fillId="0" borderId="0" xfId="0" applyFont="1" applyAlignment="1">
      <alignment horizontal="right"/>
    </xf>
    <xf numFmtId="167" fontId="15" fillId="0" borderId="4" xfId="1" applyNumberFormat="1" applyFont="1" applyFill="1" applyBorder="1"/>
    <xf numFmtId="164" fontId="15" fillId="0" borderId="4" xfId="1" applyNumberFormat="1" applyFont="1" applyFill="1" applyBorder="1"/>
    <xf numFmtId="164" fontId="15" fillId="0" borderId="0" xfId="1" applyNumberFormat="1" applyFont="1" applyFill="1" applyBorder="1"/>
    <xf numFmtId="164" fontId="15" fillId="3" borderId="4" xfId="1" applyNumberFormat="1" applyFont="1" applyFill="1" applyBorder="1"/>
    <xf numFmtId="167" fontId="4" fillId="0" borderId="0" xfId="0" applyNumberFormat="1" applyFont="1" applyAlignment="1">
      <alignment horizontal="right"/>
    </xf>
    <xf numFmtId="167" fontId="15" fillId="0" borderId="0" xfId="1" applyNumberFormat="1" applyFont="1" applyFill="1" applyBorder="1"/>
    <xf numFmtId="164" fontId="15" fillId="0" borderId="4" xfId="1" applyNumberFormat="1" applyFont="1" applyBorder="1"/>
    <xf numFmtId="164" fontId="15" fillId="0" borderId="0" xfId="1" applyNumberFormat="1" applyFont="1" applyFill="1"/>
    <xf numFmtId="167" fontId="7" fillId="0" borderId="0" xfId="1" applyNumberFormat="1" applyFont="1" applyFill="1"/>
    <xf numFmtId="164" fontId="7" fillId="0" borderId="0" xfId="1" applyNumberFormat="1" applyFont="1" applyFill="1"/>
    <xf numFmtId="164" fontId="7" fillId="0" borderId="0" xfId="1" applyNumberFormat="1" applyFont="1"/>
    <xf numFmtId="0" fontId="1" fillId="0" borderId="0" xfId="0" applyFont="1" applyAlignment="1">
      <alignment horizontal="left" indent="1"/>
    </xf>
    <xf numFmtId="167" fontId="15" fillId="0" borderId="0" xfId="0" applyNumberFormat="1" applyFont="1"/>
    <xf numFmtId="164" fontId="15" fillId="0" borderId="0" xfId="0" applyNumberFormat="1" applyFont="1"/>
    <xf numFmtId="167" fontId="7" fillId="0" borderId="0" xfId="0" applyNumberFormat="1" applyFont="1" applyAlignment="1">
      <alignment horizontal="right"/>
    </xf>
    <xf numFmtId="167" fontId="0" fillId="0" borderId="0" xfId="0" applyNumberFormat="1"/>
    <xf numFmtId="164" fontId="0" fillId="0" borderId="0" xfId="0" applyNumberFormat="1"/>
    <xf numFmtId="167" fontId="15" fillId="0" borderId="0" xfId="1" applyNumberFormat="1" applyFont="1"/>
    <xf numFmtId="167" fontId="7" fillId="0" borderId="15" xfId="0" applyNumberFormat="1" applyFont="1" applyBorder="1"/>
    <xf numFmtId="164" fontId="7" fillId="0" borderId="15" xfId="0" applyNumberFormat="1" applyFont="1" applyBorder="1"/>
    <xf numFmtId="164" fontId="7" fillId="0" borderId="0" xfId="0" applyNumberFormat="1" applyFont="1"/>
    <xf numFmtId="166" fontId="16" fillId="0" borderId="0" xfId="1" applyNumberFormat="1" applyFont="1" applyFill="1" applyAlignment="1">
      <alignment horizontal="right"/>
    </xf>
    <xf numFmtId="164" fontId="16" fillId="0" borderId="0" xfId="1" applyNumberFormat="1" applyFont="1" applyFill="1" applyAlignment="1">
      <alignment horizontal="right"/>
    </xf>
    <xf numFmtId="167" fontId="15" fillId="0" borderId="0" xfId="0" applyNumberFormat="1" applyFont="1" applyAlignment="1">
      <alignment horizontal="right"/>
    </xf>
    <xf numFmtId="166" fontId="16" fillId="0" borderId="0" xfId="0" applyNumberFormat="1" applyFont="1" applyAlignment="1">
      <alignment horizontal="right"/>
    </xf>
    <xf numFmtId="164" fontId="16" fillId="0" borderId="0" xfId="1" applyNumberFormat="1" applyFont="1" applyAlignment="1">
      <alignment horizontal="right"/>
    </xf>
    <xf numFmtId="167" fontId="15" fillId="0" borderId="5" xfId="0" applyNumberFormat="1" applyFont="1" applyBorder="1" applyAlignment="1">
      <alignment horizontal="right"/>
    </xf>
    <xf numFmtId="166" fontId="16" fillId="0" borderId="0" xfId="0" applyNumberFormat="1" applyFont="1"/>
    <xf numFmtId="164" fontId="16" fillId="0" borderId="0" xfId="1" applyNumberFormat="1" applyFont="1"/>
    <xf numFmtId="9" fontId="15" fillId="0" borderId="0" xfId="2" applyFont="1"/>
    <xf numFmtId="0" fontId="17" fillId="0" borderId="0" xfId="0" applyFont="1" applyAlignment="1">
      <alignment horizontal="right"/>
    </xf>
    <xf numFmtId="0" fontId="15" fillId="0" borderId="0" xfId="0" applyFont="1" applyAlignment="1">
      <alignment horizontal="right"/>
    </xf>
    <xf numFmtId="164" fontId="15" fillId="0" borderId="0" xfId="1" applyNumberFormat="1" applyFont="1" applyAlignment="1">
      <alignment horizontal="right"/>
    </xf>
    <xf numFmtId="43" fontId="15" fillId="0" borderId="0" xfId="0" applyNumberFormat="1" applyFont="1"/>
    <xf numFmtId="0" fontId="1" fillId="0" borderId="0" xfId="0" applyFont="1" applyAlignment="1">
      <alignment horizontal="right"/>
    </xf>
    <xf numFmtId="0" fontId="15" fillId="11" borderId="0" xfId="0" applyFont="1" applyFill="1"/>
    <xf numFmtId="164" fontId="7" fillId="2" borderId="0" xfId="1" applyNumberFormat="1" applyFont="1" applyFill="1" applyAlignment="1">
      <alignment horizontal="center"/>
    </xf>
    <xf numFmtId="0" fontId="21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4" fontId="1" fillId="0" borderId="0" xfId="0" applyNumberFormat="1" applyFont="1"/>
    <xf numFmtId="0" fontId="4" fillId="0" borderId="0" xfId="0" applyFont="1" applyAlignment="1">
      <alignment horizontal="right"/>
    </xf>
    <xf numFmtId="167" fontId="1" fillId="10" borderId="0" xfId="0" applyNumberFormat="1" applyFont="1" applyFill="1"/>
    <xf numFmtId="43" fontId="15" fillId="0" borderId="0" xfId="1" applyFont="1" applyFill="1"/>
    <xf numFmtId="43" fontId="17" fillId="0" borderId="0" xfId="1" applyFont="1" applyFill="1"/>
    <xf numFmtId="0" fontId="15" fillId="0" borderId="0" xfId="1" applyNumberFormat="1" applyFont="1" applyFill="1" applyAlignment="1">
      <alignment horizontal="right"/>
    </xf>
    <xf numFmtId="164" fontId="7" fillId="10" borderId="0" xfId="1" applyNumberFormat="1" applyFont="1" applyFill="1"/>
    <xf numFmtId="0" fontId="17" fillId="0" borderId="0" xfId="1" applyNumberFormat="1" applyFont="1" applyFill="1" applyAlignment="1">
      <alignment horizontal="right"/>
    </xf>
    <xf numFmtId="167" fontId="7" fillId="2" borderId="0" xfId="0" applyNumberFormat="1" applyFont="1" applyFill="1" applyAlignment="1">
      <alignment horizontal="center"/>
    </xf>
    <xf numFmtId="167" fontId="7" fillId="0" borderId="0" xfId="0" applyNumberFormat="1" applyFont="1" applyAlignment="1">
      <alignment horizontal="center" wrapText="1"/>
    </xf>
    <xf numFmtId="0" fontId="21" fillId="0" borderId="0" xfId="0" applyFont="1" applyAlignment="1">
      <alignment horizontal="center"/>
    </xf>
    <xf numFmtId="167" fontId="19" fillId="0" borderId="0" xfId="0" applyNumberFormat="1" applyFont="1" applyAlignment="1">
      <alignment horizontal="center"/>
    </xf>
    <xf numFmtId="167" fontId="15" fillId="10" borderId="0" xfId="1" applyNumberFormat="1" applyFont="1" applyFill="1"/>
    <xf numFmtId="0" fontId="1" fillId="10" borderId="0" xfId="0" applyFont="1" applyFill="1"/>
    <xf numFmtId="164" fontId="1" fillId="10" borderId="0" xfId="0" applyNumberFormat="1" applyFont="1" applyFill="1"/>
    <xf numFmtId="164" fontId="15" fillId="0" borderId="0" xfId="1" applyNumberFormat="1" applyFont="1" applyBorder="1"/>
    <xf numFmtId="43" fontId="16" fillId="0" borderId="0" xfId="1" applyFont="1" applyFill="1"/>
    <xf numFmtId="0" fontId="16" fillId="0" borderId="0" xfId="1" applyNumberFormat="1" applyFont="1" applyFill="1" applyAlignment="1">
      <alignment horizontal="right"/>
    </xf>
    <xf numFmtId="164" fontId="15" fillId="0" borderId="0" xfId="0" applyNumberFormat="1" applyFont="1" applyAlignment="1">
      <alignment horizontal="right"/>
    </xf>
    <xf numFmtId="0" fontId="16" fillId="0" borderId="0" xfId="0" applyFont="1" applyAlignment="1">
      <alignment horizontal="right"/>
    </xf>
    <xf numFmtId="167" fontId="4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center" wrapText="1"/>
    </xf>
    <xf numFmtId="166" fontId="21" fillId="0" borderId="0" xfId="0" applyNumberFormat="1" applyFont="1" applyAlignment="1">
      <alignment horizontal="center"/>
    </xf>
    <xf numFmtId="166" fontId="16" fillId="0" borderId="0" xfId="0" applyNumberFormat="1" applyFont="1" applyAlignment="1">
      <alignment vertical="top"/>
    </xf>
    <xf numFmtId="166" fontId="21" fillId="0" borderId="0" xfId="0" applyNumberFormat="1" applyFont="1" applyAlignment="1">
      <alignment horizontal="center" vertical="top"/>
    </xf>
    <xf numFmtId="166" fontId="16" fillId="0" borderId="0" xfId="1" applyNumberFormat="1" applyFont="1" applyFill="1" applyAlignment="1">
      <alignment vertical="top"/>
    </xf>
    <xf numFmtId="0" fontId="16" fillId="0" borderId="0" xfId="1" applyNumberFormat="1" applyFont="1" applyFill="1" applyAlignment="1">
      <alignment horizontal="right" vertical="top"/>
    </xf>
    <xf numFmtId="166" fontId="16" fillId="0" borderId="0" xfId="1" applyNumberFormat="1" applyFont="1" applyFill="1" applyAlignment="1">
      <alignment horizontal="right" vertical="top"/>
    </xf>
    <xf numFmtId="0" fontId="16" fillId="0" borderId="0" xfId="0" applyFont="1" applyAlignment="1">
      <alignment horizontal="right" vertical="top"/>
    </xf>
    <xf numFmtId="166" fontId="16" fillId="0" borderId="0" xfId="0" applyNumberFormat="1" applyFont="1" applyAlignment="1">
      <alignment horizontal="right" vertical="top"/>
    </xf>
    <xf numFmtId="164" fontId="15" fillId="10" borderId="4" xfId="1" applyNumberFormat="1" applyFont="1" applyFill="1" applyBorder="1"/>
    <xf numFmtId="0" fontId="4" fillId="0" borderId="0" xfId="0" applyFont="1"/>
    <xf numFmtId="43" fontId="1" fillId="10" borderId="0" xfId="0" applyNumberFormat="1" applyFont="1" applyFill="1"/>
    <xf numFmtId="43" fontId="15" fillId="0" borderId="0" xfId="1" applyFont="1"/>
    <xf numFmtId="43" fontId="7" fillId="2" borderId="0" xfId="1" applyFont="1" applyFill="1" applyAlignment="1">
      <alignment horizontal="center"/>
    </xf>
    <xf numFmtId="43" fontId="4" fillId="0" borderId="0" xfId="1" applyFont="1" applyAlignment="1">
      <alignment horizontal="center" wrapText="1"/>
    </xf>
    <xf numFmtId="43" fontId="7" fillId="0" borderId="0" xfId="1" applyFont="1" applyAlignment="1">
      <alignment horizontal="center"/>
    </xf>
    <xf numFmtId="43" fontId="19" fillId="0" borderId="0" xfId="1" applyFont="1" applyAlignment="1">
      <alignment horizontal="center"/>
    </xf>
    <xf numFmtId="0" fontId="15" fillId="10" borderId="0" xfId="0" applyFont="1" applyFill="1"/>
    <xf numFmtId="166" fontId="15" fillId="0" borderId="0" xfId="1" applyNumberFormat="1" applyFont="1" applyFill="1"/>
    <xf numFmtId="43" fontId="7" fillId="0" borderId="0" xfId="1" applyFont="1"/>
    <xf numFmtId="166" fontId="15" fillId="8" borderId="0" xfId="1" applyNumberFormat="1" applyFont="1" applyFill="1"/>
    <xf numFmtId="43" fontId="15" fillId="8" borderId="0" xfId="1" applyFont="1" applyFill="1"/>
    <xf numFmtId="43" fontId="15" fillId="0" borderId="0" xfId="1" applyFont="1" applyFill="1" applyAlignment="1">
      <alignment horizontal="right"/>
    </xf>
    <xf numFmtId="43" fontId="15" fillId="0" borderId="0" xfId="1" applyFont="1" applyAlignment="1">
      <alignment horizontal="right"/>
    </xf>
    <xf numFmtId="164" fontId="4" fillId="0" borderId="0" xfId="1" applyNumberFormat="1" applyFont="1" applyBorder="1" applyAlignment="1">
      <alignment horizontal="center"/>
    </xf>
    <xf numFmtId="0" fontId="7" fillId="2" borderId="0" xfId="0" applyFont="1" applyFill="1" applyAlignment="1">
      <alignment horizontal="center"/>
    </xf>
    <xf numFmtId="164" fontId="0" fillId="0" borderId="0" xfId="0" applyNumberFormat="1" applyFill="1" applyAlignment="1">
      <alignment horizontal="right"/>
    </xf>
    <xf numFmtId="164" fontId="0" fillId="0" borderId="16" xfId="1" applyNumberFormat="1" applyFont="1" applyFill="1" applyBorder="1"/>
    <xf numFmtId="0" fontId="15" fillId="0" borderId="0" xfId="0" applyFont="1" applyFill="1"/>
    <xf numFmtId="0" fontId="7" fillId="0" borderId="0" xfId="0" applyFont="1" applyFill="1" applyAlignment="1">
      <alignment horizontal="right"/>
    </xf>
  </cellXfs>
  <cellStyles count="4">
    <cellStyle name="Comma" xfId="1" builtinId="3"/>
    <cellStyle name="Normal" xfId="0" builtinId="0"/>
    <cellStyle name="Normal_TheTool_Jeff_v5 2" xfId="3" xr:uid="{44C58673-85EA-4EB4-BDB7-B7FBB4F0DA5D}"/>
    <cellStyle name="Percent" xfId="2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microsoft.com/office/2017/10/relationships/person" Target="persons/person.xml"/><Relationship Id="rId68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customXml" Target="../customXml/item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theme" Target="theme/theme1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_WASTE\SYS\ACCOUNT\CV2000\022000\2000_FEBRUARY_%20GL%20REC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SLO\2012_Division\Accounting\xx%20Budgets%20xx\2013%20Budget\4105\4105%20Budget%20Workbook%2012_07_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TIL/TRANS/Chris%20M/Solid%20Waste/Waste%20Management/Sno-King/Year%202009/TG-091933/Staff/TG-091933%20WM%20of%20SnoKing%20GRC%20(Workpapers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JohnSpe\AppData\Local\Microsoft\Windows\Temporary%20Internet%20Files\Content.IE5\ELL0D4Y3\Proj-2184_2015-12_5728142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eMay\2183-1%20Pacific%20Disp,%20Butlers%20Cove\Filing%20Possibly%202012\Filing\Audit\Final%20Outcome%208-14-2012\Pro%20Forma%20Pacific%20Disposal_Staf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estern%20Region\2000%20Western%20Region%20Office\WUTC\WIP%20Files\LeMay%20Companies\2022\General%20Rate%20Filings\PCR%202022\2180_Price%20Out%20by%20Bill%20Area_June.21%20to%20May%2022%20-%20Deliverable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son\Rate%20Increase%201-1-2013\1%20Filing%2011-14-2012\Revised%202-21-2013\staff%20Mason%20Proforma%209-30-2012-Linked%20Cust%20Count%20Fix%2012-2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estern%20Region\ControllerDir\JoeW\My%20Local%20Documents\OPF\Rate%20Reviews\2010\Clackamas%20County\Clackamas%20DCR%20WCI%202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_opf_joew\JoeW%20C%20Drive\Documents%20and%20Settings\joew\My%20Documents\OPF\Rate%20Reviews\2001\Gresham\Arrow\Gresham%202001%20DCR%202nd%20submi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estern%20Region\ControllerDir\KevinJ\South%20LeMay\Budget%20History\Budget%202019\2149%20Mason\2019%202149%20Budget%20Template%201.5%20pre%20division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District\Joe_Garza\mark%20gregg\WUTC%20Files\Eastside\Eastside%20Rate%20Case%202006\Eastside%20RC%202006%20Filing%20Docs\Proforma%20Eastside%202005%204.17.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disnap\accounting\MODEST~1\203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JeffHons\AppData\Local\Interject\FileCache\YYYY-MM_DDDD_BSReconBook_v2.0.3_Blank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5\DistShares\WCNX%20Stuff\Excel\Financials\Excel%20Financials\ExcelFinancial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2004%20Planning%20Requirements\5-20%20Submission\6%20Report%20Requirements\Reports%20Master%20List%20and%20Mockups%20V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estern%20Region\ControllerDir\Brent_Blair_Kortney\PO%20Report%20by%20Division\PO%20Report_v3b%202013-08-26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eports\Budget%20Reports\2011%20Budget%20Report%20Book%20v2J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Vashon\Rate%20Incr%201-1-2012\Vashon%20Pro%20Form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ControllerDir/JoeW/My%20Local%20Documents/OPF/Rate%20Reviews/2016/2016%20OPF%20Master%20DCR%20V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Documents%20and%20Settings/cmickels/Desktop/Example%20of%20WM%20of%20SnoKing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estern%20Region\WUTC\WUTC-Murrey%20%202111\General%20Rate%20Filings\Rate%20Filing%201-1-2019\Fuel%20Stats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ControllerDir\Northern_Washington\Month%20End\2017\Tacoma%20Hauling\03-2017\Revenue\Revenue%20Subledger\RM_MM001_Query_v4e%20-%20Murreys%20Updated%20for%20dist%20change%20(adjusted%20for%20DMR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estern%20Region\WUTC\WIP%20Files\2010%20Clark%20County-%202009%20Vancouver\12.31.2010%20Test%20Year\Proforma%20Clark%20County%20101231%20Filing-Draft-FINAL%20VERSION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b1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nnual%20Reports\2180%20LeMay\2009\LeMay%20Annual%20Report%200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ControllerDir\JoeW\Budgets\Budgets%202009\2012\2009%202012%20Review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TIL\Migrated-TRANS\Company%20Filings%20-%20Solid%20Waste\Pullman%20Disposal%20Service,%20Inc.%20%20(G-42)\Rate%20Case\TG-130759%20GRC\Staff%20workpapers\STAFF%20TG-130759%20PDS_rop_Dec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nealjohnson\Downloads\SolidWaste-NonPublic%20LG%202018%20V5.0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eMay\Master%20Truck%20Schedule\South_LeMay%20Master%20Truck%20Schedule-Shar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ffler\AppData\Local\Interject\FileCache\Budget%20Capital%20Input%20v2.2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111\share\frsx\D0536y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c1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2009%20BUDGET%20REPORTS\2009%20Budget%20Report%20without%20insuranc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B63C24E\staff%20WCI%20Pro%20forma%2010-11-2013%20cos%20from%20meliss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TIL/TRANS/Chris%20M/Solid%20Waste/San%20Juan%20Sanitation%20Co/Year%202010/Staff/W_COMP/Rosario/2007%20rate%20case/Worksheets/070944%20Loan%20Recalculatio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WUTC/WIP%20Files/2112%20Olympic%20Disposal/Misc%20Analysis/2018%20Budget%20Pro%20forma/Olympic%20Pro%20forma%2018073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WUTC/WIP%20Files/2149%20Mason%20County/2021/General%20Rate%20Filing/.Mason%20Pro%20forma11.30.2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udget.wm.com/plan07/F2_24_Month_Condensed_Ops_PnL_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C%20Reports\SRC%20Format\Bonus%20Schedule\PNWR%20SRC%20Bonus%20Schedule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ns-2674%20Ken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RC%20Reports\SRC%20Format\Bonus%20Schedule\PNWR%20SRC%20Bonus%20Schedule%2020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TIL/TRANS/Waste%20Management%20-%20Filings/Ellensburg/Year%202009/TG-091472%20(GRC)/Staff/TG-091472%20WM%20of%20Ellensburg%20(Workpaper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tyCash-10110"/>
      <sheetName val="10200"/>
      <sheetName val="10210"/>
      <sheetName val="10250_RECON"/>
      <sheetName val="10250_MVPSS"/>
      <sheetName val="10250_Recy Chkg"/>
      <sheetName val="10250_Reimb Accts"/>
      <sheetName val="10250_Rollfwd"/>
      <sheetName val="10410_Rollfwd"/>
      <sheetName val="10410_Recon"/>
      <sheetName val="10410_Trade"/>
      <sheetName val="10410_Lodi"/>
      <sheetName val="10410_Sac Co"/>
      <sheetName val="10410_Brokered"/>
      <sheetName val="10420_Rollfwd"/>
      <sheetName val="10420 RECON"/>
      <sheetName val="Rollfwd_10550"/>
      <sheetName val="Recon_10550"/>
      <sheetName val="Recon_10555"/>
      <sheetName val="Recon_10610"/>
      <sheetName val="A170XX-October"/>
      <sheetName val="Recon_10760"/>
      <sheetName val="Rollfwd_10820"/>
      <sheetName val="PPXXC_10830"/>
      <sheetName val="Schedule_10830"/>
      <sheetName val="Recon_10830"/>
      <sheetName val="Rollfwd_10850"/>
      <sheetName val="Recon_10850"/>
      <sheetName val="ReconSumm_10890"/>
      <sheetName val="ASSETS 11XXX"/>
      <sheetName val="ACC DEP 12XXX"/>
      <sheetName val="GOODWILL_15120"/>
      <sheetName val="Rollfwd_15450"/>
      <sheetName val="15450_92 bond"/>
      <sheetName val="15450_94 Bond "/>
      <sheetName val="Recon_15450"/>
      <sheetName val="Rollfwd_15320_15500"/>
      <sheetName val="16100_Rollfwd"/>
      <sheetName val="A180543"/>
      <sheetName val="A20110"/>
      <sheetName val="Rollfwd_20120"/>
      <sheetName val="Recon_20120"/>
      <sheetName val="Recon_20130"/>
      <sheetName val="Recon_20133"/>
      <sheetName val="Recon_20135"/>
      <sheetName val="Recon_20137"/>
      <sheetName val="A20140"/>
      <sheetName val="SALES TAX RETURN_20140"/>
      <sheetName val="Rollfwd_20170"/>
      <sheetName val="Recon_20170"/>
      <sheetName val="Recon_20175"/>
      <sheetName val="Recon_20177"/>
      <sheetName val="Detail_20320"/>
      <sheetName val="Rollfwd_20325"/>
      <sheetName val="Recon_20325"/>
      <sheetName val="A20330"/>
      <sheetName val="RECON 20335"/>
      <sheetName val="RECON_20340"/>
      <sheetName val="DETAILED 20360"/>
      <sheetName val="recon 20365"/>
      <sheetName val="recon 20375"/>
      <sheetName val="A21100 &amp; A21250"/>
      <sheetName val="21250_92 Bond"/>
      <sheetName val="21250_94 Bond"/>
      <sheetName val="21250_R. Vaccarezza"/>
      <sheetName val="21250_BOND DIS AMORT"/>
      <sheetName val="A21390"/>
      <sheetName val="Recon 22104"/>
      <sheetName val="Recon 22105"/>
      <sheetName val="Recon 22109"/>
      <sheetName val="Recon 22205 "/>
      <sheetName val="Recon 22206"/>
      <sheetName val="Recon_30XXXX"/>
      <sheetName val="Recon 150543 Revised"/>
      <sheetName val="170001 DL 121999"/>
      <sheetName val="Rollfwd_170001"/>
      <sheetName val="A170001"/>
      <sheetName val="Rollfwd_170050"/>
      <sheetName val="A170050"/>
      <sheetName val="Rollfwd_171170"/>
      <sheetName val="A171170"/>
      <sheetName val="Rollfwd_171500"/>
      <sheetName val="A171500"/>
      <sheetName val="A171504"/>
      <sheetName val="A171531"/>
      <sheetName val="A172216"/>
      <sheetName val="A172220"/>
      <sheetName val="A172355"/>
      <sheetName val="Dec_99 DL_RAW"/>
      <sheetName val="Dec_99 DL_"/>
      <sheetName val="DEC_98 DL RAW"/>
      <sheetName val="DEC_98 DL "/>
      <sheetName val="Sheet4"/>
      <sheetName val="Sheet4 (2)"/>
      <sheetName val="XXXXXX"/>
      <sheetName val="BU NAMES"/>
      <sheetName val="PS BS ACCOUNTS"/>
      <sheetName val="Sch 4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>
        <row r="1">
          <cell r="A1" t="str">
            <v>Fixed Assets Reconciliations - Lodi - 0543</v>
          </cell>
        </row>
        <row r="2">
          <cell r="A2" t="str">
            <v>February</v>
          </cell>
        </row>
        <row r="3">
          <cell r="B3" t="str">
            <v>Trucks</v>
          </cell>
          <cell r="C3" t="str">
            <v>Landfill PE</v>
          </cell>
          <cell r="D3" t="str">
            <v>Support Trucks</v>
          </cell>
          <cell r="E3" t="str">
            <v xml:space="preserve">Containers </v>
          </cell>
          <cell r="F3" t="str">
            <v>M&amp;E</v>
          </cell>
          <cell r="G3" t="str">
            <v>OfficeEquip</v>
          </cell>
          <cell r="H3" t="str">
            <v>Building</v>
          </cell>
          <cell r="I3" t="str">
            <v>Leashold Improv</v>
          </cell>
          <cell r="J3" t="str">
            <v>Autos</v>
          </cell>
          <cell r="K3" t="str">
            <v>Land</v>
          </cell>
          <cell r="L3" t="str">
            <v>Total Assets</v>
          </cell>
        </row>
        <row r="4">
          <cell r="A4" t="str">
            <v>Description/A/C</v>
          </cell>
          <cell r="B4" t="str">
            <v>11110 &amp;120</v>
          </cell>
          <cell r="C4">
            <v>11210</v>
          </cell>
          <cell r="D4">
            <v>11310</v>
          </cell>
          <cell r="E4" t="str">
            <v>11410 &amp; 20</v>
          </cell>
          <cell r="F4" t="str">
            <v>11510 &amp; 20</v>
          </cell>
          <cell r="G4" t="str">
            <v>11610 &amp; 20</v>
          </cell>
          <cell r="H4" t="str">
            <v>11710 &amp; 20</v>
          </cell>
          <cell r="I4">
            <v>11810</v>
          </cell>
          <cell r="J4">
            <v>11910</v>
          </cell>
          <cell r="K4">
            <v>13110</v>
          </cell>
        </row>
        <row r="6">
          <cell r="A6" t="str">
            <v>GL Beginning Bal</v>
          </cell>
          <cell r="B6">
            <v>6370279.0000000009</v>
          </cell>
          <cell r="C6">
            <v>1152675.96</v>
          </cell>
          <cell r="D6">
            <v>230167.72999999998</v>
          </cell>
          <cell r="E6">
            <v>9808085.1799999997</v>
          </cell>
          <cell r="F6">
            <v>3002548.89</v>
          </cell>
          <cell r="G6">
            <v>1058753.53</v>
          </cell>
          <cell r="H6">
            <v>5945538.0099999998</v>
          </cell>
          <cell r="I6">
            <v>2233939.7999999998</v>
          </cell>
          <cell r="J6">
            <v>47342.04</v>
          </cell>
          <cell r="K6">
            <v>987725.13</v>
          </cell>
          <cell r="L6">
            <v>30837055.270000003</v>
          </cell>
        </row>
        <row r="8">
          <cell r="A8" t="str">
            <v>Additions:</v>
          </cell>
          <cell r="B8">
            <v>0</v>
          </cell>
          <cell r="E8">
            <v>0</v>
          </cell>
          <cell r="F8">
            <v>0</v>
          </cell>
          <cell r="G8">
            <v>0</v>
          </cell>
        </row>
        <row r="11">
          <cell r="A11" t="str">
            <v>Accruals:</v>
          </cell>
        </row>
        <row r="13">
          <cell r="A13" t="str">
            <v>Deletions:</v>
          </cell>
        </row>
        <row r="15">
          <cell r="A15" t="str">
            <v>Adjusted GL Bal:</v>
          </cell>
          <cell r="B15">
            <v>6370279.0000000009</v>
          </cell>
          <cell r="C15">
            <v>1152675.96</v>
          </cell>
          <cell r="D15">
            <v>230167.72999999998</v>
          </cell>
          <cell r="E15">
            <v>9808085.1799999997</v>
          </cell>
          <cell r="F15">
            <v>3002548.89</v>
          </cell>
          <cell r="G15">
            <v>1058753.53</v>
          </cell>
          <cell r="H15">
            <v>5945538.0099999998</v>
          </cell>
          <cell r="I15">
            <v>2233939.7999999998</v>
          </cell>
          <cell r="J15">
            <v>47342.04</v>
          </cell>
          <cell r="K15">
            <v>987725.13</v>
          </cell>
          <cell r="L15">
            <v>30837055.270000003</v>
          </cell>
        </row>
        <row r="17">
          <cell r="A17" t="str">
            <v>GBA Balances</v>
          </cell>
          <cell r="B17">
            <v>6486957.9000000004</v>
          </cell>
          <cell r="C17">
            <v>1191195.51</v>
          </cell>
          <cell r="D17">
            <v>230167.73</v>
          </cell>
          <cell r="E17">
            <v>9808085.1799999997</v>
          </cell>
          <cell r="F17">
            <v>2783580.08</v>
          </cell>
          <cell r="G17">
            <v>1058752.1299999999</v>
          </cell>
          <cell r="H17">
            <v>5945538.0099999998</v>
          </cell>
          <cell r="I17">
            <v>2233939.7999999998</v>
          </cell>
          <cell r="J17">
            <v>47342.04</v>
          </cell>
          <cell r="K17">
            <v>988191.66</v>
          </cell>
          <cell r="L17">
            <v>30773750.039999999</v>
          </cell>
        </row>
        <row r="19">
          <cell r="A19" t="str">
            <v>Variance</v>
          </cell>
          <cell r="B19">
            <v>-116678.89999999944</v>
          </cell>
          <cell r="C19">
            <v>-38519.550000000047</v>
          </cell>
          <cell r="D19">
            <v>0</v>
          </cell>
          <cell r="E19">
            <v>0</v>
          </cell>
          <cell r="F19">
            <v>218968.81000000006</v>
          </cell>
          <cell r="G19">
            <v>1.4000000001396984</v>
          </cell>
          <cell r="H19">
            <v>0</v>
          </cell>
          <cell r="I19">
            <v>0</v>
          </cell>
          <cell r="J19">
            <v>0</v>
          </cell>
          <cell r="K19">
            <v>-466.53000000002794</v>
          </cell>
          <cell r="L19">
            <v>63305.230000004172</v>
          </cell>
        </row>
      </sheetData>
      <sheetData sheetId="30" refreshError="1">
        <row r="4">
          <cell r="A4" t="str">
            <v>Accumulated Depreciation:</v>
          </cell>
          <cell r="D4">
            <v>65920</v>
          </cell>
          <cell r="F4">
            <v>60925</v>
          </cell>
          <cell r="G4">
            <v>70905</v>
          </cell>
          <cell r="H4">
            <v>90910</v>
          </cell>
        </row>
        <row r="5">
          <cell r="A5" t="str">
            <v>February</v>
          </cell>
          <cell r="B5">
            <v>52930</v>
          </cell>
          <cell r="C5">
            <v>52935</v>
          </cell>
          <cell r="D5">
            <v>60920</v>
          </cell>
          <cell r="E5">
            <v>54935</v>
          </cell>
          <cell r="F5">
            <v>54925</v>
          </cell>
          <cell r="G5">
            <v>60905</v>
          </cell>
          <cell r="H5">
            <v>65910</v>
          </cell>
          <cell r="I5">
            <v>90915</v>
          </cell>
          <cell r="J5">
            <v>90900</v>
          </cell>
        </row>
        <row r="6">
          <cell r="B6" t="str">
            <v>Trucks</v>
          </cell>
          <cell r="C6" t="str">
            <v>Landfill PE</v>
          </cell>
          <cell r="D6" t="str">
            <v>Support Trucks</v>
          </cell>
          <cell r="E6" t="str">
            <v xml:space="preserve">Containers </v>
          </cell>
          <cell r="F6" t="str">
            <v>M&amp;E</v>
          </cell>
          <cell r="G6" t="str">
            <v>OfficeEquip</v>
          </cell>
          <cell r="H6" t="str">
            <v>Building</v>
          </cell>
          <cell r="I6" t="str">
            <v>Leashold Improv</v>
          </cell>
          <cell r="J6" t="str">
            <v>Autos</v>
          </cell>
          <cell r="K6" t="str">
            <v>Land</v>
          </cell>
          <cell r="L6" t="str">
            <v>Total Accumulated</v>
          </cell>
        </row>
        <row r="7">
          <cell r="A7" t="str">
            <v>Description/A/C</v>
          </cell>
          <cell r="B7" t="str">
            <v>121XX</v>
          </cell>
          <cell r="C7" t="str">
            <v>122XX</v>
          </cell>
          <cell r="D7" t="str">
            <v>123XX</v>
          </cell>
          <cell r="E7" t="str">
            <v>124XX</v>
          </cell>
          <cell r="F7" t="str">
            <v>125XX</v>
          </cell>
          <cell r="G7" t="str">
            <v>126XX</v>
          </cell>
          <cell r="H7" t="str">
            <v>127XX</v>
          </cell>
          <cell r="I7" t="str">
            <v>128XX</v>
          </cell>
          <cell r="J7" t="str">
            <v>129XX</v>
          </cell>
          <cell r="K7">
            <v>13250</v>
          </cell>
          <cell r="L7" t="str">
            <v>Depreciation</v>
          </cell>
        </row>
        <row r="9">
          <cell r="A9" t="str">
            <v>GL Beginning Bal</v>
          </cell>
          <cell r="B9">
            <v>-4345139.9400000004</v>
          </cell>
          <cell r="C9">
            <v>-631095.49999999988</v>
          </cell>
          <cell r="D9">
            <v>-197525.75999999998</v>
          </cell>
          <cell r="E9">
            <v>-6570378.0800000001</v>
          </cell>
          <cell r="F9">
            <v>-2358947.5299999998</v>
          </cell>
          <cell r="G9">
            <v>-645903.84000000008</v>
          </cell>
          <cell r="H9">
            <v>-2171023.04</v>
          </cell>
          <cell r="I9">
            <v>-726384.56</v>
          </cell>
          <cell r="J9">
            <v>-36395.379999999997</v>
          </cell>
          <cell r="K9">
            <v>-466.76</v>
          </cell>
          <cell r="L9">
            <v>-17683260.390000001</v>
          </cell>
        </row>
        <row r="11">
          <cell r="A11" t="str">
            <v>Additions:</v>
          </cell>
          <cell r="B11">
            <v>-65915.709999999992</v>
          </cell>
          <cell r="C11">
            <v>-22490.11</v>
          </cell>
          <cell r="D11">
            <v>-2297.98</v>
          </cell>
          <cell r="E11">
            <v>-89579.91</v>
          </cell>
          <cell r="F11">
            <v>-55942.879999999997</v>
          </cell>
          <cell r="G11">
            <v>-29722.478000000003</v>
          </cell>
          <cell r="H11">
            <v>-41958.92</v>
          </cell>
          <cell r="I11">
            <v>-20345.439999999999</v>
          </cell>
          <cell r="J11">
            <v>-729.78</v>
          </cell>
          <cell r="L11">
            <v>-328983.20799999998</v>
          </cell>
        </row>
        <row r="13">
          <cell r="B13">
            <v>5502.79</v>
          </cell>
          <cell r="C13">
            <v>-5502.79</v>
          </cell>
        </row>
        <row r="14">
          <cell r="A14" t="str">
            <v>Accruals:</v>
          </cell>
        </row>
        <row r="16">
          <cell r="A16" t="str">
            <v>Deletions:</v>
          </cell>
        </row>
        <row r="18">
          <cell r="A18" t="str">
            <v>Adjusted GL Bal:</v>
          </cell>
          <cell r="B18">
            <v>-4405552.8600000003</v>
          </cell>
          <cell r="C18">
            <v>-659088.39999999991</v>
          </cell>
          <cell r="D18">
            <v>-199823.74</v>
          </cell>
          <cell r="E18">
            <v>-6659957.9900000002</v>
          </cell>
          <cell r="F18">
            <v>-2414890.4099999997</v>
          </cell>
          <cell r="G18">
            <v>-675626.31800000009</v>
          </cell>
          <cell r="H18">
            <v>-2212981.96</v>
          </cell>
          <cell r="I18">
            <v>-746730</v>
          </cell>
          <cell r="J18">
            <v>-37125.159999999996</v>
          </cell>
          <cell r="K18">
            <v>0</v>
          </cell>
          <cell r="L18">
            <v>-18011776.838</v>
          </cell>
        </row>
        <row r="20">
          <cell r="A20" t="str">
            <v>GBA Balances</v>
          </cell>
          <cell r="B20">
            <v>-4438805.79</v>
          </cell>
          <cell r="C20">
            <v>-659088.4</v>
          </cell>
          <cell r="D20">
            <v>-199823.74</v>
          </cell>
          <cell r="E20">
            <v>-6659957.9900000002</v>
          </cell>
          <cell r="F20">
            <v>-2243545.98</v>
          </cell>
          <cell r="G20">
            <v>-675626.34</v>
          </cell>
          <cell r="H20">
            <v>-2212981.96</v>
          </cell>
          <cell r="I20">
            <v>-746730</v>
          </cell>
          <cell r="J20">
            <v>-37125.160000000003</v>
          </cell>
          <cell r="K20">
            <v>-466.76</v>
          </cell>
          <cell r="L20">
            <v>-17874152.120000005</v>
          </cell>
        </row>
        <row r="22">
          <cell r="A22" t="str">
            <v>Variance</v>
          </cell>
          <cell r="B22">
            <v>33252.929999999702</v>
          </cell>
          <cell r="C22">
            <v>0</v>
          </cell>
          <cell r="D22">
            <v>0</v>
          </cell>
          <cell r="E22">
            <v>0</v>
          </cell>
          <cell r="F22">
            <v>-171344.4299999997</v>
          </cell>
          <cell r="G22">
            <v>2.199999988079071E-2</v>
          </cell>
          <cell r="H22">
            <v>0</v>
          </cell>
          <cell r="I22">
            <v>0</v>
          </cell>
          <cell r="J22">
            <v>0</v>
          </cell>
          <cell r="K22">
            <v>466.76</v>
          </cell>
          <cell r="L22">
            <v>-137624.71799999475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">
          <cell r="A1" t="str">
            <v>CWRS</v>
          </cell>
        </row>
        <row r="2">
          <cell r="A2" t="str">
            <v>COPMPST AND OTHER SALES</v>
          </cell>
        </row>
        <row r="3">
          <cell r="A3" t="str">
            <v>SALES &amp; USE TAX</v>
          </cell>
        </row>
        <row r="5">
          <cell r="C5" t="str">
            <v>TAXABLE</v>
          </cell>
          <cell r="D5" t="str">
            <v>NONTAXABLE</v>
          </cell>
          <cell r="E5" t="str">
            <v>TOTAL</v>
          </cell>
        </row>
        <row r="7">
          <cell r="A7" t="str">
            <v>OCT 1999:</v>
          </cell>
        </row>
        <row r="8">
          <cell r="A8" t="str">
            <v>T/S SALES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CASH SALES</v>
          </cell>
          <cell r="E9">
            <v>0</v>
          </cell>
        </row>
        <row r="10">
          <cell r="A10" t="str">
            <v>CHARGE SALES</v>
          </cell>
          <cell r="E10">
            <v>0</v>
          </cell>
        </row>
        <row r="11">
          <cell r="A11" t="str">
            <v>RECYCLING SALES</v>
          </cell>
          <cell r="E11">
            <v>0</v>
          </cell>
        </row>
        <row r="12">
          <cell r="A12" t="str">
            <v>OTHER SALES:</v>
          </cell>
        </row>
        <row r="13">
          <cell r="A13" t="str">
            <v xml:space="preserve"> WASTE CARTS</v>
          </cell>
          <cell r="C13">
            <v>645</v>
          </cell>
          <cell r="E13">
            <v>645</v>
          </cell>
        </row>
        <row r="14">
          <cell r="A14" t="str">
            <v xml:space="preserve"> MISC T/S</v>
          </cell>
          <cell r="C14">
            <v>0</v>
          </cell>
          <cell r="E14">
            <v>0</v>
          </cell>
        </row>
        <row r="16">
          <cell r="B16" t="str">
            <v>TOTAL</v>
          </cell>
          <cell r="C16">
            <v>645</v>
          </cell>
          <cell r="D16">
            <v>0</v>
          </cell>
          <cell r="E16">
            <v>645</v>
          </cell>
        </row>
        <row r="18">
          <cell r="A18" t="str">
            <v>NOV 1999:</v>
          </cell>
        </row>
        <row r="19">
          <cell r="A19" t="str">
            <v>T/S SALES</v>
          </cell>
          <cell r="E19">
            <v>0</v>
          </cell>
        </row>
        <row r="20">
          <cell r="A20" t="str">
            <v>CASH SALES</v>
          </cell>
          <cell r="E20">
            <v>0</v>
          </cell>
        </row>
        <row r="21">
          <cell r="A21" t="str">
            <v>CHARGE SALES</v>
          </cell>
          <cell r="E21">
            <v>0</v>
          </cell>
        </row>
        <row r="22">
          <cell r="A22" t="str">
            <v>RECYCLING SALES</v>
          </cell>
          <cell r="E22">
            <v>0</v>
          </cell>
        </row>
        <row r="23">
          <cell r="A23" t="str">
            <v>OTHER SALES:</v>
          </cell>
        </row>
        <row r="24">
          <cell r="A24" t="str">
            <v xml:space="preserve"> WASTE CARTS</v>
          </cell>
          <cell r="C24">
            <v>0</v>
          </cell>
          <cell r="E24">
            <v>0</v>
          </cell>
        </row>
        <row r="25">
          <cell r="A25" t="str">
            <v xml:space="preserve"> MISC T/S</v>
          </cell>
          <cell r="C25">
            <v>0</v>
          </cell>
          <cell r="E25">
            <v>0</v>
          </cell>
        </row>
        <row r="27">
          <cell r="B27" t="str">
            <v>TOTAL</v>
          </cell>
          <cell r="C27">
            <v>0</v>
          </cell>
          <cell r="D27">
            <v>0</v>
          </cell>
          <cell r="E27">
            <v>0</v>
          </cell>
        </row>
        <row r="29">
          <cell r="A29" t="str">
            <v>DEC 1999:</v>
          </cell>
        </row>
        <row r="30">
          <cell r="A30" t="str">
            <v>T/S SALES</v>
          </cell>
          <cell r="E30">
            <v>0</v>
          </cell>
        </row>
        <row r="31">
          <cell r="A31" t="str">
            <v>CASH SALES</v>
          </cell>
          <cell r="E31">
            <v>0</v>
          </cell>
        </row>
        <row r="32">
          <cell r="A32" t="str">
            <v>CHARGE SALES</v>
          </cell>
          <cell r="E32">
            <v>0</v>
          </cell>
        </row>
        <row r="33">
          <cell r="A33" t="str">
            <v>RECYCLING SALES</v>
          </cell>
          <cell r="E33">
            <v>0</v>
          </cell>
        </row>
        <row r="34">
          <cell r="A34" t="str">
            <v>OTHER SALES:</v>
          </cell>
        </row>
        <row r="35">
          <cell r="A35" t="str">
            <v xml:space="preserve"> WASTE CARTS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MISC T/S</v>
          </cell>
          <cell r="C36">
            <v>0</v>
          </cell>
          <cell r="D36">
            <v>0</v>
          </cell>
          <cell r="E36">
            <v>0</v>
          </cell>
        </row>
        <row r="38">
          <cell r="B38" t="str">
            <v>TOTAL</v>
          </cell>
          <cell r="C38">
            <v>0</v>
          </cell>
          <cell r="D38">
            <v>0</v>
          </cell>
          <cell r="E38">
            <v>0</v>
          </cell>
        </row>
        <row r="40">
          <cell r="A40" t="str">
            <v>QUARTER TOTAL - 12/31/99:</v>
          </cell>
        </row>
        <row r="41">
          <cell r="A41" t="str">
            <v>T/S SALES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CASH SALES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CHARGE SALES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RECYCLING SALES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OTHER SALES:</v>
          </cell>
          <cell r="C45">
            <v>0</v>
          </cell>
          <cell r="D45">
            <v>0</v>
          </cell>
        </row>
        <row r="46">
          <cell r="A46" t="str">
            <v xml:space="preserve"> WASTE CARTS</v>
          </cell>
          <cell r="C46">
            <v>645</v>
          </cell>
          <cell r="D46">
            <v>0</v>
          </cell>
          <cell r="E46">
            <v>645</v>
          </cell>
        </row>
        <row r="47">
          <cell r="A47" t="str">
            <v xml:space="preserve"> MISC T/S</v>
          </cell>
          <cell r="C47">
            <v>0</v>
          </cell>
          <cell r="D47">
            <v>0</v>
          </cell>
          <cell r="E47">
            <v>0</v>
          </cell>
        </row>
        <row r="49">
          <cell r="B49" t="str">
            <v>TOTAL</v>
          </cell>
          <cell r="C49">
            <v>645</v>
          </cell>
          <cell r="D49">
            <v>0</v>
          </cell>
          <cell r="E49">
            <v>645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Act-Fcast P&amp;L"/>
      <sheetName val="9+3"/>
      <sheetName val="2013 Budget"/>
      <sheetName val="Main"/>
      <sheetName val="4105"/>
      <sheetName val="Pricing From Corp as of Dec"/>
      <sheetName val="Qrtly Pricing"/>
      <sheetName val="Intercompany Tonnage"/>
      <sheetName val="Transfer and MRF Bridge"/>
      <sheetName val="Recycle Rev Bridge"/>
      <sheetName val="Rev Reduction Bridge"/>
      <sheetName val="Direct Labor Bridge"/>
      <sheetName val="Truck Variable Bridge"/>
      <sheetName val="Supervisor Exp Bridge"/>
      <sheetName val="Other Op Exp Bridge"/>
      <sheetName val="Ins Exp Bridge"/>
      <sheetName val="G&amp;A Exp Bri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 (WMofWA)"/>
      <sheetName val="Balance Sheet (WMofWA)"/>
      <sheetName val="Rev. Sum. - Confidential"/>
      <sheetName val="WTB-Confidential"/>
      <sheetName val="Priceout"/>
      <sheetName val="Monthly IS (SnoKing)"/>
      <sheetName val="Total Lurito"/>
      <sheetName val="Lurito - Garbage"/>
      <sheetName val="Lurito - Recycling"/>
      <sheetName val="Lurito - YW"/>
      <sheetName val="Lurito-Garbage"/>
      <sheetName val="Lurito-Recycling"/>
      <sheetName val="Lurito-YW"/>
      <sheetName val="PC 230"/>
      <sheetName val="PC 220"/>
      <sheetName val="PC 160 - Confidential"/>
      <sheetName val="PC 260-Confidential"/>
      <sheetName val="WUTC Customer Counts"/>
      <sheetName val="Processing Fees"/>
      <sheetName val="YW Processing Fees"/>
      <sheetName val="PR Register-Confidential"/>
      <sheetName val="PR Detail -confidential"/>
      <sheetName val="Wage scale-CONFIDENTIAL"/>
      <sheetName val="Fuel"/>
      <sheetName val="Balance Sheet (SnoKing)"/>
      <sheetName val="DEPN"/>
      <sheetName val="DEPN Summary"/>
      <sheetName val="Fixed Asset Summary"/>
      <sheetName val="Fixed Asset Detail"/>
      <sheetName val="Facility Costs"/>
      <sheetName val="Legal Fees"/>
      <sheetName val="MA Office OH"/>
      <sheetName val="MA Stats"/>
      <sheetName val="OH Analysis"/>
      <sheetName val="Corp. Office OH"/>
      <sheetName val="2008 West Group IS"/>
      <sheetName val="2008 Group Office TB"/>
      <sheetName val="2008 Group Office IS"/>
      <sheetName val="500500"/>
      <sheetName val="AP-500500"/>
      <sheetName val="500800"/>
      <sheetName val="509000"/>
      <sheetName val="AP-509500"/>
      <sheetName val="509500"/>
      <sheetName val="531200"/>
      <sheetName val="Income Statement (2)"/>
      <sheetName val="Lurito"/>
      <sheetName val="Fixed Assets"/>
      <sheetName val="unprocessed SS"/>
      <sheetName val="Tonnage"/>
      <sheetName val="Outbound Tons"/>
      <sheetName val="Inbound Tons"/>
      <sheetName val="Labor"/>
      <sheetName val="CDL Pricing"/>
      <sheetName val="CRC Commodity Prices"/>
      <sheetName val="Commodity Mix"/>
      <sheetName val="502500"/>
      <sheetName val="Summary"/>
      <sheetName val="Com'l FL"/>
      <sheetName val="Res'l RL"/>
      <sheetName val="Roll Off"/>
      <sheetName val="Res'l YW"/>
      <sheetName val="Res'l Rec."/>
      <sheetName val="Com'l Rec."/>
      <sheetName val="Summary (2)"/>
      <sheetName val="Customer Counts"/>
      <sheetName val="Com'l FL-2009"/>
      <sheetName val="Res'l RL (2)"/>
      <sheetName val="Res'l YW (2)"/>
      <sheetName val="Res'l Rec. (2)"/>
      <sheetName val="Roll Off (2)"/>
      <sheetName val="Haul Summary"/>
      <sheetName val="Com'l Rec. (2)"/>
      <sheetName val="Hauls On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heck"/>
      <sheetName val="Opening"/>
      <sheetName val="Main"/>
      <sheetName val="CopyImport"/>
      <sheetName val="SupportFiles"/>
      <sheetName val="Settings"/>
      <sheetName val="Todo"/>
      <sheetName val="DDLs"/>
      <sheetName val="AutoSupport"/>
      <sheetName val="DetailEx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C3" t="e">
            <v>#N/A</v>
          </cell>
          <cell r="F3">
            <v>0</v>
          </cell>
          <cell r="I3" t="e">
            <v>#N/A</v>
          </cell>
        </row>
        <row r="4">
          <cell r="I4" t="e">
            <v>#N/A</v>
          </cell>
        </row>
        <row r="5">
          <cell r="F5">
            <v>0</v>
          </cell>
        </row>
        <row r="7">
          <cell r="F7">
            <v>1.4603999999999999</v>
          </cell>
        </row>
        <row r="10">
          <cell r="I10" t="e">
            <v>#VALUE!</v>
          </cell>
        </row>
        <row r="11">
          <cell r="I11" t="e">
            <v>#VALUE!</v>
          </cell>
        </row>
        <row r="12">
          <cell r="I12" t="e">
            <v>#VALUE!</v>
          </cell>
        </row>
        <row r="13">
          <cell r="I13" t="e">
            <v>#VALUE!</v>
          </cell>
        </row>
        <row r="14">
          <cell r="I14" t="e">
            <v>#VALUE!</v>
          </cell>
        </row>
        <row r="15">
          <cell r="I15" t="e">
            <v>#VALUE!</v>
          </cell>
        </row>
        <row r="16">
          <cell r="I16" t="e">
            <v>#VALUE!</v>
          </cell>
        </row>
        <row r="17">
          <cell r="I17" t="e">
            <v>#VALUE!</v>
          </cell>
        </row>
        <row r="18">
          <cell r="I18">
            <v>0</v>
          </cell>
        </row>
        <row r="26">
          <cell r="I26">
            <v>0.05</v>
          </cell>
        </row>
        <row r="27">
          <cell r="I27">
            <v>5000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183 IS"/>
      <sheetName val="2184 IS"/>
      <sheetName val="2185 IS"/>
      <sheetName val="Consolidated IS"/>
      <sheetName val="Ratios Thurston"/>
      <sheetName val="2183 Pro forma"/>
      <sheetName val="2183 Ratios"/>
      <sheetName val="Restating Expl"/>
      <sheetName val="Pro forma Expl"/>
      <sheetName val="Pacific Regulated - Price Out"/>
      <sheetName val="Total Matrix"/>
      <sheetName val="Packer_RO Matrix"/>
      <sheetName val="COS Packer_RO"/>
      <sheetName val="Res YW Matix"/>
      <sheetName val="Res Recy Matrix"/>
      <sheetName val="MF Recy Matrix"/>
      <sheetName val="COS RR YW MFR"/>
      <sheetName val="Total Pac,Rural"/>
      <sheetName val="Rural"/>
      <sheetName val="LG-Pacific Pckr Rts"/>
      <sheetName val="LG-RO"/>
      <sheetName val="Res Recycl"/>
      <sheetName val="MF Recycl"/>
      <sheetName val="YW"/>
      <sheetName val="Depr Summary 2183"/>
      <sheetName val="Trucks 2183"/>
      <sheetName val="Containers 2183"/>
      <sheetName val="OTHER EQUIP 2183"/>
      <sheetName val="LeMay Global"/>
      <sheetName val="Fuel"/>
      <sheetName val="DF Schedule"/>
      <sheetName val="2183 Payroll"/>
      <sheetName val="2184 Payroll"/>
      <sheetName val="2185 Payroll"/>
      <sheetName val="Cust Cnt"/>
      <sheetName val="Unit Cnt"/>
      <sheetName val="70148 Summary"/>
      <sheetName val="Time Study"/>
      <sheetName val="Corp O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9">
          <cell r="M49">
            <v>8000432.4617248299</v>
          </cell>
        </row>
        <row r="50">
          <cell r="F50">
            <v>8158680.0299999993</v>
          </cell>
        </row>
        <row r="58">
          <cell r="M58">
            <v>2625393.5068796892</v>
          </cell>
        </row>
        <row r="59">
          <cell r="F59">
            <v>2119461.4499999997</v>
          </cell>
        </row>
        <row r="69">
          <cell r="M69">
            <v>1361744.4391882615</v>
          </cell>
        </row>
        <row r="70">
          <cell r="F70">
            <v>1347163.92</v>
          </cell>
        </row>
        <row r="213">
          <cell r="M213">
            <v>4757117.5866496488</v>
          </cell>
        </row>
        <row r="214">
          <cell r="F214">
            <v>4859462.2200000007</v>
          </cell>
        </row>
        <row r="221">
          <cell r="M221">
            <v>395543.82663328515</v>
          </cell>
        </row>
        <row r="222">
          <cell r="F222">
            <v>332798.89999999997</v>
          </cell>
        </row>
        <row r="281">
          <cell r="M281">
            <v>1187221.5155152699</v>
          </cell>
        </row>
        <row r="282">
          <cell r="F282">
            <v>744277.47999999975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Summary"/>
      <sheetName val="Customer Count Summary"/>
      <sheetName val="Container Count"/>
      <sheetName val="JBLM Container Count"/>
      <sheetName val="2180 IS"/>
      <sheetName val="2180 (Reg.) - Price Out "/>
      <sheetName val="2180 (Roy) - Price Out"/>
      <sheetName val="2180 (Reg EA.) - Price Out"/>
      <sheetName val="2180 (JBLM Housing) - Price Out"/>
      <sheetName val="2180 (FtL) - Price Out"/>
      <sheetName val="2180 (Lkwd) - Price Out"/>
      <sheetName val="2180 (Dpt) - Price Out"/>
      <sheetName val="2180 (Etv) - Price Out"/>
      <sheetName val="2180 (Stcm) - Price Out"/>
      <sheetName val="2180 (UP) - Price Out"/>
      <sheetName val="2180 Comm Recycle"/>
      <sheetName val="JBLM"/>
      <sheetName val="RM Pivot"/>
      <sheetName val=" GW PIVOT"/>
      <sheetName val="RM Data"/>
      <sheetName val="Interject_LastPulledValues"/>
      <sheetName val="P&amp;L"/>
      <sheetName val="YTD Act-Proj (by mo.) vs. Bud"/>
      <sheetName val="C-Rec Cus"/>
      <sheetName val="MF Recy"/>
      <sheetName val="Finance Charges"/>
      <sheetName val="N Lemay Rolloff Count"/>
      <sheetName val="Def Rev. Pivot"/>
      <sheetName val="Recycle Counts Link"/>
      <sheetName val="PI default bill area pricing"/>
      <sheetName val="RMO - Default Bill Area Pricing"/>
      <sheetName val="Cust Counts for Budgets"/>
      <sheetName val="Comm True up"/>
      <sheetName val="RO Man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8">
          <cell r="H8" t="str">
            <v>2022-07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Class A IS"/>
      <sheetName val="2149 BS"/>
      <sheetName val="9-30-11 BS"/>
      <sheetName val="2149 IS"/>
      <sheetName val="Consolidated IS"/>
      <sheetName val="Ratios"/>
      <sheetName val="Restating Adj"/>
      <sheetName val="Restating Expl"/>
      <sheetName val="Pro forma Adj"/>
      <sheetName val="Pro-forma"/>
      <sheetName val="LG-Combined"/>
      <sheetName val="LG-Pckr,RO"/>
      <sheetName val="LG-Recycl"/>
      <sheetName val="Price Out"/>
      <sheetName val="Rate Sheet"/>
      <sheetName val="Pckr, RO, Matrix"/>
      <sheetName val="COS Packer,RO "/>
      <sheetName val="Recycl Matrix"/>
      <sheetName val="COS Recycle"/>
      <sheetName val="Disposal Calc"/>
      <sheetName val="Disposal Schedule"/>
      <sheetName val="Fuel"/>
      <sheetName val="PR Summary"/>
      <sheetName val="Depr Summary"/>
      <sheetName val="Depreciation"/>
      <sheetName val="Cust Count"/>
      <sheetName val="Rt Study Summary"/>
      <sheetName val="Recycl Tons, Commodity Value"/>
      <sheetName val="Tribal Cnts"/>
      <sheetName val="Corp OH"/>
      <sheetName val="Corp Debt Equity"/>
      <sheetName val="Balance Sheet"/>
      <sheetName val="P&amp;L"/>
      <sheetName val="70195 JE-WRRA Dues"/>
      <sheetName val="56095 JE"/>
      <sheetName val="Non-Reg Price Out"/>
      <sheetName val="30% Commodity Justification"/>
      <sheetName val="TRC Processing Justfication"/>
      <sheetName val="Orig Price Out"/>
      <sheetName val="Rate Sheet Dec 2012"/>
      <sheetName val="Orig COS Packer,RO "/>
      <sheetName val="LG-Pckr w DF"/>
      <sheetName val="LG-Pckr w-out DF"/>
      <sheetName val="LG-RO"/>
    </sheetNames>
    <sheetDataSet>
      <sheetData sheetId="0">
        <row r="107">
          <cell r="L107">
            <v>1755086.2007667283</v>
          </cell>
        </row>
        <row r="214">
          <cell r="L214">
            <v>861493.18580596044</v>
          </cell>
        </row>
        <row r="278">
          <cell r="L278">
            <v>840474.49671344017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3">
          <cell r="L23">
            <v>2329.3388396454475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Inputs"/>
      <sheetName val="AllocationMethods"/>
      <sheetName val="Gen'l Info"/>
      <sheetName val="AccrualExpense"/>
      <sheetName val="AccrualRevenue"/>
      <sheetName val="TypeSUMM"/>
      <sheetName val="ServiceSUMM"/>
      <sheetName val="SUMM"/>
      <sheetName val="Rev Summary"/>
      <sheetName val="Dir_Costs"/>
      <sheetName val="G and A Costs"/>
      <sheetName val="Itemize"/>
      <sheetName val="Cust_Count1"/>
      <sheetName val="Cust_Count2"/>
      <sheetName val="DropBoxPullsbyType"/>
      <sheetName val="Rev_Breakdown"/>
      <sheetName val="Truck Hours"/>
      <sheetName val="NoDB_TkHr"/>
      <sheetName val="Labor Hours"/>
      <sheetName val="NoDB_LbrHr"/>
      <sheetName val="Container Breakdown"/>
      <sheetName val="Cart Breakdown"/>
      <sheetName val="Gross Yardage Worksheet"/>
      <sheetName val="RecycleContainerYds"/>
      <sheetName val="CartYardage"/>
      <sheetName val="TonnageAllocation"/>
      <sheetName val="ContainerTonsAllocation"/>
      <sheetName val="CanCartTonsAllocate"/>
      <sheetName val="TONWKSHT"/>
      <sheetName val="TONWKSHT_DropBox"/>
      <sheetName val="PrintInstructions"/>
      <sheetName val="grphResiCust"/>
      <sheetName val="grhpMFcancarts"/>
      <sheetName val="grphCMcancarts"/>
      <sheetName val="grphJuris1ResiCrt"/>
      <sheetName val="grphJuris2ResiCrt"/>
      <sheetName val="grphJuris3ResiCrt"/>
      <sheetName val="grphJuris4ResiCrt"/>
      <sheetName val="Juris5ResiCrt"/>
      <sheetName val="Juris1MFcancarts"/>
      <sheetName val="Juris2MFcancarts"/>
      <sheetName val="Juris3MFcancarts"/>
      <sheetName val="Juris4MFcancarts"/>
      <sheetName val="Juris5MFcancarts"/>
      <sheetName val="Juris1CMcarts"/>
      <sheetName val="Juris2CMcarts"/>
      <sheetName val="Juris3CMcarts"/>
      <sheetName val="Juris4CMcarts"/>
      <sheetName val="Juris5CMcarts"/>
      <sheetName val="grphCollect_TkHr"/>
      <sheetName val="grphRecycleRevPerCust"/>
      <sheetName val="grphDirCst per TkHr"/>
      <sheetName val="grphCompareDirCostPerTrkHr "/>
      <sheetName val="grphG_A CostperTkHr"/>
      <sheetName val="grphDBxDirCst per Pull"/>
      <sheetName val="grphDBxTkHrs per Pull"/>
      <sheetName val="grphLbr Csts per TkHr"/>
      <sheetName val="Grph AdminSal per TkHr"/>
      <sheetName val="Program data"/>
      <sheetName val="Census Data"/>
      <sheetName val="Financial Data"/>
    </sheetNames>
    <sheetDataSet>
      <sheetData sheetId="0">
        <row r="3">
          <cell r="C3">
            <v>2010</v>
          </cell>
        </row>
        <row r="4">
          <cell r="C4" t="str">
            <v>Clackamas County</v>
          </cell>
        </row>
        <row r="5">
          <cell r="C5" t="str">
            <v>Arrow</v>
          </cell>
        </row>
        <row r="6">
          <cell r="C6" t="str">
            <v>American</v>
          </cell>
        </row>
        <row r="7">
          <cell r="C7" t="str">
            <v>Other</v>
          </cell>
        </row>
        <row r="8">
          <cell r="C8" t="str">
            <v>Other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C7">
            <v>155</v>
          </cell>
        </row>
        <row r="30">
          <cell r="C30">
            <v>459.2632034958001</v>
          </cell>
          <cell r="D30">
            <v>1119.4009262496004</v>
          </cell>
          <cell r="E30">
            <v>16017.642352085402</v>
          </cell>
          <cell r="F30">
            <v>0</v>
          </cell>
          <cell r="G30">
            <v>0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</row>
      </sheetData>
      <sheetData sheetId="13">
        <row r="15">
          <cell r="E15">
            <v>3586.96</v>
          </cell>
        </row>
        <row r="28">
          <cell r="E28">
            <v>5</v>
          </cell>
          <cell r="F28">
            <v>2</v>
          </cell>
          <cell r="G28">
            <v>2125.58</v>
          </cell>
        </row>
        <row r="39">
          <cell r="E39">
            <v>0.02</v>
          </cell>
          <cell r="F39">
            <v>0.05</v>
          </cell>
          <cell r="G39">
            <v>0.93</v>
          </cell>
          <cell r="H39">
            <v>0</v>
          </cell>
          <cell r="I3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6">
          <cell r="L16">
            <v>3586.96</v>
          </cell>
          <cell r="X16">
            <v>0</v>
          </cell>
        </row>
        <row r="33">
          <cell r="L33">
            <v>3476.46</v>
          </cell>
          <cell r="X33">
            <v>546</v>
          </cell>
        </row>
        <row r="51">
          <cell r="L51">
            <v>256944.47999999998</v>
          </cell>
          <cell r="X51">
            <v>126700.08</v>
          </cell>
        </row>
        <row r="68">
          <cell r="L68">
            <v>0</v>
          </cell>
          <cell r="X68">
            <v>0</v>
          </cell>
        </row>
        <row r="85">
          <cell r="L85">
            <v>0</v>
          </cell>
          <cell r="X85">
            <v>0</v>
          </cell>
        </row>
      </sheetData>
      <sheetData sheetId="23"/>
      <sheetData sheetId="24"/>
      <sheetData sheetId="25"/>
      <sheetData sheetId="26"/>
      <sheetData sheetId="27">
        <row r="3">
          <cell r="E3">
            <v>0</v>
          </cell>
        </row>
      </sheetData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"/>
      <sheetName val="Revenue"/>
      <sheetName val="Dir_Costs"/>
      <sheetName val="G and A Costs"/>
      <sheetName val="Itemize"/>
      <sheetName val="Cust_Count1"/>
      <sheetName val="Cust_Count2"/>
      <sheetName val="DropBoxPullsbyType "/>
      <sheetName val="Rev_Breakdown"/>
      <sheetName val="TruckHours"/>
      <sheetName val="NoDB_TkHr"/>
      <sheetName val="LaborHours"/>
      <sheetName val="NoDB_LbrHr"/>
      <sheetName val="Container Breakdown"/>
      <sheetName val="Cart Breakdown"/>
      <sheetName val="Gross Yardage Worksheet"/>
      <sheetName val="Tonnage Allocation "/>
      <sheetName val="TONWKSHT"/>
      <sheetName val="TONWKSHT_DropBox"/>
      <sheetName val="PoundsPerReceptacle"/>
      <sheetName val="PrintInstructions"/>
    </sheetNames>
    <sheetDataSet>
      <sheetData sheetId="0"/>
      <sheetData sheetId="1"/>
      <sheetData sheetId="2"/>
      <sheetData sheetId="3"/>
      <sheetData sheetId="4"/>
      <sheetData sheetId="5" refreshError="1">
        <row r="28">
          <cell r="M28">
            <v>403.64620554239997</v>
          </cell>
          <cell r="N28">
            <v>4560.3873359231993</v>
          </cell>
          <cell r="O28" t="e">
            <v>#REF!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16">
          <cell r="L16">
            <v>7280</v>
          </cell>
        </row>
        <row r="31">
          <cell r="L31">
            <v>3848</v>
          </cell>
        </row>
        <row r="49">
          <cell r="L49">
            <v>249236</v>
          </cell>
        </row>
        <row r="64">
          <cell r="L64">
            <v>0</v>
          </cell>
        </row>
        <row r="82">
          <cell r="L82">
            <v>0</v>
          </cell>
        </row>
        <row r="98">
          <cell r="L98">
            <v>0</v>
          </cell>
        </row>
        <row r="101">
          <cell r="N101">
            <v>260364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ookups"/>
      <sheetName val="Budget Upload"/>
      <sheetName val="Stats"/>
      <sheetName val="RO Rev"/>
      <sheetName val="Labor Analysis"/>
      <sheetName val="Route Rev"/>
      <sheetName val="Commodities"/>
      <sheetName val="Interject_LastPulledValues"/>
      <sheetName val="Commodity Checker"/>
      <sheetName val="Disposal"/>
      <sheetName val="Auto Calcs Help"/>
      <sheetName val="Fuel "/>
      <sheetName val="G&amp;A Salaries"/>
      <sheetName val="Region Alloc"/>
    </sheetNames>
    <sheetDataSet>
      <sheetData sheetId="0">
        <row r="57">
          <cell r="K57" t="str">
            <v>Yes</v>
          </cell>
        </row>
        <row r="58">
          <cell r="K58" t="str">
            <v>No</v>
          </cell>
        </row>
        <row r="82">
          <cell r="I8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G Garbage"/>
      <sheetName val=" LG recycle"/>
      <sheetName val="LG Yardwaste"/>
      <sheetName val="LG MF Recycle"/>
      <sheetName val="Proforma"/>
      <sheetName val="matrix"/>
      <sheetName val="COS"/>
      <sheetName val="Price Out-Reg EASTSIDE-Resi"/>
      <sheetName val="Price Out-Comm MSW"/>
      <sheetName val="Price Out-Drop Box"/>
      <sheetName val="Price Out-MF Recycle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320"/>
      <sheetName val="#REF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picor"/>
      <sheetName val="Blank Recon"/>
      <sheetName val="Consolidated"/>
      <sheetName val="2140"/>
      <sheetName val="2150"/>
      <sheetName val="2150 Sales Tax"/>
      <sheetName val="2150 Sales Tax(OLD)"/>
      <sheetName val="2160"/>
      <sheetName val="2160 Sales Tax"/>
      <sheetName val="2140 Sales Tax"/>
      <sheetName val="Sales Tax"/>
      <sheetName val="Sales Tax Report"/>
      <sheetName val="Table for Reporting"/>
      <sheetName val="Sales Tax for DOR input"/>
      <sheetName val="Tax Exempt Mthly"/>
      <sheetName val="Interject_LastPulledValues"/>
      <sheetName val="2140_P&amp;L"/>
      <sheetName val="2150_P&amp;L"/>
      <sheetName val="2160_P&amp;L"/>
      <sheetName val="State &amp;Local Tax JE 2020-08"/>
      <sheetName val="Sheet1"/>
    </sheetNames>
    <sheetDataSet>
      <sheetData sheetId="0">
        <row r="8">
          <cell r="J8" t="str">
            <v>ReconBook</v>
          </cell>
        </row>
        <row r="21">
          <cell r="U21">
            <v>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BS_Close"/>
      <sheetName val="PL_ActTranx"/>
      <sheetName val="JE_Review"/>
      <sheetName val="PL_CloseByDay"/>
      <sheetName val="PL_IS200"/>
      <sheetName val="PL_IS210"/>
      <sheetName val="PL_ActByDistrict"/>
      <sheetName val="PL_ProjReview"/>
    </sheetNames>
    <sheetDataSet>
      <sheetData sheetId="0"/>
      <sheetData sheetId="1" refreshError="1">
        <row r="2">
          <cell r="X2" t="str">
            <v>P&amp;L Close Report</v>
          </cell>
          <cell r="Z2" t="str">
            <v>Consolidated</v>
          </cell>
        </row>
        <row r="3">
          <cell r="Z3" t="str">
            <v>Region</v>
          </cell>
        </row>
        <row r="4">
          <cell r="Z4" t="str">
            <v>District</v>
          </cell>
        </row>
        <row r="5">
          <cell r="Z5" t="str">
            <v>Multiple Districts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F-1"/>
      <sheetName val="F-2"/>
      <sheetName val="F-3"/>
      <sheetName val="F-4"/>
      <sheetName val="F-5"/>
      <sheetName val="F-6"/>
      <sheetName val="F-7"/>
      <sheetName val="F-8"/>
      <sheetName val="F-9"/>
      <sheetName val="F-10"/>
      <sheetName val="F-11"/>
      <sheetName val="F-12"/>
      <sheetName val="F-13"/>
      <sheetName val="F-14"/>
      <sheetName val="F-15"/>
      <sheetName val="F-16"/>
      <sheetName val="F-17"/>
      <sheetName val="F-18"/>
      <sheetName val="F-19"/>
      <sheetName val="O-1"/>
      <sheetName val="O-2"/>
      <sheetName val="O-3"/>
      <sheetName val="O-4"/>
      <sheetName val="O-5"/>
      <sheetName val="O-6"/>
      <sheetName val="O-7"/>
      <sheetName val="O-8"/>
      <sheetName val="O-9"/>
      <sheetName val="O-10"/>
      <sheetName val="O-12"/>
      <sheetName val="O-13"/>
      <sheetName val="O-14"/>
      <sheetName val="O-15"/>
      <sheetName val="O-16"/>
      <sheetName val="O-17"/>
      <sheetName val="O-18"/>
      <sheetName val="O-19"/>
      <sheetName val="O-20"/>
      <sheetName val="O-21"/>
      <sheetName val="O-22"/>
      <sheetName val="O-23"/>
      <sheetName val="O-24"/>
      <sheetName val="O-25"/>
      <sheetName val="O-26"/>
      <sheetName val="R-1"/>
      <sheetName val="R-2"/>
      <sheetName val="R-3"/>
      <sheetName val="R-4"/>
      <sheetName val="R-5"/>
      <sheetName val="R-6"/>
      <sheetName val="R-7"/>
      <sheetName val="R-8"/>
      <sheetName val="R-9"/>
      <sheetName val="I-1"/>
      <sheetName val="I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Tables"/>
      <sheetName val="Data"/>
      <sheetName val="By Division"/>
      <sheetName val="&quot;Invioced&quot;"/>
      <sheetName val="Invoice_Drill"/>
      <sheetName val="PO_Drill"/>
      <sheetName val="District-Division Listing"/>
    </sheetNames>
    <sheetDataSet>
      <sheetData sheetId="0">
        <row r="1">
          <cell r="A1" t="str">
            <v>All</v>
          </cell>
        </row>
        <row r="2">
          <cell r="A2" t="str">
            <v>2008-01</v>
          </cell>
        </row>
        <row r="3">
          <cell r="A3" t="str">
            <v>2008-02</v>
          </cell>
        </row>
        <row r="4">
          <cell r="A4" t="str">
            <v>2008-03</v>
          </cell>
        </row>
        <row r="5">
          <cell r="A5" t="str">
            <v>2008-04</v>
          </cell>
        </row>
        <row r="6">
          <cell r="A6" t="str">
            <v>2008-05</v>
          </cell>
        </row>
        <row r="7">
          <cell r="A7" t="str">
            <v>2008-06</v>
          </cell>
        </row>
        <row r="8">
          <cell r="A8" t="str">
            <v>2008-07</v>
          </cell>
        </row>
        <row r="9">
          <cell r="A9" t="str">
            <v>2008-08</v>
          </cell>
        </row>
        <row r="10">
          <cell r="A10" t="str">
            <v>2008-09</v>
          </cell>
        </row>
        <row r="11">
          <cell r="A11" t="str">
            <v>2008-10</v>
          </cell>
        </row>
        <row r="12">
          <cell r="A12" t="str">
            <v>2008-11</v>
          </cell>
        </row>
        <row r="13">
          <cell r="A13" t="str">
            <v>2008-12</v>
          </cell>
        </row>
      </sheetData>
      <sheetData sheetId="1">
        <row r="3">
          <cell r="E3" t="str">
            <v>Western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inderSetup"/>
      <sheetName val="1_Guidelines"/>
      <sheetName val="2_PLTrend"/>
      <sheetName val="3_BudSum"/>
      <sheetName val="4_BudSumByMth"/>
      <sheetName val="5_Capital"/>
      <sheetName val="6_RevenueBridge"/>
      <sheetName val="7_Contracts"/>
      <sheetName val="8_BudSumDetail"/>
      <sheetName val="9_IS210"/>
      <sheetName val="10_BudSumDetailwith$"/>
      <sheetName val="11_BudSum_WO_Ins"/>
      <sheetName val="Region Capital adj."/>
    </sheetNames>
    <sheetDataSet>
      <sheetData sheetId="0">
        <row r="6">
          <cell r="C6" t="str">
            <v>region western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, IS "/>
      <sheetName val="Vashon BS"/>
      <sheetName val="Vashon IS"/>
      <sheetName val="Consolidated IS"/>
      <sheetName val="Restating Adj"/>
      <sheetName val="Prof Adj"/>
      <sheetName val="Price-out"/>
      <sheetName val="LG-Total Comp"/>
      <sheetName val="LG-Packer Rts"/>
      <sheetName val="LG-RO Rts"/>
      <sheetName val="LG-Recycl"/>
      <sheetName val="DF Schedule"/>
      <sheetName val="Depr-Summary"/>
      <sheetName val="2132 Trks"/>
      <sheetName val="2132 Cont, DB"/>
      <sheetName val="2132 Oth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Sum"/>
      <sheetName val="Cust Count"/>
      <sheetName val="Disposal"/>
      <sheetName val="Taxes &amp; Fees"/>
      <sheetName val="Ton Alloc"/>
      <sheetName val="2011_IS210 170306"/>
      <sheetName val="Sorted Master"/>
      <sheetName val="EBITDA by Area"/>
      <sheetName val="Vital Metrics"/>
      <sheetName val="Gresham"/>
      <sheetName val="Clackamas Rural"/>
      <sheetName val="Clackamas Dist Rural"/>
      <sheetName val="PDX Arrow"/>
      <sheetName val="All Areas"/>
      <sheetName val="Interject_LastPulledValues"/>
      <sheetName val="Debt"/>
      <sheetName val="Capex"/>
      <sheetName val="3rd Party Disposal-39"/>
      <sheetName val="TRF Disposal-39"/>
      <sheetName val="Interco Disposal-39"/>
      <sheetName val="Rent-43"/>
      <sheetName val="Co Op &amp; Sub-54"/>
      <sheetName val="Advertising-69"/>
      <sheetName val="Dues-78"/>
      <sheetName val="Contributions-70"/>
      <sheetName val="Prof Fees-71"/>
      <sheetName val="Misc Exp-86"/>
      <sheetName val="Travel-87"/>
      <sheetName val="Shop Allocation"/>
      <sheetName val="Mgmt Reclasses"/>
      <sheetName val="Proceeds- 35518"/>
      <sheetName val="Estacada-not used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Z8">
            <v>22770.134694115299</v>
          </cell>
          <cell r="AD8">
            <v>16658.304514730477</v>
          </cell>
        </row>
        <row r="9">
          <cell r="K9">
            <v>78561.19</v>
          </cell>
          <cell r="Z9">
            <v>1372.6699999999998</v>
          </cell>
        </row>
      </sheetData>
      <sheetData sheetId="7"/>
      <sheetData sheetId="8"/>
      <sheetData sheetId="9">
        <row r="12">
          <cell r="E12" t="str">
            <v>Rate Code</v>
          </cell>
          <cell r="F12" t="str">
            <v>Base</v>
          </cell>
          <cell r="G12" t="str">
            <v>Franchise Percent of Total Company</v>
          </cell>
          <cell r="H12" t="str">
            <v>Reverse Mt View Sanitary</v>
          </cell>
          <cell r="I12" t="str">
            <v xml:space="preserve">Adjust In/Out </v>
          </cell>
          <cell r="J12" t="str">
            <v>Same Line Reclass</v>
          </cell>
          <cell r="K12">
            <v>0</v>
          </cell>
          <cell r="L12" t="str">
            <v>Base Allocation</v>
          </cell>
          <cell r="M12" t="str">
            <v>Adjust</v>
          </cell>
          <cell r="N12" t="str">
            <v>Descrip</v>
          </cell>
          <cell r="O12" t="str">
            <v>Res SW Adjusted</v>
          </cell>
          <cell r="P12" t="str">
            <v>Base Allocation</v>
          </cell>
          <cell r="Q12" t="str">
            <v>Adjust</v>
          </cell>
          <cell r="R12" t="str">
            <v>Descrip</v>
          </cell>
          <cell r="S12" t="str">
            <v>FEL SW Adjusted</v>
          </cell>
          <cell r="T12" t="str">
            <v>Base Allocation</v>
          </cell>
          <cell r="U12" t="str">
            <v>Adjust</v>
          </cell>
          <cell r="V12" t="str">
            <v>Descrip</v>
          </cell>
          <cell r="W12" t="str">
            <v>Res Rec Adjusted</v>
          </cell>
          <cell r="X12" t="str">
            <v>Base Allocation</v>
          </cell>
          <cell r="Y12" t="str">
            <v>Adjust</v>
          </cell>
          <cell r="Z12" t="str">
            <v>Descrip</v>
          </cell>
          <cell r="AA12" t="str">
            <v>Com Rec Adjusted</v>
          </cell>
          <cell r="AB12" t="str">
            <v>Base Allocation</v>
          </cell>
          <cell r="AC12" t="str">
            <v>Adjust</v>
          </cell>
          <cell r="AD12" t="str">
            <v>Descrip</v>
          </cell>
          <cell r="AE12" t="str">
            <v>Debris Adjusted</v>
          </cell>
          <cell r="AF12" t="str">
            <v>Base Allocation</v>
          </cell>
          <cell r="AG12" t="str">
            <v>Adjust</v>
          </cell>
          <cell r="AH12" t="str">
            <v>Descrip</v>
          </cell>
          <cell r="AI12" t="str">
            <v>Drop Box Adjusted</v>
          </cell>
        </row>
        <row r="13">
          <cell r="E13">
            <v>18</v>
          </cell>
          <cell r="F13" t="str">
            <v>ACT</v>
          </cell>
          <cell r="G13">
            <v>3.7309466339435216E-2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132534.08000000002</v>
          </cell>
          <cell r="AH13">
            <v>0</v>
          </cell>
          <cell r="AI13">
            <v>132534.08000000002</v>
          </cell>
        </row>
        <row r="14">
          <cell r="E14">
            <v>18</v>
          </cell>
          <cell r="F14" t="str">
            <v>ACT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E15">
            <v>18</v>
          </cell>
          <cell r="F15" t="str">
            <v>ACT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E16">
            <v>18</v>
          </cell>
          <cell r="F16" t="str">
            <v>ACT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E17">
            <v>18</v>
          </cell>
          <cell r="F17" t="str">
            <v>ACT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E18">
            <v>18</v>
          </cell>
          <cell r="F18" t="str">
            <v>ACT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E19">
            <v>18</v>
          </cell>
          <cell r="F19" t="str">
            <v>ACT</v>
          </cell>
          <cell r="G19">
            <v>0.18043182976003175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1853120.12</v>
          </cell>
          <cell r="N19" t="str">
            <v>Res Can</v>
          </cell>
          <cell r="O19">
            <v>1853120.12</v>
          </cell>
          <cell r="P19">
            <v>0</v>
          </cell>
          <cell r="Q19">
            <v>27865.999999999996</v>
          </cell>
          <cell r="R19" t="str">
            <v>Res Cont</v>
          </cell>
          <cell r="S19">
            <v>27865.999999999996</v>
          </cell>
          <cell r="T19">
            <v>0</v>
          </cell>
          <cell r="U19">
            <v>1448.5700000000002</v>
          </cell>
          <cell r="V19" t="str">
            <v>Res Rec Can</v>
          </cell>
          <cell r="W19">
            <v>1448.5700000000002</v>
          </cell>
          <cell r="X19">
            <v>0</v>
          </cell>
          <cell r="Y19">
            <v>537.6</v>
          </cell>
          <cell r="Z19" t="str">
            <v>Comm Rec Can</v>
          </cell>
          <cell r="AA19">
            <v>537.6</v>
          </cell>
          <cell r="AB19">
            <v>0</v>
          </cell>
          <cell r="AC19">
            <v>5464.8999999999987</v>
          </cell>
          <cell r="AD19" t="str">
            <v>Res Can</v>
          </cell>
          <cell r="AE19">
            <v>5464.8999999999987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E20">
            <v>18</v>
          </cell>
          <cell r="F20" t="str">
            <v>ACT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10975.320000000002</v>
          </cell>
          <cell r="AD20" t="str">
            <v>Comm Can</v>
          </cell>
          <cell r="AE20">
            <v>10975.320000000002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E21">
            <v>18</v>
          </cell>
          <cell r="F21" t="str">
            <v>ACT</v>
          </cell>
          <cell r="G21">
            <v>7.9848082741454565E-2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57863.759999999995</v>
          </cell>
          <cell r="N21" t="str">
            <v>Comm Can</v>
          </cell>
          <cell r="O21">
            <v>57863.759999999995</v>
          </cell>
          <cell r="P21">
            <v>0</v>
          </cell>
          <cell r="Q21">
            <v>617570.07999999984</v>
          </cell>
          <cell r="R21" t="str">
            <v>Comm Cont</v>
          </cell>
          <cell r="S21">
            <v>617570.07999999984</v>
          </cell>
          <cell r="T21">
            <v>0</v>
          </cell>
          <cell r="U21">
            <v>0</v>
          </cell>
          <cell r="V21" t="str">
            <v>Res Rec Cont</v>
          </cell>
          <cell r="W21">
            <v>0</v>
          </cell>
          <cell r="X21">
            <v>0</v>
          </cell>
          <cell r="Y21">
            <v>5536.83</v>
          </cell>
          <cell r="Z21" t="str">
            <v>Comm Rec Cont</v>
          </cell>
          <cell r="AA21">
            <v>5536.83</v>
          </cell>
          <cell r="AB21">
            <v>0</v>
          </cell>
          <cell r="AC21">
            <v>1230.4000000000001</v>
          </cell>
          <cell r="AD21" t="str">
            <v>Comm Cont</v>
          </cell>
          <cell r="AE21">
            <v>1230.4000000000001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E22">
            <v>18</v>
          </cell>
          <cell r="F22" t="str">
            <v>ACT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1602.7800000000002</v>
          </cell>
          <cell r="Z22" t="str">
            <v>Food Cont</v>
          </cell>
          <cell r="AA22">
            <v>1602.7800000000002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E23">
            <v>18</v>
          </cell>
          <cell r="F23" t="str">
            <v>ACT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X23">
            <v>0</v>
          </cell>
          <cell r="Y23">
            <v>3007.32</v>
          </cell>
          <cell r="Z23" t="str">
            <v>Food Can</v>
          </cell>
          <cell r="AA23">
            <v>3007.32</v>
          </cell>
          <cell r="AB23">
            <v>0</v>
          </cell>
          <cell r="AE23">
            <v>0</v>
          </cell>
          <cell r="AF23">
            <v>0</v>
          </cell>
          <cell r="AG23">
            <v>0</v>
          </cell>
          <cell r="AI23">
            <v>0</v>
          </cell>
        </row>
        <row r="24">
          <cell r="E24">
            <v>19</v>
          </cell>
          <cell r="F24" t="str">
            <v>ACT</v>
          </cell>
          <cell r="G24">
            <v>1.3062872838081262E-2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10336.727432729604</v>
          </cell>
          <cell r="W24">
            <v>10336.727432729604</v>
          </cell>
          <cell r="X24">
            <v>0</v>
          </cell>
          <cell r="Y24">
            <v>120.21500674709182</v>
          </cell>
          <cell r="AA24">
            <v>120.21500674709182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I24">
            <v>0</v>
          </cell>
        </row>
        <row r="25">
          <cell r="E25">
            <v>19</v>
          </cell>
          <cell r="F25" t="str">
            <v>ACT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G25">
            <v>0</v>
          </cell>
          <cell r="AI25">
            <v>0</v>
          </cell>
        </row>
        <row r="26">
          <cell r="E26">
            <v>19</v>
          </cell>
          <cell r="F26" t="str">
            <v>ACT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G26">
            <v>0</v>
          </cell>
          <cell r="AI26">
            <v>0</v>
          </cell>
        </row>
        <row r="27">
          <cell r="E27">
            <v>19</v>
          </cell>
          <cell r="F27" t="str">
            <v>ACT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G27">
            <v>0</v>
          </cell>
          <cell r="AI27">
            <v>0</v>
          </cell>
        </row>
        <row r="28">
          <cell r="E28">
            <v>19</v>
          </cell>
          <cell r="F28" t="str">
            <v>ACT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G28">
            <v>0</v>
          </cell>
          <cell r="AI28">
            <v>0</v>
          </cell>
        </row>
        <row r="29">
          <cell r="E29">
            <v>19</v>
          </cell>
          <cell r="F29" t="str">
            <v>ACT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G29">
            <v>0</v>
          </cell>
          <cell r="AI29">
            <v>0</v>
          </cell>
        </row>
        <row r="30">
          <cell r="E30">
            <v>19</v>
          </cell>
          <cell r="F30" t="str">
            <v>ACT</v>
          </cell>
          <cell r="G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</row>
        <row r="31">
          <cell r="E31">
            <v>19</v>
          </cell>
          <cell r="F31" t="str">
            <v>ACT</v>
          </cell>
          <cell r="G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</row>
        <row r="32">
          <cell r="E32">
            <v>19</v>
          </cell>
          <cell r="F32" t="str">
            <v>ACT</v>
          </cell>
          <cell r="G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U32">
            <v>0</v>
          </cell>
          <cell r="W32">
            <v>0</v>
          </cell>
          <cell r="X32">
            <v>0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</row>
        <row r="33">
          <cell r="E33">
            <v>19</v>
          </cell>
          <cell r="F33" t="str">
            <v>ACT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U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G33">
            <v>0</v>
          </cell>
          <cell r="AI33">
            <v>0</v>
          </cell>
        </row>
        <row r="34">
          <cell r="E34">
            <v>20</v>
          </cell>
          <cell r="F34" t="str">
            <v>ACT</v>
          </cell>
          <cell r="G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  <cell r="S34">
            <v>0</v>
          </cell>
          <cell r="T34">
            <v>0</v>
          </cell>
          <cell r="W34">
            <v>0</v>
          </cell>
          <cell r="X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I34">
            <v>0</v>
          </cell>
        </row>
        <row r="35">
          <cell r="E35">
            <v>20</v>
          </cell>
          <cell r="F35" t="str">
            <v>REV</v>
          </cell>
          <cell r="G35">
            <v>0.12050036179656672</v>
          </cell>
          <cell r="H35">
            <v>0</v>
          </cell>
          <cell r="I35">
            <v>0</v>
          </cell>
          <cell r="K35">
            <v>0</v>
          </cell>
          <cell r="L35">
            <v>669.859631661192</v>
          </cell>
          <cell r="O35">
            <v>669.859631661192</v>
          </cell>
          <cell r="P35">
            <v>226.2455373562039</v>
          </cell>
          <cell r="S35">
            <v>226.2455373562039</v>
          </cell>
          <cell r="T35">
            <v>0.50776910092797478</v>
          </cell>
          <cell r="W35">
            <v>0.50776910092797478</v>
          </cell>
          <cell r="X35">
            <v>3.7452620114581792</v>
          </cell>
          <cell r="AA35">
            <v>3.7452620114581792</v>
          </cell>
          <cell r="AB35">
            <v>6.1941051038195543</v>
          </cell>
          <cell r="AC35">
            <v>0</v>
          </cell>
          <cell r="AD35">
            <v>0</v>
          </cell>
          <cell r="AE35">
            <v>6.1941051038195543</v>
          </cell>
          <cell r="AF35">
            <v>46.457341132231299</v>
          </cell>
          <cell r="AI35">
            <v>46.457341132231299</v>
          </cell>
        </row>
        <row r="36">
          <cell r="E36">
            <v>20</v>
          </cell>
          <cell r="F36" t="str">
            <v>REV</v>
          </cell>
          <cell r="G36">
            <v>0.12050036179656672</v>
          </cell>
          <cell r="H36">
            <v>0</v>
          </cell>
          <cell r="I36">
            <v>0</v>
          </cell>
          <cell r="K36">
            <v>0</v>
          </cell>
          <cell r="L36">
            <v>4496.2719671540799</v>
          </cell>
          <cell r="O36">
            <v>4496.2719671540799</v>
          </cell>
          <cell r="P36">
            <v>1518.6188556932343</v>
          </cell>
          <cell r="S36">
            <v>1518.6188556932343</v>
          </cell>
          <cell r="T36">
            <v>3.4082781919962537</v>
          </cell>
          <cell r="W36">
            <v>3.4082781919962537</v>
          </cell>
          <cell r="X36">
            <v>25.139172142685357</v>
          </cell>
          <cell r="AA36">
            <v>25.139172142685357</v>
          </cell>
          <cell r="AB36">
            <v>41.576443516746068</v>
          </cell>
          <cell r="AC36">
            <v>0</v>
          </cell>
          <cell r="AD36">
            <v>0</v>
          </cell>
          <cell r="AE36">
            <v>41.576443516746068</v>
          </cell>
          <cell r="AF36">
            <v>311.8337495324954</v>
          </cell>
          <cell r="AI36">
            <v>311.8337495324954</v>
          </cell>
        </row>
        <row r="37">
          <cell r="E37">
            <v>20</v>
          </cell>
          <cell r="F37" t="str">
            <v>REV</v>
          </cell>
          <cell r="G37">
            <v>0.1205003617965667</v>
          </cell>
          <cell r="H37">
            <v>0</v>
          </cell>
          <cell r="I37">
            <v>0</v>
          </cell>
          <cell r="K37">
            <v>0</v>
          </cell>
          <cell r="L37">
            <v>48.701541226408828</v>
          </cell>
          <cell r="O37">
            <v>48.701541226408828</v>
          </cell>
          <cell r="P37">
            <v>16.44897803069469</v>
          </cell>
          <cell r="S37">
            <v>16.44897803069469</v>
          </cell>
          <cell r="T37">
            <v>3.6916895172521835E-2</v>
          </cell>
          <cell r="W37">
            <v>3.6916895172521835E-2</v>
          </cell>
          <cell r="X37">
            <v>0.27229590145982913</v>
          </cell>
          <cell r="AA37">
            <v>0.27229590145982913</v>
          </cell>
          <cell r="AB37">
            <v>0.45033683299631211</v>
          </cell>
          <cell r="AC37">
            <v>0</v>
          </cell>
          <cell r="AD37">
            <v>0</v>
          </cell>
          <cell r="AE37">
            <v>0.45033683299631211</v>
          </cell>
          <cell r="AF37">
            <v>3.3776391462936703</v>
          </cell>
          <cell r="AI37">
            <v>3.3776391462936703</v>
          </cell>
        </row>
        <row r="38">
          <cell r="E38">
            <v>20</v>
          </cell>
          <cell r="F38" t="str">
            <v>REV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W38">
            <v>0</v>
          </cell>
          <cell r="X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I38">
            <v>0</v>
          </cell>
        </row>
        <row r="39">
          <cell r="E39">
            <v>20</v>
          </cell>
          <cell r="F39" t="str">
            <v>REV</v>
          </cell>
          <cell r="G39">
            <v>0</v>
          </cell>
          <cell r="H39">
            <v>0</v>
          </cell>
          <cell r="I39">
            <v>0</v>
          </cell>
          <cell r="K39">
            <v>0</v>
          </cell>
          <cell r="L39">
            <v>0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W39">
            <v>0</v>
          </cell>
          <cell r="X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I40">
            <v>0</v>
          </cell>
        </row>
        <row r="41">
          <cell r="E41">
            <v>0</v>
          </cell>
          <cell r="F41">
            <v>0</v>
          </cell>
          <cell r="G41">
            <v>0.11682876518931071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5214.833140041681</v>
          </cell>
          <cell r="M41">
            <v>1910983.8800000001</v>
          </cell>
          <cell r="N41">
            <v>0</v>
          </cell>
          <cell r="O41">
            <v>1916198.7131400416</v>
          </cell>
          <cell r="P41">
            <v>1761.3133710801328</v>
          </cell>
          <cell r="Q41">
            <v>645436.07999999984</v>
          </cell>
          <cell r="R41">
            <v>0</v>
          </cell>
          <cell r="S41">
            <v>647197.39337108005</v>
          </cell>
          <cell r="T41">
            <v>3.9529641880967503</v>
          </cell>
          <cell r="U41">
            <v>11785.297432729603</v>
          </cell>
          <cell r="V41">
            <v>0</v>
          </cell>
          <cell r="W41">
            <v>11789.250396917701</v>
          </cell>
          <cell r="X41">
            <v>29.156730055603365</v>
          </cell>
          <cell r="Y41">
            <v>10804.745006747093</v>
          </cell>
          <cell r="Z41">
            <v>0</v>
          </cell>
          <cell r="AA41">
            <v>10833.901736802696</v>
          </cell>
          <cell r="AB41">
            <v>48.220885453561934</v>
          </cell>
          <cell r="AC41">
            <v>17670.620000000003</v>
          </cell>
          <cell r="AD41">
            <v>0</v>
          </cell>
          <cell r="AE41">
            <v>17718.840885453566</v>
          </cell>
          <cell r="AF41">
            <v>361.6687298110204</v>
          </cell>
          <cell r="AG41">
            <v>132534.08000000002</v>
          </cell>
          <cell r="AH41">
            <v>0</v>
          </cell>
          <cell r="AI41">
            <v>132895.74872981102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K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 t="str">
            <v>NEED TO CHECK PERCENTS AGAINST THE BLACK BOX!</v>
          </cell>
          <cell r="N45">
            <v>0</v>
          </cell>
          <cell r="O45">
            <v>0</v>
          </cell>
          <cell r="P45">
            <v>0</v>
          </cell>
          <cell r="Q45" t="str">
            <v>NEED TO CHECK PERCENTS AGAINST THE BLACK BOX!</v>
          </cell>
        </row>
        <row r="46">
          <cell r="E46">
            <v>39</v>
          </cell>
          <cell r="F46" t="str">
            <v>Act</v>
          </cell>
          <cell r="G46">
            <v>9.5772165128849479E-2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295020.6315689031</v>
          </cell>
          <cell r="N46">
            <v>0</v>
          </cell>
          <cell r="O46">
            <v>295020.6315689031</v>
          </cell>
          <cell r="P46">
            <v>0</v>
          </cell>
          <cell r="Q46">
            <v>263307.58865990676</v>
          </cell>
          <cell r="S46">
            <v>263307.58865990676</v>
          </cell>
          <cell r="T46">
            <v>0</v>
          </cell>
          <cell r="W46">
            <v>0</v>
          </cell>
          <cell r="X46">
            <v>0</v>
          </cell>
          <cell r="Y46">
            <v>3874.1574784596964</v>
          </cell>
          <cell r="Z46" t="str">
            <v>Food Waste</v>
          </cell>
          <cell r="AA46">
            <v>3874.1574784596964</v>
          </cell>
          <cell r="AB46">
            <v>0</v>
          </cell>
          <cell r="AC46">
            <v>55800.366266949328</v>
          </cell>
          <cell r="AD46" t="str">
            <v>Yard Deb</v>
          </cell>
          <cell r="AE46">
            <v>55800.366266949328</v>
          </cell>
          <cell r="AF46">
            <v>0</v>
          </cell>
          <cell r="AG46">
            <v>73418.010941884408</v>
          </cell>
          <cell r="AI46">
            <v>73418.010941884408</v>
          </cell>
        </row>
        <row r="47">
          <cell r="E47">
            <v>39</v>
          </cell>
          <cell r="F47" t="str">
            <v>Act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W47">
            <v>0</v>
          </cell>
          <cell r="X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I47">
            <v>0</v>
          </cell>
        </row>
        <row r="48">
          <cell r="E48">
            <v>54</v>
          </cell>
          <cell r="F48" t="str">
            <v>Act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I48">
            <v>0</v>
          </cell>
        </row>
        <row r="49">
          <cell r="E49">
            <v>39</v>
          </cell>
          <cell r="F49" t="str">
            <v>Act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W49">
            <v>0</v>
          </cell>
          <cell r="X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I49">
            <v>0</v>
          </cell>
        </row>
        <row r="50">
          <cell r="E50">
            <v>39</v>
          </cell>
          <cell r="F50" t="str">
            <v>Act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T50">
            <v>0</v>
          </cell>
          <cell r="W50">
            <v>0</v>
          </cell>
          <cell r="X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I50">
            <v>0</v>
          </cell>
        </row>
        <row r="51">
          <cell r="E51">
            <v>54</v>
          </cell>
          <cell r="F51" t="str">
            <v>Act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0</v>
          </cell>
          <cell r="X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</row>
        <row r="52">
          <cell r="E52">
            <v>54</v>
          </cell>
          <cell r="F52" t="str">
            <v>Act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U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G52">
            <v>0</v>
          </cell>
          <cell r="AI52">
            <v>0</v>
          </cell>
        </row>
        <row r="53">
          <cell r="E53">
            <v>48</v>
          </cell>
          <cell r="F53" t="str">
            <v>Act</v>
          </cell>
          <cell r="G53">
            <v>0.21335384186549883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164934.89010562061</v>
          </cell>
          <cell r="O53">
            <v>164934.89010562061</v>
          </cell>
          <cell r="P53">
            <v>0</v>
          </cell>
          <cell r="Q53">
            <v>60225.333011235838</v>
          </cell>
          <cell r="R53">
            <v>0</v>
          </cell>
          <cell r="S53">
            <v>60225.333011235838</v>
          </cell>
          <cell r="T53">
            <v>0</v>
          </cell>
          <cell r="U53">
            <v>0</v>
          </cell>
          <cell r="W53">
            <v>0</v>
          </cell>
          <cell r="X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7481.8268831435735</v>
          </cell>
          <cell r="AI53">
            <v>7481.8268831435735</v>
          </cell>
        </row>
        <row r="54">
          <cell r="E54">
            <v>54</v>
          </cell>
          <cell r="F54" t="str">
            <v>Act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W54">
            <v>0</v>
          </cell>
          <cell r="X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</row>
        <row r="55">
          <cell r="E55">
            <v>39</v>
          </cell>
          <cell r="F55" t="str">
            <v>Act</v>
          </cell>
          <cell r="G55">
            <v>5.5405754530033581E-2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6302.445557525336</v>
          </cell>
          <cell r="W55">
            <v>6302.445557525336</v>
          </cell>
          <cell r="X55">
            <v>0</v>
          </cell>
          <cell r="Y55">
            <v>4359.7126272290916</v>
          </cell>
          <cell r="AA55">
            <v>4359.7126272290916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I55">
            <v>0</v>
          </cell>
        </row>
        <row r="56">
          <cell r="E56">
            <v>54</v>
          </cell>
          <cell r="F56" t="str">
            <v>Act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0</v>
          </cell>
          <cell r="X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I56">
            <v>0</v>
          </cell>
        </row>
        <row r="57">
          <cell r="E57">
            <v>54</v>
          </cell>
          <cell r="F57" t="str">
            <v>Act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0</v>
          </cell>
          <cell r="X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I57">
            <v>0</v>
          </cell>
        </row>
        <row r="58">
          <cell r="E58">
            <v>54</v>
          </cell>
          <cell r="F58" t="str">
            <v>Act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0</v>
          </cell>
          <cell r="X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I58">
            <v>0</v>
          </cell>
        </row>
        <row r="59">
          <cell r="E59">
            <v>22</v>
          </cell>
          <cell r="F59" t="str">
            <v>DH</v>
          </cell>
          <cell r="G59">
            <v>0.10951493477640761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109907.81996125523</v>
          </cell>
          <cell r="M59">
            <v>0</v>
          </cell>
          <cell r="O59">
            <v>109907.81996125523</v>
          </cell>
          <cell r="P59">
            <v>48391.065282337433</v>
          </cell>
          <cell r="S59">
            <v>48391.065282337433</v>
          </cell>
          <cell r="T59">
            <v>89980.477135606416</v>
          </cell>
          <cell r="W59">
            <v>89980.477135606416</v>
          </cell>
          <cell r="X59">
            <v>41326.49360727099</v>
          </cell>
          <cell r="AA59">
            <v>41326.49360727099</v>
          </cell>
          <cell r="AB59">
            <v>87632.456329744018</v>
          </cell>
          <cell r="AC59">
            <v>0</v>
          </cell>
          <cell r="AD59">
            <v>0</v>
          </cell>
          <cell r="AE59">
            <v>87632.456329744018</v>
          </cell>
          <cell r="AF59">
            <v>19743.786478955604</v>
          </cell>
          <cell r="AI59">
            <v>19743.786478955604</v>
          </cell>
        </row>
        <row r="60">
          <cell r="E60">
            <v>22</v>
          </cell>
          <cell r="F60" t="str">
            <v>DH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0</v>
          </cell>
          <cell r="X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I60">
            <v>0</v>
          </cell>
        </row>
        <row r="61">
          <cell r="E61">
            <v>22</v>
          </cell>
          <cell r="F61" t="str">
            <v>DH</v>
          </cell>
          <cell r="G61">
            <v>0.11021083809358594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1482.5598048577583</v>
          </cell>
          <cell r="O61">
            <v>1482.5598048577583</v>
          </cell>
          <cell r="P61">
            <v>652.44766278053555</v>
          </cell>
          <cell r="S61">
            <v>652.44766278053555</v>
          </cell>
          <cell r="T61">
            <v>1292.9312994140553</v>
          </cell>
          <cell r="W61">
            <v>1292.9312994140553</v>
          </cell>
          <cell r="X61">
            <v>567.20793216437187</v>
          </cell>
          <cell r="AA61">
            <v>567.20793216437187</v>
          </cell>
          <cell r="AB61">
            <v>1216.6125299274947</v>
          </cell>
          <cell r="AC61">
            <v>0</v>
          </cell>
          <cell r="AD61">
            <v>0</v>
          </cell>
          <cell r="AE61">
            <v>1216.6125299274947</v>
          </cell>
          <cell r="AF61">
            <v>265.35352412453517</v>
          </cell>
          <cell r="AI61">
            <v>265.35352412453517</v>
          </cell>
        </row>
        <row r="62">
          <cell r="E62">
            <v>22</v>
          </cell>
          <cell r="F62" t="str">
            <v>DH</v>
          </cell>
          <cell r="G62">
            <v>0.11021083809358595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177.50141133982515</v>
          </cell>
          <cell r="O62">
            <v>177.50141133982515</v>
          </cell>
          <cell r="P62">
            <v>78.115149614505171</v>
          </cell>
          <cell r="S62">
            <v>78.115149614505171</v>
          </cell>
          <cell r="T62">
            <v>154.79789055352649</v>
          </cell>
          <cell r="W62">
            <v>154.79789055352649</v>
          </cell>
          <cell r="X62">
            <v>67.909711400802081</v>
          </cell>
          <cell r="AA62">
            <v>67.909711400802081</v>
          </cell>
          <cell r="AB62">
            <v>145.66052607676394</v>
          </cell>
          <cell r="AC62">
            <v>0</v>
          </cell>
          <cell r="AD62">
            <v>0</v>
          </cell>
          <cell r="AE62">
            <v>145.66052607676394</v>
          </cell>
          <cell r="AF62">
            <v>31.769797671413549</v>
          </cell>
          <cell r="AI62">
            <v>31.769797671413549</v>
          </cell>
        </row>
        <row r="63">
          <cell r="E63">
            <v>22</v>
          </cell>
          <cell r="F63" t="str">
            <v>DH</v>
          </cell>
          <cell r="G63">
            <v>0.11021083809358595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596.78927877276556</v>
          </cell>
          <cell r="O63">
            <v>596.78927877276556</v>
          </cell>
          <cell r="P63">
            <v>262.63613031457453</v>
          </cell>
          <cell r="S63">
            <v>262.63613031457453</v>
          </cell>
          <cell r="T63">
            <v>520.45626432862798</v>
          </cell>
          <cell r="W63">
            <v>520.45626432862798</v>
          </cell>
          <cell r="X63">
            <v>228.32374899240193</v>
          </cell>
          <cell r="AA63">
            <v>228.32374899240193</v>
          </cell>
          <cell r="AB63">
            <v>489.73492462315869</v>
          </cell>
          <cell r="AC63">
            <v>0</v>
          </cell>
          <cell r="AD63">
            <v>0</v>
          </cell>
          <cell r="AE63">
            <v>489.73492462315869</v>
          </cell>
          <cell r="AF63">
            <v>106.81534583846792</v>
          </cell>
          <cell r="AI63">
            <v>106.81534583846792</v>
          </cell>
        </row>
        <row r="64">
          <cell r="E64">
            <v>24</v>
          </cell>
          <cell r="F64" t="str">
            <v>DH</v>
          </cell>
          <cell r="G64">
            <v>0.1095159744420213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10652.264468431229</v>
          </cell>
          <cell r="O64">
            <v>10652.264468431229</v>
          </cell>
          <cell r="P64">
            <v>4690.0581883060158</v>
          </cell>
          <cell r="S64">
            <v>4690.0581883060158</v>
          </cell>
          <cell r="T64">
            <v>8721.7428828797492</v>
          </cell>
          <cell r="W64">
            <v>8721.7428828797492</v>
          </cell>
          <cell r="X64">
            <v>4005.4661946963706</v>
          </cell>
          <cell r="AA64">
            <v>4005.4661946963706</v>
          </cell>
          <cell r="AB64">
            <v>8493.7011938091073</v>
          </cell>
          <cell r="AC64">
            <v>0</v>
          </cell>
          <cell r="AD64">
            <v>0</v>
          </cell>
          <cell r="AE64">
            <v>8493.7011938091073</v>
          </cell>
          <cell r="AF64">
            <v>1913.5572520630421</v>
          </cell>
          <cell r="AI64">
            <v>1913.5572520630421</v>
          </cell>
        </row>
        <row r="65">
          <cell r="E65">
            <v>25</v>
          </cell>
          <cell r="F65" t="str">
            <v>DH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O65">
            <v>0</v>
          </cell>
          <cell r="P65">
            <v>0</v>
          </cell>
          <cell r="S65">
            <v>0</v>
          </cell>
          <cell r="T65">
            <v>0</v>
          </cell>
          <cell r="W65">
            <v>0</v>
          </cell>
          <cell r="X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I65">
            <v>0</v>
          </cell>
        </row>
        <row r="66">
          <cell r="E66">
            <v>22</v>
          </cell>
          <cell r="F66" t="str">
            <v>DH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O66">
            <v>0</v>
          </cell>
          <cell r="P66">
            <v>0</v>
          </cell>
          <cell r="S66">
            <v>0</v>
          </cell>
          <cell r="T66">
            <v>0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I66">
            <v>0</v>
          </cell>
        </row>
        <row r="67">
          <cell r="E67">
            <v>22</v>
          </cell>
          <cell r="F67" t="str">
            <v>DH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O67">
            <v>0</v>
          </cell>
          <cell r="P67">
            <v>0</v>
          </cell>
          <cell r="S67">
            <v>0</v>
          </cell>
          <cell r="T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>
            <v>0</v>
          </cell>
        </row>
        <row r="68">
          <cell r="E68">
            <v>29</v>
          </cell>
          <cell r="F68" t="str">
            <v>DH</v>
          </cell>
          <cell r="G68">
            <v>0.11021083809358595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1335.5098793396542</v>
          </cell>
          <cell r="O68">
            <v>1335.5098793396542</v>
          </cell>
          <cell r="P68">
            <v>587.73365940477038</v>
          </cell>
          <cell r="S68">
            <v>587.73365940477038</v>
          </cell>
          <cell r="T68">
            <v>1164.6899626019435</v>
          </cell>
          <cell r="W68">
            <v>1164.6899626019435</v>
          </cell>
          <cell r="X68">
            <v>510.94855975676012</v>
          </cell>
          <cell r="AA68">
            <v>510.94855975676012</v>
          </cell>
          <cell r="AB68">
            <v>1095.9409851277253</v>
          </cell>
          <cell r="AC68">
            <v>0</v>
          </cell>
          <cell r="AD68">
            <v>0</v>
          </cell>
          <cell r="AE68">
            <v>1095.9409851277253</v>
          </cell>
          <cell r="AF68">
            <v>239.03403547346988</v>
          </cell>
          <cell r="AI68">
            <v>239.03403547346988</v>
          </cell>
        </row>
        <row r="69">
          <cell r="E69">
            <v>29</v>
          </cell>
          <cell r="F69" t="str">
            <v>DH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O69">
            <v>0</v>
          </cell>
          <cell r="P69">
            <v>0</v>
          </cell>
          <cell r="S69">
            <v>0</v>
          </cell>
          <cell r="T69">
            <v>0</v>
          </cell>
          <cell r="W69">
            <v>0</v>
          </cell>
          <cell r="X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</row>
        <row r="70">
          <cell r="E70">
            <v>28</v>
          </cell>
          <cell r="F70" t="str">
            <v>DH</v>
          </cell>
          <cell r="G70">
            <v>0.11021083809358598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1591.4138132291298</v>
          </cell>
          <cell r="O70">
            <v>1591.4138132291298</v>
          </cell>
          <cell r="P70">
            <v>700.35233624698526</v>
          </cell>
          <cell r="S70">
            <v>700.35233624698526</v>
          </cell>
          <cell r="T70">
            <v>1387.8622114952236</v>
          </cell>
          <cell r="W70">
            <v>1387.8622114952236</v>
          </cell>
          <cell r="X70">
            <v>608.85404775028087</v>
          </cell>
          <cell r="AA70">
            <v>608.85404775028087</v>
          </cell>
          <cell r="AB70">
            <v>1305.9398879763992</v>
          </cell>
          <cell r="AC70">
            <v>0</v>
          </cell>
          <cell r="AD70">
            <v>0</v>
          </cell>
          <cell r="AE70">
            <v>1305.9398879763992</v>
          </cell>
          <cell r="AF70">
            <v>284.83657947365572</v>
          </cell>
          <cell r="AI70">
            <v>284.83657947365572</v>
          </cell>
        </row>
        <row r="71">
          <cell r="E71">
            <v>26</v>
          </cell>
          <cell r="F71" t="str">
            <v>DH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W71">
            <v>0</v>
          </cell>
          <cell r="X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</row>
        <row r="72">
          <cell r="E72">
            <v>25</v>
          </cell>
          <cell r="F72" t="str">
            <v>DH</v>
          </cell>
          <cell r="G72">
            <v>0.11021083809358592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25651.866155037507</v>
          </cell>
          <cell r="O72">
            <v>25651.866155037507</v>
          </cell>
          <cell r="P72">
            <v>11288.920732893537</v>
          </cell>
          <cell r="S72">
            <v>11288.920732893537</v>
          </cell>
          <cell r="T72">
            <v>22370.834911047743</v>
          </cell>
          <cell r="W72">
            <v>22370.834911047743</v>
          </cell>
          <cell r="X72">
            <v>9814.0674732187472</v>
          </cell>
          <cell r="AA72">
            <v>9814.0674732187472</v>
          </cell>
          <cell r="AB72">
            <v>21050.335829950476</v>
          </cell>
          <cell r="AC72">
            <v>0</v>
          </cell>
          <cell r="AD72">
            <v>0</v>
          </cell>
          <cell r="AE72">
            <v>21050.335829950476</v>
          </cell>
          <cell r="AF72">
            <v>4591.2570017795406</v>
          </cell>
          <cell r="AI72">
            <v>4591.2570017795406</v>
          </cell>
        </row>
        <row r="73">
          <cell r="E73">
            <v>26</v>
          </cell>
          <cell r="F73" t="str">
            <v>DH</v>
          </cell>
          <cell r="G73">
            <v>0.11021083809358595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9433.5493730845938</v>
          </cell>
          <cell r="O73">
            <v>9433.5493730845938</v>
          </cell>
          <cell r="P73">
            <v>4151.5338673196738</v>
          </cell>
          <cell r="S73">
            <v>4151.5338673196738</v>
          </cell>
          <cell r="T73">
            <v>8226.9404640975845</v>
          </cell>
          <cell r="W73">
            <v>8226.9404640975845</v>
          </cell>
          <cell r="X73">
            <v>3609.1522347668065</v>
          </cell>
          <cell r="AA73">
            <v>3609.1522347668065</v>
          </cell>
          <cell r="AB73">
            <v>7741.3230355894602</v>
          </cell>
          <cell r="AC73">
            <v>0</v>
          </cell>
          <cell r="AD73">
            <v>0</v>
          </cell>
          <cell r="AE73">
            <v>7741.3230355894602</v>
          </cell>
          <cell r="AF73">
            <v>1688.4482925739135</v>
          </cell>
          <cell r="AI73">
            <v>1688.4482925739135</v>
          </cell>
        </row>
        <row r="74">
          <cell r="E74">
            <v>22</v>
          </cell>
          <cell r="F74" t="str">
            <v>DH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  <cell r="P74">
            <v>0</v>
          </cell>
          <cell r="S74">
            <v>0</v>
          </cell>
          <cell r="T74">
            <v>0</v>
          </cell>
          <cell r="W74">
            <v>0</v>
          </cell>
          <cell r="X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I74">
            <v>0</v>
          </cell>
        </row>
        <row r="75">
          <cell r="E75">
            <v>22</v>
          </cell>
          <cell r="F75" t="str">
            <v>DH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  <cell r="P75">
            <v>0</v>
          </cell>
          <cell r="S75">
            <v>0</v>
          </cell>
          <cell r="T75">
            <v>0</v>
          </cell>
          <cell r="W75">
            <v>0</v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I75">
            <v>0</v>
          </cell>
        </row>
        <row r="76">
          <cell r="E76">
            <v>54</v>
          </cell>
          <cell r="F76" t="str">
            <v>DH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W76">
            <v>0</v>
          </cell>
          <cell r="X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I76">
            <v>0</v>
          </cell>
        </row>
        <row r="77">
          <cell r="E77">
            <v>35</v>
          </cell>
          <cell r="F77" t="str">
            <v>TH</v>
          </cell>
          <cell r="G77">
            <v>0.12882804907631315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28308.571266994888</v>
          </cell>
          <cell r="O77">
            <v>28308.571266994888</v>
          </cell>
          <cell r="P77">
            <v>17720.604324025688</v>
          </cell>
          <cell r="Q77">
            <v>0</v>
          </cell>
          <cell r="R77">
            <v>0</v>
          </cell>
          <cell r="S77">
            <v>17720.604324025688</v>
          </cell>
          <cell r="T77">
            <v>62453.897148033037</v>
          </cell>
          <cell r="W77">
            <v>62453.897148033037</v>
          </cell>
          <cell r="X77">
            <v>3554.3353707004512</v>
          </cell>
          <cell r="AA77">
            <v>3554.3353707004512</v>
          </cell>
          <cell r="AB77">
            <v>17887.560807564998</v>
          </cell>
          <cell r="AC77">
            <v>0</v>
          </cell>
          <cell r="AD77">
            <v>0</v>
          </cell>
          <cell r="AE77">
            <v>17887.560807564998</v>
          </cell>
          <cell r="AF77">
            <v>3805.7526649593115</v>
          </cell>
          <cell r="AI77">
            <v>3805.7526649593115</v>
          </cell>
        </row>
        <row r="78">
          <cell r="E78">
            <v>47</v>
          </cell>
          <cell r="F78" t="str">
            <v>TH</v>
          </cell>
          <cell r="G78">
            <v>0.10792364863995128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1693.6444886329532</v>
          </cell>
          <cell r="O78">
            <v>1693.6444886329532</v>
          </cell>
          <cell r="P78">
            <v>857.52611642594184</v>
          </cell>
          <cell r="Q78">
            <v>0</v>
          </cell>
          <cell r="R78">
            <v>0</v>
          </cell>
          <cell r="S78">
            <v>857.52611642594184</v>
          </cell>
          <cell r="T78">
            <v>1536.5797541106647</v>
          </cell>
          <cell r="W78">
            <v>1536.5797541106647</v>
          </cell>
          <cell r="X78">
            <v>738.44928901078606</v>
          </cell>
          <cell r="AA78">
            <v>738.44928901078606</v>
          </cell>
          <cell r="AB78">
            <v>1376.0454654445682</v>
          </cell>
          <cell r="AC78">
            <v>0</v>
          </cell>
          <cell r="AD78">
            <v>0</v>
          </cell>
          <cell r="AE78">
            <v>1376.0454654445682</v>
          </cell>
          <cell r="AF78">
            <v>370.68929673727695</v>
          </cell>
          <cell r="AI78">
            <v>370.68929673727695</v>
          </cell>
        </row>
        <row r="79">
          <cell r="E79">
            <v>23</v>
          </cell>
          <cell r="F79" t="str">
            <v>TH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I79">
            <v>0</v>
          </cell>
        </row>
        <row r="80">
          <cell r="E80">
            <v>23</v>
          </cell>
          <cell r="F80" t="str">
            <v>TH</v>
          </cell>
          <cell r="G80">
            <v>0.10792364863995127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8534.5623532853224</v>
          </cell>
          <cell r="O80">
            <v>8534.5623532853224</v>
          </cell>
          <cell r="P80">
            <v>4321.219806947277</v>
          </cell>
          <cell r="Q80">
            <v>0</v>
          </cell>
          <cell r="R80">
            <v>0</v>
          </cell>
          <cell r="S80">
            <v>4321.219806947277</v>
          </cell>
          <cell r="T80">
            <v>7743.0864684231665</v>
          </cell>
          <cell r="W80">
            <v>7743.0864684231665</v>
          </cell>
          <cell r="X80">
            <v>3721.1714407011009</v>
          </cell>
          <cell r="AA80">
            <v>3721.1714407011009</v>
          </cell>
          <cell r="AB80">
            <v>6934.1269107021772</v>
          </cell>
          <cell r="AC80">
            <v>0</v>
          </cell>
          <cell r="AD80">
            <v>0</v>
          </cell>
          <cell r="AE80">
            <v>6934.1269107021772</v>
          </cell>
          <cell r="AF80">
            <v>1867.9663518129312</v>
          </cell>
          <cell r="AI80">
            <v>1867.9663518129312</v>
          </cell>
        </row>
        <row r="81">
          <cell r="E81">
            <v>23</v>
          </cell>
          <cell r="F81" t="str">
            <v>TH</v>
          </cell>
          <cell r="G81">
            <v>0.10792364863995128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1395.9778677125855</v>
          </cell>
          <cell r="O81">
            <v>1395.9778677125855</v>
          </cell>
          <cell r="P81">
            <v>706.81154607740905</v>
          </cell>
          <cell r="Q81">
            <v>0</v>
          </cell>
          <cell r="R81">
            <v>0</v>
          </cell>
          <cell r="S81">
            <v>706.81154607740905</v>
          </cell>
          <cell r="T81">
            <v>1266.5180580164872</v>
          </cell>
          <cell r="W81">
            <v>1266.5180580164872</v>
          </cell>
          <cell r="X81">
            <v>608.66307587327401</v>
          </cell>
          <cell r="AA81">
            <v>608.66307587327401</v>
          </cell>
          <cell r="AB81">
            <v>1134.1984859392674</v>
          </cell>
          <cell r="AC81">
            <v>0</v>
          </cell>
          <cell r="AD81">
            <v>0</v>
          </cell>
          <cell r="AE81">
            <v>1134.1984859392674</v>
          </cell>
          <cell r="AF81">
            <v>305.53877009977901</v>
          </cell>
          <cell r="AI81">
            <v>305.53877009977901</v>
          </cell>
        </row>
        <row r="82">
          <cell r="E82">
            <v>23</v>
          </cell>
          <cell r="F82" t="str">
            <v>TH</v>
          </cell>
          <cell r="G82">
            <v>0.10792364863995128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161.71473786331126</v>
          </cell>
          <cell r="O82">
            <v>161.71473786331126</v>
          </cell>
          <cell r="P82">
            <v>81.879409793195435</v>
          </cell>
          <cell r="S82">
            <v>81.879409793195435</v>
          </cell>
          <cell r="T82">
            <v>146.71768119568429</v>
          </cell>
          <cell r="W82">
            <v>146.71768119568429</v>
          </cell>
          <cell r="X82">
            <v>70.509563252036259</v>
          </cell>
          <cell r="AA82">
            <v>70.509563252036259</v>
          </cell>
          <cell r="AB82">
            <v>131.38934010406268</v>
          </cell>
          <cell r="AC82">
            <v>0</v>
          </cell>
          <cell r="AD82">
            <v>0</v>
          </cell>
          <cell r="AE82">
            <v>131.38934010406268</v>
          </cell>
          <cell r="AF82">
            <v>35.394631431174815</v>
          </cell>
          <cell r="AI82">
            <v>35.394631431174815</v>
          </cell>
        </row>
        <row r="83">
          <cell r="E83">
            <v>23</v>
          </cell>
          <cell r="F83" t="str">
            <v>TH</v>
          </cell>
          <cell r="G83">
            <v>0.10792364863995126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8.3425886202692592</v>
          </cell>
          <cell r="O83">
            <v>8.3425886202692592</v>
          </cell>
          <cell r="P83">
            <v>4.2240196620326067</v>
          </cell>
          <cell r="S83">
            <v>4.2240196620326067</v>
          </cell>
          <cell r="T83">
            <v>7.5689159424046704</v>
          </cell>
          <cell r="W83">
            <v>7.5689159424046704</v>
          </cell>
          <cell r="X83">
            <v>3.6374685930220796</v>
          </cell>
          <cell r="AA83">
            <v>3.6374685930220796</v>
          </cell>
          <cell r="AB83">
            <v>6.7781528638616599</v>
          </cell>
          <cell r="AC83">
            <v>0</v>
          </cell>
          <cell r="AD83">
            <v>0</v>
          </cell>
          <cell r="AE83">
            <v>6.7781528638616599</v>
          </cell>
          <cell r="AF83">
            <v>1.8259489103951079</v>
          </cell>
          <cell r="AI83">
            <v>1.8259489103951079</v>
          </cell>
        </row>
        <row r="84">
          <cell r="E84">
            <v>23</v>
          </cell>
          <cell r="F84" t="str">
            <v>TH</v>
          </cell>
          <cell r="G84">
            <v>0.10792364863995128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-26.362580040050855</v>
          </cell>
          <cell r="O84">
            <v>-26.362580040050855</v>
          </cell>
          <cell r="P84">
            <v>-13.347902132023036</v>
          </cell>
          <cell r="S84">
            <v>-13.347902132023036</v>
          </cell>
          <cell r="T84">
            <v>-23.917774377998761</v>
          </cell>
          <cell r="W84">
            <v>-23.917774377998761</v>
          </cell>
          <cell r="X84">
            <v>-11.494400753949771</v>
          </cell>
          <cell r="AA84">
            <v>-11.494400753949771</v>
          </cell>
          <cell r="AB84">
            <v>-21.418963049802848</v>
          </cell>
          <cell r="AC84">
            <v>0</v>
          </cell>
          <cell r="AD84">
            <v>0</v>
          </cell>
          <cell r="AE84">
            <v>-21.418963049802848</v>
          </cell>
          <cell r="AF84">
            <v>-5.7699985568485408</v>
          </cell>
          <cell r="AI84">
            <v>-5.7699985568485408</v>
          </cell>
        </row>
        <row r="85">
          <cell r="E85">
            <v>24</v>
          </cell>
          <cell r="F85" t="str">
            <v>TH</v>
          </cell>
          <cell r="G85">
            <v>0.10792364863995127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934.41212542913149</v>
          </cell>
          <cell r="O85">
            <v>934.41212542913149</v>
          </cell>
          <cell r="P85">
            <v>473.11156883185015</v>
          </cell>
          <cell r="S85">
            <v>473.11156883185015</v>
          </cell>
          <cell r="T85">
            <v>847.75687198016487</v>
          </cell>
          <cell r="W85">
            <v>847.75687198016487</v>
          </cell>
          <cell r="X85">
            <v>407.41488210619377</v>
          </cell>
          <cell r="AA85">
            <v>407.41488210619377</v>
          </cell>
          <cell r="AB85">
            <v>759.18740720552387</v>
          </cell>
          <cell r="AC85">
            <v>0</v>
          </cell>
          <cell r="AD85">
            <v>0</v>
          </cell>
          <cell r="AE85">
            <v>759.18740720552387</v>
          </cell>
          <cell r="AF85">
            <v>204.51551430234994</v>
          </cell>
          <cell r="AI85">
            <v>204.51551430234994</v>
          </cell>
        </row>
        <row r="86">
          <cell r="E86">
            <v>25</v>
          </cell>
          <cell r="F86" t="str">
            <v>TH</v>
          </cell>
          <cell r="G86">
            <v>0.10792364863995127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1984.9132433137609</v>
          </cell>
          <cell r="O86">
            <v>1984.9132433137609</v>
          </cell>
          <cell r="P86">
            <v>1005.001318992957</v>
          </cell>
          <cell r="S86">
            <v>1005.001318992957</v>
          </cell>
          <cell r="T86">
            <v>1800.836907516458</v>
          </cell>
          <cell r="W86">
            <v>1800.836907516458</v>
          </cell>
          <cell r="X86">
            <v>865.44595581345709</v>
          </cell>
          <cell r="AA86">
            <v>865.44595581345709</v>
          </cell>
          <cell r="AB86">
            <v>1612.6943323078385</v>
          </cell>
          <cell r="AC86">
            <v>0</v>
          </cell>
          <cell r="AD86">
            <v>0</v>
          </cell>
          <cell r="AE86">
            <v>1612.6943323078385</v>
          </cell>
          <cell r="AF86">
            <v>434.43951737615521</v>
          </cell>
          <cell r="AI86">
            <v>434.43951737615521</v>
          </cell>
        </row>
        <row r="87">
          <cell r="E87">
            <v>23</v>
          </cell>
          <cell r="F87" t="str">
            <v>TH</v>
          </cell>
          <cell r="G87">
            <v>0.10792364863995127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602.61659979251829</v>
          </cell>
          <cell r="O87">
            <v>602.61659979251829</v>
          </cell>
          <cell r="P87">
            <v>305.11685066267552</v>
          </cell>
          <cell r="S87">
            <v>305.11685066267552</v>
          </cell>
          <cell r="T87">
            <v>546.73130810327245</v>
          </cell>
          <cell r="W87">
            <v>546.73130810327245</v>
          </cell>
          <cell r="X87">
            <v>262.74805760568518</v>
          </cell>
          <cell r="AA87">
            <v>262.74805760568518</v>
          </cell>
          <cell r="AB87">
            <v>489.61151239918161</v>
          </cell>
          <cell r="AC87">
            <v>0</v>
          </cell>
          <cell r="AD87">
            <v>0</v>
          </cell>
          <cell r="AE87">
            <v>489.61151239918161</v>
          </cell>
          <cell r="AF87">
            <v>131.89516753873448</v>
          </cell>
          <cell r="AI87">
            <v>131.89516753873448</v>
          </cell>
        </row>
        <row r="88">
          <cell r="E88">
            <v>23</v>
          </cell>
          <cell r="F88" t="str">
            <v>TH</v>
          </cell>
          <cell r="G88">
            <v>0.10792364863995128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212.52160528932521</v>
          </cell>
          <cell r="O88">
            <v>212.52160528932521</v>
          </cell>
          <cell r="P88">
            <v>107.60394407651722</v>
          </cell>
          <cell r="S88">
            <v>107.60394407651722</v>
          </cell>
          <cell r="T88">
            <v>192.81283539159932</v>
          </cell>
          <cell r="W88">
            <v>192.81283539159932</v>
          </cell>
          <cell r="X88">
            <v>92.661966179222361</v>
          </cell>
          <cell r="AA88">
            <v>92.661966179222361</v>
          </cell>
          <cell r="AB88">
            <v>172.66869949987108</v>
          </cell>
          <cell r="AC88">
            <v>0</v>
          </cell>
          <cell r="AD88">
            <v>0</v>
          </cell>
          <cell r="AE88">
            <v>172.66869949987108</v>
          </cell>
          <cell r="AF88">
            <v>46.514770328078093</v>
          </cell>
          <cell r="AI88">
            <v>46.514770328078093</v>
          </cell>
        </row>
        <row r="89">
          <cell r="E89">
            <v>29</v>
          </cell>
          <cell r="F89" t="str">
            <v>TH</v>
          </cell>
          <cell r="G89">
            <v>0.10792364863995128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7.6540469728097031</v>
          </cell>
          <cell r="O89">
            <v>7.6540469728097031</v>
          </cell>
          <cell r="P89">
            <v>3.8753972392595157</v>
          </cell>
          <cell r="S89">
            <v>3.8753972392595157</v>
          </cell>
          <cell r="T89">
            <v>6.9442280799582052</v>
          </cell>
          <cell r="W89">
            <v>6.9442280799582052</v>
          </cell>
          <cell r="X89">
            <v>3.3372561851446574</v>
          </cell>
          <cell r="AA89">
            <v>3.3372561851446574</v>
          </cell>
          <cell r="AB89">
            <v>6.2187293141642783</v>
          </cell>
          <cell r="AC89">
            <v>0</v>
          </cell>
          <cell r="AD89">
            <v>0</v>
          </cell>
          <cell r="AE89">
            <v>6.2187293141642783</v>
          </cell>
          <cell r="AF89">
            <v>1.6752472603238318</v>
          </cell>
          <cell r="AI89">
            <v>1.6752472603238318</v>
          </cell>
        </row>
        <row r="90">
          <cell r="E90">
            <v>28</v>
          </cell>
          <cell r="F90" t="str">
            <v>TH</v>
          </cell>
          <cell r="G90">
            <v>0.10792364863995128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72.904491521096347</v>
          </cell>
          <cell r="O90">
            <v>72.904491521096347</v>
          </cell>
          <cell r="P90">
            <v>36.913003823225942</v>
          </cell>
          <cell r="S90">
            <v>36.913003823225942</v>
          </cell>
          <cell r="T90">
            <v>66.143494934684014</v>
          </cell>
          <cell r="W90">
            <v>66.143494934684014</v>
          </cell>
          <cell r="X90">
            <v>31.787231789654452</v>
          </cell>
          <cell r="AA90">
            <v>31.787231789654452</v>
          </cell>
          <cell r="AB90">
            <v>59.233148185143065</v>
          </cell>
          <cell r="AC90">
            <v>0</v>
          </cell>
          <cell r="AD90">
            <v>0</v>
          </cell>
          <cell r="AE90">
            <v>59.233148185143065</v>
          </cell>
          <cell r="AF90">
            <v>15.956663203124448</v>
          </cell>
          <cell r="AI90">
            <v>15.956663203124448</v>
          </cell>
        </row>
        <row r="91">
          <cell r="E91">
            <v>26</v>
          </cell>
          <cell r="F91" t="str">
            <v>TH</v>
          </cell>
          <cell r="G91">
            <v>0.10792364863995127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207.04720204629956</v>
          </cell>
          <cell r="O91">
            <v>207.04720204629956</v>
          </cell>
          <cell r="P91">
            <v>104.83214410063768</v>
          </cell>
          <cell r="S91">
            <v>104.83214410063768</v>
          </cell>
          <cell r="T91">
            <v>187.84611584359033</v>
          </cell>
          <cell r="W91">
            <v>187.84611584359033</v>
          </cell>
          <cell r="X91">
            <v>90.275060775105572</v>
          </cell>
          <cell r="AA91">
            <v>90.275060775105572</v>
          </cell>
          <cell r="AB91">
            <v>168.22087836081911</v>
          </cell>
          <cell r="AC91">
            <v>0</v>
          </cell>
          <cell r="AD91">
            <v>0</v>
          </cell>
          <cell r="AE91">
            <v>168.22087836081911</v>
          </cell>
          <cell r="AF91">
            <v>45.316583399337567</v>
          </cell>
          <cell r="AI91">
            <v>45.316583399337567</v>
          </cell>
        </row>
        <row r="92">
          <cell r="E92">
            <v>31</v>
          </cell>
          <cell r="F92" t="str">
            <v>TH</v>
          </cell>
          <cell r="G92">
            <v>0.10792364863995128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9337.6753495451612</v>
          </cell>
          <cell r="O92">
            <v>9337.6753495451612</v>
          </cell>
          <cell r="P92">
            <v>4727.8519976792213</v>
          </cell>
          <cell r="S92">
            <v>4727.8519976792213</v>
          </cell>
          <cell r="T92">
            <v>8471.7205935884194</v>
          </cell>
          <cell r="W92">
            <v>8471.7205935884194</v>
          </cell>
          <cell r="X92">
            <v>4071.3383293626612</v>
          </cell>
          <cell r="AA92">
            <v>4071.3383293626612</v>
          </cell>
          <cell r="AB92">
            <v>7586.636929280493</v>
          </cell>
          <cell r="AC92">
            <v>0</v>
          </cell>
          <cell r="AD92">
            <v>0</v>
          </cell>
          <cell r="AE92">
            <v>7586.636929280493</v>
          </cell>
          <cell r="AF92">
            <v>2043.7443227992885</v>
          </cell>
          <cell r="AI92">
            <v>2043.7443227992885</v>
          </cell>
        </row>
        <row r="93">
          <cell r="E93">
            <v>31</v>
          </cell>
          <cell r="F93" t="str">
            <v>TH</v>
          </cell>
          <cell r="G93">
            <v>0.10792364863995128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228.49349120283068</v>
          </cell>
          <cell r="O93">
            <v>228.49349120283068</v>
          </cell>
          <cell r="P93">
            <v>115.69082971947864</v>
          </cell>
          <cell r="S93">
            <v>115.69082971947864</v>
          </cell>
          <cell r="T93">
            <v>207.30352496333305</v>
          </cell>
          <cell r="W93">
            <v>207.30352496333305</v>
          </cell>
          <cell r="X93">
            <v>99.625899800563133</v>
          </cell>
          <cell r="AA93">
            <v>99.625899800563133</v>
          </cell>
          <cell r="AB93">
            <v>185.64547315773422</v>
          </cell>
          <cell r="AC93">
            <v>0</v>
          </cell>
          <cell r="AD93">
            <v>0</v>
          </cell>
          <cell r="AE93">
            <v>185.64547315773422</v>
          </cell>
          <cell r="AF93">
            <v>50.010549517029531</v>
          </cell>
          <cell r="AI93">
            <v>50.010549517029531</v>
          </cell>
        </row>
        <row r="94">
          <cell r="E94">
            <v>31</v>
          </cell>
          <cell r="F94" t="str">
            <v>TH</v>
          </cell>
          <cell r="G94">
            <v>0.10792364863995128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871.74294695665776</v>
          </cell>
          <cell r="O94">
            <v>871.74294695665776</v>
          </cell>
          <cell r="P94">
            <v>441.38090894673934</v>
          </cell>
          <cell r="S94">
            <v>441.38090894673934</v>
          </cell>
          <cell r="T94">
            <v>790.89949046128561</v>
          </cell>
          <cell r="W94">
            <v>790.89949046128561</v>
          </cell>
          <cell r="X94">
            <v>380.09036943751545</v>
          </cell>
          <cell r="AA94">
            <v>380.09036943751545</v>
          </cell>
          <cell r="AB94">
            <v>708.27020501878269</v>
          </cell>
          <cell r="AC94">
            <v>0</v>
          </cell>
          <cell r="AD94">
            <v>0</v>
          </cell>
          <cell r="AE94">
            <v>708.27020501878269</v>
          </cell>
          <cell r="AF94">
            <v>190.79906208880706</v>
          </cell>
          <cell r="AI94">
            <v>190.79906208880706</v>
          </cell>
        </row>
        <row r="95">
          <cell r="E95">
            <v>31</v>
          </cell>
          <cell r="F95" t="str">
            <v>TH</v>
          </cell>
          <cell r="G95">
            <v>0.10792364863995126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4167.2386997200292</v>
          </cell>
          <cell r="O95">
            <v>4167.2386997200292</v>
          </cell>
          <cell r="P95">
            <v>2109.9563942579339</v>
          </cell>
          <cell r="S95">
            <v>2109.9563942579339</v>
          </cell>
          <cell r="T95">
            <v>3780.7784688655347</v>
          </cell>
          <cell r="W95">
            <v>3780.7784688655347</v>
          </cell>
          <cell r="X95">
            <v>1816.9660017790186</v>
          </cell>
          <cell r="AA95">
            <v>1816.9660017790186</v>
          </cell>
          <cell r="AB95">
            <v>3385.7813458852779</v>
          </cell>
          <cell r="AC95">
            <v>0</v>
          </cell>
          <cell r="AD95">
            <v>0</v>
          </cell>
          <cell r="AE95">
            <v>3385.7813458852779</v>
          </cell>
          <cell r="AF95">
            <v>912.08680056724722</v>
          </cell>
          <cell r="AI95">
            <v>912.08680056724722</v>
          </cell>
        </row>
        <row r="96">
          <cell r="E96">
            <v>30</v>
          </cell>
          <cell r="F96" t="str">
            <v>TH</v>
          </cell>
          <cell r="G96">
            <v>0.10792364863995128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18913.777154390733</v>
          </cell>
          <cell r="O96">
            <v>18913.777154390733</v>
          </cell>
          <cell r="P96">
            <v>9576.4240836881909</v>
          </cell>
          <cell r="S96">
            <v>9576.4240836881909</v>
          </cell>
          <cell r="T96">
            <v>17159.756515758396</v>
          </cell>
          <cell r="W96">
            <v>17159.756515758396</v>
          </cell>
          <cell r="X96">
            <v>8246.6334498816905</v>
          </cell>
          <cell r="AA96">
            <v>8246.6334498816905</v>
          </cell>
          <cell r="AB96">
            <v>15366.989626456862</v>
          </cell>
          <cell r="AC96">
            <v>0</v>
          </cell>
          <cell r="AD96">
            <v>0</v>
          </cell>
          <cell r="AE96">
            <v>15366.989626456862</v>
          </cell>
          <cell r="AF96">
            <v>4139.6732307532857</v>
          </cell>
          <cell r="AI96">
            <v>4139.6732307532857</v>
          </cell>
        </row>
        <row r="97">
          <cell r="E97">
            <v>30</v>
          </cell>
          <cell r="F97" t="str">
            <v>TH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O97">
            <v>0</v>
          </cell>
          <cell r="P97">
            <v>0</v>
          </cell>
          <cell r="S97">
            <v>0</v>
          </cell>
          <cell r="T97">
            <v>0</v>
          </cell>
          <cell r="W97">
            <v>0</v>
          </cell>
          <cell r="X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I97">
            <v>0</v>
          </cell>
        </row>
        <row r="98">
          <cell r="E98">
            <v>30</v>
          </cell>
          <cell r="F98" t="str">
            <v>TH</v>
          </cell>
          <cell r="G98">
            <v>0.10792364863995126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1778.0136435223112</v>
          </cell>
          <cell r="O98">
            <v>1778.0136435223112</v>
          </cell>
          <cell r="P98">
            <v>900.24390886938852</v>
          </cell>
          <cell r="S98">
            <v>900.24390886938852</v>
          </cell>
          <cell r="T98">
            <v>1613.1247056305992</v>
          </cell>
          <cell r="W98">
            <v>1613.1247056305992</v>
          </cell>
          <cell r="X98">
            <v>775.23525138992454</v>
          </cell>
          <cell r="AA98">
            <v>775.23525138992454</v>
          </cell>
          <cell r="AB98">
            <v>1444.5933772336587</v>
          </cell>
          <cell r="AC98">
            <v>0</v>
          </cell>
          <cell r="AD98">
            <v>0</v>
          </cell>
          <cell r="AE98">
            <v>1444.5933772336587</v>
          </cell>
          <cell r="AF98">
            <v>389.15523979803004</v>
          </cell>
          <cell r="AI98">
            <v>389.15523979803004</v>
          </cell>
        </row>
        <row r="99">
          <cell r="E99">
            <v>31</v>
          </cell>
          <cell r="F99" t="str">
            <v>TH</v>
          </cell>
          <cell r="G99">
            <v>0.10792364863995127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969.17659562535721</v>
          </cell>
          <cell r="O99">
            <v>969.17659562535721</v>
          </cell>
          <cell r="P99">
            <v>490.71351618092899</v>
          </cell>
          <cell r="S99">
            <v>490.71351618092899</v>
          </cell>
          <cell r="T99">
            <v>879.29736434702579</v>
          </cell>
          <cell r="W99">
            <v>879.29736434702579</v>
          </cell>
          <cell r="X99">
            <v>422.57260763332658</v>
          </cell>
          <cell r="AA99">
            <v>422.57260763332658</v>
          </cell>
          <cell r="AB99">
            <v>787.43270419268072</v>
          </cell>
          <cell r="AC99">
            <v>0</v>
          </cell>
          <cell r="AD99">
            <v>0</v>
          </cell>
          <cell r="AE99">
            <v>787.43270419268072</v>
          </cell>
          <cell r="AF99">
            <v>212.1244411432389</v>
          </cell>
          <cell r="AI99">
            <v>212.1244411432389</v>
          </cell>
        </row>
        <row r="100">
          <cell r="E100">
            <v>23</v>
          </cell>
          <cell r="F100" t="str">
            <v>TH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W100">
            <v>0</v>
          </cell>
          <cell r="X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I100">
            <v>0</v>
          </cell>
        </row>
        <row r="101">
          <cell r="E101">
            <v>31</v>
          </cell>
          <cell r="F101" t="str">
            <v>TH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O101">
            <v>0</v>
          </cell>
          <cell r="P101">
            <v>0</v>
          </cell>
          <cell r="S101">
            <v>0</v>
          </cell>
          <cell r="T101">
            <v>0</v>
          </cell>
          <cell r="W101">
            <v>0</v>
          </cell>
          <cell r="X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</row>
        <row r="102">
          <cell r="E102">
            <v>31</v>
          </cell>
          <cell r="F102" t="str">
            <v>TH</v>
          </cell>
          <cell r="G102">
            <v>0.10792364863995127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18.392627044820294</v>
          </cell>
          <cell r="O102">
            <v>18.392627044820294</v>
          </cell>
          <cell r="P102">
            <v>9.3125553482278853</v>
          </cell>
          <cell r="S102">
            <v>9.3125553482278853</v>
          </cell>
          <cell r="T102">
            <v>16.686936681021496</v>
          </cell>
          <cell r="W102">
            <v>16.686936681021496</v>
          </cell>
          <cell r="X102">
            <v>8.0194057580826783</v>
          </cell>
          <cell r="AA102">
            <v>8.0194057580826783</v>
          </cell>
          <cell r="AB102">
            <v>14.943567680527005</v>
          </cell>
          <cell r="AC102">
            <v>0</v>
          </cell>
          <cell r="AD102">
            <v>0</v>
          </cell>
          <cell r="AE102">
            <v>14.943567680527005</v>
          </cell>
          <cell r="AF102">
            <v>4.0256086977844143</v>
          </cell>
          <cell r="AI102">
            <v>4.0256086977844143</v>
          </cell>
        </row>
        <row r="103">
          <cell r="E103">
            <v>31</v>
          </cell>
          <cell r="F103" t="str">
            <v>TH</v>
          </cell>
          <cell r="G103">
            <v>0.10792364863995128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1.9466040113961602</v>
          </cell>
          <cell r="O103">
            <v>1.9466040113961602</v>
          </cell>
          <cell r="P103">
            <v>0.98560458780760818</v>
          </cell>
          <cell r="S103">
            <v>0.98560458780760818</v>
          </cell>
          <cell r="T103">
            <v>1.7660803865610899</v>
          </cell>
          <cell r="W103">
            <v>1.7660803865610899</v>
          </cell>
          <cell r="X103">
            <v>0.84874267170515183</v>
          </cell>
          <cell r="AA103">
            <v>0.84874267170515183</v>
          </cell>
          <cell r="AB103">
            <v>1.5815690015677206</v>
          </cell>
          <cell r="AC103">
            <v>0</v>
          </cell>
          <cell r="AD103">
            <v>0</v>
          </cell>
          <cell r="AE103">
            <v>1.5815690015677206</v>
          </cell>
          <cell r="AF103">
            <v>0.42605474575885854</v>
          </cell>
          <cell r="AI103">
            <v>0.42605474575885854</v>
          </cell>
        </row>
        <row r="104">
          <cell r="E104">
            <v>31</v>
          </cell>
          <cell r="F104" t="str">
            <v>TH</v>
          </cell>
          <cell r="G104">
            <v>0.10792364863995127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165.74498898176279</v>
          </cell>
          <cell r="O104">
            <v>165.74498898176279</v>
          </cell>
          <cell r="P104">
            <v>83.920006632155804</v>
          </cell>
          <cell r="S104">
            <v>83.920006632155804</v>
          </cell>
          <cell r="T104">
            <v>150.3741759997344</v>
          </cell>
          <cell r="W104">
            <v>150.3741759997344</v>
          </cell>
          <cell r="X104">
            <v>72.266801027100655</v>
          </cell>
          <cell r="AA104">
            <v>72.266801027100655</v>
          </cell>
          <cell r="AB104">
            <v>134.66382233062754</v>
          </cell>
          <cell r="AC104">
            <v>0</v>
          </cell>
          <cell r="AD104">
            <v>0</v>
          </cell>
          <cell r="AE104">
            <v>134.66382233062754</v>
          </cell>
          <cell r="AF104">
            <v>36.276735652456409</v>
          </cell>
          <cell r="AI104">
            <v>36.276735652456409</v>
          </cell>
        </row>
        <row r="105">
          <cell r="E105">
            <v>31</v>
          </cell>
          <cell r="F105" t="str">
            <v>TH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W105">
            <v>0</v>
          </cell>
          <cell r="X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</row>
        <row r="106">
          <cell r="E106">
            <v>31</v>
          </cell>
          <cell r="F106" t="str">
            <v>TH</v>
          </cell>
          <cell r="G106">
            <v>0.10792364863995128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16.608147338944701</v>
          </cell>
          <cell r="O106">
            <v>16.608147338944701</v>
          </cell>
          <cell r="P106">
            <v>8.409037542519112</v>
          </cell>
          <cell r="S106">
            <v>8.409037542519112</v>
          </cell>
          <cell r="T106">
            <v>15.067945560941139</v>
          </cell>
          <cell r="W106">
            <v>15.067945560941139</v>
          </cell>
          <cell r="X106">
            <v>7.2413512260352562</v>
          </cell>
          <cell r="AA106">
            <v>7.2413512260352562</v>
          </cell>
          <cell r="AB106">
            <v>13.493720782946996</v>
          </cell>
          <cell r="AC106">
            <v>0</v>
          </cell>
          <cell r="AD106">
            <v>0</v>
          </cell>
          <cell r="AE106">
            <v>13.493720782946996</v>
          </cell>
          <cell r="AF106">
            <v>3.6350382258509009</v>
          </cell>
          <cell r="AI106">
            <v>3.6350382258509009</v>
          </cell>
        </row>
        <row r="107">
          <cell r="E107">
            <v>31</v>
          </cell>
          <cell r="F107" t="str">
            <v>TH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</row>
        <row r="108">
          <cell r="E108">
            <v>23</v>
          </cell>
          <cell r="F108" t="str">
            <v>TH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  <cell r="P108">
            <v>0</v>
          </cell>
          <cell r="S108">
            <v>0</v>
          </cell>
          <cell r="T108">
            <v>0</v>
          </cell>
          <cell r="W108">
            <v>0</v>
          </cell>
          <cell r="X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</row>
        <row r="109">
          <cell r="E109">
            <v>23</v>
          </cell>
          <cell r="F109" t="str">
            <v>TH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O109">
            <v>0</v>
          </cell>
          <cell r="P109">
            <v>0</v>
          </cell>
          <cell r="S109">
            <v>0</v>
          </cell>
          <cell r="T109">
            <v>0</v>
          </cell>
          <cell r="W109">
            <v>0</v>
          </cell>
          <cell r="X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</row>
        <row r="110">
          <cell r="E110">
            <v>36</v>
          </cell>
          <cell r="F110" t="str">
            <v>Act</v>
          </cell>
          <cell r="G110">
            <v>0.20338583504660807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14716.164445392491</v>
          </cell>
          <cell r="O110">
            <v>14716.164445392491</v>
          </cell>
          <cell r="P110">
            <v>0</v>
          </cell>
          <cell r="Q110">
            <v>3719.6306371549163</v>
          </cell>
          <cell r="S110">
            <v>3719.6306371549163</v>
          </cell>
          <cell r="T110">
            <v>0</v>
          </cell>
          <cell r="U110">
            <v>5720.5636080203649</v>
          </cell>
          <cell r="W110">
            <v>5720.5636080203649</v>
          </cell>
          <cell r="X110">
            <v>0</v>
          </cell>
          <cell r="Y110">
            <v>1761.9498309671424</v>
          </cell>
          <cell r="AA110">
            <v>1761.9498309671424</v>
          </cell>
          <cell r="AB110">
            <v>0</v>
          </cell>
          <cell r="AC110">
            <v>21102.903194076753</v>
          </cell>
          <cell r="AD110">
            <v>0</v>
          </cell>
          <cell r="AE110">
            <v>21102.903194076753</v>
          </cell>
          <cell r="AF110">
            <v>0</v>
          </cell>
          <cell r="AG110">
            <v>899.90180182292522</v>
          </cell>
          <cell r="AI110">
            <v>899.90180182292522</v>
          </cell>
        </row>
        <row r="111">
          <cell r="E111">
            <v>36</v>
          </cell>
          <cell r="F111" t="str">
            <v>Cont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O111">
            <v>0</v>
          </cell>
          <cell r="P111">
            <v>0</v>
          </cell>
          <cell r="S111">
            <v>0</v>
          </cell>
          <cell r="T111">
            <v>0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</row>
        <row r="112">
          <cell r="E112">
            <v>23</v>
          </cell>
          <cell r="F112" t="str">
            <v>Cont</v>
          </cell>
          <cell r="G112">
            <v>8.1252907606838676E-2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879.94748755281762</v>
          </cell>
          <cell r="O112">
            <v>879.94748755281762</v>
          </cell>
          <cell r="P112">
            <v>2912.3787952388561</v>
          </cell>
          <cell r="S112">
            <v>2912.3787952388561</v>
          </cell>
          <cell r="T112">
            <v>1365.6390202525579</v>
          </cell>
          <cell r="W112">
            <v>1365.6390202525579</v>
          </cell>
          <cell r="X112">
            <v>1379.5631412231742</v>
          </cell>
          <cell r="AA112">
            <v>1379.5631412231742</v>
          </cell>
          <cell r="AB112">
            <v>576.59697146760948</v>
          </cell>
          <cell r="AC112">
            <v>0</v>
          </cell>
          <cell r="AD112">
            <v>0</v>
          </cell>
          <cell r="AE112">
            <v>576.59697146760948</v>
          </cell>
          <cell r="AF112">
            <v>205.47804824864178</v>
          </cell>
          <cell r="AI112">
            <v>205.47804824864178</v>
          </cell>
        </row>
        <row r="113">
          <cell r="E113">
            <v>23</v>
          </cell>
          <cell r="F113" t="str">
            <v>Cont</v>
          </cell>
          <cell r="G113">
            <v>8.1252907606838648E-2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334.80517711295226</v>
          </cell>
          <cell r="O113">
            <v>334.80517711295226</v>
          </cell>
          <cell r="P113">
            <v>1108.1110090690772</v>
          </cell>
          <cell r="S113">
            <v>1108.1110090690772</v>
          </cell>
          <cell r="T113">
            <v>519.60261324181806</v>
          </cell>
          <cell r="W113">
            <v>519.60261324181806</v>
          </cell>
          <cell r="X113">
            <v>524.90050641573271</v>
          </cell>
          <cell r="AA113">
            <v>524.90050641573271</v>
          </cell>
          <cell r="AB113">
            <v>219.38542229591567</v>
          </cell>
          <cell r="AC113">
            <v>0</v>
          </cell>
          <cell r="AD113">
            <v>0</v>
          </cell>
          <cell r="AE113">
            <v>219.38542229591567</v>
          </cell>
          <cell r="AF113">
            <v>78.180931600854123</v>
          </cell>
          <cell r="AI113">
            <v>78.180931600854123</v>
          </cell>
        </row>
        <row r="114">
          <cell r="E114">
            <v>23</v>
          </cell>
          <cell r="F114" t="str">
            <v>Cont</v>
          </cell>
          <cell r="G114">
            <v>8.1252907606838662E-2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34.84133338277492</v>
          </cell>
          <cell r="O114">
            <v>34.84133338277492</v>
          </cell>
          <cell r="P114">
            <v>115.31501819959536</v>
          </cell>
          <cell r="S114">
            <v>115.31501819959536</v>
          </cell>
          <cell r="T114">
            <v>54.072186190871442</v>
          </cell>
          <cell r="W114">
            <v>54.072186190871442</v>
          </cell>
          <cell r="X114">
            <v>54.623508795528814</v>
          </cell>
          <cell r="AA114">
            <v>54.623508795528814</v>
          </cell>
          <cell r="AB114">
            <v>22.830234297584155</v>
          </cell>
          <cell r="AC114">
            <v>0</v>
          </cell>
          <cell r="AD114">
            <v>0</v>
          </cell>
          <cell r="AE114">
            <v>22.830234297584155</v>
          </cell>
          <cell r="AF114">
            <v>8.1358595633732325</v>
          </cell>
          <cell r="AI114">
            <v>8.1358595633732325</v>
          </cell>
        </row>
        <row r="115">
          <cell r="E115">
            <v>23</v>
          </cell>
          <cell r="F115" t="str">
            <v>Cont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O115">
            <v>0</v>
          </cell>
          <cell r="P115">
            <v>0</v>
          </cell>
          <cell r="S115">
            <v>0</v>
          </cell>
          <cell r="T115">
            <v>0</v>
          </cell>
          <cell r="W115">
            <v>0</v>
          </cell>
          <cell r="X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I115">
            <v>0</v>
          </cell>
        </row>
        <row r="116">
          <cell r="E116">
            <v>23</v>
          </cell>
          <cell r="F116" t="str">
            <v>Cont</v>
          </cell>
          <cell r="G116">
            <v>8.5711859435757487E-2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307.99026612627989</v>
          </cell>
          <cell r="O116">
            <v>307.99026612627989</v>
          </cell>
          <cell r="P116">
            <v>754.23319948014591</v>
          </cell>
          <cell r="S116">
            <v>754.23319948014591</v>
          </cell>
          <cell r="T116">
            <v>477.98707448979593</v>
          </cell>
          <cell r="W116">
            <v>477.98707448979593</v>
          </cell>
          <cell r="X116">
            <v>357.2723175950394</v>
          </cell>
          <cell r="AA116">
            <v>357.2723175950394</v>
          </cell>
          <cell r="AB116">
            <v>201.81460507807483</v>
          </cell>
          <cell r="AC116">
            <v>0</v>
          </cell>
          <cell r="AD116">
            <v>0</v>
          </cell>
          <cell r="AE116">
            <v>201.81460507807483</v>
          </cell>
          <cell r="AF116">
            <v>47.749474234020788</v>
          </cell>
          <cell r="AI116">
            <v>47.749474234020788</v>
          </cell>
        </row>
        <row r="117">
          <cell r="E117">
            <v>24</v>
          </cell>
          <cell r="F117" t="str">
            <v>Cont</v>
          </cell>
          <cell r="G117">
            <v>8.1252907606838676E-2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136.02235317814308</v>
          </cell>
          <cell r="O117">
            <v>136.02235317814308</v>
          </cell>
          <cell r="P117">
            <v>450.19574767606389</v>
          </cell>
          <cell r="S117">
            <v>450.19574767606389</v>
          </cell>
          <cell r="T117">
            <v>211.10058924453364</v>
          </cell>
          <cell r="W117">
            <v>211.10058924453364</v>
          </cell>
          <cell r="X117">
            <v>213.2529809805765</v>
          </cell>
          <cell r="AA117">
            <v>213.2529809805765</v>
          </cell>
          <cell r="AB117">
            <v>89.130406079723272</v>
          </cell>
          <cell r="AC117">
            <v>0</v>
          </cell>
          <cell r="AD117">
            <v>0</v>
          </cell>
          <cell r="AE117">
            <v>89.130406079723272</v>
          </cell>
          <cell r="AF117">
            <v>31.762813173047036</v>
          </cell>
          <cell r="AI117">
            <v>31.762813173047036</v>
          </cell>
        </row>
        <row r="118">
          <cell r="E118">
            <v>25</v>
          </cell>
          <cell r="F118" t="str">
            <v>Cont</v>
          </cell>
          <cell r="G118">
            <v>8.1252907606838662E-2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278.94010834588977</v>
          </cell>
          <cell r="O118">
            <v>278.94010834588977</v>
          </cell>
          <cell r="P118">
            <v>923.21333736342604</v>
          </cell>
          <cell r="S118">
            <v>923.21333736342604</v>
          </cell>
          <cell r="T118">
            <v>432.90253300229847</v>
          </cell>
          <cell r="W118">
            <v>432.90253300229847</v>
          </cell>
          <cell r="X118">
            <v>437.31642799842666</v>
          </cell>
          <cell r="AA118">
            <v>437.31642799842666</v>
          </cell>
          <cell r="AB118">
            <v>182.77911349048878</v>
          </cell>
          <cell r="AC118">
            <v>0</v>
          </cell>
          <cell r="AD118">
            <v>0</v>
          </cell>
          <cell r="AE118">
            <v>182.77911349048878</v>
          </cell>
          <cell r="AF118">
            <v>65.13578350064644</v>
          </cell>
          <cell r="AI118">
            <v>65.13578350064644</v>
          </cell>
        </row>
        <row r="119">
          <cell r="E119">
            <v>23</v>
          </cell>
          <cell r="F119" t="str">
            <v>Cont</v>
          </cell>
          <cell r="G119">
            <v>8.1252907606838676E-2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90.012239490130867</v>
          </cell>
          <cell r="O119">
            <v>90.012239490130867</v>
          </cell>
          <cell r="P119">
            <v>297.915206658606</v>
          </cell>
          <cell r="S119">
            <v>297.915206658606</v>
          </cell>
          <cell r="T119">
            <v>139.69495712738492</v>
          </cell>
          <cell r="W119">
            <v>139.69495712738492</v>
          </cell>
          <cell r="X119">
            <v>141.11929361248846</v>
          </cell>
          <cell r="AA119">
            <v>141.11929361248846</v>
          </cell>
          <cell r="AB119">
            <v>58.981684042721191</v>
          </cell>
          <cell r="AC119">
            <v>0</v>
          </cell>
          <cell r="AD119">
            <v>0</v>
          </cell>
          <cell r="AE119">
            <v>58.981684042721191</v>
          </cell>
          <cell r="AF119">
            <v>21.018912549382375</v>
          </cell>
          <cell r="AI119">
            <v>21.018912549382375</v>
          </cell>
        </row>
        <row r="120">
          <cell r="E120">
            <v>23</v>
          </cell>
          <cell r="F120" t="str">
            <v>Cont</v>
          </cell>
          <cell r="G120">
            <v>8.1252907606838662E-2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37.953583769665173</v>
          </cell>
          <cell r="O120">
            <v>37.953583769665173</v>
          </cell>
          <cell r="P120">
            <v>125.61569200168863</v>
          </cell>
          <cell r="S120">
            <v>125.61569200168863</v>
          </cell>
          <cell r="T120">
            <v>58.902259154604209</v>
          </cell>
          <cell r="W120">
            <v>58.902259154604209</v>
          </cell>
          <cell r="X120">
            <v>59.502829414935242</v>
          </cell>
          <cell r="AA120">
            <v>59.502829414935242</v>
          </cell>
          <cell r="AB120">
            <v>24.869576613931301</v>
          </cell>
          <cell r="AC120">
            <v>0</v>
          </cell>
          <cell r="AD120">
            <v>0</v>
          </cell>
          <cell r="AE120">
            <v>24.869576613931301</v>
          </cell>
          <cell r="AF120">
            <v>8.8626064933948978</v>
          </cell>
          <cell r="AI120">
            <v>8.8626064933948978</v>
          </cell>
        </row>
        <row r="121">
          <cell r="E121">
            <v>29</v>
          </cell>
          <cell r="F121" t="str">
            <v>Cont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O121">
            <v>0</v>
          </cell>
          <cell r="P121">
            <v>0</v>
          </cell>
          <cell r="S121">
            <v>0</v>
          </cell>
          <cell r="T121">
            <v>0</v>
          </cell>
          <cell r="W121">
            <v>0</v>
          </cell>
          <cell r="X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I121">
            <v>0</v>
          </cell>
        </row>
        <row r="122">
          <cell r="E122">
            <v>28</v>
          </cell>
          <cell r="F122" t="str">
            <v>Cont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O122">
            <v>0</v>
          </cell>
          <cell r="P122">
            <v>0</v>
          </cell>
          <cell r="S122">
            <v>0</v>
          </cell>
          <cell r="T122">
            <v>0</v>
          </cell>
          <cell r="W122">
            <v>0</v>
          </cell>
          <cell r="X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I122">
            <v>0</v>
          </cell>
        </row>
        <row r="123">
          <cell r="E123">
            <v>26</v>
          </cell>
          <cell r="F123" t="str">
            <v>Cont</v>
          </cell>
          <cell r="G123">
            <v>8.1252907606838662E-2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13.204311180016864</v>
          </cell>
          <cell r="O123">
            <v>13.204311180016864</v>
          </cell>
          <cell r="P123">
            <v>43.702557743945164</v>
          </cell>
          <cell r="S123">
            <v>43.702557743945164</v>
          </cell>
          <cell r="T123">
            <v>20.492498516175107</v>
          </cell>
          <cell r="W123">
            <v>20.492498516175107</v>
          </cell>
          <cell r="X123">
            <v>20.701441014227505</v>
          </cell>
          <cell r="AA123">
            <v>20.701441014227505</v>
          </cell>
          <cell r="AB123">
            <v>8.6522956703784306</v>
          </cell>
          <cell r="AC123">
            <v>0</v>
          </cell>
          <cell r="AD123">
            <v>0</v>
          </cell>
          <cell r="AE123">
            <v>8.6522956703784306</v>
          </cell>
          <cell r="AF123">
            <v>3.0833613688506949</v>
          </cell>
          <cell r="AI123">
            <v>3.0833613688506949</v>
          </cell>
        </row>
        <row r="124">
          <cell r="E124">
            <v>32</v>
          </cell>
          <cell r="F124" t="str">
            <v>Cont</v>
          </cell>
          <cell r="G124">
            <v>6.3544208719584716E-2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O124">
            <v>0</v>
          </cell>
          <cell r="P124">
            <v>1535.0979023714008</v>
          </cell>
          <cell r="S124">
            <v>1535.0979023714008</v>
          </cell>
          <cell r="T124">
            <v>0</v>
          </cell>
          <cell r="W124">
            <v>0</v>
          </cell>
          <cell r="X124">
            <v>727.15969768173943</v>
          </cell>
          <cell r="AA124">
            <v>727.15969768173943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144.38907242474826</v>
          </cell>
          <cell r="AI124">
            <v>144.38907242474826</v>
          </cell>
        </row>
        <row r="125">
          <cell r="E125">
            <v>32</v>
          </cell>
          <cell r="F125" t="str">
            <v>Cont</v>
          </cell>
          <cell r="G125">
            <v>6.3544208719584716E-2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O125">
            <v>0</v>
          </cell>
          <cell r="P125">
            <v>1736.4174798253289</v>
          </cell>
          <cell r="S125">
            <v>1736.4174798253289</v>
          </cell>
          <cell r="T125">
            <v>0</v>
          </cell>
          <cell r="W125">
            <v>0</v>
          </cell>
          <cell r="X125">
            <v>822.52265977859975</v>
          </cell>
          <cell r="AA125">
            <v>822.52265977859975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163.32489860535242</v>
          </cell>
          <cell r="AI125">
            <v>163.32489860535242</v>
          </cell>
        </row>
        <row r="126">
          <cell r="E126">
            <v>32</v>
          </cell>
          <cell r="F126" t="str">
            <v>Cont</v>
          </cell>
          <cell r="G126">
            <v>6.3544208719584716E-2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O126">
            <v>0</v>
          </cell>
          <cell r="P126">
            <v>32.369791469194311</v>
          </cell>
          <cell r="S126">
            <v>32.369791469194311</v>
          </cell>
          <cell r="T126">
            <v>0</v>
          </cell>
          <cell r="W126">
            <v>0</v>
          </cell>
          <cell r="X126">
            <v>15.333229067930489</v>
          </cell>
          <cell r="AA126">
            <v>15.333229067930489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3.0446554305099349</v>
          </cell>
          <cell r="AI126">
            <v>3.0446554305099349</v>
          </cell>
        </row>
        <row r="127">
          <cell r="E127">
            <v>32</v>
          </cell>
          <cell r="F127" t="str">
            <v>Cont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O127">
            <v>0</v>
          </cell>
          <cell r="P127">
            <v>0</v>
          </cell>
          <cell r="S127">
            <v>0</v>
          </cell>
          <cell r="T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I127">
            <v>0</v>
          </cell>
        </row>
        <row r="128">
          <cell r="E128">
            <v>32</v>
          </cell>
          <cell r="F128" t="str">
            <v>Cont</v>
          </cell>
          <cell r="G128">
            <v>6.3544208719584702E-2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O128">
            <v>0</v>
          </cell>
          <cell r="P128">
            <v>2.371131202509162</v>
          </cell>
          <cell r="S128">
            <v>2.371131202509162</v>
          </cell>
          <cell r="T128">
            <v>0</v>
          </cell>
          <cell r="W128">
            <v>0</v>
          </cell>
          <cell r="X128">
            <v>1.1231798608523873</v>
          </cell>
          <cell r="AA128">
            <v>1.1231798608523873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0.22302514673415544</v>
          </cell>
          <cell r="AI128">
            <v>0.22302514673415544</v>
          </cell>
        </row>
        <row r="129">
          <cell r="E129">
            <v>32</v>
          </cell>
          <cell r="F129" t="str">
            <v>Cont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O129">
            <v>0</v>
          </cell>
          <cell r="P129">
            <v>0</v>
          </cell>
          <cell r="S129">
            <v>0</v>
          </cell>
          <cell r="T129">
            <v>0</v>
          </cell>
          <cell r="W129">
            <v>0</v>
          </cell>
          <cell r="X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I129">
            <v>0</v>
          </cell>
        </row>
        <row r="130">
          <cell r="E130">
            <v>32</v>
          </cell>
          <cell r="F130" t="str">
            <v>ACT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W130">
            <v>0</v>
          </cell>
          <cell r="X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I130">
            <v>0</v>
          </cell>
        </row>
        <row r="131">
          <cell r="E131">
            <v>32</v>
          </cell>
          <cell r="F131" t="str">
            <v>Cont</v>
          </cell>
          <cell r="G131">
            <v>6.3544208719584716E-2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O131">
            <v>0</v>
          </cell>
          <cell r="P131">
            <v>10.43662518519802</v>
          </cell>
          <cell r="S131">
            <v>10.43662518519802</v>
          </cell>
          <cell r="T131">
            <v>0</v>
          </cell>
          <cell r="W131">
            <v>0</v>
          </cell>
          <cell r="X131">
            <v>4.9437193567671995</v>
          </cell>
          <cell r="AA131">
            <v>4.9437193567671995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0.98165376124064407</v>
          </cell>
          <cell r="AI131">
            <v>0.98165376124064407</v>
          </cell>
        </row>
        <row r="132">
          <cell r="E132">
            <v>56</v>
          </cell>
          <cell r="F132" t="str">
            <v>DH</v>
          </cell>
          <cell r="G132">
            <v>0.11021083809358596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18008.821526107193</v>
          </cell>
          <cell r="O132">
            <v>18008.821526107193</v>
          </cell>
          <cell r="P132">
            <v>7925.3555071714309</v>
          </cell>
          <cell r="S132">
            <v>7925.3555071714309</v>
          </cell>
          <cell r="T132">
            <v>15705.382636418868</v>
          </cell>
          <cell r="W132">
            <v>15705.382636418868</v>
          </cell>
          <cell r="X132">
            <v>6889.9388645711497</v>
          </cell>
          <cell r="AA132">
            <v>6889.9388645711497</v>
          </cell>
          <cell r="AB132">
            <v>14778.329917012754</v>
          </cell>
          <cell r="AC132">
            <v>0</v>
          </cell>
          <cell r="AD132">
            <v>0</v>
          </cell>
          <cell r="AE132">
            <v>14778.329917012754</v>
          </cell>
          <cell r="AF132">
            <v>3223.2792509444957</v>
          </cell>
          <cell r="AI132">
            <v>3223.2792509444957</v>
          </cell>
        </row>
        <row r="133">
          <cell r="E133">
            <v>62</v>
          </cell>
          <cell r="F133" t="str">
            <v>CUST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O133">
            <v>0</v>
          </cell>
          <cell r="P133">
            <v>0</v>
          </cell>
          <cell r="S133">
            <v>0</v>
          </cell>
          <cell r="T133">
            <v>0</v>
          </cell>
          <cell r="W133">
            <v>0</v>
          </cell>
          <cell r="X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I133">
            <v>0</v>
          </cell>
        </row>
        <row r="134">
          <cell r="E134">
            <v>62</v>
          </cell>
          <cell r="F134" t="str">
            <v>CUST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O134">
            <v>0</v>
          </cell>
          <cell r="P134">
            <v>0</v>
          </cell>
          <cell r="S134">
            <v>0</v>
          </cell>
          <cell r="T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I134">
            <v>0</v>
          </cell>
        </row>
        <row r="135">
          <cell r="E135">
            <v>62</v>
          </cell>
          <cell r="F135" t="str">
            <v>CUST</v>
          </cell>
          <cell r="G135">
            <v>0.1683087563617382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196.05898473182825</v>
          </cell>
          <cell r="O135">
            <v>196.05898473182825</v>
          </cell>
          <cell r="P135">
            <v>5.7940754273783117</v>
          </cell>
          <cell r="S135">
            <v>5.7940754273783117</v>
          </cell>
          <cell r="T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0.1174474748792901</v>
          </cell>
          <cell r="AI135">
            <v>0.1174474748792901</v>
          </cell>
        </row>
        <row r="136">
          <cell r="E136">
            <v>56</v>
          </cell>
          <cell r="F136" t="str">
            <v>DH</v>
          </cell>
          <cell r="G136">
            <v>0.11021083809358595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1028.8183552539012</v>
          </cell>
          <cell r="O136">
            <v>1028.8183552539012</v>
          </cell>
          <cell r="P136">
            <v>452.76428587346237</v>
          </cell>
          <cell r="S136">
            <v>452.76428587346237</v>
          </cell>
          <cell r="T136">
            <v>897.22616825368539</v>
          </cell>
          <cell r="W136">
            <v>897.22616825368539</v>
          </cell>
          <cell r="X136">
            <v>393.6124060184564</v>
          </cell>
          <cell r="AA136">
            <v>393.6124060184564</v>
          </cell>
          <cell r="AB136">
            <v>844.26496517716021</v>
          </cell>
          <cell r="AC136">
            <v>0</v>
          </cell>
          <cell r="AD136">
            <v>0</v>
          </cell>
          <cell r="AE136">
            <v>844.26496517716021</v>
          </cell>
          <cell r="AF136">
            <v>184.14135831560822</v>
          </cell>
          <cell r="AI136">
            <v>184.14135831560822</v>
          </cell>
        </row>
        <row r="137">
          <cell r="E137">
            <v>57</v>
          </cell>
          <cell r="F137" t="str">
            <v>DH</v>
          </cell>
          <cell r="G137">
            <v>0.11021083809358595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1208.5194496403387</v>
          </cell>
          <cell r="O137">
            <v>1208.5194496403387</v>
          </cell>
          <cell r="P137">
            <v>531.8474760742007</v>
          </cell>
          <cell r="S137">
            <v>531.8474760742007</v>
          </cell>
          <cell r="T137">
            <v>1053.9423888809374</v>
          </cell>
          <cell r="W137">
            <v>1053.9423888809374</v>
          </cell>
          <cell r="X137">
            <v>462.36368729603367</v>
          </cell>
          <cell r="AA137">
            <v>462.36368729603367</v>
          </cell>
          <cell r="AB137">
            <v>991.73058670276146</v>
          </cell>
          <cell r="AC137">
            <v>0</v>
          </cell>
          <cell r="AD137">
            <v>0</v>
          </cell>
          <cell r="AE137">
            <v>991.73058670276146</v>
          </cell>
          <cell r="AF137">
            <v>216.30486263309641</v>
          </cell>
          <cell r="AI137">
            <v>216.30486263309641</v>
          </cell>
        </row>
        <row r="138">
          <cell r="E138">
            <v>58</v>
          </cell>
          <cell r="F138" t="str">
            <v>DH</v>
          </cell>
          <cell r="G138">
            <v>0.11021083809358594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1295.4175311477331</v>
          </cell>
          <cell r="O138">
            <v>1295.4175311477331</v>
          </cell>
          <cell r="P138">
            <v>570.08974461125422</v>
          </cell>
          <cell r="S138">
            <v>570.08974461125422</v>
          </cell>
          <cell r="T138">
            <v>1129.7256720050361</v>
          </cell>
          <cell r="W138">
            <v>1129.7256720050361</v>
          </cell>
          <cell r="X138">
            <v>495.60975329577207</v>
          </cell>
          <cell r="AA138">
            <v>495.60975329577207</v>
          </cell>
          <cell r="AB138">
            <v>1063.0405564201044</v>
          </cell>
          <cell r="AC138">
            <v>0</v>
          </cell>
          <cell r="AD138">
            <v>0</v>
          </cell>
          <cell r="AE138">
            <v>1063.0405564201044</v>
          </cell>
          <cell r="AF138">
            <v>231.85817258531148</v>
          </cell>
          <cell r="AI138">
            <v>231.85817258531148</v>
          </cell>
        </row>
        <row r="139">
          <cell r="E139">
            <v>56</v>
          </cell>
          <cell r="F139" t="str">
            <v>DH</v>
          </cell>
          <cell r="G139">
            <v>0.11021083809358596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240.69967014099589</v>
          </cell>
          <cell r="O139">
            <v>240.69967014099589</v>
          </cell>
          <cell r="P139">
            <v>105.92755631237821</v>
          </cell>
          <cell r="S139">
            <v>105.92755631237821</v>
          </cell>
          <cell r="T139">
            <v>209.91270386815236</v>
          </cell>
          <cell r="W139">
            <v>209.91270386815236</v>
          </cell>
          <cell r="X139">
            <v>92.088536142674869</v>
          </cell>
          <cell r="AA139">
            <v>92.088536142674869</v>
          </cell>
          <cell r="AB139">
            <v>197.52203835787006</v>
          </cell>
          <cell r="AC139">
            <v>0</v>
          </cell>
          <cell r="AD139">
            <v>0</v>
          </cell>
          <cell r="AE139">
            <v>197.52203835787006</v>
          </cell>
          <cell r="AF139">
            <v>43.081233902503087</v>
          </cell>
          <cell r="AI139">
            <v>43.081233902503087</v>
          </cell>
        </row>
        <row r="140">
          <cell r="E140">
            <v>56</v>
          </cell>
          <cell r="F140" t="str">
            <v>DH</v>
          </cell>
          <cell r="G140">
            <v>0.11021083809358598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10.548655302481038</v>
          </cell>
          <cell r="O140">
            <v>10.548655302481038</v>
          </cell>
          <cell r="P140">
            <v>4.6422717485191649</v>
          </cell>
          <cell r="S140">
            <v>4.6422717485191649</v>
          </cell>
          <cell r="T140">
            <v>9.1994174957524333</v>
          </cell>
          <cell r="W140">
            <v>9.1994174957524333</v>
          </cell>
          <cell r="X140">
            <v>4.0357771346762377</v>
          </cell>
          <cell r="AA140">
            <v>4.0357771346762377</v>
          </cell>
          <cell r="AB140">
            <v>8.6563969782762591</v>
          </cell>
          <cell r="AC140">
            <v>0</v>
          </cell>
          <cell r="AD140">
            <v>0</v>
          </cell>
          <cell r="AE140">
            <v>8.6563969782762591</v>
          </cell>
          <cell r="AF140">
            <v>1.8880336901868624</v>
          </cell>
          <cell r="AI140">
            <v>1.8880336901868624</v>
          </cell>
        </row>
        <row r="141">
          <cell r="E141">
            <v>29</v>
          </cell>
          <cell r="F141" t="str">
            <v>DH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O141">
            <v>0</v>
          </cell>
          <cell r="P141">
            <v>0</v>
          </cell>
          <cell r="S141">
            <v>0</v>
          </cell>
          <cell r="T141">
            <v>0</v>
          </cell>
          <cell r="W141">
            <v>0</v>
          </cell>
          <cell r="X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I141">
            <v>0</v>
          </cell>
        </row>
        <row r="142">
          <cell r="E142">
            <v>28</v>
          </cell>
          <cell r="F142" t="str">
            <v>DH</v>
          </cell>
          <cell r="G142">
            <v>0.11021083809358598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48.120185131677005</v>
          </cell>
          <cell r="O142">
            <v>48.120185131677005</v>
          </cell>
          <cell r="P142">
            <v>21.176820131543742</v>
          </cell>
          <cell r="S142">
            <v>21.176820131543742</v>
          </cell>
          <cell r="T142">
            <v>41.965317882278129</v>
          </cell>
          <cell r="W142">
            <v>41.965317882278129</v>
          </cell>
          <cell r="X142">
            <v>18.41015155980433</v>
          </cell>
          <cell r="AA142">
            <v>18.41015155980433</v>
          </cell>
          <cell r="AB142">
            <v>39.488201408000428</v>
          </cell>
          <cell r="AC142">
            <v>0</v>
          </cell>
          <cell r="AD142">
            <v>0</v>
          </cell>
          <cell r="AE142">
            <v>39.488201408000428</v>
          </cell>
          <cell r="AF142">
            <v>8.6127120567933098</v>
          </cell>
          <cell r="AI142">
            <v>8.6127120567933098</v>
          </cell>
        </row>
        <row r="143">
          <cell r="E143">
            <v>86</v>
          </cell>
          <cell r="F143" t="str">
            <v>DH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O143">
            <v>0</v>
          </cell>
          <cell r="P143">
            <v>0</v>
          </cell>
          <cell r="S143">
            <v>0</v>
          </cell>
          <cell r="T143">
            <v>0</v>
          </cell>
          <cell r="W143">
            <v>0</v>
          </cell>
          <cell r="X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I143">
            <v>0</v>
          </cell>
        </row>
        <row r="144">
          <cell r="E144">
            <v>60</v>
          </cell>
          <cell r="F144" t="str">
            <v>DH</v>
          </cell>
          <cell r="G144">
            <v>0.11021083809358595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266.00779153765819</v>
          </cell>
          <cell r="O144">
            <v>266.00779153765819</v>
          </cell>
          <cell r="P144">
            <v>117.06520121581779</v>
          </cell>
          <cell r="S144">
            <v>117.06520121581779</v>
          </cell>
          <cell r="T144">
            <v>231.98376108682194</v>
          </cell>
          <cell r="W144">
            <v>231.98376108682194</v>
          </cell>
          <cell r="X144">
            <v>101.77109138080436</v>
          </cell>
          <cell r="AA144">
            <v>101.77109138080436</v>
          </cell>
          <cell r="AB144">
            <v>218.29029168513438</v>
          </cell>
          <cell r="AC144">
            <v>0</v>
          </cell>
          <cell r="AD144">
            <v>0</v>
          </cell>
          <cell r="AE144">
            <v>218.29029168513438</v>
          </cell>
          <cell r="AF144">
            <v>47.610966315031433</v>
          </cell>
          <cell r="AI144">
            <v>47.610966315031433</v>
          </cell>
        </row>
        <row r="145">
          <cell r="E145">
            <v>84</v>
          </cell>
          <cell r="F145" t="str">
            <v>CUST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O145">
            <v>0</v>
          </cell>
          <cell r="P145">
            <v>0</v>
          </cell>
          <cell r="S145">
            <v>0</v>
          </cell>
          <cell r="T145">
            <v>0</v>
          </cell>
          <cell r="W145">
            <v>0</v>
          </cell>
          <cell r="X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I145">
            <v>0</v>
          </cell>
        </row>
        <row r="146">
          <cell r="E146">
            <v>30</v>
          </cell>
          <cell r="F146" t="str">
            <v>TH</v>
          </cell>
          <cell r="G146">
            <v>0.10792364863995128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2.0122323752089453</v>
          </cell>
          <cell r="O146">
            <v>2.0122323752089453</v>
          </cell>
          <cell r="P146">
            <v>1.0188335424822648</v>
          </cell>
          <cell r="S146">
            <v>1.0188335424822648</v>
          </cell>
          <cell r="T146">
            <v>1.8256225253080067</v>
          </cell>
          <cell r="W146">
            <v>1.8256225253080067</v>
          </cell>
          <cell r="X146">
            <v>0.87735742463692556</v>
          </cell>
          <cell r="AA146">
            <v>0.87735742463692556</v>
          </cell>
          <cell r="AB146">
            <v>1.6348904707634324</v>
          </cell>
          <cell r="AC146">
            <v>0</v>
          </cell>
          <cell r="AD146">
            <v>0</v>
          </cell>
          <cell r="AE146">
            <v>1.6348904707634324</v>
          </cell>
          <cell r="AF146">
            <v>0.4404188771873</v>
          </cell>
          <cell r="AI146">
            <v>0.4404188771873</v>
          </cell>
        </row>
        <row r="147">
          <cell r="E147">
            <v>74</v>
          </cell>
          <cell r="F147" t="str">
            <v>CUST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O147">
            <v>0</v>
          </cell>
          <cell r="P147">
            <v>0</v>
          </cell>
          <cell r="S147">
            <v>0</v>
          </cell>
          <cell r="T147">
            <v>0</v>
          </cell>
          <cell r="W147">
            <v>0</v>
          </cell>
          <cell r="X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I147">
            <v>0</v>
          </cell>
        </row>
        <row r="148">
          <cell r="E148">
            <v>87</v>
          </cell>
          <cell r="F148" t="str">
            <v>REV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O148">
            <v>0</v>
          </cell>
          <cell r="P148">
            <v>0</v>
          </cell>
          <cell r="S148">
            <v>0</v>
          </cell>
          <cell r="T148">
            <v>0</v>
          </cell>
          <cell r="W148">
            <v>0</v>
          </cell>
          <cell r="X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I148">
            <v>0</v>
          </cell>
        </row>
        <row r="149">
          <cell r="E149">
            <v>87</v>
          </cell>
          <cell r="F149" t="str">
            <v>REV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O149">
            <v>0</v>
          </cell>
          <cell r="P149">
            <v>0</v>
          </cell>
          <cell r="S149">
            <v>0</v>
          </cell>
          <cell r="T149">
            <v>0</v>
          </cell>
          <cell r="W149">
            <v>0</v>
          </cell>
          <cell r="X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I149">
            <v>0</v>
          </cell>
        </row>
        <row r="150">
          <cell r="E150">
            <v>56</v>
          </cell>
          <cell r="F150" t="str">
            <v>DH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O150">
            <v>0</v>
          </cell>
          <cell r="P150">
            <v>0</v>
          </cell>
          <cell r="S150">
            <v>0</v>
          </cell>
          <cell r="T150">
            <v>0</v>
          </cell>
          <cell r="W150">
            <v>0</v>
          </cell>
          <cell r="X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I150">
            <v>0</v>
          </cell>
        </row>
        <row r="151">
          <cell r="E151">
            <v>42</v>
          </cell>
          <cell r="F151" t="str">
            <v>DH</v>
          </cell>
          <cell r="G151">
            <v>0.11021083809358594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486.50451952948498</v>
          </cell>
          <cell r="O151">
            <v>486.50451952948498</v>
          </cell>
          <cell r="P151">
            <v>214.1018093564422</v>
          </cell>
          <cell r="S151">
            <v>214.1018093564422</v>
          </cell>
          <cell r="T151">
            <v>424.27760320024169</v>
          </cell>
          <cell r="W151">
            <v>424.27760320024169</v>
          </cell>
          <cell r="X151">
            <v>186.1302468924118</v>
          </cell>
          <cell r="AA151">
            <v>186.1302468924118</v>
          </cell>
          <cell r="AB151">
            <v>399.23346929179331</v>
          </cell>
          <cell r="AC151">
            <v>0</v>
          </cell>
          <cell r="AD151">
            <v>0</v>
          </cell>
          <cell r="AE151">
            <v>399.23346929179331</v>
          </cell>
          <cell r="AF151">
            <v>87.076209901730365</v>
          </cell>
          <cell r="AI151">
            <v>87.076209901730365</v>
          </cell>
        </row>
        <row r="152">
          <cell r="E152">
            <v>42</v>
          </cell>
          <cell r="F152" t="str">
            <v>DH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O152">
            <v>0</v>
          </cell>
          <cell r="P152">
            <v>0</v>
          </cell>
          <cell r="S152">
            <v>0</v>
          </cell>
          <cell r="T152">
            <v>0</v>
          </cell>
          <cell r="W152">
            <v>0</v>
          </cell>
          <cell r="X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I152">
            <v>0</v>
          </cell>
        </row>
        <row r="153">
          <cell r="E153">
            <v>34</v>
          </cell>
          <cell r="F153" t="str">
            <v>DH</v>
          </cell>
          <cell r="G153">
            <v>0.11021083809358596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1018.4556651176597</v>
          </cell>
          <cell r="O153">
            <v>1018.4556651176597</v>
          </cell>
          <cell r="P153">
            <v>448.20385401947829</v>
          </cell>
          <cell r="S153">
            <v>448.20385401947829</v>
          </cell>
          <cell r="T153">
            <v>888.18892983714693</v>
          </cell>
          <cell r="W153">
            <v>888.18892983714693</v>
          </cell>
          <cell r="X153">
            <v>389.64777671677257</v>
          </cell>
          <cell r="AA153">
            <v>389.64777671677257</v>
          </cell>
          <cell r="AB153">
            <v>835.76117421898209</v>
          </cell>
          <cell r="AC153">
            <v>0</v>
          </cell>
          <cell r="AD153">
            <v>0</v>
          </cell>
          <cell r="AE153">
            <v>835.76117421898209</v>
          </cell>
          <cell r="AF153">
            <v>182.28660929431925</v>
          </cell>
          <cell r="AI153">
            <v>182.28660929431925</v>
          </cell>
        </row>
        <row r="154">
          <cell r="E154">
            <v>75</v>
          </cell>
          <cell r="F154" t="str">
            <v>CUST</v>
          </cell>
          <cell r="G154">
            <v>0.1683087563617382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4784.3163043194572</v>
          </cell>
          <cell r="O154">
            <v>4784.3163043194572</v>
          </cell>
          <cell r="P154">
            <v>141.38953934490408</v>
          </cell>
          <cell r="S154">
            <v>141.38953934490408</v>
          </cell>
          <cell r="T154">
            <v>0</v>
          </cell>
          <cell r="W154">
            <v>0</v>
          </cell>
          <cell r="X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2.8660041759102182</v>
          </cell>
          <cell r="AI154">
            <v>2.8660041759102182</v>
          </cell>
        </row>
        <row r="155">
          <cell r="E155">
            <v>75</v>
          </cell>
          <cell r="F155" t="str">
            <v>CUST</v>
          </cell>
          <cell r="G155">
            <v>0.1683087563617382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369.60059506720597</v>
          </cell>
          <cell r="O155">
            <v>369.60059506720597</v>
          </cell>
          <cell r="P155">
            <v>10.922701291922222</v>
          </cell>
          <cell r="S155">
            <v>10.922701291922222</v>
          </cell>
          <cell r="T155">
            <v>0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0.22140610726869375</v>
          </cell>
          <cell r="AI155">
            <v>0.22140610726869375</v>
          </cell>
        </row>
        <row r="156">
          <cell r="E156">
            <v>43</v>
          </cell>
          <cell r="F156" t="str">
            <v>DH</v>
          </cell>
          <cell r="G156">
            <v>0.11021083809358594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8224.6681056296711</v>
          </cell>
          <cell r="O156">
            <v>8224.6681056296711</v>
          </cell>
          <cell r="P156">
            <v>3619.5271617919948</v>
          </cell>
          <cell r="S156">
            <v>3619.5271617919948</v>
          </cell>
          <cell r="T156">
            <v>7172.6825361229621</v>
          </cell>
          <cell r="W156">
            <v>7172.6825361229621</v>
          </cell>
          <cell r="X156">
            <v>3146.6501207214724</v>
          </cell>
          <cell r="AA156">
            <v>3146.6501207214724</v>
          </cell>
          <cell r="AB156">
            <v>6749.2955353420784</v>
          </cell>
          <cell r="AC156">
            <v>0</v>
          </cell>
          <cell r="AD156">
            <v>0</v>
          </cell>
          <cell r="AE156">
            <v>6749.2955353420784</v>
          </cell>
          <cell r="AF156">
            <v>1472.0786705753762</v>
          </cell>
          <cell r="AI156">
            <v>1472.0786705753762</v>
          </cell>
        </row>
        <row r="157">
          <cell r="E157">
            <v>43</v>
          </cell>
          <cell r="F157" t="str">
            <v>DH</v>
          </cell>
          <cell r="G157">
            <v>0.11021083809358596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51.609654053428152</v>
          </cell>
          <cell r="O157">
            <v>51.609654053428152</v>
          </cell>
          <cell r="P157">
            <v>22.712472072788898</v>
          </cell>
          <cell r="S157">
            <v>22.712472072788898</v>
          </cell>
          <cell r="T157">
            <v>45.008462295395098</v>
          </cell>
          <cell r="W157">
            <v>45.008462295395098</v>
          </cell>
          <cell r="X157">
            <v>19.745176592165983</v>
          </cell>
          <cell r="AA157">
            <v>19.745176592165983</v>
          </cell>
          <cell r="AB157">
            <v>42.351715985344811</v>
          </cell>
          <cell r="AC157">
            <v>0</v>
          </cell>
          <cell r="AD157">
            <v>0</v>
          </cell>
          <cell r="AE157">
            <v>42.351715985344811</v>
          </cell>
          <cell r="AF157">
            <v>9.2372689027807464</v>
          </cell>
          <cell r="AI157">
            <v>9.2372689027807464</v>
          </cell>
        </row>
        <row r="158">
          <cell r="E158">
            <v>85</v>
          </cell>
          <cell r="F158" t="str">
            <v>DH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O158">
            <v>0</v>
          </cell>
          <cell r="P158">
            <v>0</v>
          </cell>
          <cell r="S158">
            <v>0</v>
          </cell>
          <cell r="T158">
            <v>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I158">
            <v>0</v>
          </cell>
        </row>
        <row r="159">
          <cell r="E159">
            <v>54</v>
          </cell>
          <cell r="F159" t="str">
            <v>DH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O159">
            <v>0</v>
          </cell>
          <cell r="P159">
            <v>0</v>
          </cell>
          <cell r="S159">
            <v>0</v>
          </cell>
          <cell r="T159">
            <v>0</v>
          </cell>
          <cell r="W159">
            <v>0</v>
          </cell>
          <cell r="X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I159">
            <v>0</v>
          </cell>
        </row>
        <row r="160">
          <cell r="E160">
            <v>54</v>
          </cell>
          <cell r="F160" t="str">
            <v>DH</v>
          </cell>
          <cell r="G160">
            <v>0.11021083809358595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1415.8347869223701</v>
          </cell>
          <cell r="O160">
            <v>1415.8347869223701</v>
          </cell>
          <cell r="P160">
            <v>623.08319339570005</v>
          </cell>
          <cell r="S160">
            <v>623.08319339570005</v>
          </cell>
          <cell r="T160">
            <v>1234.7408211210702</v>
          </cell>
          <cell r="W160">
            <v>1234.7408211210702</v>
          </cell>
          <cell r="X160">
            <v>541.67981564404477</v>
          </cell>
          <cell r="AA160">
            <v>541.67981564404477</v>
          </cell>
          <cell r="AB160">
            <v>1161.8569021181877</v>
          </cell>
          <cell r="AC160">
            <v>0</v>
          </cell>
          <cell r="AD160">
            <v>0</v>
          </cell>
          <cell r="AE160">
            <v>1161.8569021181877</v>
          </cell>
          <cell r="AF160">
            <v>253.41085672021629</v>
          </cell>
          <cell r="AI160">
            <v>253.41085672021629</v>
          </cell>
        </row>
        <row r="161">
          <cell r="E161">
            <v>54</v>
          </cell>
          <cell r="F161" t="str">
            <v>DH</v>
          </cell>
          <cell r="G161">
            <v>0.11021083809358598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205.44132677151256</v>
          </cell>
          <cell r="O161">
            <v>205.44132677151256</v>
          </cell>
          <cell r="P161">
            <v>90.410999307691228</v>
          </cell>
          <cell r="S161">
            <v>90.410999307691228</v>
          </cell>
          <cell r="T161">
            <v>179.16411918473932</v>
          </cell>
          <cell r="W161">
            <v>179.16411918473932</v>
          </cell>
          <cell r="X161">
            <v>78.599156511163287</v>
          </cell>
          <cell r="AA161">
            <v>78.599156511163287</v>
          </cell>
          <cell r="AB161">
            <v>168.58847211167401</v>
          </cell>
          <cell r="AC161">
            <v>0</v>
          </cell>
          <cell r="AD161">
            <v>0</v>
          </cell>
          <cell r="AE161">
            <v>168.58847211167401</v>
          </cell>
          <cell r="AF161">
            <v>36.770577403365778</v>
          </cell>
          <cell r="AI161">
            <v>36.770577403365778</v>
          </cell>
        </row>
        <row r="162">
          <cell r="E162">
            <v>37</v>
          </cell>
          <cell r="F162" t="str">
            <v>DH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O162">
            <v>0</v>
          </cell>
          <cell r="P162">
            <v>0</v>
          </cell>
          <cell r="S162">
            <v>0</v>
          </cell>
          <cell r="T162">
            <v>0</v>
          </cell>
          <cell r="W162">
            <v>0</v>
          </cell>
          <cell r="X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I162">
            <v>0</v>
          </cell>
        </row>
        <row r="163">
          <cell r="E163">
            <v>54</v>
          </cell>
          <cell r="F163" t="str">
            <v>DH</v>
          </cell>
          <cell r="G163">
            <v>0.11021083809358596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2003.17770907316</v>
          </cell>
          <cell r="O163">
            <v>2003.17770907316</v>
          </cell>
          <cell r="P163">
            <v>881.56215360515989</v>
          </cell>
          <cell r="S163">
            <v>881.56215360515989</v>
          </cell>
          <cell r="T163">
            <v>1746.9589758625095</v>
          </cell>
          <cell r="W163">
            <v>1746.9589758625095</v>
          </cell>
          <cell r="X163">
            <v>766.38951251626793</v>
          </cell>
          <cell r="AA163">
            <v>766.38951251626793</v>
          </cell>
          <cell r="AB163">
            <v>1643.8399938703874</v>
          </cell>
          <cell r="AC163">
            <v>0</v>
          </cell>
          <cell r="AD163">
            <v>0</v>
          </cell>
          <cell r="AE163">
            <v>1643.8399938703874</v>
          </cell>
          <cell r="AF163">
            <v>358.53546198176775</v>
          </cell>
          <cell r="AI163">
            <v>358.53546198176775</v>
          </cell>
        </row>
        <row r="164">
          <cell r="E164">
            <v>47</v>
          </cell>
          <cell r="F164" t="str">
            <v>TH</v>
          </cell>
          <cell r="G164">
            <v>0.10792364863995126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2816.2960719836683</v>
          </cell>
          <cell r="O164">
            <v>2816.2960719836683</v>
          </cell>
          <cell r="P164">
            <v>1425.9470919207643</v>
          </cell>
          <cell r="S164">
            <v>1425.9470919207643</v>
          </cell>
          <cell r="T164">
            <v>2555.1191851865342</v>
          </cell>
          <cell r="W164">
            <v>2555.1191851865342</v>
          </cell>
          <cell r="X164">
            <v>1227.9388301135493</v>
          </cell>
          <cell r="AA164">
            <v>1227.9388301135493</v>
          </cell>
          <cell r="AB164">
            <v>2288.1729106741373</v>
          </cell>
          <cell r="AC164">
            <v>0</v>
          </cell>
          <cell r="AD164">
            <v>0</v>
          </cell>
          <cell r="AE164">
            <v>2288.1729106741373</v>
          </cell>
          <cell r="AF164">
            <v>616.40492874052677</v>
          </cell>
          <cell r="AI164">
            <v>616.40492874052677</v>
          </cell>
        </row>
        <row r="165">
          <cell r="E165">
            <v>86</v>
          </cell>
          <cell r="F165" t="str">
            <v>REV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O165">
            <v>0</v>
          </cell>
          <cell r="P165">
            <v>0</v>
          </cell>
          <cell r="S165">
            <v>0</v>
          </cell>
          <cell r="T165">
            <v>0</v>
          </cell>
          <cell r="W165">
            <v>0</v>
          </cell>
          <cell r="X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I165">
            <v>0</v>
          </cell>
        </row>
        <row r="166">
          <cell r="E166">
            <v>54</v>
          </cell>
          <cell r="F166" t="str">
            <v>DH</v>
          </cell>
          <cell r="G166">
            <v>0.11021083809358595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156.0043496572238</v>
          </cell>
          <cell r="O166">
            <v>156.0043496572238</v>
          </cell>
          <cell r="P166">
            <v>68.654682923377024</v>
          </cell>
          <cell r="S166">
            <v>68.654682923377024</v>
          </cell>
          <cell r="T166">
            <v>136.05043510262377</v>
          </cell>
          <cell r="W166">
            <v>136.05043510262377</v>
          </cell>
          <cell r="X166">
            <v>59.685217613336867</v>
          </cell>
          <cell r="AA166">
            <v>59.685217613336867</v>
          </cell>
          <cell r="AB166">
            <v>128.01968992703016</v>
          </cell>
          <cell r="AC166">
            <v>0</v>
          </cell>
          <cell r="AD166">
            <v>0</v>
          </cell>
          <cell r="AE166">
            <v>128.01968992703016</v>
          </cell>
          <cell r="AF166">
            <v>27.922181503006723</v>
          </cell>
          <cell r="AI166">
            <v>27.922181503006723</v>
          </cell>
        </row>
        <row r="167">
          <cell r="E167">
            <v>34</v>
          </cell>
          <cell r="F167" t="str">
            <v>DH</v>
          </cell>
          <cell r="G167">
            <v>0.11021083809358595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45.065967569833091</v>
          </cell>
          <cell r="O167">
            <v>45.065967569833091</v>
          </cell>
          <cell r="P167">
            <v>19.832714414311301</v>
          </cell>
          <cell r="S167">
            <v>19.832714414311301</v>
          </cell>
          <cell r="T167">
            <v>39.301753506669719</v>
          </cell>
          <cell r="W167">
            <v>39.301753506669719</v>
          </cell>
          <cell r="X167">
            <v>17.241647987835574</v>
          </cell>
          <cell r="AA167">
            <v>17.241647987835574</v>
          </cell>
          <cell r="AB167">
            <v>36.981861129052682</v>
          </cell>
          <cell r="AC167">
            <v>0</v>
          </cell>
          <cell r="AD167">
            <v>0</v>
          </cell>
          <cell r="AE167">
            <v>36.981861129052682</v>
          </cell>
          <cell r="AF167">
            <v>8.066057958373257</v>
          </cell>
          <cell r="AI167">
            <v>8.066057958373257</v>
          </cell>
        </row>
        <row r="168">
          <cell r="E168">
            <v>47</v>
          </cell>
          <cell r="F168" t="str">
            <v>TH</v>
          </cell>
          <cell r="G168">
            <v>0.10792364863995128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226.53631991251552</v>
          </cell>
          <cell r="O168">
            <v>226.53631991251552</v>
          </cell>
          <cell r="P168">
            <v>114.69987470676581</v>
          </cell>
          <cell r="S168">
            <v>114.69987470676581</v>
          </cell>
          <cell r="T168">
            <v>205.52785728324491</v>
          </cell>
          <cell r="W168">
            <v>205.52785728324491</v>
          </cell>
          <cell r="X168">
            <v>98.772549668640167</v>
          </cell>
          <cell r="AA168">
            <v>98.772549668640167</v>
          </cell>
          <cell r="AB168">
            <v>184.05531849587229</v>
          </cell>
          <cell r="AC168">
            <v>0</v>
          </cell>
          <cell r="AD168">
            <v>0</v>
          </cell>
          <cell r="AE168">
            <v>184.05531849587229</v>
          </cell>
          <cell r="AF168">
            <v>49.582181902650838</v>
          </cell>
          <cell r="AI168">
            <v>49.582181902650838</v>
          </cell>
        </row>
        <row r="169">
          <cell r="E169">
            <v>46</v>
          </cell>
          <cell r="F169" t="str">
            <v>DH</v>
          </cell>
          <cell r="G169">
            <v>0.11021083809358598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4.6239863458273778</v>
          </cell>
          <cell r="O169">
            <v>4.6239863458273778</v>
          </cell>
          <cell r="P169">
            <v>2.0349324689492945</v>
          </cell>
          <cell r="S169">
            <v>2.0349324689492945</v>
          </cell>
          <cell r="T169">
            <v>4.0325500900498499</v>
          </cell>
          <cell r="W169">
            <v>4.0325500900498499</v>
          </cell>
          <cell r="X169">
            <v>1.7690765154830794</v>
          </cell>
          <cell r="AA169">
            <v>1.7690765154830794</v>
          </cell>
          <cell r="AB169">
            <v>3.7945179062014138</v>
          </cell>
          <cell r="AC169">
            <v>0</v>
          </cell>
          <cell r="AD169">
            <v>0</v>
          </cell>
          <cell r="AE169">
            <v>3.7945179062014138</v>
          </cell>
          <cell r="AF169">
            <v>0.8276165779948067</v>
          </cell>
          <cell r="AI169">
            <v>0.8276165779948067</v>
          </cell>
        </row>
        <row r="170">
          <cell r="E170">
            <v>46</v>
          </cell>
          <cell r="F170" t="str">
            <v>DH</v>
          </cell>
          <cell r="G170">
            <v>0.11021083809358595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2571.5103792303044</v>
          </cell>
          <cell r="O170">
            <v>2571.5103792303044</v>
          </cell>
          <cell r="P170">
            <v>1131.675046933889</v>
          </cell>
          <cell r="S170">
            <v>1131.675046933889</v>
          </cell>
          <cell r="T170">
            <v>2242.5984066079268</v>
          </cell>
          <cell r="W170">
            <v>2242.5984066079268</v>
          </cell>
          <cell r="X170">
            <v>983.82613636444955</v>
          </cell>
          <cell r="AA170">
            <v>983.82613636444955</v>
          </cell>
          <cell r="AB170">
            <v>2110.2229656835689</v>
          </cell>
          <cell r="AC170">
            <v>0</v>
          </cell>
          <cell r="AD170">
            <v>0</v>
          </cell>
          <cell r="AE170">
            <v>2110.2229656835689</v>
          </cell>
          <cell r="AF170">
            <v>460.2575486100198</v>
          </cell>
          <cell r="AI170">
            <v>460.2575486100198</v>
          </cell>
        </row>
        <row r="171">
          <cell r="E171">
            <v>46</v>
          </cell>
          <cell r="F171" t="str">
            <v>DH</v>
          </cell>
          <cell r="G171">
            <v>0.11021083809358595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1554.1307604835738</v>
          </cell>
          <cell r="O171">
            <v>1554.1307604835738</v>
          </cell>
          <cell r="P171">
            <v>683.94474139283</v>
          </cell>
          <cell r="S171">
            <v>683.94474139283</v>
          </cell>
          <cell r="T171">
            <v>1355.3478902014128</v>
          </cell>
          <cell r="W171">
            <v>1355.3478902014128</v>
          </cell>
          <cell r="X171">
            <v>594.59004087292521</v>
          </cell>
          <cell r="AA171">
            <v>594.59004087292521</v>
          </cell>
          <cell r="AB171">
            <v>1275.3448125025009</v>
          </cell>
          <cell r="AC171">
            <v>0</v>
          </cell>
          <cell r="AD171">
            <v>0</v>
          </cell>
          <cell r="AE171">
            <v>1275.3448125025009</v>
          </cell>
          <cell r="AF171">
            <v>278.16353370259259</v>
          </cell>
          <cell r="AI171">
            <v>278.16353370259259</v>
          </cell>
        </row>
        <row r="172">
          <cell r="E172">
            <v>46</v>
          </cell>
          <cell r="F172" t="str">
            <v>DH</v>
          </cell>
          <cell r="G172">
            <v>0.11021083809358595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274.96579553717464</v>
          </cell>
          <cell r="O172">
            <v>274.96579553717464</v>
          </cell>
          <cell r="P172">
            <v>121.00745619501841</v>
          </cell>
          <cell r="S172">
            <v>121.00745619501841</v>
          </cell>
          <cell r="T172">
            <v>239.79598135159725</v>
          </cell>
          <cell r="W172">
            <v>239.79598135159725</v>
          </cell>
          <cell r="X172">
            <v>105.19830619415443</v>
          </cell>
          <cell r="AA172">
            <v>105.19830619415443</v>
          </cell>
          <cell r="AB172">
            <v>225.64137450367735</v>
          </cell>
          <cell r="AC172">
            <v>0</v>
          </cell>
          <cell r="AD172">
            <v>0</v>
          </cell>
          <cell r="AE172">
            <v>225.64137450367735</v>
          </cell>
          <cell r="AF172">
            <v>49.214299902388085</v>
          </cell>
          <cell r="AI172">
            <v>49.214299902388085</v>
          </cell>
        </row>
        <row r="173">
          <cell r="E173">
            <v>27</v>
          </cell>
          <cell r="F173" t="str">
            <v>DH</v>
          </cell>
          <cell r="G173">
            <v>0.11021083809358596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746.50470867796435</v>
          </cell>
          <cell r="O173">
            <v>746.50470867796435</v>
          </cell>
          <cell r="P173">
            <v>328.52317379421476</v>
          </cell>
          <cell r="S173">
            <v>328.52317379421476</v>
          </cell>
          <cell r="T173">
            <v>651.02217114426207</v>
          </cell>
          <cell r="W173">
            <v>651.02217114426207</v>
          </cell>
          <cell r="X173">
            <v>285.60290841071304</v>
          </cell>
          <cell r="AA173">
            <v>285.60290841071304</v>
          </cell>
          <cell r="AB173">
            <v>612.59382539014814</v>
          </cell>
          <cell r="AC173">
            <v>0</v>
          </cell>
          <cell r="AD173">
            <v>0</v>
          </cell>
          <cell r="AE173">
            <v>612.59382539014814</v>
          </cell>
          <cell r="AF173">
            <v>133.61191540078377</v>
          </cell>
          <cell r="AI173">
            <v>133.61191540078377</v>
          </cell>
        </row>
        <row r="174">
          <cell r="E174">
            <v>27</v>
          </cell>
          <cell r="F174" t="str">
            <v>DH</v>
          </cell>
          <cell r="G174">
            <v>0.11021083809358595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551.57773021346384</v>
          </cell>
          <cell r="O174">
            <v>551.57773021346384</v>
          </cell>
          <cell r="P174">
            <v>242.73934834898273</v>
          </cell>
          <cell r="S174">
            <v>242.73934834898273</v>
          </cell>
          <cell r="T174">
            <v>481.0275505352522</v>
          </cell>
          <cell r="W174">
            <v>481.0275505352522</v>
          </cell>
          <cell r="X174">
            <v>211.02640362782083</v>
          </cell>
          <cell r="AA174">
            <v>211.02640362782083</v>
          </cell>
          <cell r="AB174">
            <v>452.63359738196243</v>
          </cell>
          <cell r="AC174">
            <v>0</v>
          </cell>
          <cell r="AD174">
            <v>0</v>
          </cell>
          <cell r="AE174">
            <v>452.63359738196243</v>
          </cell>
          <cell r="AF174">
            <v>98.723231306542317</v>
          </cell>
          <cell r="AI174">
            <v>98.723231306542317</v>
          </cell>
        </row>
        <row r="175">
          <cell r="E175">
            <v>46</v>
          </cell>
          <cell r="F175" t="str">
            <v>DH</v>
          </cell>
          <cell r="G175">
            <v>0.11021083809358595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1033.0987857489456</v>
          </cell>
          <cell r="O175">
            <v>1033.0987857489456</v>
          </cell>
          <cell r="P175">
            <v>454.64802564776056</v>
          </cell>
          <cell r="S175">
            <v>454.64802564776056</v>
          </cell>
          <cell r="T175">
            <v>900.95910539650799</v>
          </cell>
          <cell r="W175">
            <v>900.95910539650799</v>
          </cell>
          <cell r="X175">
            <v>395.25004257241682</v>
          </cell>
          <cell r="AA175">
            <v>395.25004257241682</v>
          </cell>
          <cell r="AB175">
            <v>847.7775556012981</v>
          </cell>
          <cell r="AC175">
            <v>0</v>
          </cell>
          <cell r="AD175">
            <v>0</v>
          </cell>
          <cell r="AE175">
            <v>847.7775556012981</v>
          </cell>
          <cell r="AF175">
            <v>184.90748411566602</v>
          </cell>
          <cell r="AI175">
            <v>184.90748411566602</v>
          </cell>
        </row>
        <row r="176">
          <cell r="E176">
            <v>46</v>
          </cell>
          <cell r="F176" t="str">
            <v>DH</v>
          </cell>
          <cell r="G176">
            <v>0.11021083809358596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-391.0451554760262</v>
          </cell>
          <cell r="O176">
            <v>-391.0451554760262</v>
          </cell>
          <cell r="P176">
            <v>-172.09187575165853</v>
          </cell>
          <cell r="S176">
            <v>-172.09187575165853</v>
          </cell>
          <cell r="T176">
            <v>-341.02807815412092</v>
          </cell>
          <cell r="W176">
            <v>-341.02807815412092</v>
          </cell>
          <cell r="X176">
            <v>-149.60874650296668</v>
          </cell>
          <cell r="AA176">
            <v>-149.60874650296668</v>
          </cell>
          <cell r="AB176">
            <v>-320.89797279053022</v>
          </cell>
          <cell r="AC176">
            <v>0</v>
          </cell>
          <cell r="AD176">
            <v>0</v>
          </cell>
          <cell r="AE176">
            <v>-320.89797279053022</v>
          </cell>
          <cell r="AF176">
            <v>-69.990572897897977</v>
          </cell>
          <cell r="AI176">
            <v>-69.990572897897977</v>
          </cell>
        </row>
        <row r="177">
          <cell r="E177">
            <v>62</v>
          </cell>
          <cell r="F177" t="str">
            <v>CUST</v>
          </cell>
          <cell r="G177">
            <v>3.3286414346783443E-2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O177">
            <v>0</v>
          </cell>
          <cell r="P177">
            <v>4665.9718695652173</v>
          </cell>
          <cell r="S177">
            <v>4665.9718695652173</v>
          </cell>
          <cell r="T177">
            <v>0</v>
          </cell>
          <cell r="W177">
            <v>0</v>
          </cell>
          <cell r="X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1126.8009064748203</v>
          </cell>
          <cell r="AI177">
            <v>1126.8009064748203</v>
          </cell>
        </row>
        <row r="178">
          <cell r="E178">
            <v>62</v>
          </cell>
          <cell r="F178" t="str">
            <v>CUST</v>
          </cell>
          <cell r="G178">
            <v>0.16830875636173823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81.691243638261781</v>
          </cell>
          <cell r="O178">
            <v>81.691243638261781</v>
          </cell>
          <cell r="P178">
            <v>2.4141980947409629</v>
          </cell>
          <cell r="S178">
            <v>2.4141980947409629</v>
          </cell>
          <cell r="T178">
            <v>0</v>
          </cell>
          <cell r="W178">
            <v>0</v>
          </cell>
          <cell r="X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4.8936447866370879E-2</v>
          </cell>
          <cell r="AI178">
            <v>4.8936447866370879E-2</v>
          </cell>
        </row>
        <row r="179">
          <cell r="E179">
            <v>62</v>
          </cell>
          <cell r="F179" t="str">
            <v>CUST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O179">
            <v>0</v>
          </cell>
          <cell r="P179">
            <v>0</v>
          </cell>
          <cell r="S179">
            <v>0</v>
          </cell>
          <cell r="T179">
            <v>0</v>
          </cell>
          <cell r="W179">
            <v>0</v>
          </cell>
          <cell r="X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I179">
            <v>0</v>
          </cell>
        </row>
        <row r="180">
          <cell r="E180">
            <v>62</v>
          </cell>
          <cell r="F180" t="str">
            <v>CUST</v>
          </cell>
          <cell r="G180">
            <v>3.3286414346783449E-2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O180">
            <v>0</v>
          </cell>
          <cell r="P180">
            <v>2300.8289130434782</v>
          </cell>
          <cell r="S180">
            <v>2300.8289130434782</v>
          </cell>
          <cell r="T180">
            <v>0</v>
          </cell>
          <cell r="W180">
            <v>0</v>
          </cell>
          <cell r="X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555.63474820143892</v>
          </cell>
          <cell r="AI180">
            <v>555.63474820143892</v>
          </cell>
        </row>
        <row r="181">
          <cell r="E181">
            <v>63</v>
          </cell>
          <cell r="F181" t="str">
            <v>CUST</v>
          </cell>
          <cell r="G181">
            <v>3.3286414346783443E-2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  <cell r="P181">
            <v>620.02481884057966</v>
          </cell>
          <cell r="S181">
            <v>620.02481884057966</v>
          </cell>
          <cell r="T181">
            <v>0</v>
          </cell>
          <cell r="W181">
            <v>0</v>
          </cell>
          <cell r="X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149.73183453237411</v>
          </cell>
          <cell r="AI181">
            <v>149.73183453237411</v>
          </cell>
        </row>
        <row r="182">
          <cell r="E182">
            <v>64</v>
          </cell>
          <cell r="F182" t="str">
            <v>CUST</v>
          </cell>
          <cell r="G182">
            <v>3.3286414346783443E-2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O182">
            <v>0</v>
          </cell>
          <cell r="P182">
            <v>797.544384057971</v>
          </cell>
          <cell r="S182">
            <v>797.544384057971</v>
          </cell>
          <cell r="T182">
            <v>0</v>
          </cell>
          <cell r="W182">
            <v>0</v>
          </cell>
          <cell r="X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192.60161870503597</v>
          </cell>
          <cell r="AI182">
            <v>192.60161870503597</v>
          </cell>
        </row>
        <row r="183">
          <cell r="E183">
            <v>62</v>
          </cell>
          <cell r="F183" t="str">
            <v>CUST</v>
          </cell>
          <cell r="G183">
            <v>3.3286414346783443E-2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  <cell r="P183">
            <v>-46.133637681159421</v>
          </cell>
          <cell r="S183">
            <v>-46.133637681159421</v>
          </cell>
          <cell r="T183">
            <v>0</v>
          </cell>
          <cell r="W183">
            <v>0</v>
          </cell>
          <cell r="X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-11.140964028776979</v>
          </cell>
          <cell r="AI183">
            <v>-11.140964028776979</v>
          </cell>
        </row>
        <row r="184">
          <cell r="E184">
            <v>62</v>
          </cell>
          <cell r="F184" t="str">
            <v>CUST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O184">
            <v>0</v>
          </cell>
          <cell r="P184">
            <v>0</v>
          </cell>
          <cell r="S184">
            <v>0</v>
          </cell>
          <cell r="T184">
            <v>0</v>
          </cell>
          <cell r="W184">
            <v>0</v>
          </cell>
          <cell r="X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I184">
            <v>0</v>
          </cell>
        </row>
        <row r="185">
          <cell r="E185">
            <v>86</v>
          </cell>
          <cell r="F185" t="str">
            <v>CUST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O185">
            <v>0</v>
          </cell>
          <cell r="P185">
            <v>0</v>
          </cell>
          <cell r="S185">
            <v>0</v>
          </cell>
          <cell r="T185">
            <v>0</v>
          </cell>
          <cell r="W185">
            <v>0</v>
          </cell>
          <cell r="X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I185">
            <v>0</v>
          </cell>
        </row>
        <row r="186">
          <cell r="E186">
            <v>66</v>
          </cell>
          <cell r="F186" t="str">
            <v>CUST</v>
          </cell>
          <cell r="G186">
            <v>3.3286414346783443E-2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O186">
            <v>0</v>
          </cell>
          <cell r="P186">
            <v>71.94569565217391</v>
          </cell>
          <cell r="S186">
            <v>71.94569565217391</v>
          </cell>
          <cell r="T186">
            <v>0</v>
          </cell>
          <cell r="W186">
            <v>0</v>
          </cell>
          <cell r="X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17.374402877697843</v>
          </cell>
          <cell r="AI186">
            <v>17.374402877697843</v>
          </cell>
        </row>
        <row r="187">
          <cell r="E187">
            <v>62</v>
          </cell>
          <cell r="F187" t="str">
            <v>CUST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O187">
            <v>0</v>
          </cell>
          <cell r="P187">
            <v>0</v>
          </cell>
          <cell r="S187">
            <v>0</v>
          </cell>
          <cell r="T187">
            <v>0</v>
          </cell>
          <cell r="W187">
            <v>0</v>
          </cell>
          <cell r="X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I187">
            <v>0</v>
          </cell>
        </row>
        <row r="188">
          <cell r="E188">
            <v>74</v>
          </cell>
          <cell r="F188" t="str">
            <v>CUST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O188">
            <v>0</v>
          </cell>
          <cell r="P188">
            <v>0</v>
          </cell>
          <cell r="S188">
            <v>0</v>
          </cell>
          <cell r="T188">
            <v>0</v>
          </cell>
          <cell r="W188">
            <v>0</v>
          </cell>
          <cell r="X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I188">
            <v>0</v>
          </cell>
        </row>
        <row r="189">
          <cell r="E189">
            <v>78</v>
          </cell>
          <cell r="F189" t="str">
            <v>CUST</v>
          </cell>
          <cell r="G189">
            <v>3.3286414346783443E-2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O189">
            <v>0</v>
          </cell>
          <cell r="P189">
            <v>168.53768115942029</v>
          </cell>
          <cell r="S189">
            <v>168.53768115942029</v>
          </cell>
          <cell r="T189">
            <v>0</v>
          </cell>
          <cell r="W189">
            <v>0</v>
          </cell>
          <cell r="X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40.700719424460431</v>
          </cell>
          <cell r="AI189">
            <v>40.700719424460431</v>
          </cell>
        </row>
        <row r="190">
          <cell r="E190">
            <v>87</v>
          </cell>
          <cell r="F190" t="str">
            <v>ACT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O190">
            <v>0</v>
          </cell>
          <cell r="P190">
            <v>0</v>
          </cell>
          <cell r="S190">
            <v>0</v>
          </cell>
          <cell r="T190">
            <v>0</v>
          </cell>
          <cell r="W190">
            <v>0</v>
          </cell>
          <cell r="X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I190">
            <v>0</v>
          </cell>
        </row>
        <row r="191">
          <cell r="E191">
            <v>87</v>
          </cell>
          <cell r="F191" t="str">
            <v>ACT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O191">
            <v>0</v>
          </cell>
          <cell r="P191">
            <v>0</v>
          </cell>
          <cell r="S191">
            <v>0</v>
          </cell>
          <cell r="T191">
            <v>0</v>
          </cell>
          <cell r="W191">
            <v>0</v>
          </cell>
          <cell r="X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I191">
            <v>0</v>
          </cell>
        </row>
        <row r="192">
          <cell r="E192">
            <v>87</v>
          </cell>
          <cell r="F192" t="str">
            <v>ACT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O192">
            <v>0</v>
          </cell>
          <cell r="P192">
            <v>0</v>
          </cell>
          <cell r="S192">
            <v>0</v>
          </cell>
          <cell r="T192">
            <v>0</v>
          </cell>
          <cell r="W192">
            <v>0</v>
          </cell>
          <cell r="X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I192">
            <v>0</v>
          </cell>
        </row>
        <row r="193">
          <cell r="E193">
            <v>87</v>
          </cell>
          <cell r="F193" t="str">
            <v>ACT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O193">
            <v>0</v>
          </cell>
          <cell r="P193">
            <v>0</v>
          </cell>
          <cell r="S193">
            <v>0</v>
          </cell>
          <cell r="T193">
            <v>0</v>
          </cell>
          <cell r="W193">
            <v>0</v>
          </cell>
          <cell r="X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I193">
            <v>0</v>
          </cell>
        </row>
        <row r="194">
          <cell r="E194">
            <v>84</v>
          </cell>
          <cell r="F194" t="str">
            <v>CUST</v>
          </cell>
          <cell r="G194">
            <v>3.3286414346783443E-2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O194">
            <v>0</v>
          </cell>
          <cell r="P194">
            <v>9.3162246376811595</v>
          </cell>
          <cell r="S194">
            <v>9.3162246376811595</v>
          </cell>
          <cell r="T194">
            <v>0</v>
          </cell>
          <cell r="W194">
            <v>0</v>
          </cell>
          <cell r="X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2.2498057553956836</v>
          </cell>
          <cell r="AI194">
            <v>2.2498057553956836</v>
          </cell>
        </row>
        <row r="195">
          <cell r="E195">
            <v>69</v>
          </cell>
          <cell r="F195" t="str">
            <v>ACT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O195">
            <v>0</v>
          </cell>
          <cell r="P195">
            <v>0</v>
          </cell>
          <cell r="S195">
            <v>0</v>
          </cell>
          <cell r="T195">
            <v>0</v>
          </cell>
          <cell r="W195">
            <v>0</v>
          </cell>
          <cell r="X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I195">
            <v>0</v>
          </cell>
        </row>
        <row r="196">
          <cell r="E196">
            <v>71</v>
          </cell>
          <cell r="F196" t="str">
            <v>ACT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O196">
            <v>0</v>
          </cell>
          <cell r="P196">
            <v>0</v>
          </cell>
          <cell r="S196">
            <v>0</v>
          </cell>
          <cell r="T196">
            <v>0</v>
          </cell>
          <cell r="W196">
            <v>0</v>
          </cell>
          <cell r="X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I196">
            <v>0</v>
          </cell>
        </row>
        <row r="197">
          <cell r="E197">
            <v>62</v>
          </cell>
          <cell r="F197" t="str">
            <v>CUST</v>
          </cell>
          <cell r="G197">
            <v>0.16830875636173823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43522.800839869538</v>
          </cell>
          <cell r="O197">
            <v>43522.800839869538</v>
          </cell>
          <cell r="P197">
            <v>1286.2169577277739</v>
          </cell>
          <cell r="S197">
            <v>1286.2169577277739</v>
          </cell>
          <cell r="T197">
            <v>0</v>
          </cell>
          <cell r="W197">
            <v>0</v>
          </cell>
          <cell r="X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26.07196535934677</v>
          </cell>
          <cell r="AI197">
            <v>26.07196535934677</v>
          </cell>
        </row>
        <row r="198">
          <cell r="E198">
            <v>62</v>
          </cell>
          <cell r="F198" t="str">
            <v>CUST</v>
          </cell>
          <cell r="G198">
            <v>0.16830875636173823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61031.334698520157</v>
          </cell>
          <cell r="O198">
            <v>61031.334698520157</v>
          </cell>
          <cell r="P198">
            <v>1803.6416803875766</v>
          </cell>
          <cell r="S198">
            <v>1803.6416803875766</v>
          </cell>
          <cell r="T198">
            <v>0</v>
          </cell>
          <cell r="W198">
            <v>0</v>
          </cell>
          <cell r="X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36.560304332180607</v>
          </cell>
          <cell r="AI198">
            <v>36.560304332180607</v>
          </cell>
        </row>
        <row r="199">
          <cell r="E199">
            <v>62</v>
          </cell>
          <cell r="F199" t="str">
            <v>CUST</v>
          </cell>
          <cell r="G199">
            <v>0.1683087563617382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5873.4321336291268</v>
          </cell>
          <cell r="O199">
            <v>5873.4321336291268</v>
          </cell>
          <cell r="P199">
            <v>173.57586976380009</v>
          </cell>
          <cell r="S199">
            <v>173.57586976380009</v>
          </cell>
          <cell r="T199">
            <v>0</v>
          </cell>
          <cell r="W199">
            <v>0</v>
          </cell>
          <cell r="X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3.5184297925094619</v>
          </cell>
          <cell r="AI199">
            <v>3.5184297925094619</v>
          </cell>
        </row>
        <row r="200">
          <cell r="E200">
            <v>62</v>
          </cell>
          <cell r="F200" t="str">
            <v>CUST</v>
          </cell>
          <cell r="G200">
            <v>0.1683087563617382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102.22515463917526</v>
          </cell>
          <cell r="O200">
            <v>102.22515463917526</v>
          </cell>
          <cell r="P200">
            <v>3.0210309278350511</v>
          </cell>
          <cell r="S200">
            <v>3.0210309278350511</v>
          </cell>
          <cell r="T200">
            <v>0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6.1237113402061859E-2</v>
          </cell>
          <cell r="AI200">
            <v>6.1237113402061859E-2</v>
          </cell>
        </row>
        <row r="201">
          <cell r="E201">
            <v>62</v>
          </cell>
          <cell r="F201" t="str">
            <v>DH</v>
          </cell>
          <cell r="G201">
            <v>0.11021083809358594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573.97095028205649</v>
          </cell>
          <cell r="O201">
            <v>573.97095028205649</v>
          </cell>
          <cell r="P201">
            <v>252.59419808118983</v>
          </cell>
          <cell r="S201">
            <v>252.59419808118983</v>
          </cell>
          <cell r="T201">
            <v>500.55654021005876</v>
          </cell>
          <cell r="W201">
            <v>500.55654021005876</v>
          </cell>
          <cell r="X201">
            <v>219.59375585738351</v>
          </cell>
          <cell r="AA201">
            <v>219.59375585738351</v>
          </cell>
          <cell r="AB201">
            <v>471.0098355826787</v>
          </cell>
          <cell r="AC201">
            <v>0</v>
          </cell>
          <cell r="AD201">
            <v>0</v>
          </cell>
          <cell r="AE201">
            <v>471.0098355826787</v>
          </cell>
          <cell r="AF201">
            <v>102.73124490722633</v>
          </cell>
          <cell r="AI201">
            <v>102.73124490722633</v>
          </cell>
        </row>
        <row r="202">
          <cell r="E202">
            <v>62</v>
          </cell>
          <cell r="F202" t="str">
            <v>CUST</v>
          </cell>
          <cell r="G202">
            <v>0.1683087563617382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5629.3305285136366</v>
          </cell>
          <cell r="O202">
            <v>5629.3305285136366</v>
          </cell>
          <cell r="P202">
            <v>166.36200443690458</v>
          </cell>
          <cell r="S202">
            <v>166.36200443690458</v>
          </cell>
          <cell r="T202">
            <v>0</v>
          </cell>
          <cell r="W202">
            <v>0</v>
          </cell>
          <cell r="X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3.3722027926399587</v>
          </cell>
          <cell r="AI202">
            <v>3.3722027926399587</v>
          </cell>
        </row>
        <row r="203">
          <cell r="E203">
            <v>63</v>
          </cell>
          <cell r="F203" t="str">
            <v>CUST</v>
          </cell>
          <cell r="G203">
            <v>0.16830875636173823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11430.114914663713</v>
          </cell>
          <cell r="O203">
            <v>11430.114914663713</v>
          </cell>
          <cell r="P203">
            <v>337.79093597648352</v>
          </cell>
          <cell r="S203">
            <v>337.79093597648352</v>
          </cell>
          <cell r="T203">
            <v>0</v>
          </cell>
          <cell r="W203">
            <v>0</v>
          </cell>
          <cell r="X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6.8471135670908829</v>
          </cell>
          <cell r="AI203">
            <v>6.8471135670908829</v>
          </cell>
        </row>
        <row r="204">
          <cell r="E204">
            <v>64</v>
          </cell>
          <cell r="F204" t="str">
            <v>CUST</v>
          </cell>
          <cell r="G204">
            <v>0.1683087563617382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28572.386558788989</v>
          </cell>
          <cell r="O204">
            <v>28572.386558788989</v>
          </cell>
          <cell r="P204">
            <v>844.39161555526562</v>
          </cell>
          <cell r="S204">
            <v>844.39161555526562</v>
          </cell>
          <cell r="T204">
            <v>0</v>
          </cell>
          <cell r="W204">
            <v>0</v>
          </cell>
          <cell r="X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17.116046261255384</v>
          </cell>
          <cell r="AI204">
            <v>17.116046261255384</v>
          </cell>
        </row>
        <row r="205">
          <cell r="E205">
            <v>62</v>
          </cell>
          <cell r="F205" t="str">
            <v>CUST</v>
          </cell>
          <cell r="G205">
            <v>0.16830875636173823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4352.948959937361</v>
          </cell>
          <cell r="O205">
            <v>4352.948959937361</v>
          </cell>
          <cell r="P205">
            <v>128.64146287354822</v>
          </cell>
          <cell r="S205">
            <v>128.64146287354822</v>
          </cell>
          <cell r="T205">
            <v>0</v>
          </cell>
          <cell r="W205">
            <v>0</v>
          </cell>
          <cell r="X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2.6075972204097613</v>
          </cell>
          <cell r="AI205">
            <v>2.6075972204097613</v>
          </cell>
        </row>
        <row r="206">
          <cell r="E206">
            <v>62</v>
          </cell>
          <cell r="F206" t="str">
            <v>CUST</v>
          </cell>
          <cell r="G206">
            <v>0.16830875636173825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1099.4530392796555</v>
          </cell>
          <cell r="O206">
            <v>1099.4530392796555</v>
          </cell>
          <cell r="P206">
            <v>32.491823045804516</v>
          </cell>
          <cell r="S206">
            <v>32.491823045804516</v>
          </cell>
          <cell r="T206">
            <v>0</v>
          </cell>
          <cell r="W206">
            <v>0</v>
          </cell>
          <cell r="X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0.65861803471225377</v>
          </cell>
          <cell r="AI206">
            <v>0.65861803471225377</v>
          </cell>
        </row>
        <row r="207">
          <cell r="E207">
            <v>72</v>
          </cell>
          <cell r="F207" t="str">
            <v>DH</v>
          </cell>
          <cell r="G207">
            <v>0.11021083809358594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67.182046779375838</v>
          </cell>
          <cell r="O207">
            <v>67.182046779375838</v>
          </cell>
          <cell r="P207">
            <v>29.565599484347167</v>
          </cell>
          <cell r="S207">
            <v>29.565599484347167</v>
          </cell>
          <cell r="T207">
            <v>58.589050340595236</v>
          </cell>
          <cell r="W207">
            <v>58.589050340595236</v>
          </cell>
          <cell r="X207">
            <v>25.70296976043803</v>
          </cell>
          <cell r="AA207">
            <v>25.70296976043803</v>
          </cell>
          <cell r="AB207">
            <v>55.130673063003762</v>
          </cell>
          <cell r="AC207">
            <v>0</v>
          </cell>
          <cell r="AD207">
            <v>0</v>
          </cell>
          <cell r="AE207">
            <v>55.130673063003762</v>
          </cell>
          <cell r="AF207">
            <v>12.024467958995515</v>
          </cell>
          <cell r="AI207">
            <v>12.024467958995515</v>
          </cell>
        </row>
        <row r="208">
          <cell r="E208">
            <v>86</v>
          </cell>
          <cell r="F208" t="str">
            <v>CUST</v>
          </cell>
          <cell r="G208">
            <v>0.16830875636173823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10420.773576928095</v>
          </cell>
          <cell r="O208">
            <v>10420.773576928095</v>
          </cell>
          <cell r="P208">
            <v>307.96215842359391</v>
          </cell>
          <cell r="S208">
            <v>307.96215842359391</v>
          </cell>
          <cell r="T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6.2424761842620384</v>
          </cell>
          <cell r="AI208">
            <v>6.2424761842620384</v>
          </cell>
        </row>
        <row r="209">
          <cell r="E209">
            <v>61</v>
          </cell>
          <cell r="F209" t="str">
            <v>CUST</v>
          </cell>
          <cell r="G209">
            <v>0.16830875636173823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3586.7651520292316</v>
          </cell>
          <cell r="O209">
            <v>3586.7651520292316</v>
          </cell>
          <cell r="P209">
            <v>105.99865065901082</v>
          </cell>
          <cell r="S209">
            <v>105.99865065901082</v>
          </cell>
          <cell r="T209">
            <v>0</v>
          </cell>
          <cell r="W209">
            <v>0</v>
          </cell>
          <cell r="X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2.1486212971421117</v>
          </cell>
          <cell r="AI209">
            <v>2.1486212971421117</v>
          </cell>
        </row>
        <row r="210">
          <cell r="E210">
            <v>61</v>
          </cell>
          <cell r="F210" t="str">
            <v>CUST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O210">
            <v>0</v>
          </cell>
          <cell r="P210">
            <v>0</v>
          </cell>
          <cell r="S210">
            <v>0</v>
          </cell>
          <cell r="T210">
            <v>0</v>
          </cell>
          <cell r="W210">
            <v>0</v>
          </cell>
          <cell r="X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I210">
            <v>0</v>
          </cell>
        </row>
        <row r="211">
          <cell r="E211">
            <v>70</v>
          </cell>
          <cell r="F211" t="str">
            <v>REV</v>
          </cell>
          <cell r="G211">
            <v>0.12050036179656672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897.68374755168111</v>
          </cell>
          <cell r="O211">
            <v>897.68374755168111</v>
          </cell>
          <cell r="P211">
            <v>303.19328444542742</v>
          </cell>
          <cell r="S211">
            <v>303.19328444542742</v>
          </cell>
          <cell r="T211">
            <v>0.68046505247911293</v>
          </cell>
          <cell r="W211">
            <v>0.68046505247911293</v>
          </cell>
          <cell r="X211">
            <v>5.0190527673254701</v>
          </cell>
          <cell r="AA211">
            <v>5.0190527673254701</v>
          </cell>
          <cell r="AB211">
            <v>8.3007651446864585</v>
          </cell>
          <cell r="AC211">
            <v>0</v>
          </cell>
          <cell r="AD211">
            <v>0</v>
          </cell>
          <cell r="AE211">
            <v>8.3007651446864585</v>
          </cell>
          <cell r="AF211">
            <v>62.257819575492341</v>
          </cell>
          <cell r="AI211">
            <v>62.257819575492341</v>
          </cell>
        </row>
        <row r="212">
          <cell r="E212">
            <v>70</v>
          </cell>
          <cell r="F212" t="str">
            <v>REV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O212">
            <v>0</v>
          </cell>
          <cell r="P212">
            <v>0</v>
          </cell>
          <cell r="S212">
            <v>0</v>
          </cell>
          <cell r="T212">
            <v>0</v>
          </cell>
          <cell r="W212">
            <v>0</v>
          </cell>
          <cell r="X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I212">
            <v>0</v>
          </cell>
        </row>
        <row r="213">
          <cell r="E213">
            <v>66</v>
          </cell>
          <cell r="F213" t="str">
            <v>CUST</v>
          </cell>
          <cell r="G213">
            <v>0.1683087563617382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1633.9996920266215</v>
          </cell>
          <cell r="O213">
            <v>1633.9996920266215</v>
          </cell>
          <cell r="P213">
            <v>48.289128278742005</v>
          </cell>
          <cell r="S213">
            <v>48.289128278742005</v>
          </cell>
          <cell r="T213">
            <v>0</v>
          </cell>
          <cell r="W213">
            <v>0</v>
          </cell>
          <cell r="X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0.97883368132585158</v>
          </cell>
          <cell r="AI213">
            <v>0.97883368132585158</v>
          </cell>
        </row>
        <row r="214">
          <cell r="E214">
            <v>81</v>
          </cell>
          <cell r="F214" t="str">
            <v>CUST</v>
          </cell>
          <cell r="G214">
            <v>0.16830875636173823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1711.8383766149029</v>
          </cell>
          <cell r="O214">
            <v>1711.8383766149029</v>
          </cell>
          <cell r="P214">
            <v>50.589472791334984</v>
          </cell>
          <cell r="S214">
            <v>50.589472791334984</v>
          </cell>
          <cell r="T214">
            <v>0</v>
          </cell>
          <cell r="W214">
            <v>0</v>
          </cell>
          <cell r="X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1.0254622863108445</v>
          </cell>
          <cell r="AI214">
            <v>1.0254622863108445</v>
          </cell>
        </row>
        <row r="215">
          <cell r="E215">
            <v>62</v>
          </cell>
          <cell r="F215" t="str">
            <v>CUST</v>
          </cell>
          <cell r="G215">
            <v>0.1683087563617382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9506.601179694635</v>
          </cell>
          <cell r="O215">
            <v>9506.601179694635</v>
          </cell>
          <cell r="P215">
            <v>280.94588150854759</v>
          </cell>
          <cell r="S215">
            <v>280.94588150854759</v>
          </cell>
          <cell r="T215">
            <v>0</v>
          </cell>
          <cell r="W215">
            <v>0</v>
          </cell>
          <cell r="X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5.6948489494975858</v>
          </cell>
          <cell r="AI215">
            <v>5.6948489494975858</v>
          </cell>
        </row>
        <row r="216">
          <cell r="E216">
            <v>90</v>
          </cell>
          <cell r="F216" t="str">
            <v>DH</v>
          </cell>
          <cell r="G216">
            <v>0.11021083809358596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16383.435456180312</v>
          </cell>
          <cell r="O216">
            <v>16383.435456180312</v>
          </cell>
          <cell r="P216">
            <v>7210.0525973224885</v>
          </cell>
          <cell r="S216">
            <v>7210.0525973224885</v>
          </cell>
          <cell r="T216">
            <v>14287.893428527055</v>
          </cell>
          <cell r="W216">
            <v>14287.893428527055</v>
          </cell>
          <cell r="X216">
            <v>6268.0874770782484</v>
          </cell>
          <cell r="AA216">
            <v>6268.0874770782484</v>
          </cell>
          <cell r="AB216">
            <v>13444.51184629258</v>
          </cell>
          <cell r="AC216">
            <v>0</v>
          </cell>
          <cell r="AD216">
            <v>0</v>
          </cell>
          <cell r="AE216">
            <v>13444.51184629258</v>
          </cell>
          <cell r="AF216">
            <v>2932.3622030757883</v>
          </cell>
          <cell r="AI216">
            <v>2932.3622030757883</v>
          </cell>
        </row>
        <row r="217">
          <cell r="E217">
            <v>75</v>
          </cell>
          <cell r="F217" t="str">
            <v>CUST</v>
          </cell>
          <cell r="G217">
            <v>0.16830875636173823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3283.9357118621951</v>
          </cell>
          <cell r="O217">
            <v>3283.9357118621951</v>
          </cell>
          <cell r="P217">
            <v>97.04921832180608</v>
          </cell>
          <cell r="S217">
            <v>97.04921832180608</v>
          </cell>
          <cell r="T217">
            <v>0</v>
          </cell>
          <cell r="W217">
            <v>0</v>
          </cell>
          <cell r="X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1.9672138849014749</v>
          </cell>
          <cell r="AI217">
            <v>1.9672138849014749</v>
          </cell>
        </row>
        <row r="218">
          <cell r="E218">
            <v>74</v>
          </cell>
          <cell r="F218" t="str">
            <v>CUST</v>
          </cell>
          <cell r="G218">
            <v>0.16830875636173823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7557.2373430771231</v>
          </cell>
          <cell r="O218">
            <v>7557.2373430771231</v>
          </cell>
          <cell r="P218">
            <v>223.33688633694376</v>
          </cell>
          <cell r="S218">
            <v>223.33688633694376</v>
          </cell>
          <cell r="T218">
            <v>0</v>
          </cell>
          <cell r="W218">
            <v>0</v>
          </cell>
          <cell r="X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4.5270990473704815</v>
          </cell>
          <cell r="AI218">
            <v>4.5270990473704815</v>
          </cell>
        </row>
        <row r="219">
          <cell r="E219">
            <v>74</v>
          </cell>
          <cell r="F219" t="str">
            <v>CUST</v>
          </cell>
          <cell r="G219">
            <v>0.16830875636173823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7039.2772804384704</v>
          </cell>
          <cell r="O219">
            <v>7039.2772804384704</v>
          </cell>
          <cell r="P219">
            <v>208.02975988516249</v>
          </cell>
          <cell r="S219">
            <v>208.02975988516249</v>
          </cell>
          <cell r="T219">
            <v>0</v>
          </cell>
          <cell r="W219">
            <v>0</v>
          </cell>
          <cell r="X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4.2168194571316722</v>
          </cell>
          <cell r="AI219">
            <v>4.2168194571316722</v>
          </cell>
        </row>
        <row r="220">
          <cell r="E220">
            <v>74</v>
          </cell>
          <cell r="F220" t="str">
            <v>CUST</v>
          </cell>
          <cell r="G220">
            <v>0.1683087563617382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2240.0621271042673</v>
          </cell>
          <cell r="O220">
            <v>2240.0621271042673</v>
          </cell>
          <cell r="P220">
            <v>66.199919091739531</v>
          </cell>
          <cell r="S220">
            <v>66.199919091739531</v>
          </cell>
          <cell r="T220">
            <v>0</v>
          </cell>
          <cell r="W220">
            <v>0</v>
          </cell>
          <cell r="X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1.3418902518595852</v>
          </cell>
          <cell r="AI220">
            <v>1.3418902518595852</v>
          </cell>
        </row>
        <row r="221">
          <cell r="E221">
            <v>85</v>
          </cell>
          <cell r="F221" t="str">
            <v>CUST</v>
          </cell>
          <cell r="G221">
            <v>0.1683087563617382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1251.1732846143807</v>
          </cell>
          <cell r="O221">
            <v>1251.1732846143807</v>
          </cell>
          <cell r="P221">
            <v>36.975568315281222</v>
          </cell>
          <cell r="S221">
            <v>36.975568315281222</v>
          </cell>
          <cell r="T221">
            <v>0</v>
          </cell>
          <cell r="W221">
            <v>0</v>
          </cell>
          <cell r="X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0.74950476314759229</v>
          </cell>
          <cell r="AI221">
            <v>0.74950476314759229</v>
          </cell>
        </row>
        <row r="222">
          <cell r="E222">
            <v>78</v>
          </cell>
          <cell r="F222" t="str">
            <v>REV</v>
          </cell>
          <cell r="G222">
            <v>0.12050036179656672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1710.8190785843394</v>
          </cell>
          <cell r="O222">
            <v>1710.8190785843394</v>
          </cell>
          <cell r="P222">
            <v>577.83028482201928</v>
          </cell>
          <cell r="S222">
            <v>577.83028482201928</v>
          </cell>
          <cell r="T222">
            <v>1.2968404488398491</v>
          </cell>
          <cell r="W222">
            <v>1.2968404488398491</v>
          </cell>
          <cell r="X222">
            <v>9.5653856429739896</v>
          </cell>
          <cell r="AA222">
            <v>9.5653856429739896</v>
          </cell>
          <cell r="AB222">
            <v>15.81972205145655</v>
          </cell>
          <cell r="AC222">
            <v>0</v>
          </cell>
          <cell r="AD222">
            <v>0</v>
          </cell>
          <cell r="AE222">
            <v>15.81972205145655</v>
          </cell>
          <cell r="AF222">
            <v>118.65188136836775</v>
          </cell>
          <cell r="AI222">
            <v>118.65188136836775</v>
          </cell>
        </row>
        <row r="223">
          <cell r="E223">
            <v>78</v>
          </cell>
          <cell r="F223" t="str">
            <v>ACT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O223">
            <v>0</v>
          </cell>
          <cell r="P223">
            <v>0</v>
          </cell>
          <cell r="S223">
            <v>0</v>
          </cell>
          <cell r="T223">
            <v>0</v>
          </cell>
          <cell r="W223">
            <v>0</v>
          </cell>
          <cell r="X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I223">
            <v>0</v>
          </cell>
        </row>
        <row r="224">
          <cell r="E224">
            <v>87</v>
          </cell>
          <cell r="F224" t="str">
            <v>REV</v>
          </cell>
          <cell r="G224">
            <v>0.1205003617965667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157.08152757999619</v>
          </cell>
          <cell r="O224">
            <v>157.08152757999619</v>
          </cell>
          <cell r="P224">
            <v>53.054390705611077</v>
          </cell>
          <cell r="S224">
            <v>53.054390705611077</v>
          </cell>
          <cell r="T224">
            <v>0.11907143267297216</v>
          </cell>
          <cell r="W224">
            <v>0.11907143267297216</v>
          </cell>
          <cell r="X224">
            <v>0.87826083277808542</v>
          </cell>
          <cell r="AA224">
            <v>0.87826083277808542</v>
          </cell>
          <cell r="AB224">
            <v>1.4525125051738443</v>
          </cell>
          <cell r="AC224">
            <v>0</v>
          </cell>
          <cell r="AD224">
            <v>0</v>
          </cell>
          <cell r="AE224">
            <v>1.4525125051738443</v>
          </cell>
          <cell r="AF224">
            <v>10.89420793168042</v>
          </cell>
          <cell r="AI224">
            <v>10.89420793168042</v>
          </cell>
        </row>
        <row r="225">
          <cell r="E225">
            <v>87</v>
          </cell>
          <cell r="F225" t="str">
            <v>REV</v>
          </cell>
          <cell r="G225">
            <v>0.12050036179656672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1064.5445446099402</v>
          </cell>
          <cell r="O225">
            <v>1064.5445446099402</v>
          </cell>
          <cell r="P225">
            <v>359.55062993960195</v>
          </cell>
          <cell r="S225">
            <v>359.55062993960195</v>
          </cell>
          <cell r="T225">
            <v>0.80694939770272733</v>
          </cell>
          <cell r="W225">
            <v>0.80694939770272733</v>
          </cell>
          <cell r="X225">
            <v>5.9519906171166896</v>
          </cell>
          <cell r="AA225">
            <v>5.9519906171166896</v>
          </cell>
          <cell r="AB225">
            <v>9.8437052859259619</v>
          </cell>
          <cell r="AC225">
            <v>0</v>
          </cell>
          <cell r="AD225">
            <v>0</v>
          </cell>
          <cell r="AE225">
            <v>9.8437052859259619</v>
          </cell>
          <cell r="AF225">
            <v>73.830257447748536</v>
          </cell>
          <cell r="AI225">
            <v>73.830257447748536</v>
          </cell>
        </row>
        <row r="226">
          <cell r="E226">
            <v>87</v>
          </cell>
          <cell r="F226" t="str">
            <v>REV</v>
          </cell>
          <cell r="G226">
            <v>0.12050036179656672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1467.8458189307973</v>
          </cell>
          <cell r="O226">
            <v>1467.8458189307973</v>
          </cell>
          <cell r="P226">
            <v>495.76590432310877</v>
          </cell>
          <cell r="S226">
            <v>495.76590432310877</v>
          </cell>
          <cell r="T226">
            <v>1.1126610957746985</v>
          </cell>
          <cell r="W226">
            <v>1.1126610957746985</v>
          </cell>
          <cell r="X226">
            <v>8.2068942872195603</v>
          </cell>
          <cell r="AA226">
            <v>8.2068942872195603</v>
          </cell>
          <cell r="AB226">
            <v>13.572979843720567</v>
          </cell>
          <cell r="AC226">
            <v>0</v>
          </cell>
          <cell r="AD226">
            <v>0</v>
          </cell>
          <cell r="AE226">
            <v>13.572979843720567</v>
          </cell>
          <cell r="AF226">
            <v>101.80075155518307</v>
          </cell>
          <cell r="AI226">
            <v>101.80075155518307</v>
          </cell>
        </row>
        <row r="227">
          <cell r="E227">
            <v>87</v>
          </cell>
          <cell r="F227" t="str">
            <v>REV</v>
          </cell>
          <cell r="G227">
            <v>0.12050036179656673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95.425376387362647</v>
          </cell>
          <cell r="O227">
            <v>95.425376387362647</v>
          </cell>
          <cell r="P227">
            <v>32.229984518751607</v>
          </cell>
          <cell r="S227">
            <v>32.229984518751607</v>
          </cell>
          <cell r="T227">
            <v>7.2334643384559527E-2</v>
          </cell>
          <cell r="W227">
            <v>7.2334643384559527E-2</v>
          </cell>
          <cell r="X227">
            <v>0.53353422152994179</v>
          </cell>
          <cell r="AA227">
            <v>0.53353422152994179</v>
          </cell>
          <cell r="AB227">
            <v>0.8823860746005131</v>
          </cell>
          <cell r="AC227">
            <v>0</v>
          </cell>
          <cell r="AD227">
            <v>0</v>
          </cell>
          <cell r="AE227">
            <v>0.8823860746005131</v>
          </cell>
          <cell r="AF227">
            <v>6.618116772472634</v>
          </cell>
          <cell r="AI227">
            <v>6.618116772472634</v>
          </cell>
        </row>
        <row r="228">
          <cell r="E228">
            <v>87</v>
          </cell>
          <cell r="F228" t="str">
            <v>REV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O228">
            <v>0</v>
          </cell>
          <cell r="P228">
            <v>0</v>
          </cell>
          <cell r="S228">
            <v>0</v>
          </cell>
          <cell r="T228">
            <v>0</v>
          </cell>
          <cell r="W228">
            <v>0</v>
          </cell>
          <cell r="X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I228">
            <v>0</v>
          </cell>
        </row>
        <row r="229">
          <cell r="E229">
            <v>87</v>
          </cell>
          <cell r="F229" t="str">
            <v>REV</v>
          </cell>
          <cell r="G229">
            <v>0.1205003617965667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196.6475066556564</v>
          </cell>
          <cell r="O229">
            <v>196.6475066556564</v>
          </cell>
          <cell r="P229">
            <v>66.417826526930583</v>
          </cell>
          <cell r="S229">
            <v>66.417826526930583</v>
          </cell>
          <cell r="T229">
            <v>0.1490633603440884</v>
          </cell>
          <cell r="W229">
            <v>0.1490633603440884</v>
          </cell>
          <cell r="X229">
            <v>1.0994787587049455</v>
          </cell>
          <cell r="AA229">
            <v>1.0994787587049455</v>
          </cell>
          <cell r="AB229">
            <v>1.8183739802449697</v>
          </cell>
          <cell r="AC229">
            <v>0</v>
          </cell>
          <cell r="AD229">
            <v>0</v>
          </cell>
          <cell r="AE229">
            <v>1.8183739802449697</v>
          </cell>
          <cell r="AF229">
            <v>13.638260715679767</v>
          </cell>
          <cell r="AI229">
            <v>13.638260715679767</v>
          </cell>
        </row>
        <row r="230">
          <cell r="E230">
            <v>87</v>
          </cell>
          <cell r="F230" t="str">
            <v>REV</v>
          </cell>
          <cell r="G230">
            <v>0.1205003617965667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50.252367695722818</v>
          </cell>
          <cell r="O230">
            <v>50.252367695722818</v>
          </cell>
          <cell r="P230">
            <v>16.972770705028633</v>
          </cell>
          <cell r="S230">
            <v>16.972770705028633</v>
          </cell>
          <cell r="T230">
            <v>3.8092457521406824E-2</v>
          </cell>
          <cell r="W230">
            <v>3.8092457521406824E-2</v>
          </cell>
          <cell r="X230">
            <v>0.28096675007848909</v>
          </cell>
          <cell r="AA230">
            <v>0.28096675007848909</v>
          </cell>
          <cell r="AB230">
            <v>0.46467712414789897</v>
          </cell>
          <cell r="AC230">
            <v>0</v>
          </cell>
          <cell r="AD230">
            <v>0</v>
          </cell>
          <cell r="AE230">
            <v>0.46467712414789897</v>
          </cell>
          <cell r="AF230">
            <v>3.4851949250217347</v>
          </cell>
          <cell r="AI230">
            <v>3.4851949250217347</v>
          </cell>
        </row>
        <row r="231">
          <cell r="E231">
            <v>87</v>
          </cell>
          <cell r="F231" t="str">
            <v>REV</v>
          </cell>
          <cell r="G231">
            <v>0.1205003617965667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3.0491399724360311</v>
          </cell>
          <cell r="O231">
            <v>3.0491399724360311</v>
          </cell>
          <cell r="P231">
            <v>1.0298490593130589</v>
          </cell>
          <cell r="S231">
            <v>1.0298490593130589</v>
          </cell>
          <cell r="T231">
            <v>2.311318654279628E-3</v>
          </cell>
          <cell r="W231">
            <v>2.311318654279628E-3</v>
          </cell>
          <cell r="X231">
            <v>1.7048091221832779E-2</v>
          </cell>
          <cell r="AA231">
            <v>1.7048091221832779E-2</v>
          </cell>
          <cell r="AB231">
            <v>2.8195001718029973E-2</v>
          </cell>
          <cell r="AC231">
            <v>0</v>
          </cell>
          <cell r="AD231">
            <v>0</v>
          </cell>
          <cell r="AE231">
            <v>2.8195001718029973E-2</v>
          </cell>
          <cell r="AF231">
            <v>0.21146958133316893</v>
          </cell>
          <cell r="AI231">
            <v>0.21146958133316893</v>
          </cell>
        </row>
        <row r="232">
          <cell r="E232">
            <v>84</v>
          </cell>
          <cell r="F232" t="str">
            <v>CUST</v>
          </cell>
          <cell r="G232">
            <v>0.1683087563617382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3515.2542711731703</v>
          </cell>
          <cell r="O232">
            <v>3515.2542711731703</v>
          </cell>
          <cell r="P232">
            <v>103.8853099308365</v>
          </cell>
          <cell r="S232">
            <v>103.8853099308365</v>
          </cell>
          <cell r="T232">
            <v>0</v>
          </cell>
          <cell r="W232">
            <v>0</v>
          </cell>
          <cell r="X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2.1057833094088481</v>
          </cell>
          <cell r="AI232">
            <v>2.1057833094088481</v>
          </cell>
        </row>
        <row r="233">
          <cell r="E233">
            <v>86</v>
          </cell>
          <cell r="F233" t="str">
            <v>REV</v>
          </cell>
          <cell r="G233">
            <v>0.12050036179656673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6038.7971528931157</v>
          </cell>
          <cell r="O233">
            <v>6038.7971528931157</v>
          </cell>
          <cell r="P233">
            <v>2039.6077659632022</v>
          </cell>
          <cell r="S233">
            <v>2039.6077659632022</v>
          </cell>
          <cell r="T233">
            <v>4.5775479758449773</v>
          </cell>
          <cell r="W233">
            <v>4.5775479758449773</v>
          </cell>
          <cell r="X233">
            <v>33.763607332993871</v>
          </cell>
          <cell r="AA233">
            <v>33.763607332993871</v>
          </cell>
          <cell r="AB233">
            <v>55.839973776155638</v>
          </cell>
          <cell r="AC233">
            <v>0</v>
          </cell>
          <cell r="AD233">
            <v>0</v>
          </cell>
          <cell r="AE233">
            <v>55.839973776155638</v>
          </cell>
          <cell r="AF233">
            <v>418.81380232538038</v>
          </cell>
          <cell r="AI233">
            <v>418.81380232538038</v>
          </cell>
        </row>
        <row r="234">
          <cell r="E234">
            <v>69</v>
          </cell>
          <cell r="F234" t="str">
            <v>CUST</v>
          </cell>
          <cell r="G234">
            <v>0.1683087563617382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4094.8438418374008</v>
          </cell>
          <cell r="O234">
            <v>4094.8438418374008</v>
          </cell>
          <cell r="P234">
            <v>121.01375570925225</v>
          </cell>
          <cell r="S234">
            <v>121.01375570925225</v>
          </cell>
          <cell r="T234">
            <v>0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2.4529815346470052</v>
          </cell>
          <cell r="AI234">
            <v>2.4529815346470052</v>
          </cell>
        </row>
        <row r="235">
          <cell r="E235">
            <v>71</v>
          </cell>
          <cell r="F235" t="str">
            <v>REV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W235">
            <v>0</v>
          </cell>
          <cell r="X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I235">
            <v>0</v>
          </cell>
        </row>
        <row r="236">
          <cell r="E236">
            <v>69</v>
          </cell>
          <cell r="F236" t="str">
            <v>REV</v>
          </cell>
          <cell r="G236">
            <v>0.1205003617965667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29.644416398683635</v>
          </cell>
          <cell r="O236">
            <v>29.644416398683635</v>
          </cell>
          <cell r="P236">
            <v>10.012421409988072</v>
          </cell>
          <cell r="S236">
            <v>10.012421409988072</v>
          </cell>
          <cell r="T236">
            <v>2.2471153583274159E-2</v>
          </cell>
          <cell r="W236">
            <v>2.2471153583274159E-2</v>
          </cell>
          <cell r="X236">
            <v>0.16574533132337427</v>
          </cell>
          <cell r="AA236">
            <v>0.16574533132337427</v>
          </cell>
          <cell r="AB236">
            <v>0.27411807225862478</v>
          </cell>
          <cell r="AC236">
            <v>0</v>
          </cell>
          <cell r="AD236">
            <v>0</v>
          </cell>
          <cell r="AE236">
            <v>0.27411807225862478</v>
          </cell>
          <cell r="AF236">
            <v>2.0559542629613645</v>
          </cell>
          <cell r="AI236">
            <v>2.0559542629613645</v>
          </cell>
        </row>
        <row r="237">
          <cell r="E237">
            <v>71</v>
          </cell>
          <cell r="F237" t="str">
            <v>REV</v>
          </cell>
          <cell r="G237">
            <v>0.12050036179656669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1197.0085018291438</v>
          </cell>
          <cell r="O237">
            <v>1197.0085018291438</v>
          </cell>
          <cell r="P237">
            <v>404.29041983717576</v>
          </cell>
          <cell r="S237">
            <v>404.29041983717576</v>
          </cell>
          <cell r="T237">
            <v>0.90736014240718921</v>
          </cell>
          <cell r="W237">
            <v>0.90736014240718921</v>
          </cell>
          <cell r="X237">
            <v>6.6926117911829506</v>
          </cell>
          <cell r="AA237">
            <v>6.6926117911829506</v>
          </cell>
          <cell r="AB237">
            <v>11.068582311951323</v>
          </cell>
          <cell r="AC237">
            <v>0</v>
          </cell>
          <cell r="AD237">
            <v>0</v>
          </cell>
          <cell r="AE237">
            <v>11.068582311951323</v>
          </cell>
          <cell r="AF237">
            <v>83.017142217915463</v>
          </cell>
          <cell r="AI237">
            <v>83.017142217915463</v>
          </cell>
        </row>
        <row r="238">
          <cell r="E238">
            <v>71</v>
          </cell>
          <cell r="F238" t="str">
            <v>REV</v>
          </cell>
          <cell r="G238">
            <v>0.12050036179656672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318.87990530068578</v>
          </cell>
          <cell r="O238">
            <v>318.87990530068578</v>
          </cell>
          <cell r="P238">
            <v>107.70190069214283</v>
          </cell>
          <cell r="S238">
            <v>107.70190069214283</v>
          </cell>
          <cell r="T238">
            <v>0.241718346897523</v>
          </cell>
          <cell r="W238">
            <v>0.241718346897523</v>
          </cell>
          <cell r="X238">
            <v>1.7828941155601672</v>
          </cell>
          <cell r="AA238">
            <v>1.7828941155601672</v>
          </cell>
          <cell r="AB238">
            <v>2.9486411116164963</v>
          </cell>
          <cell r="AC238">
            <v>0</v>
          </cell>
          <cell r="AD238">
            <v>0</v>
          </cell>
          <cell r="AE238">
            <v>2.9486411116164963</v>
          </cell>
          <cell r="AF238">
            <v>22.11554755737318</v>
          </cell>
          <cell r="AI238">
            <v>22.11554755737318</v>
          </cell>
        </row>
        <row r="239">
          <cell r="E239">
            <v>71</v>
          </cell>
          <cell r="F239" t="str">
            <v>REV</v>
          </cell>
          <cell r="G239">
            <v>0.12050036179656669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431.0806334364006</v>
          </cell>
          <cell r="O239">
            <v>431.0806334364006</v>
          </cell>
          <cell r="P239">
            <v>145.59777145221511</v>
          </cell>
          <cell r="S239">
            <v>145.59777145221511</v>
          </cell>
          <cell r="T239">
            <v>0.32676909507837754</v>
          </cell>
          <cell r="W239">
            <v>0.32676909507837754</v>
          </cell>
          <cell r="X239">
            <v>2.4102212522955586</v>
          </cell>
          <cell r="AA239">
            <v>2.4102212522955586</v>
          </cell>
          <cell r="AB239">
            <v>3.9861466873357041</v>
          </cell>
          <cell r="AC239">
            <v>0</v>
          </cell>
          <cell r="AD239">
            <v>0</v>
          </cell>
          <cell r="AE239">
            <v>3.9861466873357041</v>
          </cell>
          <cell r="AF239">
            <v>29.897099476480459</v>
          </cell>
          <cell r="AI239">
            <v>29.897099476480459</v>
          </cell>
        </row>
        <row r="240">
          <cell r="E240">
            <v>71</v>
          </cell>
          <cell r="F240" t="str">
            <v>ACT</v>
          </cell>
          <cell r="G240">
            <v>0.18106525480033178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877.54</v>
          </cell>
          <cell r="N240" t="str">
            <v>LedgerSource</v>
          </cell>
          <cell r="O240">
            <v>877.54</v>
          </cell>
          <cell r="P240">
            <v>0</v>
          </cell>
          <cell r="S240">
            <v>0</v>
          </cell>
          <cell r="T240">
            <v>0</v>
          </cell>
          <cell r="W240">
            <v>0</v>
          </cell>
          <cell r="X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I240">
            <v>0</v>
          </cell>
        </row>
        <row r="241">
          <cell r="E241">
            <v>76</v>
          </cell>
          <cell r="F241" t="str">
            <v>DH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S241">
            <v>0</v>
          </cell>
          <cell r="T241">
            <v>0</v>
          </cell>
          <cell r="W241">
            <v>0</v>
          </cell>
          <cell r="X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I241">
            <v>0</v>
          </cell>
        </row>
        <row r="242">
          <cell r="E242">
            <v>80</v>
          </cell>
          <cell r="F242" t="str">
            <v>CUST</v>
          </cell>
          <cell r="G242">
            <v>0.16830875636173823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3732.1216494845357</v>
          </cell>
          <cell r="O242">
            <v>3732.1216494845357</v>
          </cell>
          <cell r="P242">
            <v>110.29432989690721</v>
          </cell>
          <cell r="S242">
            <v>110.29432989690721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2.2356958762886601</v>
          </cell>
          <cell r="AI242">
            <v>2.2356958762886601</v>
          </cell>
        </row>
        <row r="243">
          <cell r="E243">
            <v>91</v>
          </cell>
          <cell r="F243" t="str">
            <v>ACT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O243">
            <v>0</v>
          </cell>
          <cell r="P243">
            <v>0</v>
          </cell>
          <cell r="S243">
            <v>0</v>
          </cell>
          <cell r="T243">
            <v>0</v>
          </cell>
          <cell r="W243">
            <v>0</v>
          </cell>
          <cell r="X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I243">
            <v>0</v>
          </cell>
        </row>
        <row r="244">
          <cell r="E244">
            <v>91</v>
          </cell>
          <cell r="F244" t="str">
            <v>ACT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O244">
            <v>0</v>
          </cell>
          <cell r="P244">
            <v>0</v>
          </cell>
          <cell r="S244">
            <v>0</v>
          </cell>
          <cell r="T244">
            <v>0</v>
          </cell>
          <cell r="W244">
            <v>0</v>
          </cell>
          <cell r="X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I244">
            <v>0</v>
          </cell>
        </row>
        <row r="245">
          <cell r="E245">
            <v>77</v>
          </cell>
          <cell r="F245" t="str">
            <v>ACT</v>
          </cell>
          <cell r="G245">
            <v>5.3629611088429799E-2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2606.8201291311166</v>
          </cell>
          <cell r="N245" t="str">
            <v>Mult Co Tax</v>
          </cell>
          <cell r="O245">
            <v>2606.8201291311166</v>
          </cell>
          <cell r="P245">
            <v>0</v>
          </cell>
          <cell r="Q245">
            <v>964.24900143612444</v>
          </cell>
          <cell r="R245" t="str">
            <v>Mult Co Tax</v>
          </cell>
          <cell r="S245">
            <v>964.24900143612444</v>
          </cell>
          <cell r="T245">
            <v>0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183.00364562284466</v>
          </cell>
          <cell r="AH245" t="str">
            <v>Mult Co Tax</v>
          </cell>
          <cell r="AI245">
            <v>183.00364562284466</v>
          </cell>
        </row>
        <row r="246">
          <cell r="E246">
            <v>84</v>
          </cell>
          <cell r="F246" t="str">
            <v>CUST</v>
          </cell>
          <cell r="G246">
            <v>0.16830875636173823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13648.626616207752</v>
          </cell>
          <cell r="O246">
            <v>13648.626616207752</v>
          </cell>
          <cell r="P246">
            <v>403.35398146939843</v>
          </cell>
          <cell r="S246">
            <v>403.35398146939843</v>
          </cell>
          <cell r="T246">
            <v>0</v>
          </cell>
          <cell r="W246">
            <v>0</v>
          </cell>
          <cell r="X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8.176094218974292</v>
          </cell>
          <cell r="AI246">
            <v>8.176094218974292</v>
          </cell>
        </row>
        <row r="247">
          <cell r="E247">
            <v>84</v>
          </cell>
          <cell r="F247" t="str">
            <v>CUST</v>
          </cell>
          <cell r="G247">
            <v>0.1683087563617382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271.01070076993346</v>
          </cell>
          <cell r="O247">
            <v>271.01070076993346</v>
          </cell>
          <cell r="P247">
            <v>8.0091021793031452</v>
          </cell>
          <cell r="S247">
            <v>8.0091021793031452</v>
          </cell>
          <cell r="T247">
            <v>0</v>
          </cell>
          <cell r="W247">
            <v>0</v>
          </cell>
          <cell r="X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0.16234666579668539</v>
          </cell>
          <cell r="AI247">
            <v>0.16234666579668539</v>
          </cell>
        </row>
        <row r="248">
          <cell r="E248">
            <v>84</v>
          </cell>
          <cell r="F248" t="str">
            <v>CUST</v>
          </cell>
          <cell r="G248">
            <v>0.16830875636173823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650.18224194179822</v>
          </cell>
          <cell r="O248">
            <v>650.18224194179822</v>
          </cell>
          <cell r="P248">
            <v>19.214650920005219</v>
          </cell>
          <cell r="S248">
            <v>19.214650920005219</v>
          </cell>
          <cell r="T248">
            <v>0</v>
          </cell>
          <cell r="W248">
            <v>0</v>
          </cell>
          <cell r="X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0.38948616729740315</v>
          </cell>
          <cell r="AI248">
            <v>0.38948616729740315</v>
          </cell>
        </row>
        <row r="249">
          <cell r="E249">
            <v>89</v>
          </cell>
          <cell r="F249" t="str">
            <v>ACT</v>
          </cell>
          <cell r="G249">
            <v>5.8968756281498613E-2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1610.7677407759197</v>
          </cell>
          <cell r="O249">
            <v>1610.7677407759197</v>
          </cell>
          <cell r="P249">
            <v>0</v>
          </cell>
          <cell r="Q249">
            <v>543.60869987850617</v>
          </cell>
          <cell r="S249">
            <v>543.60869987850617</v>
          </cell>
          <cell r="T249">
            <v>0</v>
          </cell>
          <cell r="W249">
            <v>0</v>
          </cell>
          <cell r="X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110.40355934557408</v>
          </cell>
          <cell r="AI249">
            <v>110.40355934557408</v>
          </cell>
        </row>
        <row r="250">
          <cell r="E250">
            <v>89</v>
          </cell>
          <cell r="F250" t="str">
            <v>ACT</v>
          </cell>
          <cell r="G250">
            <v>5.8968756281498627E-2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763.68707974869699</v>
          </cell>
          <cell r="N250">
            <v>0</v>
          </cell>
          <cell r="O250">
            <v>763.68707974869699</v>
          </cell>
          <cell r="P250">
            <v>0</v>
          </cell>
          <cell r="Q250">
            <v>257.73234093713756</v>
          </cell>
          <cell r="S250">
            <v>257.73234093713756</v>
          </cell>
          <cell r="T250">
            <v>0</v>
          </cell>
          <cell r="U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52.343841819099758</v>
          </cell>
          <cell r="AI250">
            <v>52.343841819099758</v>
          </cell>
        </row>
        <row r="251">
          <cell r="E251">
            <v>86</v>
          </cell>
          <cell r="F251" t="str">
            <v>REV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O251">
            <v>0</v>
          </cell>
          <cell r="P251">
            <v>0</v>
          </cell>
          <cell r="S251">
            <v>0</v>
          </cell>
          <cell r="T251">
            <v>0</v>
          </cell>
          <cell r="W251">
            <v>0</v>
          </cell>
          <cell r="X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I251">
            <v>0</v>
          </cell>
        </row>
        <row r="252">
          <cell r="E252">
            <v>86</v>
          </cell>
          <cell r="F252" t="str">
            <v>REV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O252">
            <v>0</v>
          </cell>
          <cell r="P252">
            <v>0</v>
          </cell>
          <cell r="S252">
            <v>0</v>
          </cell>
          <cell r="T252">
            <v>0</v>
          </cell>
          <cell r="W252">
            <v>0</v>
          </cell>
          <cell r="X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I252">
            <v>0</v>
          </cell>
        </row>
        <row r="253">
          <cell r="E253">
            <v>86</v>
          </cell>
          <cell r="F253" t="str">
            <v>CUST</v>
          </cell>
          <cell r="G253">
            <v>0.1683087563617382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13.560746443951453</v>
          </cell>
          <cell r="O253">
            <v>13.560746443951453</v>
          </cell>
          <cell r="P253">
            <v>0.40075688372699991</v>
          </cell>
          <cell r="S253">
            <v>0.40075688372699991</v>
          </cell>
          <cell r="T253">
            <v>0</v>
          </cell>
          <cell r="W253">
            <v>0</v>
          </cell>
          <cell r="X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8.1234503458175664E-3</v>
          </cell>
          <cell r="AI253">
            <v>8.1234503458175664E-3</v>
          </cell>
        </row>
        <row r="254">
          <cell r="E254">
            <v>84</v>
          </cell>
          <cell r="F254" t="str">
            <v>CUST</v>
          </cell>
          <cell r="G254">
            <v>0.1683087563617382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3321.0660159206573</v>
          </cell>
          <cell r="O254">
            <v>3321.0660159206573</v>
          </cell>
          <cell r="P254">
            <v>98.14651963982773</v>
          </cell>
          <cell r="S254">
            <v>98.14651963982773</v>
          </cell>
          <cell r="T254">
            <v>0</v>
          </cell>
          <cell r="W254">
            <v>0</v>
          </cell>
          <cell r="X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1.9894564791856975</v>
          </cell>
          <cell r="AI254">
            <v>1.9894564791856975</v>
          </cell>
        </row>
        <row r="255">
          <cell r="E255">
            <v>72</v>
          </cell>
          <cell r="F255" t="str">
            <v>DH</v>
          </cell>
          <cell r="G255">
            <v>0.11021083809358595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16.819377430822421</v>
          </cell>
          <cell r="O255">
            <v>16.819377430822421</v>
          </cell>
          <cell r="P255">
            <v>7.4019027483458846</v>
          </cell>
          <cell r="S255">
            <v>7.4019027483458846</v>
          </cell>
          <cell r="T255">
            <v>14.668075746903906</v>
          </cell>
          <cell r="W255">
            <v>14.668075746903906</v>
          </cell>
          <cell r="X255">
            <v>6.4348731576087745</v>
          </cell>
          <cell r="AA255">
            <v>6.4348731576087745</v>
          </cell>
          <cell r="AB255">
            <v>13.802252874299077</v>
          </cell>
          <cell r="AC255">
            <v>0</v>
          </cell>
          <cell r="AD255">
            <v>0</v>
          </cell>
          <cell r="AE255">
            <v>13.802252874299077</v>
          </cell>
          <cell r="AF255">
            <v>3.0103885591836903</v>
          </cell>
          <cell r="AI255">
            <v>3.0103885591836903</v>
          </cell>
        </row>
        <row r="256">
          <cell r="E256">
            <v>76</v>
          </cell>
          <cell r="F256" t="str">
            <v>DH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O256">
            <v>0</v>
          </cell>
          <cell r="P256">
            <v>0</v>
          </cell>
          <cell r="S256">
            <v>0</v>
          </cell>
          <cell r="T256">
            <v>0</v>
          </cell>
          <cell r="W256">
            <v>0</v>
          </cell>
          <cell r="X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I256">
            <v>0</v>
          </cell>
        </row>
        <row r="257">
          <cell r="E257">
            <v>62</v>
          </cell>
          <cell r="F257" t="str">
            <v>CUST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O257">
            <v>0</v>
          </cell>
          <cell r="P257">
            <v>0</v>
          </cell>
          <cell r="S257">
            <v>0</v>
          </cell>
          <cell r="T257">
            <v>0</v>
          </cell>
          <cell r="W257">
            <v>0</v>
          </cell>
          <cell r="X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I257">
            <v>0</v>
          </cell>
        </row>
        <row r="258">
          <cell r="E258">
            <v>93</v>
          </cell>
          <cell r="F258" t="str">
            <v>DH</v>
          </cell>
          <cell r="G258">
            <v>0.11021083809358592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12916.824683951092</v>
          </cell>
          <cell r="O258">
            <v>12916.824683951092</v>
          </cell>
          <cell r="P258">
            <v>5684.4601128238392</v>
          </cell>
          <cell r="S258">
            <v>5684.4601128238392</v>
          </cell>
          <cell r="T258">
            <v>11264.683467205385</v>
          </cell>
          <cell r="W258">
            <v>11264.683467205385</v>
          </cell>
          <cell r="X258">
            <v>4941.8076728557644</v>
          </cell>
          <cell r="AA258">
            <v>4941.8076728557644</v>
          </cell>
          <cell r="AB258">
            <v>10599.755035770297</v>
          </cell>
          <cell r="AC258">
            <v>0</v>
          </cell>
          <cell r="AD258">
            <v>0</v>
          </cell>
          <cell r="AE258">
            <v>10599.755035770297</v>
          </cell>
          <cell r="AF258">
            <v>2311.8965853212617</v>
          </cell>
          <cell r="AI258">
            <v>2311.8965853212617</v>
          </cell>
        </row>
        <row r="259">
          <cell r="E259">
            <v>93</v>
          </cell>
          <cell r="F259" t="str">
            <v>REV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O259">
            <v>0</v>
          </cell>
          <cell r="P259">
            <v>0</v>
          </cell>
          <cell r="S259">
            <v>0</v>
          </cell>
          <cell r="T259">
            <v>0</v>
          </cell>
          <cell r="W259">
            <v>0</v>
          </cell>
          <cell r="X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I259">
            <v>0</v>
          </cell>
        </row>
        <row r="260">
          <cell r="E260">
            <v>93</v>
          </cell>
          <cell r="F260" t="str">
            <v>DH</v>
          </cell>
          <cell r="G260">
            <v>0.11021083809358596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-2866.5114842802591</v>
          </cell>
          <cell r="O260">
            <v>-2866.5114842802591</v>
          </cell>
          <cell r="P260">
            <v>-1261.4996792197917</v>
          </cell>
          <cell r="S260">
            <v>-1261.4996792197917</v>
          </cell>
          <cell r="T260">
            <v>-2499.8670583217199</v>
          </cell>
          <cell r="W260">
            <v>-2499.8670583217199</v>
          </cell>
          <cell r="X260">
            <v>-1096.6896891421018</v>
          </cell>
          <cell r="AA260">
            <v>-1096.6896891421018</v>
          </cell>
          <cell r="AB260">
            <v>-2352.3056388885575</v>
          </cell>
          <cell r="AC260">
            <v>0</v>
          </cell>
          <cell r="AD260">
            <v>0</v>
          </cell>
          <cell r="AE260">
            <v>-2352.3056388885575</v>
          </cell>
          <cell r="AF260">
            <v>-513.05783537696618</v>
          </cell>
          <cell r="AI260">
            <v>-513.05783537696618</v>
          </cell>
        </row>
        <row r="261">
          <cell r="E261">
            <v>0</v>
          </cell>
          <cell r="F261">
            <v>0</v>
          </cell>
          <cell r="G261">
            <v>0.11167423884376183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573888.75266681588</v>
          </cell>
          <cell r="M261">
            <v>480530.501069572</v>
          </cell>
          <cell r="N261">
            <v>0</v>
          </cell>
          <cell r="O261">
            <v>1054419.2537363875</v>
          </cell>
          <cell r="P261">
            <v>177431.8162779196</v>
          </cell>
          <cell r="Q261">
            <v>329018.14235054923</v>
          </cell>
          <cell r="R261">
            <v>0</v>
          </cell>
          <cell r="S261">
            <v>506449.95862846845</v>
          </cell>
          <cell r="T261">
            <v>310046.24167260336</v>
          </cell>
          <cell r="U261">
            <v>12023.0091655457</v>
          </cell>
          <cell r="V261">
            <v>0</v>
          </cell>
          <cell r="W261">
            <v>322069.25083814905</v>
          </cell>
          <cell r="X261">
            <v>119697.68546582865</v>
          </cell>
          <cell r="Y261">
            <v>9995.8199366559293</v>
          </cell>
          <cell r="Z261">
            <v>0</v>
          </cell>
          <cell r="AA261">
            <v>129693.50540248457</v>
          </cell>
          <cell r="AB261">
            <v>250249.72314694535</v>
          </cell>
          <cell r="AC261">
            <v>76903.269461026081</v>
          </cell>
          <cell r="AD261">
            <v>0</v>
          </cell>
          <cell r="AE261">
            <v>327152.99260797136</v>
          </cell>
          <cell r="AF261">
            <v>61100.888366053172</v>
          </cell>
          <cell r="AG261">
            <v>82145.490673638415</v>
          </cell>
          <cell r="AH261">
            <v>0</v>
          </cell>
          <cell r="AI261">
            <v>143246.37903969144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 (WMofWA)"/>
      <sheetName val="Balance Sheet (WMofWA)"/>
      <sheetName val="Rev. Sum. - Confidential"/>
      <sheetName val="WTB-Confidential"/>
      <sheetName val="Priceout (Staff Method)"/>
      <sheetName val="Priceout (Company Method)"/>
      <sheetName val="Monthly IS"/>
      <sheetName val="Lurito - Garbage"/>
      <sheetName val="Lurito - Recycling (MF)"/>
      <sheetName val="Lurito - Recycling"/>
      <sheetName val="Lurito - YW"/>
      <sheetName val="Total Lurito"/>
      <sheetName val="Lurito-Garbage"/>
      <sheetName val="Lurito-Recycling"/>
      <sheetName val="Lurito-YW"/>
      <sheetName val="Priceout (Proposed)"/>
      <sheetName val="PC 160 - Confidential"/>
      <sheetName val="PC 220"/>
      <sheetName val="PC 230"/>
      <sheetName val="Processing Fees"/>
      <sheetName val="PC 260-Confidential"/>
      <sheetName val="YW Processing Fees"/>
      <sheetName val="WUTC Customer Counts"/>
      <sheetName val="PR Register-Confidential"/>
      <sheetName val="Wage Scale-Confidential"/>
      <sheetName val="PR Detail - Confidential"/>
      <sheetName val="Earn Codes"/>
      <sheetName val="Fuel"/>
      <sheetName val="Legal Fees"/>
      <sheetName val="Facility Costs"/>
      <sheetName val="Sno-King Com'l Recycling"/>
      <sheetName val="City Contract MF Recycling"/>
      <sheetName val="UTC MF Recycling"/>
      <sheetName val="DEPN Summary"/>
      <sheetName val="DEPN"/>
      <sheetName val="Fixed Asset Summary"/>
      <sheetName val="Fixed Asset Detail"/>
      <sheetName val="Balance Sheet"/>
      <sheetName val="Summary (Cart &amp; Containers)"/>
      <sheetName val="OH Analysis"/>
      <sheetName val="Corp. Office OH"/>
      <sheetName val="2008 Group Office TB"/>
      <sheetName val="MA Office OH"/>
      <sheetName val="MA Stats"/>
      <sheetName val="Bothell"/>
      <sheetName val="Woodinville"/>
      <sheetName val="Seattle"/>
      <sheetName val="South Sound"/>
      <sheetName val="Skagit"/>
      <sheetName val="Brem-Air"/>
      <sheetName val="Hours &amp; Services"/>
      <sheetName val="Operating Cost"/>
      <sheetName val="Head Count"/>
      <sheetName val="Summary MA Headcount"/>
      <sheetName val="MA Headcount"/>
      <sheetName val="Headcount"/>
      <sheetName val="WM Sandpoint"/>
      <sheetName val="WM Brem-Air"/>
      <sheetName val="WM Wenatchee"/>
      <sheetName val="WM Ellensburg"/>
      <sheetName val="WM Klamath Falls"/>
      <sheetName val="WM Coeur d'Alene"/>
      <sheetName val="WM Kennewick"/>
      <sheetName val="WM Skagit"/>
      <sheetName val="WM Spokane"/>
      <sheetName val="WM Oregon"/>
      <sheetName val="WM South Sound"/>
      <sheetName val="WM Northwest"/>
      <sheetName val="WM Sno-King"/>
      <sheetName val="WM Seattle"/>
      <sheetName val="2008 West Group IS"/>
      <sheetName val="2008 Group Office IS"/>
      <sheetName val="500500"/>
      <sheetName val="AP-500500"/>
      <sheetName val="500800"/>
      <sheetName val="509000"/>
      <sheetName val="AP-509500"/>
      <sheetName val="509500"/>
      <sheetName val="531200"/>
      <sheetName val="Income Statement (Tonnage)"/>
      <sheetName val="DEPN (CRC)"/>
      <sheetName val="Fixed Assets - Update"/>
      <sheetName val="Fixed Assets"/>
      <sheetName val="Lurito - CRC"/>
      <sheetName val="Lurito"/>
      <sheetName val="unprocessed SS"/>
      <sheetName val="Tonnage"/>
      <sheetName val="Outbound Tons"/>
      <sheetName val="Inbound Tons"/>
      <sheetName val="Labor"/>
      <sheetName val="CDL Pricing"/>
      <sheetName val="CRC Commodity Prices"/>
      <sheetName val="Commodity Mix"/>
      <sheetName val="502500"/>
      <sheetName val="Summary (Disposal)"/>
      <sheetName val="Com'l FL"/>
      <sheetName val="Res'l RL"/>
      <sheetName val="Roll Off"/>
      <sheetName val="Res'l YW"/>
      <sheetName val="Res'l Rec."/>
      <sheetName val="Com'l Rec."/>
      <sheetName val="Summary (Route)"/>
      <sheetName val="Haul Summary"/>
      <sheetName val="Customer Counts"/>
      <sheetName val="Com'l FL-2009"/>
      <sheetName val="Res'l RL (Route)"/>
      <sheetName val="Res'l YW (Route)"/>
      <sheetName val="Res'l Rec. (Route)"/>
      <sheetName val="Roll Off (Route)"/>
      <sheetName val="Com'l Rec. (Route)"/>
      <sheetName val="Hauls Only"/>
      <sheetName val="Container Shop (Arrows)"/>
      <sheetName val="Summary (Bad Debt)"/>
      <sheetName val="115000-115030 2008"/>
      <sheetName val="115000-115030 2007"/>
      <sheetName val="115000-115030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Ranges"/>
      <sheetName val="StatEntry_Trend"/>
      <sheetName val="StatEntry_Detail"/>
      <sheetName val="StatEntry_Reclass_LOB_Sbst"/>
      <sheetName val="ChangeHistory"/>
      <sheetName val="Stat Lookup"/>
    </sheetNames>
    <sheetDataSet>
      <sheetData sheetId="0">
        <row r="5">
          <cell r="B5" t="str">
            <v>Can_Commercial</v>
          </cell>
          <cell r="D5" t="str">
            <v>Act</v>
          </cell>
        </row>
        <row r="6">
          <cell r="B6" t="str">
            <v>Can_Commercial Recycling</v>
          </cell>
          <cell r="D6" t="str">
            <v>Bud</v>
          </cell>
        </row>
        <row r="7">
          <cell r="B7" t="str">
            <v>Can_Landfill</v>
          </cell>
          <cell r="D7" t="str">
            <v>Proj</v>
          </cell>
        </row>
        <row r="8">
          <cell r="B8" t="str">
            <v>Can_Landfill Gas</v>
          </cell>
        </row>
        <row r="9">
          <cell r="B9" t="str">
            <v>Can_MRF</v>
          </cell>
        </row>
        <row r="10">
          <cell r="B10" t="str">
            <v>Can_Other</v>
          </cell>
        </row>
        <row r="11">
          <cell r="B11" t="str">
            <v>Can_Residential</v>
          </cell>
        </row>
        <row r="12">
          <cell r="B12" t="str">
            <v>Can_Residential Recycling</v>
          </cell>
        </row>
        <row r="13">
          <cell r="B13" t="str">
            <v>Can_Roll Off</v>
          </cell>
        </row>
        <row r="14">
          <cell r="B14" t="str">
            <v>Can_Transfer Station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Memo"/>
      <sheetName val="MM001Tranx"/>
      <sheetName val="JEexport"/>
      <sheetName val="Rev Import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  <sheetName val="RM_MM001_Query_v4e - Murreys Up"/>
      <sheetName val=""/>
    </sheetNames>
    <sheetDataSet>
      <sheetData sheetId="0"/>
      <sheetData sheetId="1"/>
      <sheetData sheetId="2">
        <row r="9">
          <cell r="L9">
            <v>11501</v>
          </cell>
        </row>
        <row r="10">
          <cell r="L10" t="str">
            <v>11501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10.71</v>
          </cell>
        </row>
        <row r="14">
          <cell r="C14" t="str">
            <v>dist</v>
          </cell>
          <cell r="E14" t="str">
            <v>=</v>
          </cell>
          <cell r="F14">
            <v>2149</v>
          </cell>
        </row>
      </sheetData>
      <sheetData sheetId="4" refreshError="1">
        <row r="6">
          <cell r="F6" t="str">
            <v>Time Series</v>
          </cell>
        </row>
        <row r="17">
          <cell r="B17" t="str">
            <v>ACCT</v>
          </cell>
          <cell r="C17" t="str">
            <v>-</v>
          </cell>
        </row>
        <row r="22">
          <cell r="C22" t="str">
            <v>Financial</v>
          </cell>
        </row>
        <row r="23">
          <cell r="C23" t="str">
            <v>ALL</v>
          </cell>
        </row>
        <row r="24">
          <cell r="C24" t="str">
            <v>Variable</v>
          </cell>
        </row>
      </sheetData>
      <sheetData sheetId="5" refreshError="1">
        <row r="8">
          <cell r="E8" t="str">
            <v>Report</v>
          </cell>
        </row>
        <row r="12">
          <cell r="B12" t="b">
            <v>0</v>
          </cell>
        </row>
      </sheetData>
      <sheetData sheetId="6" refreshError="1"/>
      <sheetData sheetId="7" refreshError="1">
        <row r="11">
          <cell r="D11">
            <v>10002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Cash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009 BS"/>
      <sheetName val="2010 BS"/>
      <sheetName val="Combined BS"/>
      <sheetName val="2009 IS"/>
      <sheetName val="2010 IS"/>
      <sheetName val="Combined 12 mo IS"/>
      <sheetName val="Consolidated IS 2009 2010"/>
      <sheetName val="Consolidated IS - IRMGARD"/>
      <sheetName val="Pro forma "/>
      <sheetName val="Pro forma-Line of Service"/>
      <sheetName val="Restatements"/>
      <sheetName val="Proforma Adjusts"/>
      <sheetName val="2009 Price Out (REG)"/>
      <sheetName val="GL Recon"/>
      <sheetName val="Customer Count Summary"/>
      <sheetName val="2009 Payroll"/>
      <sheetName val="2010 Payroll"/>
      <sheetName val="2009,2010 Depr Summary"/>
      <sheetName val="Time Study"/>
      <sheetName val="2009 Insurance"/>
      <sheetName val="2010 Insurance"/>
      <sheetName val="2009 Disposal"/>
      <sheetName val="2010 Disposal"/>
      <sheetName val="2009 Fuel"/>
      <sheetName val="2009 Depr Summary"/>
      <sheetName val="2009 Trks"/>
      <sheetName val="2009 Cont, DB"/>
      <sheetName val="2009 Serv, Shop"/>
      <sheetName val="2009 Office"/>
      <sheetName val="2009 Leasehold"/>
      <sheetName val="2010 Fuel"/>
      <sheetName val="2010 Deprec Summary"/>
      <sheetName val="2010 Trks"/>
      <sheetName val="2010 Cont, DB"/>
      <sheetName val="2010 Serv, Shop"/>
      <sheetName val="2010 Office"/>
      <sheetName val="2010 Leasehold"/>
      <sheetName val="Region Allocation (2)"/>
      <sheetName val="LG-Total Company before DF"/>
      <sheetName val="LG-Packer Rts before DF"/>
      <sheetName val="LG-RO Rts before DF"/>
      <sheetName val="LG-Total Company"/>
      <sheetName val="LG-Packer Rts"/>
      <sheetName val="LG-RO Rts"/>
      <sheetName val="LG-Recycl"/>
      <sheetName val="Scenarios"/>
      <sheetName val="Scenarios (2)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41429.11</v>
          </cell>
          <cell r="F14">
            <v>39826.22</v>
          </cell>
          <cell r="G14">
            <v>49022.75</v>
          </cell>
          <cell r="H14">
            <v>45137.86</v>
          </cell>
          <cell r="I14">
            <v>48263.81</v>
          </cell>
          <cell r="J14">
            <v>55314.5</v>
          </cell>
          <cell r="K14">
            <v>60046.02</v>
          </cell>
          <cell r="L14">
            <v>64582.7</v>
          </cell>
          <cell r="M14">
            <v>55932.07</v>
          </cell>
          <cell r="N14">
            <v>50932.34</v>
          </cell>
          <cell r="O14">
            <v>38587.67</v>
          </cell>
          <cell r="P14">
            <v>43420.76</v>
          </cell>
          <cell r="Q14">
            <v>592495.81000000006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93946.63</v>
          </cell>
          <cell r="F19">
            <v>91101.8</v>
          </cell>
          <cell r="G19">
            <v>108743.12</v>
          </cell>
          <cell r="H19">
            <v>100411.54</v>
          </cell>
          <cell r="I19">
            <v>109421.85</v>
          </cell>
          <cell r="J19">
            <v>119111.11</v>
          </cell>
          <cell r="K19">
            <v>114939.05</v>
          </cell>
          <cell r="L19">
            <v>123201.29</v>
          </cell>
          <cell r="M19">
            <v>128616.56</v>
          </cell>
          <cell r="N19">
            <v>103849.76</v>
          </cell>
          <cell r="O19">
            <v>87162.7</v>
          </cell>
          <cell r="P19">
            <v>101585.44</v>
          </cell>
          <cell r="Q19">
            <v>1282090.8499999999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31010</v>
          </cell>
          <cell r="B22" t="str">
            <v>Hauling Revenue - Roll Off Extras</v>
          </cell>
          <cell r="E22">
            <v>16354.41</v>
          </cell>
          <cell r="F22">
            <v>16430.849999999999</v>
          </cell>
          <cell r="G22">
            <v>18226.63</v>
          </cell>
          <cell r="H22">
            <v>17972.400000000001</v>
          </cell>
          <cell r="I22">
            <v>18790.919999999998</v>
          </cell>
          <cell r="J22">
            <v>19705.3</v>
          </cell>
          <cell r="K22">
            <v>21354.080000000002</v>
          </cell>
          <cell r="L22">
            <v>22365.29</v>
          </cell>
          <cell r="M22">
            <v>20804.36</v>
          </cell>
          <cell r="N22">
            <v>18374.21</v>
          </cell>
          <cell r="O22">
            <v>17346.11</v>
          </cell>
          <cell r="P22">
            <v>15627.2</v>
          </cell>
          <cell r="Q22">
            <v>223351.76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754535.74</v>
          </cell>
          <cell r="F26">
            <v>750848.79</v>
          </cell>
          <cell r="G26">
            <v>751484.07</v>
          </cell>
          <cell r="H26">
            <v>759461.88</v>
          </cell>
          <cell r="I26">
            <v>756344.84</v>
          </cell>
          <cell r="J26">
            <v>762351.19</v>
          </cell>
          <cell r="K26">
            <v>763571.04</v>
          </cell>
          <cell r="L26">
            <v>762014.08</v>
          </cell>
          <cell r="M26">
            <v>763381.19</v>
          </cell>
          <cell r="N26">
            <v>760410.82</v>
          </cell>
          <cell r="O26">
            <v>760222.53</v>
          </cell>
          <cell r="P26">
            <v>757663.07</v>
          </cell>
          <cell r="Q26">
            <v>9102289.2400000002</v>
          </cell>
        </row>
        <row r="27">
          <cell r="A27">
            <v>32001</v>
          </cell>
          <cell r="B27" t="str">
            <v>Hauling Revenue - Residential MSW Extras</v>
          </cell>
          <cell r="E27">
            <v>48676.93</v>
          </cell>
          <cell r="F27">
            <v>46005.81</v>
          </cell>
          <cell r="G27">
            <v>44057.39</v>
          </cell>
          <cell r="H27">
            <v>54145.79</v>
          </cell>
          <cell r="I27">
            <v>47089.22</v>
          </cell>
          <cell r="J27">
            <v>62711.39</v>
          </cell>
          <cell r="K27">
            <v>60222.84</v>
          </cell>
          <cell r="L27">
            <v>63321.38</v>
          </cell>
          <cell r="M27">
            <v>48663.92</v>
          </cell>
          <cell r="N27">
            <v>45750.71</v>
          </cell>
          <cell r="O27">
            <v>44578.41</v>
          </cell>
          <cell r="P27">
            <v>66011.64</v>
          </cell>
          <cell r="Q27">
            <v>631235.43000000005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414760.73</v>
          </cell>
          <cell r="F41">
            <v>412841.01</v>
          </cell>
          <cell r="G41">
            <v>416757.93</v>
          </cell>
          <cell r="H41">
            <v>417298.76</v>
          </cell>
          <cell r="I41">
            <v>417121.97</v>
          </cell>
          <cell r="J41">
            <v>421939.51</v>
          </cell>
          <cell r="K41">
            <v>420917.49</v>
          </cell>
          <cell r="L41">
            <v>425821.47</v>
          </cell>
          <cell r="M41">
            <v>424192</v>
          </cell>
          <cell r="N41">
            <v>415412.9</v>
          </cell>
          <cell r="O41">
            <v>413023.47</v>
          </cell>
          <cell r="P41">
            <v>411406.25</v>
          </cell>
          <cell r="Q41">
            <v>5011493.49</v>
          </cell>
        </row>
        <row r="42">
          <cell r="A42">
            <v>33001</v>
          </cell>
          <cell r="B42" t="str">
            <v>Hauling Revenue - Commercial FEL Extras</v>
          </cell>
          <cell r="E42">
            <v>16369.94</v>
          </cell>
          <cell r="F42">
            <v>15223.46</v>
          </cell>
          <cell r="G42">
            <v>18054.59</v>
          </cell>
          <cell r="H42">
            <v>17483.330000000002</v>
          </cell>
          <cell r="I42">
            <v>19168.46</v>
          </cell>
          <cell r="J42">
            <v>18357.68</v>
          </cell>
          <cell r="K42">
            <v>21453.19</v>
          </cell>
          <cell r="L42">
            <v>22591.22</v>
          </cell>
          <cell r="M42">
            <v>16352.74</v>
          </cell>
          <cell r="N42">
            <v>17430.650000000001</v>
          </cell>
          <cell r="O42">
            <v>16278.67</v>
          </cell>
          <cell r="P42">
            <v>16972.88</v>
          </cell>
          <cell r="Q42">
            <v>215736.81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1386073.49</v>
          </cell>
          <cell r="F61">
            <v>1372277.94</v>
          </cell>
          <cell r="G61">
            <v>1406346.48</v>
          </cell>
          <cell r="H61">
            <v>1411911.56</v>
          </cell>
          <cell r="I61">
            <v>1416201.0699999998</v>
          </cell>
          <cell r="J61">
            <v>1459490.68</v>
          </cell>
          <cell r="K61">
            <v>1462503.71</v>
          </cell>
          <cell r="L61">
            <v>1483897.43</v>
          </cell>
          <cell r="M61">
            <v>1457942.84</v>
          </cell>
          <cell r="N61">
            <v>1412161.3899999997</v>
          </cell>
          <cell r="O61">
            <v>1377199.56</v>
          </cell>
          <cell r="P61">
            <v>1412687.2399999998</v>
          </cell>
          <cell r="Q61">
            <v>17058693.389999997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3459.12</v>
          </cell>
          <cell r="F152">
            <v>7799.57</v>
          </cell>
          <cell r="G152">
            <v>2100.42</v>
          </cell>
          <cell r="H152">
            <v>7267.51</v>
          </cell>
          <cell r="I152">
            <v>3376.39</v>
          </cell>
          <cell r="J152">
            <v>7176.57</v>
          </cell>
          <cell r="K152">
            <v>3493.22</v>
          </cell>
          <cell r="L152">
            <v>8060.32</v>
          </cell>
          <cell r="M152">
            <v>2594</v>
          </cell>
          <cell r="N152">
            <v>7784.1</v>
          </cell>
          <cell r="O152">
            <v>6369.79</v>
          </cell>
          <cell r="P152">
            <v>9281.82</v>
          </cell>
          <cell r="Q152">
            <v>68762.829999999987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3459.12</v>
          </cell>
          <cell r="F154">
            <v>7799.57</v>
          </cell>
          <cell r="G154">
            <v>2100.42</v>
          </cell>
          <cell r="H154">
            <v>7267.51</v>
          </cell>
          <cell r="I154">
            <v>3376.39</v>
          </cell>
          <cell r="J154">
            <v>7176.57</v>
          </cell>
          <cell r="K154">
            <v>3493.22</v>
          </cell>
          <cell r="L154">
            <v>8060.32</v>
          </cell>
          <cell r="M154">
            <v>2594</v>
          </cell>
          <cell r="N154">
            <v>7784.1</v>
          </cell>
          <cell r="O154">
            <v>6369.79</v>
          </cell>
          <cell r="P154">
            <v>9281.82</v>
          </cell>
          <cell r="Q154">
            <v>68762.829999999987</v>
          </cell>
        </row>
        <row r="156">
          <cell r="A156" t="str">
            <v>Total Revenue</v>
          </cell>
          <cell r="E156">
            <v>1389532.61</v>
          </cell>
          <cell r="F156">
            <v>1380077.51</v>
          </cell>
          <cell r="G156">
            <v>1408446.9</v>
          </cell>
          <cell r="H156">
            <v>1419179.07</v>
          </cell>
          <cell r="I156">
            <v>1419577.4599999997</v>
          </cell>
          <cell r="J156">
            <v>1466667.25</v>
          </cell>
          <cell r="K156">
            <v>1465996.93</v>
          </cell>
          <cell r="L156">
            <v>1491957.75</v>
          </cell>
          <cell r="M156">
            <v>1460536.84</v>
          </cell>
          <cell r="N156">
            <v>1419945.4899999998</v>
          </cell>
          <cell r="O156">
            <v>1383569.35</v>
          </cell>
          <cell r="P156">
            <v>1421969.0599999998</v>
          </cell>
          <cell r="Q156">
            <v>17127456.219999995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>
            <v>40109</v>
          </cell>
          <cell r="B161" t="str">
            <v>Disposal Landfill Intercompany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40139</v>
          </cell>
          <cell r="B166" t="str">
            <v>Disposal Transfer Intercompany</v>
          </cell>
          <cell r="E166">
            <v>522940.33</v>
          </cell>
          <cell r="F166">
            <v>473522.39</v>
          </cell>
          <cell r="G166">
            <v>554204.89</v>
          </cell>
          <cell r="H166">
            <v>538277.64</v>
          </cell>
          <cell r="I166">
            <v>535071.71</v>
          </cell>
          <cell r="J166">
            <v>582693.4</v>
          </cell>
          <cell r="K166">
            <v>571614.11</v>
          </cell>
          <cell r="L166">
            <v>571380.55000000005</v>
          </cell>
          <cell r="M166">
            <v>569779.74</v>
          </cell>
          <cell r="N166">
            <v>537814.68999999994</v>
          </cell>
          <cell r="O166">
            <v>530807.82999999996</v>
          </cell>
          <cell r="P166">
            <v>576009.71</v>
          </cell>
          <cell r="Q166">
            <v>6564116.9899999993</v>
          </cell>
        </row>
        <row r="167">
          <cell r="A167" t="str">
            <v>Total Disposal</v>
          </cell>
          <cell r="E167">
            <v>522940.33</v>
          </cell>
          <cell r="F167">
            <v>473522.39</v>
          </cell>
          <cell r="G167">
            <v>554204.89</v>
          </cell>
          <cell r="H167">
            <v>538277.64</v>
          </cell>
          <cell r="I167">
            <v>535071.71</v>
          </cell>
          <cell r="J167">
            <v>582693.4</v>
          </cell>
          <cell r="K167">
            <v>571614.11</v>
          </cell>
          <cell r="L167">
            <v>571380.55000000005</v>
          </cell>
          <cell r="M167">
            <v>569779.74</v>
          </cell>
          <cell r="N167">
            <v>537814.68999999994</v>
          </cell>
          <cell r="O167">
            <v>530807.82999999996</v>
          </cell>
          <cell r="P167">
            <v>576009.71</v>
          </cell>
          <cell r="Q167">
            <v>6564116.9899999993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43001</v>
          </cell>
          <cell r="B184" t="str">
            <v>Taxes and Pass Thru Fees</v>
          </cell>
          <cell r="E184">
            <v>21087.73</v>
          </cell>
          <cell r="F184">
            <v>20959.080000000002</v>
          </cell>
          <cell r="G184">
            <v>21310.05</v>
          </cell>
          <cell r="H184">
            <v>15944.56</v>
          </cell>
          <cell r="I184">
            <v>23292.27</v>
          </cell>
          <cell r="J184">
            <v>26639.14</v>
          </cell>
          <cell r="K184">
            <v>26629.39</v>
          </cell>
          <cell r="L184">
            <v>27074.49</v>
          </cell>
          <cell r="M184">
            <v>26539.13</v>
          </cell>
          <cell r="N184">
            <v>25799.21</v>
          </cell>
          <cell r="O184">
            <v>25079.16</v>
          </cell>
          <cell r="P184">
            <v>25860.43</v>
          </cell>
          <cell r="Q184">
            <v>286214.64</v>
          </cell>
        </row>
        <row r="185">
          <cell r="A185">
            <v>43002</v>
          </cell>
          <cell r="B185" t="str">
            <v>WUTC Taxes</v>
          </cell>
          <cell r="E185">
            <v>5546.62</v>
          </cell>
          <cell r="F185">
            <v>5496.04</v>
          </cell>
          <cell r="G185">
            <v>5619.91</v>
          </cell>
          <cell r="H185">
            <v>5691.97</v>
          </cell>
          <cell r="I185">
            <v>5646.5</v>
          </cell>
          <cell r="J185">
            <v>5841.42</v>
          </cell>
          <cell r="K185">
            <v>5857.81</v>
          </cell>
          <cell r="L185">
            <v>5948.97</v>
          </cell>
          <cell r="M185">
            <v>5802.43</v>
          </cell>
          <cell r="N185">
            <v>5678.9</v>
          </cell>
          <cell r="O185">
            <v>5511.15</v>
          </cell>
          <cell r="P185">
            <v>5695</v>
          </cell>
          <cell r="Q185">
            <v>68336.72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26634.35</v>
          </cell>
          <cell r="F188">
            <v>26455.120000000003</v>
          </cell>
          <cell r="G188">
            <v>26929.96</v>
          </cell>
          <cell r="H188">
            <v>21636.53</v>
          </cell>
          <cell r="I188">
            <v>28938.77</v>
          </cell>
          <cell r="J188">
            <v>32480.559999999998</v>
          </cell>
          <cell r="K188">
            <v>32487.200000000001</v>
          </cell>
          <cell r="L188">
            <v>33023.46</v>
          </cell>
          <cell r="M188">
            <v>32341.56</v>
          </cell>
          <cell r="N188">
            <v>31478.11</v>
          </cell>
          <cell r="O188">
            <v>30590.309999999998</v>
          </cell>
          <cell r="P188">
            <v>31555.43</v>
          </cell>
          <cell r="Q188">
            <v>354551.36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44169</v>
          </cell>
          <cell r="B199" t="str">
            <v>Cost of Materials - Intercompany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2">
          <cell r="A212" t="str">
            <v>Total Revenue Reductions</v>
          </cell>
          <cell r="E212">
            <v>549574.68000000005</v>
          </cell>
          <cell r="F212">
            <v>499977.51</v>
          </cell>
          <cell r="G212">
            <v>581134.85</v>
          </cell>
          <cell r="H212">
            <v>559914.17000000004</v>
          </cell>
          <cell r="I212">
            <v>564010.48</v>
          </cell>
          <cell r="J212">
            <v>615173.96</v>
          </cell>
          <cell r="K212">
            <v>604101.30999999994</v>
          </cell>
          <cell r="L212">
            <v>604404.01</v>
          </cell>
          <cell r="M212">
            <v>602121.30000000005</v>
          </cell>
          <cell r="N212">
            <v>569292.79999999993</v>
          </cell>
          <cell r="O212">
            <v>561398.1399999999</v>
          </cell>
          <cell r="P212">
            <v>607565.14</v>
          </cell>
          <cell r="Q212">
            <v>6918668.3499999996</v>
          </cell>
        </row>
        <row r="214">
          <cell r="A214" t="str">
            <v>Net Revenue</v>
          </cell>
          <cell r="E214">
            <v>839957.93</v>
          </cell>
          <cell r="F214">
            <v>880100</v>
          </cell>
          <cell r="G214">
            <v>827312.04999999993</v>
          </cell>
          <cell r="H214">
            <v>859264.9</v>
          </cell>
          <cell r="I214">
            <v>855566.97999999975</v>
          </cell>
          <cell r="J214">
            <v>851493.29</v>
          </cell>
          <cell r="K214">
            <v>861895.62</v>
          </cell>
          <cell r="L214">
            <v>887553.74</v>
          </cell>
          <cell r="M214">
            <v>858415.54</v>
          </cell>
          <cell r="N214">
            <v>850652.68999999983</v>
          </cell>
          <cell r="O214">
            <v>822171.2100000002</v>
          </cell>
          <cell r="P214">
            <v>814403.91999999981</v>
          </cell>
          <cell r="Q214">
            <v>10208787.869999995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148506.62</v>
          </cell>
          <cell r="F219">
            <v>147781.52000000002</v>
          </cell>
          <cell r="G219">
            <v>162872.48000000001</v>
          </cell>
          <cell r="H219">
            <v>152426.56</v>
          </cell>
          <cell r="I219">
            <v>133250.6</v>
          </cell>
          <cell r="J219">
            <v>141014.94</v>
          </cell>
          <cell r="K219">
            <v>138800.41999999998</v>
          </cell>
          <cell r="L219">
            <v>144467.28999999998</v>
          </cell>
          <cell r="M219">
            <v>139411.4</v>
          </cell>
          <cell r="N219">
            <v>131255.16</v>
          </cell>
          <cell r="O219">
            <v>135440.33000000002</v>
          </cell>
          <cell r="P219">
            <v>141049.91999999998</v>
          </cell>
          <cell r="Q219">
            <v>1716277.2399999998</v>
          </cell>
        </row>
        <row r="220">
          <cell r="A220">
            <v>50025</v>
          </cell>
          <cell r="B220" t="str">
            <v>Wages O.T.</v>
          </cell>
          <cell r="E220">
            <v>22975.54</v>
          </cell>
          <cell r="F220">
            <v>6810.35</v>
          </cell>
          <cell r="G220">
            <v>14008.81</v>
          </cell>
          <cell r="H220">
            <v>20795.96</v>
          </cell>
          <cell r="I220">
            <v>28625.24</v>
          </cell>
          <cell r="J220">
            <v>22652.750000000004</v>
          </cell>
          <cell r="K220">
            <v>20035.850000000002</v>
          </cell>
          <cell r="L220">
            <v>20754.88</v>
          </cell>
          <cell r="M220">
            <v>29699.32</v>
          </cell>
          <cell r="N220">
            <v>20332.329999999998</v>
          </cell>
          <cell r="O220">
            <v>32459.590000000004</v>
          </cell>
          <cell r="P220">
            <v>20007.580000000002</v>
          </cell>
          <cell r="Q220">
            <v>259158.2</v>
          </cell>
        </row>
        <row r="221">
          <cell r="A221">
            <v>50035</v>
          </cell>
          <cell r="B221" t="str">
            <v>Safety Bonuses</v>
          </cell>
          <cell r="E221">
            <v>3200</v>
          </cell>
          <cell r="F221">
            <v>3200</v>
          </cell>
          <cell r="G221">
            <v>3200</v>
          </cell>
          <cell r="H221">
            <v>3200</v>
          </cell>
          <cell r="I221">
            <v>3950</v>
          </cell>
          <cell r="J221">
            <v>3950</v>
          </cell>
          <cell r="K221">
            <v>3950</v>
          </cell>
          <cell r="L221">
            <v>3950</v>
          </cell>
          <cell r="M221">
            <v>2000</v>
          </cell>
          <cell r="N221">
            <v>2000</v>
          </cell>
          <cell r="O221">
            <v>3200</v>
          </cell>
          <cell r="P221">
            <v>0</v>
          </cell>
          <cell r="Q221">
            <v>35800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1125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1125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50050</v>
          </cell>
          <cell r="B224" t="str">
            <v>Payroll Taxes</v>
          </cell>
          <cell r="E224">
            <v>21085.43</v>
          </cell>
          <cell r="F224">
            <v>16517.190000000002</v>
          </cell>
          <cell r="G224">
            <v>17618.89</v>
          </cell>
          <cell r="H224">
            <v>17201.14</v>
          </cell>
          <cell r="I224">
            <v>16035.320000000002</v>
          </cell>
          <cell r="J224">
            <v>17468.87</v>
          </cell>
          <cell r="K224">
            <v>16392.41</v>
          </cell>
          <cell r="L224">
            <v>16351.01</v>
          </cell>
          <cell r="M224">
            <v>17217.28</v>
          </cell>
          <cell r="N224">
            <v>14701.12</v>
          </cell>
          <cell r="O224">
            <v>17942.59</v>
          </cell>
          <cell r="P224">
            <v>10482.15</v>
          </cell>
          <cell r="Q224">
            <v>199013.4</v>
          </cell>
        </row>
        <row r="225">
          <cell r="A225">
            <v>50060</v>
          </cell>
          <cell r="B225" t="str">
            <v>Group Insurance</v>
          </cell>
          <cell r="E225">
            <v>1330</v>
          </cell>
          <cell r="F225">
            <v>1226</v>
          </cell>
          <cell r="G225">
            <v>729.5</v>
          </cell>
          <cell r="H225">
            <v>1026.5</v>
          </cell>
          <cell r="I225">
            <v>878</v>
          </cell>
          <cell r="J225">
            <v>878</v>
          </cell>
          <cell r="K225">
            <v>878.77</v>
          </cell>
          <cell r="L225">
            <v>826</v>
          </cell>
          <cell r="M225">
            <v>1077.5</v>
          </cell>
          <cell r="N225">
            <v>1826.5</v>
          </cell>
          <cell r="O225">
            <v>1678.77</v>
          </cell>
          <cell r="P225">
            <v>1088.4199999999998</v>
          </cell>
          <cell r="Q225">
            <v>13443.960000000001</v>
          </cell>
        </row>
        <row r="226">
          <cell r="A226">
            <v>50065</v>
          </cell>
          <cell r="B226" t="str">
            <v>Vacation Pay</v>
          </cell>
          <cell r="E226">
            <v>13381.59</v>
          </cell>
          <cell r="F226">
            <v>8706.9500000000007</v>
          </cell>
          <cell r="G226">
            <v>9543.1899999999987</v>
          </cell>
          <cell r="H226">
            <v>7013.4</v>
          </cell>
          <cell r="I226">
            <v>14309.95</v>
          </cell>
          <cell r="J226">
            <v>8179.11</v>
          </cell>
          <cell r="K226">
            <v>14227.68</v>
          </cell>
          <cell r="L226">
            <v>7288.4699999999993</v>
          </cell>
          <cell r="M226">
            <v>15009.16</v>
          </cell>
          <cell r="N226">
            <v>10400.879999999999</v>
          </cell>
          <cell r="O226">
            <v>16702.490000000002</v>
          </cell>
          <cell r="P226">
            <v>14167.710000000001</v>
          </cell>
          <cell r="Q226">
            <v>138930.58000000002</v>
          </cell>
        </row>
        <row r="227">
          <cell r="A227">
            <v>50070</v>
          </cell>
          <cell r="B227" t="str">
            <v>Sick Pay</v>
          </cell>
          <cell r="E227">
            <v>510.84</v>
          </cell>
          <cell r="F227">
            <v>-249.9</v>
          </cell>
          <cell r="G227">
            <v>257.39999999999998</v>
          </cell>
          <cell r="H227">
            <v>14.4</v>
          </cell>
          <cell r="I227">
            <v>0</v>
          </cell>
          <cell r="J227">
            <v>722.88</v>
          </cell>
          <cell r="K227">
            <v>80.319999999999993</v>
          </cell>
          <cell r="L227">
            <v>92</v>
          </cell>
          <cell r="M227">
            <v>0</v>
          </cell>
          <cell r="N227">
            <v>200.8</v>
          </cell>
          <cell r="O227">
            <v>156.4</v>
          </cell>
          <cell r="P227">
            <v>27.6</v>
          </cell>
          <cell r="Q227">
            <v>1812.7399999999998</v>
          </cell>
        </row>
        <row r="228">
          <cell r="A228">
            <v>50086</v>
          </cell>
          <cell r="B228" t="str">
            <v>Safety and Training</v>
          </cell>
          <cell r="E228">
            <v>52.5</v>
          </cell>
          <cell r="F228">
            <v>57.5</v>
          </cell>
          <cell r="G228">
            <v>269.42</v>
          </cell>
          <cell r="H228">
            <v>-147.5</v>
          </cell>
          <cell r="I228">
            <v>423.2</v>
          </cell>
          <cell r="J228">
            <v>0</v>
          </cell>
          <cell r="K228">
            <v>0</v>
          </cell>
          <cell r="L228">
            <v>0</v>
          </cell>
          <cell r="M228">
            <v>1724.48</v>
          </cell>
          <cell r="N228">
            <v>1092.78</v>
          </cell>
          <cell r="O228">
            <v>642.78</v>
          </cell>
          <cell r="P228">
            <v>0</v>
          </cell>
          <cell r="Q228">
            <v>4115.16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0</v>
          </cell>
          <cell r="G229">
            <v>0</v>
          </cell>
          <cell r="H229">
            <v>240</v>
          </cell>
          <cell r="I229">
            <v>120</v>
          </cell>
          <cell r="J229">
            <v>240</v>
          </cell>
          <cell r="K229">
            <v>694</v>
          </cell>
          <cell r="L229">
            <v>180</v>
          </cell>
          <cell r="M229">
            <v>420</v>
          </cell>
          <cell r="N229">
            <v>60</v>
          </cell>
          <cell r="O229">
            <v>360</v>
          </cell>
          <cell r="P229">
            <v>60</v>
          </cell>
          <cell r="Q229">
            <v>2434</v>
          </cell>
        </row>
        <row r="230">
          <cell r="A230">
            <v>50090</v>
          </cell>
          <cell r="B230" t="str">
            <v>Uniforms</v>
          </cell>
          <cell r="E230">
            <v>6868.59</v>
          </cell>
          <cell r="F230">
            <v>9292.77</v>
          </cell>
          <cell r="G230">
            <v>8124.38</v>
          </cell>
          <cell r="H230">
            <v>7694.95</v>
          </cell>
          <cell r="I230">
            <v>4128.24</v>
          </cell>
          <cell r="J230">
            <v>12100.73</v>
          </cell>
          <cell r="K230">
            <v>9167.7900000000009</v>
          </cell>
          <cell r="L230">
            <v>12042.49</v>
          </cell>
          <cell r="M230">
            <v>8237.0400000000009</v>
          </cell>
          <cell r="N230">
            <v>8038.55</v>
          </cell>
          <cell r="O230">
            <v>7814.48</v>
          </cell>
          <cell r="P230">
            <v>9358.16</v>
          </cell>
          <cell r="Q230">
            <v>102868.17000000001</v>
          </cell>
        </row>
        <row r="231">
          <cell r="A231">
            <v>50115</v>
          </cell>
          <cell r="B231" t="str">
            <v>Pension and Profit Sharing</v>
          </cell>
          <cell r="E231">
            <v>20881.310000000001</v>
          </cell>
          <cell r="F231">
            <v>19908.310000000001</v>
          </cell>
          <cell r="G231">
            <v>22571.059999999998</v>
          </cell>
          <cell r="H231">
            <v>20908.93</v>
          </cell>
          <cell r="I231">
            <v>20644.87</v>
          </cell>
          <cell r="J231">
            <v>20431.82</v>
          </cell>
          <cell r="K231">
            <v>19793.68</v>
          </cell>
          <cell r="L231">
            <v>25409.94</v>
          </cell>
          <cell r="M231">
            <v>19345.43</v>
          </cell>
          <cell r="N231">
            <v>18963.18</v>
          </cell>
          <cell r="O231">
            <v>19131.61</v>
          </cell>
          <cell r="P231">
            <v>16610.04</v>
          </cell>
          <cell r="Q231">
            <v>244600.17999999996</v>
          </cell>
        </row>
        <row r="232">
          <cell r="A232">
            <v>50116</v>
          </cell>
          <cell r="B232" t="str">
            <v>Union Benefit Expense</v>
          </cell>
          <cell r="E232">
            <v>55955.6</v>
          </cell>
          <cell r="F232">
            <v>54981.08</v>
          </cell>
          <cell r="G232">
            <v>57124.76</v>
          </cell>
          <cell r="H232">
            <v>59521.61</v>
          </cell>
          <cell r="I232">
            <v>55020.61</v>
          </cell>
          <cell r="J232">
            <v>53907.77</v>
          </cell>
          <cell r="K232">
            <v>51487.79</v>
          </cell>
          <cell r="L232">
            <v>50364.490000000005</v>
          </cell>
          <cell r="M232">
            <v>51135.950000000004</v>
          </cell>
          <cell r="N232">
            <v>51271.57</v>
          </cell>
          <cell r="O232">
            <v>52010.640000000007</v>
          </cell>
          <cell r="P232">
            <v>49943.11</v>
          </cell>
          <cell r="Q232">
            <v>642724.98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294808.01999999996</v>
          </cell>
          <cell r="F240">
            <v>268231.77</v>
          </cell>
          <cell r="G240">
            <v>297444.89</v>
          </cell>
          <cell r="H240">
            <v>289895.94999999995</v>
          </cell>
          <cell r="I240">
            <v>277386.03000000003</v>
          </cell>
          <cell r="J240">
            <v>281546.87</v>
          </cell>
          <cell r="K240">
            <v>275508.70999999996</v>
          </cell>
          <cell r="L240">
            <v>281726.57</v>
          </cell>
          <cell r="M240">
            <v>285277.56</v>
          </cell>
          <cell r="N240">
            <v>260142.86999999997</v>
          </cell>
          <cell r="O240">
            <v>287539.68</v>
          </cell>
          <cell r="P240">
            <v>262794.69</v>
          </cell>
          <cell r="Q240">
            <v>3362303.6100000003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2602.56</v>
          </cell>
          <cell r="F247">
            <v>2531.56</v>
          </cell>
          <cell r="G247">
            <v>2595.5500000000002</v>
          </cell>
          <cell r="H247">
            <v>2489.9299999999998</v>
          </cell>
          <cell r="I247">
            <v>2160.58</v>
          </cell>
          <cell r="J247">
            <v>2256.83</v>
          </cell>
          <cell r="K247">
            <v>2128.83</v>
          </cell>
          <cell r="L247">
            <v>2085.83</v>
          </cell>
          <cell r="M247">
            <v>2085.83</v>
          </cell>
          <cell r="N247">
            <v>2190.83</v>
          </cell>
          <cell r="O247">
            <v>2085.83</v>
          </cell>
          <cell r="P247">
            <v>2550.89</v>
          </cell>
          <cell r="Q247">
            <v>27765.050000000003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2602.56</v>
          </cell>
          <cell r="F251">
            <v>2531.56</v>
          </cell>
          <cell r="G251">
            <v>2595.5500000000002</v>
          </cell>
          <cell r="H251">
            <v>2489.9299999999998</v>
          </cell>
          <cell r="I251">
            <v>2160.58</v>
          </cell>
          <cell r="J251">
            <v>2256.83</v>
          </cell>
          <cell r="K251">
            <v>2128.83</v>
          </cell>
          <cell r="L251">
            <v>2085.83</v>
          </cell>
          <cell r="M251">
            <v>2085.83</v>
          </cell>
          <cell r="N251">
            <v>2190.83</v>
          </cell>
          <cell r="O251">
            <v>2085.83</v>
          </cell>
          <cell r="P251">
            <v>2550.89</v>
          </cell>
          <cell r="Q251">
            <v>27765.050000000003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6209.13</v>
          </cell>
          <cell r="F254">
            <v>5913.46</v>
          </cell>
          <cell r="G254">
            <v>6800.48</v>
          </cell>
          <cell r="H254">
            <v>6504.81</v>
          </cell>
          <cell r="I254">
            <v>6209.13</v>
          </cell>
          <cell r="J254">
            <v>6504.8</v>
          </cell>
          <cell r="K254">
            <v>6504.81</v>
          </cell>
          <cell r="L254">
            <v>6504.81</v>
          </cell>
          <cell r="M254">
            <v>6504.8</v>
          </cell>
          <cell r="N254">
            <v>6209.14</v>
          </cell>
          <cell r="O254">
            <v>6504.8</v>
          </cell>
          <cell r="P254">
            <v>6800.48</v>
          </cell>
          <cell r="Q254">
            <v>77170.649999999994</v>
          </cell>
        </row>
        <row r="255">
          <cell r="A255">
            <v>52020</v>
          </cell>
          <cell r="B255" t="str">
            <v>Wages Regular</v>
          </cell>
          <cell r="E255">
            <v>11640.62</v>
          </cell>
          <cell r="F255">
            <v>14929.71</v>
          </cell>
          <cell r="G255">
            <v>14082.73</v>
          </cell>
          <cell r="H255">
            <v>13654.74</v>
          </cell>
          <cell r="I255">
            <v>14918.37</v>
          </cell>
          <cell r="J255">
            <v>14754.95</v>
          </cell>
          <cell r="K255">
            <v>12181.44</v>
          </cell>
          <cell r="L255">
            <v>11315.17</v>
          </cell>
          <cell r="M255">
            <v>11931.83</v>
          </cell>
          <cell r="N255">
            <v>11946.65</v>
          </cell>
          <cell r="O255">
            <v>12371.33</v>
          </cell>
          <cell r="P255">
            <v>15662.7</v>
          </cell>
          <cell r="Q255">
            <v>159390.24</v>
          </cell>
        </row>
        <row r="256">
          <cell r="A256">
            <v>52025</v>
          </cell>
          <cell r="B256" t="str">
            <v>Wages O.T.</v>
          </cell>
          <cell r="E256">
            <v>2614.52</v>
          </cell>
          <cell r="F256">
            <v>2473.63</v>
          </cell>
          <cell r="G256">
            <v>2117.09</v>
          </cell>
          <cell r="H256">
            <v>2164.7199999999998</v>
          </cell>
          <cell r="I256">
            <v>2848.44</v>
          </cell>
          <cell r="J256">
            <v>3075.19</v>
          </cell>
          <cell r="K256">
            <v>3378.52</v>
          </cell>
          <cell r="L256">
            <v>1747.37</v>
          </cell>
          <cell r="M256">
            <v>2402.91</v>
          </cell>
          <cell r="N256">
            <v>2322.34</v>
          </cell>
          <cell r="O256">
            <v>3755.06</v>
          </cell>
          <cell r="P256">
            <v>2288.11</v>
          </cell>
          <cell r="Q256">
            <v>31187.9</v>
          </cell>
        </row>
        <row r="257">
          <cell r="A257">
            <v>52035</v>
          </cell>
          <cell r="B257" t="str">
            <v>Safety Bonuses</v>
          </cell>
          <cell r="E257">
            <v>833</v>
          </cell>
          <cell r="F257">
            <v>833</v>
          </cell>
          <cell r="G257">
            <v>833</v>
          </cell>
          <cell r="H257">
            <v>833</v>
          </cell>
          <cell r="I257">
            <v>1583</v>
          </cell>
          <cell r="J257">
            <v>1583</v>
          </cell>
          <cell r="K257">
            <v>1583</v>
          </cell>
          <cell r="L257">
            <v>1583</v>
          </cell>
          <cell r="M257">
            <v>500</v>
          </cell>
          <cell r="N257">
            <v>500</v>
          </cell>
          <cell r="O257">
            <v>1000</v>
          </cell>
          <cell r="P257">
            <v>0</v>
          </cell>
          <cell r="Q257">
            <v>11664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2869.35</v>
          </cell>
          <cell r="F260">
            <v>2242.16</v>
          </cell>
          <cell r="G260">
            <v>2468.5100000000002</v>
          </cell>
          <cell r="H260">
            <v>2064.63</v>
          </cell>
          <cell r="I260">
            <v>2186.88</v>
          </cell>
          <cell r="J260">
            <v>2344.56</v>
          </cell>
          <cell r="K260">
            <v>1962.2</v>
          </cell>
          <cell r="L260">
            <v>1763.36</v>
          </cell>
          <cell r="M260">
            <v>1881.81</v>
          </cell>
          <cell r="N260">
            <v>1731.74</v>
          </cell>
          <cell r="O260">
            <v>2453.91</v>
          </cell>
          <cell r="P260">
            <v>1757.74</v>
          </cell>
          <cell r="Q260">
            <v>25726.850000000006</v>
          </cell>
        </row>
        <row r="261">
          <cell r="A261">
            <v>52060</v>
          </cell>
          <cell r="B261" t="str">
            <v>Group Insurance</v>
          </cell>
          <cell r="E261">
            <v>1441</v>
          </cell>
          <cell r="F261">
            <v>1441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583.48</v>
          </cell>
          <cell r="Q261">
            <v>9234.48</v>
          </cell>
        </row>
        <row r="262">
          <cell r="A262">
            <v>52065</v>
          </cell>
          <cell r="B262" t="str">
            <v>Vacation Pay</v>
          </cell>
          <cell r="E262">
            <v>1511.38</v>
          </cell>
          <cell r="F262">
            <v>-838.54</v>
          </cell>
          <cell r="G262">
            <v>2800.68</v>
          </cell>
          <cell r="H262">
            <v>381.27</v>
          </cell>
          <cell r="I262">
            <v>800.29</v>
          </cell>
          <cell r="J262">
            <v>1912.65</v>
          </cell>
          <cell r="K262">
            <v>745.69</v>
          </cell>
          <cell r="L262">
            <v>1755.74</v>
          </cell>
          <cell r="M262">
            <v>996.88</v>
          </cell>
          <cell r="N262">
            <v>1492.04</v>
          </cell>
          <cell r="O262">
            <v>2476.17</v>
          </cell>
          <cell r="P262">
            <v>1846.32</v>
          </cell>
          <cell r="Q262">
            <v>15880.569999999998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52086</v>
          </cell>
          <cell r="B264" t="str">
            <v>Safety and Training</v>
          </cell>
          <cell r="E264">
            <v>104.55</v>
          </cell>
          <cell r="F264">
            <v>112.64</v>
          </cell>
          <cell r="G264">
            <v>154.71</v>
          </cell>
          <cell r="H264">
            <v>299.60000000000002</v>
          </cell>
          <cell r="I264">
            <v>846.98</v>
          </cell>
          <cell r="J264">
            <v>185.38</v>
          </cell>
          <cell r="K264">
            <v>78.989999999999995</v>
          </cell>
          <cell r="L264">
            <v>145.65</v>
          </cell>
          <cell r="M264">
            <v>0</v>
          </cell>
          <cell r="N264">
            <v>876.33</v>
          </cell>
          <cell r="O264">
            <v>-395.59</v>
          </cell>
          <cell r="P264">
            <v>1720.49</v>
          </cell>
          <cell r="Q264">
            <v>4129.7300000000005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1040.42</v>
          </cell>
          <cell r="F266">
            <v>1033.9000000000001</v>
          </cell>
          <cell r="G266">
            <v>1397.48</v>
          </cell>
          <cell r="H266">
            <v>1377.31</v>
          </cell>
          <cell r="I266">
            <v>475.1</v>
          </cell>
          <cell r="J266">
            <v>1617.7</v>
          </cell>
          <cell r="K266">
            <v>910.5</v>
          </cell>
          <cell r="L266">
            <v>1633.6</v>
          </cell>
          <cell r="M266">
            <v>1021.73</v>
          </cell>
          <cell r="N266">
            <v>756.54</v>
          </cell>
          <cell r="O266">
            <v>828.81</v>
          </cell>
          <cell r="P266">
            <v>987.61</v>
          </cell>
          <cell r="Q266">
            <v>13080.699999999999</v>
          </cell>
        </row>
        <row r="267">
          <cell r="A267">
            <v>52115</v>
          </cell>
          <cell r="B267" t="str">
            <v>Pension and Profit Sharing</v>
          </cell>
          <cell r="E267">
            <v>2995.29</v>
          </cell>
          <cell r="F267">
            <v>2862.61</v>
          </cell>
          <cell r="G267">
            <v>3299.63</v>
          </cell>
          <cell r="H267">
            <v>2999.06</v>
          </cell>
          <cell r="I267">
            <v>2963.05</v>
          </cell>
          <cell r="J267">
            <v>2934</v>
          </cell>
          <cell r="K267">
            <v>2846.98</v>
          </cell>
          <cell r="L267">
            <v>2774.57</v>
          </cell>
          <cell r="M267">
            <v>2785.85</v>
          </cell>
          <cell r="N267">
            <v>2807.65</v>
          </cell>
          <cell r="O267">
            <v>2756.7</v>
          </cell>
          <cell r="P267">
            <v>2412.85</v>
          </cell>
          <cell r="Q267">
            <v>34438.239999999998</v>
          </cell>
        </row>
        <row r="268">
          <cell r="A268">
            <v>52116</v>
          </cell>
          <cell r="B268" t="str">
            <v>Union Benefit Expense</v>
          </cell>
          <cell r="E268">
            <v>7876.76</v>
          </cell>
          <cell r="F268">
            <v>7880.62</v>
          </cell>
          <cell r="G268">
            <v>7872.8</v>
          </cell>
          <cell r="H268">
            <v>7884.58</v>
          </cell>
          <cell r="I268">
            <v>7878.69</v>
          </cell>
          <cell r="J268">
            <v>7878.69</v>
          </cell>
          <cell r="K268">
            <v>7881.97</v>
          </cell>
          <cell r="L268">
            <v>6752.1</v>
          </cell>
          <cell r="M268">
            <v>6747.85</v>
          </cell>
          <cell r="N268">
            <v>6756.35</v>
          </cell>
          <cell r="O268">
            <v>7182.94</v>
          </cell>
          <cell r="P268">
            <v>7779.69</v>
          </cell>
          <cell r="Q268">
            <v>90373.040000000023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13715.59</v>
          </cell>
          <cell r="F270">
            <v>21102.71</v>
          </cell>
          <cell r="G270">
            <v>18678.920000000006</v>
          </cell>
          <cell r="H270">
            <v>30064.99</v>
          </cell>
          <cell r="I270">
            <v>11133.51</v>
          </cell>
          <cell r="J270">
            <v>9706.94</v>
          </cell>
          <cell r="K270">
            <v>12873.069999999998</v>
          </cell>
          <cell r="L270">
            <v>12811.720000000001</v>
          </cell>
          <cell r="M270">
            <v>13514.23</v>
          </cell>
          <cell r="N270">
            <v>8953.7200000000012</v>
          </cell>
          <cell r="O270">
            <v>16547.27</v>
          </cell>
          <cell r="P270">
            <v>15817.25</v>
          </cell>
          <cell r="Q270">
            <v>184919.91999999998</v>
          </cell>
        </row>
        <row r="271">
          <cell r="A271">
            <v>52125</v>
          </cell>
          <cell r="B271" t="str">
            <v>Operating Supplies</v>
          </cell>
          <cell r="E271">
            <v>568.15</v>
          </cell>
          <cell r="F271">
            <v>288.02999999999997</v>
          </cell>
          <cell r="G271">
            <v>385.62</v>
          </cell>
          <cell r="H271">
            <v>179.18</v>
          </cell>
          <cell r="I271">
            <v>339.98</v>
          </cell>
          <cell r="J271">
            <v>264.08</v>
          </cell>
          <cell r="K271">
            <v>131.13</v>
          </cell>
          <cell r="L271">
            <v>13.55</v>
          </cell>
          <cell r="M271">
            <v>9.8699999999999992</v>
          </cell>
          <cell r="N271">
            <v>372.92</v>
          </cell>
          <cell r="O271">
            <v>819.61</v>
          </cell>
          <cell r="P271">
            <v>414.71</v>
          </cell>
          <cell r="Q271">
            <v>3786.8300000000004</v>
          </cell>
        </row>
        <row r="272">
          <cell r="A272">
            <v>52135</v>
          </cell>
          <cell r="B272" t="str">
            <v>Equipment and Maint Repair</v>
          </cell>
          <cell r="E272">
            <v>0</v>
          </cell>
          <cell r="F272">
            <v>0</v>
          </cell>
          <cell r="G272">
            <v>149.16</v>
          </cell>
          <cell r="H272">
            <v>681.98</v>
          </cell>
          <cell r="I272">
            <v>545.25</v>
          </cell>
          <cell r="J272">
            <v>332.59</v>
          </cell>
          <cell r="K272">
            <v>984.37</v>
          </cell>
          <cell r="L272">
            <v>173.37</v>
          </cell>
          <cell r="M272">
            <v>0</v>
          </cell>
          <cell r="N272">
            <v>156.19999999999999</v>
          </cell>
          <cell r="O272">
            <v>-156.19999999999999</v>
          </cell>
          <cell r="P272">
            <v>27.01</v>
          </cell>
          <cell r="Q272">
            <v>2893.73</v>
          </cell>
        </row>
        <row r="273">
          <cell r="A273">
            <v>52140</v>
          </cell>
          <cell r="B273" t="str">
            <v>Tires</v>
          </cell>
          <cell r="E273">
            <v>11282.69</v>
          </cell>
          <cell r="F273">
            <v>1664.63</v>
          </cell>
          <cell r="G273">
            <v>5175.3999999999996</v>
          </cell>
          <cell r="H273">
            <v>8753.43</v>
          </cell>
          <cell r="I273">
            <v>9084.64</v>
          </cell>
          <cell r="J273">
            <v>1370.04</v>
          </cell>
          <cell r="K273">
            <v>8864.5</v>
          </cell>
          <cell r="L273">
            <v>438.2</v>
          </cell>
          <cell r="M273">
            <v>5010.1400000000003</v>
          </cell>
          <cell r="N273">
            <v>1896.06</v>
          </cell>
          <cell r="O273">
            <v>7161.25</v>
          </cell>
          <cell r="P273">
            <v>3395.56</v>
          </cell>
          <cell r="Q273">
            <v>64096.539999999994</v>
          </cell>
        </row>
        <row r="274">
          <cell r="A274">
            <v>52142</v>
          </cell>
          <cell r="B274" t="str">
            <v>Fuel Expense</v>
          </cell>
          <cell r="E274">
            <v>54158.289999999994</v>
          </cell>
          <cell r="F274">
            <v>50956.94</v>
          </cell>
          <cell r="G274">
            <v>60111.49</v>
          </cell>
          <cell r="H274">
            <v>62505</v>
          </cell>
          <cell r="I274">
            <v>58155.18</v>
          </cell>
          <cell r="J274">
            <v>61304.36</v>
          </cell>
          <cell r="K274">
            <v>60908.59</v>
          </cell>
          <cell r="L274">
            <v>64096.240000000005</v>
          </cell>
          <cell r="M274">
            <v>63144.08</v>
          </cell>
          <cell r="N274">
            <v>63868.340000000004</v>
          </cell>
          <cell r="O274">
            <v>56605.93</v>
          </cell>
          <cell r="P274">
            <v>67191.64</v>
          </cell>
          <cell r="Q274">
            <v>723006.08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3179.71</v>
          </cell>
          <cell r="F277">
            <v>7401.66</v>
          </cell>
          <cell r="G277">
            <v>5696.15</v>
          </cell>
          <cell r="H277">
            <v>6990.25</v>
          </cell>
          <cell r="I277">
            <v>4918.58</v>
          </cell>
          <cell r="J277">
            <v>3341.27</v>
          </cell>
          <cell r="K277">
            <v>1599.94</v>
          </cell>
          <cell r="L277">
            <v>9095.31</v>
          </cell>
          <cell r="M277">
            <v>5629.35</v>
          </cell>
          <cell r="N277">
            <v>4937.97</v>
          </cell>
          <cell r="O277">
            <v>5285.37</v>
          </cell>
          <cell r="P277">
            <v>5402.36</v>
          </cell>
          <cell r="Q277">
            <v>63477.919999999998</v>
          </cell>
        </row>
        <row r="278">
          <cell r="A278">
            <v>52147</v>
          </cell>
          <cell r="B278" t="str">
            <v>Outside Repairs</v>
          </cell>
          <cell r="E278">
            <v>2520.1099999999997</v>
          </cell>
          <cell r="F278">
            <v>148.44</v>
          </cell>
          <cell r="G278">
            <v>4753.75</v>
          </cell>
          <cell r="H278">
            <v>2049.4</v>
          </cell>
          <cell r="I278">
            <v>568.04999999999995</v>
          </cell>
          <cell r="J278">
            <v>4319.34</v>
          </cell>
          <cell r="K278">
            <v>3088.65</v>
          </cell>
          <cell r="L278">
            <v>4131.92</v>
          </cell>
          <cell r="M278">
            <v>939.12</v>
          </cell>
          <cell r="N278">
            <v>4227.5600000000004</v>
          </cell>
          <cell r="O278">
            <v>38.909999999999997</v>
          </cell>
          <cell r="P278">
            <v>448.88</v>
          </cell>
          <cell r="Q278">
            <v>27234.129999999997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1060.3800000000001</v>
          </cell>
          <cell r="F281">
            <v>764.22</v>
          </cell>
          <cell r="G281">
            <v>713.08</v>
          </cell>
          <cell r="H281">
            <v>617.6</v>
          </cell>
          <cell r="I281">
            <v>412.22</v>
          </cell>
          <cell r="J281">
            <v>355.41</v>
          </cell>
          <cell r="K281">
            <v>1187.46</v>
          </cell>
          <cell r="L281">
            <v>314.74</v>
          </cell>
          <cell r="M281">
            <v>291.92</v>
          </cell>
          <cell r="N281">
            <v>296.52999999999997</v>
          </cell>
          <cell r="O281">
            <v>545.01</v>
          </cell>
          <cell r="P281">
            <v>997.3</v>
          </cell>
          <cell r="Q281">
            <v>7555.87</v>
          </cell>
        </row>
        <row r="282">
          <cell r="A282">
            <v>52165</v>
          </cell>
          <cell r="B282" t="str">
            <v>Communications</v>
          </cell>
          <cell r="E282">
            <v>497.52</v>
          </cell>
          <cell r="F282">
            <v>509.58</v>
          </cell>
          <cell r="G282">
            <v>521.71</v>
          </cell>
          <cell r="H282">
            <v>497.47</v>
          </cell>
          <cell r="I282">
            <v>622.69000000000005</v>
          </cell>
          <cell r="J282">
            <v>534.09</v>
          </cell>
          <cell r="K282">
            <v>-388.32</v>
          </cell>
          <cell r="L282">
            <v>662.93</v>
          </cell>
          <cell r="M282">
            <v>678.76</v>
          </cell>
          <cell r="N282">
            <v>509.78</v>
          </cell>
          <cell r="O282">
            <v>678.67</v>
          </cell>
          <cell r="P282">
            <v>546.71</v>
          </cell>
          <cell r="Q282">
            <v>5871.59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52182</v>
          </cell>
          <cell r="B287" t="str">
            <v>Towing Expense</v>
          </cell>
          <cell r="E287">
            <v>243.9</v>
          </cell>
          <cell r="F287">
            <v>678.32</v>
          </cell>
          <cell r="G287">
            <v>518.41999999999996</v>
          </cell>
          <cell r="H287">
            <v>0</v>
          </cell>
          <cell r="I287">
            <v>0</v>
          </cell>
          <cell r="J287">
            <v>271</v>
          </cell>
          <cell r="K287">
            <v>0</v>
          </cell>
          <cell r="L287">
            <v>211.38</v>
          </cell>
          <cell r="M287">
            <v>563.67999999999995</v>
          </cell>
          <cell r="N287">
            <v>0</v>
          </cell>
          <cell r="O287">
            <v>0</v>
          </cell>
          <cell r="P287">
            <v>243.9</v>
          </cell>
          <cell r="Q287">
            <v>2730.6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397.98</v>
          </cell>
          <cell r="O288">
            <v>-397.98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100.76</v>
          </cell>
          <cell r="F289">
            <v>168.31</v>
          </cell>
          <cell r="G289">
            <v>81.760000000000005</v>
          </cell>
          <cell r="H289">
            <v>538.53</v>
          </cell>
          <cell r="I289">
            <v>50.95</v>
          </cell>
          <cell r="J289">
            <v>51.81</v>
          </cell>
          <cell r="K289">
            <v>0</v>
          </cell>
          <cell r="L289">
            <v>226.01</v>
          </cell>
          <cell r="M289">
            <v>51.5</v>
          </cell>
          <cell r="N289">
            <v>0</v>
          </cell>
          <cell r="O289">
            <v>556.91</v>
          </cell>
          <cell r="P289">
            <v>324.24</v>
          </cell>
          <cell r="Q289">
            <v>2150.7799999999997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9</v>
          </cell>
          <cell r="F291">
            <v>0</v>
          </cell>
          <cell r="G291">
            <v>4.5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13.5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Total Truck Variable</v>
          </cell>
          <cell r="E296">
            <v>126472.12</v>
          </cell>
          <cell r="F296">
            <v>122567.03000000001</v>
          </cell>
          <cell r="G296">
            <v>139178.57</v>
          </cell>
          <cell r="H296">
            <v>151762.04999999999</v>
          </cell>
          <cell r="I296">
            <v>127181.98000000001</v>
          </cell>
          <cell r="J296">
            <v>125282.85</v>
          </cell>
          <cell r="K296">
            <v>127964.48999999999</v>
          </cell>
          <cell r="L296">
            <v>128791.74</v>
          </cell>
          <cell r="M296">
            <v>125167.81</v>
          </cell>
          <cell r="N296">
            <v>121736.34</v>
          </cell>
          <cell r="O296">
            <v>127259.88000000002</v>
          </cell>
          <cell r="P296">
            <v>136649.02999999997</v>
          </cell>
          <cell r="Q296">
            <v>1560013.8900000001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10121.69</v>
          </cell>
          <cell r="F307">
            <v>8242.4699999999993</v>
          </cell>
          <cell r="G307">
            <v>12061.67</v>
          </cell>
          <cell r="H307">
            <v>10915.7</v>
          </cell>
          <cell r="I307">
            <v>8008.44</v>
          </cell>
          <cell r="J307">
            <v>8531.7900000000009</v>
          </cell>
          <cell r="K307">
            <v>9525.08</v>
          </cell>
          <cell r="L307">
            <v>11641.49</v>
          </cell>
          <cell r="M307">
            <v>9358.9</v>
          </cell>
          <cell r="N307">
            <v>9463.3700000000008</v>
          </cell>
          <cell r="O307">
            <v>10355.24</v>
          </cell>
          <cell r="P307">
            <v>9802.01</v>
          </cell>
          <cell r="Q307">
            <v>118027.84999999999</v>
          </cell>
        </row>
        <row r="308">
          <cell r="A308">
            <v>55025</v>
          </cell>
          <cell r="B308" t="str">
            <v>Wages O.T.</v>
          </cell>
          <cell r="E308">
            <v>636.62</v>
          </cell>
          <cell r="F308">
            <v>425.9</v>
          </cell>
          <cell r="G308">
            <v>278.45999999999998</v>
          </cell>
          <cell r="H308">
            <v>1269.6099999999999</v>
          </cell>
          <cell r="I308">
            <v>580.07000000000005</v>
          </cell>
          <cell r="J308">
            <v>803.54</v>
          </cell>
          <cell r="K308">
            <v>467.98</v>
          </cell>
          <cell r="L308">
            <v>832.02</v>
          </cell>
          <cell r="M308">
            <v>17.989999999999998</v>
          </cell>
          <cell r="N308">
            <v>412.16</v>
          </cell>
          <cell r="O308">
            <v>650.38</v>
          </cell>
          <cell r="P308">
            <v>65.599999999999994</v>
          </cell>
          <cell r="Q308">
            <v>6440.3300000000008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1302.32</v>
          </cell>
          <cell r="F312">
            <v>934.4</v>
          </cell>
          <cell r="G312">
            <v>1150.47</v>
          </cell>
          <cell r="H312">
            <v>1167.9000000000001</v>
          </cell>
          <cell r="I312">
            <v>860.19</v>
          </cell>
          <cell r="J312">
            <v>884.97</v>
          </cell>
          <cell r="K312">
            <v>1058.24</v>
          </cell>
          <cell r="L312">
            <v>1180.19</v>
          </cell>
          <cell r="M312">
            <v>1055.3399999999999</v>
          </cell>
          <cell r="N312">
            <v>1038.93</v>
          </cell>
          <cell r="O312">
            <v>1185.43</v>
          </cell>
          <cell r="P312">
            <v>525.12</v>
          </cell>
          <cell r="Q312">
            <v>12343.500000000002</v>
          </cell>
        </row>
        <row r="313">
          <cell r="A313">
            <v>55060</v>
          </cell>
          <cell r="B313" t="str">
            <v>Group Insurance</v>
          </cell>
          <cell r="E313">
            <v>2215</v>
          </cell>
          <cell r="F313">
            <v>2215</v>
          </cell>
          <cell r="G313">
            <v>1935</v>
          </cell>
          <cell r="H313">
            <v>2495</v>
          </cell>
          <cell r="I313">
            <v>2215</v>
          </cell>
          <cell r="J313">
            <v>1919</v>
          </cell>
          <cell r="K313">
            <v>1919</v>
          </cell>
          <cell r="L313">
            <v>1919</v>
          </cell>
          <cell r="M313">
            <v>1691</v>
          </cell>
          <cell r="N313">
            <v>2147</v>
          </cell>
          <cell r="O313">
            <v>1711</v>
          </cell>
          <cell r="P313">
            <v>2215</v>
          </cell>
          <cell r="Q313">
            <v>24596</v>
          </cell>
        </row>
        <row r="314">
          <cell r="A314">
            <v>55065</v>
          </cell>
          <cell r="B314" t="str">
            <v>Vacation Pay</v>
          </cell>
          <cell r="E314">
            <v>303.81</v>
          </cell>
          <cell r="F314">
            <v>1016.29</v>
          </cell>
          <cell r="G314">
            <v>-198.06</v>
          </cell>
          <cell r="H314">
            <v>1145.3599999999999</v>
          </cell>
          <cell r="I314">
            <v>1042.8699999999999</v>
          </cell>
          <cell r="J314">
            <v>-719.54</v>
          </cell>
          <cell r="K314">
            <v>1222.3399999999999</v>
          </cell>
          <cell r="L314">
            <v>925.15</v>
          </cell>
          <cell r="M314">
            <v>1907.53</v>
          </cell>
          <cell r="N314">
            <v>789.75</v>
          </cell>
          <cell r="O314">
            <v>394.38</v>
          </cell>
          <cell r="P314">
            <v>930.27</v>
          </cell>
          <cell r="Q314">
            <v>8760.15</v>
          </cell>
        </row>
        <row r="315">
          <cell r="A315">
            <v>55070</v>
          </cell>
          <cell r="B315" t="str">
            <v>Sick Pay</v>
          </cell>
          <cell r="E315">
            <v>255.74</v>
          </cell>
          <cell r="F315">
            <v>163.92</v>
          </cell>
          <cell r="G315">
            <v>253.25</v>
          </cell>
          <cell r="H315">
            <v>-42.31</v>
          </cell>
          <cell r="I315">
            <v>0</v>
          </cell>
          <cell r="J315">
            <v>317.39999999999998</v>
          </cell>
          <cell r="K315">
            <v>165.6</v>
          </cell>
          <cell r="L315">
            <v>-138</v>
          </cell>
          <cell r="M315">
            <v>138</v>
          </cell>
          <cell r="N315">
            <v>216.36</v>
          </cell>
          <cell r="O315">
            <v>0</v>
          </cell>
          <cell r="P315">
            <v>317.60000000000002</v>
          </cell>
          <cell r="Q315">
            <v>1647.56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34.299999999999997</v>
          </cell>
          <cell r="I316">
            <v>29.01</v>
          </cell>
          <cell r="J316">
            <v>0</v>
          </cell>
          <cell r="K316">
            <v>0</v>
          </cell>
          <cell r="L316">
            <v>1292.83</v>
          </cell>
          <cell r="M316">
            <v>425.23</v>
          </cell>
          <cell r="N316">
            <v>50</v>
          </cell>
          <cell r="O316">
            <v>0</v>
          </cell>
          <cell r="P316">
            <v>0</v>
          </cell>
          <cell r="Q316">
            <v>1831.37</v>
          </cell>
        </row>
        <row r="317">
          <cell r="A317">
            <v>55090</v>
          </cell>
          <cell r="B317" t="str">
            <v>Uniforms</v>
          </cell>
          <cell r="E317">
            <v>711.08</v>
          </cell>
          <cell r="F317">
            <v>516.91999999999996</v>
          </cell>
          <cell r="G317">
            <v>548.66</v>
          </cell>
          <cell r="H317">
            <v>420.37</v>
          </cell>
          <cell r="I317">
            <v>237.53</v>
          </cell>
          <cell r="J317">
            <v>620.41999999999996</v>
          </cell>
          <cell r="K317">
            <v>488.2</v>
          </cell>
          <cell r="L317">
            <v>1071.5999999999999</v>
          </cell>
          <cell r="M317">
            <v>360.8</v>
          </cell>
          <cell r="N317">
            <v>378.21</v>
          </cell>
          <cell r="O317">
            <v>414.33</v>
          </cell>
          <cell r="P317">
            <v>378.31</v>
          </cell>
          <cell r="Q317">
            <v>6146.43</v>
          </cell>
        </row>
        <row r="318">
          <cell r="A318">
            <v>55115</v>
          </cell>
          <cell r="B318" t="str">
            <v>Pension and Profit Sharing</v>
          </cell>
          <cell r="E318">
            <v>75.61</v>
          </cell>
          <cell r="F318">
            <v>80.2</v>
          </cell>
          <cell r="G318">
            <v>115.17</v>
          </cell>
          <cell r="H318">
            <v>81.77</v>
          </cell>
          <cell r="I318">
            <v>90.46</v>
          </cell>
          <cell r="J318">
            <v>86.97</v>
          </cell>
          <cell r="K318">
            <v>86.46</v>
          </cell>
          <cell r="L318">
            <v>85.09</v>
          </cell>
          <cell r="M318">
            <v>75.69</v>
          </cell>
          <cell r="N318">
            <v>120.4</v>
          </cell>
          <cell r="O318">
            <v>78.64</v>
          </cell>
          <cell r="P318">
            <v>73.08</v>
          </cell>
          <cell r="Q318">
            <v>1049.54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6822.4</v>
          </cell>
          <cell r="F321">
            <v>7408.98</v>
          </cell>
          <cell r="G321">
            <v>6676.59</v>
          </cell>
          <cell r="H321">
            <v>10883.54</v>
          </cell>
          <cell r="I321">
            <v>6756.74</v>
          </cell>
          <cell r="J321">
            <v>6992.66</v>
          </cell>
          <cell r="K321">
            <v>7598.15</v>
          </cell>
          <cell r="L321">
            <v>6124.07</v>
          </cell>
          <cell r="M321">
            <v>6075.32</v>
          </cell>
          <cell r="N321">
            <v>1985.95</v>
          </cell>
          <cell r="O321">
            <v>4110.71</v>
          </cell>
          <cell r="P321">
            <v>5007.25</v>
          </cell>
          <cell r="Q321">
            <v>76442.360000000015</v>
          </cell>
        </row>
        <row r="322">
          <cell r="A322">
            <v>55125</v>
          </cell>
          <cell r="B322" t="str">
            <v>Operating Supplies</v>
          </cell>
          <cell r="E322">
            <v>208.43</v>
          </cell>
          <cell r="F322">
            <v>96</v>
          </cell>
          <cell r="G322">
            <v>0</v>
          </cell>
          <cell r="H322">
            <v>269.91000000000003</v>
          </cell>
          <cell r="I322">
            <v>134.9</v>
          </cell>
          <cell r="J322">
            <v>0</v>
          </cell>
          <cell r="K322">
            <v>0</v>
          </cell>
          <cell r="L322">
            <v>242.16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951.4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107.12</v>
          </cell>
          <cell r="G323">
            <v>103.06</v>
          </cell>
          <cell r="H323">
            <v>127.6</v>
          </cell>
          <cell r="I323">
            <v>177.2</v>
          </cell>
          <cell r="J323">
            <v>0</v>
          </cell>
          <cell r="K323">
            <v>402.9</v>
          </cell>
          <cell r="L323">
            <v>0</v>
          </cell>
          <cell r="M323">
            <v>1045.6400000000001</v>
          </cell>
          <cell r="N323">
            <v>613.79999999999995</v>
          </cell>
          <cell r="O323">
            <v>0.01</v>
          </cell>
          <cell r="P323">
            <v>0</v>
          </cell>
          <cell r="Q323">
            <v>2577.33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145.91</v>
          </cell>
          <cell r="F331">
            <v>170</v>
          </cell>
          <cell r="G331">
            <v>160.13999999999999</v>
          </cell>
          <cell r="H331">
            <v>153.57</v>
          </cell>
          <cell r="I331">
            <v>132.77000000000001</v>
          </cell>
          <cell r="J331">
            <v>124.01</v>
          </cell>
          <cell r="K331">
            <v>109.77</v>
          </cell>
          <cell r="L331">
            <v>522.32000000000005</v>
          </cell>
          <cell r="M331">
            <v>123.5</v>
          </cell>
          <cell r="N331">
            <v>114.69</v>
          </cell>
          <cell r="O331">
            <v>122.68</v>
          </cell>
          <cell r="P331">
            <v>122.68</v>
          </cell>
          <cell r="Q331">
            <v>2002.04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Total Container</v>
          </cell>
          <cell r="E337">
            <v>22798.61</v>
          </cell>
          <cell r="F337">
            <v>21377.199999999997</v>
          </cell>
          <cell r="G337">
            <v>23084.41</v>
          </cell>
          <cell r="H337">
            <v>28922.319999999996</v>
          </cell>
          <cell r="I337">
            <v>20265.18</v>
          </cell>
          <cell r="J337">
            <v>19561.219999999998</v>
          </cell>
          <cell r="K337">
            <v>23043.72</v>
          </cell>
          <cell r="L337">
            <v>25697.919999999998</v>
          </cell>
          <cell r="M337">
            <v>22274.94</v>
          </cell>
          <cell r="N337">
            <v>17330.62</v>
          </cell>
          <cell r="O337">
            <v>19022.799999999996</v>
          </cell>
          <cell r="P337">
            <v>19436.920000000002</v>
          </cell>
          <cell r="Q337">
            <v>262815.86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21484.6</v>
          </cell>
          <cell r="F340">
            <v>20461.52</v>
          </cell>
          <cell r="G340">
            <v>23530.74</v>
          </cell>
          <cell r="H340">
            <v>22507.68</v>
          </cell>
          <cell r="I340">
            <v>21484.6</v>
          </cell>
          <cell r="J340">
            <v>22507.66</v>
          </cell>
          <cell r="K340">
            <v>22636.52</v>
          </cell>
          <cell r="L340">
            <v>22649.4</v>
          </cell>
          <cell r="M340">
            <v>22649.39</v>
          </cell>
          <cell r="N340">
            <v>21768.59</v>
          </cell>
          <cell r="O340">
            <v>22733.7</v>
          </cell>
          <cell r="P340">
            <v>23898.34</v>
          </cell>
          <cell r="Q340">
            <v>268312.74</v>
          </cell>
        </row>
        <row r="341">
          <cell r="A341">
            <v>56020</v>
          </cell>
          <cell r="B341" t="str">
            <v>Wages Regular</v>
          </cell>
          <cell r="E341">
            <v>4948.7299999999996</v>
          </cell>
          <cell r="F341">
            <v>4243.8599999999997</v>
          </cell>
          <cell r="G341">
            <v>5249.43</v>
          </cell>
          <cell r="H341">
            <v>5618.66</v>
          </cell>
          <cell r="I341">
            <v>4920.93</v>
          </cell>
          <cell r="J341">
            <v>5799.39</v>
          </cell>
          <cell r="K341">
            <v>5404.71</v>
          </cell>
          <cell r="L341">
            <v>5365.56</v>
          </cell>
          <cell r="M341">
            <v>4903.59</v>
          </cell>
          <cell r="N341">
            <v>5263.01</v>
          </cell>
          <cell r="O341">
            <v>5800.6</v>
          </cell>
          <cell r="P341">
            <v>5428.54</v>
          </cell>
          <cell r="Q341">
            <v>62947.01</v>
          </cell>
        </row>
        <row r="342">
          <cell r="A342">
            <v>56025</v>
          </cell>
          <cell r="B342" t="str">
            <v>Wages O.T.</v>
          </cell>
          <cell r="E342">
            <v>515.38</v>
          </cell>
          <cell r="F342">
            <v>23.34</v>
          </cell>
          <cell r="G342">
            <v>199.47</v>
          </cell>
          <cell r="H342">
            <v>439.74</v>
          </cell>
          <cell r="I342">
            <v>937.69</v>
          </cell>
          <cell r="J342">
            <v>676.04</v>
          </cell>
          <cell r="K342">
            <v>89.23</v>
          </cell>
          <cell r="L342">
            <v>691.05</v>
          </cell>
          <cell r="M342">
            <v>707.32</v>
          </cell>
          <cell r="N342">
            <v>322.20999999999998</v>
          </cell>
          <cell r="O342">
            <v>737.63</v>
          </cell>
          <cell r="P342">
            <v>791.29</v>
          </cell>
          <cell r="Q342">
            <v>6130.3899999999994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56050</v>
          </cell>
          <cell r="B347" t="str">
            <v>Payroll Taxes</v>
          </cell>
          <cell r="E347">
            <v>3178.64</v>
          </cell>
          <cell r="F347">
            <v>2251.66</v>
          </cell>
          <cell r="G347">
            <v>2524.9499999999998</v>
          </cell>
          <cell r="H347">
            <v>2497.5100000000002</v>
          </cell>
          <cell r="I347">
            <v>2309.15</v>
          </cell>
          <cell r="J347">
            <v>2588.5</v>
          </cell>
          <cell r="K347">
            <v>2219.94</v>
          </cell>
          <cell r="L347">
            <v>1586.57</v>
          </cell>
          <cell r="M347">
            <v>1804.92</v>
          </cell>
          <cell r="N347">
            <v>1787.26</v>
          </cell>
          <cell r="O347">
            <v>1971.2</v>
          </cell>
          <cell r="P347">
            <v>1725.76</v>
          </cell>
          <cell r="Q347">
            <v>26446.059999999994</v>
          </cell>
        </row>
        <row r="348">
          <cell r="A348">
            <v>56060</v>
          </cell>
          <cell r="B348" t="str">
            <v>Group Insurance</v>
          </cell>
          <cell r="E348">
            <v>2508.5</v>
          </cell>
          <cell r="F348">
            <v>2315.5</v>
          </cell>
          <cell r="G348">
            <v>2043</v>
          </cell>
          <cell r="H348">
            <v>2781</v>
          </cell>
          <cell r="I348">
            <v>2412</v>
          </cell>
          <cell r="J348">
            <v>1237</v>
          </cell>
          <cell r="K348">
            <v>1237</v>
          </cell>
          <cell r="L348">
            <v>1237</v>
          </cell>
          <cell r="M348">
            <v>868</v>
          </cell>
          <cell r="N348">
            <v>1606</v>
          </cell>
          <cell r="O348">
            <v>1237</v>
          </cell>
          <cell r="P348">
            <v>1237</v>
          </cell>
          <cell r="Q348">
            <v>20719</v>
          </cell>
        </row>
        <row r="349">
          <cell r="A349">
            <v>56065</v>
          </cell>
          <cell r="B349" t="str">
            <v>Vacation Pay</v>
          </cell>
          <cell r="E349">
            <v>2015.83</v>
          </cell>
          <cell r="F349">
            <v>1112.7</v>
          </cell>
          <cell r="G349">
            <v>1240.4000000000001</v>
          </cell>
          <cell r="H349">
            <v>1221.3699999999999</v>
          </cell>
          <cell r="I349">
            <v>1789.21</v>
          </cell>
          <cell r="J349">
            <v>2096.9899999999998</v>
          </cell>
          <cell r="K349">
            <v>-3773.2</v>
          </cell>
          <cell r="L349">
            <v>-940.29</v>
          </cell>
          <cell r="M349">
            <v>2549.7399999999998</v>
          </cell>
          <cell r="N349">
            <v>360.95</v>
          </cell>
          <cell r="O349">
            <v>2162.4499999999998</v>
          </cell>
          <cell r="P349">
            <v>2200.5700000000002</v>
          </cell>
          <cell r="Q349">
            <v>12036.72</v>
          </cell>
        </row>
        <row r="350">
          <cell r="A350">
            <v>56070</v>
          </cell>
          <cell r="B350" t="str">
            <v>Sick Pay</v>
          </cell>
          <cell r="E350">
            <v>-88.92</v>
          </cell>
          <cell r="F350">
            <v>208.16</v>
          </cell>
          <cell r="G350">
            <v>-102.08</v>
          </cell>
          <cell r="H350">
            <v>0</v>
          </cell>
          <cell r="I350">
            <v>487.17</v>
          </cell>
          <cell r="J350">
            <v>-182.69</v>
          </cell>
          <cell r="K350">
            <v>304.48</v>
          </cell>
          <cell r="L350">
            <v>182.69</v>
          </cell>
          <cell r="M350">
            <v>124.67</v>
          </cell>
          <cell r="N350">
            <v>66.48</v>
          </cell>
          <cell r="O350">
            <v>0</v>
          </cell>
          <cell r="P350">
            <v>0</v>
          </cell>
          <cell r="Q350">
            <v>999.96000000000015</v>
          </cell>
        </row>
        <row r="351">
          <cell r="A351">
            <v>56086</v>
          </cell>
          <cell r="B351" t="str">
            <v>Safety and Training</v>
          </cell>
          <cell r="E351">
            <v>86.34</v>
          </cell>
          <cell r="F351">
            <v>16.23</v>
          </cell>
          <cell r="G351">
            <v>31.23</v>
          </cell>
          <cell r="H351">
            <v>21.48</v>
          </cell>
          <cell r="I351">
            <v>0</v>
          </cell>
          <cell r="J351">
            <v>64.92</v>
          </cell>
          <cell r="K351">
            <v>0</v>
          </cell>
          <cell r="L351">
            <v>80.650000000000006</v>
          </cell>
          <cell r="M351">
            <v>0</v>
          </cell>
          <cell r="N351">
            <v>121.71</v>
          </cell>
          <cell r="O351">
            <v>0</v>
          </cell>
          <cell r="P351">
            <v>0</v>
          </cell>
          <cell r="Q351">
            <v>422.56</v>
          </cell>
        </row>
        <row r="352">
          <cell r="A352">
            <v>56090</v>
          </cell>
          <cell r="B352" t="str">
            <v>Uniforms</v>
          </cell>
          <cell r="E352">
            <v>356.19</v>
          </cell>
          <cell r="F352">
            <v>519.97</v>
          </cell>
          <cell r="G352">
            <v>1421.43</v>
          </cell>
          <cell r="H352">
            <v>967.63</v>
          </cell>
          <cell r="I352">
            <v>1153.95</v>
          </cell>
          <cell r="J352">
            <v>1314.26</v>
          </cell>
          <cell r="K352">
            <v>1629.69</v>
          </cell>
          <cell r="L352">
            <v>1082.08</v>
          </cell>
          <cell r="M352">
            <v>1087.67</v>
          </cell>
          <cell r="N352">
            <v>1240.51</v>
          </cell>
          <cell r="O352">
            <v>1230.1199999999999</v>
          </cell>
          <cell r="P352">
            <v>1719.85</v>
          </cell>
          <cell r="Q352">
            <v>13723.35</v>
          </cell>
        </row>
        <row r="353">
          <cell r="A353">
            <v>56095</v>
          </cell>
          <cell r="B353" t="str">
            <v>Empl &amp; Commun Activ</v>
          </cell>
          <cell r="E353">
            <v>242.51</v>
          </cell>
          <cell r="F353">
            <v>-88.98</v>
          </cell>
          <cell r="G353">
            <v>0</v>
          </cell>
          <cell r="H353">
            <v>30.82</v>
          </cell>
          <cell r="I353">
            <v>161.91999999999999</v>
          </cell>
          <cell r="J353">
            <v>154.44999999999999</v>
          </cell>
          <cell r="K353">
            <v>0</v>
          </cell>
          <cell r="L353">
            <v>81.739999999999995</v>
          </cell>
          <cell r="M353">
            <v>97.68</v>
          </cell>
          <cell r="N353">
            <v>250.97</v>
          </cell>
          <cell r="O353">
            <v>-60.35</v>
          </cell>
          <cell r="P353">
            <v>0</v>
          </cell>
          <cell r="Q353">
            <v>870.75999999999988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259.32</v>
          </cell>
          <cell r="F356">
            <v>257.68</v>
          </cell>
          <cell r="G356">
            <v>386.43</v>
          </cell>
          <cell r="H356">
            <v>258.10000000000002</v>
          </cell>
          <cell r="I356">
            <v>332.41</v>
          </cell>
          <cell r="J356">
            <v>433.93</v>
          </cell>
          <cell r="K356">
            <v>427.05</v>
          </cell>
          <cell r="L356">
            <v>424.39</v>
          </cell>
          <cell r="M356">
            <v>428.34</v>
          </cell>
          <cell r="N356">
            <v>657.37</v>
          </cell>
          <cell r="O356">
            <v>545.69000000000005</v>
          </cell>
          <cell r="P356">
            <v>433.37</v>
          </cell>
          <cell r="Q356">
            <v>4844.0800000000008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391.66</v>
          </cell>
          <cell r="F359">
            <v>526.79999999999995</v>
          </cell>
          <cell r="G359">
            <v>580.32000000000005</v>
          </cell>
          <cell r="H359">
            <v>1039.98</v>
          </cell>
          <cell r="I359">
            <v>-623.28</v>
          </cell>
          <cell r="J359">
            <v>102.55</v>
          </cell>
          <cell r="K359">
            <v>582.14</v>
          </cell>
          <cell r="L359">
            <v>366.9</v>
          </cell>
          <cell r="M359">
            <v>350.1</v>
          </cell>
          <cell r="N359">
            <v>0</v>
          </cell>
          <cell r="O359">
            <v>255.27</v>
          </cell>
          <cell r="P359">
            <v>127.61</v>
          </cell>
          <cell r="Q359">
            <v>3700.05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1519.45</v>
          </cell>
          <cell r="F364">
            <v>1450.07</v>
          </cell>
          <cell r="G364">
            <v>1554.65</v>
          </cell>
          <cell r="H364">
            <v>4434.3500000000004</v>
          </cell>
          <cell r="I364">
            <v>-1597.73</v>
          </cell>
          <cell r="J364">
            <v>1513.67</v>
          </cell>
          <cell r="K364">
            <v>1505.33</v>
          </cell>
          <cell r="L364">
            <v>5156.7</v>
          </cell>
          <cell r="M364">
            <v>1422.01</v>
          </cell>
          <cell r="N364">
            <v>1404.71</v>
          </cell>
          <cell r="O364">
            <v>4969.07</v>
          </cell>
          <cell r="P364">
            <v>2885.81</v>
          </cell>
          <cell r="Q364">
            <v>26218.09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23</v>
          </cell>
          <cell r="G365">
            <v>32.75</v>
          </cell>
          <cell r="H365">
            <v>17.62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14.84</v>
          </cell>
          <cell r="O365">
            <v>-12.97</v>
          </cell>
          <cell r="P365">
            <v>0</v>
          </cell>
          <cell r="Q365">
            <v>75.240000000000009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34.36</v>
          </cell>
          <cell r="K366">
            <v>0</v>
          </cell>
          <cell r="L366">
            <v>0</v>
          </cell>
          <cell r="M366">
            <v>0</v>
          </cell>
          <cell r="N366">
            <v>348.63</v>
          </cell>
          <cell r="O366">
            <v>-333.79</v>
          </cell>
          <cell r="P366">
            <v>0</v>
          </cell>
          <cell r="Q366">
            <v>49.199999999999989</v>
          </cell>
        </row>
        <row r="367">
          <cell r="A367">
            <v>56210</v>
          </cell>
          <cell r="B367" t="str">
            <v>Office Supply and Equip</v>
          </cell>
          <cell r="E367">
            <v>302.63</v>
          </cell>
          <cell r="F367">
            <v>422.29</v>
          </cell>
          <cell r="G367">
            <v>391.69</v>
          </cell>
          <cell r="H367">
            <v>179.55</v>
          </cell>
          <cell r="I367">
            <v>722.74</v>
          </cell>
          <cell r="J367">
            <v>352.24</v>
          </cell>
          <cell r="K367">
            <v>0</v>
          </cell>
          <cell r="L367">
            <v>741.46</v>
          </cell>
          <cell r="M367">
            <v>364.82</v>
          </cell>
          <cell r="N367">
            <v>0</v>
          </cell>
          <cell r="O367">
            <v>886.4</v>
          </cell>
          <cell r="P367">
            <v>0</v>
          </cell>
          <cell r="Q367">
            <v>4363.8200000000006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37720.86</v>
          </cell>
          <cell r="F371">
            <v>33743.800000000003</v>
          </cell>
          <cell r="G371">
            <v>39084.410000000011</v>
          </cell>
          <cell r="H371">
            <v>42015.490000000013</v>
          </cell>
          <cell r="I371">
            <v>34490.759999999995</v>
          </cell>
          <cell r="J371">
            <v>38693.26999999999</v>
          </cell>
          <cell r="K371">
            <v>32262.889999999992</v>
          </cell>
          <cell r="L371">
            <v>38705.899999999994</v>
          </cell>
          <cell r="M371">
            <v>37358.249999999993</v>
          </cell>
          <cell r="N371">
            <v>35213.239999999991</v>
          </cell>
          <cell r="O371">
            <v>42122.020000000004</v>
          </cell>
          <cell r="P371">
            <v>40448.14</v>
          </cell>
          <cell r="Q371">
            <v>451859.03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142.55000000000001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1177.5899999999999</v>
          </cell>
          <cell r="O376">
            <v>-1102.77</v>
          </cell>
          <cell r="P376">
            <v>0</v>
          </cell>
          <cell r="Q376">
            <v>217.36999999999989</v>
          </cell>
        </row>
        <row r="377">
          <cell r="A377">
            <v>57147</v>
          </cell>
          <cell r="B377" t="str">
            <v>Bldg &amp; Property</v>
          </cell>
          <cell r="E377">
            <v>5273.81</v>
          </cell>
          <cell r="F377">
            <v>1312.43</v>
          </cell>
          <cell r="G377">
            <v>1899.21</v>
          </cell>
          <cell r="H377">
            <v>1309.79</v>
          </cell>
          <cell r="I377">
            <v>1872.61</v>
          </cell>
          <cell r="J377">
            <v>1128</v>
          </cell>
          <cell r="K377">
            <v>1740.26</v>
          </cell>
          <cell r="L377">
            <v>3083.68</v>
          </cell>
          <cell r="M377">
            <v>2114.81</v>
          </cell>
          <cell r="N377">
            <v>1811.92</v>
          </cell>
          <cell r="O377">
            <v>3002.6</v>
          </cell>
          <cell r="P377">
            <v>2169.63</v>
          </cell>
          <cell r="Q377">
            <v>26718.750000000004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461.43</v>
          </cell>
          <cell r="F380">
            <v>96.57</v>
          </cell>
          <cell r="G380">
            <v>117.6</v>
          </cell>
          <cell r="H380">
            <v>83.43</v>
          </cell>
          <cell r="I380">
            <v>90.9</v>
          </cell>
          <cell r="J380">
            <v>57.15</v>
          </cell>
          <cell r="K380">
            <v>89.42</v>
          </cell>
          <cell r="L380">
            <v>52.59</v>
          </cell>
          <cell r="M380">
            <v>307.08</v>
          </cell>
          <cell r="N380">
            <v>59.56</v>
          </cell>
          <cell r="O380">
            <v>541.69000000000005</v>
          </cell>
          <cell r="P380">
            <v>104.21</v>
          </cell>
          <cell r="Q380">
            <v>2061.6299999999997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5891.03</v>
          </cell>
          <cell r="F383">
            <v>6528.62</v>
          </cell>
          <cell r="G383">
            <v>5891.03</v>
          </cell>
          <cell r="H383">
            <v>5800.95</v>
          </cell>
          <cell r="I383">
            <v>5800.95</v>
          </cell>
          <cell r="J383">
            <v>5800.95</v>
          </cell>
          <cell r="K383">
            <v>5800.95</v>
          </cell>
          <cell r="L383">
            <v>5800.95</v>
          </cell>
          <cell r="M383">
            <v>4412</v>
          </cell>
          <cell r="N383">
            <v>4412</v>
          </cell>
          <cell r="O383">
            <v>5800.95</v>
          </cell>
          <cell r="P383">
            <v>13259</v>
          </cell>
          <cell r="Q383">
            <v>75199.37999999999</v>
          </cell>
        </row>
        <row r="384">
          <cell r="A384">
            <v>57175</v>
          </cell>
          <cell r="B384" t="str">
            <v>Equipment Vehicle Rental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1912.5</v>
          </cell>
          <cell r="F387">
            <v>1912.5</v>
          </cell>
          <cell r="G387">
            <v>1912.5</v>
          </cell>
          <cell r="H387">
            <v>1912.5</v>
          </cell>
          <cell r="I387">
            <v>2520</v>
          </cell>
          <cell r="J387">
            <v>2520</v>
          </cell>
          <cell r="K387">
            <v>2678.73</v>
          </cell>
          <cell r="L387">
            <v>2580.4699999999998</v>
          </cell>
          <cell r="M387">
            <v>2576.33</v>
          </cell>
          <cell r="N387">
            <v>2636.37</v>
          </cell>
          <cell r="O387">
            <v>2511.33</v>
          </cell>
          <cell r="P387">
            <v>2531.54</v>
          </cell>
          <cell r="Q387">
            <v>28204.769999999997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4.5</v>
          </cell>
          <cell r="H388">
            <v>4.5</v>
          </cell>
          <cell r="I388">
            <v>4.5</v>
          </cell>
          <cell r="J388">
            <v>4.5</v>
          </cell>
          <cell r="K388">
            <v>18</v>
          </cell>
          <cell r="L388">
            <v>4.5</v>
          </cell>
          <cell r="M388">
            <v>4.5</v>
          </cell>
          <cell r="N388">
            <v>4.5</v>
          </cell>
          <cell r="O388">
            <v>4.5</v>
          </cell>
          <cell r="P388">
            <v>0</v>
          </cell>
          <cell r="Q388">
            <v>54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18100.03</v>
          </cell>
          <cell r="K390">
            <v>1254.3699999999999</v>
          </cell>
          <cell r="L390">
            <v>1448.12</v>
          </cell>
          <cell r="M390">
            <v>-11585</v>
          </cell>
          <cell r="N390">
            <v>0</v>
          </cell>
          <cell r="O390">
            <v>0</v>
          </cell>
          <cell r="P390">
            <v>0</v>
          </cell>
          <cell r="Q390">
            <v>9217.5199999999968</v>
          </cell>
        </row>
        <row r="391">
          <cell r="A391">
            <v>57275</v>
          </cell>
          <cell r="B391" t="str">
            <v>Property Taxes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57280</v>
          </cell>
          <cell r="B392" t="str">
            <v>Other Taxes</v>
          </cell>
          <cell r="E392">
            <v>459</v>
          </cell>
          <cell r="F392">
            <v>459</v>
          </cell>
          <cell r="G392">
            <v>459</v>
          </cell>
          <cell r="H392">
            <v>459</v>
          </cell>
          <cell r="I392">
            <v>459</v>
          </cell>
          <cell r="J392">
            <v>459</v>
          </cell>
          <cell r="K392">
            <v>459</v>
          </cell>
          <cell r="L392">
            <v>459</v>
          </cell>
          <cell r="M392">
            <v>459</v>
          </cell>
          <cell r="N392">
            <v>459</v>
          </cell>
          <cell r="O392">
            <v>459</v>
          </cell>
          <cell r="P392">
            <v>459</v>
          </cell>
          <cell r="Q392">
            <v>5508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0</v>
          </cell>
          <cell r="P393">
            <v>631.95000000000005</v>
          </cell>
          <cell r="Q393">
            <v>898.90000000000009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62.5</v>
          </cell>
          <cell r="F395">
            <v>62.5</v>
          </cell>
          <cell r="G395">
            <v>62.5</v>
          </cell>
          <cell r="H395">
            <v>62.5</v>
          </cell>
          <cell r="I395">
            <v>62.5</v>
          </cell>
          <cell r="J395">
            <v>62.5</v>
          </cell>
          <cell r="K395">
            <v>62.5</v>
          </cell>
          <cell r="L395">
            <v>62.5</v>
          </cell>
          <cell r="M395">
            <v>62.5</v>
          </cell>
          <cell r="N395">
            <v>0</v>
          </cell>
          <cell r="O395">
            <v>125</v>
          </cell>
          <cell r="P395">
            <v>0</v>
          </cell>
          <cell r="Q395">
            <v>687.5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15</v>
          </cell>
          <cell r="O398">
            <v>0</v>
          </cell>
          <cell r="P398">
            <v>80</v>
          </cell>
          <cell r="Q398">
            <v>95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79.209999999999994</v>
          </cell>
          <cell r="F400">
            <v>79.209999999999994</v>
          </cell>
          <cell r="G400">
            <v>79.209999999999994</v>
          </cell>
          <cell r="H400">
            <v>129.57</v>
          </cell>
          <cell r="I400">
            <v>342.55</v>
          </cell>
          <cell r="J400">
            <v>129.55000000000001</v>
          </cell>
          <cell r="K400">
            <v>129.55000000000001</v>
          </cell>
          <cell r="L400">
            <v>129.55000000000001</v>
          </cell>
          <cell r="M400">
            <v>129.55000000000001</v>
          </cell>
          <cell r="N400">
            <v>129.55000000000001</v>
          </cell>
          <cell r="O400">
            <v>129.55000000000001</v>
          </cell>
          <cell r="P400">
            <v>39.549999999999997</v>
          </cell>
          <cell r="Q400">
            <v>1526.5999999999997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14139.48</v>
          </cell>
          <cell r="F406">
            <v>10450.829999999998</v>
          </cell>
          <cell r="G406">
            <v>10425.549999999999</v>
          </cell>
          <cell r="H406">
            <v>9904.7899999999991</v>
          </cell>
          <cell r="I406">
            <v>11153.009999999998</v>
          </cell>
          <cell r="J406">
            <v>28261.679999999997</v>
          </cell>
          <cell r="K406">
            <v>12232.779999999999</v>
          </cell>
          <cell r="L406">
            <v>13621.359999999997</v>
          </cell>
          <cell r="M406">
            <v>-1519.2300000000007</v>
          </cell>
          <cell r="N406">
            <v>10972.439999999999</v>
          </cell>
          <cell r="O406">
            <v>11471.849999999999</v>
          </cell>
          <cell r="P406">
            <v>19274.88</v>
          </cell>
          <cell r="Q406">
            <v>150389.41999999998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-2328.46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-2328.46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6884.94</v>
          </cell>
          <cell r="F417">
            <v>6884.94</v>
          </cell>
          <cell r="G417">
            <v>6884.94</v>
          </cell>
          <cell r="H417">
            <v>6884.94</v>
          </cell>
          <cell r="I417">
            <v>6884.94</v>
          </cell>
          <cell r="J417">
            <v>6884.94</v>
          </cell>
          <cell r="K417">
            <v>6884.94</v>
          </cell>
          <cell r="L417">
            <v>6884.94</v>
          </cell>
          <cell r="M417">
            <v>6884.94</v>
          </cell>
          <cell r="N417">
            <v>6884.94</v>
          </cell>
          <cell r="O417">
            <v>6884.94</v>
          </cell>
          <cell r="P417">
            <v>6884.94</v>
          </cell>
          <cell r="Q417">
            <v>82619.280000000013</v>
          </cell>
        </row>
        <row r="418">
          <cell r="A418">
            <v>59341</v>
          </cell>
          <cell r="B418" t="str">
            <v>A&amp;L - Current Year Claims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2600</v>
          </cell>
          <cell r="Q418">
            <v>2600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0.3</v>
          </cell>
          <cell r="J419">
            <v>-0.15</v>
          </cell>
          <cell r="K419">
            <v>1577.07</v>
          </cell>
          <cell r="L419">
            <v>0.05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1577.27</v>
          </cell>
        </row>
        <row r="420">
          <cell r="A420">
            <v>59343</v>
          </cell>
          <cell r="B420" t="str">
            <v>WC - Current Year Claims</v>
          </cell>
          <cell r="E420">
            <v>53330.6</v>
          </cell>
          <cell r="F420">
            <v>13301</v>
          </cell>
          <cell r="G420">
            <v>13532.93</v>
          </cell>
          <cell r="H420">
            <v>-35945.980000000003</v>
          </cell>
          <cell r="I420">
            <v>151.47999999999999</v>
          </cell>
          <cell r="J420">
            <v>0</v>
          </cell>
          <cell r="K420">
            <v>-5630.29</v>
          </cell>
          <cell r="L420">
            <v>19.420000000000002</v>
          </cell>
          <cell r="M420">
            <v>28.64</v>
          </cell>
          <cell r="N420">
            <v>6955.88</v>
          </cell>
          <cell r="O420">
            <v>11900</v>
          </cell>
          <cell r="P420">
            <v>2180.23</v>
          </cell>
          <cell r="Q420">
            <v>59823.909999999996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66006.16</v>
          </cell>
          <cell r="I421">
            <v>2800</v>
          </cell>
          <cell r="J421">
            <v>-3742.81</v>
          </cell>
          <cell r="K421">
            <v>36406.36</v>
          </cell>
          <cell r="L421">
            <v>0</v>
          </cell>
          <cell r="M421">
            <v>28.28</v>
          </cell>
          <cell r="N421">
            <v>4000</v>
          </cell>
          <cell r="O421">
            <v>-547</v>
          </cell>
          <cell r="P421">
            <v>12729.61</v>
          </cell>
          <cell r="Q421">
            <v>117680.6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-3539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2099.67</v>
          </cell>
          <cell r="Q423">
            <v>-1439.33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>
            <v>59500</v>
          </cell>
          <cell r="B425" t="str">
            <v>Workers Comp Prem</v>
          </cell>
          <cell r="E425">
            <v>1104</v>
          </cell>
          <cell r="F425">
            <v>4000</v>
          </cell>
          <cell r="G425">
            <v>4000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27104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57780.54</v>
          </cell>
          <cell r="F428">
            <v>24185.94</v>
          </cell>
          <cell r="G428">
            <v>22089.41</v>
          </cell>
          <cell r="H428">
            <v>38945.119999999995</v>
          </cell>
          <cell r="I428">
            <v>10836.72</v>
          </cell>
          <cell r="J428">
            <v>5141.9799999999996</v>
          </cell>
          <cell r="K428">
            <v>41238.080000000002</v>
          </cell>
          <cell r="L428">
            <v>8904.41</v>
          </cell>
          <cell r="M428">
            <v>9941.86</v>
          </cell>
          <cell r="N428">
            <v>20840.82</v>
          </cell>
          <cell r="O428">
            <v>21237.94</v>
          </cell>
          <cell r="P428">
            <v>26494.449999999997</v>
          </cell>
          <cell r="Q428">
            <v>287637.27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145.82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145.82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145.82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145.82</v>
          </cell>
        </row>
        <row r="435">
          <cell r="A435" t="str">
            <v>Total Operating Costs</v>
          </cell>
          <cell r="E435">
            <v>556322.18999999994</v>
          </cell>
          <cell r="F435">
            <v>483088.13</v>
          </cell>
          <cell r="G435">
            <v>533902.79</v>
          </cell>
          <cell r="H435">
            <v>564081.47</v>
          </cell>
          <cell r="I435">
            <v>483474.26</v>
          </cell>
          <cell r="J435">
            <v>500744.69999999995</v>
          </cell>
          <cell r="K435">
            <v>514379.49999999994</v>
          </cell>
          <cell r="L435">
            <v>499533.73</v>
          </cell>
          <cell r="M435">
            <v>480587.02</v>
          </cell>
          <cell r="N435">
            <v>468427.15999999992</v>
          </cell>
          <cell r="O435">
            <v>510740</v>
          </cell>
          <cell r="P435">
            <v>507649</v>
          </cell>
          <cell r="Q435">
            <v>6102929.9500000002</v>
          </cell>
        </row>
        <row r="437">
          <cell r="A437" t="str">
            <v>Gross Profit</v>
          </cell>
          <cell r="E437">
            <v>283635.74000000011</v>
          </cell>
          <cell r="F437">
            <v>397011.87</v>
          </cell>
          <cell r="G437">
            <v>293409.25999999989</v>
          </cell>
          <cell r="H437">
            <v>295183.43000000005</v>
          </cell>
          <cell r="I437">
            <v>372092.71999999974</v>
          </cell>
          <cell r="J437">
            <v>350748.59000000008</v>
          </cell>
          <cell r="K437">
            <v>347516.12000000005</v>
          </cell>
          <cell r="L437">
            <v>388020.01</v>
          </cell>
          <cell r="M437">
            <v>377828.52</v>
          </cell>
          <cell r="N437">
            <v>382225.52999999991</v>
          </cell>
          <cell r="O437">
            <v>311431.2100000002</v>
          </cell>
          <cell r="P437">
            <v>306754.91999999981</v>
          </cell>
          <cell r="Q437">
            <v>4105857.9199999953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3237.6</v>
          </cell>
          <cell r="Q470">
            <v>3237.6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3237.6</v>
          </cell>
          <cell r="Q480">
            <v>3237.6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28808.37</v>
          </cell>
          <cell r="F483">
            <v>29237.93</v>
          </cell>
          <cell r="G483">
            <v>34055.660000000003</v>
          </cell>
          <cell r="H483">
            <v>32303.54</v>
          </cell>
          <cell r="I483">
            <v>32394.99</v>
          </cell>
          <cell r="J483">
            <v>34374</v>
          </cell>
          <cell r="K483">
            <v>35547.46</v>
          </cell>
          <cell r="L483">
            <v>34794.910000000003</v>
          </cell>
          <cell r="M483">
            <v>35448.120000000003</v>
          </cell>
          <cell r="N483">
            <v>34195.99</v>
          </cell>
          <cell r="O483">
            <v>35269.089999999997</v>
          </cell>
          <cell r="P483">
            <v>37099.64</v>
          </cell>
          <cell r="Q483">
            <v>403529.69999999995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28572.240000000002</v>
          </cell>
          <cell r="F485">
            <v>30096.06</v>
          </cell>
          <cell r="G485">
            <v>32883.68</v>
          </cell>
          <cell r="H485">
            <v>33553.279999999999</v>
          </cell>
          <cell r="I485">
            <v>27323.32</v>
          </cell>
          <cell r="J485">
            <v>31281.360000000001</v>
          </cell>
          <cell r="K485">
            <v>28636.82</v>
          </cell>
          <cell r="L485">
            <v>32591.07</v>
          </cell>
          <cell r="M485">
            <v>25152.99</v>
          </cell>
          <cell r="N485">
            <v>26476.49</v>
          </cell>
          <cell r="O485">
            <v>29556.5</v>
          </cell>
          <cell r="P485">
            <v>26409.97</v>
          </cell>
          <cell r="Q485">
            <v>352533.78</v>
          </cell>
        </row>
        <row r="486">
          <cell r="A486">
            <v>70025</v>
          </cell>
          <cell r="B486" t="str">
            <v>Wages O.T.</v>
          </cell>
          <cell r="E486">
            <v>1534.05</v>
          </cell>
          <cell r="F486">
            <v>1546.14</v>
          </cell>
          <cell r="G486">
            <v>1142.1400000000001</v>
          </cell>
          <cell r="H486">
            <v>1991.39</v>
          </cell>
          <cell r="I486">
            <v>1423.14</v>
          </cell>
          <cell r="J486">
            <v>1581.5</v>
          </cell>
          <cell r="K486">
            <v>577.54</v>
          </cell>
          <cell r="L486">
            <v>3583.2</v>
          </cell>
          <cell r="M486">
            <v>1079.97</v>
          </cell>
          <cell r="N486">
            <v>1516.27</v>
          </cell>
          <cell r="O486">
            <v>2000.96</v>
          </cell>
          <cell r="P486">
            <v>1477.46</v>
          </cell>
          <cell r="Q486">
            <v>19453.760000000002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1075</v>
          </cell>
          <cell r="F489">
            <v>1675</v>
          </cell>
          <cell r="G489">
            <v>7455.5</v>
          </cell>
          <cell r="H489">
            <v>3066.38</v>
          </cell>
          <cell r="I489">
            <v>1438.95</v>
          </cell>
          <cell r="J489">
            <v>3016.36</v>
          </cell>
          <cell r="K489">
            <v>2625</v>
          </cell>
          <cell r="L489">
            <v>2678.43</v>
          </cell>
          <cell r="M489">
            <v>2913.79</v>
          </cell>
          <cell r="N489">
            <v>1746.4</v>
          </cell>
          <cell r="O489">
            <v>2652.32</v>
          </cell>
          <cell r="P489">
            <v>5362.05</v>
          </cell>
          <cell r="Q489">
            <v>35705.180000000008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>
            <v>70050</v>
          </cell>
          <cell r="B492" t="str">
            <v>Payroll Taxes</v>
          </cell>
          <cell r="E492">
            <v>7335.33</v>
          </cell>
          <cell r="F492">
            <v>5253.85</v>
          </cell>
          <cell r="G492">
            <v>6887.21</v>
          </cell>
          <cell r="H492">
            <v>5839.13</v>
          </cell>
          <cell r="I492">
            <v>4643.53</v>
          </cell>
          <cell r="J492">
            <v>5669.76</v>
          </cell>
          <cell r="K492">
            <v>4555.33</v>
          </cell>
          <cell r="L492">
            <v>5742.05</v>
          </cell>
          <cell r="M492">
            <v>4517.6899999999996</v>
          </cell>
          <cell r="N492">
            <v>4408.2</v>
          </cell>
          <cell r="O492">
            <v>4942.4399999999996</v>
          </cell>
          <cell r="P492">
            <v>5199.09</v>
          </cell>
          <cell r="Q492">
            <v>64993.61</v>
          </cell>
        </row>
        <row r="493">
          <cell r="A493">
            <v>70060</v>
          </cell>
          <cell r="B493" t="str">
            <v>Group Insurance</v>
          </cell>
          <cell r="E493">
            <v>11410.52</v>
          </cell>
          <cell r="F493">
            <v>11524.58</v>
          </cell>
          <cell r="G493">
            <v>10554.24</v>
          </cell>
          <cell r="H493">
            <v>13084.2</v>
          </cell>
          <cell r="I493">
            <v>12115.75</v>
          </cell>
          <cell r="J493">
            <v>12494.37</v>
          </cell>
          <cell r="K493">
            <v>12559.75</v>
          </cell>
          <cell r="L493">
            <v>12415.93</v>
          </cell>
          <cell r="M493">
            <v>11362.28</v>
          </cell>
          <cell r="N493">
            <v>13749.11</v>
          </cell>
          <cell r="O493">
            <v>12593.52</v>
          </cell>
          <cell r="P493">
            <v>12600.59</v>
          </cell>
          <cell r="Q493">
            <v>146464.84</v>
          </cell>
        </row>
        <row r="494">
          <cell r="A494">
            <v>70065</v>
          </cell>
          <cell r="B494" t="str">
            <v>Vacation Pay</v>
          </cell>
          <cell r="E494">
            <v>1582.88</v>
          </cell>
          <cell r="F494">
            <v>4413.99</v>
          </cell>
          <cell r="G494">
            <v>48.78</v>
          </cell>
          <cell r="H494">
            <v>2185.79</v>
          </cell>
          <cell r="I494">
            <v>4000.59</v>
          </cell>
          <cell r="J494">
            <v>-891.88</v>
          </cell>
          <cell r="K494">
            <v>4756.8500000000004</v>
          </cell>
          <cell r="L494">
            <v>2920.08</v>
          </cell>
          <cell r="M494">
            <v>4784.29</v>
          </cell>
          <cell r="N494">
            <v>3124.36</v>
          </cell>
          <cell r="O494">
            <v>2610.1999999999998</v>
          </cell>
          <cell r="P494">
            <v>4173.68</v>
          </cell>
          <cell r="Q494">
            <v>33709.61</v>
          </cell>
        </row>
        <row r="495">
          <cell r="A495">
            <v>70070</v>
          </cell>
          <cell r="B495" t="str">
            <v>Sick Pay</v>
          </cell>
          <cell r="E495">
            <v>396.68</v>
          </cell>
          <cell r="F495">
            <v>680.36</v>
          </cell>
          <cell r="G495">
            <v>1133.57</v>
          </cell>
          <cell r="H495">
            <v>674.93</v>
          </cell>
          <cell r="I495">
            <v>892.47</v>
          </cell>
          <cell r="J495">
            <v>554.58000000000004</v>
          </cell>
          <cell r="K495">
            <v>198.93</v>
          </cell>
          <cell r="L495">
            <v>122.21</v>
          </cell>
          <cell r="M495">
            <v>727.21</v>
          </cell>
          <cell r="N495">
            <v>366.82</v>
          </cell>
          <cell r="O495">
            <v>768.29</v>
          </cell>
          <cell r="P495">
            <v>121.28</v>
          </cell>
          <cell r="Q495">
            <v>6637.329999999999</v>
          </cell>
        </row>
        <row r="496">
          <cell r="A496">
            <v>70086</v>
          </cell>
          <cell r="B496" t="str">
            <v>Safety and Training</v>
          </cell>
          <cell r="E496">
            <v>14.8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35.6</v>
          </cell>
          <cell r="K496">
            <v>0</v>
          </cell>
          <cell r="L496">
            <v>70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120.4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708.81</v>
          </cell>
          <cell r="O497">
            <v>-708.81</v>
          </cell>
          <cell r="P497">
            <v>0</v>
          </cell>
          <cell r="Q497">
            <v>0</v>
          </cell>
        </row>
        <row r="498">
          <cell r="A498">
            <v>70095</v>
          </cell>
          <cell r="B498" t="str">
            <v>Empl &amp; Commun Activ</v>
          </cell>
          <cell r="E498">
            <v>16986.41</v>
          </cell>
          <cell r="F498">
            <v>158.86000000000001</v>
          </cell>
          <cell r="G498">
            <v>1019.92</v>
          </cell>
          <cell r="H498">
            <v>210.51</v>
          </cell>
          <cell r="I498">
            <v>1580.13</v>
          </cell>
          <cell r="J498">
            <v>4162.7</v>
          </cell>
          <cell r="K498">
            <v>660.39</v>
          </cell>
          <cell r="L498">
            <v>2656.19</v>
          </cell>
          <cell r="M498">
            <v>517.80999999999995</v>
          </cell>
          <cell r="N498">
            <v>54.01</v>
          </cell>
          <cell r="O498">
            <v>1519.35</v>
          </cell>
          <cell r="P498">
            <v>3351.61</v>
          </cell>
          <cell r="Q498">
            <v>32877.889999999992</v>
          </cell>
        </row>
        <row r="499">
          <cell r="A499">
            <v>70105</v>
          </cell>
          <cell r="B499" t="str">
            <v>Employee Relocation</v>
          </cell>
          <cell r="E499">
            <v>381.64</v>
          </cell>
          <cell r="F499">
            <v>381.64</v>
          </cell>
          <cell r="G499">
            <v>381.64</v>
          </cell>
          <cell r="H499">
            <v>381.64</v>
          </cell>
          <cell r="I499">
            <v>381.64</v>
          </cell>
          <cell r="J499">
            <v>381.64</v>
          </cell>
          <cell r="K499">
            <v>381.64</v>
          </cell>
          <cell r="L499">
            <v>381.64</v>
          </cell>
          <cell r="M499">
            <v>381.64</v>
          </cell>
          <cell r="N499">
            <v>381.64</v>
          </cell>
          <cell r="O499">
            <v>381.64</v>
          </cell>
          <cell r="P499">
            <v>381.64</v>
          </cell>
          <cell r="Q499">
            <v>4579.6799999999994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312.5</v>
          </cell>
          <cell r="F502">
            <v>5000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1308.46</v>
          </cell>
          <cell r="L502">
            <v>0</v>
          </cell>
          <cell r="M502">
            <v>250</v>
          </cell>
          <cell r="N502">
            <v>0</v>
          </cell>
          <cell r="O502">
            <v>0</v>
          </cell>
          <cell r="P502">
            <v>0</v>
          </cell>
          <cell r="Q502">
            <v>6870.96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>
            <v>70116</v>
          </cell>
          <cell r="B505" t="str">
            <v>Pension and Profit Sharing</v>
          </cell>
          <cell r="E505">
            <v>775.31</v>
          </cell>
          <cell r="F505">
            <v>784.92</v>
          </cell>
          <cell r="G505">
            <v>1191.3900000000001</v>
          </cell>
          <cell r="H505">
            <v>882.19</v>
          </cell>
          <cell r="I505">
            <v>848.69</v>
          </cell>
          <cell r="J505">
            <v>942.95</v>
          </cell>
          <cell r="K505">
            <v>949.67</v>
          </cell>
          <cell r="L505">
            <v>1042.08</v>
          </cell>
          <cell r="M505">
            <v>979.97</v>
          </cell>
          <cell r="N505">
            <v>1418.44</v>
          </cell>
          <cell r="O505">
            <v>969.88</v>
          </cell>
          <cell r="P505">
            <v>1066.9100000000001</v>
          </cell>
          <cell r="Q505">
            <v>11852.4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2932.61</v>
          </cell>
          <cell r="F510">
            <v>3215.3</v>
          </cell>
          <cell r="G510">
            <v>3962.99</v>
          </cell>
          <cell r="H510">
            <v>2924.73</v>
          </cell>
          <cell r="I510">
            <v>1275.23</v>
          </cell>
          <cell r="J510">
            <v>4265.58</v>
          </cell>
          <cell r="K510">
            <v>8940.42</v>
          </cell>
          <cell r="L510">
            <v>7247.4</v>
          </cell>
          <cell r="M510">
            <v>-383</v>
          </cell>
          <cell r="N510">
            <v>2709.33</v>
          </cell>
          <cell r="O510">
            <v>3459.2</v>
          </cell>
          <cell r="P510">
            <v>2793.15</v>
          </cell>
          <cell r="Q510">
            <v>43342.94</v>
          </cell>
        </row>
        <row r="511">
          <cell r="A511">
            <v>70150</v>
          </cell>
          <cell r="B511" t="str">
            <v>Utilities</v>
          </cell>
          <cell r="E511">
            <v>380.73</v>
          </cell>
          <cell r="F511">
            <v>364.13</v>
          </cell>
          <cell r="G511">
            <v>364.19</v>
          </cell>
          <cell r="H511">
            <v>352.07</v>
          </cell>
          <cell r="I511">
            <v>323.74</v>
          </cell>
          <cell r="J511">
            <v>309.05</v>
          </cell>
          <cell r="K511">
            <v>1116.01</v>
          </cell>
          <cell r="L511">
            <v>325.92</v>
          </cell>
          <cell r="M511">
            <v>289.63</v>
          </cell>
          <cell r="N511">
            <v>300.67</v>
          </cell>
          <cell r="O511">
            <v>324.64999999999998</v>
          </cell>
          <cell r="P511">
            <v>559.65</v>
          </cell>
          <cell r="Q511">
            <v>5010.4399999999996</v>
          </cell>
        </row>
        <row r="512">
          <cell r="A512">
            <v>70165</v>
          </cell>
          <cell r="B512" t="str">
            <v>Communications</v>
          </cell>
          <cell r="E512">
            <v>471.39</v>
          </cell>
          <cell r="F512">
            <v>299.95</v>
          </cell>
          <cell r="G512">
            <v>548.38</v>
          </cell>
          <cell r="H512">
            <v>403.25</v>
          </cell>
          <cell r="I512">
            <v>472.01</v>
          </cell>
          <cell r="J512">
            <v>532</v>
          </cell>
          <cell r="K512">
            <v>463.52</v>
          </cell>
          <cell r="L512">
            <v>1173.68</v>
          </cell>
          <cell r="M512">
            <v>539.39</v>
          </cell>
          <cell r="N512">
            <v>124.82</v>
          </cell>
          <cell r="O512">
            <v>370.1</v>
          </cell>
          <cell r="P512">
            <v>2409.2399999999998</v>
          </cell>
          <cell r="Q512">
            <v>7807.73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18.989999999999998</v>
          </cell>
          <cell r="F514">
            <v>62.24</v>
          </cell>
          <cell r="G514">
            <v>118.47</v>
          </cell>
          <cell r="H514">
            <v>68.52</v>
          </cell>
          <cell r="I514">
            <v>56.02</v>
          </cell>
          <cell r="J514">
            <v>68.52</v>
          </cell>
          <cell r="K514">
            <v>118.98</v>
          </cell>
          <cell r="L514">
            <v>62.5</v>
          </cell>
          <cell r="M514">
            <v>25</v>
          </cell>
          <cell r="N514">
            <v>-73.709999999999994</v>
          </cell>
          <cell r="O514">
            <v>223.71</v>
          </cell>
          <cell r="P514">
            <v>50</v>
          </cell>
          <cell r="Q514">
            <v>799.24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3168.8</v>
          </cell>
          <cell r="Q515">
            <v>3168.8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554.46</v>
          </cell>
          <cell r="F517">
            <v>488.09</v>
          </cell>
          <cell r="G517">
            <v>167.53</v>
          </cell>
          <cell r="H517">
            <v>594.19000000000005</v>
          </cell>
          <cell r="I517">
            <v>578.76</v>
          </cell>
          <cell r="J517">
            <v>533.45000000000005</v>
          </cell>
          <cell r="K517">
            <v>916.47</v>
          </cell>
          <cell r="L517">
            <v>529.91</v>
          </cell>
          <cell r="M517">
            <v>533.41</v>
          </cell>
          <cell r="N517">
            <v>625</v>
          </cell>
          <cell r="O517">
            <v>547.6</v>
          </cell>
          <cell r="P517">
            <v>547.17999999999995</v>
          </cell>
          <cell r="Q517">
            <v>6616.05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>
            <v>70195</v>
          </cell>
          <cell r="B519" t="str">
            <v>Dues and Subscriptions</v>
          </cell>
          <cell r="E519">
            <v>913</v>
          </cell>
          <cell r="F519">
            <v>1939.67</v>
          </cell>
          <cell r="G519">
            <v>663</v>
          </cell>
          <cell r="H519">
            <v>2175.4699999999998</v>
          </cell>
          <cell r="I519">
            <v>775.41</v>
          </cell>
          <cell r="J519">
            <v>1375.47</v>
          </cell>
          <cell r="K519">
            <v>833</v>
          </cell>
          <cell r="L519">
            <v>2029.58</v>
          </cell>
          <cell r="M519">
            <v>672.93</v>
          </cell>
          <cell r="N519">
            <v>1244.56</v>
          </cell>
          <cell r="O519">
            <v>2034.76</v>
          </cell>
          <cell r="P519">
            <v>974.76</v>
          </cell>
          <cell r="Q519">
            <v>15631.61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284.18</v>
          </cell>
          <cell r="F521">
            <v>570.14</v>
          </cell>
          <cell r="G521">
            <v>-220.29</v>
          </cell>
          <cell r="H521">
            <v>1900</v>
          </cell>
          <cell r="I521">
            <v>-1665.7</v>
          </cell>
          <cell r="J521">
            <v>263.64999999999998</v>
          </cell>
          <cell r="K521">
            <v>203.4</v>
          </cell>
          <cell r="L521">
            <v>-15.5</v>
          </cell>
          <cell r="M521">
            <v>340.62</v>
          </cell>
          <cell r="N521">
            <v>348.94</v>
          </cell>
          <cell r="O521">
            <v>14.75</v>
          </cell>
          <cell r="P521">
            <v>68.2</v>
          </cell>
          <cell r="Q521">
            <v>2092.3899999999994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7.85</v>
          </cell>
          <cell r="G522">
            <v>137.01</v>
          </cell>
          <cell r="H522">
            <v>-29.88</v>
          </cell>
          <cell r="I522">
            <v>73.069999999999993</v>
          </cell>
          <cell r="J522">
            <v>428.59</v>
          </cell>
          <cell r="K522">
            <v>-290.98</v>
          </cell>
          <cell r="L522">
            <v>540.96</v>
          </cell>
          <cell r="M522">
            <v>-468.86</v>
          </cell>
          <cell r="N522">
            <v>13.96</v>
          </cell>
          <cell r="O522">
            <v>0</v>
          </cell>
          <cell r="P522">
            <v>0</v>
          </cell>
          <cell r="Q522">
            <v>411.71999999999997</v>
          </cell>
        </row>
        <row r="523">
          <cell r="A523">
            <v>70202</v>
          </cell>
          <cell r="B523" t="str">
            <v>Excursions Meetings</v>
          </cell>
          <cell r="E523">
            <v>0</v>
          </cell>
          <cell r="F523">
            <v>115.17</v>
          </cell>
          <cell r="G523">
            <v>0</v>
          </cell>
          <cell r="H523">
            <v>0</v>
          </cell>
          <cell r="I523">
            <v>0</v>
          </cell>
          <cell r="J523">
            <v>416.25</v>
          </cell>
          <cell r="K523">
            <v>0</v>
          </cell>
          <cell r="L523">
            <v>0</v>
          </cell>
          <cell r="M523">
            <v>0</v>
          </cell>
          <cell r="N523">
            <v>46.73</v>
          </cell>
          <cell r="O523">
            <v>-46.73</v>
          </cell>
          <cell r="P523">
            <v>0</v>
          </cell>
          <cell r="Q523">
            <v>531.41999999999996</v>
          </cell>
        </row>
        <row r="524">
          <cell r="A524">
            <v>70203</v>
          </cell>
          <cell r="B524" t="str">
            <v>Lodging</v>
          </cell>
          <cell r="E524">
            <v>-462.54</v>
          </cell>
          <cell r="F524">
            <v>0</v>
          </cell>
          <cell r="G524">
            <v>0</v>
          </cell>
          <cell r="H524">
            <v>326.7</v>
          </cell>
          <cell r="I524">
            <v>193</v>
          </cell>
          <cell r="J524">
            <v>436.86</v>
          </cell>
          <cell r="K524">
            <v>-170.97</v>
          </cell>
          <cell r="L524">
            <v>841.43</v>
          </cell>
          <cell r="M524">
            <v>127.5</v>
          </cell>
          <cell r="N524">
            <v>159.44</v>
          </cell>
          <cell r="O524">
            <v>-28.18</v>
          </cell>
          <cell r="P524">
            <v>171.48</v>
          </cell>
          <cell r="Q524">
            <v>1594.72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45.73</v>
          </cell>
          <cell r="F526">
            <v>-10.71</v>
          </cell>
          <cell r="G526">
            <v>526.05999999999995</v>
          </cell>
          <cell r="H526">
            <v>861.17</v>
          </cell>
          <cell r="I526">
            <v>156.44999999999999</v>
          </cell>
          <cell r="J526">
            <v>24.24</v>
          </cell>
          <cell r="K526">
            <v>2459.6</v>
          </cell>
          <cell r="L526">
            <v>-623.04</v>
          </cell>
          <cell r="M526">
            <v>1397.2</v>
          </cell>
          <cell r="N526">
            <v>-382.55</v>
          </cell>
          <cell r="O526">
            <v>-70.31</v>
          </cell>
          <cell r="P526">
            <v>-1079.19</v>
          </cell>
          <cell r="Q526">
            <v>3304.6499999999992</v>
          </cell>
        </row>
        <row r="527">
          <cell r="A527">
            <v>70206</v>
          </cell>
          <cell r="B527" t="str">
            <v>Meals</v>
          </cell>
          <cell r="E527">
            <v>-77.31</v>
          </cell>
          <cell r="F527">
            <v>17.46</v>
          </cell>
          <cell r="G527">
            <v>200.29</v>
          </cell>
          <cell r="H527">
            <v>-74.84</v>
          </cell>
          <cell r="I527">
            <v>191.59</v>
          </cell>
          <cell r="J527">
            <v>1.26</v>
          </cell>
          <cell r="K527">
            <v>-7.59</v>
          </cell>
          <cell r="L527">
            <v>350.62</v>
          </cell>
          <cell r="M527">
            <v>-21.04</v>
          </cell>
          <cell r="N527">
            <v>31.96</v>
          </cell>
          <cell r="O527">
            <v>562.61</v>
          </cell>
          <cell r="P527">
            <v>262.97000000000003</v>
          </cell>
          <cell r="Q527">
            <v>1437.9800000000002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5866.86</v>
          </cell>
          <cell r="F530">
            <v>2088.08</v>
          </cell>
          <cell r="G530">
            <v>1297.8399999999999</v>
          </cell>
          <cell r="H530">
            <v>1260.67</v>
          </cell>
          <cell r="I530">
            <v>1042.3699999999999</v>
          </cell>
          <cell r="J530">
            <v>1576.14</v>
          </cell>
          <cell r="K530">
            <v>1736.71</v>
          </cell>
          <cell r="L530">
            <v>1305.27</v>
          </cell>
          <cell r="M530">
            <v>1356.75</v>
          </cell>
          <cell r="N530">
            <v>4188.3100000000004</v>
          </cell>
          <cell r="O530">
            <v>352.32</v>
          </cell>
          <cell r="P530">
            <v>2617.98</v>
          </cell>
          <cell r="Q530">
            <v>24689.3</v>
          </cell>
        </row>
        <row r="531">
          <cell r="A531">
            <v>70213</v>
          </cell>
          <cell r="B531" t="str">
            <v>Pcard Rebate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2484.66</v>
          </cell>
          <cell r="F532">
            <v>2690.82</v>
          </cell>
          <cell r="G532">
            <v>2823.76</v>
          </cell>
          <cell r="H532">
            <v>2495.84</v>
          </cell>
          <cell r="I532">
            <v>2467.4499999999998</v>
          </cell>
          <cell r="J532">
            <v>2868.03</v>
          </cell>
          <cell r="K532">
            <v>2914.02</v>
          </cell>
          <cell r="L532">
            <v>3099.61</v>
          </cell>
          <cell r="M532">
            <v>3243.81</v>
          </cell>
          <cell r="N532">
            <v>129.69</v>
          </cell>
          <cell r="O532">
            <v>6329.67</v>
          </cell>
          <cell r="P532">
            <v>3002.76</v>
          </cell>
          <cell r="Q532">
            <v>34550.120000000003</v>
          </cell>
        </row>
        <row r="533">
          <cell r="A533">
            <v>70215</v>
          </cell>
          <cell r="B533" t="str">
            <v>Bank Charges</v>
          </cell>
          <cell r="E533">
            <v>146.88</v>
          </cell>
          <cell r="F533">
            <v>148.75</v>
          </cell>
          <cell r="G533">
            <v>150.41999999999999</v>
          </cell>
          <cell r="H533">
            <v>150.63</v>
          </cell>
          <cell r="I533">
            <v>131.56</v>
          </cell>
          <cell r="J533">
            <v>137.5</v>
          </cell>
          <cell r="K533">
            <v>0</v>
          </cell>
          <cell r="L533">
            <v>129.06</v>
          </cell>
          <cell r="M533">
            <v>133.75</v>
          </cell>
          <cell r="N533">
            <v>0</v>
          </cell>
          <cell r="O533">
            <v>264.07</v>
          </cell>
          <cell r="P533">
            <v>18.73</v>
          </cell>
          <cell r="Q533">
            <v>1411.35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0</v>
          </cell>
          <cell r="F536">
            <v>473.41</v>
          </cell>
          <cell r="G536">
            <v>0</v>
          </cell>
          <cell r="H536">
            <v>10.55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311.8</v>
          </cell>
          <cell r="P536">
            <v>0</v>
          </cell>
          <cell r="Q536">
            <v>795.76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108.21</v>
          </cell>
          <cell r="N538">
            <v>0</v>
          </cell>
          <cell r="O538">
            <v>0</v>
          </cell>
          <cell r="P538">
            <v>0</v>
          </cell>
          <cell r="Q538">
            <v>108.21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2439.5700000000002</v>
          </cell>
          <cell r="F540">
            <v>2131.5700000000002</v>
          </cell>
          <cell r="G540">
            <v>3481.88</v>
          </cell>
          <cell r="H540">
            <v>-1738.5</v>
          </cell>
          <cell r="I540">
            <v>447.82</v>
          </cell>
          <cell r="J540">
            <v>9856.85</v>
          </cell>
          <cell r="K540">
            <v>1380.87</v>
          </cell>
          <cell r="L540">
            <v>9752.81</v>
          </cell>
          <cell r="M540">
            <v>14711.58</v>
          </cell>
          <cell r="N540">
            <v>-607.33000000000004</v>
          </cell>
          <cell r="O540">
            <v>1378.45</v>
          </cell>
          <cell r="P540">
            <v>10240.9</v>
          </cell>
          <cell r="Q540">
            <v>53476.47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99.03</v>
          </cell>
          <cell r="F542">
            <v>97.9</v>
          </cell>
          <cell r="G542">
            <v>97.9</v>
          </cell>
          <cell r="H542">
            <v>97.9</v>
          </cell>
          <cell r="I542">
            <v>97.9</v>
          </cell>
          <cell r="J542">
            <v>97.9</v>
          </cell>
          <cell r="K542">
            <v>97.9</v>
          </cell>
          <cell r="L542">
            <v>80.55</v>
          </cell>
          <cell r="M542">
            <v>80.55</v>
          </cell>
          <cell r="N542">
            <v>80.55</v>
          </cell>
          <cell r="O542">
            <v>80.680000000000007</v>
          </cell>
          <cell r="P542">
            <v>80.680000000000007</v>
          </cell>
          <cell r="Q542">
            <v>1089.4399999999998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219.75</v>
          </cell>
          <cell r="G545">
            <v>56.21</v>
          </cell>
          <cell r="H545">
            <v>0</v>
          </cell>
          <cell r="I545">
            <v>0</v>
          </cell>
          <cell r="J545">
            <v>56.21</v>
          </cell>
          <cell r="K545">
            <v>0</v>
          </cell>
          <cell r="L545">
            <v>0</v>
          </cell>
          <cell r="M545">
            <v>56.21</v>
          </cell>
          <cell r="N545">
            <v>0</v>
          </cell>
          <cell r="O545">
            <v>-84.14</v>
          </cell>
          <cell r="P545">
            <v>482.7</v>
          </cell>
          <cell r="Q545">
            <v>786.93999999999994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1875</v>
          </cell>
          <cell r="F549">
            <v>1875</v>
          </cell>
          <cell r="G549">
            <v>2015.82</v>
          </cell>
          <cell r="H549">
            <v>2554.7800000000002</v>
          </cell>
          <cell r="I549">
            <v>2554.7800000000002</v>
          </cell>
          <cell r="J549">
            <v>2554.7800000000002</v>
          </cell>
          <cell r="K549">
            <v>3187.6</v>
          </cell>
          <cell r="L549">
            <v>2396.5700000000002</v>
          </cell>
          <cell r="M549">
            <v>2396.5700000000002</v>
          </cell>
          <cell r="N549">
            <v>2449.23</v>
          </cell>
          <cell r="O549">
            <v>2343.73</v>
          </cell>
          <cell r="P549">
            <v>2554.7199999999998</v>
          </cell>
          <cell r="Q549">
            <v>28758.58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24958.15</v>
          </cell>
          <cell r="F551">
            <v>2262.73</v>
          </cell>
          <cell r="G551">
            <v>16300.02</v>
          </cell>
          <cell r="H551">
            <v>2127.0700000000002</v>
          </cell>
          <cell r="I551">
            <v>33912.97</v>
          </cell>
          <cell r="J551">
            <v>1054.05</v>
          </cell>
          <cell r="K551">
            <v>22342.57</v>
          </cell>
          <cell r="L551">
            <v>2410.96</v>
          </cell>
          <cell r="M551">
            <v>22431</v>
          </cell>
          <cell r="N551">
            <v>1947.24</v>
          </cell>
          <cell r="O551">
            <v>21688.02</v>
          </cell>
          <cell r="P551">
            <v>-2059.87</v>
          </cell>
          <cell r="Q551">
            <v>149374.91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145.26</v>
          </cell>
          <cell r="G553">
            <v>231.28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1365.11</v>
          </cell>
          <cell r="O553">
            <v>-1365.11</v>
          </cell>
          <cell r="P553">
            <v>187.29</v>
          </cell>
          <cell r="Q553">
            <v>563.82999999999993</v>
          </cell>
        </row>
        <row r="554">
          <cell r="A554">
            <v>70310</v>
          </cell>
          <cell r="B554" t="str">
            <v>Bad Debt Provision</v>
          </cell>
          <cell r="E554">
            <v>59587.53</v>
          </cell>
          <cell r="F554">
            <v>-42181.27</v>
          </cell>
          <cell r="G554">
            <v>26327.15</v>
          </cell>
          <cell r="H554">
            <v>-23518.21</v>
          </cell>
          <cell r="I554">
            <v>45403.42</v>
          </cell>
          <cell r="J554">
            <v>-30919.22</v>
          </cell>
          <cell r="K554">
            <v>58231.48</v>
          </cell>
          <cell r="L554">
            <v>-42566.26</v>
          </cell>
          <cell r="M554">
            <v>51551.54</v>
          </cell>
          <cell r="N554">
            <v>-30438.81</v>
          </cell>
          <cell r="O554">
            <v>61503.66</v>
          </cell>
          <cell r="P554">
            <v>-32663.45</v>
          </cell>
          <cell r="Q554">
            <v>100317.56000000001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6202.09</v>
          </cell>
          <cell r="F556">
            <v>-976.61</v>
          </cell>
          <cell r="G556">
            <v>5260.16</v>
          </cell>
          <cell r="H556">
            <v>-803.96</v>
          </cell>
          <cell r="I556">
            <v>1871.95</v>
          </cell>
          <cell r="J556">
            <v>1067.25</v>
          </cell>
          <cell r="K556">
            <v>1589.22</v>
          </cell>
          <cell r="L556">
            <v>936.71</v>
          </cell>
          <cell r="M556">
            <v>1051.27</v>
          </cell>
          <cell r="N556">
            <v>482.15</v>
          </cell>
          <cell r="O556">
            <v>1946.37</v>
          </cell>
          <cell r="P556">
            <v>5166.42</v>
          </cell>
          <cell r="Q556">
            <v>23793.020000000004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207906.74000000002</v>
          </cell>
          <cell r="F575">
            <v>66798.010000000024</v>
          </cell>
          <cell r="G575">
            <v>161263.80000000002</v>
          </cell>
          <cell r="H575">
            <v>86311.12999999999</v>
          </cell>
          <cell r="I575">
            <v>177403</v>
          </cell>
          <cell r="J575">
            <v>90607.349999999991</v>
          </cell>
          <cell r="K575">
            <v>198820.07000000004</v>
          </cell>
          <cell r="L575">
            <v>89006.530000000013</v>
          </cell>
          <cell r="M575">
            <v>188289.78000000003</v>
          </cell>
          <cell r="N575">
            <v>72891.83</v>
          </cell>
          <cell r="O575">
            <v>194697.06000000006</v>
          </cell>
          <cell r="P575">
            <v>96799.019999999931</v>
          </cell>
          <cell r="Q575">
            <v>1630794.3199999996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55340.22</v>
          </cell>
          <cell r="F578">
            <v>54315.21</v>
          </cell>
          <cell r="G578">
            <v>54439.91</v>
          </cell>
          <cell r="H578">
            <v>55653.47</v>
          </cell>
          <cell r="I578">
            <v>54826.44</v>
          </cell>
          <cell r="J578">
            <v>55802.53</v>
          </cell>
          <cell r="K578">
            <v>55353.69</v>
          </cell>
          <cell r="L578">
            <v>57179.64</v>
          </cell>
          <cell r="M578">
            <v>55296.08</v>
          </cell>
          <cell r="N578">
            <v>55281.99</v>
          </cell>
          <cell r="O578">
            <v>54995.29</v>
          </cell>
          <cell r="P578">
            <v>55389.94</v>
          </cell>
          <cell r="Q578">
            <v>663874.41000000015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55340.22</v>
          </cell>
          <cell r="F580">
            <v>54315.21</v>
          </cell>
          <cell r="G580">
            <v>54439.91</v>
          </cell>
          <cell r="H580">
            <v>55653.47</v>
          </cell>
          <cell r="I580">
            <v>54826.44</v>
          </cell>
          <cell r="J580">
            <v>55802.53</v>
          </cell>
          <cell r="K580">
            <v>55353.69</v>
          </cell>
          <cell r="L580">
            <v>57179.64</v>
          </cell>
          <cell r="M580">
            <v>55296.08</v>
          </cell>
          <cell r="N580">
            <v>55281.99</v>
          </cell>
          <cell r="O580">
            <v>54995.29</v>
          </cell>
          <cell r="P580">
            <v>55389.94</v>
          </cell>
          <cell r="Q580">
            <v>663874.41000000015</v>
          </cell>
        </row>
        <row r="582">
          <cell r="A582" t="str">
            <v>Total SG&amp;A</v>
          </cell>
          <cell r="E582">
            <v>263246.96000000002</v>
          </cell>
          <cell r="F582">
            <v>121113.22000000003</v>
          </cell>
          <cell r="G582">
            <v>215703.71000000002</v>
          </cell>
          <cell r="H582">
            <v>141964.59999999998</v>
          </cell>
          <cell r="I582">
            <v>232229.44</v>
          </cell>
          <cell r="J582">
            <v>146409.88</v>
          </cell>
          <cell r="K582">
            <v>254173.76000000004</v>
          </cell>
          <cell r="L582">
            <v>146186.17000000001</v>
          </cell>
          <cell r="M582">
            <v>243585.86000000004</v>
          </cell>
          <cell r="N582">
            <v>128173.82</v>
          </cell>
          <cell r="O582">
            <v>249692.35000000006</v>
          </cell>
          <cell r="P582">
            <v>155426.55999999994</v>
          </cell>
          <cell r="Q582">
            <v>2297906.3299999996</v>
          </cell>
        </row>
        <row r="584">
          <cell r="A584" t="str">
            <v>EBITDA</v>
          </cell>
          <cell r="E584">
            <v>20388.780000000086</v>
          </cell>
          <cell r="F584">
            <v>275898.64999999997</v>
          </cell>
          <cell r="G584">
            <v>77705.549999999872</v>
          </cell>
          <cell r="H584">
            <v>153218.83000000007</v>
          </cell>
          <cell r="I584">
            <v>139863.27999999974</v>
          </cell>
          <cell r="J584">
            <v>204338.71000000008</v>
          </cell>
          <cell r="K584">
            <v>93342.360000000015</v>
          </cell>
          <cell r="L584">
            <v>241833.84</v>
          </cell>
          <cell r="M584">
            <v>134242.65999999997</v>
          </cell>
          <cell r="N584">
            <v>254051.7099999999</v>
          </cell>
          <cell r="O584">
            <v>61738.860000000132</v>
          </cell>
          <cell r="P584">
            <v>151328.35999999987</v>
          </cell>
          <cell r="Q584">
            <v>1807951.5899999957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49490.6</v>
          </cell>
          <cell r="F588">
            <v>49625.87</v>
          </cell>
          <cell r="G588">
            <v>49625.95</v>
          </cell>
          <cell r="H588">
            <v>49620.11</v>
          </cell>
          <cell r="I588">
            <v>49620.2</v>
          </cell>
          <cell r="J588">
            <v>48737.05</v>
          </cell>
          <cell r="K588">
            <v>48736.639999999999</v>
          </cell>
          <cell r="L588">
            <v>47681.86</v>
          </cell>
          <cell r="M588">
            <v>47682.18</v>
          </cell>
          <cell r="N588">
            <v>47681.87</v>
          </cell>
          <cell r="O588">
            <v>47328.05</v>
          </cell>
          <cell r="P588">
            <v>47849.53</v>
          </cell>
          <cell r="Q588">
            <v>583679.91</v>
          </cell>
        </row>
        <row r="589">
          <cell r="A589">
            <v>54260</v>
          </cell>
          <cell r="B589" t="str">
            <v>Depreciation</v>
          </cell>
          <cell r="E589">
            <v>11933.53</v>
          </cell>
          <cell r="F589">
            <v>11933.51</v>
          </cell>
          <cell r="G589">
            <v>11933.4</v>
          </cell>
          <cell r="H589">
            <v>11933.26</v>
          </cell>
          <cell r="I589">
            <v>11933.49</v>
          </cell>
          <cell r="J589">
            <v>11933.83</v>
          </cell>
          <cell r="K589">
            <v>11932.86</v>
          </cell>
          <cell r="L589">
            <v>11933.32</v>
          </cell>
          <cell r="M589">
            <v>11933.62</v>
          </cell>
          <cell r="N589">
            <v>11933.41</v>
          </cell>
          <cell r="O589">
            <v>11933.19</v>
          </cell>
          <cell r="P589">
            <v>11933.37</v>
          </cell>
          <cell r="Q589">
            <v>143200.79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2414.64</v>
          </cell>
          <cell r="F591">
            <v>2414.6799999999998</v>
          </cell>
          <cell r="G591">
            <v>2414.64</v>
          </cell>
          <cell r="H591">
            <v>2441.84</v>
          </cell>
          <cell r="I591">
            <v>2441.87</v>
          </cell>
          <cell r="J591">
            <v>2441.86</v>
          </cell>
          <cell r="K591">
            <v>2441.83</v>
          </cell>
          <cell r="L591">
            <v>2503.59</v>
          </cell>
          <cell r="M591">
            <v>2503.59</v>
          </cell>
          <cell r="N591">
            <v>3307.76</v>
          </cell>
          <cell r="O591">
            <v>3318.13</v>
          </cell>
          <cell r="P591">
            <v>3312.93</v>
          </cell>
          <cell r="Q591">
            <v>31957.360000000004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1532.42</v>
          </cell>
          <cell r="F594">
            <v>1532.4</v>
          </cell>
          <cell r="G594">
            <v>1532.42</v>
          </cell>
          <cell r="H594">
            <v>1459.5</v>
          </cell>
          <cell r="I594">
            <v>1459.49</v>
          </cell>
          <cell r="J594">
            <v>1422.66</v>
          </cell>
          <cell r="K594">
            <v>1422.61</v>
          </cell>
          <cell r="L594">
            <v>1422.6</v>
          </cell>
          <cell r="M594">
            <v>1422.64</v>
          </cell>
          <cell r="N594">
            <v>1422.61</v>
          </cell>
          <cell r="O594">
            <v>1422.62</v>
          </cell>
          <cell r="P594">
            <v>1595.38</v>
          </cell>
          <cell r="Q594">
            <v>17647.350000000002</v>
          </cell>
        </row>
        <row r="595">
          <cell r="A595" t="str">
            <v>Total Depreciation</v>
          </cell>
          <cell r="E595">
            <v>65371.189999999995</v>
          </cell>
          <cell r="F595">
            <v>65506.460000000006</v>
          </cell>
          <cell r="G595">
            <v>65506.409999999996</v>
          </cell>
          <cell r="H595">
            <v>65454.710000000006</v>
          </cell>
          <cell r="I595">
            <v>65455.049999999996</v>
          </cell>
          <cell r="J595">
            <v>64535.400000000009</v>
          </cell>
          <cell r="K595">
            <v>64533.94</v>
          </cell>
          <cell r="L595">
            <v>63541.37</v>
          </cell>
          <cell r="M595">
            <v>63542.03</v>
          </cell>
          <cell r="N595">
            <v>64345.65</v>
          </cell>
          <cell r="O595">
            <v>64001.990000000005</v>
          </cell>
          <cell r="P595">
            <v>64691.21</v>
          </cell>
          <cell r="Q595">
            <v>776485.41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1">
          <cell r="A611" t="str">
            <v>Total DDA</v>
          </cell>
          <cell r="E611">
            <v>65371.189999999995</v>
          </cell>
          <cell r="F611">
            <v>65506.460000000006</v>
          </cell>
          <cell r="G611">
            <v>65506.409999999996</v>
          </cell>
          <cell r="H611">
            <v>65454.710000000006</v>
          </cell>
          <cell r="I611">
            <v>65455.049999999996</v>
          </cell>
          <cell r="J611">
            <v>64535.400000000009</v>
          </cell>
          <cell r="K611">
            <v>64533.94</v>
          </cell>
          <cell r="L611">
            <v>63541.37</v>
          </cell>
          <cell r="M611">
            <v>63542.03</v>
          </cell>
          <cell r="N611">
            <v>64345.65</v>
          </cell>
          <cell r="O611">
            <v>64001.990000000005</v>
          </cell>
          <cell r="P611">
            <v>64691.21</v>
          </cell>
          <cell r="Q611">
            <v>776485.41</v>
          </cell>
        </row>
        <row r="613">
          <cell r="A613" t="str">
            <v>EBIT</v>
          </cell>
          <cell r="E613">
            <v>-44982.409999999909</v>
          </cell>
          <cell r="F613">
            <v>210392.18999999994</v>
          </cell>
          <cell r="G613">
            <v>12199.139999999876</v>
          </cell>
          <cell r="H613">
            <v>87764.120000000068</v>
          </cell>
          <cell r="I613">
            <v>74408.229999999749</v>
          </cell>
          <cell r="J613">
            <v>139803.31000000006</v>
          </cell>
          <cell r="K613">
            <v>28808.420000000013</v>
          </cell>
          <cell r="L613">
            <v>178292.47</v>
          </cell>
          <cell r="M613">
            <v>70700.629999999976</v>
          </cell>
          <cell r="N613">
            <v>189706.05999999991</v>
          </cell>
          <cell r="O613">
            <v>-2263.1299999998737</v>
          </cell>
          <cell r="P613">
            <v>86637.149999999878</v>
          </cell>
          <cell r="Q613">
            <v>1031466.1799999956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-44982.409999999909</v>
          </cell>
          <cell r="F633">
            <v>210392.18999999994</v>
          </cell>
          <cell r="G633">
            <v>12199.139999999876</v>
          </cell>
          <cell r="H633">
            <v>87764.120000000068</v>
          </cell>
          <cell r="I633">
            <v>74408.229999999749</v>
          </cell>
          <cell r="J633">
            <v>139803.31000000006</v>
          </cell>
          <cell r="K633">
            <v>28808.420000000013</v>
          </cell>
          <cell r="L633">
            <v>178292.47</v>
          </cell>
          <cell r="M633">
            <v>70700.629999999976</v>
          </cell>
          <cell r="N633">
            <v>189706.05999999991</v>
          </cell>
          <cell r="O633">
            <v>-2263.1299999998737</v>
          </cell>
          <cell r="P633">
            <v>86637.149999999878</v>
          </cell>
          <cell r="Q633">
            <v>1031466.1799999956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-44982.409999999909</v>
          </cell>
          <cell r="F639">
            <v>210392.18999999994</v>
          </cell>
          <cell r="G639">
            <v>12199.139999999876</v>
          </cell>
          <cell r="H639">
            <v>87764.120000000068</v>
          </cell>
          <cell r="I639">
            <v>74408.229999999749</v>
          </cell>
          <cell r="J639">
            <v>139803.31000000006</v>
          </cell>
          <cell r="K639">
            <v>28808.420000000013</v>
          </cell>
          <cell r="L639">
            <v>178292.47</v>
          </cell>
          <cell r="M639">
            <v>70700.629999999976</v>
          </cell>
          <cell r="N639">
            <v>189706.05999999991</v>
          </cell>
          <cell r="O639">
            <v>-2263.1299999998737</v>
          </cell>
          <cell r="P639">
            <v>86637.149999999878</v>
          </cell>
          <cell r="Q639">
            <v>1031466.1799999956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-44982.409999999909</v>
          </cell>
          <cell r="F646">
            <v>210392.18999999994</v>
          </cell>
          <cell r="G646">
            <v>12199.139999999876</v>
          </cell>
          <cell r="H646">
            <v>87764.120000000068</v>
          </cell>
          <cell r="I646">
            <v>74408.229999999749</v>
          </cell>
          <cell r="J646">
            <v>139803.31000000006</v>
          </cell>
          <cell r="K646">
            <v>28808.420000000013</v>
          </cell>
          <cell r="L646">
            <v>178292.47</v>
          </cell>
          <cell r="M646">
            <v>70700.629999999976</v>
          </cell>
          <cell r="N646">
            <v>189706.05999999991</v>
          </cell>
          <cell r="O646">
            <v>-2263.1299999998737</v>
          </cell>
          <cell r="P646">
            <v>86637.149999999878</v>
          </cell>
          <cell r="Q646">
            <v>1031466.1799999956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-44982.409999999909</v>
          </cell>
          <cell r="F652">
            <v>210392.18999999994</v>
          </cell>
          <cell r="G652">
            <v>12199.139999999876</v>
          </cell>
          <cell r="H652">
            <v>87764.120000000068</v>
          </cell>
          <cell r="I652">
            <v>74408.229999999749</v>
          </cell>
          <cell r="J652">
            <v>139803.31000000006</v>
          </cell>
          <cell r="K652">
            <v>28808.420000000013</v>
          </cell>
          <cell r="L652">
            <v>178292.47</v>
          </cell>
          <cell r="M652">
            <v>70700.629999999976</v>
          </cell>
          <cell r="N652">
            <v>189706.05999999991</v>
          </cell>
          <cell r="O652">
            <v>-2263.1299999998737</v>
          </cell>
          <cell r="P652">
            <v>86637.149999999878</v>
          </cell>
          <cell r="Q652">
            <v>1031466.1799999956</v>
          </cell>
        </row>
        <row r="654">
          <cell r="A654" t="str">
            <v>Net Income Attributable to Waste Connections per categories</v>
          </cell>
          <cell r="E654">
            <v>-44982.41</v>
          </cell>
          <cell r="F654">
            <v>210392.19</v>
          </cell>
          <cell r="G654">
            <v>12199.14</v>
          </cell>
          <cell r="H654">
            <v>87764.12</v>
          </cell>
          <cell r="I654">
            <v>74408.23</v>
          </cell>
          <cell r="J654">
            <v>139803.31</v>
          </cell>
          <cell r="K654">
            <v>28808.42</v>
          </cell>
          <cell r="L654">
            <v>178292.47</v>
          </cell>
          <cell r="M654">
            <v>70700.63</v>
          </cell>
          <cell r="N654">
            <v>189706.06</v>
          </cell>
          <cell r="O654">
            <v>-2263.13</v>
          </cell>
          <cell r="P654">
            <v>86637.15</v>
          </cell>
        </row>
      </sheetData>
      <sheetData sheetId="5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102444.08</v>
          </cell>
          <cell r="F14">
            <v>106574.9</v>
          </cell>
          <cell r="G14">
            <v>117486.29</v>
          </cell>
          <cell r="H14">
            <v>113663.22</v>
          </cell>
          <cell r="I14">
            <v>107537.52</v>
          </cell>
          <cell r="J14">
            <v>118709.91</v>
          </cell>
          <cell r="K14">
            <v>120424.95</v>
          </cell>
          <cell r="L14">
            <v>126593.49</v>
          </cell>
          <cell r="M14">
            <v>117849.49</v>
          </cell>
          <cell r="N14">
            <v>117031.26</v>
          </cell>
          <cell r="O14">
            <v>112018.5</v>
          </cell>
          <cell r="P14">
            <v>117369.28</v>
          </cell>
          <cell r="Q14">
            <v>1377702.89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210983.37</v>
          </cell>
          <cell r="F19">
            <v>189715.35</v>
          </cell>
          <cell r="G19">
            <v>221645.6</v>
          </cell>
          <cell r="H19">
            <v>218362.54</v>
          </cell>
          <cell r="I19">
            <v>210236.77</v>
          </cell>
          <cell r="J19">
            <v>240624.92</v>
          </cell>
          <cell r="K19">
            <v>227991.29</v>
          </cell>
          <cell r="L19">
            <v>234898.35</v>
          </cell>
          <cell r="M19">
            <v>229778.1</v>
          </cell>
          <cell r="N19">
            <v>229912.49</v>
          </cell>
          <cell r="O19">
            <v>225521.76</v>
          </cell>
          <cell r="P19">
            <v>242379.21</v>
          </cell>
          <cell r="Q19">
            <v>2682049.75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2048.52</v>
          </cell>
          <cell r="F21">
            <v>2727.36</v>
          </cell>
          <cell r="G21">
            <v>2727.36</v>
          </cell>
          <cell r="H21">
            <v>3409.2</v>
          </cell>
          <cell r="I21">
            <v>2727.36</v>
          </cell>
          <cell r="J21">
            <v>2727.36</v>
          </cell>
          <cell r="K21">
            <v>5009.2</v>
          </cell>
          <cell r="L21">
            <v>3527.36</v>
          </cell>
          <cell r="M21">
            <v>3327.36</v>
          </cell>
          <cell r="N21">
            <v>3409.2</v>
          </cell>
          <cell r="O21">
            <v>2727.36</v>
          </cell>
          <cell r="P21">
            <v>3409.2</v>
          </cell>
          <cell r="Q21">
            <v>37776.839999999997</v>
          </cell>
        </row>
        <row r="22">
          <cell r="A22">
            <v>31010</v>
          </cell>
          <cell r="B22" t="str">
            <v>Hauling Revenue - Roll Off Extras</v>
          </cell>
          <cell r="E22">
            <v>27177.39</v>
          </cell>
          <cell r="F22">
            <v>26583.03</v>
          </cell>
          <cell r="G22">
            <v>26586.07</v>
          </cell>
          <cell r="H22">
            <v>27681.49</v>
          </cell>
          <cell r="I22">
            <v>28895.1</v>
          </cell>
          <cell r="J22">
            <v>30218.400000000001</v>
          </cell>
          <cell r="K22">
            <v>29088.41</v>
          </cell>
          <cell r="L22">
            <v>30882.48</v>
          </cell>
          <cell r="M22">
            <v>30023.54</v>
          </cell>
          <cell r="N22">
            <v>28675.83</v>
          </cell>
          <cell r="O22">
            <v>27741.67</v>
          </cell>
          <cell r="P22">
            <v>26907</v>
          </cell>
          <cell r="Q22">
            <v>340460.41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1215495.77</v>
          </cell>
          <cell r="F26">
            <v>1200770.8</v>
          </cell>
          <cell r="G26">
            <v>1215802.44</v>
          </cell>
          <cell r="H26">
            <v>1220176.8500000001</v>
          </cell>
          <cell r="I26">
            <v>1224050.48</v>
          </cell>
          <cell r="J26">
            <v>1230237.8799999999</v>
          </cell>
          <cell r="K26">
            <v>1235768.5</v>
          </cell>
          <cell r="L26">
            <v>1230565.3500000001</v>
          </cell>
          <cell r="M26">
            <v>1233092.93</v>
          </cell>
          <cell r="N26">
            <v>1227440.83</v>
          </cell>
          <cell r="O26">
            <v>1230545.96</v>
          </cell>
          <cell r="P26">
            <v>1228126.99</v>
          </cell>
          <cell r="Q26">
            <v>14692074.779999999</v>
          </cell>
        </row>
        <row r="27">
          <cell r="A27">
            <v>32001</v>
          </cell>
          <cell r="B27" t="str">
            <v>Hauling Revenue - Residential MSW Extras</v>
          </cell>
          <cell r="E27">
            <v>29897.43</v>
          </cell>
          <cell r="F27">
            <v>23606.09</v>
          </cell>
          <cell r="G27">
            <v>37252.050000000003</v>
          </cell>
          <cell r="H27">
            <v>36299.58</v>
          </cell>
          <cell r="I27">
            <v>42698.61</v>
          </cell>
          <cell r="J27">
            <v>50366.1</v>
          </cell>
          <cell r="K27">
            <v>50649.79</v>
          </cell>
          <cell r="L27">
            <v>43300.24</v>
          </cell>
          <cell r="M27">
            <v>44830.46</v>
          </cell>
          <cell r="N27">
            <v>36083.339999999997</v>
          </cell>
          <cell r="O27">
            <v>44102.97</v>
          </cell>
          <cell r="P27">
            <v>42927.11</v>
          </cell>
          <cell r="Q27">
            <v>482013.77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232014.97</v>
          </cell>
          <cell r="F36">
            <v>232365.45</v>
          </cell>
          <cell r="G36">
            <v>257766.36</v>
          </cell>
          <cell r="H36">
            <v>270150.08</v>
          </cell>
          <cell r="I36">
            <v>281923.53999999998</v>
          </cell>
          <cell r="J36">
            <v>287780.03999999998</v>
          </cell>
          <cell r="K36">
            <v>291816.17</v>
          </cell>
          <cell r="L36">
            <v>292493.43</v>
          </cell>
          <cell r="M36">
            <v>290035.87</v>
          </cell>
          <cell r="N36">
            <v>289167.18</v>
          </cell>
          <cell r="O36">
            <v>283845.96999999997</v>
          </cell>
          <cell r="P36">
            <v>275560.67</v>
          </cell>
          <cell r="Q36">
            <v>3284919.7300000004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785575.03</v>
          </cell>
          <cell r="F41">
            <v>787034.21</v>
          </cell>
          <cell r="G41">
            <v>790933.58</v>
          </cell>
          <cell r="H41">
            <v>778610.72</v>
          </cell>
          <cell r="I41">
            <v>780041.46</v>
          </cell>
          <cell r="J41">
            <v>778320.61</v>
          </cell>
          <cell r="K41">
            <v>768305.23</v>
          </cell>
          <cell r="L41">
            <v>774319.69</v>
          </cell>
          <cell r="M41">
            <v>801901.87</v>
          </cell>
          <cell r="N41">
            <v>774557.42</v>
          </cell>
          <cell r="O41">
            <v>791933.57</v>
          </cell>
          <cell r="P41">
            <v>766346.74</v>
          </cell>
          <cell r="Q41">
            <v>9377880.129999999</v>
          </cell>
        </row>
        <row r="42">
          <cell r="A42">
            <v>33001</v>
          </cell>
          <cell r="B42" t="str">
            <v>Hauling Revenue - Commercial FEL Extras</v>
          </cell>
          <cell r="E42">
            <v>39516.839999999997</v>
          </cell>
          <cell r="F42">
            <v>40932.36</v>
          </cell>
          <cell r="G42">
            <v>42606.080000000002</v>
          </cell>
          <cell r="H42">
            <v>42197.16</v>
          </cell>
          <cell r="I42">
            <v>43036.11</v>
          </cell>
          <cell r="J42">
            <v>44513.7</v>
          </cell>
          <cell r="K42">
            <v>47317.760000000002</v>
          </cell>
          <cell r="L42">
            <v>46590.51</v>
          </cell>
          <cell r="M42">
            <v>43401.91</v>
          </cell>
          <cell r="N42">
            <v>44637.59</v>
          </cell>
          <cell r="O42">
            <v>43797.96</v>
          </cell>
          <cell r="P42">
            <v>45382.02</v>
          </cell>
          <cell r="Q42">
            <v>523930.00000000006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119520.55</v>
          </cell>
          <cell r="F49">
            <v>122687.61</v>
          </cell>
          <cell r="G49">
            <v>123043.3</v>
          </cell>
          <cell r="H49">
            <v>123772.17</v>
          </cell>
          <cell r="I49">
            <v>125625.36</v>
          </cell>
          <cell r="J49">
            <v>127061.96</v>
          </cell>
          <cell r="K49">
            <v>116074.3</v>
          </cell>
          <cell r="L49">
            <v>111337.44</v>
          </cell>
          <cell r="M49">
            <v>128400.61</v>
          </cell>
          <cell r="N49">
            <v>133541.20000000001</v>
          </cell>
          <cell r="O49">
            <v>129324.87</v>
          </cell>
          <cell r="P49">
            <v>130696.08</v>
          </cell>
          <cell r="Q49">
            <v>1491085.4500000002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2764673.9499999997</v>
          </cell>
          <cell r="F61">
            <v>2732997.1599999997</v>
          </cell>
          <cell r="G61">
            <v>2835849.13</v>
          </cell>
          <cell r="H61">
            <v>2834323.0100000002</v>
          </cell>
          <cell r="I61">
            <v>2846772.3099999996</v>
          </cell>
          <cell r="J61">
            <v>2910560.8800000004</v>
          </cell>
          <cell r="K61">
            <v>2892445.5999999996</v>
          </cell>
          <cell r="L61">
            <v>2894508.3399999994</v>
          </cell>
          <cell r="M61">
            <v>2922642.14</v>
          </cell>
          <cell r="N61">
            <v>2884456.3400000003</v>
          </cell>
          <cell r="O61">
            <v>2891560.59</v>
          </cell>
          <cell r="P61">
            <v>2879104.3000000003</v>
          </cell>
          <cell r="Q61">
            <v>34289893.75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745.55</v>
          </cell>
          <cell r="F77">
            <v>533.20000000000005</v>
          </cell>
          <cell r="G77">
            <v>3342.9</v>
          </cell>
          <cell r="H77">
            <v>13178.15</v>
          </cell>
          <cell r="I77">
            <v>5247</v>
          </cell>
          <cell r="J77">
            <v>16966.05</v>
          </cell>
          <cell r="K77">
            <v>7984.5</v>
          </cell>
          <cell r="L77">
            <v>1463.55</v>
          </cell>
          <cell r="M77">
            <v>-1454.1</v>
          </cell>
          <cell r="N77">
            <v>1425.6</v>
          </cell>
          <cell r="O77">
            <v>1051.75</v>
          </cell>
          <cell r="P77">
            <v>1088</v>
          </cell>
          <cell r="Q77">
            <v>51572.15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387</v>
          </cell>
          <cell r="F79">
            <v>318.60000000000002</v>
          </cell>
          <cell r="G79">
            <v>0</v>
          </cell>
          <cell r="H79">
            <v>331.2</v>
          </cell>
          <cell r="I79">
            <v>0</v>
          </cell>
          <cell r="J79">
            <v>412.2</v>
          </cell>
          <cell r="K79">
            <v>644.4</v>
          </cell>
          <cell r="L79">
            <v>0</v>
          </cell>
          <cell r="M79">
            <v>0</v>
          </cell>
          <cell r="N79">
            <v>-644.4</v>
          </cell>
          <cell r="O79">
            <v>652</v>
          </cell>
          <cell r="P79">
            <v>0</v>
          </cell>
          <cell r="Q79">
            <v>2101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65030.879999999997</v>
          </cell>
          <cell r="F82">
            <v>76173.81</v>
          </cell>
          <cell r="G82">
            <v>70361.429999999993</v>
          </cell>
          <cell r="H82">
            <v>74831.539999999994</v>
          </cell>
          <cell r="I82">
            <v>73578.62</v>
          </cell>
          <cell r="J82">
            <v>75531.38</v>
          </cell>
          <cell r="K82">
            <v>73771.45</v>
          </cell>
          <cell r="L82">
            <v>57407.56</v>
          </cell>
          <cell r="M82">
            <v>68624.86</v>
          </cell>
          <cell r="N82">
            <v>71603.88</v>
          </cell>
          <cell r="O82">
            <v>84200.36</v>
          </cell>
          <cell r="P82">
            <v>95665.68</v>
          </cell>
          <cell r="Q82">
            <v>886781.45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66163.429999999993</v>
          </cell>
          <cell r="F95">
            <v>77025.61</v>
          </cell>
          <cell r="G95">
            <v>73704.329999999987</v>
          </cell>
          <cell r="H95">
            <v>88340.89</v>
          </cell>
          <cell r="I95">
            <v>78825.62</v>
          </cell>
          <cell r="J95">
            <v>92909.63</v>
          </cell>
          <cell r="K95">
            <v>82400.349999999991</v>
          </cell>
          <cell r="L95">
            <v>58871.11</v>
          </cell>
          <cell r="M95">
            <v>67170.759999999995</v>
          </cell>
          <cell r="N95">
            <v>72385.08</v>
          </cell>
          <cell r="O95">
            <v>85904.11</v>
          </cell>
          <cell r="P95">
            <v>96753.68</v>
          </cell>
          <cell r="Q95">
            <v>940454.6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8589.2099999999991</v>
          </cell>
          <cell r="F152">
            <v>1694.09</v>
          </cell>
          <cell r="G152">
            <v>4218.3599999999997</v>
          </cell>
          <cell r="H152">
            <v>1373.97</v>
          </cell>
          <cell r="I152">
            <v>5262.72</v>
          </cell>
          <cell r="J152">
            <v>1769.91</v>
          </cell>
          <cell r="K152">
            <v>5502.45</v>
          </cell>
          <cell r="L152">
            <v>1702.72</v>
          </cell>
          <cell r="M152">
            <v>5805.85</v>
          </cell>
          <cell r="N152">
            <v>2208.19</v>
          </cell>
          <cell r="O152">
            <v>5752.25</v>
          </cell>
          <cell r="P152">
            <v>3433.24</v>
          </cell>
          <cell r="Q152">
            <v>47312.959999999999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8589.2099999999991</v>
          </cell>
          <cell r="F154">
            <v>1694.09</v>
          </cell>
          <cell r="G154">
            <v>4218.3599999999997</v>
          </cell>
          <cell r="H154">
            <v>1373.97</v>
          </cell>
          <cell r="I154">
            <v>5262.72</v>
          </cell>
          <cell r="J154">
            <v>1769.91</v>
          </cell>
          <cell r="K154">
            <v>5502.45</v>
          </cell>
          <cell r="L154">
            <v>1702.72</v>
          </cell>
          <cell r="M154">
            <v>5805.85</v>
          </cell>
          <cell r="N154">
            <v>2208.19</v>
          </cell>
          <cell r="O154">
            <v>5752.25</v>
          </cell>
          <cell r="P154">
            <v>3433.24</v>
          </cell>
          <cell r="Q154">
            <v>47312.959999999999</v>
          </cell>
        </row>
        <row r="156">
          <cell r="A156" t="str">
            <v>Total Revenue</v>
          </cell>
          <cell r="E156">
            <v>2839426.59</v>
          </cell>
          <cell r="F156">
            <v>2811716.86</v>
          </cell>
          <cell r="G156">
            <v>2913771.82</v>
          </cell>
          <cell r="H156">
            <v>2924037.87</v>
          </cell>
          <cell r="I156">
            <v>2930860.6499999994</v>
          </cell>
          <cell r="J156">
            <v>3005240.4200000004</v>
          </cell>
          <cell r="K156">
            <v>2980348.3999999994</v>
          </cell>
          <cell r="L156">
            <v>2955082.1699999995</v>
          </cell>
          <cell r="M156">
            <v>2995618.75</v>
          </cell>
          <cell r="N156">
            <v>2959049.6100000003</v>
          </cell>
          <cell r="O156">
            <v>2983216.9499999997</v>
          </cell>
          <cell r="P156">
            <v>2979291.22</v>
          </cell>
          <cell r="Q156">
            <v>35277661.310000002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23350.03</v>
          </cell>
          <cell r="F160">
            <v>26834.720000000001</v>
          </cell>
          <cell r="G160">
            <v>42381.84</v>
          </cell>
          <cell r="H160">
            <v>36707.01</v>
          </cell>
          <cell r="I160">
            <v>39327.86</v>
          </cell>
          <cell r="J160">
            <v>44813.91</v>
          </cell>
          <cell r="K160">
            <v>45601.91</v>
          </cell>
          <cell r="L160">
            <v>42594.05</v>
          </cell>
          <cell r="M160">
            <v>39719.949999999997</v>
          </cell>
          <cell r="N160">
            <v>37160.81</v>
          </cell>
          <cell r="O160">
            <v>33518.03</v>
          </cell>
          <cell r="P160">
            <v>28405.79</v>
          </cell>
          <cell r="Q160">
            <v>440415.91</v>
          </cell>
        </row>
        <row r="161">
          <cell r="A161">
            <v>40109</v>
          </cell>
          <cell r="B161" t="str">
            <v>Disposal Landfill Intercompany</v>
          </cell>
          <cell r="E161">
            <v>194.6</v>
          </cell>
          <cell r="F161">
            <v>327.96</v>
          </cell>
          <cell r="G161">
            <v>99.4</v>
          </cell>
          <cell r="H161">
            <v>8930.7999999999993</v>
          </cell>
          <cell r="I161">
            <v>8418</v>
          </cell>
          <cell r="J161">
            <v>10225</v>
          </cell>
          <cell r="K161">
            <v>9550</v>
          </cell>
          <cell r="L161">
            <v>8953</v>
          </cell>
          <cell r="M161">
            <v>8660</v>
          </cell>
          <cell r="N161">
            <v>8485</v>
          </cell>
          <cell r="O161">
            <v>8205</v>
          </cell>
          <cell r="P161">
            <v>8111.2</v>
          </cell>
          <cell r="Q161">
            <v>80159.959999999992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4652.22</v>
          </cell>
          <cell r="F165">
            <v>5422.23</v>
          </cell>
          <cell r="G165">
            <v>6556.26</v>
          </cell>
          <cell r="H165">
            <v>5248.01</v>
          </cell>
          <cell r="I165">
            <v>6285.68</v>
          </cell>
          <cell r="J165">
            <v>5271.25</v>
          </cell>
          <cell r="K165">
            <v>2375.48</v>
          </cell>
          <cell r="L165">
            <v>2345.9499999999998</v>
          </cell>
          <cell r="M165">
            <v>4253.9399999999996</v>
          </cell>
          <cell r="N165">
            <v>5654.19</v>
          </cell>
          <cell r="O165">
            <v>5131.53</v>
          </cell>
          <cell r="P165">
            <v>5010.78</v>
          </cell>
          <cell r="Q165">
            <v>58207.520000000004</v>
          </cell>
        </row>
        <row r="166">
          <cell r="A166">
            <v>40139</v>
          </cell>
          <cell r="B166" t="str">
            <v>Disposal Transfer Intercompany</v>
          </cell>
          <cell r="E166">
            <v>593825.03</v>
          </cell>
          <cell r="F166">
            <v>547142.99</v>
          </cell>
          <cell r="G166">
            <v>630810.36</v>
          </cell>
          <cell r="H166">
            <v>605643.42000000004</v>
          </cell>
          <cell r="I166">
            <v>594549.89</v>
          </cell>
          <cell r="J166">
            <v>658860.29</v>
          </cell>
          <cell r="K166">
            <v>621190.5</v>
          </cell>
          <cell r="L166">
            <v>619548.27</v>
          </cell>
          <cell r="M166">
            <v>634021.85</v>
          </cell>
          <cell r="N166">
            <v>591478.38</v>
          </cell>
          <cell r="O166">
            <v>635582.61</v>
          </cell>
          <cell r="P166">
            <v>652795.86</v>
          </cell>
          <cell r="Q166">
            <v>7385449.4500000002</v>
          </cell>
        </row>
        <row r="167">
          <cell r="A167" t="str">
            <v>Total Disposal</v>
          </cell>
          <cell r="E167">
            <v>622021.88</v>
          </cell>
          <cell r="F167">
            <v>579727.9</v>
          </cell>
          <cell r="G167">
            <v>679847.86</v>
          </cell>
          <cell r="H167">
            <v>656529.24</v>
          </cell>
          <cell r="I167">
            <v>648581.43000000005</v>
          </cell>
          <cell r="J167">
            <v>719170.45000000007</v>
          </cell>
          <cell r="K167">
            <v>678717.89</v>
          </cell>
          <cell r="L167">
            <v>673441.27</v>
          </cell>
          <cell r="M167">
            <v>686655.74</v>
          </cell>
          <cell r="N167">
            <v>642778.38</v>
          </cell>
          <cell r="O167">
            <v>682437.16999999993</v>
          </cell>
          <cell r="P167">
            <v>694323.63</v>
          </cell>
          <cell r="Q167">
            <v>7964232.8399999999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178.39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178.39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521936.87</v>
          </cell>
          <cell r="F183">
            <v>516837.5</v>
          </cell>
          <cell r="G183">
            <v>526589.43999999994</v>
          </cell>
          <cell r="H183">
            <v>507133.7</v>
          </cell>
          <cell r="I183">
            <v>514778.73</v>
          </cell>
          <cell r="J183">
            <v>520529.95</v>
          </cell>
          <cell r="K183">
            <v>523325.23</v>
          </cell>
          <cell r="L183">
            <v>525169.91</v>
          </cell>
          <cell r="M183">
            <v>526242.24</v>
          </cell>
          <cell r="N183">
            <v>522492.7</v>
          </cell>
          <cell r="O183">
            <v>519798.37</v>
          </cell>
          <cell r="P183">
            <v>519523.19</v>
          </cell>
          <cell r="Q183">
            <v>6244357.830000001</v>
          </cell>
        </row>
        <row r="184">
          <cell r="A184">
            <v>43001</v>
          </cell>
          <cell r="B184" t="str">
            <v>Taxes and Pass Thru Fees</v>
          </cell>
          <cell r="E184">
            <v>41543.1</v>
          </cell>
          <cell r="F184">
            <v>40952.97</v>
          </cell>
          <cell r="G184">
            <v>42462.54</v>
          </cell>
          <cell r="H184">
            <v>45489.33</v>
          </cell>
          <cell r="I184">
            <v>48581.71</v>
          </cell>
          <cell r="J184">
            <v>53321.59</v>
          </cell>
          <cell r="K184">
            <v>51875.89</v>
          </cell>
          <cell r="L184">
            <v>52096.88</v>
          </cell>
          <cell r="M184">
            <v>52109.83</v>
          </cell>
          <cell r="N184">
            <v>51665.29</v>
          </cell>
          <cell r="O184">
            <v>51559.19</v>
          </cell>
          <cell r="P184">
            <v>51703.040000000001</v>
          </cell>
          <cell r="Q184">
            <v>583361.3600000001</v>
          </cell>
        </row>
        <row r="185">
          <cell r="A185">
            <v>43002</v>
          </cell>
          <cell r="B185" t="str">
            <v>WUTC Taxes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563479.97</v>
          </cell>
          <cell r="F188">
            <v>557790.47</v>
          </cell>
          <cell r="G188">
            <v>569051.98</v>
          </cell>
          <cell r="H188">
            <v>552801.42000000004</v>
          </cell>
          <cell r="I188">
            <v>563360.43999999994</v>
          </cell>
          <cell r="J188">
            <v>573851.54</v>
          </cell>
          <cell r="K188">
            <v>575201.12</v>
          </cell>
          <cell r="L188">
            <v>577266.79</v>
          </cell>
          <cell r="M188">
            <v>578352.06999999995</v>
          </cell>
          <cell r="N188">
            <v>574157.99</v>
          </cell>
          <cell r="O188">
            <v>571357.56000000006</v>
          </cell>
          <cell r="P188">
            <v>571226.23</v>
          </cell>
          <cell r="Q188">
            <v>6827897.580000001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2426.64</v>
          </cell>
          <cell r="F191">
            <v>2389.0700000000002</v>
          </cell>
          <cell r="G191">
            <v>2400.6</v>
          </cell>
          <cell r="H191">
            <v>2445.6799999999998</v>
          </cell>
          <cell r="I191">
            <v>2403.29</v>
          </cell>
          <cell r="J191">
            <v>2402.11</v>
          </cell>
          <cell r="K191">
            <v>437.67</v>
          </cell>
          <cell r="L191">
            <v>1356.93</v>
          </cell>
          <cell r="M191">
            <v>2409.56</v>
          </cell>
          <cell r="N191">
            <v>2530.52</v>
          </cell>
          <cell r="O191">
            <v>2633.11</v>
          </cell>
          <cell r="P191">
            <v>2651.26</v>
          </cell>
          <cell r="Q191">
            <v>26486.440000000002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8</v>
          </cell>
          <cell r="G198">
            <v>8</v>
          </cell>
          <cell r="H198">
            <v>0</v>
          </cell>
          <cell r="I198">
            <v>8</v>
          </cell>
          <cell r="J198">
            <v>0</v>
          </cell>
          <cell r="K198">
            <v>8</v>
          </cell>
          <cell r="L198">
            <v>7</v>
          </cell>
          <cell r="M198">
            <v>0</v>
          </cell>
          <cell r="N198">
            <v>7</v>
          </cell>
          <cell r="O198">
            <v>15</v>
          </cell>
          <cell r="P198">
            <v>8</v>
          </cell>
          <cell r="Q198">
            <v>69</v>
          </cell>
        </row>
        <row r="199">
          <cell r="A199">
            <v>44169</v>
          </cell>
          <cell r="B199" t="str">
            <v>Cost of Materials - Intercompany</v>
          </cell>
          <cell r="E199">
            <v>1793.25</v>
          </cell>
          <cell r="F199">
            <v>1711</v>
          </cell>
          <cell r="G199">
            <v>2209.37</v>
          </cell>
          <cell r="H199">
            <v>2644.25</v>
          </cell>
          <cell r="I199">
            <v>3170</v>
          </cell>
          <cell r="J199">
            <v>2275.25</v>
          </cell>
          <cell r="K199">
            <v>1660.5</v>
          </cell>
          <cell r="L199">
            <v>2033.7</v>
          </cell>
          <cell r="M199">
            <v>1648</v>
          </cell>
          <cell r="N199">
            <v>2091.5500000000002</v>
          </cell>
          <cell r="O199">
            <v>2223.8000000000002</v>
          </cell>
          <cell r="P199">
            <v>2182.25</v>
          </cell>
          <cell r="Q199">
            <v>25642.92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4219.8899999999994</v>
          </cell>
          <cell r="F203">
            <v>4108.07</v>
          </cell>
          <cell r="G203">
            <v>4617.9699999999993</v>
          </cell>
          <cell r="H203">
            <v>5089.93</v>
          </cell>
          <cell r="I203">
            <v>5581.29</v>
          </cell>
          <cell r="J203">
            <v>4677.3600000000006</v>
          </cell>
          <cell r="K203">
            <v>2106.17</v>
          </cell>
          <cell r="L203">
            <v>3397.63</v>
          </cell>
          <cell r="M203">
            <v>4057.56</v>
          </cell>
          <cell r="N203">
            <v>4629.07</v>
          </cell>
          <cell r="O203">
            <v>4871.91</v>
          </cell>
          <cell r="P203">
            <v>4841.51</v>
          </cell>
          <cell r="Q203">
            <v>52198.36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205.8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205.8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205.8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205.8</v>
          </cell>
        </row>
        <row r="212">
          <cell r="A212" t="str">
            <v>Total Revenue Reductions</v>
          </cell>
          <cell r="E212">
            <v>1189721.74</v>
          </cell>
          <cell r="F212">
            <v>1141626.44</v>
          </cell>
          <cell r="G212">
            <v>1253517.81</v>
          </cell>
          <cell r="H212">
            <v>1214626.3900000001</v>
          </cell>
          <cell r="I212">
            <v>1217523.1600000001</v>
          </cell>
          <cell r="J212">
            <v>1297699.3500000001</v>
          </cell>
          <cell r="K212">
            <v>1256025.1800000002</v>
          </cell>
          <cell r="L212">
            <v>1254105.69</v>
          </cell>
          <cell r="M212">
            <v>1269065.3700000001</v>
          </cell>
          <cell r="N212">
            <v>1221565.4399999999</v>
          </cell>
          <cell r="O212">
            <v>1258666.6400000001</v>
          </cell>
          <cell r="P212">
            <v>1270391.3700000001</v>
          </cell>
          <cell r="Q212">
            <v>14844534.580000002</v>
          </cell>
        </row>
        <row r="214">
          <cell r="A214" t="str">
            <v>Net Revenue</v>
          </cell>
          <cell r="E214">
            <v>1649704.8499999999</v>
          </cell>
          <cell r="F214">
            <v>1670090.42</v>
          </cell>
          <cell r="G214">
            <v>1660254.0099999998</v>
          </cell>
          <cell r="H214">
            <v>1709411.48</v>
          </cell>
          <cell r="I214">
            <v>1713337.4899999993</v>
          </cell>
          <cell r="J214">
            <v>1707541.0700000003</v>
          </cell>
          <cell r="K214">
            <v>1724323.2199999993</v>
          </cell>
          <cell r="L214">
            <v>1700976.4799999995</v>
          </cell>
          <cell r="M214">
            <v>1726553.38</v>
          </cell>
          <cell r="N214">
            <v>1737484.1700000004</v>
          </cell>
          <cell r="O214">
            <v>1724550.3099999996</v>
          </cell>
          <cell r="P214">
            <v>1708899.85</v>
          </cell>
          <cell r="Q214">
            <v>20433126.73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164883.42000000001</v>
          </cell>
          <cell r="F219">
            <v>163593.57</v>
          </cell>
          <cell r="G219">
            <v>188109.33</v>
          </cell>
          <cell r="H219">
            <v>179849.71</v>
          </cell>
          <cell r="I219">
            <v>172347.9</v>
          </cell>
          <cell r="J219">
            <v>187859.47</v>
          </cell>
          <cell r="K219">
            <v>178348.24</v>
          </cell>
          <cell r="L219">
            <v>182091.36</v>
          </cell>
          <cell r="M219">
            <v>176392.37000000002</v>
          </cell>
          <cell r="N219">
            <v>178231.65999999997</v>
          </cell>
          <cell r="O219">
            <v>171402.89</v>
          </cell>
          <cell r="P219">
            <v>200565.78999999998</v>
          </cell>
          <cell r="Q219">
            <v>2143675.71</v>
          </cell>
        </row>
        <row r="220">
          <cell r="A220">
            <v>50025</v>
          </cell>
          <cell r="B220" t="str">
            <v>Wages O.T.</v>
          </cell>
          <cell r="E220">
            <v>32984.839999999997</v>
          </cell>
          <cell r="F220">
            <v>9544.4</v>
          </cell>
          <cell r="G220">
            <v>22471.78</v>
          </cell>
          <cell r="H220">
            <v>31363.030000000002</v>
          </cell>
          <cell r="I220">
            <v>49805.09</v>
          </cell>
          <cell r="J220">
            <v>35207.21</v>
          </cell>
          <cell r="K220">
            <v>36825.21</v>
          </cell>
          <cell r="L220">
            <v>33200.26</v>
          </cell>
          <cell r="M220">
            <v>40758.67</v>
          </cell>
          <cell r="N220">
            <v>31022.81</v>
          </cell>
          <cell r="O220">
            <v>51285.26</v>
          </cell>
          <cell r="P220">
            <v>33854.409999999996</v>
          </cell>
          <cell r="Q220">
            <v>408322.97</v>
          </cell>
        </row>
        <row r="221">
          <cell r="A221">
            <v>50035</v>
          </cell>
          <cell r="B221" t="str">
            <v>Safety Bonuses</v>
          </cell>
          <cell r="E221">
            <v>4800</v>
          </cell>
          <cell r="F221">
            <v>4800</v>
          </cell>
          <cell r="G221">
            <v>4800</v>
          </cell>
          <cell r="H221">
            <v>4800</v>
          </cell>
          <cell r="I221">
            <v>5550</v>
          </cell>
          <cell r="J221">
            <v>5550</v>
          </cell>
          <cell r="K221">
            <v>5550</v>
          </cell>
          <cell r="L221">
            <v>5550</v>
          </cell>
          <cell r="M221">
            <v>3500</v>
          </cell>
          <cell r="N221">
            <v>3500</v>
          </cell>
          <cell r="O221">
            <v>4800</v>
          </cell>
          <cell r="P221">
            <v>-8000</v>
          </cell>
          <cell r="Q221">
            <v>45200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4788.33</v>
          </cell>
          <cell r="L223">
            <v>3663.38</v>
          </cell>
          <cell r="M223">
            <v>2786.12</v>
          </cell>
          <cell r="N223">
            <v>7835.02</v>
          </cell>
          <cell r="O223">
            <v>2360.66</v>
          </cell>
          <cell r="P223">
            <v>120.48</v>
          </cell>
          <cell r="Q223">
            <v>21553.989999999998</v>
          </cell>
        </row>
        <row r="224">
          <cell r="A224">
            <v>50050</v>
          </cell>
          <cell r="B224" t="str">
            <v>Payroll Taxes</v>
          </cell>
          <cell r="E224">
            <v>25189.960000000003</v>
          </cell>
          <cell r="F224">
            <v>18251.73</v>
          </cell>
          <cell r="G224">
            <v>20679.02</v>
          </cell>
          <cell r="H224">
            <v>21039.350000000002</v>
          </cell>
          <cell r="I224">
            <v>21060.63</v>
          </cell>
          <cell r="J224">
            <v>22770.019999999997</v>
          </cell>
          <cell r="K224">
            <v>23082.989999999998</v>
          </cell>
          <cell r="L224">
            <v>21413.860000000004</v>
          </cell>
          <cell r="M224">
            <v>22297.15</v>
          </cell>
          <cell r="N224">
            <v>19721.989999999998</v>
          </cell>
          <cell r="O224">
            <v>24041.16</v>
          </cell>
          <cell r="P224">
            <v>17044.59</v>
          </cell>
          <cell r="Q224">
            <v>256592.45</v>
          </cell>
        </row>
        <row r="225">
          <cell r="A225">
            <v>50060</v>
          </cell>
          <cell r="B225" t="str">
            <v>Group Insurance</v>
          </cell>
          <cell r="E225">
            <v>-52</v>
          </cell>
          <cell r="F225">
            <v>52</v>
          </cell>
          <cell r="G225">
            <v>400</v>
          </cell>
          <cell r="H225">
            <v>400</v>
          </cell>
          <cell r="I225">
            <v>400</v>
          </cell>
          <cell r="J225">
            <v>400</v>
          </cell>
          <cell r="K225">
            <v>400.77</v>
          </cell>
          <cell r="L225">
            <v>348</v>
          </cell>
          <cell r="M225">
            <v>400</v>
          </cell>
          <cell r="N225">
            <v>400</v>
          </cell>
          <cell r="O225">
            <v>1.54</v>
          </cell>
          <cell r="P225">
            <v>-913.13</v>
          </cell>
          <cell r="Q225">
            <v>2237.1799999999998</v>
          </cell>
        </row>
        <row r="226">
          <cell r="A226">
            <v>50065</v>
          </cell>
          <cell r="B226" t="str">
            <v>Vacation Pay</v>
          </cell>
          <cell r="E226">
            <v>19746.13</v>
          </cell>
          <cell r="F226">
            <v>10715.919999999998</v>
          </cell>
          <cell r="G226">
            <v>10164.220000000001</v>
          </cell>
          <cell r="H226">
            <v>13775.17</v>
          </cell>
          <cell r="I226">
            <v>12214.41</v>
          </cell>
          <cell r="J226">
            <v>9839.7799999999988</v>
          </cell>
          <cell r="K226">
            <v>16829.84</v>
          </cell>
          <cell r="L226">
            <v>10619.08</v>
          </cell>
          <cell r="M226">
            <v>20174.8</v>
          </cell>
          <cell r="N226">
            <v>7964.8900000000012</v>
          </cell>
          <cell r="O226">
            <v>28346.93</v>
          </cell>
          <cell r="P226">
            <v>21322.129999999997</v>
          </cell>
          <cell r="Q226">
            <v>181713.30000000002</v>
          </cell>
        </row>
        <row r="227">
          <cell r="A227">
            <v>50070</v>
          </cell>
          <cell r="B227" t="str">
            <v>Sick Pay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50086</v>
          </cell>
          <cell r="B228" t="str">
            <v>Safety and Training</v>
          </cell>
          <cell r="E228">
            <v>157.5</v>
          </cell>
          <cell r="F228">
            <v>172.5</v>
          </cell>
          <cell r="G228">
            <v>808.28</v>
          </cell>
          <cell r="H228">
            <v>-442.5</v>
          </cell>
          <cell r="I228">
            <v>965.32</v>
          </cell>
          <cell r="J228">
            <v>0</v>
          </cell>
          <cell r="K228">
            <v>0</v>
          </cell>
          <cell r="L228">
            <v>0</v>
          </cell>
          <cell r="M228">
            <v>25</v>
          </cell>
          <cell r="N228">
            <v>675</v>
          </cell>
          <cell r="O228">
            <v>0</v>
          </cell>
          <cell r="P228">
            <v>0</v>
          </cell>
          <cell r="Q228">
            <v>2361.1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294</v>
          </cell>
          <cell r="G229">
            <v>180</v>
          </cell>
          <cell r="H229">
            <v>60</v>
          </cell>
          <cell r="I229">
            <v>180</v>
          </cell>
          <cell r="J229">
            <v>0</v>
          </cell>
          <cell r="K229">
            <v>660</v>
          </cell>
          <cell r="L229">
            <v>180</v>
          </cell>
          <cell r="M229">
            <v>480</v>
          </cell>
          <cell r="N229">
            <v>360</v>
          </cell>
          <cell r="O229">
            <v>180</v>
          </cell>
          <cell r="P229">
            <v>120</v>
          </cell>
          <cell r="Q229">
            <v>2754</v>
          </cell>
        </row>
        <row r="230">
          <cell r="A230">
            <v>50090</v>
          </cell>
          <cell r="B230" t="str">
            <v>Uniforms</v>
          </cell>
          <cell r="E230">
            <v>4074.6600000000003</v>
          </cell>
          <cell r="F230">
            <v>3623.04</v>
          </cell>
          <cell r="G230">
            <v>5198.9500000000007</v>
          </cell>
          <cell r="H230">
            <v>3689.49</v>
          </cell>
          <cell r="I230">
            <v>10448.56</v>
          </cell>
          <cell r="J230">
            <v>4504.9699999999993</v>
          </cell>
          <cell r="K230">
            <v>4758.2000000000007</v>
          </cell>
          <cell r="L230">
            <v>10818.759999999998</v>
          </cell>
          <cell r="M230">
            <v>4750.04</v>
          </cell>
          <cell r="N230">
            <v>7936.8100000000013</v>
          </cell>
          <cell r="O230">
            <v>4016.29</v>
          </cell>
          <cell r="P230">
            <v>3616.1000000000004</v>
          </cell>
          <cell r="Q230">
            <v>67435.87</v>
          </cell>
        </row>
        <row r="231">
          <cell r="A231">
            <v>50115</v>
          </cell>
          <cell r="B231" t="str">
            <v>Pension and Profit Sharing</v>
          </cell>
          <cell r="E231">
            <v>28983.06</v>
          </cell>
          <cell r="F231">
            <v>25738.78</v>
          </cell>
          <cell r="G231">
            <v>27512.51</v>
          </cell>
          <cell r="H231">
            <v>29149.510000000002</v>
          </cell>
          <cell r="I231">
            <v>28747.71</v>
          </cell>
          <cell r="J231">
            <v>30320.410000000003</v>
          </cell>
          <cell r="K231">
            <v>30592.95</v>
          </cell>
          <cell r="L231">
            <v>30361.019999999997</v>
          </cell>
          <cell r="M231">
            <v>30798.07</v>
          </cell>
          <cell r="N231">
            <v>28965.410000000003</v>
          </cell>
          <cell r="O231">
            <v>29195.13</v>
          </cell>
          <cell r="P231">
            <v>27681.32</v>
          </cell>
          <cell r="Q231">
            <v>348045.87999999995</v>
          </cell>
        </row>
        <row r="232">
          <cell r="A232">
            <v>50116</v>
          </cell>
          <cell r="B232" t="str">
            <v>Union Benefit Expense</v>
          </cell>
          <cell r="E232">
            <v>75002.37000000001</v>
          </cell>
          <cell r="F232">
            <v>76004.59</v>
          </cell>
          <cell r="G232">
            <v>72736.17</v>
          </cell>
          <cell r="H232">
            <v>70560.600000000006</v>
          </cell>
          <cell r="I232">
            <v>73715.539999999994</v>
          </cell>
          <cell r="J232">
            <v>76036.11</v>
          </cell>
          <cell r="K232">
            <v>76033.8</v>
          </cell>
          <cell r="L232">
            <v>76047.17</v>
          </cell>
          <cell r="M232">
            <v>75995.589999999982</v>
          </cell>
          <cell r="N232">
            <v>77106.5</v>
          </cell>
          <cell r="O232">
            <v>74405.170000000013</v>
          </cell>
          <cell r="P232">
            <v>74519.92</v>
          </cell>
          <cell r="Q232">
            <v>898163.53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355829.94</v>
          </cell>
          <cell r="F240">
            <v>312790.53000000003</v>
          </cell>
          <cell r="G240">
            <v>353060.25999999995</v>
          </cell>
          <cell r="H240">
            <v>354244.36</v>
          </cell>
          <cell r="I240">
            <v>375435.16</v>
          </cell>
          <cell r="J240">
            <v>372487.97</v>
          </cell>
          <cell r="K240">
            <v>377870.32999999996</v>
          </cell>
          <cell r="L240">
            <v>374292.89</v>
          </cell>
          <cell r="M240">
            <v>378357.81</v>
          </cell>
          <cell r="N240">
            <v>363720.08999999997</v>
          </cell>
          <cell r="O240">
            <v>390035.03</v>
          </cell>
          <cell r="P240">
            <v>369931.60999999993</v>
          </cell>
          <cell r="Q240">
            <v>4378055.9800000004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7094.03</v>
          </cell>
          <cell r="F247">
            <v>5283.39</v>
          </cell>
          <cell r="G247">
            <v>6038.79</v>
          </cell>
          <cell r="H247">
            <v>6260.76</v>
          </cell>
          <cell r="I247">
            <v>7130.37</v>
          </cell>
          <cell r="J247">
            <v>6495.12</v>
          </cell>
          <cell r="K247">
            <v>7155.12</v>
          </cell>
          <cell r="L247">
            <v>8517.26</v>
          </cell>
          <cell r="M247">
            <v>6025.42</v>
          </cell>
          <cell r="N247">
            <v>6730.71</v>
          </cell>
          <cell r="O247">
            <v>6040.84</v>
          </cell>
          <cell r="P247">
            <v>7017.82</v>
          </cell>
          <cell r="Q247">
            <v>79789.63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7094.03</v>
          </cell>
          <cell r="F251">
            <v>5283.39</v>
          </cell>
          <cell r="G251">
            <v>6038.79</v>
          </cell>
          <cell r="H251">
            <v>6260.76</v>
          </cell>
          <cell r="I251">
            <v>7130.37</v>
          </cell>
          <cell r="J251">
            <v>6495.12</v>
          </cell>
          <cell r="K251">
            <v>7155.12</v>
          </cell>
          <cell r="L251">
            <v>8517.26</v>
          </cell>
          <cell r="M251">
            <v>6025.42</v>
          </cell>
          <cell r="N251">
            <v>6730.71</v>
          </cell>
          <cell r="O251">
            <v>6040.84</v>
          </cell>
          <cell r="P251">
            <v>7017.82</v>
          </cell>
          <cell r="Q251">
            <v>79789.63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52020</v>
          </cell>
          <cell r="B255" t="str">
            <v>Wages Regular</v>
          </cell>
          <cell r="E255">
            <v>41831.43</v>
          </cell>
          <cell r="F255">
            <v>31547.360000000001</v>
          </cell>
          <cell r="G255">
            <v>41785.230000000003</v>
          </cell>
          <cell r="H255">
            <v>41270.26</v>
          </cell>
          <cell r="I255">
            <v>32339.71</v>
          </cell>
          <cell r="J255">
            <v>31241.200000000001</v>
          </cell>
          <cell r="K255">
            <v>37276.75</v>
          </cell>
          <cell r="L255">
            <v>38079.120000000003</v>
          </cell>
          <cell r="M255">
            <v>35899.410000000003</v>
          </cell>
          <cell r="N255">
            <v>39332.589999999997</v>
          </cell>
          <cell r="O255">
            <v>37890.239999999998</v>
          </cell>
          <cell r="P255">
            <v>44055.94</v>
          </cell>
          <cell r="Q255">
            <v>452549.24000000005</v>
          </cell>
        </row>
        <row r="256">
          <cell r="A256">
            <v>52025</v>
          </cell>
          <cell r="B256" t="str">
            <v>Wages O.T.</v>
          </cell>
          <cell r="E256">
            <v>7524.35</v>
          </cell>
          <cell r="F256">
            <v>4047.27</v>
          </cell>
          <cell r="G256">
            <v>4760.2299999999996</v>
          </cell>
          <cell r="H256">
            <v>4152.5200000000004</v>
          </cell>
          <cell r="I256">
            <v>5808.01</v>
          </cell>
          <cell r="J256">
            <v>4035.92</v>
          </cell>
          <cell r="K256">
            <v>11119.38</v>
          </cell>
          <cell r="L256">
            <v>2971.58</v>
          </cell>
          <cell r="M256">
            <v>6964.42</v>
          </cell>
          <cell r="N256">
            <v>4824.8500000000004</v>
          </cell>
          <cell r="O256">
            <v>7793.34</v>
          </cell>
          <cell r="P256">
            <v>5555.18</v>
          </cell>
          <cell r="Q256">
            <v>69557.049999999988</v>
          </cell>
        </row>
        <row r="257">
          <cell r="A257">
            <v>52035</v>
          </cell>
          <cell r="B257" t="str">
            <v>Safety Bonuses</v>
          </cell>
          <cell r="E257">
            <v>1250</v>
          </cell>
          <cell r="F257">
            <v>1250</v>
          </cell>
          <cell r="G257">
            <v>1250</v>
          </cell>
          <cell r="H257">
            <v>1250</v>
          </cell>
          <cell r="I257">
            <v>2000</v>
          </cell>
          <cell r="J257">
            <v>2000</v>
          </cell>
          <cell r="K257">
            <v>2000</v>
          </cell>
          <cell r="L257">
            <v>2000</v>
          </cell>
          <cell r="M257">
            <v>1000</v>
          </cell>
          <cell r="N257">
            <v>1000</v>
          </cell>
          <cell r="O257">
            <v>1200</v>
          </cell>
          <cell r="P257">
            <v>-2000</v>
          </cell>
          <cell r="Q257">
            <v>14200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5936.87</v>
          </cell>
          <cell r="F260">
            <v>3515.19</v>
          </cell>
          <cell r="G260">
            <v>4535.6499999999996</v>
          </cell>
          <cell r="H260">
            <v>4653.75</v>
          </cell>
          <cell r="I260">
            <v>4561.24</v>
          </cell>
          <cell r="J260">
            <v>5119.2299999999996</v>
          </cell>
          <cell r="K260">
            <v>5503.32</v>
          </cell>
          <cell r="L260">
            <v>4465.1099999999997</v>
          </cell>
          <cell r="M260">
            <v>4260.3100000000004</v>
          </cell>
          <cell r="N260">
            <v>4002.25</v>
          </cell>
          <cell r="O260">
            <v>5640.4</v>
          </cell>
          <cell r="P260">
            <v>3070</v>
          </cell>
          <cell r="Q260">
            <v>55263.32</v>
          </cell>
        </row>
        <row r="261">
          <cell r="A261">
            <v>52060</v>
          </cell>
          <cell r="B261" t="str">
            <v>Group Insurance</v>
          </cell>
          <cell r="E261">
            <v>-159</v>
          </cell>
          <cell r="F261">
            <v>-159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511.58</v>
          </cell>
          <cell r="Q261">
            <v>5962.58</v>
          </cell>
        </row>
        <row r="262">
          <cell r="A262">
            <v>52065</v>
          </cell>
          <cell r="B262" t="str">
            <v>Vacation Pay</v>
          </cell>
          <cell r="E262">
            <v>5737.5</v>
          </cell>
          <cell r="F262">
            <v>2090.71</v>
          </cell>
          <cell r="G262">
            <v>1979.73</v>
          </cell>
          <cell r="H262">
            <v>3044.17</v>
          </cell>
          <cell r="I262">
            <v>1571.02</v>
          </cell>
          <cell r="J262">
            <v>4642.26</v>
          </cell>
          <cell r="K262">
            <v>3319.05</v>
          </cell>
          <cell r="L262">
            <v>1557.75</v>
          </cell>
          <cell r="M262">
            <v>5888.63</v>
          </cell>
          <cell r="N262">
            <v>2065.0500000000002</v>
          </cell>
          <cell r="O262">
            <v>3190.34</v>
          </cell>
          <cell r="P262">
            <v>2387</v>
          </cell>
          <cell r="Q262">
            <v>37473.21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111.2</v>
          </cell>
          <cell r="H263">
            <v>903.6</v>
          </cell>
          <cell r="I263">
            <v>-301.2</v>
          </cell>
          <cell r="J263">
            <v>114.8</v>
          </cell>
          <cell r="K263">
            <v>229.6</v>
          </cell>
          <cell r="L263">
            <v>-114.8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943.2</v>
          </cell>
        </row>
        <row r="264">
          <cell r="A264">
            <v>52086</v>
          </cell>
          <cell r="B264" t="str">
            <v>Safety and Training</v>
          </cell>
          <cell r="E264">
            <v>313.67</v>
          </cell>
          <cell r="F264">
            <v>337.9</v>
          </cell>
          <cell r="G264">
            <v>464.12</v>
          </cell>
          <cell r="H264">
            <v>898.81</v>
          </cell>
          <cell r="I264">
            <v>1000.19</v>
          </cell>
          <cell r="J264">
            <v>951.13</v>
          </cell>
          <cell r="K264">
            <v>348.03</v>
          </cell>
          <cell r="L264">
            <v>1085.5</v>
          </cell>
          <cell r="M264">
            <v>0</v>
          </cell>
          <cell r="N264">
            <v>252.45</v>
          </cell>
          <cell r="O264">
            <v>0</v>
          </cell>
          <cell r="P264">
            <v>1352.06</v>
          </cell>
          <cell r="Q264">
            <v>7003.8600000000006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300.83</v>
          </cell>
          <cell r="F266">
            <v>353.71</v>
          </cell>
          <cell r="G266">
            <v>389.7</v>
          </cell>
          <cell r="H266">
            <v>320.22000000000003</v>
          </cell>
          <cell r="I266">
            <v>296.99</v>
          </cell>
          <cell r="J266">
            <v>450.43</v>
          </cell>
          <cell r="K266">
            <v>428.66</v>
          </cell>
          <cell r="L266">
            <v>1034.03</v>
          </cell>
          <cell r="M266">
            <v>250.15</v>
          </cell>
          <cell r="N266">
            <v>3123.18</v>
          </cell>
          <cell r="O266">
            <v>276.32</v>
          </cell>
          <cell r="P266">
            <v>308.07</v>
          </cell>
          <cell r="Q266">
            <v>7532.2899999999991</v>
          </cell>
        </row>
        <row r="267">
          <cell r="A267">
            <v>52115</v>
          </cell>
          <cell r="B267" t="str">
            <v>Pension and Profit Sharing</v>
          </cell>
          <cell r="E267">
            <v>4010.46</v>
          </cell>
          <cell r="F267">
            <v>3565.56</v>
          </cell>
          <cell r="G267">
            <v>3834.74</v>
          </cell>
          <cell r="H267">
            <v>3873.02</v>
          </cell>
          <cell r="I267">
            <v>3977.37</v>
          </cell>
          <cell r="J267">
            <v>4220.3500000000004</v>
          </cell>
          <cell r="K267">
            <v>4228.8599999999997</v>
          </cell>
          <cell r="L267">
            <v>4197.5600000000004</v>
          </cell>
          <cell r="M267">
            <v>4257.6400000000003</v>
          </cell>
          <cell r="N267">
            <v>4035.58</v>
          </cell>
          <cell r="O267">
            <v>4052.24</v>
          </cell>
          <cell r="P267">
            <v>3832.52</v>
          </cell>
          <cell r="Q267">
            <v>48085.9</v>
          </cell>
        </row>
        <row r="268">
          <cell r="A268">
            <v>52116</v>
          </cell>
          <cell r="B268" t="str">
            <v>Union Benefit Expense</v>
          </cell>
          <cell r="E268">
            <v>11221.99</v>
          </cell>
          <cell r="F268">
            <v>11221.61</v>
          </cell>
          <cell r="G268">
            <v>8963.65</v>
          </cell>
          <cell r="H268">
            <v>10117.1</v>
          </cell>
          <cell r="I268">
            <v>10108.799999999999</v>
          </cell>
          <cell r="J268">
            <v>10108.799999999999</v>
          </cell>
          <cell r="K268">
            <v>10108.799999999999</v>
          </cell>
          <cell r="L268">
            <v>10108.799999999999</v>
          </cell>
          <cell r="M268">
            <v>10102.129999999999</v>
          </cell>
          <cell r="N268">
            <v>10118.73</v>
          </cell>
          <cell r="O268">
            <v>8978.93</v>
          </cell>
          <cell r="P268">
            <v>9916.0499999999993</v>
          </cell>
          <cell r="Q268">
            <v>121075.39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41193.56</v>
          </cell>
          <cell r="F270">
            <v>42024.94</v>
          </cell>
          <cell r="G270">
            <v>38734.660000000003</v>
          </cell>
          <cell r="H270">
            <v>21757.73</v>
          </cell>
          <cell r="I270">
            <v>38676.519999999997</v>
          </cell>
          <cell r="J270">
            <v>21919.95</v>
          </cell>
          <cell r="K270">
            <v>34237.410000000003</v>
          </cell>
          <cell r="L270">
            <v>36723.200000000004</v>
          </cell>
          <cell r="M270">
            <v>30874.03</v>
          </cell>
          <cell r="N270">
            <v>23554.1</v>
          </cell>
          <cell r="O270">
            <v>38660.959999999999</v>
          </cell>
          <cell r="P270">
            <v>71007.829999999987</v>
          </cell>
          <cell r="Q270">
            <v>439364.89</v>
          </cell>
        </row>
        <row r="271">
          <cell r="A271">
            <v>52125</v>
          </cell>
          <cell r="B271" t="str">
            <v>Operating Supplies</v>
          </cell>
          <cell r="E271">
            <v>450.54</v>
          </cell>
          <cell r="F271">
            <v>864.08</v>
          </cell>
          <cell r="G271">
            <v>1556.99</v>
          </cell>
          <cell r="H271">
            <v>537.54</v>
          </cell>
          <cell r="I271">
            <v>1099.93</v>
          </cell>
          <cell r="J271">
            <v>712.27</v>
          </cell>
          <cell r="K271">
            <v>5197.97</v>
          </cell>
          <cell r="L271">
            <v>-137.46</v>
          </cell>
          <cell r="M271">
            <v>1851.48</v>
          </cell>
          <cell r="N271">
            <v>2157.91</v>
          </cell>
          <cell r="O271">
            <v>2427.54</v>
          </cell>
          <cell r="P271">
            <v>1259.3</v>
          </cell>
          <cell r="Q271">
            <v>17978.09</v>
          </cell>
        </row>
        <row r="272">
          <cell r="A272">
            <v>52135</v>
          </cell>
          <cell r="B272" t="str">
            <v>Equipment and Maint Repair</v>
          </cell>
          <cell r="E272">
            <v>1311.54</v>
          </cell>
          <cell r="F272">
            <v>0</v>
          </cell>
          <cell r="G272">
            <v>1331.95</v>
          </cell>
          <cell r="H272">
            <v>2045.95</v>
          </cell>
          <cell r="I272">
            <v>0</v>
          </cell>
          <cell r="J272">
            <v>829.81</v>
          </cell>
          <cell r="K272">
            <v>0</v>
          </cell>
          <cell r="L272">
            <v>606.65</v>
          </cell>
          <cell r="M272">
            <v>0</v>
          </cell>
          <cell r="N272">
            <v>19.89</v>
          </cell>
          <cell r="O272">
            <v>0</v>
          </cell>
          <cell r="P272">
            <v>4997.33</v>
          </cell>
          <cell r="Q272">
            <v>11143.119999999999</v>
          </cell>
        </row>
        <row r="273">
          <cell r="A273">
            <v>52140</v>
          </cell>
          <cell r="B273" t="str">
            <v>Tires</v>
          </cell>
          <cell r="E273">
            <v>10747.01</v>
          </cell>
          <cell r="F273">
            <v>20260.900000000001</v>
          </cell>
          <cell r="G273">
            <v>12967.76</v>
          </cell>
          <cell r="H273">
            <v>15725.04</v>
          </cell>
          <cell r="I273">
            <v>18198.22</v>
          </cell>
          <cell r="J273">
            <v>22108.07</v>
          </cell>
          <cell r="K273">
            <v>15799.4</v>
          </cell>
          <cell r="L273">
            <v>23775.3</v>
          </cell>
          <cell r="M273">
            <v>38329.33</v>
          </cell>
          <cell r="N273">
            <v>6596.26</v>
          </cell>
          <cell r="O273">
            <v>14714.42</v>
          </cell>
          <cell r="P273">
            <v>23906.22</v>
          </cell>
          <cell r="Q273">
            <v>223127.93</v>
          </cell>
        </row>
        <row r="274">
          <cell r="A274">
            <v>52142</v>
          </cell>
          <cell r="B274" t="str">
            <v>Fuel Expense</v>
          </cell>
          <cell r="E274">
            <v>90672.87</v>
          </cell>
          <cell r="F274">
            <v>84188.88</v>
          </cell>
          <cell r="G274">
            <v>96017.58</v>
          </cell>
          <cell r="H274">
            <v>104369.3</v>
          </cell>
          <cell r="I274">
            <v>97844</v>
          </cell>
          <cell r="J274">
            <v>100692.82</v>
          </cell>
          <cell r="K274">
            <v>101529.68</v>
          </cell>
          <cell r="L274">
            <v>100169.49</v>
          </cell>
          <cell r="M274">
            <v>104198.62999999999</v>
          </cell>
          <cell r="N274">
            <v>102536.13</v>
          </cell>
          <cell r="O274">
            <v>101351.78</v>
          </cell>
          <cell r="P274">
            <v>108470.82</v>
          </cell>
          <cell r="Q274">
            <v>1192041.98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1875.42</v>
          </cell>
          <cell r="F277">
            <v>3140.6</v>
          </cell>
          <cell r="G277">
            <v>5599.47</v>
          </cell>
          <cell r="H277">
            <v>2698.4</v>
          </cell>
          <cell r="I277">
            <v>3948.29</v>
          </cell>
          <cell r="J277">
            <v>2749.6</v>
          </cell>
          <cell r="K277">
            <v>7146.81</v>
          </cell>
          <cell r="L277">
            <v>2889.82</v>
          </cell>
          <cell r="M277">
            <v>9639.18</v>
          </cell>
          <cell r="N277">
            <v>6672.23</v>
          </cell>
          <cell r="O277">
            <v>11463.27</v>
          </cell>
          <cell r="P277">
            <v>-1288.0899999999999</v>
          </cell>
          <cell r="Q277">
            <v>56535</v>
          </cell>
        </row>
        <row r="278">
          <cell r="A278">
            <v>52147</v>
          </cell>
          <cell r="B278" t="str">
            <v>Outside Repairs</v>
          </cell>
          <cell r="E278">
            <v>8076.3899999999994</v>
          </cell>
          <cell r="F278">
            <v>4057.67</v>
          </cell>
          <cell r="G278">
            <v>2887.37</v>
          </cell>
          <cell r="H278">
            <v>4718.95</v>
          </cell>
          <cell r="I278">
            <v>7256.5</v>
          </cell>
          <cell r="J278">
            <v>4191.84</v>
          </cell>
          <cell r="K278">
            <v>8112.14</v>
          </cell>
          <cell r="L278">
            <v>5106.9299999999994</v>
          </cell>
          <cell r="M278">
            <v>11697.4</v>
          </cell>
          <cell r="N278">
            <v>2871.95</v>
          </cell>
          <cell r="O278">
            <v>2463.9499999999998</v>
          </cell>
          <cell r="P278">
            <v>2818.3500000000004</v>
          </cell>
          <cell r="Q278">
            <v>64259.439999999995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3181.16</v>
          </cell>
          <cell r="F281">
            <v>2292.6799999999998</v>
          </cell>
          <cell r="G281">
            <v>2139.2399999999998</v>
          </cell>
          <cell r="H281">
            <v>1852.79</v>
          </cell>
          <cell r="I281">
            <v>1236.6600000000001</v>
          </cell>
          <cell r="J281">
            <v>1066.23</v>
          </cell>
          <cell r="K281">
            <v>890.6</v>
          </cell>
          <cell r="L281">
            <v>864.21</v>
          </cell>
          <cell r="M281">
            <v>875.77</v>
          </cell>
          <cell r="N281">
            <v>889.61</v>
          </cell>
          <cell r="O281">
            <v>1635.02</v>
          </cell>
          <cell r="P281">
            <v>2991.91</v>
          </cell>
          <cell r="Q281">
            <v>19915.88</v>
          </cell>
        </row>
        <row r="282">
          <cell r="A282">
            <v>52165</v>
          </cell>
          <cell r="B282" t="str">
            <v>Communications</v>
          </cell>
          <cell r="E282">
            <v>1324.81</v>
          </cell>
          <cell r="F282">
            <v>1312.75</v>
          </cell>
          <cell r="G282">
            <v>1300.6099999999999</v>
          </cell>
          <cell r="H282">
            <v>1324.91</v>
          </cell>
          <cell r="I282">
            <v>1652.06</v>
          </cell>
          <cell r="J282">
            <v>1336.3</v>
          </cell>
          <cell r="K282">
            <v>1291.19</v>
          </cell>
          <cell r="L282">
            <v>1252.44</v>
          </cell>
          <cell r="M282">
            <v>1871.82</v>
          </cell>
          <cell r="N282">
            <v>1105.6099999999999</v>
          </cell>
          <cell r="O282">
            <v>1351.41</v>
          </cell>
          <cell r="P282">
            <v>1424.14</v>
          </cell>
          <cell r="Q282">
            <v>16548.05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230.74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230.74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16.23</v>
          </cell>
          <cell r="I286">
            <v>369.59000000000003</v>
          </cell>
          <cell r="J286">
            <v>0</v>
          </cell>
          <cell r="K286">
            <v>0</v>
          </cell>
          <cell r="L286">
            <v>95.38</v>
          </cell>
          <cell r="M286">
            <v>0</v>
          </cell>
          <cell r="N286">
            <v>0</v>
          </cell>
          <cell r="O286">
            <v>0</v>
          </cell>
          <cell r="P286">
            <v>103.97</v>
          </cell>
          <cell r="Q286">
            <v>585.17000000000007</v>
          </cell>
        </row>
        <row r="287">
          <cell r="A287">
            <v>52182</v>
          </cell>
          <cell r="B287" t="str">
            <v>Towing Expense</v>
          </cell>
          <cell r="E287">
            <v>455.28</v>
          </cell>
          <cell r="F287">
            <v>428.18</v>
          </cell>
          <cell r="G287">
            <v>195.12</v>
          </cell>
          <cell r="H287">
            <v>627.72</v>
          </cell>
          <cell r="I287">
            <v>1626</v>
          </cell>
          <cell r="J287">
            <v>0</v>
          </cell>
          <cell r="K287">
            <v>569.1</v>
          </cell>
          <cell r="L287">
            <v>0</v>
          </cell>
          <cell r="M287">
            <v>238.48</v>
          </cell>
          <cell r="N287">
            <v>0</v>
          </cell>
          <cell r="O287">
            <v>661.24</v>
          </cell>
          <cell r="P287">
            <v>514.9</v>
          </cell>
          <cell r="Q287">
            <v>5316.0199999999995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302.27999999999997</v>
          </cell>
          <cell r="F289">
            <v>504.92</v>
          </cell>
          <cell r="G289">
            <v>245.31</v>
          </cell>
          <cell r="H289">
            <v>1615.6</v>
          </cell>
          <cell r="I289">
            <v>152.86000000000001</v>
          </cell>
          <cell r="J289">
            <v>155.44</v>
          </cell>
          <cell r="K289">
            <v>66.27</v>
          </cell>
          <cell r="L289">
            <v>678.01</v>
          </cell>
          <cell r="M289">
            <v>154.47999999999999</v>
          </cell>
          <cell r="N289">
            <v>1193.94</v>
          </cell>
          <cell r="O289">
            <v>147.13</v>
          </cell>
          <cell r="P289">
            <v>809.46</v>
          </cell>
          <cell r="Q289">
            <v>6025.7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27</v>
          </cell>
          <cell r="F291">
            <v>0</v>
          </cell>
          <cell r="G291">
            <v>13.5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40.5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-8839.42</v>
          </cell>
          <cell r="F295">
            <v>-11223.85</v>
          </cell>
          <cell r="G295">
            <v>-12345.57</v>
          </cell>
          <cell r="H295">
            <v>-17818.71</v>
          </cell>
          <cell r="I295">
            <v>-8260.7000000000007</v>
          </cell>
          <cell r="J295">
            <v>-18104.939999999999</v>
          </cell>
          <cell r="K295">
            <v>-8429.56</v>
          </cell>
          <cell r="L295">
            <v>-12829.3</v>
          </cell>
          <cell r="M295">
            <v>-6149.56</v>
          </cell>
          <cell r="N295">
            <v>-5808.26</v>
          </cell>
          <cell r="O295">
            <v>-5947.92</v>
          </cell>
          <cell r="P295">
            <v>-45343.87</v>
          </cell>
          <cell r="Q295">
            <v>-161101.66</v>
          </cell>
        </row>
        <row r="296">
          <cell r="A296" t="str">
            <v>Total Truck Variable</v>
          </cell>
          <cell r="E296">
            <v>228977.27999999997</v>
          </cell>
          <cell r="F296">
            <v>205622.06000000003</v>
          </cell>
          <cell r="G296">
            <v>219279.73999999996</v>
          </cell>
          <cell r="H296">
            <v>210675.40000000005</v>
          </cell>
          <cell r="I296">
            <v>225803.05999999997</v>
          </cell>
          <cell r="J296">
            <v>201182.51</v>
          </cell>
          <cell r="K296">
            <v>241614.46</v>
          </cell>
          <cell r="L296">
            <v>225220.32000000004</v>
          </cell>
          <cell r="M296">
            <v>262765.23</v>
          </cell>
          <cell r="N296">
            <v>211264.55</v>
          </cell>
          <cell r="O296">
            <v>238591.60999999996</v>
          </cell>
          <cell r="P296">
            <v>240660.66999999993</v>
          </cell>
          <cell r="Q296">
            <v>2711656.8899999997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4237.87</v>
          </cell>
          <cell r="F307">
            <v>3645.1</v>
          </cell>
          <cell r="G307">
            <v>5053.71</v>
          </cell>
          <cell r="H307">
            <v>3782.98</v>
          </cell>
          <cell r="I307">
            <v>4116.55</v>
          </cell>
          <cell r="J307">
            <v>4866.5600000000004</v>
          </cell>
          <cell r="K307">
            <v>3450.41</v>
          </cell>
          <cell r="L307">
            <v>-895.79</v>
          </cell>
          <cell r="M307">
            <v>2790.36</v>
          </cell>
          <cell r="N307">
            <v>2211.17</v>
          </cell>
          <cell r="O307">
            <v>1382.48</v>
          </cell>
          <cell r="P307">
            <v>2606.41</v>
          </cell>
          <cell r="Q307">
            <v>37247.81</v>
          </cell>
        </row>
        <row r="308">
          <cell r="A308">
            <v>55025</v>
          </cell>
          <cell r="B308" t="str">
            <v>Wages O.T.</v>
          </cell>
          <cell r="E308">
            <v>207.52</v>
          </cell>
          <cell r="F308">
            <v>12.82</v>
          </cell>
          <cell r="G308">
            <v>38.619999999999997</v>
          </cell>
          <cell r="H308">
            <v>37.99</v>
          </cell>
          <cell r="I308">
            <v>485</v>
          </cell>
          <cell r="J308">
            <v>319.70999999999998</v>
          </cell>
          <cell r="K308">
            <v>215.61</v>
          </cell>
          <cell r="L308">
            <v>-99.64</v>
          </cell>
          <cell r="M308">
            <v>16.27</v>
          </cell>
          <cell r="N308">
            <v>59.9</v>
          </cell>
          <cell r="O308">
            <v>192.29</v>
          </cell>
          <cell r="P308">
            <v>-41.94</v>
          </cell>
          <cell r="Q308">
            <v>1444.1499999999999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526.11</v>
          </cell>
          <cell r="F312">
            <v>376.89</v>
          </cell>
          <cell r="G312">
            <v>487.16</v>
          </cell>
          <cell r="H312">
            <v>433.36</v>
          </cell>
          <cell r="I312">
            <v>441.95</v>
          </cell>
          <cell r="J312">
            <v>479.57</v>
          </cell>
          <cell r="K312">
            <v>386.21</v>
          </cell>
          <cell r="L312">
            <v>296.14999999999998</v>
          </cell>
          <cell r="M312">
            <v>200.44</v>
          </cell>
          <cell r="N312">
            <v>209.02</v>
          </cell>
          <cell r="O312">
            <v>287.25</v>
          </cell>
          <cell r="P312">
            <v>160.52000000000001</v>
          </cell>
          <cell r="Q312">
            <v>4284.630000000001</v>
          </cell>
        </row>
        <row r="313">
          <cell r="A313">
            <v>55060</v>
          </cell>
          <cell r="B313" t="str">
            <v>Group Insurance</v>
          </cell>
          <cell r="E313">
            <v>592</v>
          </cell>
          <cell r="F313">
            <v>592</v>
          </cell>
          <cell r="G313">
            <v>488</v>
          </cell>
          <cell r="H313">
            <v>696</v>
          </cell>
          <cell r="I313">
            <v>592</v>
          </cell>
          <cell r="J313">
            <v>592</v>
          </cell>
          <cell r="K313">
            <v>592</v>
          </cell>
          <cell r="L313">
            <v>592</v>
          </cell>
          <cell r="M313">
            <v>589</v>
          </cell>
          <cell r="N313">
            <v>693</v>
          </cell>
          <cell r="O313">
            <v>641</v>
          </cell>
          <cell r="P313">
            <v>641</v>
          </cell>
          <cell r="Q313">
            <v>7300</v>
          </cell>
        </row>
        <row r="314">
          <cell r="A314">
            <v>55065</v>
          </cell>
          <cell r="B314" t="str">
            <v>Vacation Pay</v>
          </cell>
          <cell r="E314">
            <v>1530.51</v>
          </cell>
          <cell r="F314">
            <v>299.68</v>
          </cell>
          <cell r="G314">
            <v>-333.52</v>
          </cell>
          <cell r="H314">
            <v>791.16</v>
          </cell>
          <cell r="I314">
            <v>342.62</v>
          </cell>
          <cell r="J314">
            <v>95.96</v>
          </cell>
          <cell r="K314">
            <v>412.42</v>
          </cell>
          <cell r="L314">
            <v>663.21</v>
          </cell>
          <cell r="M314">
            <v>-476.38</v>
          </cell>
          <cell r="N314">
            <v>100.96</v>
          </cell>
          <cell r="O314">
            <v>-21.16</v>
          </cell>
          <cell r="P314">
            <v>202.89</v>
          </cell>
          <cell r="Q314">
            <v>3608.35</v>
          </cell>
        </row>
        <row r="315">
          <cell r="A315">
            <v>55070</v>
          </cell>
          <cell r="B315" t="str">
            <v>Sick Pay</v>
          </cell>
          <cell r="E315">
            <v>0</v>
          </cell>
          <cell r="F315">
            <v>106.8</v>
          </cell>
          <cell r="G315">
            <v>0</v>
          </cell>
          <cell r="H315">
            <v>207</v>
          </cell>
          <cell r="I315">
            <v>107.64</v>
          </cell>
          <cell r="J315">
            <v>-66.239999999999995</v>
          </cell>
          <cell r="K315">
            <v>386.4</v>
          </cell>
          <cell r="L315">
            <v>0</v>
          </cell>
          <cell r="M315">
            <v>0</v>
          </cell>
          <cell r="N315">
            <v>0</v>
          </cell>
          <cell r="O315">
            <v>1048.8</v>
          </cell>
          <cell r="P315">
            <v>-386.4</v>
          </cell>
          <cell r="Q315">
            <v>1404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102.92</v>
          </cell>
          <cell r="I316">
            <v>87.01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25</v>
          </cell>
          <cell r="O316">
            <v>0</v>
          </cell>
          <cell r="P316">
            <v>0</v>
          </cell>
          <cell r="Q316">
            <v>214.93</v>
          </cell>
        </row>
        <row r="317">
          <cell r="A317">
            <v>55090</v>
          </cell>
          <cell r="B317" t="str">
            <v>Uniforms</v>
          </cell>
          <cell r="E317">
            <v>150.38</v>
          </cell>
          <cell r="F317">
            <v>176.83</v>
          </cell>
          <cell r="G317">
            <v>194.81</v>
          </cell>
          <cell r="H317">
            <v>160.08000000000001</v>
          </cell>
          <cell r="I317">
            <v>148.47</v>
          </cell>
          <cell r="J317">
            <v>225.16</v>
          </cell>
          <cell r="K317">
            <v>214.31</v>
          </cell>
          <cell r="L317">
            <v>616.44000000000005</v>
          </cell>
          <cell r="M317">
            <v>125.04</v>
          </cell>
          <cell r="N317">
            <v>178.98</v>
          </cell>
          <cell r="O317">
            <v>138.13999999999999</v>
          </cell>
          <cell r="P317">
            <v>154.04</v>
          </cell>
          <cell r="Q317">
            <v>2482.6799999999998</v>
          </cell>
        </row>
        <row r="318">
          <cell r="A318">
            <v>55115</v>
          </cell>
          <cell r="B318" t="str">
            <v>Pension and Profit Sharing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8487.7999999999993</v>
          </cell>
          <cell r="F321">
            <v>7446.84</v>
          </cell>
          <cell r="G321">
            <v>15850.27</v>
          </cell>
          <cell r="H321">
            <v>18201.75</v>
          </cell>
          <cell r="I321">
            <v>9184.14</v>
          </cell>
          <cell r="J321">
            <v>13165.81</v>
          </cell>
          <cell r="K321">
            <v>11588.02</v>
          </cell>
          <cell r="L321">
            <v>15366.43</v>
          </cell>
          <cell r="M321">
            <v>-29929.23</v>
          </cell>
          <cell r="N321">
            <v>8572.4699999999993</v>
          </cell>
          <cell r="O321">
            <v>2939.21</v>
          </cell>
          <cell r="P321">
            <v>7744.74</v>
          </cell>
          <cell r="Q321">
            <v>88618.250000000015</v>
          </cell>
        </row>
        <row r="322">
          <cell r="A322">
            <v>55125</v>
          </cell>
          <cell r="B322" t="str">
            <v>Operating Supplies</v>
          </cell>
          <cell r="E322">
            <v>625.29999999999995</v>
          </cell>
          <cell r="F322">
            <v>287.99</v>
          </cell>
          <cell r="G322">
            <v>0</v>
          </cell>
          <cell r="H322">
            <v>809.74</v>
          </cell>
          <cell r="I322">
            <v>404.7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64.819999999999993</v>
          </cell>
          <cell r="P322">
            <v>0</v>
          </cell>
          <cell r="Q322">
            <v>2192.5500000000002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321.35000000000002</v>
          </cell>
          <cell r="G323">
            <v>309.18</v>
          </cell>
          <cell r="H323">
            <v>826.48</v>
          </cell>
          <cell r="I323">
            <v>87.89</v>
          </cell>
          <cell r="J323">
            <v>0</v>
          </cell>
          <cell r="K323">
            <v>0</v>
          </cell>
          <cell r="L323">
            <v>0</v>
          </cell>
          <cell r="M323">
            <v>531.54999999999995</v>
          </cell>
          <cell r="N323">
            <v>172.24</v>
          </cell>
          <cell r="O323">
            <v>0</v>
          </cell>
          <cell r="P323">
            <v>250.34</v>
          </cell>
          <cell r="Q323">
            <v>2499.0299999999997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292.57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292.57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116.52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116.52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437.73</v>
          </cell>
          <cell r="F331">
            <v>510</v>
          </cell>
          <cell r="G331">
            <v>480.44</v>
          </cell>
          <cell r="H331">
            <v>460.73</v>
          </cell>
          <cell r="I331">
            <v>398.31</v>
          </cell>
          <cell r="J331">
            <v>372.03</v>
          </cell>
          <cell r="K331">
            <v>329.33</v>
          </cell>
          <cell r="L331">
            <v>0</v>
          </cell>
          <cell r="M331">
            <v>370.51</v>
          </cell>
          <cell r="N331">
            <v>344.08</v>
          </cell>
          <cell r="O331">
            <v>368.05</v>
          </cell>
          <cell r="P331">
            <v>368.05</v>
          </cell>
          <cell r="Q331">
            <v>4439.26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-3211.72</v>
          </cell>
          <cell r="F336">
            <v>-1377.44</v>
          </cell>
          <cell r="G336">
            <v>-15514.36</v>
          </cell>
          <cell r="H336">
            <v>-20245.62</v>
          </cell>
          <cell r="I336">
            <v>-8044.68</v>
          </cell>
          <cell r="J336">
            <v>-1309.6400000000001</v>
          </cell>
          <cell r="K336">
            <v>-416.83</v>
          </cell>
          <cell r="L336">
            <v>-3864.87</v>
          </cell>
          <cell r="M336">
            <v>-3105</v>
          </cell>
          <cell r="N336">
            <v>-3070</v>
          </cell>
          <cell r="O336">
            <v>-7561.32</v>
          </cell>
          <cell r="P336">
            <v>-4472.33</v>
          </cell>
          <cell r="Q336">
            <v>-72193.810000000012</v>
          </cell>
        </row>
        <row r="337">
          <cell r="A337" t="str">
            <v>Total Container</v>
          </cell>
          <cell r="E337">
            <v>13583.499999999998</v>
          </cell>
          <cell r="F337">
            <v>12807.949999999999</v>
          </cell>
          <cell r="G337">
            <v>7054.3099999999977</v>
          </cell>
          <cell r="H337">
            <v>6264.57</v>
          </cell>
          <cell r="I337">
            <v>8351.6000000000022</v>
          </cell>
          <cell r="J337">
            <v>18740.919999999998</v>
          </cell>
          <cell r="K337">
            <v>17157.88</v>
          </cell>
          <cell r="L337">
            <v>12673.93</v>
          </cell>
          <cell r="M337">
            <v>-28887.440000000002</v>
          </cell>
          <cell r="N337">
            <v>9496.82</v>
          </cell>
          <cell r="O337">
            <v>-520.4399999999996</v>
          </cell>
          <cell r="P337">
            <v>7227.3199999999979</v>
          </cell>
          <cell r="Q337">
            <v>83950.92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8076.93</v>
          </cell>
          <cell r="F340">
            <v>7692.32</v>
          </cell>
          <cell r="G340">
            <v>8846.17</v>
          </cell>
          <cell r="H340">
            <v>8461.56</v>
          </cell>
          <cell r="I340">
            <v>8176.05</v>
          </cell>
          <cell r="J340">
            <v>8565.3799999999992</v>
          </cell>
          <cell r="K340">
            <v>8565.39</v>
          </cell>
          <cell r="L340">
            <v>8565.39</v>
          </cell>
          <cell r="M340">
            <v>8565.39</v>
          </cell>
          <cell r="N340">
            <v>8176.07</v>
          </cell>
          <cell r="O340">
            <v>8565.39</v>
          </cell>
          <cell r="P340">
            <v>8954.7199999999993</v>
          </cell>
          <cell r="Q340">
            <v>101210.76</v>
          </cell>
        </row>
        <row r="341">
          <cell r="A341">
            <v>56020</v>
          </cell>
          <cell r="B341" t="str">
            <v>Wages Regular</v>
          </cell>
          <cell r="E341">
            <v>2832.84</v>
          </cell>
          <cell r="F341">
            <v>5053.68</v>
          </cell>
          <cell r="G341">
            <v>4774.8999999999996</v>
          </cell>
          <cell r="H341">
            <v>4762.42</v>
          </cell>
          <cell r="I341">
            <v>2680.17</v>
          </cell>
          <cell r="J341">
            <v>3378.56</v>
          </cell>
          <cell r="K341">
            <v>5325.53</v>
          </cell>
          <cell r="L341">
            <v>3835.06</v>
          </cell>
          <cell r="M341">
            <v>4435.92</v>
          </cell>
          <cell r="N341">
            <v>4522.72</v>
          </cell>
          <cell r="O341">
            <v>4731.6499999999996</v>
          </cell>
          <cell r="P341">
            <v>4844.54</v>
          </cell>
          <cell r="Q341">
            <v>51177.990000000005</v>
          </cell>
        </row>
        <row r="342">
          <cell r="A342">
            <v>56025</v>
          </cell>
          <cell r="B342" t="str">
            <v>Wages O.T.</v>
          </cell>
          <cell r="E342">
            <v>274.88</v>
          </cell>
          <cell r="F342">
            <v>259.24</v>
          </cell>
          <cell r="G342">
            <v>649.44000000000005</v>
          </cell>
          <cell r="H342">
            <v>504.21</v>
          </cell>
          <cell r="I342">
            <v>341.07</v>
          </cell>
          <cell r="J342">
            <v>196.68</v>
          </cell>
          <cell r="K342">
            <v>716.35</v>
          </cell>
          <cell r="L342">
            <v>71.97</v>
          </cell>
          <cell r="M342">
            <v>716.15</v>
          </cell>
          <cell r="N342">
            <v>388.74</v>
          </cell>
          <cell r="O342">
            <v>560.69000000000005</v>
          </cell>
          <cell r="P342">
            <v>692.62</v>
          </cell>
          <cell r="Q342">
            <v>5372.04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2127.6</v>
          </cell>
          <cell r="J346">
            <v>283.68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2411.2799999999997</v>
          </cell>
        </row>
        <row r="347">
          <cell r="A347">
            <v>56050</v>
          </cell>
          <cell r="B347" t="str">
            <v>Payroll Taxes</v>
          </cell>
          <cell r="E347">
            <v>1457.13</v>
          </cell>
          <cell r="F347">
            <v>1086.04</v>
          </cell>
          <cell r="G347">
            <v>1432.76</v>
          </cell>
          <cell r="H347">
            <v>1237.58</v>
          </cell>
          <cell r="I347">
            <v>1015.69</v>
          </cell>
          <cell r="J347">
            <v>1252.47</v>
          </cell>
          <cell r="K347">
            <v>1534.22</v>
          </cell>
          <cell r="L347">
            <v>1138.26</v>
          </cell>
          <cell r="M347">
            <v>1122.4100000000001</v>
          </cell>
          <cell r="N347">
            <v>1083.83</v>
          </cell>
          <cell r="O347">
            <v>1262.81</v>
          </cell>
          <cell r="P347">
            <v>1237.03</v>
          </cell>
          <cell r="Q347">
            <v>14860.230000000001</v>
          </cell>
        </row>
        <row r="348">
          <cell r="A348">
            <v>56060</v>
          </cell>
          <cell r="B348" t="str">
            <v>Group Insurance</v>
          </cell>
          <cell r="E348">
            <v>2260</v>
          </cell>
          <cell r="F348">
            <v>2260</v>
          </cell>
          <cell r="G348">
            <v>2015</v>
          </cell>
          <cell r="H348">
            <v>2505</v>
          </cell>
          <cell r="I348">
            <v>2286.75</v>
          </cell>
          <cell r="J348">
            <v>2260</v>
          </cell>
          <cell r="K348">
            <v>2233.2399999999998</v>
          </cell>
          <cell r="L348">
            <v>2260</v>
          </cell>
          <cell r="M348">
            <v>2015</v>
          </cell>
          <cell r="N348">
            <v>2505</v>
          </cell>
          <cell r="O348">
            <v>2260</v>
          </cell>
          <cell r="P348">
            <v>2260</v>
          </cell>
          <cell r="Q348">
            <v>27119.989999999998</v>
          </cell>
        </row>
        <row r="349">
          <cell r="A349">
            <v>56065</v>
          </cell>
          <cell r="B349" t="str">
            <v>Vacation Pay</v>
          </cell>
          <cell r="E349">
            <v>1525.21</v>
          </cell>
          <cell r="F349">
            <v>-107.25</v>
          </cell>
          <cell r="G349">
            <v>686</v>
          </cell>
          <cell r="H349">
            <v>651.78</v>
          </cell>
          <cell r="I349">
            <v>5006.99</v>
          </cell>
          <cell r="J349">
            <v>-77.53</v>
          </cell>
          <cell r="K349">
            <v>1031.8800000000001</v>
          </cell>
          <cell r="L349">
            <v>1229.18</v>
          </cell>
          <cell r="M349">
            <v>-193.57</v>
          </cell>
          <cell r="N349">
            <v>1097.0899999999999</v>
          </cell>
          <cell r="O349">
            <v>647.59</v>
          </cell>
          <cell r="P349">
            <v>92.16</v>
          </cell>
          <cell r="Q349">
            <v>11589.53</v>
          </cell>
        </row>
        <row r="350">
          <cell r="A350">
            <v>56070</v>
          </cell>
          <cell r="B350" t="str">
            <v>Sick Pay</v>
          </cell>
          <cell r="E350">
            <v>197.6</v>
          </cell>
          <cell r="F350">
            <v>-54.84</v>
          </cell>
          <cell r="G350">
            <v>58.3</v>
          </cell>
          <cell r="H350">
            <v>30.87</v>
          </cell>
          <cell r="I350">
            <v>0</v>
          </cell>
          <cell r="J350">
            <v>421.35</v>
          </cell>
          <cell r="K350">
            <v>0</v>
          </cell>
          <cell r="L350">
            <v>0</v>
          </cell>
          <cell r="M350">
            <v>371.67</v>
          </cell>
          <cell r="N350">
            <v>-106.19</v>
          </cell>
          <cell r="O350">
            <v>333.34</v>
          </cell>
          <cell r="P350">
            <v>-137.26</v>
          </cell>
          <cell r="Q350">
            <v>1114.8399999999999</v>
          </cell>
        </row>
        <row r="351">
          <cell r="A351">
            <v>56086</v>
          </cell>
          <cell r="B351" t="str">
            <v>Safety and Training</v>
          </cell>
          <cell r="E351">
            <v>259.02</v>
          </cell>
          <cell r="F351">
            <v>48.7</v>
          </cell>
          <cell r="G351">
            <v>93.68</v>
          </cell>
          <cell r="H351">
            <v>64.45</v>
          </cell>
          <cell r="I351">
            <v>0</v>
          </cell>
          <cell r="J351">
            <v>194.76</v>
          </cell>
          <cell r="K351">
            <v>1077.77</v>
          </cell>
          <cell r="L351">
            <v>241.93</v>
          </cell>
          <cell r="M351">
            <v>798.35</v>
          </cell>
          <cell r="N351">
            <v>821.91</v>
          </cell>
          <cell r="O351">
            <v>200.16</v>
          </cell>
          <cell r="P351">
            <v>135.97999999999999</v>
          </cell>
          <cell r="Q351">
            <v>3936.7099999999996</v>
          </cell>
        </row>
        <row r="352">
          <cell r="A352">
            <v>56090</v>
          </cell>
          <cell r="B352" t="str">
            <v>Uniforms</v>
          </cell>
          <cell r="E352">
            <v>1795.66</v>
          </cell>
          <cell r="F352">
            <v>143.75</v>
          </cell>
          <cell r="G352">
            <v>1117.68</v>
          </cell>
          <cell r="H352">
            <v>663</v>
          </cell>
          <cell r="I352">
            <v>503.29</v>
          </cell>
          <cell r="J352">
            <v>889.18</v>
          </cell>
          <cell r="K352">
            <v>1081.28</v>
          </cell>
          <cell r="L352">
            <v>680.36</v>
          </cell>
          <cell r="M352">
            <v>906.86</v>
          </cell>
          <cell r="N352">
            <v>144.98000000000002</v>
          </cell>
          <cell r="O352">
            <v>1093.78</v>
          </cell>
          <cell r="P352">
            <v>477.8</v>
          </cell>
          <cell r="Q352">
            <v>9497.619999999999</v>
          </cell>
        </row>
        <row r="353">
          <cell r="A353">
            <v>56095</v>
          </cell>
          <cell r="B353" t="str">
            <v>Empl &amp; Commun Activ</v>
          </cell>
          <cell r="E353">
            <v>727.54</v>
          </cell>
          <cell r="F353">
            <v>-266.95</v>
          </cell>
          <cell r="G353">
            <v>0</v>
          </cell>
          <cell r="H353">
            <v>92.48</v>
          </cell>
          <cell r="I353">
            <v>485.76</v>
          </cell>
          <cell r="J353">
            <v>463.36</v>
          </cell>
          <cell r="K353">
            <v>0</v>
          </cell>
          <cell r="L353">
            <v>0</v>
          </cell>
          <cell r="M353">
            <v>293.06</v>
          </cell>
          <cell r="N353">
            <v>28.73</v>
          </cell>
          <cell r="O353">
            <v>-181.04</v>
          </cell>
          <cell r="P353">
            <v>0</v>
          </cell>
          <cell r="Q353">
            <v>1642.94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226.28</v>
          </cell>
          <cell r="F356">
            <v>217.62</v>
          </cell>
          <cell r="G356">
            <v>333.09</v>
          </cell>
          <cell r="H356">
            <v>220.44</v>
          </cell>
          <cell r="I356">
            <v>189.47</v>
          </cell>
          <cell r="J356">
            <v>211.84</v>
          </cell>
          <cell r="K356">
            <v>270.73</v>
          </cell>
          <cell r="L356">
            <v>224.38</v>
          </cell>
          <cell r="M356">
            <v>228.09</v>
          </cell>
          <cell r="N356">
            <v>329.68</v>
          </cell>
          <cell r="O356">
            <v>224.86</v>
          </cell>
          <cell r="P356">
            <v>246.21</v>
          </cell>
          <cell r="Q356">
            <v>2922.69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1415.21</v>
          </cell>
          <cell r="F359">
            <v>1483.02</v>
          </cell>
          <cell r="G359">
            <v>1740.94</v>
          </cell>
          <cell r="H359">
            <v>445.37</v>
          </cell>
          <cell r="I359">
            <v>804.72</v>
          </cell>
          <cell r="J359">
            <v>164.82</v>
          </cell>
          <cell r="K359">
            <v>658.52</v>
          </cell>
          <cell r="L359">
            <v>1100.71</v>
          </cell>
          <cell r="M359">
            <v>1250.03</v>
          </cell>
          <cell r="N359">
            <v>1674.36</v>
          </cell>
          <cell r="O359">
            <v>765.8</v>
          </cell>
          <cell r="P359">
            <v>382.82</v>
          </cell>
          <cell r="Q359">
            <v>11886.32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20</v>
          </cell>
          <cell r="Q361">
            <v>20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4606.6000000000004</v>
          </cell>
          <cell r="F364">
            <v>4350.2299999999996</v>
          </cell>
          <cell r="G364">
            <v>4615.41</v>
          </cell>
          <cell r="H364">
            <v>1003.34</v>
          </cell>
          <cell r="I364">
            <v>7555.03</v>
          </cell>
          <cell r="J364">
            <v>4491</v>
          </cell>
          <cell r="K364">
            <v>4590.99</v>
          </cell>
          <cell r="L364">
            <v>470.11</v>
          </cell>
          <cell r="M364">
            <v>4254.96</v>
          </cell>
          <cell r="N364">
            <v>4208.18</v>
          </cell>
          <cell r="O364">
            <v>512.84</v>
          </cell>
          <cell r="P364">
            <v>4070.45</v>
          </cell>
          <cell r="Q364">
            <v>44729.139999999992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69</v>
          </cell>
          <cell r="G365">
            <v>98.25</v>
          </cell>
          <cell r="H365">
            <v>52.88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5.62</v>
          </cell>
          <cell r="O365">
            <v>0</v>
          </cell>
          <cell r="P365">
            <v>0</v>
          </cell>
          <cell r="Q365">
            <v>225.75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103.1</v>
          </cell>
          <cell r="K366">
            <v>0</v>
          </cell>
          <cell r="L366">
            <v>0</v>
          </cell>
          <cell r="M366">
            <v>0</v>
          </cell>
          <cell r="N366">
            <v>44.52</v>
          </cell>
          <cell r="O366">
            <v>90.55</v>
          </cell>
          <cell r="P366">
            <v>110.62</v>
          </cell>
          <cell r="Q366">
            <v>348.79</v>
          </cell>
        </row>
        <row r="367">
          <cell r="A367">
            <v>56210</v>
          </cell>
          <cell r="B367" t="str">
            <v>Office Supply and Equip</v>
          </cell>
          <cell r="E367">
            <v>907.9</v>
          </cell>
          <cell r="F367">
            <v>1266.8599999999999</v>
          </cell>
          <cell r="G367">
            <v>1175.05</v>
          </cell>
          <cell r="H367">
            <v>2018.74</v>
          </cell>
          <cell r="I367">
            <v>1340.75</v>
          </cell>
          <cell r="J367">
            <v>1056.72</v>
          </cell>
          <cell r="K367">
            <v>1348.09</v>
          </cell>
          <cell r="L367">
            <v>2224.39</v>
          </cell>
          <cell r="M367">
            <v>1094.46</v>
          </cell>
          <cell r="N367">
            <v>1045.8699999999999</v>
          </cell>
          <cell r="O367">
            <v>1613.32</v>
          </cell>
          <cell r="P367">
            <v>1365.17</v>
          </cell>
          <cell r="Q367">
            <v>16457.32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26562.799999999996</v>
          </cell>
          <cell r="F371">
            <v>23501.42</v>
          </cell>
          <cell r="G371">
            <v>27636.67</v>
          </cell>
          <cell r="H371">
            <v>22714.119999999995</v>
          </cell>
          <cell r="I371">
            <v>32513.34</v>
          </cell>
          <cell r="J371">
            <v>23855.37</v>
          </cell>
          <cell r="K371">
            <v>28433.989999999994</v>
          </cell>
          <cell r="L371">
            <v>22041.739999999998</v>
          </cell>
          <cell r="M371">
            <v>25858.779999999995</v>
          </cell>
          <cell r="N371">
            <v>25971.11</v>
          </cell>
          <cell r="O371">
            <v>22681.739999999998</v>
          </cell>
          <cell r="P371">
            <v>24752.86</v>
          </cell>
          <cell r="Q371">
            <v>306523.94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427.66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224.45</v>
          </cell>
          <cell r="O376">
            <v>3002.92</v>
          </cell>
          <cell r="P376">
            <v>0</v>
          </cell>
          <cell r="Q376">
            <v>3655.03</v>
          </cell>
        </row>
        <row r="377">
          <cell r="A377">
            <v>57147</v>
          </cell>
          <cell r="B377" t="str">
            <v>Bldg &amp; Property</v>
          </cell>
          <cell r="E377">
            <v>8063.84</v>
          </cell>
          <cell r="F377">
            <v>8169.88</v>
          </cell>
          <cell r="G377">
            <v>6041.82</v>
          </cell>
          <cell r="H377">
            <v>6588.54</v>
          </cell>
          <cell r="I377">
            <v>4365.71</v>
          </cell>
          <cell r="J377">
            <v>4713.99</v>
          </cell>
          <cell r="K377">
            <v>10806.84</v>
          </cell>
          <cell r="L377">
            <v>9251.0400000000009</v>
          </cell>
          <cell r="M377">
            <v>6193.48</v>
          </cell>
          <cell r="N377">
            <v>8759.64</v>
          </cell>
          <cell r="O377">
            <v>5195.24</v>
          </cell>
          <cell r="P377">
            <v>16632.82</v>
          </cell>
          <cell r="Q377">
            <v>94782.84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1384.3</v>
          </cell>
          <cell r="F380">
            <v>289.72000000000003</v>
          </cell>
          <cell r="G380">
            <v>352.8</v>
          </cell>
          <cell r="H380">
            <v>250.3</v>
          </cell>
          <cell r="I380">
            <v>272.69</v>
          </cell>
          <cell r="J380">
            <v>171.46</v>
          </cell>
          <cell r="K380">
            <v>268.27</v>
          </cell>
          <cell r="L380">
            <v>157.77000000000001</v>
          </cell>
          <cell r="M380">
            <v>921.26</v>
          </cell>
          <cell r="N380">
            <v>178.68</v>
          </cell>
          <cell r="O380">
            <v>1625.08</v>
          </cell>
          <cell r="P380">
            <v>312.62</v>
          </cell>
          <cell r="Q380">
            <v>6184.95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17643.07</v>
          </cell>
          <cell r="F383">
            <v>17035.48</v>
          </cell>
          <cell r="G383">
            <v>17673.07</v>
          </cell>
          <cell r="H383">
            <v>17402.849999999999</v>
          </cell>
          <cell r="I383">
            <v>17402.849999999999</v>
          </cell>
          <cell r="J383">
            <v>17402.849999999999</v>
          </cell>
          <cell r="K383">
            <v>17402.849999999999</v>
          </cell>
          <cell r="L383">
            <v>17402.849999999999</v>
          </cell>
          <cell r="M383">
            <v>18791.8</v>
          </cell>
          <cell r="N383">
            <v>17402.849999999999</v>
          </cell>
          <cell r="O383">
            <v>18791.8</v>
          </cell>
          <cell r="P383">
            <v>2852.62</v>
          </cell>
          <cell r="Q383">
            <v>197204.94</v>
          </cell>
        </row>
        <row r="384">
          <cell r="A384">
            <v>57175</v>
          </cell>
          <cell r="B384" t="str">
            <v>Equipment Vehicle Rental</v>
          </cell>
          <cell r="E384">
            <v>328.66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2091.2399999999998</v>
          </cell>
          <cell r="P384">
            <v>397.36</v>
          </cell>
          <cell r="Q384">
            <v>2817.2599999999998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5737.5</v>
          </cell>
          <cell r="F387">
            <v>5737.5</v>
          </cell>
          <cell r="G387">
            <v>5737.5</v>
          </cell>
          <cell r="H387">
            <v>5737.5</v>
          </cell>
          <cell r="I387">
            <v>3780</v>
          </cell>
          <cell r="J387">
            <v>3780</v>
          </cell>
          <cell r="K387">
            <v>3780</v>
          </cell>
          <cell r="L387">
            <v>3780</v>
          </cell>
          <cell r="M387">
            <v>3780</v>
          </cell>
          <cell r="N387">
            <v>3780</v>
          </cell>
          <cell r="O387">
            <v>3780</v>
          </cell>
          <cell r="P387">
            <v>3780</v>
          </cell>
          <cell r="Q387">
            <v>53190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13.5</v>
          </cell>
          <cell r="H388">
            <v>13.5</v>
          </cell>
          <cell r="I388">
            <v>13.5</v>
          </cell>
          <cell r="J388">
            <v>13.5</v>
          </cell>
          <cell r="K388">
            <v>0</v>
          </cell>
          <cell r="L388">
            <v>13.5</v>
          </cell>
          <cell r="M388">
            <v>13.5</v>
          </cell>
          <cell r="N388">
            <v>13.5</v>
          </cell>
          <cell r="O388">
            <v>13.5</v>
          </cell>
          <cell r="P388">
            <v>0</v>
          </cell>
          <cell r="Q388">
            <v>108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54300.08</v>
          </cell>
          <cell r="K390">
            <v>3763.13</v>
          </cell>
          <cell r="L390">
            <v>4344.38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62407.59</v>
          </cell>
        </row>
        <row r="391">
          <cell r="A391">
            <v>57275</v>
          </cell>
          <cell r="B391" t="str">
            <v>Property Taxes</v>
          </cell>
          <cell r="E391">
            <v>648.66999999999996</v>
          </cell>
          <cell r="F391">
            <v>748.26</v>
          </cell>
          <cell r="G391">
            <v>748.26</v>
          </cell>
          <cell r="H391">
            <v>931.59</v>
          </cell>
          <cell r="I391">
            <v>931.59</v>
          </cell>
          <cell r="J391">
            <v>931.61</v>
          </cell>
          <cell r="K391">
            <v>676.33</v>
          </cell>
          <cell r="L391">
            <v>676.33</v>
          </cell>
          <cell r="M391">
            <v>676.33</v>
          </cell>
          <cell r="N391">
            <v>676.33</v>
          </cell>
          <cell r="O391">
            <v>676.33</v>
          </cell>
          <cell r="P391">
            <v>676.33</v>
          </cell>
          <cell r="Q391">
            <v>8997.9599999999991</v>
          </cell>
        </row>
        <row r="392">
          <cell r="A392">
            <v>57280</v>
          </cell>
          <cell r="B392" t="str">
            <v>Other Taxes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266.95</v>
          </cell>
          <cell r="P393">
            <v>0</v>
          </cell>
          <cell r="Q393">
            <v>533.9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-33322.47</v>
          </cell>
          <cell r="K394">
            <v>33322.47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187.5</v>
          </cell>
          <cell r="F395">
            <v>187.5</v>
          </cell>
          <cell r="G395">
            <v>187.5</v>
          </cell>
          <cell r="H395">
            <v>187.5</v>
          </cell>
          <cell r="I395">
            <v>187.5</v>
          </cell>
          <cell r="J395">
            <v>187.5</v>
          </cell>
          <cell r="K395">
            <v>187.5</v>
          </cell>
          <cell r="L395">
            <v>187.5</v>
          </cell>
          <cell r="M395">
            <v>187.5</v>
          </cell>
          <cell r="N395">
            <v>187.5</v>
          </cell>
          <cell r="O395">
            <v>187.5</v>
          </cell>
          <cell r="P395">
            <v>250</v>
          </cell>
          <cell r="Q395">
            <v>2312.5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65</v>
          </cell>
          <cell r="F398">
            <v>0</v>
          </cell>
          <cell r="G398">
            <v>132.5</v>
          </cell>
          <cell r="H398">
            <v>0</v>
          </cell>
          <cell r="I398">
            <v>0</v>
          </cell>
          <cell r="J398">
            <v>132.5</v>
          </cell>
          <cell r="K398">
            <v>0</v>
          </cell>
          <cell r="L398">
            <v>0</v>
          </cell>
          <cell r="M398">
            <v>132.5</v>
          </cell>
          <cell r="N398">
            <v>1975</v>
          </cell>
          <cell r="O398">
            <v>0</v>
          </cell>
          <cell r="P398">
            <v>132.5</v>
          </cell>
          <cell r="Q398">
            <v>2570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4619.28</v>
          </cell>
          <cell r="F400">
            <v>6292.28</v>
          </cell>
          <cell r="G400">
            <v>6547.28</v>
          </cell>
          <cell r="H400">
            <v>5761.53</v>
          </cell>
          <cell r="I400">
            <v>5761.53</v>
          </cell>
          <cell r="J400">
            <v>5761.53</v>
          </cell>
          <cell r="K400">
            <v>5761.49</v>
          </cell>
          <cell r="L400">
            <v>5761.53</v>
          </cell>
          <cell r="M400">
            <v>5761.53</v>
          </cell>
          <cell r="N400">
            <v>5761.53</v>
          </cell>
          <cell r="O400">
            <v>6186.53</v>
          </cell>
          <cell r="P400">
            <v>4741.53</v>
          </cell>
          <cell r="Q400">
            <v>68717.569999999992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38677.819999999992</v>
          </cell>
          <cell r="F406">
            <v>38460.620000000003</v>
          </cell>
          <cell r="G406">
            <v>37434.229999999996</v>
          </cell>
          <cell r="H406">
            <v>37300.97</v>
          </cell>
          <cell r="I406">
            <v>32715.37</v>
          </cell>
          <cell r="J406">
            <v>54072.55</v>
          </cell>
          <cell r="K406">
            <v>75968.88</v>
          </cell>
          <cell r="L406">
            <v>41574.9</v>
          </cell>
          <cell r="M406">
            <v>36457.9</v>
          </cell>
          <cell r="N406">
            <v>39226.43</v>
          </cell>
          <cell r="O406">
            <v>41817.089999999997</v>
          </cell>
          <cell r="P406">
            <v>29775.78</v>
          </cell>
          <cell r="Q406">
            <v>503482.54000000004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10091.379999999999</v>
          </cell>
          <cell r="F417">
            <v>10091.379999999999</v>
          </cell>
          <cell r="G417">
            <v>10091.379999999999</v>
          </cell>
          <cell r="H417">
            <v>10091.379999999999</v>
          </cell>
          <cell r="I417">
            <v>10091.379999999999</v>
          </cell>
          <cell r="J417">
            <v>10091.379999999999</v>
          </cell>
          <cell r="K417">
            <v>10091.379999999999</v>
          </cell>
          <cell r="L417">
            <v>10091.379999999999</v>
          </cell>
          <cell r="M417">
            <v>10091.379999999999</v>
          </cell>
          <cell r="N417">
            <v>10091.379999999999</v>
          </cell>
          <cell r="O417">
            <v>10091.379999999999</v>
          </cell>
          <cell r="P417">
            <v>10091.379999999999</v>
          </cell>
          <cell r="Q417">
            <v>121096.56000000001</v>
          </cell>
        </row>
        <row r="418">
          <cell r="A418">
            <v>59341</v>
          </cell>
          <cell r="B418" t="str">
            <v>A&amp;L - Current Year Claims</v>
          </cell>
          <cell r="E418">
            <v>-6142.07</v>
          </cell>
          <cell r="F418">
            <v>-2400</v>
          </cell>
          <cell r="G418">
            <v>400</v>
          </cell>
          <cell r="H418">
            <v>9853.9</v>
          </cell>
          <cell r="I418">
            <v>0</v>
          </cell>
          <cell r="J418">
            <v>0</v>
          </cell>
          <cell r="K418">
            <v>0</v>
          </cell>
          <cell r="L418">
            <v>4250</v>
          </cell>
          <cell r="M418">
            <v>8924.2000000000007</v>
          </cell>
          <cell r="N418">
            <v>751</v>
          </cell>
          <cell r="O418">
            <v>2071.27</v>
          </cell>
          <cell r="P418">
            <v>24430</v>
          </cell>
          <cell r="Q418">
            <v>42138.3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-10802.07</v>
          </cell>
          <cell r="I419">
            <v>-2004.25</v>
          </cell>
          <cell r="J419">
            <v>1249.05</v>
          </cell>
          <cell r="K419">
            <v>6999.75</v>
          </cell>
          <cell r="L419">
            <v>0</v>
          </cell>
          <cell r="M419">
            <v>0</v>
          </cell>
          <cell r="N419">
            <v>2499.5</v>
          </cell>
          <cell r="O419">
            <v>0</v>
          </cell>
          <cell r="P419">
            <v>0</v>
          </cell>
          <cell r="Q419">
            <v>-2058.0200000000004</v>
          </cell>
        </row>
        <row r="420">
          <cell r="A420">
            <v>59343</v>
          </cell>
          <cell r="B420" t="str">
            <v>WC - Current Year Claims</v>
          </cell>
          <cell r="E420">
            <v>7290.88</v>
          </cell>
          <cell r="F420">
            <v>-17465.98</v>
          </cell>
          <cell r="G420">
            <v>13819.28</v>
          </cell>
          <cell r="H420">
            <v>8553.6</v>
          </cell>
          <cell r="I420">
            <v>5696</v>
          </cell>
          <cell r="J420">
            <v>3275.7</v>
          </cell>
          <cell r="K420">
            <v>6448.16</v>
          </cell>
          <cell r="L420">
            <v>2722</v>
          </cell>
          <cell r="M420">
            <v>820</v>
          </cell>
          <cell r="N420">
            <v>-18388.02</v>
          </cell>
          <cell r="O420">
            <v>-1818.92</v>
          </cell>
          <cell r="P420">
            <v>2266.29</v>
          </cell>
          <cell r="Q420">
            <v>13218.990000000002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-9078.02</v>
          </cell>
          <cell r="I421">
            <v>16579.04</v>
          </cell>
          <cell r="J421">
            <v>98644.06</v>
          </cell>
          <cell r="K421">
            <v>-15344.09</v>
          </cell>
          <cell r="L421">
            <v>-28729.19</v>
          </cell>
          <cell r="M421">
            <v>17918.650000000001</v>
          </cell>
          <cell r="N421">
            <v>-103.64</v>
          </cell>
          <cell r="O421">
            <v>1197.08</v>
          </cell>
          <cell r="P421">
            <v>-19684.740000000002</v>
          </cell>
          <cell r="Q421">
            <v>61399.150000000009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5142.99</v>
          </cell>
          <cell r="F423">
            <v>1000</v>
          </cell>
          <cell r="G423">
            <v>2757.56</v>
          </cell>
          <cell r="H423">
            <v>0</v>
          </cell>
          <cell r="I423">
            <v>1701.74</v>
          </cell>
          <cell r="J423">
            <v>6490.95</v>
          </cell>
          <cell r="K423">
            <v>104.97</v>
          </cell>
          <cell r="L423">
            <v>48.7</v>
          </cell>
          <cell r="M423">
            <v>0</v>
          </cell>
          <cell r="N423">
            <v>11054.22</v>
          </cell>
          <cell r="O423">
            <v>655.83</v>
          </cell>
          <cell r="P423">
            <v>11383.6</v>
          </cell>
          <cell r="Q423">
            <v>40340.559999999998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10000</v>
          </cell>
          <cell r="O424">
            <v>31.43</v>
          </cell>
          <cell r="P424">
            <v>-10904.79</v>
          </cell>
          <cell r="Q424">
            <v>-873.36000000000058</v>
          </cell>
        </row>
        <row r="425">
          <cell r="A425">
            <v>59500</v>
          </cell>
          <cell r="B425" t="str">
            <v>Workers Comp Prem</v>
          </cell>
          <cell r="E425">
            <v>4000</v>
          </cell>
          <cell r="F425">
            <v>2000</v>
          </cell>
          <cell r="G425">
            <v>2000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26000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20383.18</v>
          </cell>
          <cell r="F428">
            <v>-6774.6</v>
          </cell>
          <cell r="G428">
            <v>29068.22</v>
          </cell>
          <cell r="H428">
            <v>10618.789999999997</v>
          </cell>
          <cell r="I428">
            <v>33063.910000000003</v>
          </cell>
          <cell r="J428">
            <v>121751.14</v>
          </cell>
          <cell r="K428">
            <v>10300.169999999996</v>
          </cell>
          <cell r="L428">
            <v>-9617.11</v>
          </cell>
          <cell r="M428">
            <v>40754.230000000003</v>
          </cell>
          <cell r="N428">
            <v>18904.439999999999</v>
          </cell>
          <cell r="O428">
            <v>15228.07</v>
          </cell>
          <cell r="P428">
            <v>17581.739999999998</v>
          </cell>
          <cell r="Q428">
            <v>301262.18000000005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1319.45</v>
          </cell>
          <cell r="I432">
            <v>0</v>
          </cell>
          <cell r="J432">
            <v>24949.35</v>
          </cell>
          <cell r="K432">
            <v>-33354.22</v>
          </cell>
          <cell r="L432">
            <v>-3080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-10165.420000000002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1319.45</v>
          </cell>
          <cell r="I433">
            <v>0</v>
          </cell>
          <cell r="J433">
            <v>24949.35</v>
          </cell>
          <cell r="K433">
            <v>-33354.22</v>
          </cell>
          <cell r="L433">
            <v>-3080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-10165.420000000002</v>
          </cell>
        </row>
        <row r="435">
          <cell r="A435" t="str">
            <v>Total Operating Costs</v>
          </cell>
          <cell r="E435">
            <v>691108.55</v>
          </cell>
          <cell r="F435">
            <v>591691.37000000011</v>
          </cell>
          <cell r="G435">
            <v>679572.21999999986</v>
          </cell>
          <cell r="H435">
            <v>649398.42000000004</v>
          </cell>
          <cell r="I435">
            <v>715012.80999999994</v>
          </cell>
          <cell r="J435">
            <v>823534.92999999993</v>
          </cell>
          <cell r="K435">
            <v>725146.60999999987</v>
          </cell>
          <cell r="L435">
            <v>671623.93</v>
          </cell>
          <cell r="M435">
            <v>721331.92999999993</v>
          </cell>
          <cell r="N435">
            <v>675314.14999999991</v>
          </cell>
          <cell r="O435">
            <v>713873.94</v>
          </cell>
          <cell r="P435">
            <v>696947.79999999981</v>
          </cell>
          <cell r="Q435">
            <v>8354556.6600000001</v>
          </cell>
        </row>
        <row r="437">
          <cell r="A437" t="str">
            <v>Gross Profit</v>
          </cell>
          <cell r="E437">
            <v>958596.29999999981</v>
          </cell>
          <cell r="F437">
            <v>1078399.0499999998</v>
          </cell>
          <cell r="G437">
            <v>980681.78999999992</v>
          </cell>
          <cell r="H437">
            <v>1060013.06</v>
          </cell>
          <cell r="I437">
            <v>998324.67999999935</v>
          </cell>
          <cell r="J437">
            <v>884006.14000000036</v>
          </cell>
          <cell r="K437">
            <v>999176.6099999994</v>
          </cell>
          <cell r="L437">
            <v>1029352.5499999995</v>
          </cell>
          <cell r="M437">
            <v>1005221.45</v>
          </cell>
          <cell r="N437">
            <v>1062170.0200000005</v>
          </cell>
          <cell r="O437">
            <v>1010676.3699999996</v>
          </cell>
          <cell r="P437">
            <v>1011952.0500000003</v>
          </cell>
          <cell r="Q437">
            <v>12078570.07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8.23</v>
          </cell>
          <cell r="M450">
            <v>-8.23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2300</v>
          </cell>
          <cell r="F458">
            <v>2448</v>
          </cell>
          <cell r="G458">
            <v>2391</v>
          </cell>
          <cell r="H458">
            <v>2584.5</v>
          </cell>
          <cell r="I458">
            <v>2565</v>
          </cell>
          <cell r="J458">
            <v>3535</v>
          </cell>
          <cell r="K458">
            <v>2899</v>
          </cell>
          <cell r="L458">
            <v>2443</v>
          </cell>
          <cell r="M458">
            <v>1800</v>
          </cell>
          <cell r="N458">
            <v>2326</v>
          </cell>
          <cell r="O458">
            <v>2339</v>
          </cell>
          <cell r="P458">
            <v>0</v>
          </cell>
          <cell r="Q458">
            <v>27630.5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198.54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198.54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58.5</v>
          </cell>
          <cell r="L468">
            <v>177.74</v>
          </cell>
          <cell r="M468">
            <v>-77.739999999999995</v>
          </cell>
          <cell r="N468">
            <v>0</v>
          </cell>
          <cell r="O468">
            <v>75.52</v>
          </cell>
          <cell r="P468">
            <v>23.74</v>
          </cell>
          <cell r="Q468">
            <v>257.76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12977.33</v>
          </cell>
          <cell r="F470">
            <v>949.64</v>
          </cell>
          <cell r="G470">
            <v>5900.84</v>
          </cell>
          <cell r="H470">
            <v>4161.1099999999997</v>
          </cell>
          <cell r="I470">
            <v>3165.78</v>
          </cell>
          <cell r="J470">
            <v>4520.0600000000004</v>
          </cell>
          <cell r="K470">
            <v>1806.35</v>
          </cell>
          <cell r="L470">
            <v>955.59</v>
          </cell>
          <cell r="M470">
            <v>28827.18</v>
          </cell>
          <cell r="N470">
            <v>25999.119999999999</v>
          </cell>
          <cell r="O470">
            <v>1245.2</v>
          </cell>
          <cell r="P470">
            <v>38523.21</v>
          </cell>
          <cell r="Q470">
            <v>129031.41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15475.869999999999</v>
          </cell>
          <cell r="F480">
            <v>3397.64</v>
          </cell>
          <cell r="G480">
            <v>8291.84</v>
          </cell>
          <cell r="H480">
            <v>6745.61</v>
          </cell>
          <cell r="I480">
            <v>5730.7800000000007</v>
          </cell>
          <cell r="J480">
            <v>8055.06</v>
          </cell>
          <cell r="K480">
            <v>4763.8500000000004</v>
          </cell>
          <cell r="L480">
            <v>3584.5600000000004</v>
          </cell>
          <cell r="M480">
            <v>30541.21</v>
          </cell>
          <cell r="N480">
            <v>28325.119999999999</v>
          </cell>
          <cell r="O480">
            <v>3659.7200000000003</v>
          </cell>
          <cell r="P480">
            <v>38546.949999999997</v>
          </cell>
          <cell r="Q480">
            <v>157118.21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31950.25</v>
          </cell>
          <cell r="F483">
            <v>29217.37</v>
          </cell>
          <cell r="G483">
            <v>34993.21</v>
          </cell>
          <cell r="H483">
            <v>32805.65</v>
          </cell>
          <cell r="I483">
            <v>33117.839999999997</v>
          </cell>
          <cell r="J483">
            <v>36102.11</v>
          </cell>
          <cell r="K483">
            <v>36862.230000000003</v>
          </cell>
          <cell r="L483">
            <v>32246.880000000001</v>
          </cell>
          <cell r="M483">
            <v>35474.660000000003</v>
          </cell>
          <cell r="N483">
            <v>34757.17</v>
          </cell>
          <cell r="O483">
            <v>34601.15</v>
          </cell>
          <cell r="P483">
            <v>36751.879999999997</v>
          </cell>
          <cell r="Q483">
            <v>408880.39999999997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39238.25</v>
          </cell>
          <cell r="F485">
            <v>41055.800000000003</v>
          </cell>
          <cell r="G485">
            <v>43441.67</v>
          </cell>
          <cell r="H485">
            <v>43159.68</v>
          </cell>
          <cell r="I485">
            <v>40707.99</v>
          </cell>
          <cell r="J485">
            <v>44340.75</v>
          </cell>
          <cell r="K485">
            <v>44034.15</v>
          </cell>
          <cell r="L485">
            <v>37123.65</v>
          </cell>
          <cell r="M485">
            <v>40606.129999999997</v>
          </cell>
          <cell r="N485">
            <v>42194.06</v>
          </cell>
          <cell r="O485">
            <v>45471.69</v>
          </cell>
          <cell r="P485">
            <v>48949.11</v>
          </cell>
          <cell r="Q485">
            <v>510322.93</v>
          </cell>
        </row>
        <row r="486">
          <cell r="A486">
            <v>70025</v>
          </cell>
          <cell r="B486" t="str">
            <v>Wages O.T.</v>
          </cell>
          <cell r="E486">
            <v>2096.58</v>
          </cell>
          <cell r="F486">
            <v>2256.92</v>
          </cell>
          <cell r="G486">
            <v>520.88</v>
          </cell>
          <cell r="H486">
            <v>1862.34</v>
          </cell>
          <cell r="I486">
            <v>3126.98</v>
          </cell>
          <cell r="J486">
            <v>1540.45</v>
          </cell>
          <cell r="K486">
            <v>2442.46</v>
          </cell>
          <cell r="L486">
            <v>2985.84</v>
          </cell>
          <cell r="M486">
            <v>1455.97</v>
          </cell>
          <cell r="N486">
            <v>1845.98</v>
          </cell>
          <cell r="O486">
            <v>2373.81</v>
          </cell>
          <cell r="P486">
            <v>1626.79</v>
          </cell>
          <cell r="Q486">
            <v>24135.000000000004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4809.7700000000004</v>
          </cell>
          <cell r="F489">
            <v>2140.23</v>
          </cell>
          <cell r="G489">
            <v>5107.6499999999996</v>
          </cell>
          <cell r="H489">
            <v>4226.5600000000004</v>
          </cell>
          <cell r="I489">
            <v>1425.85</v>
          </cell>
          <cell r="J489">
            <v>387.84</v>
          </cell>
          <cell r="K489">
            <v>100</v>
          </cell>
          <cell r="L489">
            <v>3426.61</v>
          </cell>
          <cell r="M489">
            <v>665.4</v>
          </cell>
          <cell r="N489">
            <v>-1015.84</v>
          </cell>
          <cell r="O489">
            <v>581.19000000000005</v>
          </cell>
          <cell r="P489">
            <v>5025.8500000000004</v>
          </cell>
          <cell r="Q489">
            <v>26881.11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6680.67</v>
          </cell>
          <cell r="F491">
            <v>232.03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10440.92</v>
          </cell>
          <cell r="M491">
            <v>7401.37</v>
          </cell>
          <cell r="N491">
            <v>14152.75</v>
          </cell>
          <cell r="O491">
            <v>1820.49</v>
          </cell>
          <cell r="P491">
            <v>6453.68</v>
          </cell>
          <cell r="Q491">
            <v>47181.909999999996</v>
          </cell>
        </row>
        <row r="492">
          <cell r="A492">
            <v>70050</v>
          </cell>
          <cell r="B492" t="str">
            <v>Payroll Taxes</v>
          </cell>
          <cell r="E492">
            <v>9179.65</v>
          </cell>
          <cell r="F492">
            <v>6291.4</v>
          </cell>
          <cell r="G492">
            <v>7661.43</v>
          </cell>
          <cell r="H492">
            <v>6697.51</v>
          </cell>
          <cell r="I492">
            <v>6629.71</v>
          </cell>
          <cell r="J492">
            <v>7324.51</v>
          </cell>
          <cell r="K492">
            <v>5887.85</v>
          </cell>
          <cell r="L492">
            <v>5608.72</v>
          </cell>
          <cell r="M492">
            <v>5768.98</v>
          </cell>
          <cell r="N492">
            <v>5999.27</v>
          </cell>
          <cell r="O492">
            <v>6190.7</v>
          </cell>
          <cell r="P492">
            <v>6776.28</v>
          </cell>
          <cell r="Q492">
            <v>80016.009999999995</v>
          </cell>
        </row>
        <row r="493">
          <cell r="A493">
            <v>70060</v>
          </cell>
          <cell r="B493" t="str">
            <v>Group Insurance</v>
          </cell>
          <cell r="E493">
            <v>10365.61</v>
          </cell>
          <cell r="F493">
            <v>10230.65</v>
          </cell>
          <cell r="G493">
            <v>8851.43</v>
          </cell>
          <cell r="H493">
            <v>12049.32</v>
          </cell>
          <cell r="I493">
            <v>9943.51</v>
          </cell>
          <cell r="J493">
            <v>9742.43</v>
          </cell>
          <cell r="K493">
            <v>9734.74</v>
          </cell>
          <cell r="L493">
            <v>9561.06</v>
          </cell>
          <cell r="M493">
            <v>8494.4699999999993</v>
          </cell>
          <cell r="N493">
            <v>11177.83</v>
          </cell>
          <cell r="O493">
            <v>11411.65</v>
          </cell>
          <cell r="P493">
            <v>11731.69</v>
          </cell>
          <cell r="Q493">
            <v>123294.39</v>
          </cell>
        </row>
        <row r="494">
          <cell r="A494">
            <v>70065</v>
          </cell>
          <cell r="B494" t="str">
            <v>Vacation Pay</v>
          </cell>
          <cell r="E494">
            <v>5445.15</v>
          </cell>
          <cell r="F494">
            <v>2867.53</v>
          </cell>
          <cell r="G494">
            <v>2000.31</v>
          </cell>
          <cell r="H494">
            <v>3981.39</v>
          </cell>
          <cell r="I494">
            <v>4870.18</v>
          </cell>
          <cell r="J494">
            <v>3114.5</v>
          </cell>
          <cell r="K494">
            <v>4765.6099999999997</v>
          </cell>
          <cell r="L494">
            <v>2058.0100000000002</v>
          </cell>
          <cell r="M494">
            <v>3147.12</v>
          </cell>
          <cell r="N494">
            <v>4048.56</v>
          </cell>
          <cell r="O494">
            <v>2256.75</v>
          </cell>
          <cell r="P494">
            <v>3468.68</v>
          </cell>
          <cell r="Q494">
            <v>42023.79</v>
          </cell>
        </row>
        <row r="495">
          <cell r="A495">
            <v>70070</v>
          </cell>
          <cell r="B495" t="str">
            <v>Sick Pay</v>
          </cell>
          <cell r="E495">
            <v>334.55</v>
          </cell>
          <cell r="F495">
            <v>550.89</v>
          </cell>
          <cell r="G495">
            <v>1270.23</v>
          </cell>
          <cell r="H495">
            <v>745.77</v>
          </cell>
          <cell r="I495">
            <v>1246.57</v>
          </cell>
          <cell r="J495">
            <v>334.08</v>
          </cell>
          <cell r="K495">
            <v>365.29</v>
          </cell>
          <cell r="L495">
            <v>1258.6099999999999</v>
          </cell>
          <cell r="M495">
            <v>594.48</v>
          </cell>
          <cell r="N495">
            <v>799.28</v>
          </cell>
          <cell r="O495">
            <v>359.64</v>
          </cell>
          <cell r="P495">
            <v>428.72</v>
          </cell>
          <cell r="Q495">
            <v>8288.1099999999988</v>
          </cell>
        </row>
        <row r="496">
          <cell r="A496">
            <v>70086</v>
          </cell>
          <cell r="B496" t="str">
            <v>Safety and Training</v>
          </cell>
          <cell r="E496">
            <v>307.08999999999997</v>
          </cell>
          <cell r="F496">
            <v>-262.68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146.11000000000001</v>
          </cell>
          <cell r="N496">
            <v>550</v>
          </cell>
          <cell r="O496">
            <v>70</v>
          </cell>
          <cell r="P496">
            <v>2091.2399999999998</v>
          </cell>
          <cell r="Q496">
            <v>2901.7599999999998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912.78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912.78</v>
          </cell>
        </row>
        <row r="498">
          <cell r="A498">
            <v>70095</v>
          </cell>
          <cell r="B498" t="str">
            <v>Empl &amp; Commun Activ</v>
          </cell>
          <cell r="E498">
            <v>14055.36</v>
          </cell>
          <cell r="F498">
            <v>3129.49</v>
          </cell>
          <cell r="G498">
            <v>-8366.42</v>
          </cell>
          <cell r="H498">
            <v>1482.03</v>
          </cell>
          <cell r="I498">
            <v>4740.3999999999996</v>
          </cell>
          <cell r="J498">
            <v>5688.11</v>
          </cell>
          <cell r="K498">
            <v>11283.12</v>
          </cell>
          <cell r="L498">
            <v>21266.09</v>
          </cell>
          <cell r="M498">
            <v>1553.42</v>
          </cell>
          <cell r="N498">
            <v>3453.38</v>
          </cell>
          <cell r="O498">
            <v>4558.05</v>
          </cell>
          <cell r="P498">
            <v>3947.63</v>
          </cell>
          <cell r="Q498">
            <v>66790.659999999989</v>
          </cell>
        </row>
        <row r="499">
          <cell r="A499">
            <v>70105</v>
          </cell>
          <cell r="B499" t="str">
            <v>Employee Relocation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937.5</v>
          </cell>
          <cell r="F502">
            <v>-1250</v>
          </cell>
          <cell r="G502">
            <v>500</v>
          </cell>
          <cell r="H502">
            <v>2250</v>
          </cell>
          <cell r="I502">
            <v>250</v>
          </cell>
          <cell r="J502">
            <v>500</v>
          </cell>
          <cell r="K502">
            <v>1191.54</v>
          </cell>
          <cell r="L502">
            <v>500</v>
          </cell>
          <cell r="M502">
            <v>0</v>
          </cell>
          <cell r="N502">
            <v>0</v>
          </cell>
          <cell r="O502">
            <v>500</v>
          </cell>
          <cell r="P502">
            <v>0</v>
          </cell>
          <cell r="Q502">
            <v>5379.04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1250</v>
          </cell>
          <cell r="I504">
            <v>0</v>
          </cell>
          <cell r="J504">
            <v>0</v>
          </cell>
          <cell r="K504">
            <v>1250</v>
          </cell>
          <cell r="L504">
            <v>0</v>
          </cell>
          <cell r="M504">
            <v>500</v>
          </cell>
          <cell r="N504">
            <v>250</v>
          </cell>
          <cell r="O504">
            <v>0</v>
          </cell>
          <cell r="P504">
            <v>0</v>
          </cell>
          <cell r="Q504">
            <v>3250</v>
          </cell>
        </row>
        <row r="505">
          <cell r="A505">
            <v>70116</v>
          </cell>
          <cell r="B505" t="str">
            <v>Pension and Profit Sharing</v>
          </cell>
          <cell r="E505">
            <v>991.8</v>
          </cell>
          <cell r="F505">
            <v>1061.8</v>
          </cell>
          <cell r="G505">
            <v>1561.6</v>
          </cell>
          <cell r="H505">
            <v>1001.55</v>
          </cell>
          <cell r="I505">
            <v>1064.48</v>
          </cell>
          <cell r="J505">
            <v>880.04</v>
          </cell>
          <cell r="K505">
            <v>837.46</v>
          </cell>
          <cell r="L505">
            <v>818.44</v>
          </cell>
          <cell r="M505">
            <v>814.08</v>
          </cell>
          <cell r="N505">
            <v>1291.5999999999999</v>
          </cell>
          <cell r="O505">
            <v>832.75</v>
          </cell>
          <cell r="P505">
            <v>978.78</v>
          </cell>
          <cell r="Q505">
            <v>12134.380000000001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9455.33</v>
          </cell>
          <cell r="F510">
            <v>10366.76</v>
          </cell>
          <cell r="G510">
            <v>12777.28</v>
          </cell>
          <cell r="H510">
            <v>9429.9599999999991</v>
          </cell>
          <cell r="I510">
            <v>4111.67</v>
          </cell>
          <cell r="J510">
            <v>13752.97</v>
          </cell>
          <cell r="K510">
            <v>28825.42</v>
          </cell>
          <cell r="L510">
            <v>23366.78</v>
          </cell>
          <cell r="M510">
            <v>-1234.82</v>
          </cell>
          <cell r="N510">
            <v>8735.3799999999992</v>
          </cell>
          <cell r="O510">
            <v>11153.09</v>
          </cell>
          <cell r="P510">
            <v>9005.61</v>
          </cell>
          <cell r="Q510">
            <v>139745.43</v>
          </cell>
        </row>
        <row r="511">
          <cell r="A511">
            <v>70150</v>
          </cell>
          <cell r="B511" t="str">
            <v>Utilities</v>
          </cell>
          <cell r="E511">
            <v>1142.2</v>
          </cell>
          <cell r="F511">
            <v>1092.4000000000001</v>
          </cell>
          <cell r="G511">
            <v>1092.57</v>
          </cell>
          <cell r="H511">
            <v>1056.2</v>
          </cell>
          <cell r="I511">
            <v>971.23</v>
          </cell>
          <cell r="J511">
            <v>927.16</v>
          </cell>
          <cell r="K511">
            <v>0</v>
          </cell>
          <cell r="L511">
            <v>869.77</v>
          </cell>
          <cell r="M511">
            <v>868.91</v>
          </cell>
          <cell r="N511">
            <v>878.75</v>
          </cell>
          <cell r="O511">
            <v>973.97</v>
          </cell>
          <cell r="P511">
            <v>1678.97</v>
          </cell>
          <cell r="Q511">
            <v>11552.13</v>
          </cell>
        </row>
        <row r="512">
          <cell r="A512">
            <v>70165</v>
          </cell>
          <cell r="B512" t="str">
            <v>Communications</v>
          </cell>
          <cell r="E512">
            <v>1837.34</v>
          </cell>
          <cell r="F512">
            <v>1811.33</v>
          </cell>
          <cell r="G512">
            <v>2247.1</v>
          </cell>
          <cell r="H512">
            <v>1908.93</v>
          </cell>
          <cell r="I512">
            <v>2066.65</v>
          </cell>
          <cell r="J512">
            <v>2198.11</v>
          </cell>
          <cell r="K512">
            <v>2042.44</v>
          </cell>
          <cell r="L512">
            <v>2129.4</v>
          </cell>
          <cell r="M512">
            <v>2270.06</v>
          </cell>
          <cell r="N512">
            <v>2682.39</v>
          </cell>
          <cell r="O512">
            <v>1762.11</v>
          </cell>
          <cell r="P512">
            <v>2834.19</v>
          </cell>
          <cell r="Q512">
            <v>25790.05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156.94999999999999</v>
          </cell>
          <cell r="F514">
            <v>186.7</v>
          </cell>
          <cell r="G514">
            <v>355.41</v>
          </cell>
          <cell r="H514">
            <v>205.54</v>
          </cell>
          <cell r="I514">
            <v>168.04</v>
          </cell>
          <cell r="J514">
            <v>205.54</v>
          </cell>
          <cell r="K514">
            <v>356.92</v>
          </cell>
          <cell r="L514">
            <v>187.5</v>
          </cell>
          <cell r="M514">
            <v>75</v>
          </cell>
          <cell r="N514">
            <v>223.5</v>
          </cell>
          <cell r="O514">
            <v>226.5</v>
          </cell>
          <cell r="P514">
            <v>150</v>
          </cell>
          <cell r="Q514">
            <v>2497.6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1663.37</v>
          </cell>
          <cell r="F517">
            <v>1464.26</v>
          </cell>
          <cell r="G517">
            <v>492.87</v>
          </cell>
          <cell r="H517">
            <v>1792.31</v>
          </cell>
          <cell r="I517">
            <v>1736.3</v>
          </cell>
          <cell r="J517">
            <v>1600.37</v>
          </cell>
          <cell r="K517">
            <v>417.65</v>
          </cell>
          <cell r="L517">
            <v>1589.73</v>
          </cell>
          <cell r="M517">
            <v>1686.05</v>
          </cell>
          <cell r="N517">
            <v>1653.87</v>
          </cell>
          <cell r="O517">
            <v>1642.82</v>
          </cell>
          <cell r="P517">
            <v>1641.55</v>
          </cell>
          <cell r="Q517">
            <v>17381.149999999998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244</v>
          </cell>
          <cell r="K518">
            <v>-244</v>
          </cell>
          <cell r="L518">
            <v>0</v>
          </cell>
          <cell r="M518">
            <v>0</v>
          </cell>
          <cell r="N518">
            <v>450</v>
          </cell>
          <cell r="O518">
            <v>80</v>
          </cell>
          <cell r="P518">
            <v>5</v>
          </cell>
          <cell r="Q518">
            <v>535</v>
          </cell>
        </row>
        <row r="519">
          <cell r="A519">
            <v>70195</v>
          </cell>
          <cell r="B519" t="str">
            <v>Dues and Subscriptions</v>
          </cell>
          <cell r="E519">
            <v>734.67</v>
          </cell>
          <cell r="F519">
            <v>3500</v>
          </cell>
          <cell r="G519">
            <v>654.66999999999996</v>
          </cell>
          <cell r="H519">
            <v>3788.33</v>
          </cell>
          <cell r="I519">
            <v>831.17</v>
          </cell>
          <cell r="J519">
            <v>2522.33</v>
          </cell>
          <cell r="K519">
            <v>3255.67</v>
          </cell>
          <cell r="L519">
            <v>3419.03</v>
          </cell>
          <cell r="M519">
            <v>1208.23</v>
          </cell>
          <cell r="N519">
            <v>2099.1799999999998</v>
          </cell>
          <cell r="O519">
            <v>3420.89</v>
          </cell>
          <cell r="P519">
            <v>1716.89</v>
          </cell>
          <cell r="Q519">
            <v>27151.059999999998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225.54</v>
          </cell>
          <cell r="F521">
            <v>769.5</v>
          </cell>
          <cell r="G521">
            <v>907.05</v>
          </cell>
          <cell r="H521">
            <v>0</v>
          </cell>
          <cell r="I521">
            <v>627.9</v>
          </cell>
          <cell r="J521">
            <v>18.75</v>
          </cell>
          <cell r="K521">
            <v>51</v>
          </cell>
          <cell r="L521">
            <v>-46.5</v>
          </cell>
          <cell r="M521">
            <v>1021.88</v>
          </cell>
          <cell r="N521">
            <v>876</v>
          </cell>
          <cell r="O521">
            <v>92.25</v>
          </cell>
          <cell r="P521">
            <v>339.6</v>
          </cell>
          <cell r="Q521">
            <v>4882.97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23.53</v>
          </cell>
          <cell r="G522">
            <v>0</v>
          </cell>
          <cell r="H522">
            <v>321.41000000000003</v>
          </cell>
          <cell r="I522">
            <v>0</v>
          </cell>
          <cell r="J522">
            <v>341.1</v>
          </cell>
          <cell r="K522">
            <v>728.42</v>
          </cell>
          <cell r="L522">
            <v>-72.099999999999994</v>
          </cell>
          <cell r="M522">
            <v>0</v>
          </cell>
          <cell r="N522">
            <v>41.89</v>
          </cell>
          <cell r="O522">
            <v>0</v>
          </cell>
          <cell r="P522">
            <v>0</v>
          </cell>
          <cell r="Q522">
            <v>1384.2500000000002</v>
          </cell>
        </row>
        <row r="523">
          <cell r="A523">
            <v>70202</v>
          </cell>
          <cell r="B523" t="str">
            <v>Excursions Meetings</v>
          </cell>
          <cell r="E523">
            <v>300</v>
          </cell>
          <cell r="F523">
            <v>345.51</v>
          </cell>
          <cell r="G523">
            <v>0</v>
          </cell>
          <cell r="H523">
            <v>0</v>
          </cell>
          <cell r="I523">
            <v>485</v>
          </cell>
          <cell r="J523">
            <v>1248.75</v>
          </cell>
          <cell r="K523">
            <v>0</v>
          </cell>
          <cell r="L523">
            <v>288.39999999999998</v>
          </cell>
          <cell r="M523">
            <v>0</v>
          </cell>
          <cell r="N523">
            <v>0</v>
          </cell>
          <cell r="O523">
            <v>279</v>
          </cell>
          <cell r="P523">
            <v>0</v>
          </cell>
          <cell r="Q523">
            <v>2946.6600000000003</v>
          </cell>
        </row>
        <row r="524">
          <cell r="A524">
            <v>70203</v>
          </cell>
          <cell r="B524" t="str">
            <v>Lodging</v>
          </cell>
          <cell r="E524">
            <v>462.54</v>
          </cell>
          <cell r="F524">
            <v>0</v>
          </cell>
          <cell r="G524">
            <v>0</v>
          </cell>
          <cell r="H524">
            <v>653.4</v>
          </cell>
          <cell r="I524">
            <v>579</v>
          </cell>
          <cell r="J524">
            <v>0</v>
          </cell>
          <cell r="K524">
            <v>797.67</v>
          </cell>
          <cell r="L524">
            <v>618.57000000000005</v>
          </cell>
          <cell r="M524">
            <v>382.5</v>
          </cell>
          <cell r="N524">
            <v>140.19999999999999</v>
          </cell>
          <cell r="O524">
            <v>457.4</v>
          </cell>
          <cell r="P524">
            <v>1133.44</v>
          </cell>
          <cell r="Q524">
            <v>5224.72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592.16</v>
          </cell>
          <cell r="F526">
            <v>812.81</v>
          </cell>
          <cell r="G526">
            <v>372.79</v>
          </cell>
          <cell r="H526">
            <v>924.67</v>
          </cell>
          <cell r="I526">
            <v>591.26</v>
          </cell>
          <cell r="J526">
            <v>614.52</v>
          </cell>
          <cell r="K526">
            <v>370.59</v>
          </cell>
          <cell r="L526">
            <v>811.62</v>
          </cell>
          <cell r="M526">
            <v>291.60000000000002</v>
          </cell>
          <cell r="N526">
            <v>789.52</v>
          </cell>
          <cell r="O526">
            <v>730.2</v>
          </cell>
          <cell r="P526">
            <v>523.23</v>
          </cell>
          <cell r="Q526">
            <v>7424.9699999999993</v>
          </cell>
        </row>
        <row r="527">
          <cell r="A527">
            <v>70206</v>
          </cell>
          <cell r="B527" t="str">
            <v>Meals</v>
          </cell>
          <cell r="E527">
            <v>155.22</v>
          </cell>
          <cell r="F527">
            <v>199.8</v>
          </cell>
          <cell r="G527">
            <v>112.98</v>
          </cell>
          <cell r="H527">
            <v>115.92</v>
          </cell>
          <cell r="I527">
            <v>277.83</v>
          </cell>
          <cell r="J527">
            <v>270.38</v>
          </cell>
          <cell r="K527">
            <v>579.17999999999995</v>
          </cell>
          <cell r="L527">
            <v>-136.55000000000001</v>
          </cell>
          <cell r="M527">
            <v>50</v>
          </cell>
          <cell r="N527">
            <v>287</v>
          </cell>
          <cell r="O527">
            <v>150.02000000000001</v>
          </cell>
          <cell r="P527">
            <v>59.7</v>
          </cell>
          <cell r="Q527">
            <v>2121.48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3.75</v>
          </cell>
          <cell r="O528">
            <v>0</v>
          </cell>
          <cell r="P528">
            <v>0</v>
          </cell>
          <cell r="Q528">
            <v>3.75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7068.1</v>
          </cell>
          <cell r="F530">
            <v>6155.01</v>
          </cell>
          <cell r="G530">
            <v>3868.92</v>
          </cell>
          <cell r="H530">
            <v>3782.02</v>
          </cell>
          <cell r="I530">
            <v>2862.22</v>
          </cell>
          <cell r="J530">
            <v>4721.92</v>
          </cell>
          <cell r="K530">
            <v>5210.1099999999997</v>
          </cell>
          <cell r="L530">
            <v>4854.1400000000003</v>
          </cell>
          <cell r="M530">
            <v>4059.64</v>
          </cell>
          <cell r="N530">
            <v>7017.47</v>
          </cell>
          <cell r="O530">
            <v>1056.94</v>
          </cell>
          <cell r="P530">
            <v>7841.63</v>
          </cell>
          <cell r="Q530">
            <v>58498.12</v>
          </cell>
        </row>
        <row r="531">
          <cell r="A531">
            <v>70213</v>
          </cell>
          <cell r="B531" t="str">
            <v>P-Card Rebate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7453.96</v>
          </cell>
          <cell r="F532">
            <v>8072.47</v>
          </cell>
          <cell r="G532">
            <v>8471.26</v>
          </cell>
          <cell r="H532">
            <v>7487.53</v>
          </cell>
          <cell r="I532">
            <v>7402.35</v>
          </cell>
          <cell r="J532">
            <v>8604.07</v>
          </cell>
          <cell r="K532">
            <v>8742.07</v>
          </cell>
          <cell r="L532">
            <v>9298.84</v>
          </cell>
          <cell r="M532">
            <v>9731.43</v>
          </cell>
          <cell r="N532">
            <v>9257.65</v>
          </cell>
          <cell r="O532">
            <v>10120.43</v>
          </cell>
          <cell r="P532">
            <v>9008.27</v>
          </cell>
          <cell r="Q532">
            <v>103650.33</v>
          </cell>
        </row>
        <row r="533">
          <cell r="A533">
            <v>70215</v>
          </cell>
          <cell r="B533" t="str">
            <v>Bank Charges</v>
          </cell>
          <cell r="E533">
            <v>520.58000000000004</v>
          </cell>
          <cell r="F533">
            <v>527.17999999999995</v>
          </cell>
          <cell r="G533">
            <v>539.19000000000005</v>
          </cell>
          <cell r="H533">
            <v>530.33000000000004</v>
          </cell>
          <cell r="I533">
            <v>471.57</v>
          </cell>
          <cell r="J533">
            <v>491.42</v>
          </cell>
          <cell r="K533">
            <v>465.31</v>
          </cell>
          <cell r="L533">
            <v>559.30999999999995</v>
          </cell>
          <cell r="M533">
            <v>476.99</v>
          </cell>
          <cell r="N533">
            <v>385.37</v>
          </cell>
          <cell r="O533">
            <v>367.56</v>
          </cell>
          <cell r="P533">
            <v>638.20000000000005</v>
          </cell>
          <cell r="Q533">
            <v>5973.01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2100</v>
          </cell>
          <cell r="F536">
            <v>-679.79</v>
          </cell>
          <cell r="G536">
            <v>0</v>
          </cell>
          <cell r="H536">
            <v>31.64</v>
          </cell>
          <cell r="I536">
            <v>0</v>
          </cell>
          <cell r="J536">
            <v>0</v>
          </cell>
          <cell r="K536">
            <v>500</v>
          </cell>
          <cell r="L536">
            <v>710.94</v>
          </cell>
          <cell r="M536">
            <v>0</v>
          </cell>
          <cell r="N536">
            <v>3049.29</v>
          </cell>
          <cell r="O536">
            <v>5336.83</v>
          </cell>
          <cell r="P536">
            <v>0</v>
          </cell>
          <cell r="Q536">
            <v>11048.91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25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25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134.16</v>
          </cell>
          <cell r="F540">
            <v>0</v>
          </cell>
          <cell r="G540">
            <v>198.36</v>
          </cell>
          <cell r="H540">
            <v>3699.71</v>
          </cell>
          <cell r="I540">
            <v>1056.02</v>
          </cell>
          <cell r="J540">
            <v>682.19</v>
          </cell>
          <cell r="K540">
            <v>3008.78</v>
          </cell>
          <cell r="L540">
            <v>-2300.2800000000002</v>
          </cell>
          <cell r="M540">
            <v>3301.28</v>
          </cell>
          <cell r="N540">
            <v>0.2</v>
          </cell>
          <cell r="O540">
            <v>-0.2</v>
          </cell>
          <cell r="P540">
            <v>1207.32</v>
          </cell>
          <cell r="Q540">
            <v>10987.54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324.20999999999998</v>
          </cell>
          <cell r="F542">
            <v>333.23</v>
          </cell>
          <cell r="G542">
            <v>333.23</v>
          </cell>
          <cell r="H542">
            <v>333.23</v>
          </cell>
          <cell r="I542">
            <v>333.23</v>
          </cell>
          <cell r="J542">
            <v>333.23</v>
          </cell>
          <cell r="K542">
            <v>333.23</v>
          </cell>
          <cell r="L542">
            <v>300.73</v>
          </cell>
          <cell r="M542">
            <v>300.73</v>
          </cell>
          <cell r="N542">
            <v>300.73</v>
          </cell>
          <cell r="O542">
            <v>300.86</v>
          </cell>
          <cell r="P542">
            <v>300.86</v>
          </cell>
          <cell r="Q542">
            <v>3827.5000000000005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659.25</v>
          </cell>
          <cell r="G545">
            <v>168.64</v>
          </cell>
          <cell r="H545">
            <v>0</v>
          </cell>
          <cell r="I545">
            <v>900</v>
          </cell>
          <cell r="J545">
            <v>168.64</v>
          </cell>
          <cell r="K545">
            <v>-900</v>
          </cell>
          <cell r="L545">
            <v>0</v>
          </cell>
          <cell r="M545">
            <v>168.64</v>
          </cell>
          <cell r="N545">
            <v>0</v>
          </cell>
          <cell r="O545">
            <v>548.44000000000005</v>
          </cell>
          <cell r="P545">
            <v>243.29</v>
          </cell>
          <cell r="Q545">
            <v>1956.8999999999996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3633</v>
          </cell>
          <cell r="F549">
            <v>3633</v>
          </cell>
          <cell r="G549">
            <v>4280.66</v>
          </cell>
          <cell r="H549">
            <v>5100.2</v>
          </cell>
          <cell r="I549">
            <v>5100.2</v>
          </cell>
          <cell r="J549">
            <v>5100.2</v>
          </cell>
          <cell r="K549">
            <v>6353.54</v>
          </cell>
          <cell r="L549">
            <v>4787.74</v>
          </cell>
          <cell r="M549">
            <v>4507.07</v>
          </cell>
          <cell r="N549">
            <v>4985.55</v>
          </cell>
          <cell r="O549">
            <v>5021.75</v>
          </cell>
          <cell r="P549">
            <v>4949.34</v>
          </cell>
          <cell r="Q549">
            <v>57452.25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3053.24</v>
          </cell>
          <cell r="F551">
            <v>27123.4</v>
          </cell>
          <cell r="G551">
            <v>1994.05</v>
          </cell>
          <cell r="H551">
            <v>25497.25</v>
          </cell>
          <cell r="I551">
            <v>4148.7299999999996</v>
          </cell>
          <cell r="J551">
            <v>12634.95</v>
          </cell>
          <cell r="K551">
            <v>2733.27</v>
          </cell>
          <cell r="L551">
            <v>28900.27</v>
          </cell>
          <cell r="M551">
            <v>2744.08</v>
          </cell>
          <cell r="N551">
            <v>23341.62</v>
          </cell>
          <cell r="O551">
            <v>2653.19</v>
          </cell>
          <cell r="P551">
            <v>25630.6</v>
          </cell>
          <cell r="Q551">
            <v>160454.65000000002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435.77</v>
          </cell>
          <cell r="G553">
            <v>693.82</v>
          </cell>
          <cell r="H553">
            <v>0</v>
          </cell>
          <cell r="I553">
            <v>0</v>
          </cell>
          <cell r="J553">
            <v>0</v>
          </cell>
          <cell r="K553">
            <v>71.819999999999993</v>
          </cell>
          <cell r="L553">
            <v>73.77</v>
          </cell>
          <cell r="M553">
            <v>0</v>
          </cell>
          <cell r="N553">
            <v>0</v>
          </cell>
          <cell r="O553">
            <v>0</v>
          </cell>
          <cell r="P553">
            <v>561.86</v>
          </cell>
          <cell r="Q553">
            <v>1837.04</v>
          </cell>
        </row>
        <row r="554">
          <cell r="A554">
            <v>70310</v>
          </cell>
          <cell r="B554" t="str">
            <v>Bad Debt Provision</v>
          </cell>
          <cell r="E554">
            <v>-38144.620000000003</v>
          </cell>
          <cell r="F554">
            <v>34133.97</v>
          </cell>
          <cell r="G554">
            <v>-43595.040000000001</v>
          </cell>
          <cell r="H554">
            <v>39178.03</v>
          </cell>
          <cell r="I554">
            <v>-23435.439999999999</v>
          </cell>
          <cell r="J554">
            <v>54303.69</v>
          </cell>
          <cell r="K554">
            <v>-33171.480000000003</v>
          </cell>
          <cell r="L554">
            <v>54213.2</v>
          </cell>
          <cell r="M554">
            <v>-34096.239999999998</v>
          </cell>
          <cell r="N554">
            <v>57772.45</v>
          </cell>
          <cell r="O554">
            <v>-39518.949999999997</v>
          </cell>
          <cell r="P554">
            <v>53267.67</v>
          </cell>
          <cell r="Q554">
            <v>80907.239999999991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6198.28</v>
          </cell>
          <cell r="F556">
            <v>9319.4599999999991</v>
          </cell>
          <cell r="G556">
            <v>5273.3</v>
          </cell>
          <cell r="H556">
            <v>8215.32</v>
          </cell>
          <cell r="I556">
            <v>5615.84</v>
          </cell>
          <cell r="J556">
            <v>3201.73</v>
          </cell>
          <cell r="K556">
            <v>4767.67</v>
          </cell>
          <cell r="L556">
            <v>2810.14</v>
          </cell>
          <cell r="M556">
            <v>5490.95</v>
          </cell>
          <cell r="N556">
            <v>4968.87</v>
          </cell>
          <cell r="O556">
            <v>5918.1</v>
          </cell>
          <cell r="P556">
            <v>0</v>
          </cell>
          <cell r="Q556">
            <v>61779.659999999996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-78.28</v>
          </cell>
          <cell r="G563">
            <v>0</v>
          </cell>
          <cell r="H563">
            <v>-123.75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-202.03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38.020000000000003</v>
          </cell>
          <cell r="M564">
            <v>0</v>
          </cell>
          <cell r="N564">
            <v>-38.020000000000003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135458.46000000002</v>
          </cell>
          <cell r="F575">
            <v>208641.47999999992</v>
          </cell>
          <cell r="G575">
            <v>98781.099999999962</v>
          </cell>
          <cell r="H575">
            <v>225439.98</v>
          </cell>
          <cell r="I575">
            <v>124024.28</v>
          </cell>
          <cell r="J575">
            <v>224140.84000000008</v>
          </cell>
          <cell r="K575">
            <v>154049.73000000004</v>
          </cell>
          <cell r="L575">
            <v>264592.3</v>
          </cell>
          <cell r="M575">
            <v>109926.17</v>
          </cell>
          <cell r="N575">
            <v>249406.65000000005</v>
          </cell>
          <cell r="O575">
            <v>123801.06999999996</v>
          </cell>
          <cell r="P575">
            <v>250967.55000000005</v>
          </cell>
          <cell r="Q575">
            <v>2169229.61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95576.95</v>
          </cell>
          <cell r="F578">
            <v>93754.57</v>
          </cell>
          <cell r="G578">
            <v>96892.32</v>
          </cell>
          <cell r="H578">
            <v>96287.7</v>
          </cell>
          <cell r="I578">
            <v>98950.95</v>
          </cell>
          <cell r="J578">
            <v>99254.64</v>
          </cell>
          <cell r="K578">
            <v>97352.26</v>
          </cell>
          <cell r="L578">
            <v>97777.96</v>
          </cell>
          <cell r="M578">
            <v>98592.93</v>
          </cell>
          <cell r="N578">
            <v>101400.48</v>
          </cell>
          <cell r="O578">
            <v>100544.01</v>
          </cell>
          <cell r="P578">
            <v>100617.72</v>
          </cell>
          <cell r="Q578">
            <v>1177002.49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95576.95</v>
          </cell>
          <cell r="F580">
            <v>93754.57</v>
          </cell>
          <cell r="G580">
            <v>96892.32</v>
          </cell>
          <cell r="H580">
            <v>96287.7</v>
          </cell>
          <cell r="I580">
            <v>98950.95</v>
          </cell>
          <cell r="J580">
            <v>99254.64</v>
          </cell>
          <cell r="K580">
            <v>97352.26</v>
          </cell>
          <cell r="L580">
            <v>97777.96</v>
          </cell>
          <cell r="M580">
            <v>98592.93</v>
          </cell>
          <cell r="N580">
            <v>101400.48</v>
          </cell>
          <cell r="O580">
            <v>100544.01</v>
          </cell>
          <cell r="P580">
            <v>100617.72</v>
          </cell>
          <cell r="Q580">
            <v>1177002.49</v>
          </cell>
        </row>
        <row r="582">
          <cell r="A582" t="str">
            <v>Total SG&amp;A</v>
          </cell>
          <cell r="E582">
            <v>246511.28000000003</v>
          </cell>
          <cell r="F582">
            <v>305793.68999999994</v>
          </cell>
          <cell r="G582">
            <v>203965.25999999998</v>
          </cell>
          <cell r="H582">
            <v>328473.28999999998</v>
          </cell>
          <cell r="I582">
            <v>228706.00999999998</v>
          </cell>
          <cell r="J582">
            <v>331450.5400000001</v>
          </cell>
          <cell r="K582">
            <v>256165.84000000005</v>
          </cell>
          <cell r="L582">
            <v>365954.82</v>
          </cell>
          <cell r="M582">
            <v>239060.30999999997</v>
          </cell>
          <cell r="N582">
            <v>379132.25000000006</v>
          </cell>
          <cell r="O582">
            <v>228004.79999999996</v>
          </cell>
          <cell r="P582">
            <v>390132.22000000003</v>
          </cell>
          <cell r="Q582">
            <v>3503350.3099999996</v>
          </cell>
        </row>
        <row r="584">
          <cell r="A584" t="str">
            <v>EBITDA</v>
          </cell>
          <cell r="E584">
            <v>712085.01999999979</v>
          </cell>
          <cell r="F584">
            <v>772605.35999999987</v>
          </cell>
          <cell r="G584">
            <v>776716.52999999991</v>
          </cell>
          <cell r="H584">
            <v>731539.77</v>
          </cell>
          <cell r="I584">
            <v>769618.66999999934</v>
          </cell>
          <cell r="J584">
            <v>552555.60000000033</v>
          </cell>
          <cell r="K584">
            <v>743010.76999999932</v>
          </cell>
          <cell r="L584">
            <v>663397.72999999952</v>
          </cell>
          <cell r="M584">
            <v>766161.14</v>
          </cell>
          <cell r="N584">
            <v>683037.77000000048</v>
          </cell>
          <cell r="O584">
            <v>782671.56999999972</v>
          </cell>
          <cell r="P584">
            <v>621819.83000000031</v>
          </cell>
          <cell r="Q584">
            <v>8575219.7600000016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128653.02</v>
          </cell>
          <cell r="F588">
            <v>131370.81</v>
          </cell>
          <cell r="G588">
            <v>131344.75</v>
          </cell>
          <cell r="H588">
            <v>130833.62</v>
          </cell>
          <cell r="I588">
            <v>128898.54</v>
          </cell>
          <cell r="J588">
            <v>124756.98</v>
          </cell>
          <cell r="K588">
            <v>129780.01</v>
          </cell>
          <cell r="L588">
            <v>124499.33</v>
          </cell>
          <cell r="M588">
            <v>116250.86</v>
          </cell>
          <cell r="N588">
            <v>116469.34</v>
          </cell>
          <cell r="O588">
            <v>115552.67</v>
          </cell>
          <cell r="P588">
            <v>115400.84</v>
          </cell>
          <cell r="Q588">
            <v>1493810.77</v>
          </cell>
        </row>
        <row r="589">
          <cell r="A589">
            <v>54260</v>
          </cell>
          <cell r="B589" t="str">
            <v>Depreciation</v>
          </cell>
          <cell r="E589">
            <v>44644.21</v>
          </cell>
          <cell r="F589">
            <v>45130.14</v>
          </cell>
          <cell r="G589">
            <v>45176.2</v>
          </cell>
          <cell r="H589">
            <v>45736.24</v>
          </cell>
          <cell r="I589">
            <v>45872.49</v>
          </cell>
          <cell r="J589">
            <v>46097.22</v>
          </cell>
          <cell r="K589">
            <v>46974.19</v>
          </cell>
          <cell r="L589">
            <v>47668</v>
          </cell>
          <cell r="M589">
            <v>47777.17</v>
          </cell>
          <cell r="N589">
            <v>47529.919999999998</v>
          </cell>
          <cell r="O589">
            <v>47583.6</v>
          </cell>
          <cell r="P589">
            <v>47682.03</v>
          </cell>
          <cell r="Q589">
            <v>557871.40999999992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5579.13</v>
          </cell>
          <cell r="F591">
            <v>5579.15</v>
          </cell>
          <cell r="G591">
            <v>5579.14</v>
          </cell>
          <cell r="H591">
            <v>5579.12</v>
          </cell>
          <cell r="I591">
            <v>5579.14</v>
          </cell>
          <cell r="J591">
            <v>5579.19</v>
          </cell>
          <cell r="K591">
            <v>5579.09</v>
          </cell>
          <cell r="L591">
            <v>5579.1</v>
          </cell>
          <cell r="M591">
            <v>5521.44</v>
          </cell>
          <cell r="N591">
            <v>5521.33</v>
          </cell>
          <cell r="O591">
            <v>5521.37</v>
          </cell>
          <cell r="P591">
            <v>5521.3</v>
          </cell>
          <cell r="Q591">
            <v>66718.5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819.53</v>
          </cell>
          <cell r="F594">
            <v>819.52</v>
          </cell>
          <cell r="G594">
            <v>819.52</v>
          </cell>
          <cell r="H594">
            <v>819.45</v>
          </cell>
          <cell r="I594">
            <v>622.97</v>
          </cell>
          <cell r="J594">
            <v>622.99</v>
          </cell>
          <cell r="K594">
            <v>622.98</v>
          </cell>
          <cell r="L594">
            <v>622.91</v>
          </cell>
          <cell r="M594">
            <v>451.09</v>
          </cell>
          <cell r="N594">
            <v>451.1</v>
          </cell>
          <cell r="O594">
            <v>430.18</v>
          </cell>
          <cell r="P594">
            <v>386.57</v>
          </cell>
          <cell r="Q594">
            <v>7488.8099999999995</v>
          </cell>
        </row>
        <row r="595">
          <cell r="A595" t="str">
            <v>Total Depreciation</v>
          </cell>
          <cell r="E595">
            <v>179695.89</v>
          </cell>
          <cell r="F595">
            <v>182899.62</v>
          </cell>
          <cell r="G595">
            <v>182919.61000000002</v>
          </cell>
          <cell r="H595">
            <v>182968.43</v>
          </cell>
          <cell r="I595">
            <v>180973.14</v>
          </cell>
          <cell r="J595">
            <v>177056.38</v>
          </cell>
          <cell r="K595">
            <v>182956.27000000002</v>
          </cell>
          <cell r="L595">
            <v>178369.34000000003</v>
          </cell>
          <cell r="M595">
            <v>170000.56</v>
          </cell>
          <cell r="N595">
            <v>169971.69</v>
          </cell>
          <cell r="O595">
            <v>169087.81999999998</v>
          </cell>
          <cell r="P595">
            <v>168990.74</v>
          </cell>
          <cell r="Q595">
            <v>2125889.4899999998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1987.84</v>
          </cell>
          <cell r="F605">
            <v>1987.84</v>
          </cell>
          <cell r="G605">
            <v>1987.83</v>
          </cell>
          <cell r="H605">
            <v>1987.84</v>
          </cell>
          <cell r="I605">
            <v>1987.83</v>
          </cell>
          <cell r="J605">
            <v>1987.83</v>
          </cell>
          <cell r="K605">
            <v>1987.84</v>
          </cell>
          <cell r="L605">
            <v>1987.8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15902.65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1987.84</v>
          </cell>
          <cell r="F609">
            <v>1987.84</v>
          </cell>
          <cell r="G609">
            <v>1987.83</v>
          </cell>
          <cell r="H609">
            <v>1987.84</v>
          </cell>
          <cell r="I609">
            <v>1987.83</v>
          </cell>
          <cell r="J609">
            <v>1987.83</v>
          </cell>
          <cell r="K609">
            <v>1987.84</v>
          </cell>
          <cell r="L609">
            <v>1987.8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15902.65</v>
          </cell>
        </row>
        <row r="611">
          <cell r="A611" t="str">
            <v>Total DDA</v>
          </cell>
          <cell r="E611">
            <v>181683.73</v>
          </cell>
          <cell r="F611">
            <v>184887.46</v>
          </cell>
          <cell r="G611">
            <v>184907.44</v>
          </cell>
          <cell r="H611">
            <v>184956.27</v>
          </cell>
          <cell r="I611">
            <v>182960.97</v>
          </cell>
          <cell r="J611">
            <v>179044.21</v>
          </cell>
          <cell r="K611">
            <v>184944.11000000002</v>
          </cell>
          <cell r="L611">
            <v>180357.14</v>
          </cell>
          <cell r="M611">
            <v>170000.56</v>
          </cell>
          <cell r="N611">
            <v>169971.69</v>
          </cell>
          <cell r="O611">
            <v>169087.81999999998</v>
          </cell>
          <cell r="P611">
            <v>168990.74</v>
          </cell>
          <cell r="Q611">
            <v>2141792.1399999997</v>
          </cell>
        </row>
        <row r="613">
          <cell r="A613" t="str">
            <v>EBIT</v>
          </cell>
          <cell r="E613">
            <v>530401.2899999998</v>
          </cell>
          <cell r="F613">
            <v>587717.89999999991</v>
          </cell>
          <cell r="G613">
            <v>591809.08999999985</v>
          </cell>
          <cell r="H613">
            <v>546583.5</v>
          </cell>
          <cell r="I613">
            <v>586657.69999999937</v>
          </cell>
          <cell r="J613">
            <v>373511.39000000036</v>
          </cell>
          <cell r="K613">
            <v>558066.65999999933</v>
          </cell>
          <cell r="L613">
            <v>483040.5899999995</v>
          </cell>
          <cell r="M613">
            <v>596160.58000000007</v>
          </cell>
          <cell r="N613">
            <v>513066.08000000048</v>
          </cell>
          <cell r="O613">
            <v>613583.74999999977</v>
          </cell>
          <cell r="P613">
            <v>452829.09000000032</v>
          </cell>
          <cell r="Q613">
            <v>6433427.620000002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530401.2899999998</v>
          </cell>
          <cell r="F633">
            <v>587717.89999999991</v>
          </cell>
          <cell r="G633">
            <v>591809.08999999985</v>
          </cell>
          <cell r="H633">
            <v>546583.5</v>
          </cell>
          <cell r="I633">
            <v>586657.69999999937</v>
          </cell>
          <cell r="J633">
            <v>373511.39000000036</v>
          </cell>
          <cell r="K633">
            <v>558066.65999999933</v>
          </cell>
          <cell r="L633">
            <v>483040.5899999995</v>
          </cell>
          <cell r="M633">
            <v>596160.58000000007</v>
          </cell>
          <cell r="N633">
            <v>513066.08000000048</v>
          </cell>
          <cell r="O633">
            <v>613583.74999999977</v>
          </cell>
          <cell r="P633">
            <v>452829.09000000032</v>
          </cell>
          <cell r="Q633">
            <v>6433427.620000002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530401.2899999998</v>
          </cell>
          <cell r="F639">
            <v>587717.89999999991</v>
          </cell>
          <cell r="G639">
            <v>591809.08999999985</v>
          </cell>
          <cell r="H639">
            <v>546583.5</v>
          </cell>
          <cell r="I639">
            <v>586657.69999999937</v>
          </cell>
          <cell r="J639">
            <v>373511.39000000036</v>
          </cell>
          <cell r="K639">
            <v>558066.65999999933</v>
          </cell>
          <cell r="L639">
            <v>483040.5899999995</v>
          </cell>
          <cell r="M639">
            <v>596160.58000000007</v>
          </cell>
          <cell r="N639">
            <v>513066.08000000048</v>
          </cell>
          <cell r="O639">
            <v>613583.74999999977</v>
          </cell>
          <cell r="P639">
            <v>452829.09000000032</v>
          </cell>
          <cell r="Q639">
            <v>6433427.620000002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530401.2899999998</v>
          </cell>
          <cell r="F646">
            <v>587717.89999999991</v>
          </cell>
          <cell r="G646">
            <v>591809.08999999985</v>
          </cell>
          <cell r="H646">
            <v>546583.5</v>
          </cell>
          <cell r="I646">
            <v>586657.69999999937</v>
          </cell>
          <cell r="J646">
            <v>373511.39000000036</v>
          </cell>
          <cell r="K646">
            <v>558066.65999999933</v>
          </cell>
          <cell r="L646">
            <v>483040.5899999995</v>
          </cell>
          <cell r="M646">
            <v>596160.58000000007</v>
          </cell>
          <cell r="N646">
            <v>513066.08000000048</v>
          </cell>
          <cell r="O646">
            <v>613583.74999999977</v>
          </cell>
          <cell r="P646">
            <v>452829.09000000032</v>
          </cell>
          <cell r="Q646">
            <v>6433427.620000002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530401.2899999998</v>
          </cell>
          <cell r="F652">
            <v>587717.89999999991</v>
          </cell>
          <cell r="G652">
            <v>591809.08999999985</v>
          </cell>
          <cell r="H652">
            <v>546583.5</v>
          </cell>
          <cell r="I652">
            <v>586657.69999999937</v>
          </cell>
          <cell r="J652">
            <v>373511.39000000036</v>
          </cell>
          <cell r="K652">
            <v>558066.65999999933</v>
          </cell>
          <cell r="L652">
            <v>483040.5899999995</v>
          </cell>
          <cell r="M652">
            <v>596160.58000000007</v>
          </cell>
          <cell r="N652">
            <v>513066.08000000048</v>
          </cell>
          <cell r="O652">
            <v>613583.74999999977</v>
          </cell>
          <cell r="P652">
            <v>452829.09000000032</v>
          </cell>
          <cell r="Q652">
            <v>6433427.620000002</v>
          </cell>
        </row>
        <row r="654">
          <cell r="A654" t="str">
            <v>Net Income Attributable to Waste Connections per categories</v>
          </cell>
          <cell r="E654">
            <v>530401.29</v>
          </cell>
          <cell r="F654">
            <v>587717.9</v>
          </cell>
          <cell r="G654">
            <v>591809.09</v>
          </cell>
          <cell r="H654">
            <v>546583.5</v>
          </cell>
          <cell r="I654">
            <v>586657.69999999995</v>
          </cell>
          <cell r="J654">
            <v>373511.39</v>
          </cell>
          <cell r="K654">
            <v>558066.66</v>
          </cell>
          <cell r="L654">
            <v>483040.59</v>
          </cell>
          <cell r="M654">
            <v>596160.57999999996</v>
          </cell>
          <cell r="N654">
            <v>513066.08</v>
          </cell>
          <cell r="O654">
            <v>613583.75</v>
          </cell>
          <cell r="P654">
            <v>452829.09</v>
          </cell>
        </row>
      </sheetData>
      <sheetData sheetId="6" refreshError="1"/>
      <sheetData sheetId="7" refreshError="1">
        <row r="18">
          <cell r="Z18">
            <v>0.33073677436726834</v>
          </cell>
        </row>
        <row r="20">
          <cell r="AC20">
            <v>0.2095860832011289</v>
          </cell>
          <cell r="AK20">
            <v>0.43549015768657823</v>
          </cell>
        </row>
        <row r="39">
          <cell r="AC39">
            <v>0.37964780853584096</v>
          </cell>
        </row>
        <row r="40">
          <cell r="AC40">
            <v>0.36547527560558957</v>
          </cell>
        </row>
        <row r="120">
          <cell r="AE120">
            <v>0.43886061148837213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PL_ActReview2"/>
      <sheetName val="BS_Close"/>
      <sheetName val="PL_ActTranx"/>
      <sheetName val="IS200PL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  <sheetName val="PL_ActReview3"/>
    </sheetNames>
    <sheetDataSet>
      <sheetData sheetId="0"/>
      <sheetData sheetId="1">
        <row r="2">
          <cell r="S2" t="str">
            <v>P&amp;L Close Report</v>
          </cell>
        </row>
        <row r="3">
          <cell r="S3" t="str">
            <v>P&amp;L Close Report 2</v>
          </cell>
        </row>
        <row r="4">
          <cell r="S4" t="str">
            <v>BS Close Report</v>
          </cell>
        </row>
        <row r="5">
          <cell r="S5" t="str">
            <v>IS 200 - PL Review</v>
          </cell>
        </row>
        <row r="6">
          <cell r="S6" t="str">
            <v>IS 210 - PL Review</v>
          </cell>
        </row>
        <row r="7">
          <cell r="S7" t="str">
            <v>P&amp;L Tranx Report</v>
          </cell>
        </row>
        <row r="8">
          <cell r="S8" t="str">
            <v>JE Review Report</v>
          </cell>
        </row>
        <row r="9">
          <cell r="S9" t="str">
            <v>Corp: Rev/Proj Check</v>
          </cell>
        </row>
        <row r="10">
          <cell r="S10" t="str">
            <v>Corp: 52901 Check</v>
          </cell>
        </row>
        <row r="11">
          <cell r="S11" t="str">
            <v>Corp: BS Check</v>
          </cell>
        </row>
        <row r="12">
          <cell r="S12" t="str">
            <v>Corp: Bad Debt Check</v>
          </cell>
        </row>
        <row r="13">
          <cell r="S13" t="str">
            <v>Corp: IC Check</v>
          </cell>
        </row>
        <row r="14">
          <cell r="S14" t="str">
            <v>Corp: JE Neg Check</v>
          </cell>
        </row>
        <row r="15">
          <cell r="S15" t="str">
            <v>Proj Review Report</v>
          </cell>
        </row>
        <row r="16">
          <cell r="S16" t="str">
            <v>Proj Review Report 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Report"/>
      <sheetName val="Vol&amp;Price"/>
      <sheetName val="Commodity"/>
      <sheetName val="Labor As % of Rev"/>
      <sheetName val="Group Ins Bridge"/>
      <sheetName val="Region Alloc"/>
      <sheetName val="Fuel"/>
      <sheetName val="2008 Inventory Adj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f"/>
      <sheetName val="pr"/>
      <sheetName val="rev"/>
      <sheetName val="Fuelcosts"/>
      <sheetName val="fuel"/>
      <sheetName val="oth"/>
      <sheetName val="RteHrs"/>
      <sheetName val="debt"/>
      <sheetName val="taxes"/>
      <sheetName val="recy "/>
      <sheetName val="Advertising"/>
      <sheetName val="Parties"/>
      <sheetName val="Donations"/>
      <sheetName val="Dues "/>
      <sheetName val="Hlth Ins"/>
      <sheetName val="Other Ins"/>
      <sheetName val="Postage"/>
      <sheetName val="Pullman EEs"/>
      <sheetName val="Penalties"/>
      <sheetName val="Pensions"/>
      <sheetName val="Payroll"/>
      <sheetName val="LOC"/>
      <sheetName val="Rent "/>
      <sheetName val="2007 COS"/>
      <sheetName val="ProfFees"/>
      <sheetName val="ReplParts"/>
      <sheetName val="RepairMaint"/>
      <sheetName val="LicensesUsedUseful"/>
      <sheetName val="Recycle truck"/>
      <sheetName val="RecycleCarts"/>
      <sheetName val="Depr"/>
      <sheetName val="StaffAdjSummary"/>
      <sheetName val="ProF"/>
      <sheetName val="Balance Sheet"/>
      <sheetName val="nonrg"/>
      <sheetName val="prcout"/>
      <sheetName val="Staff prcout"/>
      <sheetName val="StaffLGAllRegulated"/>
      <sheetName val="LGGarb"/>
      <sheetName val="LGMFam"/>
      <sheetName val="LGCurbRecy"/>
      <sheetName val="LGYdWaste"/>
      <sheetName val="Staff LGCombined"/>
      <sheetName val="LGMedWaste"/>
      <sheetName val="LGCmlEW"/>
      <sheetName val="Sheet1"/>
      <sheetName val="LNI"/>
      <sheetName val="RateCase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G Nonpublic 2018 V5.0"/>
    </sheetNames>
    <sheetDataSet>
      <sheetData sheetId="0">
        <row r="55">
          <cell r="W55">
            <v>5.7225999999999999</v>
          </cell>
          <cell r="Y55">
            <v>5.6985000000000001</v>
          </cell>
        </row>
        <row r="56">
          <cell r="W56">
            <v>5.7082699999999997</v>
          </cell>
          <cell r="Y56">
            <v>5.6921999999999997</v>
          </cell>
        </row>
        <row r="58">
          <cell r="X58">
            <v>0.68367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ud Capital Input"/>
      <sheetName val="Capital Summary By PO Type"/>
      <sheetName val="PO vs Truck Center Recon"/>
      <sheetName val="Truck Center Summary"/>
      <sheetName val="Bud Closure Input"/>
      <sheetName val="Closure Summary By PO Type"/>
      <sheetName val="TruckCenterReference"/>
      <sheetName val="AssetTypeList"/>
      <sheetName val="Reference"/>
      <sheetName val="ClosureRefere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F15" t="str">
            <v>OK!: ReportRange Formula OK [jAction{}]</v>
          </cell>
        </row>
        <row r="36">
          <cell r="C36" t="str">
            <v>Sideloader</v>
          </cell>
          <cell r="D36" t="str">
            <v>Sideloader</v>
          </cell>
        </row>
        <row r="37">
          <cell r="C37" t="str">
            <v>Other Truck</v>
          </cell>
          <cell r="D37" t="str">
            <v>Other</v>
          </cell>
        </row>
        <row r="38">
          <cell r="C38" t="str">
            <v>Passenger Car</v>
          </cell>
          <cell r="D38" t="str">
            <v>Other</v>
          </cell>
        </row>
        <row r="39">
          <cell r="C39" t="str">
            <v>Pickup</v>
          </cell>
          <cell r="D39" t="str">
            <v>Pickup</v>
          </cell>
        </row>
        <row r="40">
          <cell r="C40" t="str">
            <v>Pumper Truck</v>
          </cell>
          <cell r="D40" t="str">
            <v>Pumper Truck</v>
          </cell>
        </row>
        <row r="41">
          <cell r="C41" t="str">
            <v>Rear Load</v>
          </cell>
          <cell r="D41" t="str">
            <v>Rear Loader</v>
          </cell>
        </row>
        <row r="42">
          <cell r="C42" t="str">
            <v>Recycle Truck</v>
          </cell>
          <cell r="D42" t="str">
            <v>Recycle</v>
          </cell>
        </row>
        <row r="43">
          <cell r="C43" t="str">
            <v>Retriever</v>
          </cell>
          <cell r="D43" t="str">
            <v>Retriever</v>
          </cell>
        </row>
        <row r="44">
          <cell r="C44" t="str">
            <v>Roll Off</v>
          </cell>
          <cell r="D44" t="str">
            <v>Roll Off</v>
          </cell>
        </row>
        <row r="45">
          <cell r="C45" t="str">
            <v>Service Truck</v>
          </cell>
          <cell r="D45" t="str">
            <v>Service Truck</v>
          </cell>
        </row>
        <row r="46">
          <cell r="C46" t="str">
            <v>Service Truck</v>
          </cell>
          <cell r="D46" t="str">
            <v>Service Truck</v>
          </cell>
        </row>
        <row r="47">
          <cell r="C47" t="str">
            <v>Tipper Trailer</v>
          </cell>
          <cell r="D47" t="str">
            <v>Trailer</v>
          </cell>
        </row>
        <row r="48">
          <cell r="C48" t="str">
            <v>Walking Floor Trailer</v>
          </cell>
          <cell r="D48" t="str">
            <v>Trailer</v>
          </cell>
        </row>
        <row r="49">
          <cell r="C49" t="str">
            <v>Roll Off Pup Trailer</v>
          </cell>
          <cell r="D49" t="str">
            <v>Trailer</v>
          </cell>
        </row>
        <row r="50">
          <cell r="C50" t="str">
            <v>Other Trailer</v>
          </cell>
          <cell r="D50" t="str">
            <v>Trailer</v>
          </cell>
        </row>
        <row r="51">
          <cell r="C51" t="str">
            <v>Container Delivery Trailer</v>
          </cell>
          <cell r="D51" t="str">
            <v>Trailer</v>
          </cell>
        </row>
        <row r="52">
          <cell r="C52" t="str">
            <v>Railroad Cars</v>
          </cell>
          <cell r="D52" t="str">
            <v>Trailer</v>
          </cell>
        </row>
        <row r="53">
          <cell r="C53" t="str">
            <v>Barge</v>
          </cell>
          <cell r="D53" t="str">
            <v>Trailer</v>
          </cell>
        </row>
        <row r="54">
          <cell r="C54" t="str">
            <v>Transfer Tractor</v>
          </cell>
          <cell r="D54" t="str">
            <v>Transfer Tractor</v>
          </cell>
        </row>
        <row r="55">
          <cell r="C55" t="str">
            <v>ATV/Gator</v>
          </cell>
          <cell r="D55" t="str">
            <v>Yard Mule</v>
          </cell>
        </row>
        <row r="56">
          <cell r="C56" t="str">
            <v>Yard Mule</v>
          </cell>
          <cell r="D56" t="str">
            <v>Yard Mule</v>
          </cell>
        </row>
        <row r="57">
          <cell r="C57" t="str">
            <v>Automated</v>
          </cell>
          <cell r="D57" t="str">
            <v>Automated Sideloader</v>
          </cell>
        </row>
        <row r="58">
          <cell r="C58" t="str">
            <v>Container Delivery Truck</v>
          </cell>
          <cell r="D58" t="str">
            <v>Container Delivery</v>
          </cell>
        </row>
        <row r="59">
          <cell r="C59" t="str">
            <v>Front Load</v>
          </cell>
          <cell r="D59" t="str">
            <v>Front Loader</v>
          </cell>
        </row>
        <row r="60">
          <cell r="C60" t="str">
            <v>Grapple Brush Truck</v>
          </cell>
          <cell r="D60" t="str">
            <v>Grapple Truck</v>
          </cell>
        </row>
        <row r="61">
          <cell r="C61" t="str">
            <v>Hook Lift</v>
          </cell>
          <cell r="D61" t="str">
            <v>Hook Lift</v>
          </cell>
        </row>
        <row r="62">
          <cell r="C62" t="str">
            <v>Sideloader</v>
          </cell>
          <cell r="D62" t="str">
            <v>Manual Sideloader</v>
          </cell>
        </row>
        <row r="63">
          <cell r="C63" t="str">
            <v>Other Truck</v>
          </cell>
          <cell r="D63" t="str">
            <v>Other</v>
          </cell>
        </row>
        <row r="64">
          <cell r="C64" t="str">
            <v>Pickup</v>
          </cell>
          <cell r="D64" t="str">
            <v>Pickup</v>
          </cell>
        </row>
        <row r="65">
          <cell r="C65" t="str">
            <v>Pumper Truck</v>
          </cell>
          <cell r="D65" t="str">
            <v>Pumper Truck</v>
          </cell>
        </row>
        <row r="66">
          <cell r="C66" t="str">
            <v>Rear Load</v>
          </cell>
          <cell r="D66" t="str">
            <v>Rear Loader</v>
          </cell>
        </row>
        <row r="67">
          <cell r="C67" t="str">
            <v>Recycle Truck</v>
          </cell>
          <cell r="D67" t="str">
            <v>Recycle</v>
          </cell>
        </row>
        <row r="68">
          <cell r="C68" t="str">
            <v>Retriever</v>
          </cell>
          <cell r="D68" t="str">
            <v>Retriever</v>
          </cell>
        </row>
        <row r="69">
          <cell r="C69" t="str">
            <v>Roll Off</v>
          </cell>
          <cell r="D69" t="str">
            <v>Roll Off</v>
          </cell>
        </row>
        <row r="70">
          <cell r="C70" t="str">
            <v>Service Truck</v>
          </cell>
          <cell r="D70" t="str">
            <v>Serv Trk-Complete</v>
          </cell>
        </row>
        <row r="71">
          <cell r="C71" t="str">
            <v>Tipper Trailer</v>
          </cell>
          <cell r="D71" t="str">
            <v>Trailer</v>
          </cell>
        </row>
        <row r="72">
          <cell r="C72" t="str">
            <v>Walking Floor Trailer</v>
          </cell>
          <cell r="D72" t="str">
            <v>Trailer</v>
          </cell>
        </row>
        <row r="73">
          <cell r="C73" t="str">
            <v>Roll Off Pup Trailer</v>
          </cell>
          <cell r="D73" t="str">
            <v>Trailer</v>
          </cell>
        </row>
        <row r="74">
          <cell r="C74" t="str">
            <v>Barge</v>
          </cell>
          <cell r="D74" t="str">
            <v>Trailer</v>
          </cell>
        </row>
        <row r="75">
          <cell r="C75" t="str">
            <v>Railroad Cars</v>
          </cell>
          <cell r="D75" t="str">
            <v>Trailer</v>
          </cell>
        </row>
        <row r="76">
          <cell r="C76" t="str">
            <v>Container Delivery Trailer</v>
          </cell>
          <cell r="D76" t="str">
            <v>Trailer</v>
          </cell>
        </row>
        <row r="77">
          <cell r="C77" t="str">
            <v>Other Trailer</v>
          </cell>
          <cell r="D77" t="str">
            <v>Trailer</v>
          </cell>
        </row>
        <row r="78">
          <cell r="C78" t="str">
            <v>Transfer Tractor</v>
          </cell>
          <cell r="D78" t="str">
            <v>Transfer Tractor</v>
          </cell>
        </row>
        <row r="79">
          <cell r="C79" t="str">
            <v>Yard Mule</v>
          </cell>
          <cell r="D79" t="str">
            <v>Yard Mule</v>
          </cell>
        </row>
        <row r="80">
          <cell r="C80" t="str">
            <v>ATV/Gator</v>
          </cell>
          <cell r="D80" t="str">
            <v>Yard Mule</v>
          </cell>
        </row>
      </sheetData>
      <sheetData sheetId="8">
        <row r="7">
          <cell r="C7" t="str">
            <v>OK!: ReportRange Formula OK [jAction{}]</v>
          </cell>
        </row>
      </sheetData>
      <sheetData sheetId="9"/>
      <sheetData sheetId="1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RS"/>
      <sheetName val="Budget"/>
      <sheetName val="Forecast"/>
      <sheetName val="Internal Rev Growth"/>
      <sheetName val="Rev Roll"/>
      <sheetName val="Intern of Wste"/>
      <sheetName val="Tonnage"/>
      <sheetName val="AR Analysis"/>
      <sheetName val="Cap X"/>
      <sheetName val="Goodwill"/>
      <sheetName val="Other Intangibles"/>
      <sheetName val="Debt Roll"/>
      <sheetName val="Env Liability"/>
      <sheetName val="Census"/>
      <sheetName val="Census Budget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</sheetNames>
    <sheetDataSet>
      <sheetData sheetId="0">
        <row r="5">
          <cell r="B5">
            <v>536</v>
          </cell>
        </row>
        <row r="7">
          <cell r="B7" t="str">
            <v>WM Grass Valley/Nevada City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4MthProj1"/>
      <sheetName val="4MthProj2"/>
      <sheetName val="PL_ActReview"/>
      <sheetName val="PL_ActReview2"/>
      <sheetName val="BS_Close"/>
      <sheetName val="IS200PL"/>
      <sheetName val="PL_ActTranx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>
        <row r="2">
          <cell r="S2" t="str">
            <v>P&amp;L Close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  <sheetName val="Rev YOY Trends"/>
      <sheetName val="VLOOKUP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ROE"/>
      <sheetName val="CostStudy"/>
      <sheetName val="Pro Forma"/>
      <sheetName val="LURITXPF AVG"/>
      <sheetName val="Price Out"/>
      <sheetName val="Summary Price Out"/>
      <sheetName val="Fly Sheet"/>
      <sheetName val="Comp Report"/>
      <sheetName val="Operations"/>
      <sheetName val="Assumptions"/>
      <sheetName val="Sch 1 - Restate Exp"/>
      <sheetName val="Sch 1, pg 2 - Restated"/>
      <sheetName val="Sch 2 - Forecast Exp"/>
      <sheetName val="Sch 2, pg 2 - Forecast"/>
      <sheetName val="Sch 3 - Reclass Exp"/>
      <sheetName val="Sch 3, pg 2 - Reclass"/>
      <sheetName val="Sch 4 - 12months"/>
      <sheetName val="WorkPapers"/>
      <sheetName val="WP-1 Exp Summary"/>
      <sheetName val="WP-1, pg 2 -  Expense Mat"/>
      <sheetName val="COS"/>
      <sheetName val="Annual Test Year Revenue"/>
      <sheetName val="WP-2 - Summary Depn"/>
      <sheetName val="WP-2. pg 2 -  Depn"/>
      <sheetName val="WP-3 - Labor Analysis"/>
      <sheetName val="WP-3, pg 2 -  Labor Increase"/>
      <sheetName val="WP-3, pg 3 -  Benefits Analysis"/>
      <sheetName val="WP-4 - Vehicle License"/>
      <sheetName val="WP-5 - Dues &amp; Sub"/>
      <sheetName val="WP-6 - CapitalStructure"/>
      <sheetName val="WP-7 - Affiliated "/>
      <sheetName val="WP-8 - Cust Counts (x per wk)"/>
      <sheetName val="WP-9 - Fuel"/>
      <sheetName val="IS-PBC"/>
      <sheetName val="Stud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C10" t="str">
            <v>July</v>
          </cell>
          <cell r="D10" t="str">
            <v>August</v>
          </cell>
          <cell r="E10" t="str">
            <v>September</v>
          </cell>
          <cell r="F10" t="str">
            <v>October</v>
          </cell>
          <cell r="G10" t="str">
            <v>November</v>
          </cell>
          <cell r="H10" t="str">
            <v>December</v>
          </cell>
          <cell r="I10" t="str">
            <v>January</v>
          </cell>
          <cell r="J10" t="str">
            <v>February</v>
          </cell>
          <cell r="K10" t="str">
            <v>March</v>
          </cell>
          <cell r="L10" t="str">
            <v>April</v>
          </cell>
          <cell r="M10" t="str">
            <v>May</v>
          </cell>
          <cell r="N10" t="str">
            <v>June</v>
          </cell>
          <cell r="O10" t="str">
            <v>BOOKS</v>
          </cell>
        </row>
        <row r="11">
          <cell r="B11" t="str">
            <v>REVENUES</v>
          </cell>
        </row>
        <row r="12">
          <cell r="B12" t="str">
            <v>Residential</v>
          </cell>
          <cell r="C12">
            <v>174180.93</v>
          </cell>
          <cell r="D12">
            <v>173280.81</v>
          </cell>
          <cell r="E12">
            <v>173720.66</v>
          </cell>
          <cell r="F12">
            <v>174251.51999999999</v>
          </cell>
          <cell r="G12">
            <v>172742.2</v>
          </cell>
          <cell r="H12">
            <v>178132.76</v>
          </cell>
          <cell r="I12">
            <v>171317.32</v>
          </cell>
          <cell r="J12">
            <v>170743.6</v>
          </cell>
          <cell r="K12">
            <v>175193.55</v>
          </cell>
          <cell r="L12">
            <v>169715.71000000002</v>
          </cell>
          <cell r="M12">
            <v>171741.57</v>
          </cell>
          <cell r="N12">
            <v>172744.06</v>
          </cell>
          <cell r="O12">
            <v>2077764.6900000004</v>
          </cell>
        </row>
        <row r="13">
          <cell r="B13" t="str">
            <v>Commercial</v>
          </cell>
          <cell r="C13">
            <v>47309.79</v>
          </cell>
          <cell r="D13">
            <v>49650.83</v>
          </cell>
          <cell r="E13">
            <v>49046.720000000001</v>
          </cell>
          <cell r="F13">
            <v>51952.58</v>
          </cell>
          <cell r="G13">
            <v>50878.630000000005</v>
          </cell>
          <cell r="H13">
            <v>51199.67</v>
          </cell>
          <cell r="I13">
            <v>50673.659999999996</v>
          </cell>
          <cell r="J13">
            <v>50446.21</v>
          </cell>
          <cell r="K13">
            <v>50125.05</v>
          </cell>
          <cell r="L13">
            <v>50311.41</v>
          </cell>
          <cell r="M13">
            <v>49825.22</v>
          </cell>
          <cell r="N13">
            <v>48109.53</v>
          </cell>
          <cell r="O13">
            <v>599529.29999999993</v>
          </cell>
        </row>
        <row r="14">
          <cell r="B14" t="str">
            <v>Drop Box</v>
          </cell>
          <cell r="C14">
            <v>94770.37</v>
          </cell>
          <cell r="D14">
            <v>83414.399999999994</v>
          </cell>
          <cell r="E14">
            <v>70757</v>
          </cell>
          <cell r="F14">
            <v>93470.47</v>
          </cell>
          <cell r="G14">
            <v>77609.36</v>
          </cell>
          <cell r="H14">
            <v>78412.759999999995</v>
          </cell>
          <cell r="I14">
            <v>84127.209999999992</v>
          </cell>
          <cell r="J14">
            <v>73158.41</v>
          </cell>
          <cell r="K14">
            <v>67670.3</v>
          </cell>
          <cell r="L14">
            <v>146420.00999999998</v>
          </cell>
          <cell r="M14">
            <v>110569.68000000001</v>
          </cell>
          <cell r="N14">
            <v>117378.07</v>
          </cell>
          <cell r="O14">
            <v>1097758.04</v>
          </cell>
        </row>
        <row r="15">
          <cell r="B15" t="str">
            <v>Fuel Surcharge</v>
          </cell>
          <cell r="C15">
            <v>7080.29</v>
          </cell>
          <cell r="D15">
            <v>5415.91</v>
          </cell>
          <cell r="E15">
            <v>3962.36</v>
          </cell>
          <cell r="F15">
            <v>3711.91</v>
          </cell>
          <cell r="G15">
            <v>5004.82</v>
          </cell>
          <cell r="H15">
            <v>6228</v>
          </cell>
          <cell r="I15">
            <v>6504.57</v>
          </cell>
          <cell r="J15">
            <v>5362.94</v>
          </cell>
          <cell r="K15">
            <v>2299.0500000000002</v>
          </cell>
          <cell r="L15">
            <v>0</v>
          </cell>
          <cell r="M15">
            <v>0</v>
          </cell>
          <cell r="N15">
            <v>0</v>
          </cell>
          <cell r="O15">
            <v>45569.850000000006</v>
          </cell>
        </row>
        <row r="16">
          <cell r="B16" t="str">
            <v>Contract Hauling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Pass Thru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Kalama</v>
          </cell>
          <cell r="C18">
            <v>11685.96</v>
          </cell>
          <cell r="D18">
            <v>27113.64</v>
          </cell>
          <cell r="E18">
            <v>10043.36</v>
          </cell>
          <cell r="F18">
            <v>26012.52</v>
          </cell>
          <cell r="G18">
            <v>10203.26</v>
          </cell>
          <cell r="H18">
            <v>26231.71</v>
          </cell>
          <cell r="I18">
            <v>11775.31</v>
          </cell>
          <cell r="J18">
            <v>25567.59</v>
          </cell>
          <cell r="K18">
            <v>11624</v>
          </cell>
          <cell r="L18">
            <v>24865.22</v>
          </cell>
          <cell r="M18">
            <v>10928.64</v>
          </cell>
          <cell r="N18">
            <v>26085.200000000001</v>
          </cell>
          <cell r="O18">
            <v>222136.40999999997</v>
          </cell>
        </row>
        <row r="19">
          <cell r="B19" t="str">
            <v>Refunds</v>
          </cell>
          <cell r="C19">
            <v>0</v>
          </cell>
          <cell r="D19">
            <v>-293.45</v>
          </cell>
          <cell r="E19">
            <v>-1045.5</v>
          </cell>
          <cell r="F19">
            <v>-1708.6799999999998</v>
          </cell>
          <cell r="G19">
            <v>-1493.08</v>
          </cell>
          <cell r="H19">
            <v>-666.96</v>
          </cell>
          <cell r="I19">
            <v>-645.04</v>
          </cell>
          <cell r="J19">
            <v>0</v>
          </cell>
          <cell r="K19">
            <v>-1047.19</v>
          </cell>
          <cell r="L19">
            <v>-1848.9</v>
          </cell>
          <cell r="M19">
            <v>-900.50000000000011</v>
          </cell>
          <cell r="N19">
            <v>-93.44</v>
          </cell>
          <cell r="O19">
            <v>-9742.74</v>
          </cell>
        </row>
        <row r="20">
          <cell r="C20">
            <v>335027.33999999997</v>
          </cell>
          <cell r="D20">
            <v>338582.14</v>
          </cell>
          <cell r="E20">
            <v>306484.59999999998</v>
          </cell>
          <cell r="F20">
            <v>347690.31999999995</v>
          </cell>
          <cell r="G20">
            <v>314945.19</v>
          </cell>
          <cell r="H20">
            <v>339537.94</v>
          </cell>
          <cell r="I20">
            <v>323753.03000000003</v>
          </cell>
          <cell r="J20">
            <v>325278.75</v>
          </cell>
          <cell r="K20">
            <v>305864.75999999995</v>
          </cell>
          <cell r="L20">
            <v>389463.44999999995</v>
          </cell>
          <cell r="M20">
            <v>342164.61000000004</v>
          </cell>
          <cell r="N20">
            <v>364223.42000000004</v>
          </cell>
          <cell r="O20">
            <v>4033015.5500000003</v>
          </cell>
        </row>
        <row r="22">
          <cell r="B22" t="str">
            <v>OPERATING EXPENSES</v>
          </cell>
        </row>
        <row r="23">
          <cell r="B23" t="str">
            <v>Wages Drivers</v>
          </cell>
          <cell r="C23">
            <v>25914.53</v>
          </cell>
          <cell r="D23">
            <v>25612.28</v>
          </cell>
          <cell r="E23">
            <v>26860.720000000001</v>
          </cell>
          <cell r="F23">
            <v>22905.47</v>
          </cell>
          <cell r="G23">
            <v>24624.27</v>
          </cell>
          <cell r="H23">
            <v>34114.94</v>
          </cell>
          <cell r="I23">
            <v>27945.73</v>
          </cell>
          <cell r="J23">
            <v>27919.93</v>
          </cell>
          <cell r="K23">
            <v>31246.15</v>
          </cell>
          <cell r="L23">
            <v>28708.51</v>
          </cell>
          <cell r="M23">
            <v>30610.31</v>
          </cell>
          <cell r="N23">
            <v>32955.53</v>
          </cell>
          <cell r="O23">
            <v>339418.37</v>
          </cell>
        </row>
        <row r="24">
          <cell r="B24" t="str">
            <v>Wages Drop Box Drivers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Wages Mechanics</v>
          </cell>
          <cell r="C25">
            <v>12823.84</v>
          </cell>
          <cell r="D25">
            <v>16758.509999999998</v>
          </cell>
          <cell r="E25">
            <v>16738.03</v>
          </cell>
          <cell r="F25">
            <v>15679.32</v>
          </cell>
          <cell r="G25">
            <v>19706.93</v>
          </cell>
          <cell r="H25">
            <v>19005.95</v>
          </cell>
          <cell r="I25">
            <v>19410.27</v>
          </cell>
          <cell r="J25">
            <v>17054.080000000002</v>
          </cell>
          <cell r="K25">
            <v>20579.61</v>
          </cell>
          <cell r="L25">
            <v>21031.96</v>
          </cell>
          <cell r="M25">
            <v>23542.17</v>
          </cell>
          <cell r="N25">
            <v>21356.76</v>
          </cell>
          <cell r="O25">
            <v>223687.43</v>
          </cell>
        </row>
        <row r="26">
          <cell r="B26" t="str">
            <v>Wages Supervisor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Wages Extra Labor</v>
          </cell>
          <cell r="C27">
            <v>6623.09</v>
          </cell>
          <cell r="D27">
            <v>6114.4</v>
          </cell>
          <cell r="E27">
            <v>4761.58</v>
          </cell>
          <cell r="F27">
            <v>1667.53</v>
          </cell>
          <cell r="G27">
            <v>2320.4</v>
          </cell>
          <cell r="H27">
            <v>2540.62</v>
          </cell>
          <cell r="I27">
            <v>218.14</v>
          </cell>
          <cell r="J27">
            <v>248.16</v>
          </cell>
          <cell r="K27">
            <v>326.97000000000003</v>
          </cell>
          <cell r="L27">
            <v>-326.97000000000003</v>
          </cell>
          <cell r="M27">
            <v>0</v>
          </cell>
          <cell r="N27">
            <v>3574.45</v>
          </cell>
          <cell r="O27">
            <v>28068.37</v>
          </cell>
        </row>
        <row r="28">
          <cell r="B28" t="str">
            <v>Fringe Benefits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Contract Labor</v>
          </cell>
          <cell r="C29">
            <v>312.95999999999998</v>
          </cell>
          <cell r="D29">
            <v>309</v>
          </cell>
          <cell r="E29">
            <v>0</v>
          </cell>
          <cell r="F29">
            <v>550.20000000000005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1172.1600000000001</v>
          </cell>
        </row>
        <row r="30">
          <cell r="B30" t="str">
            <v>Maintenance</v>
          </cell>
          <cell r="C30">
            <v>7239.82</v>
          </cell>
          <cell r="D30">
            <v>10680.2</v>
          </cell>
          <cell r="E30">
            <v>7082.9800000000005</v>
          </cell>
          <cell r="F30">
            <v>17263.809999999998</v>
          </cell>
          <cell r="G30">
            <v>6765.65</v>
          </cell>
          <cell r="H30">
            <v>12578.570000000002</v>
          </cell>
          <cell r="I30">
            <v>8705</v>
          </cell>
          <cell r="J30">
            <v>8629.4699999999993</v>
          </cell>
          <cell r="K30">
            <v>12846.37</v>
          </cell>
          <cell r="L30">
            <v>9522.98</v>
          </cell>
          <cell r="M30">
            <v>6152.06</v>
          </cell>
          <cell r="N30">
            <v>12420.72</v>
          </cell>
          <cell r="O30">
            <v>119887.62999999999</v>
          </cell>
        </row>
        <row r="31">
          <cell r="B31" t="str">
            <v>Maintenance/ Cont./Dr Bx</v>
          </cell>
          <cell r="C31">
            <v>0</v>
          </cell>
          <cell r="D31">
            <v>0</v>
          </cell>
          <cell r="E31">
            <v>0</v>
          </cell>
          <cell r="F31">
            <v>410.72</v>
          </cell>
          <cell r="G31">
            <v>1250</v>
          </cell>
          <cell r="H31">
            <v>491.77</v>
          </cell>
          <cell r="I31">
            <v>341.34</v>
          </cell>
          <cell r="J31">
            <v>118.86</v>
          </cell>
          <cell r="K31">
            <v>0</v>
          </cell>
          <cell r="L31">
            <v>1620</v>
          </cell>
          <cell r="M31">
            <v>4860</v>
          </cell>
          <cell r="N31">
            <v>0</v>
          </cell>
          <cell r="O31">
            <v>9092.69</v>
          </cell>
        </row>
        <row r="32">
          <cell r="B32" t="str">
            <v>Truck Rental</v>
          </cell>
          <cell r="C32">
            <v>3000</v>
          </cell>
          <cell r="D32">
            <v>3000</v>
          </cell>
          <cell r="E32">
            <v>3000</v>
          </cell>
          <cell r="F32">
            <v>3000</v>
          </cell>
          <cell r="G32">
            <v>3000</v>
          </cell>
          <cell r="H32">
            <v>3000</v>
          </cell>
          <cell r="I32">
            <v>3000</v>
          </cell>
          <cell r="J32">
            <v>3000</v>
          </cell>
          <cell r="K32">
            <v>3000</v>
          </cell>
          <cell r="L32">
            <v>3000</v>
          </cell>
          <cell r="M32">
            <v>3000</v>
          </cell>
          <cell r="N32">
            <v>3000</v>
          </cell>
          <cell r="O32">
            <v>36000</v>
          </cell>
        </row>
        <row r="33">
          <cell r="B33" t="str">
            <v>Equipment Rent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Tires</v>
          </cell>
          <cell r="C34">
            <v>6067.27</v>
          </cell>
          <cell r="D34">
            <v>7800.67</v>
          </cell>
          <cell r="E34">
            <v>6023.77</v>
          </cell>
          <cell r="F34">
            <v>7511.52</v>
          </cell>
          <cell r="G34">
            <v>6007.28</v>
          </cell>
          <cell r="H34">
            <v>10259.75</v>
          </cell>
          <cell r="I34">
            <v>6118.4</v>
          </cell>
          <cell r="J34">
            <v>7359.39</v>
          </cell>
          <cell r="K34">
            <v>10000.81</v>
          </cell>
          <cell r="L34">
            <v>8372.99</v>
          </cell>
          <cell r="M34">
            <v>8042.56</v>
          </cell>
          <cell r="N34">
            <v>7165.97</v>
          </cell>
          <cell r="O34">
            <v>90730.38</v>
          </cell>
        </row>
        <row r="35">
          <cell r="B35" t="str">
            <v>Fuel</v>
          </cell>
          <cell r="C35">
            <v>26792.65</v>
          </cell>
          <cell r="D35">
            <v>28921.18</v>
          </cell>
          <cell r="E35">
            <v>24422.75</v>
          </cell>
          <cell r="F35">
            <v>28974.639999999999</v>
          </cell>
          <cell r="G35">
            <v>29501.34</v>
          </cell>
          <cell r="H35">
            <v>23414.98</v>
          </cell>
          <cell r="I35">
            <v>26385.67</v>
          </cell>
          <cell r="J35">
            <v>25155.59</v>
          </cell>
          <cell r="K35">
            <v>23578.45</v>
          </cell>
          <cell r="L35">
            <v>22344.26</v>
          </cell>
          <cell r="M35">
            <v>27773.759999999998</v>
          </cell>
          <cell r="N35">
            <v>24252.16</v>
          </cell>
          <cell r="O35">
            <v>311517.43</v>
          </cell>
        </row>
        <row r="36">
          <cell r="B36" t="str">
            <v>Contract Hauling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50197.35</v>
          </cell>
          <cell r="I36">
            <v>0</v>
          </cell>
          <cell r="J36">
            <v>0</v>
          </cell>
          <cell r="K36">
            <v>0</v>
          </cell>
          <cell r="L36">
            <v>59542.7</v>
          </cell>
          <cell r="M36">
            <v>0</v>
          </cell>
          <cell r="N36">
            <v>44344.66</v>
          </cell>
          <cell r="O36">
            <v>154084.71</v>
          </cell>
        </row>
        <row r="37">
          <cell r="B37" t="str">
            <v>Disposal Fees - Cowlitz County</v>
          </cell>
          <cell r="C37">
            <v>44780.83</v>
          </cell>
          <cell r="D37">
            <v>44188.160000000003</v>
          </cell>
          <cell r="E37">
            <v>39947.22</v>
          </cell>
          <cell r="F37">
            <v>46320.47</v>
          </cell>
          <cell r="G37">
            <v>45874.43</v>
          </cell>
          <cell r="H37">
            <v>41319.96</v>
          </cell>
          <cell r="I37">
            <v>42529.11</v>
          </cell>
          <cell r="J37">
            <v>36778.39</v>
          </cell>
          <cell r="K37">
            <v>39433.089999999997</v>
          </cell>
          <cell r="L37">
            <v>44657.21</v>
          </cell>
          <cell r="M37">
            <v>47362.61</v>
          </cell>
          <cell r="N37">
            <v>43503.02</v>
          </cell>
          <cell r="O37">
            <v>516694.50000000006</v>
          </cell>
        </row>
        <row r="38">
          <cell r="B38" t="str">
            <v>Disposal Fees - G-49 Packers</v>
          </cell>
          <cell r="C38">
            <v>5714.76</v>
          </cell>
          <cell r="D38">
            <v>6421.61</v>
          </cell>
          <cell r="E38">
            <v>4966.8900000000003</v>
          </cell>
          <cell r="F38">
            <v>4960.78</v>
          </cell>
          <cell r="G38">
            <v>5678.92</v>
          </cell>
          <cell r="H38">
            <v>4505.8500000000004</v>
          </cell>
          <cell r="I38">
            <v>4919.96</v>
          </cell>
          <cell r="J38">
            <v>1591.94</v>
          </cell>
          <cell r="K38">
            <v>4801.6400000000003</v>
          </cell>
          <cell r="L38">
            <v>4888.91</v>
          </cell>
          <cell r="M38">
            <v>5858.33</v>
          </cell>
          <cell r="N38">
            <v>5663.28</v>
          </cell>
          <cell r="O38">
            <v>59972.869999999995</v>
          </cell>
        </row>
        <row r="39">
          <cell r="B39" t="str">
            <v xml:space="preserve">Disposal Fees - G-49 </v>
          </cell>
          <cell r="C39">
            <v>2077.61</v>
          </cell>
          <cell r="D39">
            <v>1437.55</v>
          </cell>
          <cell r="E39">
            <v>1615.08</v>
          </cell>
          <cell r="F39">
            <v>2195.63</v>
          </cell>
          <cell r="G39">
            <v>2273.08</v>
          </cell>
          <cell r="H39">
            <v>665.8</v>
          </cell>
          <cell r="I39">
            <v>1985.48</v>
          </cell>
          <cell r="J39">
            <v>4490.55</v>
          </cell>
          <cell r="K39">
            <v>1440.9</v>
          </cell>
          <cell r="L39">
            <v>1575.56</v>
          </cell>
          <cell r="M39">
            <v>2304.38</v>
          </cell>
          <cell r="N39">
            <v>2752.72</v>
          </cell>
          <cell r="O39">
            <v>24814.340000000004</v>
          </cell>
        </row>
        <row r="40">
          <cell r="B40" t="str">
            <v>Disposal Fees Pass Thru</v>
          </cell>
          <cell r="C40">
            <v>42374.07</v>
          </cell>
          <cell r="D40">
            <v>34971.360000000001</v>
          </cell>
          <cell r="E40">
            <v>27081.54</v>
          </cell>
          <cell r="F40">
            <v>38805.300000000003</v>
          </cell>
          <cell r="G40">
            <v>31798.17</v>
          </cell>
          <cell r="H40">
            <v>34705.86</v>
          </cell>
          <cell r="I40">
            <v>35911.43</v>
          </cell>
          <cell r="J40">
            <v>31325.59</v>
          </cell>
          <cell r="K40">
            <v>32623.84</v>
          </cell>
          <cell r="L40">
            <v>35705.51</v>
          </cell>
          <cell r="M40">
            <v>35867.86</v>
          </cell>
          <cell r="N40">
            <v>35870.61</v>
          </cell>
          <cell r="O40">
            <v>417041.14</v>
          </cell>
        </row>
        <row r="41">
          <cell r="B41" t="str">
            <v>Stormwater management</v>
          </cell>
          <cell r="C41">
            <v>1000</v>
          </cell>
          <cell r="D41">
            <v>1000</v>
          </cell>
          <cell r="E41">
            <v>1000</v>
          </cell>
          <cell r="F41">
            <v>1000</v>
          </cell>
          <cell r="G41">
            <v>1000</v>
          </cell>
          <cell r="H41">
            <v>1000</v>
          </cell>
          <cell r="I41">
            <v>1000</v>
          </cell>
          <cell r="J41">
            <v>1000</v>
          </cell>
          <cell r="K41">
            <v>1000</v>
          </cell>
          <cell r="L41">
            <v>1000</v>
          </cell>
          <cell r="M41">
            <v>1000</v>
          </cell>
          <cell r="N41">
            <v>1000</v>
          </cell>
          <cell r="O41">
            <v>12000</v>
          </cell>
        </row>
        <row r="42">
          <cell r="B42" t="str">
            <v>Liability Insurance</v>
          </cell>
          <cell r="C42">
            <v>2451.96</v>
          </cell>
          <cell r="D42">
            <v>2451.96</v>
          </cell>
          <cell r="E42">
            <v>2451.96</v>
          </cell>
          <cell r="F42">
            <v>2337.96</v>
          </cell>
          <cell r="G42">
            <v>2451.96</v>
          </cell>
          <cell r="H42">
            <v>2451.96</v>
          </cell>
          <cell r="I42">
            <v>2261.9499999999998</v>
          </cell>
          <cell r="J42">
            <v>2261.9499999999998</v>
          </cell>
          <cell r="K42">
            <v>2261.9499999999998</v>
          </cell>
          <cell r="L42">
            <v>2261.9499999999998</v>
          </cell>
          <cell r="M42">
            <v>2261.9499999999998</v>
          </cell>
          <cell r="N42">
            <v>2261.96</v>
          </cell>
          <cell r="O42">
            <v>28169.47</v>
          </cell>
        </row>
        <row r="43">
          <cell r="B43" t="str">
            <v>Officer Salaries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Office Salaries</v>
          </cell>
          <cell r="C44">
            <v>14703.57</v>
          </cell>
          <cell r="D44">
            <v>16008.8</v>
          </cell>
          <cell r="E44">
            <v>18022.36</v>
          </cell>
          <cell r="F44">
            <v>16033.94</v>
          </cell>
          <cell r="G44">
            <v>16714.990000000002</v>
          </cell>
          <cell r="H44">
            <v>18842.7</v>
          </cell>
          <cell r="I44">
            <v>16418.29</v>
          </cell>
          <cell r="J44">
            <v>15327.01</v>
          </cell>
          <cell r="K44">
            <v>17203.59</v>
          </cell>
          <cell r="L44">
            <v>15963.53</v>
          </cell>
          <cell r="M44">
            <v>17123.25</v>
          </cell>
          <cell r="N44">
            <v>18468.03</v>
          </cell>
          <cell r="O44">
            <v>200830.06</v>
          </cell>
        </row>
        <row r="45">
          <cell r="B45" t="str">
            <v>Management Fees</v>
          </cell>
          <cell r="C45">
            <v>15000</v>
          </cell>
          <cell r="D45">
            <v>15000</v>
          </cell>
          <cell r="E45">
            <v>15000</v>
          </cell>
          <cell r="F45">
            <v>15000</v>
          </cell>
          <cell r="G45">
            <v>15000</v>
          </cell>
          <cell r="H45">
            <v>15000</v>
          </cell>
          <cell r="I45">
            <v>15000</v>
          </cell>
          <cell r="J45">
            <v>15000</v>
          </cell>
          <cell r="K45">
            <v>15000</v>
          </cell>
          <cell r="L45">
            <v>15000</v>
          </cell>
          <cell r="M45">
            <v>15000</v>
          </cell>
          <cell r="N45">
            <v>15000</v>
          </cell>
          <cell r="O45">
            <v>180000</v>
          </cell>
        </row>
        <row r="46">
          <cell r="B46" t="str">
            <v>Bad Debt Expense</v>
          </cell>
          <cell r="C46">
            <v>1492.98</v>
          </cell>
          <cell r="D46">
            <v>3927.6699999999992</v>
          </cell>
          <cell r="E46">
            <v>2901.04</v>
          </cell>
          <cell r="F46">
            <v>1615.34</v>
          </cell>
          <cell r="G46">
            <v>3780.5699999999997</v>
          </cell>
          <cell r="H46">
            <v>15379.85</v>
          </cell>
          <cell r="I46">
            <v>8831.99</v>
          </cell>
          <cell r="J46">
            <v>4601.5</v>
          </cell>
          <cell r="K46">
            <v>3034.8</v>
          </cell>
          <cell r="L46">
            <v>-939.91</v>
          </cell>
          <cell r="M46">
            <v>1362.4299999999998</v>
          </cell>
          <cell r="N46">
            <v>4179.01</v>
          </cell>
          <cell r="O46">
            <v>50167.27</v>
          </cell>
        </row>
        <row r="47">
          <cell r="B47" t="str">
            <v>Office Supply</v>
          </cell>
          <cell r="C47">
            <v>4318.51</v>
          </cell>
          <cell r="D47">
            <v>4748.49</v>
          </cell>
          <cell r="E47">
            <v>5046.9399999999996</v>
          </cell>
          <cell r="F47">
            <v>4715.07</v>
          </cell>
          <cell r="G47">
            <v>5303.17</v>
          </cell>
          <cell r="H47">
            <v>6065.01</v>
          </cell>
          <cell r="I47">
            <v>3913.67</v>
          </cell>
          <cell r="J47">
            <v>3599.26</v>
          </cell>
          <cell r="K47">
            <v>3683.92</v>
          </cell>
          <cell r="L47">
            <v>4149.17</v>
          </cell>
          <cell r="M47">
            <v>3015.0299999999997</v>
          </cell>
          <cell r="N47">
            <v>4175.4799999999996</v>
          </cell>
          <cell r="O47">
            <v>52733.72</v>
          </cell>
        </row>
        <row r="48">
          <cell r="B48" t="str">
            <v>Postage</v>
          </cell>
          <cell r="C48">
            <v>350</v>
          </cell>
          <cell r="D48">
            <v>0</v>
          </cell>
          <cell r="E48">
            <v>0</v>
          </cell>
          <cell r="F48">
            <v>350</v>
          </cell>
          <cell r="G48">
            <v>0</v>
          </cell>
          <cell r="H48">
            <v>200</v>
          </cell>
          <cell r="I48">
            <v>0</v>
          </cell>
          <cell r="J48">
            <v>90.47</v>
          </cell>
          <cell r="K48">
            <v>0</v>
          </cell>
          <cell r="L48">
            <v>300</v>
          </cell>
          <cell r="M48">
            <v>94.19</v>
          </cell>
          <cell r="N48">
            <v>300</v>
          </cell>
          <cell r="O48">
            <v>1684.66</v>
          </cell>
        </row>
        <row r="49">
          <cell r="B49" t="str">
            <v>Bank Charges</v>
          </cell>
          <cell r="C49">
            <v>447.54</v>
          </cell>
          <cell r="D49">
            <v>262.07</v>
          </cell>
          <cell r="E49">
            <v>362.1</v>
          </cell>
          <cell r="F49">
            <v>376.24</v>
          </cell>
          <cell r="G49">
            <v>460.67</v>
          </cell>
          <cell r="H49">
            <v>317.61</v>
          </cell>
          <cell r="I49">
            <v>395.2</v>
          </cell>
          <cell r="J49">
            <v>347.85</v>
          </cell>
          <cell r="K49">
            <v>523.35</v>
          </cell>
          <cell r="L49">
            <v>385.77</v>
          </cell>
          <cell r="M49">
            <v>436.54</v>
          </cell>
          <cell r="N49">
            <v>314.5</v>
          </cell>
          <cell r="O49">
            <v>4629.4399999999996</v>
          </cell>
        </row>
        <row r="50">
          <cell r="B50" t="str">
            <v>Maintenance</v>
          </cell>
          <cell r="C50">
            <v>141.12</v>
          </cell>
          <cell r="D50">
            <v>825.32999999999993</v>
          </cell>
          <cell r="E50">
            <v>634.54</v>
          </cell>
          <cell r="F50">
            <v>1633.31</v>
          </cell>
          <cell r="G50">
            <v>499.07</v>
          </cell>
          <cell r="H50">
            <v>221.97</v>
          </cell>
          <cell r="I50">
            <v>857.36</v>
          </cell>
          <cell r="J50">
            <v>0</v>
          </cell>
          <cell r="K50">
            <v>15.95</v>
          </cell>
          <cell r="L50">
            <v>361.08</v>
          </cell>
          <cell r="M50">
            <v>1058.49</v>
          </cell>
          <cell r="N50">
            <v>2850.03</v>
          </cell>
          <cell r="O50">
            <v>9098.25</v>
          </cell>
        </row>
        <row r="51">
          <cell r="B51" t="str">
            <v>Rate Case Expense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Accounting</v>
          </cell>
          <cell r="C52">
            <v>377.3</v>
          </cell>
          <cell r="D52">
            <v>2382.6</v>
          </cell>
          <cell r="E52">
            <v>0</v>
          </cell>
          <cell r="F52">
            <v>1852.4</v>
          </cell>
          <cell r="G52">
            <v>271.60000000000002</v>
          </cell>
          <cell r="H52">
            <v>889.4</v>
          </cell>
          <cell r="I52">
            <v>264</v>
          </cell>
          <cell r="J52">
            <v>253</v>
          </cell>
          <cell r="K52">
            <v>0</v>
          </cell>
          <cell r="L52">
            <v>3905.8</v>
          </cell>
          <cell r="M52">
            <v>6436.05</v>
          </cell>
          <cell r="N52">
            <v>1026</v>
          </cell>
          <cell r="O52">
            <v>17658.150000000001</v>
          </cell>
        </row>
        <row r="53">
          <cell r="B53" t="str">
            <v>Legal</v>
          </cell>
          <cell r="C53">
            <v>0</v>
          </cell>
          <cell r="D53">
            <v>277.39999999999998</v>
          </cell>
          <cell r="E53">
            <v>79.2</v>
          </cell>
          <cell r="F53">
            <v>0</v>
          </cell>
          <cell r="G53">
            <v>2725</v>
          </cell>
          <cell r="H53">
            <v>0</v>
          </cell>
          <cell r="I53">
            <v>1100</v>
          </cell>
          <cell r="J53">
            <v>0</v>
          </cell>
          <cell r="K53">
            <v>1125</v>
          </cell>
          <cell r="L53">
            <v>0</v>
          </cell>
          <cell r="M53">
            <v>0</v>
          </cell>
          <cell r="N53">
            <v>1458.33</v>
          </cell>
          <cell r="O53">
            <v>6764.93</v>
          </cell>
        </row>
        <row r="54">
          <cell r="B54" t="str">
            <v>WUTC Fee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16778.560000000001</v>
          </cell>
          <cell r="M54">
            <v>30.65</v>
          </cell>
          <cell r="N54">
            <v>0</v>
          </cell>
          <cell r="O54">
            <v>16809.210000000003</v>
          </cell>
        </row>
        <row r="55">
          <cell r="B55" t="str">
            <v>Franchise</v>
          </cell>
          <cell r="C55">
            <v>761.15</v>
          </cell>
          <cell r="D55">
            <v>588.66</v>
          </cell>
          <cell r="E55">
            <v>485.63</v>
          </cell>
          <cell r="F55">
            <v>716.57</v>
          </cell>
          <cell r="G55">
            <v>665.06</v>
          </cell>
          <cell r="H55">
            <v>624.52</v>
          </cell>
          <cell r="I55">
            <v>668.46</v>
          </cell>
          <cell r="J55">
            <v>736.87</v>
          </cell>
          <cell r="K55">
            <v>640.67999999999995</v>
          </cell>
          <cell r="L55">
            <v>572.41</v>
          </cell>
          <cell r="M55">
            <v>686.89</v>
          </cell>
          <cell r="N55">
            <v>564</v>
          </cell>
          <cell r="O55">
            <v>7710.9000000000005</v>
          </cell>
        </row>
        <row r="56">
          <cell r="B56" t="str">
            <v>Communications</v>
          </cell>
          <cell r="C56">
            <v>1485.08</v>
          </cell>
          <cell r="D56">
            <v>1681.71</v>
          </cell>
          <cell r="E56">
            <v>1611.77</v>
          </cell>
          <cell r="F56">
            <v>1923.83</v>
          </cell>
          <cell r="G56">
            <v>1462.07</v>
          </cell>
          <cell r="H56">
            <v>3733.84</v>
          </cell>
          <cell r="I56">
            <v>1723.96</v>
          </cell>
          <cell r="J56">
            <v>442.29</v>
          </cell>
          <cell r="K56">
            <v>1595.51</v>
          </cell>
          <cell r="L56">
            <v>1087.24</v>
          </cell>
          <cell r="M56">
            <v>1114.52</v>
          </cell>
          <cell r="N56">
            <v>1295.8</v>
          </cell>
          <cell r="O56">
            <v>19157.62</v>
          </cell>
        </row>
        <row r="57">
          <cell r="B57" t="str">
            <v>Utilities</v>
          </cell>
          <cell r="C57">
            <v>3540.79</v>
          </cell>
          <cell r="D57">
            <v>4687.87</v>
          </cell>
          <cell r="E57">
            <v>5805.68</v>
          </cell>
          <cell r="F57">
            <v>6407.79</v>
          </cell>
          <cell r="G57">
            <v>6200.55</v>
          </cell>
          <cell r="H57">
            <v>3914.38</v>
          </cell>
          <cell r="I57">
            <v>5517.2</v>
          </cell>
          <cell r="J57">
            <v>5876.54</v>
          </cell>
          <cell r="K57">
            <v>2912.57</v>
          </cell>
          <cell r="L57">
            <v>4981.25</v>
          </cell>
          <cell r="M57">
            <v>5160.37</v>
          </cell>
          <cell r="N57">
            <v>4818.08</v>
          </cell>
          <cell r="O57">
            <v>59823.070000000007</v>
          </cell>
        </row>
        <row r="58">
          <cell r="B58" t="str">
            <v>Laundry/Uniforms</v>
          </cell>
          <cell r="C58">
            <v>1759.71</v>
          </cell>
          <cell r="D58">
            <v>2344.33</v>
          </cell>
          <cell r="E58">
            <v>2202.5700000000002</v>
          </cell>
          <cell r="F58">
            <v>2348.59</v>
          </cell>
          <cell r="G58">
            <v>2092.77</v>
          </cell>
          <cell r="H58">
            <v>2451.9899999999998</v>
          </cell>
          <cell r="I58">
            <v>2760.65</v>
          </cell>
          <cell r="J58">
            <v>1809.44</v>
          </cell>
          <cell r="K58">
            <v>0</v>
          </cell>
          <cell r="L58">
            <v>872.81</v>
          </cell>
          <cell r="M58">
            <v>540.57000000000005</v>
          </cell>
          <cell r="N58">
            <v>0</v>
          </cell>
          <cell r="O58">
            <v>19183.43</v>
          </cell>
        </row>
        <row r="59">
          <cell r="B59" t="str">
            <v>Miscellaneous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Dues and Subscriptions</v>
          </cell>
          <cell r="C60">
            <v>1300</v>
          </cell>
          <cell r="D60">
            <v>1300</v>
          </cell>
          <cell r="E60">
            <v>1300</v>
          </cell>
          <cell r="F60">
            <v>1727.23</v>
          </cell>
          <cell r="G60">
            <v>1726.48</v>
          </cell>
          <cell r="H60">
            <v>1446.29</v>
          </cell>
          <cell r="I60">
            <v>1300</v>
          </cell>
          <cell r="J60">
            <v>1300</v>
          </cell>
          <cell r="K60">
            <v>1300</v>
          </cell>
          <cell r="L60">
            <v>1300</v>
          </cell>
          <cell r="M60">
            <v>1300</v>
          </cell>
          <cell r="N60">
            <v>1300</v>
          </cell>
          <cell r="O60">
            <v>16600</v>
          </cell>
        </row>
        <row r="61">
          <cell r="B61" t="str">
            <v>Dues Non-deductible</v>
          </cell>
          <cell r="C61">
            <v>0</v>
          </cell>
          <cell r="D61">
            <v>0</v>
          </cell>
          <cell r="E61">
            <v>1100</v>
          </cell>
          <cell r="F61">
            <v>0</v>
          </cell>
          <cell r="G61">
            <v>600</v>
          </cell>
          <cell r="H61">
            <v>172.16</v>
          </cell>
          <cell r="I61">
            <v>441.62</v>
          </cell>
          <cell r="J61">
            <v>0</v>
          </cell>
          <cell r="K61">
            <v>0</v>
          </cell>
          <cell r="L61">
            <v>428.63</v>
          </cell>
          <cell r="M61">
            <v>441.38</v>
          </cell>
          <cell r="N61">
            <v>498.28</v>
          </cell>
          <cell r="O61">
            <v>3682.0700000000006</v>
          </cell>
        </row>
        <row r="62">
          <cell r="B62" t="str">
            <v>Travel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717.44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717.44</v>
          </cell>
        </row>
        <row r="63">
          <cell r="B63" t="str">
            <v>Seminars</v>
          </cell>
          <cell r="C63">
            <v>0</v>
          </cell>
          <cell r="D63">
            <v>0</v>
          </cell>
          <cell r="E63">
            <v>0</v>
          </cell>
          <cell r="F63">
            <v>1315</v>
          </cell>
          <cell r="G63">
            <v>1325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750</v>
          </cell>
          <cell r="N63">
            <v>2580</v>
          </cell>
          <cell r="O63">
            <v>5970</v>
          </cell>
        </row>
        <row r="64">
          <cell r="B64" t="str">
            <v>Meals and Entertainment</v>
          </cell>
          <cell r="C64">
            <v>0</v>
          </cell>
          <cell r="D64">
            <v>0</v>
          </cell>
          <cell r="E64">
            <v>28.48</v>
          </cell>
          <cell r="F64">
            <v>0</v>
          </cell>
          <cell r="G64">
            <v>0</v>
          </cell>
          <cell r="H64">
            <v>0</v>
          </cell>
          <cell r="I64">
            <v>120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148.47999999999999</v>
          </cell>
        </row>
        <row r="65">
          <cell r="B65" t="str">
            <v>Advertising</v>
          </cell>
          <cell r="C65">
            <v>118.55</v>
          </cell>
          <cell r="D65">
            <v>212.95</v>
          </cell>
          <cell r="E65">
            <v>118.55</v>
          </cell>
          <cell r="F65">
            <v>118.55</v>
          </cell>
          <cell r="G65">
            <v>118.55</v>
          </cell>
          <cell r="H65">
            <v>158.43</v>
          </cell>
          <cell r="I65">
            <v>245.39</v>
          </cell>
          <cell r="J65">
            <v>118.55</v>
          </cell>
          <cell r="K65">
            <v>118.55</v>
          </cell>
          <cell r="L65">
            <v>118.55</v>
          </cell>
          <cell r="M65">
            <v>410.83</v>
          </cell>
          <cell r="N65">
            <v>124.7</v>
          </cell>
          <cell r="O65">
            <v>1982.1499999999996</v>
          </cell>
        </row>
        <row r="66">
          <cell r="B66" t="str">
            <v>Truck License</v>
          </cell>
          <cell r="C66">
            <v>92.75</v>
          </cell>
          <cell r="D66">
            <v>0</v>
          </cell>
          <cell r="E66">
            <v>1548</v>
          </cell>
          <cell r="F66">
            <v>735</v>
          </cell>
          <cell r="G66">
            <v>1599</v>
          </cell>
          <cell r="H66">
            <v>0</v>
          </cell>
          <cell r="I66">
            <v>798</v>
          </cell>
          <cell r="J66">
            <v>126</v>
          </cell>
          <cell r="K66">
            <v>1416</v>
          </cell>
          <cell r="L66">
            <v>718</v>
          </cell>
          <cell r="M66">
            <v>0</v>
          </cell>
          <cell r="N66">
            <v>80.75</v>
          </cell>
          <cell r="O66">
            <v>7113.5</v>
          </cell>
        </row>
        <row r="67">
          <cell r="B67" t="str">
            <v>Taxes and licensing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 t="str">
            <v>Permits</v>
          </cell>
          <cell r="C68">
            <v>45</v>
          </cell>
          <cell r="D68">
            <v>69</v>
          </cell>
          <cell r="E68">
            <v>0</v>
          </cell>
          <cell r="F68">
            <v>0</v>
          </cell>
          <cell r="G68">
            <v>0</v>
          </cell>
          <cell r="H68">
            <v>113.92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48</v>
          </cell>
          <cell r="N68">
            <v>0</v>
          </cell>
          <cell r="O68">
            <v>275.92</v>
          </cell>
        </row>
        <row r="69">
          <cell r="B69" t="str">
            <v>Contributions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100</v>
          </cell>
          <cell r="K69">
            <v>0</v>
          </cell>
          <cell r="L69">
            <v>750</v>
          </cell>
          <cell r="M69">
            <v>0</v>
          </cell>
          <cell r="N69">
            <v>300</v>
          </cell>
          <cell r="O69">
            <v>1150</v>
          </cell>
        </row>
        <row r="70">
          <cell r="B70" t="str">
            <v>B &amp; O Tax</v>
          </cell>
          <cell r="C70">
            <v>4485.3100000000004</v>
          </cell>
          <cell r="D70">
            <v>4316.3200000000006</v>
          </cell>
          <cell r="E70">
            <v>4219.34</v>
          </cell>
          <cell r="F70">
            <v>4511.91</v>
          </cell>
          <cell r="G70">
            <v>4344.54</v>
          </cell>
          <cell r="H70">
            <v>9459.91</v>
          </cell>
          <cell r="I70">
            <v>4372.21</v>
          </cell>
          <cell r="J70">
            <v>5016.0600000000004</v>
          </cell>
          <cell r="K70">
            <v>4073.7200000000003</v>
          </cell>
          <cell r="L70">
            <v>7179.7800000000007</v>
          </cell>
          <cell r="M70">
            <v>12349.94</v>
          </cell>
          <cell r="N70">
            <v>6934.43</v>
          </cell>
          <cell r="O70">
            <v>71263.47</v>
          </cell>
        </row>
        <row r="71">
          <cell r="B71" t="str">
            <v>Land Rent</v>
          </cell>
          <cell r="C71">
            <v>11500</v>
          </cell>
          <cell r="D71">
            <v>11500</v>
          </cell>
          <cell r="E71">
            <v>11500</v>
          </cell>
          <cell r="F71">
            <v>11500</v>
          </cell>
          <cell r="G71">
            <v>11500</v>
          </cell>
          <cell r="H71">
            <v>11500</v>
          </cell>
          <cell r="I71">
            <v>11500</v>
          </cell>
          <cell r="J71">
            <v>11500</v>
          </cell>
          <cell r="K71">
            <v>11500</v>
          </cell>
          <cell r="L71">
            <v>11500</v>
          </cell>
          <cell r="M71">
            <v>11500</v>
          </cell>
          <cell r="N71">
            <v>11500</v>
          </cell>
          <cell r="O71">
            <v>138000</v>
          </cell>
        </row>
        <row r="72">
          <cell r="B72" t="str">
            <v>Computer Expense</v>
          </cell>
          <cell r="C72">
            <v>0</v>
          </cell>
          <cell r="D72">
            <v>698.39</v>
          </cell>
          <cell r="E72">
            <v>0</v>
          </cell>
          <cell r="F72">
            <v>1298.3900000000001</v>
          </cell>
          <cell r="G72">
            <v>0</v>
          </cell>
          <cell r="H72">
            <v>1198.3900000000001</v>
          </cell>
          <cell r="I72">
            <v>232.8</v>
          </cell>
          <cell r="J72">
            <v>0</v>
          </cell>
          <cell r="K72">
            <v>698.39</v>
          </cell>
          <cell r="L72">
            <v>590</v>
          </cell>
          <cell r="M72">
            <v>232.8</v>
          </cell>
          <cell r="N72">
            <v>232.95</v>
          </cell>
          <cell r="O72">
            <v>5182.1100000000006</v>
          </cell>
        </row>
        <row r="73">
          <cell r="B73" t="str">
            <v>Workmen’s Comp</v>
          </cell>
          <cell r="C73">
            <v>0</v>
          </cell>
          <cell r="D73">
            <v>566.74</v>
          </cell>
          <cell r="E73">
            <v>10778.8</v>
          </cell>
          <cell r="F73">
            <v>0</v>
          </cell>
          <cell r="G73">
            <v>592.83000000000004</v>
          </cell>
          <cell r="H73">
            <v>9930.74</v>
          </cell>
          <cell r="I73">
            <v>0</v>
          </cell>
          <cell r="J73">
            <v>546.19000000000005</v>
          </cell>
          <cell r="K73">
            <v>10546.72</v>
          </cell>
          <cell r="L73">
            <v>580.07000000000005</v>
          </cell>
          <cell r="M73">
            <v>0</v>
          </cell>
          <cell r="N73">
            <v>2439.7600000000002</v>
          </cell>
          <cell r="O73">
            <v>35981.85</v>
          </cell>
        </row>
        <row r="74">
          <cell r="B74" t="str">
            <v>Payroll Taxes</v>
          </cell>
          <cell r="C74">
            <v>4840.6099999999997</v>
          </cell>
          <cell r="D74">
            <v>4829.1499999999996</v>
          </cell>
          <cell r="E74">
            <v>6169.2699999999995</v>
          </cell>
          <cell r="F74">
            <v>4390.2299999999996</v>
          </cell>
          <cell r="G74">
            <v>4742.8900000000003</v>
          </cell>
          <cell r="H74">
            <v>6197.079999999999</v>
          </cell>
          <cell r="I74">
            <v>5185.53</v>
          </cell>
          <cell r="J74">
            <v>4505.6099999999997</v>
          </cell>
          <cell r="K74">
            <v>8214.2199999999993</v>
          </cell>
          <cell r="L74">
            <v>5069.12</v>
          </cell>
          <cell r="M74">
            <v>5299.01</v>
          </cell>
          <cell r="N74">
            <v>7884.2300000000005</v>
          </cell>
          <cell r="O74">
            <v>67326.95</v>
          </cell>
        </row>
        <row r="75">
          <cell r="B75" t="str">
            <v>Employee Relations</v>
          </cell>
          <cell r="C75">
            <v>1255.4100000000001</v>
          </cell>
          <cell r="D75">
            <v>1846.92</v>
          </cell>
          <cell r="E75">
            <v>1509.96</v>
          </cell>
          <cell r="F75">
            <v>3349.65</v>
          </cell>
          <cell r="G75">
            <v>3552.83</v>
          </cell>
          <cell r="H75">
            <v>4626.29</v>
          </cell>
          <cell r="I75">
            <v>1299.8</v>
          </cell>
          <cell r="J75">
            <v>1088</v>
          </cell>
          <cell r="K75">
            <v>1381.25</v>
          </cell>
          <cell r="L75">
            <v>1075</v>
          </cell>
          <cell r="M75">
            <v>1562.01</v>
          </cell>
          <cell r="N75">
            <v>1392.5</v>
          </cell>
          <cell r="O75">
            <v>23939.62</v>
          </cell>
        </row>
        <row r="76">
          <cell r="B76" t="str">
            <v>Life Insurance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73.099999999999994</v>
          </cell>
          <cell r="J76">
            <v>73.099999999999994</v>
          </cell>
          <cell r="K76">
            <v>0</v>
          </cell>
          <cell r="L76">
            <v>167.7</v>
          </cell>
          <cell r="M76">
            <v>55.9</v>
          </cell>
          <cell r="N76">
            <v>77.400000000000006</v>
          </cell>
          <cell r="O76">
            <v>447.19999999999993</v>
          </cell>
        </row>
        <row r="77">
          <cell r="B77" t="str">
            <v>Counseling Services</v>
          </cell>
          <cell r="C77">
            <v>154.38</v>
          </cell>
          <cell r="D77">
            <v>154.38</v>
          </cell>
          <cell r="E77">
            <v>154.38</v>
          </cell>
          <cell r="F77">
            <v>154.38</v>
          </cell>
          <cell r="G77">
            <v>154.38</v>
          </cell>
          <cell r="H77">
            <v>154.38</v>
          </cell>
          <cell r="I77">
            <v>154.38</v>
          </cell>
          <cell r="J77">
            <v>154.38</v>
          </cell>
          <cell r="K77">
            <v>154.38</v>
          </cell>
          <cell r="L77">
            <v>154.38</v>
          </cell>
          <cell r="M77">
            <v>154.38</v>
          </cell>
          <cell r="N77">
            <v>154.38</v>
          </cell>
          <cell r="O77">
            <v>1852.5600000000004</v>
          </cell>
        </row>
        <row r="78">
          <cell r="B78" t="str">
            <v>Employee Medical Insurance</v>
          </cell>
          <cell r="C78">
            <v>8800.4399999999987</v>
          </cell>
          <cell r="D78">
            <v>7888.28</v>
          </cell>
          <cell r="E78">
            <v>7891.97</v>
          </cell>
          <cell r="F78">
            <v>8035.21</v>
          </cell>
          <cell r="G78">
            <v>8035.21</v>
          </cell>
          <cell r="H78">
            <v>318</v>
          </cell>
          <cell r="I78">
            <v>16953.82</v>
          </cell>
          <cell r="J78">
            <v>9964.0600000000013</v>
          </cell>
          <cell r="K78">
            <v>10237.189999999999</v>
          </cell>
          <cell r="L78">
            <v>8322.56</v>
          </cell>
          <cell r="M78">
            <v>13934.380000000001</v>
          </cell>
          <cell r="N78">
            <v>8637.33</v>
          </cell>
          <cell r="O78">
            <v>109018.45000000001</v>
          </cell>
        </row>
        <row r="79">
          <cell r="B79" t="str">
            <v>Property Taxes</v>
          </cell>
          <cell r="C79">
            <v>0</v>
          </cell>
          <cell r="D79">
            <v>0</v>
          </cell>
          <cell r="E79">
            <v>0</v>
          </cell>
          <cell r="F79">
            <v>6400.86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5728.36</v>
          </cell>
          <cell r="M79">
            <v>0</v>
          </cell>
          <cell r="N79">
            <v>0</v>
          </cell>
          <cell r="O79">
            <v>12129.22</v>
          </cell>
        </row>
        <row r="80">
          <cell r="B80" t="str">
            <v>Drug Testing</v>
          </cell>
          <cell r="C80">
            <v>165.5</v>
          </cell>
          <cell r="D80">
            <v>38.5</v>
          </cell>
          <cell r="E80">
            <v>55</v>
          </cell>
          <cell r="F80">
            <v>341</v>
          </cell>
          <cell r="G80">
            <v>20</v>
          </cell>
          <cell r="H80">
            <v>180</v>
          </cell>
          <cell r="I80">
            <v>106.5</v>
          </cell>
          <cell r="J80">
            <v>20</v>
          </cell>
          <cell r="K80">
            <v>0</v>
          </cell>
          <cell r="L80">
            <v>64</v>
          </cell>
          <cell r="M80">
            <v>93.5</v>
          </cell>
          <cell r="N80">
            <v>231.5</v>
          </cell>
          <cell r="O80">
            <v>1315.5</v>
          </cell>
        </row>
        <row r="81">
          <cell r="B81" t="str">
            <v>SEP Benefits</v>
          </cell>
          <cell r="C81">
            <v>3529.52</v>
          </cell>
          <cell r="D81">
            <v>3668.15</v>
          </cell>
          <cell r="E81">
            <v>3758.64</v>
          </cell>
          <cell r="F81">
            <v>3570.71</v>
          </cell>
          <cell r="G81">
            <v>3779.68</v>
          </cell>
          <cell r="H81">
            <v>4339.07</v>
          </cell>
          <cell r="I81">
            <v>4392.53</v>
          </cell>
          <cell r="J81">
            <v>3404.41</v>
          </cell>
          <cell r="K81">
            <v>3760.32</v>
          </cell>
          <cell r="L81">
            <v>3785.55</v>
          </cell>
          <cell r="M81">
            <v>3928.97</v>
          </cell>
          <cell r="N81">
            <v>3469.85</v>
          </cell>
          <cell r="O81">
            <v>45387.4</v>
          </cell>
        </row>
        <row r="82">
          <cell r="B82" t="str">
            <v>Interest</v>
          </cell>
          <cell r="C82">
            <v>3616.12</v>
          </cell>
          <cell r="D82">
            <v>3552.65</v>
          </cell>
          <cell r="E82">
            <v>3488.85</v>
          </cell>
          <cell r="F82">
            <v>3424.74</v>
          </cell>
          <cell r="G82">
            <v>3600.3</v>
          </cell>
          <cell r="H82">
            <v>14536.76</v>
          </cell>
          <cell r="I82">
            <v>3230.46</v>
          </cell>
          <cell r="J82">
            <v>3165.05</v>
          </cell>
          <cell r="K82">
            <v>3099.31</v>
          </cell>
          <cell r="L82">
            <v>3033.25</v>
          </cell>
          <cell r="M82">
            <v>2966.85</v>
          </cell>
          <cell r="N82">
            <v>2900.14</v>
          </cell>
          <cell r="O82">
            <v>50614.479999999996</v>
          </cell>
        </row>
        <row r="83">
          <cell r="B83" t="str">
            <v>Freight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288.3</v>
          </cell>
          <cell r="H83">
            <v>176.07</v>
          </cell>
          <cell r="I83">
            <v>0</v>
          </cell>
          <cell r="J83">
            <v>41.14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505.51</v>
          </cell>
        </row>
        <row r="84">
          <cell r="B84" t="str">
            <v>Consulting</v>
          </cell>
          <cell r="C84">
            <v>0</v>
          </cell>
          <cell r="D84">
            <v>4164</v>
          </cell>
          <cell r="E84">
            <v>0</v>
          </cell>
          <cell r="F84">
            <v>2138.5</v>
          </cell>
          <cell r="G84">
            <v>2401</v>
          </cell>
          <cell r="H84">
            <v>3838.5</v>
          </cell>
          <cell r="I84">
            <v>1076</v>
          </cell>
          <cell r="J84">
            <v>2463.5</v>
          </cell>
          <cell r="K84">
            <v>2163.5</v>
          </cell>
          <cell r="L84">
            <v>2176</v>
          </cell>
          <cell r="M84">
            <v>1819.75</v>
          </cell>
          <cell r="N84">
            <v>1732.25</v>
          </cell>
          <cell r="O84">
            <v>23973</v>
          </cell>
        </row>
        <row r="85">
          <cell r="B85" t="str">
            <v>Safety Equipment Expense</v>
          </cell>
          <cell r="C85">
            <v>728.2</v>
          </cell>
          <cell r="D85">
            <v>1079.05</v>
          </cell>
          <cell r="E85">
            <v>83.08</v>
          </cell>
          <cell r="F85">
            <v>2228.91</v>
          </cell>
          <cell r="G85">
            <v>304.52999999999997</v>
          </cell>
          <cell r="H85">
            <v>1061</v>
          </cell>
          <cell r="I85">
            <v>264.56</v>
          </cell>
          <cell r="J85">
            <v>-241.69</v>
          </cell>
          <cell r="K85">
            <v>716.53</v>
          </cell>
          <cell r="L85">
            <v>105.85</v>
          </cell>
          <cell r="M85">
            <v>1225.6300000000001</v>
          </cell>
          <cell r="N85">
            <v>386.26</v>
          </cell>
          <cell r="O85">
            <v>7941.9100000000008</v>
          </cell>
        </row>
        <row r="86">
          <cell r="B86" t="str">
            <v>Depreciation</v>
          </cell>
          <cell r="C86">
            <v>19219.580000000002</v>
          </cell>
          <cell r="D86">
            <v>19219.580000000002</v>
          </cell>
          <cell r="E86">
            <v>19219.580000000002</v>
          </cell>
          <cell r="F86">
            <v>19219.670000000002</v>
          </cell>
          <cell r="G86">
            <v>19219.580000000002</v>
          </cell>
          <cell r="H86">
            <v>19558.099999999999</v>
          </cell>
          <cell r="I86">
            <v>19247.79</v>
          </cell>
          <cell r="J86">
            <v>19247.79</v>
          </cell>
          <cell r="K86">
            <v>19247.79</v>
          </cell>
          <cell r="L86">
            <v>22142.720000000001</v>
          </cell>
          <cell r="M86">
            <v>22142.720000000001</v>
          </cell>
          <cell r="N86">
            <v>30827.510000000002</v>
          </cell>
          <cell r="O86">
            <v>248512.41000000003</v>
          </cell>
        </row>
      </sheetData>
      <sheetData sheetId="18"/>
      <sheetData sheetId="19"/>
      <sheetData sheetId="20"/>
      <sheetData sheetId="21"/>
      <sheetData sheetId="22">
        <row r="30">
          <cell r="J30">
            <v>2646.7177352709273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9">
          <cell r="J39">
            <v>0.96812272987956427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e"/>
      <sheetName val="Amortization Table"/>
      <sheetName val="Amortization Table (2)"/>
    </sheetNames>
    <sheetDataSet>
      <sheetData sheetId="0"/>
      <sheetData sheetId="1">
        <row r="18">
          <cell r="F18">
            <v>127794.2761418313</v>
          </cell>
        </row>
      </sheetData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G Total Reg"/>
      <sheetName val="LG Total Clallum"/>
      <sheetName val="LG Total Jefferson"/>
      <sheetName val="LG Total Mill Haul"/>
      <sheetName val="2112-2148_IS210"/>
      <sheetName val="2113_IS210"/>
      <sheetName val="Revenue"/>
      <sheetName val="Interject_LastPulledValues"/>
      <sheetName val="Debt"/>
      <sheetName val="Converted IS"/>
      <sheetName val="Deprec. Summary"/>
      <sheetName val="Sorted Master-2112-2148"/>
      <sheetName val="2112-2148 Key Allocators"/>
      <sheetName val="Bud Proforma Calcs - Revenue"/>
      <sheetName val="43001"/>
      <sheetName val="52170 - Real Estate Rental"/>
      <sheetName val="Pric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nsolidated IS"/>
      <sheetName val="Ratios"/>
      <sheetName val="Restating Adj Expl"/>
      <sheetName val="Aug Av. Fuel Price"/>
      <sheetName val="Pro forma Adj"/>
      <sheetName val="LG Total Regulated"/>
      <sheetName val="LG Public - BRG"/>
      <sheetName val="Revenue Summary"/>
      <sheetName val="Region OH"/>
      <sheetName val="70255 JE Query"/>
      <sheetName val="Bud Capital Input 2021"/>
      <sheetName val="2149_BS 08.2020"/>
      <sheetName val="2149_BS 08-2019"/>
    </sheetNames>
    <sheetDataSet>
      <sheetData sheetId="0"/>
      <sheetData sheetId="1">
        <row r="31">
          <cell r="A31">
            <v>57147</v>
          </cell>
        </row>
      </sheetData>
      <sheetData sheetId="2"/>
      <sheetData sheetId="3"/>
      <sheetData sheetId="4">
        <row r="15">
          <cell r="E15">
            <v>44074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4 Month Condensed Ops P&amp;L"/>
      <sheetName val="Report Template"/>
    </sheetNames>
    <sheetDataSet>
      <sheetData sheetId="0"/>
      <sheetData sheetId="1"/>
      <sheetData sheetId="2">
        <row r="2002">
          <cell r="B2002">
            <v>2006</v>
          </cell>
        </row>
        <row r="2003">
          <cell r="B2003">
            <v>2007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/>
      <sheetData sheetId="2" refreshError="1"/>
      <sheetData sheetId="3">
        <row r="5">
          <cell r="D5">
            <v>10.71</v>
          </cell>
        </row>
      </sheetData>
      <sheetData sheetId="4">
        <row r="6">
          <cell r="F6" t="str">
            <v>Time Series</v>
          </cell>
        </row>
      </sheetData>
      <sheetData sheetId="5">
        <row r="4">
          <cell r="B4" t="str">
            <v>P&amp;L Trend</v>
          </cell>
          <cell r="D4" t="str">
            <v>(no extension)</v>
          </cell>
          <cell r="AA4" t="str">
            <v>XLS</v>
          </cell>
        </row>
        <row r="5">
          <cell r="B5" t="str">
            <v>Ereports</v>
          </cell>
          <cell r="AA5" t="str">
            <v>XLS5</v>
          </cell>
        </row>
        <row r="6">
          <cell r="B6" t="str">
            <v>Ereports</v>
          </cell>
          <cell r="D6" t="str">
            <v>(XLS file format only)</v>
          </cell>
          <cell r="AA6" t="str">
            <v>CSV</v>
          </cell>
        </row>
        <row r="7">
          <cell r="AA7" t="str">
            <v>PRN</v>
          </cell>
        </row>
        <row r="8">
          <cell r="D8" t="str">
            <v>Source Tab Name:</v>
          </cell>
          <cell r="AA8" t="str">
            <v>WK1</v>
          </cell>
        </row>
        <row r="9">
          <cell r="B9" t="b">
            <v>1</v>
          </cell>
          <cell r="D9" t="str">
            <v>Target Tab Name:</v>
          </cell>
          <cell r="AA9" t="str">
            <v>WK4</v>
          </cell>
        </row>
        <row r="10">
          <cell r="B10" t="b">
            <v>0</v>
          </cell>
          <cell r="D10" t="str">
            <v>Retain Excel Formulas:</v>
          </cell>
          <cell r="AA10" t="str">
            <v>HTML</v>
          </cell>
        </row>
        <row r="11">
          <cell r="B11" t="b">
            <v>0</v>
          </cell>
          <cell r="D11" t="str">
            <v>Protect with Password:</v>
          </cell>
        </row>
        <row r="12">
          <cell r="D12" t="str">
            <v>Password:</v>
          </cell>
        </row>
        <row r="13">
          <cell r="D13" t="str">
            <v>Top Left Cell to Lock:</v>
          </cell>
        </row>
        <row r="14">
          <cell r="D14" t="str">
            <v>Bottom Right Cell to Lock:</v>
          </cell>
        </row>
        <row r="17">
          <cell r="D17" t="str">
            <v>Column with Delete Chars:</v>
          </cell>
        </row>
        <row r="18">
          <cell r="B18" t="str">
            <v>brentd@wcnx.org</v>
          </cell>
        </row>
        <row r="19">
          <cell r="B19" t="b">
            <v>1</v>
          </cell>
        </row>
        <row r="20">
          <cell r="B20" t="b">
            <v>0</v>
          </cell>
          <cell r="D20" t="str">
            <v>Columns to Delete:</v>
          </cell>
        </row>
        <row r="26">
          <cell r="B26" t="str">
            <v>C</v>
          </cell>
        </row>
        <row r="31">
          <cell r="D31" t="str">
            <v>Rows to Delete:</v>
          </cell>
        </row>
      </sheetData>
      <sheetData sheetId="6" refreshError="1"/>
      <sheetData sheetId="7">
        <row r="11">
          <cell r="D11">
            <v>47001</v>
          </cell>
          <cell r="F11">
            <v>1843.92</v>
          </cell>
          <cell r="G11">
            <v>5768.4</v>
          </cell>
          <cell r="H11">
            <v>6357.6</v>
          </cell>
          <cell r="I11">
            <v>4940.2700000000004</v>
          </cell>
          <cell r="J11">
            <v>4133.1400000000003</v>
          </cell>
          <cell r="K11">
            <v>434.11</v>
          </cell>
          <cell r="L11">
            <v>2232.0700000000002</v>
          </cell>
          <cell r="M11">
            <v>3534.05</v>
          </cell>
          <cell r="N11">
            <v>14494.59</v>
          </cell>
          <cell r="O11">
            <v>13165.37</v>
          </cell>
          <cell r="P11">
            <v>8843.58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800-10899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'l Priceout"/>
      <sheetName val="Com'l Priceout"/>
      <sheetName val="Roll Off Priceout"/>
      <sheetName val="Roll Off Productivity"/>
      <sheetName val="TB -LOB"/>
      <sheetName val="Comm'l TB-120"/>
      <sheetName val="Com'l Rec. TB-160"/>
      <sheetName val="Resi TB-190"/>
      <sheetName val="230 &amp; 220"/>
      <sheetName val="YW TB-220"/>
      <sheetName val="RO TB-260"/>
      <sheetName val="Industrial LOB"/>
      <sheetName val="TS TB-300"/>
      <sheetName val="POL TB-750"/>
      <sheetName val="Revenue Reconciliation"/>
      <sheetName val="Billed Revenue Summary"/>
      <sheetName val="Disposal Summary"/>
      <sheetName val="Payroll Register"/>
      <sheetName val="Balance Sheet"/>
      <sheetName val="Monthly IS"/>
      <sheetName val="DEPN"/>
      <sheetName val="Fixed Asset Summary"/>
      <sheetName val="Fixed Asset Detail"/>
      <sheetName val="Fuel"/>
      <sheetName val="WTB"/>
      <sheetName val="OH Analysis (2008)"/>
      <sheetName val="Corp. Office OH 2008"/>
      <sheetName val="OH Analysis"/>
      <sheetName val="Corp. Office OH"/>
      <sheetName val="2008 Group Office TB"/>
      <sheetName val="MA Office OH"/>
      <sheetName val="MA Stats"/>
      <sheetName val="2008 Group Office IS"/>
      <sheetName val="2008 West Group IS"/>
      <sheetName val="Legal"/>
      <sheetName val="Lurito 25 bpi"/>
      <sheetName val="Lurito 25 bpi (Rolloff)"/>
      <sheetName val="70000"/>
      <sheetName val="502500"/>
      <sheetName val="509000"/>
      <sheetName val="509500"/>
      <sheetName val="570800"/>
      <sheetName val="518000"/>
      <sheetName val="568100"/>
      <sheetName val="678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">
          <cell r="AD8" t="str">
            <v>#N/A</v>
          </cell>
        </row>
      </sheetData>
      <sheetData sheetId="19"/>
      <sheetData sheetId="20"/>
      <sheetData sheetId="21"/>
      <sheetData sheetId="22"/>
      <sheetData sheetId="23"/>
      <sheetData sheetId="24">
        <row r="4">
          <cell r="DE4" t="str">
            <v>01815</v>
          </cell>
        </row>
        <row r="5">
          <cell r="DC5" t="str">
            <v>12</v>
          </cell>
          <cell r="DD5" t="str">
            <v>WM of Ellensburg</v>
          </cell>
          <cell r="DE5" t="str">
            <v>01815</v>
          </cell>
        </row>
        <row r="8">
          <cell r="DC8">
            <v>12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AK4" t="str">
            <v>01500</v>
          </cell>
        </row>
        <row r="5">
          <cell r="AI5" t="str">
            <v>12</v>
          </cell>
          <cell r="AJ5" t="str">
            <v>Western Area Office</v>
          </cell>
          <cell r="AK5" t="str">
            <v>01500</v>
          </cell>
        </row>
        <row r="8">
          <cell r="AH8">
            <v>0</v>
          </cell>
        </row>
        <row r="9">
          <cell r="AM9" t="str">
            <v>USD</v>
          </cell>
        </row>
      </sheetData>
      <sheetData sheetId="33">
        <row r="4">
          <cell r="AK4" t="str">
            <v>G00006</v>
          </cell>
        </row>
        <row r="5">
          <cell r="AI5" t="str">
            <v>12</v>
          </cell>
          <cell r="AJ5" t="str">
            <v>Error</v>
          </cell>
          <cell r="AK5" t="str">
            <v>Western</v>
          </cell>
        </row>
        <row r="8">
          <cell r="AH8">
            <v>0</v>
          </cell>
        </row>
        <row r="9">
          <cell r="AM9" t="str">
            <v>USD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BRIAN VANDENBURG" id="{5BD70746-921C-4C1D-AB79-AAD68685CC69}" userId="a58a3d10ff6ed734" providerId="Windows Live"/>
  <person displayName="David-Patrick Dare" id="{49CDF263-1948-4261-987B-483DAA26AF7F}" userId="S::ddare@wcnx.org::a6d2246e-6c51-4eb1-80c3-c39ceff96bcd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120" dT="2024-10-21T22:50:40.95" personId="{5BD70746-921C-4C1D-AB79-AAD68685CC69}" id="{75DBDE81-7854-4A92-9AFF-9BC840629529}">
    <text>Where does this rate come from? Pg. 35 Tariff shows per pickup rate of $26.97</text>
  </threadedComment>
  <threadedComment ref="E120" dT="2024-10-30T21:24:35.42" personId="{49CDF263-1948-4261-987B-483DAA26AF7F}" id="{586AED5D-4CE4-48A2-B05A-586D43780087}" parentId="{75DBDE81-7854-4A92-9AFF-9BC840629529}">
    <text>It uses that rate but multiplies it by 4 for an assumed amount of services.</text>
  </threadedComment>
  <threadedComment ref="E126" dT="2024-10-21T22:52:07.32" personId="{5BD70746-921C-4C1D-AB79-AAD68685CC69}" id="{A77F5149-49B4-447E-B302-DF8356C3F887}">
    <text>Where does this rate come from? Pg. 35 of the Tariff shows a rate of $34.03.</text>
  </threadedComment>
  <threadedComment ref="E126" dT="2024-10-30T21:24:41.26" personId="{49CDF263-1948-4261-987B-483DAA26AF7F}" id="{4518F18C-229D-4FDE-9E41-64D4D3CF7B82}" parentId="{A77F5149-49B4-447E-B302-DF8356C3F887}">
    <text>It uses that rate but multiplies it by 4 for an assumed amount of services.</text>
  </threadedComment>
  <threadedComment ref="E136" dT="2024-10-21T22:53:11.62" personId="{5BD70746-921C-4C1D-AB79-AAD68685CC69}" id="{3E588782-43AB-4A1F-8745-8EACAB6F6ECF}">
    <text>Where does this rate come from? Pg. 35 of the Tariff shows $45.96.</text>
  </threadedComment>
  <threadedComment ref="E136" dT="2024-10-30T21:24:53.70" personId="{49CDF263-1948-4261-987B-483DAA26AF7F}" id="{750081B4-E777-4024-AE44-08B016A0B5F0}" parentId="{3E588782-43AB-4A1F-8745-8EACAB6F6ECF}">
    <text>It uses that rate but multiplies it by 4 for an assumed amount of services.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7A124-8905-41E4-84DB-61478468A5FC}">
  <sheetPr>
    <pageSetUpPr fitToPage="1"/>
  </sheetPr>
  <dimension ref="A1:AN41"/>
  <sheetViews>
    <sheetView showGridLines="0" tabSelected="1" zoomScaleNormal="100" workbookViewId="0">
      <selection activeCell="AE24" sqref="AE24"/>
    </sheetView>
  </sheetViews>
  <sheetFormatPr defaultColWidth="9" defaultRowHeight="15" outlineLevelCol="1" x14ac:dyDescent="0.25"/>
  <cols>
    <col min="1" max="1" width="9" style="36"/>
    <col min="2" max="2" width="9" style="8"/>
    <col min="3" max="3" width="14.75" style="9" customWidth="1"/>
    <col min="4" max="4" width="3.25" style="4" hidden="1" customWidth="1" outlineLevel="1"/>
    <col min="5" max="6" width="14" style="4" hidden="1" customWidth="1" outlineLevel="1"/>
    <col min="7" max="7" width="9.75" style="4" hidden="1" customWidth="1" outlineLevel="1"/>
    <col min="8" max="8" width="3.75" style="5" hidden="1" customWidth="1" outlineLevel="1"/>
    <col min="9" max="9" width="14.75" style="9" customWidth="1" collapsed="1"/>
    <col min="10" max="10" width="11.75" style="5" hidden="1" customWidth="1" outlineLevel="1"/>
    <col min="11" max="11" width="18.375" style="5" hidden="1" customWidth="1" outlineLevel="1"/>
    <col min="12" max="12" width="6.875" style="5" hidden="1" customWidth="1" outlineLevel="1"/>
    <col min="13" max="13" width="3.75" style="5" hidden="1" customWidth="1" outlineLevel="1"/>
    <col min="14" max="14" width="16" style="9" hidden="1" customWidth="1" outlineLevel="1" collapsed="1"/>
    <col min="15" max="19" width="12.375" style="9" hidden="1" customWidth="1" outlineLevel="1"/>
    <col min="20" max="20" width="13.125" style="9" hidden="1" customWidth="1" outlineLevel="1"/>
    <col min="21" max="23" width="12.375" style="9" hidden="1" customWidth="1" outlineLevel="1"/>
    <col min="24" max="24" width="14.75" style="4" customWidth="1" collapsed="1"/>
    <col min="25" max="25" width="14.75" style="9" customWidth="1"/>
    <col min="26" max="26" width="14.75" style="5" customWidth="1"/>
    <col min="27" max="27" width="17.625" style="5" bestFit="1" customWidth="1"/>
    <col min="28" max="28" width="1.875" style="5" customWidth="1"/>
    <col min="29" max="29" width="12.625" style="5" bestFit="1" customWidth="1"/>
    <col min="30" max="30" width="15" style="5" bestFit="1" customWidth="1"/>
    <col min="31" max="31" width="8.125" style="5" bestFit="1" customWidth="1"/>
    <col min="32" max="32" width="2.5" style="6" customWidth="1"/>
    <col min="33" max="33" width="9" style="9"/>
    <col min="34" max="34" width="16.875" style="9" bestFit="1" customWidth="1"/>
    <col min="35" max="39" width="9" style="9"/>
    <col min="40" max="40" width="12.375" style="9" bestFit="1" customWidth="1"/>
    <col min="41" max="41" width="10.125" style="9" bestFit="1" customWidth="1"/>
    <col min="42" max="16384" width="9" style="9"/>
  </cols>
  <sheetData>
    <row r="1" spans="1:39" x14ac:dyDescent="0.25">
      <c r="A1" s="1" t="s">
        <v>0</v>
      </c>
      <c r="B1" s="2"/>
      <c r="C1" s="3"/>
      <c r="I1" s="3"/>
      <c r="N1" s="3"/>
      <c r="O1" s="3"/>
      <c r="P1" s="3"/>
      <c r="Q1" s="3"/>
      <c r="R1" s="3"/>
      <c r="S1" s="3"/>
      <c r="T1" s="3"/>
      <c r="U1" s="3"/>
      <c r="V1" s="3"/>
      <c r="W1" s="3"/>
      <c r="Y1" s="3"/>
      <c r="AG1" s="3"/>
      <c r="AH1" s="3"/>
      <c r="AI1" s="3"/>
      <c r="AJ1" s="3"/>
      <c r="AK1" s="3"/>
      <c r="AL1" s="3"/>
      <c r="AM1" s="3"/>
    </row>
    <row r="2" spans="1:39" x14ac:dyDescent="0.25">
      <c r="A2" s="7" t="s">
        <v>1</v>
      </c>
    </row>
    <row r="4" spans="1:39" s="10" customFormat="1" ht="30" x14ac:dyDescent="0.25">
      <c r="A4" s="1"/>
      <c r="C4" s="11" t="s">
        <v>2</v>
      </c>
      <c r="D4" s="12"/>
      <c r="E4" s="13" t="s">
        <v>3</v>
      </c>
      <c r="F4" s="14" t="s">
        <v>4</v>
      </c>
      <c r="G4" s="15"/>
      <c r="H4" s="16"/>
      <c r="I4" s="17" t="s">
        <v>5</v>
      </c>
      <c r="J4" s="13" t="s">
        <v>3</v>
      </c>
      <c r="K4" s="14" t="s">
        <v>4</v>
      </c>
      <c r="L4" s="15"/>
      <c r="M4" s="16"/>
      <c r="N4" s="14" t="s">
        <v>6</v>
      </c>
      <c r="O4" s="14" t="s">
        <v>7</v>
      </c>
      <c r="P4" s="14" t="s">
        <v>8</v>
      </c>
      <c r="Q4" s="14" t="s">
        <v>9</v>
      </c>
      <c r="R4" s="14" t="s">
        <v>10</v>
      </c>
      <c r="S4" s="14" t="s">
        <v>11</v>
      </c>
      <c r="T4" s="14" t="s">
        <v>12</v>
      </c>
      <c r="U4" s="14" t="s">
        <v>13</v>
      </c>
      <c r="V4" s="14" t="s">
        <v>14</v>
      </c>
      <c r="W4" s="14" t="s">
        <v>15</v>
      </c>
      <c r="X4" s="17" t="s">
        <v>16</v>
      </c>
      <c r="Y4" s="18" t="s">
        <v>17</v>
      </c>
      <c r="Z4" s="11" t="s">
        <v>3</v>
      </c>
      <c r="AA4" s="19" t="s">
        <v>4</v>
      </c>
      <c r="AB4" s="20"/>
      <c r="AC4" s="21" t="s">
        <v>18</v>
      </c>
      <c r="AD4" s="22" t="s">
        <v>19</v>
      </c>
      <c r="AE4" s="20"/>
      <c r="AF4" s="23"/>
      <c r="AH4" s="220"/>
      <c r="AI4" s="220"/>
      <c r="AJ4" s="220"/>
      <c r="AK4" s="220"/>
      <c r="AL4" s="220"/>
      <c r="AM4" s="220"/>
    </row>
    <row r="5" spans="1:39" x14ac:dyDescent="0.25">
      <c r="A5" s="1" t="s">
        <v>20</v>
      </c>
      <c r="B5" s="9"/>
      <c r="C5" s="24"/>
      <c r="E5" s="25"/>
      <c r="F5" s="26"/>
      <c r="G5" s="26"/>
      <c r="H5" s="27"/>
      <c r="I5" s="28"/>
      <c r="J5" s="25"/>
      <c r="K5" s="26"/>
      <c r="L5" s="26"/>
      <c r="M5" s="29"/>
      <c r="N5" s="30"/>
      <c r="O5" s="30"/>
      <c r="P5" s="30"/>
      <c r="Q5" s="30"/>
      <c r="R5" s="30"/>
      <c r="S5" s="30"/>
      <c r="T5" s="30"/>
      <c r="U5" s="30"/>
      <c r="V5" s="30"/>
      <c r="W5" s="30"/>
      <c r="X5" s="31"/>
      <c r="Y5" s="24"/>
      <c r="Z5" s="32"/>
      <c r="AA5" s="33"/>
      <c r="AB5" s="33"/>
      <c r="AC5" s="33"/>
      <c r="AD5" s="33"/>
      <c r="AE5" s="33"/>
      <c r="AF5" s="34"/>
      <c r="AG5" s="1"/>
      <c r="AH5" s="1"/>
      <c r="AI5" s="35"/>
      <c r="AJ5" s="35"/>
    </row>
    <row r="6" spans="1:39" x14ac:dyDescent="0.25">
      <c r="B6" s="8" t="s">
        <v>21</v>
      </c>
      <c r="C6" s="24">
        <f>+SUM('Murrey''s American G-9 Reg.'!$H$77:$S$77)</f>
        <v>23563150.684999999</v>
      </c>
      <c r="E6" s="25"/>
      <c r="F6" s="26"/>
      <c r="G6" s="26"/>
      <c r="H6" s="27"/>
      <c r="I6" s="28">
        <f>+SUM(Vashon!$H$72:$S$72)</f>
        <v>758019.9</v>
      </c>
      <c r="J6" s="25"/>
      <c r="K6" s="26"/>
      <c r="L6" s="26"/>
      <c r="M6" s="29"/>
      <c r="N6" s="30">
        <f>+SUM(BonneyLake!$F$75:$Q$75)</f>
        <v>3774545.3350000009</v>
      </c>
      <c r="O6" s="30">
        <f>+SUM(Buckley!$F$80:$Q$80)</f>
        <v>978886.47999999975</v>
      </c>
      <c r="P6" s="30">
        <f>+SUM(CARBONADO!$F$72:$Q$72)</f>
        <v>111602.53</v>
      </c>
      <c r="Q6" s="30">
        <f>+SUM(Milton!$F$75:$Q$75)</f>
        <v>996246.84000000008</v>
      </c>
      <c r="R6" s="30">
        <f>+SUM(Orting!$F$74:$Q$74)</f>
        <v>1400481.0750000002</v>
      </c>
      <c r="S6" s="30">
        <f>+SUM('DM-PIER'!$F$72:$Q$72)</f>
        <v>0</v>
      </c>
      <c r="T6" s="30">
        <f>+SUM(Puyallup!$G$74:$R$74)</f>
        <v>6426568.2749999994</v>
      </c>
      <c r="U6" s="30">
        <f>+SUM('SOUTH PRAIRIE'!$F$55:$Q$55)</f>
        <v>46478.735000000008</v>
      </c>
      <c r="V6" s="30">
        <f>+SUM(SUMNER!$F$76:$Q$76)</f>
        <v>1490178.3999999997</v>
      </c>
      <c r="W6" s="30">
        <f>RUSTON!R72</f>
        <v>185820.77500000002</v>
      </c>
      <c r="X6" s="31">
        <f>SUM(N6:W6)</f>
        <v>15410808.445</v>
      </c>
      <c r="Y6" s="37"/>
      <c r="Z6" s="32">
        <v>30038216.16</v>
      </c>
      <c r="AA6" s="38">
        <f>C6+X6+I6-Z6</f>
        <v>9693762.8699999936</v>
      </c>
      <c r="AB6" s="33"/>
      <c r="AC6" s="33"/>
      <c r="AD6" s="33"/>
      <c r="AE6" s="33"/>
      <c r="AF6" s="34"/>
      <c r="AG6" s="36"/>
      <c r="AH6" s="39"/>
      <c r="AI6" s="39"/>
      <c r="AJ6" s="39"/>
      <c r="AK6" s="39"/>
    </row>
    <row r="7" spans="1:39" x14ac:dyDescent="0.25">
      <c r="B7" s="8" t="s">
        <v>22</v>
      </c>
      <c r="C7" s="24">
        <f>+SUM('Murrey''s American G-9 Reg.'!$H$89:$S$89)</f>
        <v>7720377.5750000011</v>
      </c>
      <c r="E7" s="25"/>
      <c r="F7" s="26"/>
      <c r="G7" s="26"/>
      <c r="H7" s="27"/>
      <c r="I7" s="28">
        <f>+SUM(Vashon!$H$83:$S$83)</f>
        <v>277018.07</v>
      </c>
      <c r="J7" s="25"/>
      <c r="K7" s="26"/>
      <c r="L7" s="26"/>
      <c r="M7" s="29"/>
      <c r="N7" s="30">
        <f>+SUM(BonneyLake!$F$86:$Q$86)</f>
        <v>6706.6849999999995</v>
      </c>
      <c r="O7" s="30">
        <f>+SUM(Buckley!$F$91:$Q$91)</f>
        <v>1351.6899999999998</v>
      </c>
      <c r="P7" s="30">
        <f>+SUM(CARBONADO!$F$83:$Q$83)</f>
        <v>328.96</v>
      </c>
      <c r="Q7" s="30">
        <f>+SUM(Milton!$F$86:$Q$86)</f>
        <v>3435.1100000000006</v>
      </c>
      <c r="R7" s="30">
        <f>+SUM(Orting!$F$85:$Q$85)</f>
        <v>4244.8099999999995</v>
      </c>
      <c r="S7" s="30">
        <f>+SUM('DM-PIER'!$F$83:$Q$83)</f>
        <v>0</v>
      </c>
      <c r="T7" s="30">
        <f>+SUM(Puyallup!$G$85:$R$85)</f>
        <v>11221.51</v>
      </c>
      <c r="U7" s="30">
        <f>+SUM('SOUTH PRAIRIE'!$F$66:$Q$66)</f>
        <v>74.44</v>
      </c>
      <c r="V7" s="30">
        <f>+SUM(SUMNER!$F$87:$Q$87)</f>
        <v>1953.5199999999998</v>
      </c>
      <c r="W7" s="30">
        <f>RUSTON!R83</f>
        <v>-8.7200000000000006</v>
      </c>
      <c r="X7" s="31">
        <f t="shared" ref="X7:X8" si="0">SUM(N7:W7)</f>
        <v>29308.004999999997</v>
      </c>
      <c r="Y7" s="37"/>
      <c r="Z7" s="32">
        <v>6034567.4300000006</v>
      </c>
      <c r="AA7" s="38">
        <f t="shared" ref="AA7:AA8" si="1">C7+X7+I7-Z7</f>
        <v>1992136.2200000007</v>
      </c>
      <c r="AB7" s="33"/>
      <c r="AC7" s="33"/>
      <c r="AD7" s="33"/>
      <c r="AE7" s="33"/>
      <c r="AF7" s="34"/>
      <c r="AG7" s="36"/>
      <c r="AH7" s="39"/>
      <c r="AI7" s="39"/>
      <c r="AJ7" s="39"/>
      <c r="AK7" s="39"/>
    </row>
    <row r="8" spans="1:39" x14ac:dyDescent="0.25">
      <c r="B8" s="8" t="s">
        <v>23</v>
      </c>
      <c r="C8" s="24">
        <f>+SUM('Murrey''s American G-9 Reg.'!$H$101:$S$101)</f>
        <v>3598952.2499999991</v>
      </c>
      <c r="E8" s="40"/>
      <c r="F8" s="41"/>
      <c r="G8" s="26"/>
      <c r="H8" s="27"/>
      <c r="I8" s="28">
        <f>+SUM(Vashon!$H$94:$U$94)</f>
        <v>0</v>
      </c>
      <c r="J8" s="40"/>
      <c r="K8" s="41"/>
      <c r="L8" s="26"/>
      <c r="M8" s="29"/>
      <c r="N8" s="30">
        <f>+SUM(BonneyLake!$F$97:$Q$97)</f>
        <v>469059.96</v>
      </c>
      <c r="O8" s="30">
        <f>+SUM(Buckley!$F$102:$Q$102)</f>
        <v>140728.6</v>
      </c>
      <c r="P8" s="30">
        <f>+SUM(CARBONADO!$F$94:$Q$94)</f>
        <v>10882.37</v>
      </c>
      <c r="Q8" s="30">
        <f>+SUM(Milton!$F$97:$Q$97)</f>
        <v>119629.29</v>
      </c>
      <c r="R8" s="30">
        <f>+SUM(Orting!$F$96:$Q$96)</f>
        <v>185274.20000000004</v>
      </c>
      <c r="S8" s="30">
        <f>+SUM('DM-PIER'!$F$94:$Q$94)</f>
        <v>0</v>
      </c>
      <c r="T8" s="30">
        <f>+SUM(Puyallup!$G$96:$R$96)</f>
        <v>865925.70000000007</v>
      </c>
      <c r="U8" s="30">
        <f>+SUM('SOUTH PRAIRIE'!$F$77:$Q$77)</f>
        <v>3423.4900000000002</v>
      </c>
      <c r="V8" s="30">
        <f>+SUM(SUMNER!$F$98:$Q$98)</f>
        <v>203665.69999999998</v>
      </c>
      <c r="W8" s="30">
        <f>RUSTON!R95</f>
        <v>61244.370000000017</v>
      </c>
      <c r="X8" s="31">
        <f t="shared" si="0"/>
        <v>2059833.6800000002</v>
      </c>
      <c r="Y8" s="37"/>
      <c r="Z8" s="42">
        <v>4266762.55</v>
      </c>
      <c r="AA8" s="43">
        <f t="shared" si="1"/>
        <v>1392023.38</v>
      </c>
      <c r="AB8" s="26"/>
      <c r="AC8" s="41"/>
      <c r="AD8" s="41"/>
      <c r="AE8" s="33"/>
      <c r="AF8" s="34"/>
      <c r="AG8" s="36"/>
      <c r="AH8" s="39"/>
      <c r="AI8" s="39"/>
      <c r="AJ8" s="39"/>
      <c r="AK8" s="39"/>
    </row>
    <row r="9" spans="1:39" x14ac:dyDescent="0.25">
      <c r="B9" s="44" t="s">
        <v>24</v>
      </c>
      <c r="C9" s="45">
        <f>SUM(C6:C8)</f>
        <v>34882480.509999998</v>
      </c>
      <c r="D9" s="46"/>
      <c r="E9" s="25">
        <v>26266948.810000006</v>
      </c>
      <c r="F9" s="47">
        <f>C9-E9</f>
        <v>8615531.6999999918</v>
      </c>
      <c r="G9" s="48">
        <f>F9/E9</f>
        <v>0.32799895268840668</v>
      </c>
      <c r="H9" s="27"/>
      <c r="I9" s="49">
        <f>SUM(I6:I8)</f>
        <v>1035037.97</v>
      </c>
      <c r="J9" s="25">
        <v>783097.77</v>
      </c>
      <c r="K9" s="26">
        <f>I9-J9</f>
        <v>251940.19999999995</v>
      </c>
      <c r="L9" s="48">
        <f>K9/J9</f>
        <v>0.32172253536106987</v>
      </c>
      <c r="M9" s="29"/>
      <c r="N9" s="50">
        <f>SUM(N6:N8)</f>
        <v>4250311.9800000014</v>
      </c>
      <c r="O9" s="50">
        <f t="shared" ref="O9:W9" si="2">SUM(O6:O8)</f>
        <v>1120966.7699999998</v>
      </c>
      <c r="P9" s="50">
        <f t="shared" si="2"/>
        <v>122813.86</v>
      </c>
      <c r="Q9" s="50">
        <f t="shared" si="2"/>
        <v>1119311.24</v>
      </c>
      <c r="R9" s="50">
        <f t="shared" si="2"/>
        <v>1590000.0850000002</v>
      </c>
      <c r="S9" s="50">
        <f t="shared" si="2"/>
        <v>0</v>
      </c>
      <c r="T9" s="50">
        <f t="shared" si="2"/>
        <v>7303715.4849999994</v>
      </c>
      <c r="U9" s="50">
        <f t="shared" si="2"/>
        <v>49976.665000000008</v>
      </c>
      <c r="V9" s="50">
        <f t="shared" si="2"/>
        <v>1695797.6199999996</v>
      </c>
      <c r="W9" s="50">
        <f t="shared" si="2"/>
        <v>247056.42500000005</v>
      </c>
      <c r="X9" s="51">
        <f>SUM(X6:X8)</f>
        <v>17499950.130000003</v>
      </c>
      <c r="Y9" s="51">
        <f>SUM(Y6:Y8)</f>
        <v>0</v>
      </c>
      <c r="Z9" s="52">
        <f>SUM(Z6:Z8)</f>
        <v>40339546.140000001</v>
      </c>
      <c r="AA9" s="47">
        <f>SUM(AA6:AA8)</f>
        <v>13077922.469999995</v>
      </c>
      <c r="AB9" s="26"/>
      <c r="AC9" s="26">
        <v>0</v>
      </c>
      <c r="AD9" s="26">
        <f>AA9+AC9</f>
        <v>13077922.469999995</v>
      </c>
      <c r="AE9" s="48">
        <f>AD9/Z9</f>
        <v>0.32419607361502145</v>
      </c>
      <c r="AF9" s="53"/>
      <c r="AG9" s="36"/>
      <c r="AH9" s="35"/>
      <c r="AI9" s="35"/>
      <c r="AJ9" s="35"/>
    </row>
    <row r="10" spans="1:39" x14ac:dyDescent="0.25">
      <c r="C10" s="24"/>
      <c r="D10" s="46"/>
      <c r="E10" s="54" t="s">
        <v>25</v>
      </c>
      <c r="F10" s="55"/>
      <c r="G10" s="56"/>
      <c r="H10" s="27"/>
      <c r="I10" s="28"/>
      <c r="J10" s="54" t="s">
        <v>25</v>
      </c>
      <c r="K10" s="57">
        <v>0</v>
      </c>
      <c r="L10" s="56"/>
      <c r="M10" s="29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1"/>
      <c r="Y10" s="58"/>
      <c r="Z10" s="59"/>
      <c r="AA10" s="55"/>
      <c r="AB10" s="57"/>
      <c r="AC10" s="60" t="s">
        <v>25</v>
      </c>
      <c r="AD10" s="57">
        <v>0</v>
      </c>
      <c r="AE10" s="56"/>
      <c r="AF10" s="61"/>
      <c r="AG10" s="36"/>
      <c r="AH10" s="35"/>
      <c r="AI10" s="35"/>
      <c r="AJ10" s="35"/>
    </row>
    <row r="11" spans="1:39" x14ac:dyDescent="0.25">
      <c r="A11" s="1" t="s">
        <v>26</v>
      </c>
      <c r="B11" s="9"/>
      <c r="C11" s="24"/>
      <c r="E11" s="62"/>
      <c r="F11" s="55"/>
      <c r="G11" s="56"/>
      <c r="H11" s="27"/>
      <c r="I11" s="28"/>
      <c r="J11" s="62"/>
      <c r="K11" s="57">
        <f>SUM(K9:K10)</f>
        <v>251940.19999999995</v>
      </c>
      <c r="L11" s="56"/>
      <c r="M11" s="29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1"/>
      <c r="Y11" s="58"/>
      <c r="Z11" s="59"/>
      <c r="AA11" s="38"/>
      <c r="AB11" s="63"/>
      <c r="AC11" s="63"/>
      <c r="AD11" s="63">
        <f>SUM(AD9:AD10)</f>
        <v>13077922.469999995</v>
      </c>
      <c r="AE11" s="64"/>
      <c r="AF11" s="65"/>
      <c r="AG11" s="1"/>
      <c r="AH11" s="1"/>
      <c r="AI11" s="35"/>
      <c r="AJ11" s="35"/>
    </row>
    <row r="12" spans="1:39" x14ac:dyDescent="0.25">
      <c r="B12" s="8" t="s">
        <v>21</v>
      </c>
      <c r="C12" s="24">
        <f>+SUM('Murrey''s American G-9 Reg.'!$H$194:$S$194)</f>
        <v>7007462.6700000009</v>
      </c>
      <c r="E12" s="62"/>
      <c r="F12" s="55"/>
      <c r="G12" s="56"/>
      <c r="H12" s="27"/>
      <c r="I12" s="28">
        <f>+SUM(Vashon!$H$182:$S$182)</f>
        <v>484612.65500000003</v>
      </c>
      <c r="J12" s="62"/>
      <c r="K12" s="57"/>
      <c r="L12" s="56"/>
      <c r="M12" s="29"/>
      <c r="N12" s="30">
        <f>+SUM(BonneyLake!$F$185:$Q$185)</f>
        <v>1369434.86</v>
      </c>
      <c r="O12" s="30">
        <f>+SUM(Buckley!$F$190:$Q$190)</f>
        <v>500560.3600000001</v>
      </c>
      <c r="P12" s="30">
        <f>+SUM(CARBONADO!$F$181:$Q$181)</f>
        <v>13916.68</v>
      </c>
      <c r="Q12" s="30">
        <f>+SUM(Milton!$F$185:$Q$185)</f>
        <v>694923.6</v>
      </c>
      <c r="R12" s="30">
        <f>+SUM(Orting!$F$184:$Q$184)</f>
        <v>384068.39500000002</v>
      </c>
      <c r="S12" s="30">
        <f>+SUM('DM-PIER'!$F$181:$Q$181)</f>
        <v>0</v>
      </c>
      <c r="T12" s="30">
        <f>+SUM(Puyallup!$G$190:$R$190)</f>
        <v>4855992.9649999999</v>
      </c>
      <c r="U12" s="30">
        <f>+SUM('SOUTH PRAIRIE'!$F$164:$Q$164)</f>
        <v>53424.88</v>
      </c>
      <c r="V12" s="30">
        <f>+SUM(SUMNER!$F$186:$Q$186)</f>
        <v>2507094.54</v>
      </c>
      <c r="W12" s="30">
        <f>RUSTON!R185</f>
        <v>277708.57999999996</v>
      </c>
      <c r="X12" s="31">
        <f t="shared" ref="X12:X16" si="3">SUM(N12:W12)</f>
        <v>10657124.859999999</v>
      </c>
      <c r="Y12" s="37"/>
      <c r="Z12" s="59">
        <v>17118507.580000002</v>
      </c>
      <c r="AA12" s="38">
        <f>C12+X12+I12-Z12</f>
        <v>1030692.6050000004</v>
      </c>
      <c r="AB12" s="63"/>
      <c r="AC12" s="63"/>
      <c r="AD12" s="63"/>
      <c r="AE12" s="64"/>
      <c r="AF12" s="65"/>
      <c r="AG12" s="36"/>
      <c r="AH12" s="35"/>
      <c r="AI12" s="35"/>
      <c r="AJ12" s="35"/>
      <c r="AK12" s="35"/>
      <c r="AL12" s="35"/>
    </row>
    <row r="13" spans="1:39" x14ac:dyDescent="0.25">
      <c r="B13" s="8" t="s">
        <v>27</v>
      </c>
      <c r="C13" s="24">
        <f>+SUM('Murrey''s American G-9 Reg.'!$H$233:$S$233)</f>
        <v>-17.47</v>
      </c>
      <c r="E13" s="62"/>
      <c r="F13" s="55"/>
      <c r="G13" s="56"/>
      <c r="H13" s="27"/>
      <c r="I13" s="28">
        <f>+SUM(Vashon!$H$219:$U$219)</f>
        <v>0</v>
      </c>
      <c r="J13" s="62"/>
      <c r="K13" s="57"/>
      <c r="L13" s="56"/>
      <c r="M13" s="29"/>
      <c r="N13" s="30">
        <f>+SUM(BonneyLake!$F$223:$Q$223)</f>
        <v>0</v>
      </c>
      <c r="O13" s="30">
        <f>+SUM(Buckley!$F$227:$Q$227)</f>
        <v>74.58</v>
      </c>
      <c r="P13" s="30">
        <f>+SUM(CARBONADO!$F$218:$Q$218)</f>
        <v>0</v>
      </c>
      <c r="Q13" s="30">
        <f>+SUM(Milton!$F$275:$Q$275)</f>
        <v>348.05</v>
      </c>
      <c r="R13" s="30">
        <f>+SUM(Orting!$F$221:$Q$221)</f>
        <v>0</v>
      </c>
      <c r="S13" s="30">
        <f>+SUM('DM-PIER'!$F$218:$Q$218)</f>
        <v>0</v>
      </c>
      <c r="T13" s="30">
        <f>SUM(Puyallup!G227:R227)</f>
        <v>0</v>
      </c>
      <c r="U13" s="30">
        <f>+SUM('SOUTH PRAIRIE'!$F$201:$Q$201)</f>
        <v>0</v>
      </c>
      <c r="V13" s="30">
        <f>+SUM(SUMNER!$F$223:$Q$223)</f>
        <v>0</v>
      </c>
      <c r="W13" s="30">
        <f>RUSTON!R222</f>
        <v>0</v>
      </c>
      <c r="X13" s="31">
        <f t="shared" si="3"/>
        <v>422.63</v>
      </c>
      <c r="Y13" s="58">
        <v>4943413.58</v>
      </c>
      <c r="Z13" s="59">
        <v>4943435.58</v>
      </c>
      <c r="AA13" s="38">
        <f>C13+Y13+X13+I13-Z13</f>
        <v>383.16000000014901</v>
      </c>
      <c r="AB13" s="63"/>
      <c r="AC13" s="63"/>
      <c r="AD13" s="63"/>
      <c r="AE13" s="64"/>
      <c r="AF13" s="65"/>
      <c r="AG13" s="36"/>
      <c r="AH13" s="35"/>
      <c r="AI13" s="35"/>
      <c r="AJ13" s="35"/>
      <c r="AK13" s="35"/>
    </row>
    <row r="14" spans="1:39" x14ac:dyDescent="0.25">
      <c r="B14" s="8" t="s">
        <v>28</v>
      </c>
      <c r="C14" s="24">
        <f>+SUM('Murrey''s American G-9 Reg.'!$H$290:$S$290)</f>
        <v>3297823.3999999994</v>
      </c>
      <c r="E14" s="62"/>
      <c r="F14" s="55"/>
      <c r="G14" s="56"/>
      <c r="H14" s="27"/>
      <c r="I14" s="28">
        <f>+SUM(Vashon!$H$272:$U$272)</f>
        <v>0</v>
      </c>
      <c r="J14" s="62"/>
      <c r="K14" s="57"/>
      <c r="L14" s="56"/>
      <c r="M14" s="29"/>
      <c r="N14" s="30">
        <f>+SUM(BonneyLake!$F$276:$Q$276)</f>
        <v>485.67999999999995</v>
      </c>
      <c r="O14" s="30">
        <f>+SUM(Buckley!$F$280:$Q$280)</f>
        <v>2712.5199999999995</v>
      </c>
      <c r="P14" s="30">
        <f>+SUM(CARBONADO!$F$271:$Q$271)</f>
        <v>0</v>
      </c>
      <c r="Q14" s="30"/>
      <c r="R14" s="30">
        <f>+SUM(Orting!$F$274:$Q$274)</f>
        <v>0</v>
      </c>
      <c r="S14" s="30">
        <f>+SUM('DM-PIER'!$F$271:$Q$271)</f>
        <v>0</v>
      </c>
      <c r="T14" s="30">
        <f>+SUM(Puyallup!$G$281:$R$281)</f>
        <v>923929.65</v>
      </c>
      <c r="U14" s="30">
        <f>+SUM('SOUTH PRAIRIE'!$F$254:$Q$254)</f>
        <v>0</v>
      </c>
      <c r="V14" s="30">
        <f>+SUM(SUMNER!$F$276:$Q$276)</f>
        <v>4707.4599999999991</v>
      </c>
      <c r="W14" s="30">
        <f>RUSTON!R276</f>
        <v>997.89999999999986</v>
      </c>
      <c r="X14" s="31">
        <f t="shared" si="3"/>
        <v>932833.21</v>
      </c>
      <c r="Y14" s="37"/>
      <c r="Z14" s="59"/>
      <c r="AA14" s="38">
        <f>C14+X14+I14-Z14</f>
        <v>4230656.6099999994</v>
      </c>
      <c r="AB14" s="63"/>
      <c r="AC14" s="63"/>
      <c r="AD14" s="63"/>
      <c r="AE14" s="64"/>
      <c r="AF14" s="65"/>
      <c r="AG14" s="36"/>
      <c r="AH14" s="35"/>
      <c r="AI14" s="35"/>
      <c r="AJ14" s="35"/>
    </row>
    <row r="15" spans="1:39" x14ac:dyDescent="0.25">
      <c r="B15" s="8" t="s">
        <v>29</v>
      </c>
      <c r="C15" s="24">
        <f>+SUM('Murrey''s American G-9 Reg.'!$H$312:$S$312)+SUM('Murrey''s American G-9 Reg.'!H315:S315)</f>
        <v>627431.15000000014</v>
      </c>
      <c r="E15" s="62"/>
      <c r="F15" s="55"/>
      <c r="G15" s="56"/>
      <c r="H15" s="27"/>
      <c r="I15" s="28">
        <f>+SUM(Vashon!$H$284:$U$284)</f>
        <v>0</v>
      </c>
      <c r="J15" s="62"/>
      <c r="K15" s="57"/>
      <c r="L15" s="56"/>
      <c r="M15" s="29"/>
      <c r="N15" s="30">
        <f>+SUM(BonneyLake!$F$288:$Q$288)</f>
        <v>516.54</v>
      </c>
      <c r="O15" s="30">
        <f>+SUM(Buckley!$F$292:$Q$292)</f>
        <v>0</v>
      </c>
      <c r="P15" s="30">
        <f>+SUM(CARBONADO!$F$283:$Q$283)</f>
        <v>0</v>
      </c>
      <c r="Q15" s="30">
        <f>+SUM(Milton!$F$287:$Q$287)</f>
        <v>0</v>
      </c>
      <c r="R15" s="30">
        <f>+SUM(Orting!$F$286:$Q$286)</f>
        <v>706.53000000000009</v>
      </c>
      <c r="S15" s="30">
        <f>+SUM('DM-PIER'!$F$283:$Q$283)</f>
        <v>0</v>
      </c>
      <c r="T15" s="30">
        <f>+SUM(Puyallup!$G$293:$R$293)</f>
        <v>0</v>
      </c>
      <c r="U15" s="30">
        <f>+SUM('SOUTH PRAIRIE'!$F$266:$Q$266)</f>
        <v>0</v>
      </c>
      <c r="V15" s="30">
        <f>+SUM(SUMNER!$F$288:$Q$288)</f>
        <v>1487.6999999999998</v>
      </c>
      <c r="W15" s="30">
        <f>RUSTON!R288</f>
        <v>0</v>
      </c>
      <c r="X15" s="31">
        <f t="shared" si="3"/>
        <v>2710.77</v>
      </c>
      <c r="Y15" s="37"/>
      <c r="Z15" s="62">
        <v>454365.87</v>
      </c>
      <c r="AA15" s="66">
        <f>C15+X15+I15-Z15</f>
        <v>175776.05000000016</v>
      </c>
      <c r="AB15" s="57"/>
      <c r="AC15" s="57"/>
      <c r="AD15" s="57"/>
      <c r="AE15" s="56"/>
      <c r="AF15" s="61"/>
      <c r="AG15" s="36"/>
      <c r="AH15" s="35"/>
      <c r="AI15" s="35"/>
      <c r="AJ15" s="35"/>
      <c r="AK15" s="35"/>
    </row>
    <row r="16" spans="1:39" x14ac:dyDescent="0.25">
      <c r="B16" s="8" t="s">
        <v>30</v>
      </c>
      <c r="C16" s="24">
        <f>+SUM('Murrey''s American G-9 Reg.'!$H$429:$S$429)</f>
        <v>180451.67</v>
      </c>
      <c r="E16" s="67"/>
      <c r="F16" s="43"/>
      <c r="G16" s="56"/>
      <c r="H16" s="27"/>
      <c r="I16" s="68"/>
      <c r="J16" s="67"/>
      <c r="K16" s="69"/>
      <c r="L16" s="56"/>
      <c r="M16" s="29"/>
      <c r="N16" s="30">
        <f>+SUM(BonneyLake!$F$396:$Q$396)</f>
        <v>0</v>
      </c>
      <c r="O16" s="30">
        <f>+SUM(Buckley!$F$399:$Q$399)</f>
        <v>0</v>
      </c>
      <c r="P16" s="30">
        <f>+SUM(CARBONADO!$F$389:$Q$389)</f>
        <v>0</v>
      </c>
      <c r="Q16" s="30">
        <f>+SUM(Milton!$F$393:$Q$393)</f>
        <v>0</v>
      </c>
      <c r="R16" s="30">
        <f>+SUM(Orting!$F$392:$Q$392)</f>
        <v>0</v>
      </c>
      <c r="S16" s="30">
        <f>+SUM('DM-PIER'!$F$394:$Q$394)</f>
        <v>0</v>
      </c>
      <c r="T16" s="30">
        <f>+SUM(Puyallup!$G$404:$R$404)</f>
        <v>0</v>
      </c>
      <c r="U16" s="30">
        <f>+SUM('SOUTH PRAIRIE'!$F$372:$Q$372)</f>
        <v>0</v>
      </c>
      <c r="V16" s="30">
        <f>+SUM(SUMNER!$F$394:$Q$394)</f>
        <v>0</v>
      </c>
      <c r="W16" s="30"/>
      <c r="X16" s="31">
        <f t="shared" si="3"/>
        <v>0</v>
      </c>
      <c r="Y16" s="37"/>
      <c r="Z16" s="59"/>
      <c r="AA16" s="43">
        <f>C16+X16+I16-Z16</f>
        <v>180451.67</v>
      </c>
      <c r="AB16" s="57"/>
      <c r="AC16" s="57"/>
      <c r="AD16" s="57"/>
      <c r="AE16" s="56"/>
      <c r="AF16" s="61"/>
      <c r="AG16" s="36"/>
      <c r="AH16" s="35"/>
      <c r="AI16" s="35"/>
      <c r="AJ16" s="35"/>
      <c r="AK16" s="35"/>
    </row>
    <row r="17" spans="1:40" x14ac:dyDescent="0.25">
      <c r="B17" s="44" t="s">
        <v>31</v>
      </c>
      <c r="C17" s="45">
        <f>SUM(C12:C16)</f>
        <v>11113151.420000002</v>
      </c>
      <c r="D17" s="46"/>
      <c r="E17" s="25">
        <v>8363619.339999998</v>
      </c>
      <c r="F17" s="47">
        <f>C17-E17</f>
        <v>2749532.0800000038</v>
      </c>
      <c r="G17" s="48">
        <f>F17/E17</f>
        <v>0.3287490700168576</v>
      </c>
      <c r="H17" s="27"/>
      <c r="I17" s="49">
        <f>SUM(I12:I16)</f>
        <v>484612.65500000003</v>
      </c>
      <c r="J17" s="25">
        <v>366863.48000000004</v>
      </c>
      <c r="K17" s="26">
        <f>I17-J17</f>
        <v>117749.17499999999</v>
      </c>
      <c r="L17" s="48">
        <f>K17/J17</f>
        <v>0.32096183299575082</v>
      </c>
      <c r="M17" s="29"/>
      <c r="N17" s="50">
        <f t="shared" ref="N17:W17" si="4">SUM(N12:N16)</f>
        <v>1370437.08</v>
      </c>
      <c r="O17" s="50">
        <f t="shared" si="4"/>
        <v>503347.46000000014</v>
      </c>
      <c r="P17" s="50">
        <f t="shared" si="4"/>
        <v>13916.68</v>
      </c>
      <c r="Q17" s="50">
        <f t="shared" si="4"/>
        <v>695271.65</v>
      </c>
      <c r="R17" s="50">
        <f t="shared" si="4"/>
        <v>384774.92500000005</v>
      </c>
      <c r="S17" s="50">
        <f t="shared" si="4"/>
        <v>0</v>
      </c>
      <c r="T17" s="50">
        <f t="shared" si="4"/>
        <v>5779922.6150000002</v>
      </c>
      <c r="U17" s="50">
        <f t="shared" si="4"/>
        <v>53424.88</v>
      </c>
      <c r="V17" s="50">
        <f t="shared" si="4"/>
        <v>2513289.7000000002</v>
      </c>
      <c r="W17" s="50">
        <f t="shared" si="4"/>
        <v>278706.48</v>
      </c>
      <c r="X17" s="51">
        <f>SUM(X12:X16)</f>
        <v>11593091.469999999</v>
      </c>
      <c r="Y17" s="51">
        <f>SUM(Y12:Y16)</f>
        <v>4943413.58</v>
      </c>
      <c r="Z17" s="45">
        <f>SUM(Z12:Z16)</f>
        <v>22516309.030000005</v>
      </c>
      <c r="AA17" s="47">
        <f>SUM(AA12:AA16)</f>
        <v>5617960.0949999997</v>
      </c>
      <c r="AB17" s="26"/>
      <c r="AC17" s="63">
        <v>135837.5</v>
      </c>
      <c r="AD17" s="26">
        <f>AA17+AC17</f>
        <v>5753797.5949999997</v>
      </c>
      <c r="AE17" s="48">
        <f>AD17/Z17</f>
        <v>0.25553911110981048</v>
      </c>
      <c r="AF17" s="53"/>
      <c r="AG17" s="36"/>
      <c r="AH17" s="35"/>
      <c r="AI17" s="35"/>
      <c r="AJ17" s="35"/>
    </row>
    <row r="18" spans="1:40" x14ac:dyDescent="0.25">
      <c r="C18" s="24"/>
      <c r="D18" s="46"/>
      <c r="E18" s="62"/>
      <c r="F18" s="55"/>
      <c r="G18" s="56"/>
      <c r="H18" s="27"/>
      <c r="I18" s="28"/>
      <c r="J18" s="62"/>
      <c r="K18" s="57"/>
      <c r="L18" s="56"/>
      <c r="M18" s="29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1"/>
      <c r="Y18" s="58"/>
      <c r="Z18" s="70"/>
      <c r="AA18" s="55"/>
      <c r="AB18" s="57"/>
      <c r="AC18" s="60" t="s">
        <v>25</v>
      </c>
      <c r="AD18" s="57">
        <v>0</v>
      </c>
      <c r="AE18" s="56"/>
      <c r="AF18" s="61"/>
      <c r="AG18" s="36"/>
      <c r="AH18" s="35"/>
      <c r="AI18" s="35"/>
      <c r="AJ18" s="35"/>
    </row>
    <row r="19" spans="1:40" x14ac:dyDescent="0.25">
      <c r="A19" s="1" t="s">
        <v>32</v>
      </c>
      <c r="B19" s="9"/>
      <c r="C19" s="24"/>
      <c r="E19" s="62"/>
      <c r="F19" s="55"/>
      <c r="G19" s="56"/>
      <c r="H19" s="27"/>
      <c r="I19" s="28"/>
      <c r="J19" s="62"/>
      <c r="K19" s="57"/>
      <c r="L19" s="56"/>
      <c r="M19" s="29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1"/>
      <c r="Y19" s="58"/>
      <c r="Z19" s="59"/>
      <c r="AA19" s="38"/>
      <c r="AB19" s="63"/>
      <c r="AC19" s="63"/>
      <c r="AD19" s="63">
        <f>SUM(AD17:AD18)</f>
        <v>5753797.5949999997</v>
      </c>
      <c r="AE19" s="64"/>
      <c r="AF19" s="65"/>
      <c r="AG19" s="1"/>
      <c r="AH19" s="1"/>
      <c r="AI19" s="35"/>
      <c r="AJ19" s="35"/>
      <c r="AN19" s="4"/>
    </row>
    <row r="20" spans="1:40" x14ac:dyDescent="0.25">
      <c r="B20" s="8" t="s">
        <v>33</v>
      </c>
      <c r="C20" s="24">
        <f>+SUM('Murrey''s American G-9 Reg.'!$H$406:$S$406)</f>
        <v>3378002.28</v>
      </c>
      <c r="E20" s="62"/>
      <c r="F20" s="55"/>
      <c r="G20" s="48"/>
      <c r="H20" s="27"/>
      <c r="I20" s="28">
        <f>+SUM(Vashon!$H$372:$S$372)</f>
        <v>12713.94</v>
      </c>
      <c r="J20" s="62">
        <v>10898.26</v>
      </c>
      <c r="K20" s="57">
        <f>I20-J20</f>
        <v>1815.6800000000003</v>
      </c>
      <c r="L20" s="48">
        <f t="shared" ref="L20:L22" si="5">K20/J20</f>
        <v>0.16660274208910417</v>
      </c>
      <c r="M20" s="29"/>
      <c r="N20" s="30">
        <f>+SUM(BonneyLake!$F$376:$Q$376)</f>
        <v>285136.88</v>
      </c>
      <c r="O20" s="30">
        <f>+SUM(Buckley!$F$379:$Q$379)</f>
        <v>0</v>
      </c>
      <c r="P20" s="30">
        <f>+SUM(CARBONADO!$F$369:$Q$369)</f>
        <v>0</v>
      </c>
      <c r="Q20" s="30">
        <f>+SUM(Milton!$F$373:$Q$373)</f>
        <v>0</v>
      </c>
      <c r="R20" s="30">
        <f>+SUM(Orting!$F$372:$Q$372)</f>
        <v>0</v>
      </c>
      <c r="S20" s="30"/>
      <c r="T20" s="30">
        <f>+SUM(Puyallup!$G$384:$R$384)</f>
        <v>1192461.9000000001</v>
      </c>
      <c r="U20" s="30">
        <f>+SUM('SOUTH PRAIRIE'!$F$352:$Q$352)</f>
        <v>0</v>
      </c>
      <c r="V20" s="30">
        <f>+SUM(SUMNER!$F$374:$Q$374)</f>
        <v>0</v>
      </c>
      <c r="W20" s="30">
        <f>RUSTON!R374</f>
        <v>0</v>
      </c>
      <c r="X20" s="31">
        <f>SUM(N20:W20)</f>
        <v>1477598.7800000003</v>
      </c>
      <c r="Y20" s="58">
        <v>11913871.379999999</v>
      </c>
      <c r="Z20" s="59">
        <v>15618008.239999996</v>
      </c>
      <c r="AA20" s="38">
        <f>X20+Y20+C20+I20-Z20</f>
        <v>1164178.1400000025</v>
      </c>
      <c r="AB20" s="63"/>
      <c r="AC20" s="63"/>
      <c r="AD20" s="63"/>
      <c r="AE20" s="48">
        <f>AD20/Z20</f>
        <v>0</v>
      </c>
      <c r="AF20" s="53"/>
      <c r="AH20" s="39"/>
      <c r="AI20" s="39"/>
      <c r="AJ20" s="39"/>
      <c r="AK20" s="39"/>
      <c r="AL20" s="39"/>
      <c r="AM20" s="39"/>
    </row>
    <row r="21" spans="1:40" x14ac:dyDescent="0.25">
      <c r="B21" s="8" t="s">
        <v>34</v>
      </c>
      <c r="C21" s="24">
        <f>+SUM('Murrey''s American G-9 Reg.'!$H$415:$S$415)</f>
        <v>5767994.2199999997</v>
      </c>
      <c r="E21" s="67"/>
      <c r="F21" s="43"/>
      <c r="G21" s="48"/>
      <c r="H21" s="27"/>
      <c r="I21" s="28">
        <f>+SUM(Vashon!$H$381:$S$381)</f>
        <v>25636.14</v>
      </c>
      <c r="J21" s="67">
        <v>20653.330000000002</v>
      </c>
      <c r="K21" s="69">
        <f>I21-J21</f>
        <v>4982.8099999999977</v>
      </c>
      <c r="L21" s="48">
        <f t="shared" si="5"/>
        <v>0.24125939981591332</v>
      </c>
      <c r="M21" s="29"/>
      <c r="N21" s="30">
        <f>+SUM(BonneyLake!$F$385:$Q$385)</f>
        <v>429747.74000000005</v>
      </c>
      <c r="O21" s="30">
        <f>+SUM(Buckley!$F$388:$Q$388)</f>
        <v>0</v>
      </c>
      <c r="P21" s="30">
        <f>+SUM(CARBONADO!$F$378:$Q$378)</f>
        <v>0</v>
      </c>
      <c r="Q21" s="30">
        <f>+SUM(Milton!$F$382:$Q$382)</f>
        <v>0</v>
      </c>
      <c r="R21" s="30">
        <f>+SUM(Orting!$F$381:$Q$381)</f>
        <v>0</v>
      </c>
      <c r="S21" s="30"/>
      <c r="T21" s="30">
        <f>+SUM(Puyallup!$G$393:$R$393)</f>
        <v>2503718.3199999998</v>
      </c>
      <c r="U21" s="30">
        <f>+SUM('SOUTH PRAIRIE'!$F$361:$Q$361)</f>
        <v>0</v>
      </c>
      <c r="V21" s="30">
        <f>+SUM(SUMNER!$F$383:$Q$383)</f>
        <v>0</v>
      </c>
      <c r="W21" s="30">
        <f>RUSTON!R383</f>
        <v>0</v>
      </c>
      <c r="X21" s="31">
        <f t="shared" ref="X21" si="6">SUM(N21:W21)</f>
        <v>2933466.06</v>
      </c>
      <c r="Y21" s="58">
        <v>4828221.6400000006</v>
      </c>
      <c r="Z21" s="59">
        <v>11452460.200000003</v>
      </c>
      <c r="AA21" s="43">
        <f>X21+Y21+C21+I21-Z21</f>
        <v>2102857.8599999994</v>
      </c>
      <c r="AB21" s="57"/>
      <c r="AC21" s="69"/>
      <c r="AD21" s="69"/>
      <c r="AE21" s="48">
        <f>AD21/Z21</f>
        <v>0</v>
      </c>
      <c r="AF21" s="53"/>
      <c r="AH21" s="35"/>
      <c r="AI21" s="35"/>
    </row>
    <row r="22" spans="1:40" x14ac:dyDescent="0.25">
      <c r="B22" s="44" t="s">
        <v>35</v>
      </c>
      <c r="C22" s="71">
        <f>SUM(C20:C21)</f>
        <v>9145996.5</v>
      </c>
      <c r="D22" s="46"/>
      <c r="E22" s="40">
        <v>6930604.1699999999</v>
      </c>
      <c r="F22" s="72">
        <f>C22-E22</f>
        <v>2215392.33</v>
      </c>
      <c r="G22" s="73">
        <f>F22/E22</f>
        <v>0.31965356492145475</v>
      </c>
      <c r="H22" s="74"/>
      <c r="I22" s="75">
        <f>SUM(I20:I21)</f>
        <v>38350.080000000002</v>
      </c>
      <c r="J22" s="40">
        <f>SUM(J20:J21)</f>
        <v>31551.590000000004</v>
      </c>
      <c r="K22" s="41">
        <f>SUM(K20:K21)</f>
        <v>6798.489999999998</v>
      </c>
      <c r="L22" s="73">
        <f t="shared" si="5"/>
        <v>0.21547218381070485</v>
      </c>
      <c r="M22" s="76"/>
      <c r="N22" s="77">
        <f t="shared" ref="N22:Y22" si="7">SUM(N20:N21)</f>
        <v>714884.62000000011</v>
      </c>
      <c r="O22" s="77">
        <f t="shared" si="7"/>
        <v>0</v>
      </c>
      <c r="P22" s="77">
        <f t="shared" si="7"/>
        <v>0</v>
      </c>
      <c r="Q22" s="77">
        <f t="shared" si="7"/>
        <v>0</v>
      </c>
      <c r="R22" s="77">
        <f t="shared" si="7"/>
        <v>0</v>
      </c>
      <c r="S22" s="77">
        <f t="shared" si="7"/>
        <v>0</v>
      </c>
      <c r="T22" s="77">
        <f t="shared" si="7"/>
        <v>3696180.2199999997</v>
      </c>
      <c r="U22" s="77">
        <f t="shared" si="7"/>
        <v>0</v>
      </c>
      <c r="V22" s="77">
        <f t="shared" si="7"/>
        <v>0</v>
      </c>
      <c r="W22" s="77">
        <f t="shared" si="7"/>
        <v>0</v>
      </c>
      <c r="X22" s="78">
        <f t="shared" si="7"/>
        <v>4411064.84</v>
      </c>
      <c r="Y22" s="71">
        <f t="shared" si="7"/>
        <v>16742093.02</v>
      </c>
      <c r="Z22" s="79">
        <f>SUM(Z20:Z21)</f>
        <v>27070468.439999998</v>
      </c>
      <c r="AA22" s="47">
        <f>C22+X22+Y22+I22-Z22</f>
        <v>3267036</v>
      </c>
      <c r="AB22" s="26"/>
      <c r="AC22" s="26"/>
      <c r="AD22" s="26">
        <f>AA22+AC22</f>
        <v>3267036</v>
      </c>
      <c r="AE22" s="48">
        <f>AD22/Z22</f>
        <v>0.12068634893560047</v>
      </c>
      <c r="AF22" s="53"/>
      <c r="AH22" s="35"/>
      <c r="AI22" s="35"/>
      <c r="AJ22" s="35"/>
      <c r="AN22"/>
    </row>
    <row r="23" spans="1:40" x14ac:dyDescent="0.25">
      <c r="B23" s="44"/>
      <c r="C23" s="46"/>
      <c r="D23" s="46"/>
      <c r="E23" s="46"/>
      <c r="F23" s="46"/>
      <c r="G23" s="80"/>
      <c r="I23" s="46"/>
      <c r="J23" s="26"/>
      <c r="K23" s="26"/>
      <c r="L23" s="48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46"/>
      <c r="Y23" s="30"/>
      <c r="Z23" s="26"/>
      <c r="AA23" s="26"/>
      <c r="AB23" s="26"/>
      <c r="AC23" s="60" t="s">
        <v>36</v>
      </c>
      <c r="AD23" s="57"/>
      <c r="AE23" s="48"/>
      <c r="AF23" s="53"/>
      <c r="AN23"/>
    </row>
    <row r="24" spans="1:40" x14ac:dyDescent="0.25">
      <c r="A24" s="1" t="s">
        <v>37</v>
      </c>
      <c r="B24" s="44"/>
      <c r="C24" s="46"/>
      <c r="D24" s="46"/>
      <c r="E24" s="46"/>
      <c r="F24" s="46"/>
      <c r="G24" s="80"/>
      <c r="I24" s="46"/>
      <c r="J24" s="26"/>
      <c r="K24" s="26"/>
      <c r="L24" s="48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46"/>
      <c r="Y24" s="30"/>
      <c r="Z24" s="26"/>
      <c r="AA24" s="26"/>
      <c r="AB24" s="26"/>
      <c r="AC24" s="60"/>
      <c r="AD24" s="57"/>
      <c r="AE24" s="48"/>
      <c r="AF24" s="53"/>
      <c r="AN24"/>
    </row>
    <row r="25" spans="1:40" x14ac:dyDescent="0.25">
      <c r="B25" s="44"/>
      <c r="C25" s="46"/>
      <c r="D25" s="46"/>
      <c r="E25" s="46"/>
      <c r="F25" s="46"/>
      <c r="G25" s="80"/>
      <c r="I25" s="46"/>
      <c r="J25" s="26"/>
      <c r="K25" s="26"/>
      <c r="L25" s="48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46"/>
      <c r="Y25" s="30"/>
      <c r="Z25" s="26"/>
      <c r="AA25" s="26"/>
      <c r="AB25" s="26"/>
      <c r="AC25" s="60"/>
      <c r="AD25" s="57"/>
      <c r="AE25" s="48"/>
      <c r="AF25" s="53"/>
      <c r="AN25"/>
    </row>
    <row r="26" spans="1:40" ht="15.75" thickBot="1" x14ac:dyDescent="0.3">
      <c r="B26" s="44"/>
      <c r="C26" s="46"/>
      <c r="D26" s="46"/>
      <c r="E26" s="46"/>
      <c r="F26" s="46"/>
      <c r="G26" s="80"/>
      <c r="I26" s="46"/>
      <c r="J26" s="26"/>
      <c r="K26" s="26"/>
      <c r="L26" s="48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46"/>
      <c r="Y26" s="30"/>
      <c r="Z26" s="26"/>
      <c r="AA26" s="26"/>
      <c r="AB26" s="26"/>
      <c r="AC26" s="63"/>
      <c r="AD26" s="81">
        <f>SUM(AD22:AD25)</f>
        <v>3267036</v>
      </c>
      <c r="AE26" s="48"/>
      <c r="AF26" s="53"/>
      <c r="AN26"/>
    </row>
    <row r="27" spans="1:40" ht="15.75" thickTop="1" x14ac:dyDescent="0.25">
      <c r="E27" s="82"/>
      <c r="F27" s="82"/>
      <c r="G27" s="83"/>
      <c r="J27" s="57"/>
      <c r="K27" s="57"/>
      <c r="L27" s="64"/>
      <c r="Z27" s="57"/>
      <c r="AA27" s="57"/>
      <c r="AB27" s="57"/>
      <c r="AC27" s="57"/>
      <c r="AD27" s="57"/>
      <c r="AE27" s="64"/>
      <c r="AF27" s="65"/>
      <c r="AN27"/>
    </row>
    <row r="28" spans="1:40" x14ac:dyDescent="0.25">
      <c r="E28" s="82"/>
      <c r="F28" s="82"/>
      <c r="G28" s="84"/>
      <c r="J28" s="69"/>
      <c r="K28" s="69"/>
      <c r="L28" s="56"/>
      <c r="Z28" s="69"/>
      <c r="AA28" s="69"/>
      <c r="AB28" s="57"/>
      <c r="AC28" s="69"/>
      <c r="AD28" s="69"/>
      <c r="AE28" s="56"/>
      <c r="AF28" s="61"/>
      <c r="AN28"/>
    </row>
    <row r="29" spans="1:40" x14ac:dyDescent="0.25">
      <c r="B29" s="44" t="s">
        <v>38</v>
      </c>
      <c r="C29" s="85">
        <f>+SUM('Murrey''s American G-9 Reg.'!$H$445:$S$445)</f>
        <v>35674.43</v>
      </c>
      <c r="D29" s="46"/>
      <c r="E29" s="86">
        <v>26129.190000000002</v>
      </c>
      <c r="F29" s="46">
        <f>C29-E29</f>
        <v>9545.239999999998</v>
      </c>
      <c r="G29" s="80">
        <f>F29/E29</f>
        <v>0.36530944893431433</v>
      </c>
      <c r="I29" s="85">
        <f>+SUM(Vashon!$H$408:$U$408)</f>
        <v>2204.2600000000002</v>
      </c>
      <c r="J29" s="26">
        <v>962.95</v>
      </c>
      <c r="K29" s="26">
        <f>I29-J29</f>
        <v>1241.3100000000002</v>
      </c>
      <c r="L29" s="48">
        <f>K29/J29</f>
        <v>1.2890700451736852</v>
      </c>
      <c r="N29" s="50">
        <f>+SUM(BonneyLake!$F$412:$Q$412)</f>
        <v>1823.9199999999998</v>
      </c>
      <c r="O29" s="50">
        <f>+SUM(Buckley!$F$416:$Q$416)</f>
        <v>494.44</v>
      </c>
      <c r="P29" s="50">
        <f>+SUM(CARBONADO!$F$406:$Q$406)</f>
        <v>0</v>
      </c>
      <c r="Q29" s="50">
        <f>+SUM(Milton!$F$409:$Q$409)</f>
        <v>596.63499999999999</v>
      </c>
      <c r="R29" s="50">
        <f>+SUM(Orting!$F$408:$Q$408)</f>
        <v>2523.02</v>
      </c>
      <c r="S29" s="50">
        <f>+SUM('DM-PIER'!$F$410:$Q$410)</f>
        <v>8321.15</v>
      </c>
      <c r="T29" s="50">
        <f>+SUM(Puyallup!$G$420:$R$420)</f>
        <v>14693.66</v>
      </c>
      <c r="U29" s="50">
        <f>+SUM('SOUTH PRAIRIE'!$F$389:$Q$389)</f>
        <v>61.339999999999989</v>
      </c>
      <c r="V29" s="50">
        <f>+SUM(SUMNER!$F$410:$Q$410)</f>
        <v>2332.6750000000002</v>
      </c>
      <c r="W29" s="50">
        <f>RUSTON!R410</f>
        <v>630.07000000000005</v>
      </c>
      <c r="X29" s="85">
        <f>SUM(N29:W29)</f>
        <v>31476.909999999996</v>
      </c>
      <c r="Y29" s="50">
        <v>50947.58</v>
      </c>
      <c r="Z29" s="63">
        <v>109487.69000000002</v>
      </c>
      <c r="AA29" s="26">
        <f>X29+Y29-Z29+C29+I29</f>
        <v>10815.489999999974</v>
      </c>
      <c r="AB29" s="26"/>
      <c r="AC29" s="26"/>
      <c r="AD29" s="26">
        <f>AA29+AC29</f>
        <v>10815.489999999974</v>
      </c>
      <c r="AE29" s="48">
        <f>AD29/Z29</f>
        <v>9.8782703334045791E-2</v>
      </c>
      <c r="AF29" s="53"/>
      <c r="AN29"/>
    </row>
    <row r="30" spans="1:40" x14ac:dyDescent="0.25">
      <c r="G30" s="83"/>
      <c r="J30" s="33"/>
      <c r="K30" s="33"/>
      <c r="L30" s="64"/>
      <c r="Z30" s="33"/>
      <c r="AA30" s="33"/>
      <c r="AB30" s="33"/>
      <c r="AC30" s="33"/>
      <c r="AD30" s="33"/>
      <c r="AE30" s="64"/>
      <c r="AF30" s="65"/>
      <c r="AN30"/>
    </row>
    <row r="31" spans="1:40" s="4" customFormat="1" ht="15.75" thickBot="1" x14ac:dyDescent="0.3">
      <c r="A31" s="1"/>
      <c r="B31" s="44" t="s">
        <v>39</v>
      </c>
      <c r="C31" s="87">
        <f>+C9+C17+C22+C29</f>
        <v>55177302.859999999</v>
      </c>
      <c r="D31" s="46"/>
      <c r="E31" s="87">
        <f>+E9+E17+E22+E29</f>
        <v>41587301.510000005</v>
      </c>
      <c r="F31" s="46">
        <f>C31-E31</f>
        <v>13590001.349999994</v>
      </c>
      <c r="G31" s="80">
        <f>F31/E31</f>
        <v>0.32678247581733977</v>
      </c>
      <c r="H31" s="88"/>
      <c r="I31" s="87">
        <f t="shared" ref="I31:K31" si="8">+I9+I17+I22+I29</f>
        <v>1560204.9650000001</v>
      </c>
      <c r="J31" s="81">
        <f t="shared" si="8"/>
        <v>1182475.79</v>
      </c>
      <c r="K31" s="81">
        <f t="shared" si="8"/>
        <v>377729.17499999993</v>
      </c>
      <c r="L31" s="48">
        <f>K31/J31</f>
        <v>0.31943924619378461</v>
      </c>
      <c r="M31" s="88"/>
      <c r="N31" s="87">
        <f t="shared" ref="N31:W31" si="9">+N9+N17+N22+N29</f>
        <v>6337457.6000000015</v>
      </c>
      <c r="O31" s="87">
        <f t="shared" si="9"/>
        <v>1624808.67</v>
      </c>
      <c r="P31" s="87">
        <f t="shared" si="9"/>
        <v>136730.54</v>
      </c>
      <c r="Q31" s="87">
        <f t="shared" si="9"/>
        <v>1815179.5250000001</v>
      </c>
      <c r="R31" s="87">
        <f t="shared" si="9"/>
        <v>1977298.0300000003</v>
      </c>
      <c r="S31" s="87">
        <f t="shared" si="9"/>
        <v>8321.15</v>
      </c>
      <c r="T31" s="87">
        <f t="shared" si="9"/>
        <v>16794511.98</v>
      </c>
      <c r="U31" s="87">
        <f t="shared" si="9"/>
        <v>103462.88500000001</v>
      </c>
      <c r="V31" s="87">
        <f t="shared" si="9"/>
        <v>4211419.9950000001</v>
      </c>
      <c r="W31" s="87">
        <f t="shared" si="9"/>
        <v>526392.97499999998</v>
      </c>
      <c r="X31" s="87">
        <f>+X9+X17+X22+X29</f>
        <v>33535583.350000001</v>
      </c>
      <c r="Y31" s="87">
        <f>+Y9+Y17+Y22+Y29</f>
        <v>21736454.18</v>
      </c>
      <c r="Z31" s="81">
        <f>Z9+Z17+Z22</f>
        <v>89926323.609999999</v>
      </c>
      <c r="AA31" s="81">
        <f>AA9+AA17+AD26+AA29</f>
        <v>21973734.054999992</v>
      </c>
      <c r="AB31" s="26"/>
      <c r="AC31" s="81">
        <f>+AC9+AC17+AC22+AC29</f>
        <v>135837.5</v>
      </c>
      <c r="AD31" s="81">
        <f>+AD9+AD17 +AD26+AD29</f>
        <v>22109571.554999992</v>
      </c>
      <c r="AE31" s="89">
        <f>AD31/Z31</f>
        <v>0.24586317629181229</v>
      </c>
      <c r="AF31" s="53"/>
      <c r="AN31"/>
    </row>
    <row r="32" spans="1:40" ht="15.75" thickTop="1" x14ac:dyDescent="0.25">
      <c r="J32" s="90"/>
      <c r="K32" s="90"/>
      <c r="L32" s="90"/>
      <c r="Z32" s="90"/>
      <c r="AA32" s="90"/>
      <c r="AB32" s="90"/>
      <c r="AC32" s="90"/>
      <c r="AD32" s="90"/>
      <c r="AE32" s="90"/>
      <c r="AN32"/>
    </row>
    <row r="33" spans="3:40" x14ac:dyDescent="0.25">
      <c r="C33" s="63"/>
      <c r="I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90"/>
      <c r="AA33" s="90"/>
      <c r="AB33" s="90"/>
      <c r="AC33" s="90"/>
      <c r="AD33" s="90"/>
      <c r="AE33" s="90"/>
      <c r="AN33"/>
    </row>
    <row r="34" spans="3:40" x14ac:dyDescent="0.25">
      <c r="Y34" s="4"/>
      <c r="Z34" s="90"/>
      <c r="AA34" s="90"/>
      <c r="AB34" s="90"/>
      <c r="AC34" s="90"/>
      <c r="AD34" s="90"/>
      <c r="AE34" s="90"/>
      <c r="AN34"/>
    </row>
    <row r="35" spans="3:40" x14ac:dyDescent="0.25">
      <c r="Z35" s="90"/>
      <c r="AA35" s="90"/>
      <c r="AB35" s="90"/>
      <c r="AC35" s="90"/>
      <c r="AD35" s="90"/>
      <c r="AE35" s="90"/>
      <c r="AN35"/>
    </row>
    <row r="36" spans="3:40" x14ac:dyDescent="0.25">
      <c r="Z36" s="90"/>
      <c r="AA36" s="90"/>
      <c r="AB36" s="90"/>
      <c r="AC36" s="90"/>
      <c r="AD36" s="90"/>
      <c r="AE36" s="90"/>
      <c r="AN36"/>
    </row>
    <row r="37" spans="3:40" x14ac:dyDescent="0.25">
      <c r="V37" s="91"/>
      <c r="W37" s="91"/>
      <c r="Z37" s="90"/>
      <c r="AA37" s="90"/>
      <c r="AB37" s="90"/>
      <c r="AC37" s="90"/>
      <c r="AD37" s="90"/>
      <c r="AE37" s="90"/>
      <c r="AN37"/>
    </row>
    <row r="38" spans="3:40" x14ac:dyDescent="0.25">
      <c r="V38" s="91"/>
      <c r="W38" s="91"/>
      <c r="Z38" s="90"/>
      <c r="AA38" s="90"/>
      <c r="AB38" s="90"/>
      <c r="AC38" s="90"/>
      <c r="AD38" s="90"/>
      <c r="AE38" s="90"/>
      <c r="AN38"/>
    </row>
    <row r="39" spans="3:40" x14ac:dyDescent="0.25">
      <c r="V39" s="91"/>
      <c r="W39" s="91"/>
      <c r="Z39" s="90"/>
      <c r="AA39" s="90"/>
      <c r="AB39" s="90"/>
      <c r="AC39" s="90"/>
      <c r="AD39" s="90"/>
      <c r="AE39" s="90"/>
      <c r="AN39"/>
    </row>
    <row r="40" spans="3:40" x14ac:dyDescent="0.25">
      <c r="V40" s="91"/>
      <c r="W40" s="91"/>
    </row>
    <row r="41" spans="3:40" x14ac:dyDescent="0.25">
      <c r="V41" s="91"/>
      <c r="W41" s="91"/>
    </row>
  </sheetData>
  <mergeCells count="1">
    <mergeCell ref="AH4:AM4"/>
  </mergeCells>
  <pageMargins left="0.7" right="0.7" top="0.75" bottom="0.75" header="0.3" footer="0.3"/>
  <pageSetup scale="76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7A5C2-A661-4B69-BD73-5695A9E04ECF}">
  <dimension ref="A1:AI446"/>
  <sheetViews>
    <sheetView showGridLines="0" zoomScaleNormal="100" workbookViewId="0">
      <pane xSplit="5" ySplit="5" topLeftCell="G6" activePane="bottomRight" state="frozen"/>
      <selection activeCell="D167" sqref="D167"/>
      <selection pane="topRight" activeCell="D167" sqref="D167"/>
      <selection pane="bottomLeft" activeCell="D167" sqref="D167"/>
      <selection pane="bottomRight" activeCell="O24" sqref="O24"/>
    </sheetView>
  </sheetViews>
  <sheetFormatPr defaultColWidth="9" defaultRowHeight="15" outlineLevelRow="2" outlineLevelCol="1" x14ac:dyDescent="0.25"/>
  <cols>
    <col min="1" max="1" width="24" style="103" hidden="1" customWidth="1" outlineLevel="1"/>
    <col min="2" max="2" width="25.5" style="103" customWidth="1" collapsed="1"/>
    <col min="3" max="3" width="28.125" style="103" bestFit="1" customWidth="1"/>
    <col min="4" max="5" width="11.125" style="163" customWidth="1"/>
    <col min="6" max="6" width="15.5" style="103" bestFit="1" customWidth="1"/>
    <col min="7" max="7" width="15.75" style="103" bestFit="1" customWidth="1"/>
    <col min="8" max="8" width="16" style="103" bestFit="1" customWidth="1"/>
    <col min="9" max="9" width="15.5" style="103" bestFit="1" customWidth="1"/>
    <col min="10" max="10" width="16.125" style="103" bestFit="1" customWidth="1"/>
    <col min="11" max="11" width="15.5" style="103" bestFit="1" customWidth="1"/>
    <col min="12" max="12" width="14.875" style="103" bestFit="1" customWidth="1"/>
    <col min="13" max="13" width="16" style="103" bestFit="1" customWidth="1"/>
    <col min="14" max="14" width="15.75" style="103" bestFit="1" customWidth="1"/>
    <col min="15" max="15" width="15.5" style="103" bestFit="1" customWidth="1"/>
    <col min="16" max="16" width="16.125" style="103" bestFit="1" customWidth="1"/>
    <col min="17" max="17" width="16" style="103" bestFit="1" customWidth="1"/>
    <col min="18" max="18" width="13.375" style="109" customWidth="1"/>
    <col min="19" max="19" width="3.625" style="109" customWidth="1"/>
    <col min="20" max="32" width="9.375" style="103" customWidth="1"/>
    <col min="33" max="33" width="5.125" style="103" customWidth="1"/>
    <col min="34" max="34" width="10" style="103" bestFit="1" customWidth="1"/>
    <col min="35" max="37" width="9" style="103"/>
    <col min="38" max="38" width="10" style="103" bestFit="1" customWidth="1"/>
    <col min="39" max="16384" width="9" style="103"/>
  </cols>
  <sheetData>
    <row r="1" spans="1:35" x14ac:dyDescent="0.25">
      <c r="B1" s="7" t="s">
        <v>891</v>
      </c>
      <c r="C1" s="7"/>
    </row>
    <row r="2" spans="1:35" x14ac:dyDescent="0.25">
      <c r="B2" s="7" t="s">
        <v>60</v>
      </c>
      <c r="C2" s="7"/>
      <c r="P2" s="108"/>
      <c r="Q2" s="108"/>
      <c r="V2" s="149"/>
      <c r="W2" s="149"/>
      <c r="X2" s="149"/>
      <c r="Y2" s="149"/>
      <c r="AC2" s="110" t="s">
        <v>62</v>
      </c>
      <c r="AD2" s="171">
        <f>+'Murrey''s American G-9 Reg.'!$AD$2</f>
        <v>12</v>
      </c>
    </row>
    <row r="3" spans="1:35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5" x14ac:dyDescent="0.25">
      <c r="C4" s="112"/>
      <c r="F4" s="221" t="s">
        <v>64</v>
      </c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T4" s="221" t="s">
        <v>65</v>
      </c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113"/>
      <c r="AH4" s="113" t="s">
        <v>855</v>
      </c>
      <c r="AI4" s="172"/>
    </row>
    <row r="5" spans="1:35" ht="49.5" customHeight="1" x14ac:dyDescent="0.25">
      <c r="A5" s="103" t="s">
        <v>892</v>
      </c>
      <c r="B5" s="115" t="s">
        <v>67</v>
      </c>
      <c r="C5" s="112" t="s">
        <v>68</v>
      </c>
      <c r="D5" s="196" t="s">
        <v>856</v>
      </c>
      <c r="E5" s="196" t="s">
        <v>893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74" t="s">
        <v>73</v>
      </c>
      <c r="S5" s="174"/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H5" s="119" t="s">
        <v>78</v>
      </c>
      <c r="AI5" s="120" t="s">
        <v>79</v>
      </c>
    </row>
    <row r="7" spans="1:35" outlineLevel="1" x14ac:dyDescent="0.25">
      <c r="B7" s="121" t="s">
        <v>80</v>
      </c>
      <c r="C7" s="122"/>
      <c r="D7" s="197"/>
      <c r="E7" s="197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35" outlineLevel="1" x14ac:dyDescent="0.25">
      <c r="B8" s="121"/>
      <c r="C8" s="122"/>
      <c r="D8" s="197"/>
      <c r="E8" s="197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35" outlineLevel="1" x14ac:dyDescent="0.25">
      <c r="A9" s="103" t="s">
        <v>20</v>
      </c>
      <c r="B9" s="126" t="s">
        <v>82</v>
      </c>
      <c r="C9" s="122"/>
      <c r="D9" s="197"/>
      <c r="E9" s="197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35" outlineLevel="2" x14ac:dyDescent="0.25">
      <c r="A10" s="103" t="str">
        <f>+$A$5&amp;$A$9&amp;B10</f>
        <v>DM-PIERResidential10RW1N</v>
      </c>
      <c r="B10" s="103" t="s">
        <v>83</v>
      </c>
      <c r="C10" s="103" t="s">
        <v>84</v>
      </c>
      <c r="D10" s="127">
        <v>0</v>
      </c>
      <c r="E10" s="127"/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30">
        <f>+SUM(F10:Q10)</f>
        <v>0</v>
      </c>
      <c r="S10" s="175"/>
      <c r="T10" s="105">
        <f t="shared" ref="T10:AE25" si="1">+IFERROR(F10/$D10,0)</f>
        <v>0</v>
      </c>
      <c r="U10" s="105">
        <f t="shared" si="1"/>
        <v>0</v>
      </c>
      <c r="V10" s="105">
        <f t="shared" si="1"/>
        <v>0</v>
      </c>
      <c r="W10" s="105">
        <f t="shared" si="1"/>
        <v>0</v>
      </c>
      <c r="X10" s="105">
        <f t="shared" si="1"/>
        <v>0</v>
      </c>
      <c r="Y10" s="105">
        <f t="shared" si="1"/>
        <v>0</v>
      </c>
      <c r="Z10" s="105">
        <f t="shared" si="1"/>
        <v>0</v>
      </c>
      <c r="AA10" s="105">
        <f t="shared" si="1"/>
        <v>0</v>
      </c>
      <c r="AB10" s="105">
        <f t="shared" si="1"/>
        <v>0</v>
      </c>
      <c r="AC10" s="105">
        <f t="shared" si="1"/>
        <v>0</v>
      </c>
      <c r="AD10" s="105">
        <f t="shared" si="1"/>
        <v>0</v>
      </c>
      <c r="AE10" s="105">
        <f t="shared" si="1"/>
        <v>0</v>
      </c>
      <c r="AF10" s="132">
        <f>+SUM(T10:AE10)/$AD$2</f>
        <v>0</v>
      </c>
    </row>
    <row r="11" spans="1:35" outlineLevel="2" x14ac:dyDescent="0.25">
      <c r="A11" s="103" t="str">
        <f t="shared" ref="A11:A70" si="2">+$A$5&amp;$A$9&amp;B11</f>
        <v>DM-PIERResidential10RW1R</v>
      </c>
      <c r="B11" s="103" t="s">
        <v>85</v>
      </c>
      <c r="C11" s="103" t="s">
        <v>86</v>
      </c>
      <c r="D11" s="127">
        <v>0</v>
      </c>
      <c r="E11" s="127"/>
      <c r="F11" s="129">
        <v>0</v>
      </c>
      <c r="G11" s="129">
        <v>0</v>
      </c>
      <c r="H11" s="129">
        <v>0</v>
      </c>
      <c r="I11" s="129">
        <v>0</v>
      </c>
      <c r="J11" s="129">
        <v>0</v>
      </c>
      <c r="K11" s="129">
        <v>0</v>
      </c>
      <c r="L11" s="129">
        <v>0</v>
      </c>
      <c r="M11" s="129">
        <v>0</v>
      </c>
      <c r="N11" s="129">
        <v>0</v>
      </c>
      <c r="O11" s="129">
        <v>0</v>
      </c>
      <c r="P11" s="129">
        <v>0</v>
      </c>
      <c r="Q11" s="129">
        <v>0</v>
      </c>
      <c r="R11" s="130">
        <f t="shared" ref="R11:R70" si="3">+SUM(F11:Q11)</f>
        <v>0</v>
      </c>
      <c r="S11" s="175"/>
      <c r="T11" s="105">
        <f t="shared" si="1"/>
        <v>0</v>
      </c>
      <c r="U11" s="105">
        <f t="shared" si="1"/>
        <v>0</v>
      </c>
      <c r="V11" s="105">
        <f t="shared" si="1"/>
        <v>0</v>
      </c>
      <c r="W11" s="105">
        <f t="shared" si="1"/>
        <v>0</v>
      </c>
      <c r="X11" s="105">
        <f t="shared" si="1"/>
        <v>0</v>
      </c>
      <c r="Y11" s="105">
        <f t="shared" si="1"/>
        <v>0</v>
      </c>
      <c r="Z11" s="105">
        <f t="shared" si="1"/>
        <v>0</v>
      </c>
      <c r="AA11" s="105">
        <f t="shared" si="1"/>
        <v>0</v>
      </c>
      <c r="AB11" s="105">
        <f t="shared" si="1"/>
        <v>0</v>
      </c>
      <c r="AC11" s="105">
        <f t="shared" si="1"/>
        <v>0</v>
      </c>
      <c r="AD11" s="105">
        <f t="shared" si="1"/>
        <v>0</v>
      </c>
      <c r="AE11" s="105">
        <f t="shared" si="1"/>
        <v>0</v>
      </c>
      <c r="AF11" s="132">
        <f t="shared" ref="AF11:AF70" si="4">+SUM(T11:AE11)/$AD$2</f>
        <v>0</v>
      </c>
    </row>
    <row r="12" spans="1:35" outlineLevel="2" x14ac:dyDescent="0.25">
      <c r="A12" s="103" t="str">
        <f t="shared" si="2"/>
        <v>DM-PIERResidential20RM1</v>
      </c>
      <c r="B12" s="103" t="s">
        <v>87</v>
      </c>
      <c r="C12" s="103" t="s">
        <v>88</v>
      </c>
      <c r="D12" s="127">
        <v>0</v>
      </c>
      <c r="E12" s="127"/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30">
        <f t="shared" si="3"/>
        <v>0</v>
      </c>
      <c r="S12" s="175"/>
      <c r="T12" s="105">
        <f t="shared" si="1"/>
        <v>0</v>
      </c>
      <c r="U12" s="105">
        <f t="shared" si="1"/>
        <v>0</v>
      </c>
      <c r="V12" s="105">
        <f t="shared" si="1"/>
        <v>0</v>
      </c>
      <c r="W12" s="105">
        <f t="shared" si="1"/>
        <v>0</v>
      </c>
      <c r="X12" s="105">
        <f t="shared" si="1"/>
        <v>0</v>
      </c>
      <c r="Y12" s="105">
        <f t="shared" si="1"/>
        <v>0</v>
      </c>
      <c r="Z12" s="105">
        <f t="shared" si="1"/>
        <v>0</v>
      </c>
      <c r="AA12" s="105">
        <f t="shared" si="1"/>
        <v>0</v>
      </c>
      <c r="AB12" s="105">
        <f t="shared" si="1"/>
        <v>0</v>
      </c>
      <c r="AC12" s="105">
        <f t="shared" si="1"/>
        <v>0</v>
      </c>
      <c r="AD12" s="105">
        <f t="shared" si="1"/>
        <v>0</v>
      </c>
      <c r="AE12" s="105">
        <f t="shared" si="1"/>
        <v>0</v>
      </c>
      <c r="AF12" s="132">
        <f t="shared" si="4"/>
        <v>0</v>
      </c>
    </row>
    <row r="13" spans="1:35" outlineLevel="2" x14ac:dyDescent="0.25">
      <c r="A13" s="103" t="str">
        <f t="shared" si="2"/>
        <v>DM-PIERResidential20RW1</v>
      </c>
      <c r="B13" s="103" t="s">
        <v>89</v>
      </c>
      <c r="C13" s="103" t="s">
        <v>90</v>
      </c>
      <c r="D13" s="127">
        <v>0</v>
      </c>
      <c r="E13" s="127"/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30">
        <f t="shared" si="3"/>
        <v>0</v>
      </c>
      <c r="S13" s="175"/>
      <c r="T13" s="105">
        <f t="shared" si="1"/>
        <v>0</v>
      </c>
      <c r="U13" s="105">
        <f t="shared" si="1"/>
        <v>0</v>
      </c>
      <c r="V13" s="105">
        <f t="shared" si="1"/>
        <v>0</v>
      </c>
      <c r="W13" s="105">
        <f t="shared" si="1"/>
        <v>0</v>
      </c>
      <c r="X13" s="105">
        <f t="shared" si="1"/>
        <v>0</v>
      </c>
      <c r="Y13" s="105">
        <f t="shared" si="1"/>
        <v>0</v>
      </c>
      <c r="Z13" s="105">
        <f t="shared" si="1"/>
        <v>0</v>
      </c>
      <c r="AA13" s="105">
        <f t="shared" si="1"/>
        <v>0</v>
      </c>
      <c r="AB13" s="105">
        <f t="shared" si="1"/>
        <v>0</v>
      </c>
      <c r="AC13" s="105">
        <f t="shared" si="1"/>
        <v>0</v>
      </c>
      <c r="AD13" s="105">
        <f t="shared" si="1"/>
        <v>0</v>
      </c>
      <c r="AE13" s="105">
        <f t="shared" si="1"/>
        <v>0</v>
      </c>
      <c r="AF13" s="132">
        <f t="shared" si="4"/>
        <v>0</v>
      </c>
    </row>
    <row r="14" spans="1:35" outlineLevel="2" x14ac:dyDescent="0.25">
      <c r="A14" s="103" t="str">
        <f t="shared" si="2"/>
        <v>DM-PIERResidential20RW1N</v>
      </c>
      <c r="B14" s="103" t="s">
        <v>91</v>
      </c>
      <c r="C14" s="103" t="s">
        <v>92</v>
      </c>
      <c r="D14" s="127">
        <v>0</v>
      </c>
      <c r="E14" s="127"/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0</v>
      </c>
      <c r="P14" s="129">
        <v>0</v>
      </c>
      <c r="Q14" s="129">
        <v>0</v>
      </c>
      <c r="R14" s="130">
        <f t="shared" si="3"/>
        <v>0</v>
      </c>
      <c r="S14" s="175"/>
      <c r="T14" s="105">
        <f t="shared" si="1"/>
        <v>0</v>
      </c>
      <c r="U14" s="105">
        <f t="shared" si="1"/>
        <v>0</v>
      </c>
      <c r="V14" s="105">
        <f t="shared" si="1"/>
        <v>0</v>
      </c>
      <c r="W14" s="105">
        <f t="shared" si="1"/>
        <v>0</v>
      </c>
      <c r="X14" s="105">
        <f t="shared" si="1"/>
        <v>0</v>
      </c>
      <c r="Y14" s="105">
        <f t="shared" si="1"/>
        <v>0</v>
      </c>
      <c r="Z14" s="105">
        <f t="shared" si="1"/>
        <v>0</v>
      </c>
      <c r="AA14" s="105">
        <f t="shared" si="1"/>
        <v>0</v>
      </c>
      <c r="AB14" s="105">
        <f t="shared" si="1"/>
        <v>0</v>
      </c>
      <c r="AC14" s="105">
        <f t="shared" si="1"/>
        <v>0</v>
      </c>
      <c r="AD14" s="105">
        <f t="shared" si="1"/>
        <v>0</v>
      </c>
      <c r="AE14" s="105">
        <f t="shared" si="1"/>
        <v>0</v>
      </c>
      <c r="AF14" s="132">
        <f t="shared" si="4"/>
        <v>0</v>
      </c>
    </row>
    <row r="15" spans="1:35" outlineLevel="2" x14ac:dyDescent="0.25">
      <c r="A15" s="103" t="str">
        <f t="shared" si="2"/>
        <v>DM-PIERResidential20RW1NR</v>
      </c>
      <c r="B15" s="103" t="s">
        <v>93</v>
      </c>
      <c r="C15" s="103" t="s">
        <v>94</v>
      </c>
      <c r="D15" s="127">
        <v>0</v>
      </c>
      <c r="E15" s="127"/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30">
        <f t="shared" si="3"/>
        <v>0</v>
      </c>
      <c r="S15" s="175"/>
      <c r="T15" s="105">
        <f t="shared" si="1"/>
        <v>0</v>
      </c>
      <c r="U15" s="105">
        <f t="shared" si="1"/>
        <v>0</v>
      </c>
      <c r="V15" s="105">
        <f t="shared" si="1"/>
        <v>0</v>
      </c>
      <c r="W15" s="105">
        <f t="shared" si="1"/>
        <v>0</v>
      </c>
      <c r="X15" s="105">
        <f t="shared" si="1"/>
        <v>0</v>
      </c>
      <c r="Y15" s="105">
        <f t="shared" si="1"/>
        <v>0</v>
      </c>
      <c r="Z15" s="105">
        <f t="shared" si="1"/>
        <v>0</v>
      </c>
      <c r="AA15" s="105">
        <f t="shared" si="1"/>
        <v>0</v>
      </c>
      <c r="AB15" s="105">
        <f t="shared" si="1"/>
        <v>0</v>
      </c>
      <c r="AC15" s="105">
        <f t="shared" si="1"/>
        <v>0</v>
      </c>
      <c r="AD15" s="105">
        <f t="shared" si="1"/>
        <v>0</v>
      </c>
      <c r="AE15" s="105">
        <f t="shared" si="1"/>
        <v>0</v>
      </c>
      <c r="AF15" s="132">
        <f t="shared" si="4"/>
        <v>0</v>
      </c>
    </row>
    <row r="16" spans="1:35" outlineLevel="2" x14ac:dyDescent="0.25">
      <c r="A16" s="103" t="str">
        <f t="shared" si="2"/>
        <v>DM-PIERResidential20RW1R</v>
      </c>
      <c r="B16" s="103" t="s">
        <v>95</v>
      </c>
      <c r="C16" s="103" t="s">
        <v>96</v>
      </c>
      <c r="D16" s="127">
        <v>0</v>
      </c>
      <c r="E16" s="127"/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29">
        <v>0</v>
      </c>
      <c r="N16" s="129">
        <v>0</v>
      </c>
      <c r="O16" s="129">
        <v>0</v>
      </c>
      <c r="P16" s="129">
        <v>0</v>
      </c>
      <c r="Q16" s="129">
        <v>0</v>
      </c>
      <c r="R16" s="130">
        <f t="shared" si="3"/>
        <v>0</v>
      </c>
      <c r="S16" s="175"/>
      <c r="T16" s="105">
        <f t="shared" si="1"/>
        <v>0</v>
      </c>
      <c r="U16" s="105">
        <f t="shared" si="1"/>
        <v>0</v>
      </c>
      <c r="V16" s="105">
        <f t="shared" si="1"/>
        <v>0</v>
      </c>
      <c r="W16" s="105">
        <f t="shared" si="1"/>
        <v>0</v>
      </c>
      <c r="X16" s="105">
        <f t="shared" si="1"/>
        <v>0</v>
      </c>
      <c r="Y16" s="105">
        <f t="shared" si="1"/>
        <v>0</v>
      </c>
      <c r="Z16" s="105">
        <f t="shared" si="1"/>
        <v>0</v>
      </c>
      <c r="AA16" s="105">
        <f t="shared" si="1"/>
        <v>0</v>
      </c>
      <c r="AB16" s="105">
        <f t="shared" si="1"/>
        <v>0</v>
      </c>
      <c r="AC16" s="105">
        <f t="shared" si="1"/>
        <v>0</v>
      </c>
      <c r="AD16" s="105">
        <f t="shared" si="1"/>
        <v>0</v>
      </c>
      <c r="AE16" s="105">
        <f t="shared" si="1"/>
        <v>0</v>
      </c>
      <c r="AF16" s="132">
        <f t="shared" si="4"/>
        <v>0</v>
      </c>
    </row>
    <row r="17" spans="1:32" outlineLevel="2" x14ac:dyDescent="0.25">
      <c r="A17" s="103" t="str">
        <f t="shared" si="2"/>
        <v>DM-PIERResidential24RW1N</v>
      </c>
      <c r="B17" s="103" t="s">
        <v>97</v>
      </c>
      <c r="C17" s="103" t="s">
        <v>98</v>
      </c>
      <c r="D17" s="127">
        <v>0</v>
      </c>
      <c r="E17" s="127"/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30">
        <f t="shared" si="3"/>
        <v>0</v>
      </c>
      <c r="S17" s="175"/>
      <c r="T17" s="105">
        <f t="shared" si="1"/>
        <v>0</v>
      </c>
      <c r="U17" s="105">
        <f t="shared" si="1"/>
        <v>0</v>
      </c>
      <c r="V17" s="105">
        <f t="shared" si="1"/>
        <v>0</v>
      </c>
      <c r="W17" s="105">
        <f t="shared" si="1"/>
        <v>0</v>
      </c>
      <c r="X17" s="105">
        <f t="shared" si="1"/>
        <v>0</v>
      </c>
      <c r="Y17" s="105">
        <f t="shared" si="1"/>
        <v>0</v>
      </c>
      <c r="Z17" s="105">
        <f t="shared" si="1"/>
        <v>0</v>
      </c>
      <c r="AA17" s="105">
        <f t="shared" si="1"/>
        <v>0</v>
      </c>
      <c r="AB17" s="105">
        <f t="shared" si="1"/>
        <v>0</v>
      </c>
      <c r="AC17" s="105">
        <f t="shared" si="1"/>
        <v>0</v>
      </c>
      <c r="AD17" s="105">
        <f t="shared" si="1"/>
        <v>0</v>
      </c>
      <c r="AE17" s="105">
        <f t="shared" si="1"/>
        <v>0</v>
      </c>
      <c r="AF17" s="132">
        <f t="shared" si="4"/>
        <v>0</v>
      </c>
    </row>
    <row r="18" spans="1:32" outlineLevel="2" x14ac:dyDescent="0.25">
      <c r="A18" s="103" t="str">
        <f t="shared" si="2"/>
        <v>DM-PIERResidential24RW1R</v>
      </c>
      <c r="B18" s="103" t="s">
        <v>99</v>
      </c>
      <c r="C18" s="103" t="s">
        <v>100</v>
      </c>
      <c r="D18" s="127">
        <v>0</v>
      </c>
      <c r="E18" s="127"/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30">
        <f t="shared" si="3"/>
        <v>0</v>
      </c>
      <c r="S18" s="175"/>
      <c r="T18" s="105">
        <f t="shared" si="1"/>
        <v>0</v>
      </c>
      <c r="U18" s="105">
        <f t="shared" si="1"/>
        <v>0</v>
      </c>
      <c r="V18" s="105">
        <f t="shared" si="1"/>
        <v>0</v>
      </c>
      <c r="W18" s="105">
        <f t="shared" si="1"/>
        <v>0</v>
      </c>
      <c r="X18" s="105">
        <f t="shared" si="1"/>
        <v>0</v>
      </c>
      <c r="Y18" s="105">
        <f t="shared" si="1"/>
        <v>0</v>
      </c>
      <c r="Z18" s="105">
        <f t="shared" si="1"/>
        <v>0</v>
      </c>
      <c r="AA18" s="105">
        <f t="shared" si="1"/>
        <v>0</v>
      </c>
      <c r="AB18" s="105">
        <f t="shared" si="1"/>
        <v>0</v>
      </c>
      <c r="AC18" s="105">
        <f t="shared" si="1"/>
        <v>0</v>
      </c>
      <c r="AD18" s="105">
        <f t="shared" si="1"/>
        <v>0</v>
      </c>
      <c r="AE18" s="105">
        <f t="shared" si="1"/>
        <v>0</v>
      </c>
      <c r="AF18" s="132">
        <f t="shared" si="4"/>
        <v>0</v>
      </c>
    </row>
    <row r="19" spans="1:32" outlineLevel="2" x14ac:dyDescent="0.25">
      <c r="A19" s="103" t="str">
        <f t="shared" si="2"/>
        <v>DM-PIERResidential32RE1</v>
      </c>
      <c r="B19" s="103" t="s">
        <v>101</v>
      </c>
      <c r="C19" s="103" t="s">
        <v>102</v>
      </c>
      <c r="D19" s="127">
        <v>0</v>
      </c>
      <c r="E19" s="127"/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30">
        <f t="shared" si="3"/>
        <v>0</v>
      </c>
      <c r="S19" s="175"/>
      <c r="T19" s="105">
        <f t="shared" si="1"/>
        <v>0</v>
      </c>
      <c r="U19" s="105">
        <f t="shared" si="1"/>
        <v>0</v>
      </c>
      <c r="V19" s="105">
        <f t="shared" si="1"/>
        <v>0</v>
      </c>
      <c r="W19" s="105">
        <f t="shared" si="1"/>
        <v>0</v>
      </c>
      <c r="X19" s="105">
        <f t="shared" si="1"/>
        <v>0</v>
      </c>
      <c r="Y19" s="105">
        <f t="shared" si="1"/>
        <v>0</v>
      </c>
      <c r="Z19" s="105">
        <f t="shared" si="1"/>
        <v>0</v>
      </c>
      <c r="AA19" s="105">
        <f t="shared" si="1"/>
        <v>0</v>
      </c>
      <c r="AB19" s="105">
        <f t="shared" si="1"/>
        <v>0</v>
      </c>
      <c r="AC19" s="105">
        <f t="shared" si="1"/>
        <v>0</v>
      </c>
      <c r="AD19" s="105">
        <f t="shared" si="1"/>
        <v>0</v>
      </c>
      <c r="AE19" s="105">
        <f t="shared" si="1"/>
        <v>0</v>
      </c>
      <c r="AF19" s="132">
        <f t="shared" si="4"/>
        <v>0</v>
      </c>
    </row>
    <row r="20" spans="1:32" outlineLevel="2" x14ac:dyDescent="0.25">
      <c r="A20" s="103" t="str">
        <f t="shared" si="2"/>
        <v>DM-PIERResidential32RM1</v>
      </c>
      <c r="B20" s="103" t="s">
        <v>103</v>
      </c>
      <c r="C20" s="103" t="s">
        <v>104</v>
      </c>
      <c r="D20" s="127">
        <v>0</v>
      </c>
      <c r="E20" s="127"/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30">
        <f t="shared" si="3"/>
        <v>0</v>
      </c>
      <c r="S20" s="175"/>
      <c r="T20" s="105">
        <f t="shared" si="1"/>
        <v>0</v>
      </c>
      <c r="U20" s="105">
        <f t="shared" si="1"/>
        <v>0</v>
      </c>
      <c r="V20" s="105">
        <f t="shared" si="1"/>
        <v>0</v>
      </c>
      <c r="W20" s="105">
        <f t="shared" si="1"/>
        <v>0</v>
      </c>
      <c r="X20" s="105">
        <f t="shared" si="1"/>
        <v>0</v>
      </c>
      <c r="Y20" s="105">
        <f t="shared" si="1"/>
        <v>0</v>
      </c>
      <c r="Z20" s="105">
        <f t="shared" si="1"/>
        <v>0</v>
      </c>
      <c r="AA20" s="105">
        <f t="shared" si="1"/>
        <v>0</v>
      </c>
      <c r="AB20" s="105">
        <f t="shared" si="1"/>
        <v>0</v>
      </c>
      <c r="AC20" s="105">
        <f t="shared" si="1"/>
        <v>0</v>
      </c>
      <c r="AD20" s="105">
        <f t="shared" si="1"/>
        <v>0</v>
      </c>
      <c r="AE20" s="105">
        <f t="shared" si="1"/>
        <v>0</v>
      </c>
      <c r="AF20" s="132">
        <f t="shared" si="4"/>
        <v>0</v>
      </c>
    </row>
    <row r="21" spans="1:32" outlineLevel="2" x14ac:dyDescent="0.25">
      <c r="A21" s="103" t="str">
        <f t="shared" si="2"/>
        <v>DM-PIERResidential32ROCPU</v>
      </c>
      <c r="B21" s="103" t="s">
        <v>105</v>
      </c>
      <c r="C21" s="103" t="s">
        <v>106</v>
      </c>
      <c r="D21" s="127">
        <v>0</v>
      </c>
      <c r="E21" s="127"/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30">
        <f t="shared" si="3"/>
        <v>0</v>
      </c>
      <c r="S21" s="175"/>
      <c r="T21" s="105">
        <f t="shared" si="1"/>
        <v>0</v>
      </c>
      <c r="U21" s="105">
        <f t="shared" si="1"/>
        <v>0</v>
      </c>
      <c r="V21" s="105">
        <f t="shared" si="1"/>
        <v>0</v>
      </c>
      <c r="W21" s="105">
        <f t="shared" si="1"/>
        <v>0</v>
      </c>
      <c r="X21" s="105">
        <f t="shared" si="1"/>
        <v>0</v>
      </c>
      <c r="Y21" s="105">
        <f t="shared" si="1"/>
        <v>0</v>
      </c>
      <c r="Z21" s="105">
        <f t="shared" si="1"/>
        <v>0</v>
      </c>
      <c r="AA21" s="105">
        <f t="shared" si="1"/>
        <v>0</v>
      </c>
      <c r="AB21" s="105">
        <f t="shared" si="1"/>
        <v>0</v>
      </c>
      <c r="AC21" s="105">
        <f t="shared" si="1"/>
        <v>0</v>
      </c>
      <c r="AD21" s="105">
        <f t="shared" si="1"/>
        <v>0</v>
      </c>
      <c r="AE21" s="105">
        <f t="shared" si="1"/>
        <v>0</v>
      </c>
      <c r="AF21" s="132">
        <f t="shared" si="4"/>
        <v>0</v>
      </c>
    </row>
    <row r="22" spans="1:32" outlineLevel="2" x14ac:dyDescent="0.25">
      <c r="A22" s="103" t="str">
        <f t="shared" si="2"/>
        <v>DM-PIERResidential32RW1</v>
      </c>
      <c r="B22" s="103" t="s">
        <v>107</v>
      </c>
      <c r="C22" s="103" t="s">
        <v>108</v>
      </c>
      <c r="D22" s="127">
        <v>0</v>
      </c>
      <c r="E22" s="127"/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30">
        <f t="shared" si="3"/>
        <v>0</v>
      </c>
      <c r="S22" s="175"/>
      <c r="T22" s="105">
        <f t="shared" si="1"/>
        <v>0</v>
      </c>
      <c r="U22" s="105">
        <f t="shared" si="1"/>
        <v>0</v>
      </c>
      <c r="V22" s="105">
        <f t="shared" si="1"/>
        <v>0</v>
      </c>
      <c r="W22" s="105">
        <f t="shared" si="1"/>
        <v>0</v>
      </c>
      <c r="X22" s="105">
        <f t="shared" si="1"/>
        <v>0</v>
      </c>
      <c r="Y22" s="105">
        <f t="shared" si="1"/>
        <v>0</v>
      </c>
      <c r="Z22" s="105">
        <f t="shared" si="1"/>
        <v>0</v>
      </c>
      <c r="AA22" s="105">
        <f t="shared" si="1"/>
        <v>0</v>
      </c>
      <c r="AB22" s="105">
        <f t="shared" si="1"/>
        <v>0</v>
      </c>
      <c r="AC22" s="105">
        <f t="shared" si="1"/>
        <v>0</v>
      </c>
      <c r="AD22" s="105">
        <f t="shared" si="1"/>
        <v>0</v>
      </c>
      <c r="AE22" s="105">
        <f t="shared" si="1"/>
        <v>0</v>
      </c>
      <c r="AF22" s="132">
        <f t="shared" si="4"/>
        <v>0</v>
      </c>
    </row>
    <row r="23" spans="1:32" outlineLevel="2" x14ac:dyDescent="0.25">
      <c r="A23" s="103" t="str">
        <f t="shared" si="2"/>
        <v>DM-PIERResidential32RW1N</v>
      </c>
      <c r="B23" s="103" t="s">
        <v>109</v>
      </c>
      <c r="C23" s="103" t="s">
        <v>110</v>
      </c>
      <c r="D23" s="127">
        <v>0</v>
      </c>
      <c r="E23" s="127"/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30">
        <f t="shared" si="3"/>
        <v>0</v>
      </c>
      <c r="S23" s="175"/>
      <c r="T23" s="105">
        <f t="shared" si="1"/>
        <v>0</v>
      </c>
      <c r="U23" s="105">
        <f t="shared" si="1"/>
        <v>0</v>
      </c>
      <c r="V23" s="105">
        <f t="shared" si="1"/>
        <v>0</v>
      </c>
      <c r="W23" s="105">
        <f t="shared" si="1"/>
        <v>0</v>
      </c>
      <c r="X23" s="105">
        <f t="shared" si="1"/>
        <v>0</v>
      </c>
      <c r="Y23" s="105">
        <f t="shared" si="1"/>
        <v>0</v>
      </c>
      <c r="Z23" s="105">
        <f t="shared" si="1"/>
        <v>0</v>
      </c>
      <c r="AA23" s="105">
        <f t="shared" si="1"/>
        <v>0</v>
      </c>
      <c r="AB23" s="105">
        <f t="shared" si="1"/>
        <v>0</v>
      </c>
      <c r="AC23" s="105">
        <f t="shared" si="1"/>
        <v>0</v>
      </c>
      <c r="AD23" s="105">
        <f t="shared" si="1"/>
        <v>0</v>
      </c>
      <c r="AE23" s="105">
        <f t="shared" si="1"/>
        <v>0</v>
      </c>
      <c r="AF23" s="132">
        <f t="shared" si="4"/>
        <v>0</v>
      </c>
    </row>
    <row r="24" spans="1:32" outlineLevel="2" x14ac:dyDescent="0.25">
      <c r="A24" s="103" t="str">
        <f t="shared" si="2"/>
        <v>DM-PIERResidential32RW1NR</v>
      </c>
      <c r="B24" s="103" t="s">
        <v>111</v>
      </c>
      <c r="C24" s="103" t="s">
        <v>112</v>
      </c>
      <c r="D24" s="127">
        <v>0</v>
      </c>
      <c r="E24" s="127"/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30">
        <f t="shared" si="3"/>
        <v>0</v>
      </c>
      <c r="S24" s="175"/>
      <c r="T24" s="105">
        <f t="shared" si="1"/>
        <v>0</v>
      </c>
      <c r="U24" s="105">
        <f t="shared" si="1"/>
        <v>0</v>
      </c>
      <c r="V24" s="105">
        <f t="shared" si="1"/>
        <v>0</v>
      </c>
      <c r="W24" s="105">
        <f t="shared" si="1"/>
        <v>0</v>
      </c>
      <c r="X24" s="105">
        <f t="shared" si="1"/>
        <v>0</v>
      </c>
      <c r="Y24" s="105">
        <f t="shared" si="1"/>
        <v>0</v>
      </c>
      <c r="Z24" s="105">
        <f t="shared" si="1"/>
        <v>0</v>
      </c>
      <c r="AA24" s="105">
        <f t="shared" si="1"/>
        <v>0</v>
      </c>
      <c r="AB24" s="105">
        <f t="shared" si="1"/>
        <v>0</v>
      </c>
      <c r="AC24" s="105">
        <f t="shared" si="1"/>
        <v>0</v>
      </c>
      <c r="AD24" s="105">
        <f t="shared" si="1"/>
        <v>0</v>
      </c>
      <c r="AE24" s="105">
        <f t="shared" si="1"/>
        <v>0</v>
      </c>
      <c r="AF24" s="132">
        <f t="shared" si="4"/>
        <v>0</v>
      </c>
    </row>
    <row r="25" spans="1:32" outlineLevel="2" x14ac:dyDescent="0.25">
      <c r="A25" s="103" t="str">
        <f t="shared" si="2"/>
        <v>DM-PIERResidential32RW1R</v>
      </c>
      <c r="B25" s="103" t="s">
        <v>113</v>
      </c>
      <c r="C25" s="103" t="s">
        <v>114</v>
      </c>
      <c r="D25" s="127">
        <v>0</v>
      </c>
      <c r="E25" s="127"/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30">
        <f t="shared" si="3"/>
        <v>0</v>
      </c>
      <c r="S25" s="175"/>
      <c r="T25" s="105">
        <f t="shared" si="1"/>
        <v>0</v>
      </c>
      <c r="U25" s="105">
        <f t="shared" si="1"/>
        <v>0</v>
      </c>
      <c r="V25" s="105">
        <f t="shared" si="1"/>
        <v>0</v>
      </c>
      <c r="W25" s="105">
        <f t="shared" si="1"/>
        <v>0</v>
      </c>
      <c r="X25" s="105">
        <f t="shared" si="1"/>
        <v>0</v>
      </c>
      <c r="Y25" s="105">
        <f t="shared" si="1"/>
        <v>0</v>
      </c>
      <c r="Z25" s="105">
        <f t="shared" si="1"/>
        <v>0</v>
      </c>
      <c r="AA25" s="105">
        <f t="shared" si="1"/>
        <v>0</v>
      </c>
      <c r="AB25" s="105">
        <f t="shared" si="1"/>
        <v>0</v>
      </c>
      <c r="AC25" s="105">
        <f t="shared" si="1"/>
        <v>0</v>
      </c>
      <c r="AD25" s="105">
        <f t="shared" si="1"/>
        <v>0</v>
      </c>
      <c r="AE25" s="105">
        <f t="shared" si="1"/>
        <v>0</v>
      </c>
      <c r="AF25" s="132">
        <f t="shared" si="4"/>
        <v>0</v>
      </c>
    </row>
    <row r="26" spans="1:32" outlineLevel="2" x14ac:dyDescent="0.25">
      <c r="A26" s="103" t="str">
        <f t="shared" si="2"/>
        <v>DM-PIERResidential32RW2</v>
      </c>
      <c r="B26" s="103" t="s">
        <v>115</v>
      </c>
      <c r="C26" s="103" t="s">
        <v>116</v>
      </c>
      <c r="D26" s="127">
        <v>0</v>
      </c>
      <c r="E26" s="127"/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30">
        <f t="shared" si="3"/>
        <v>0</v>
      </c>
      <c r="S26" s="175"/>
      <c r="T26" s="105">
        <f t="shared" ref="T26:AE47" si="5">+IFERROR(F26/$D26,0)</f>
        <v>0</v>
      </c>
      <c r="U26" s="105">
        <f t="shared" si="5"/>
        <v>0</v>
      </c>
      <c r="V26" s="105">
        <f t="shared" si="5"/>
        <v>0</v>
      </c>
      <c r="W26" s="105">
        <f t="shared" si="5"/>
        <v>0</v>
      </c>
      <c r="X26" s="105">
        <f t="shared" si="5"/>
        <v>0</v>
      </c>
      <c r="Y26" s="105">
        <f t="shared" si="5"/>
        <v>0</v>
      </c>
      <c r="Z26" s="105">
        <f t="shared" si="5"/>
        <v>0</v>
      </c>
      <c r="AA26" s="105">
        <f t="shared" si="5"/>
        <v>0</v>
      </c>
      <c r="AB26" s="105">
        <f t="shared" si="5"/>
        <v>0</v>
      </c>
      <c r="AC26" s="105">
        <f t="shared" si="5"/>
        <v>0</v>
      </c>
      <c r="AD26" s="105">
        <f t="shared" si="5"/>
        <v>0</v>
      </c>
      <c r="AE26" s="105">
        <f t="shared" si="5"/>
        <v>0</v>
      </c>
      <c r="AF26" s="132">
        <f t="shared" si="4"/>
        <v>0</v>
      </c>
    </row>
    <row r="27" spans="1:32" outlineLevel="2" x14ac:dyDescent="0.25">
      <c r="A27" s="103" t="str">
        <f t="shared" si="2"/>
        <v>DM-PIERResidential32RW2R</v>
      </c>
      <c r="B27" s="103" t="s">
        <v>117</v>
      </c>
      <c r="C27" s="103" t="s">
        <v>118</v>
      </c>
      <c r="D27" s="127">
        <v>0</v>
      </c>
      <c r="E27" s="127"/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30">
        <f t="shared" si="3"/>
        <v>0</v>
      </c>
      <c r="S27" s="175"/>
      <c r="T27" s="105">
        <f t="shared" si="5"/>
        <v>0</v>
      </c>
      <c r="U27" s="105">
        <f t="shared" si="5"/>
        <v>0</v>
      </c>
      <c r="V27" s="105">
        <f t="shared" si="5"/>
        <v>0</v>
      </c>
      <c r="W27" s="105">
        <f t="shared" si="5"/>
        <v>0</v>
      </c>
      <c r="X27" s="105">
        <f t="shared" si="5"/>
        <v>0</v>
      </c>
      <c r="Y27" s="105">
        <f t="shared" si="5"/>
        <v>0</v>
      </c>
      <c r="Z27" s="105">
        <f t="shared" si="5"/>
        <v>0</v>
      </c>
      <c r="AA27" s="105">
        <f t="shared" si="5"/>
        <v>0</v>
      </c>
      <c r="AB27" s="105">
        <f t="shared" si="5"/>
        <v>0</v>
      </c>
      <c r="AC27" s="105">
        <f t="shared" si="5"/>
        <v>0</v>
      </c>
      <c r="AD27" s="105">
        <f t="shared" si="5"/>
        <v>0</v>
      </c>
      <c r="AE27" s="105">
        <f t="shared" si="5"/>
        <v>0</v>
      </c>
      <c r="AF27" s="132">
        <f t="shared" si="4"/>
        <v>0</v>
      </c>
    </row>
    <row r="28" spans="1:32" outlineLevel="2" x14ac:dyDescent="0.25">
      <c r="A28" s="103" t="str">
        <f t="shared" si="2"/>
        <v>DM-PIERResidential32RW2NR</v>
      </c>
      <c r="B28" s="103" t="s">
        <v>119</v>
      </c>
      <c r="C28" s="103" t="s">
        <v>120</v>
      </c>
      <c r="D28" s="127">
        <v>0</v>
      </c>
      <c r="E28" s="127"/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30">
        <f t="shared" si="3"/>
        <v>0</v>
      </c>
      <c r="S28" s="175"/>
      <c r="T28" s="105">
        <f t="shared" si="5"/>
        <v>0</v>
      </c>
      <c r="U28" s="105">
        <f t="shared" si="5"/>
        <v>0</v>
      </c>
      <c r="V28" s="105">
        <f t="shared" si="5"/>
        <v>0</v>
      </c>
      <c r="W28" s="105">
        <f t="shared" si="5"/>
        <v>0</v>
      </c>
      <c r="X28" s="105">
        <f t="shared" si="5"/>
        <v>0</v>
      </c>
      <c r="Y28" s="105">
        <f t="shared" si="5"/>
        <v>0</v>
      </c>
      <c r="Z28" s="105">
        <f t="shared" si="5"/>
        <v>0</v>
      </c>
      <c r="AA28" s="105">
        <f t="shared" si="5"/>
        <v>0</v>
      </c>
      <c r="AB28" s="105">
        <f t="shared" si="5"/>
        <v>0</v>
      </c>
      <c r="AC28" s="105">
        <f t="shared" si="5"/>
        <v>0</v>
      </c>
      <c r="AD28" s="105">
        <f t="shared" si="5"/>
        <v>0</v>
      </c>
      <c r="AE28" s="105">
        <f t="shared" si="5"/>
        <v>0</v>
      </c>
      <c r="AF28" s="132">
        <f t="shared" si="4"/>
        <v>0</v>
      </c>
    </row>
    <row r="29" spans="1:32" outlineLevel="2" x14ac:dyDescent="0.25">
      <c r="A29" s="103" t="str">
        <f t="shared" si="2"/>
        <v>DM-PIERResidential32RW3</v>
      </c>
      <c r="B29" s="103" t="s">
        <v>121</v>
      </c>
      <c r="C29" s="103" t="s">
        <v>122</v>
      </c>
      <c r="D29" s="127">
        <v>0</v>
      </c>
      <c r="E29" s="127"/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30">
        <f t="shared" si="3"/>
        <v>0</v>
      </c>
      <c r="S29" s="175"/>
      <c r="T29" s="105">
        <f t="shared" si="5"/>
        <v>0</v>
      </c>
      <c r="U29" s="105">
        <f t="shared" si="5"/>
        <v>0</v>
      </c>
      <c r="V29" s="105">
        <f t="shared" si="5"/>
        <v>0</v>
      </c>
      <c r="W29" s="105">
        <f t="shared" si="5"/>
        <v>0</v>
      </c>
      <c r="X29" s="105">
        <f t="shared" si="5"/>
        <v>0</v>
      </c>
      <c r="Y29" s="105">
        <f t="shared" si="5"/>
        <v>0</v>
      </c>
      <c r="Z29" s="105">
        <f t="shared" si="5"/>
        <v>0</v>
      </c>
      <c r="AA29" s="105">
        <f t="shared" si="5"/>
        <v>0</v>
      </c>
      <c r="AB29" s="105">
        <f t="shared" si="5"/>
        <v>0</v>
      </c>
      <c r="AC29" s="105">
        <f t="shared" si="5"/>
        <v>0</v>
      </c>
      <c r="AD29" s="105">
        <f t="shared" si="5"/>
        <v>0</v>
      </c>
      <c r="AE29" s="105">
        <f t="shared" si="5"/>
        <v>0</v>
      </c>
      <c r="AF29" s="132">
        <f t="shared" si="4"/>
        <v>0</v>
      </c>
    </row>
    <row r="30" spans="1:32" outlineLevel="2" x14ac:dyDescent="0.25">
      <c r="A30" s="103" t="str">
        <f t="shared" si="2"/>
        <v>DM-PIERResidential32RW3NR</v>
      </c>
      <c r="B30" s="103" t="s">
        <v>123</v>
      </c>
      <c r="C30" s="103" t="s">
        <v>124</v>
      </c>
      <c r="D30" s="127">
        <v>0</v>
      </c>
      <c r="E30" s="127"/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30">
        <f t="shared" si="3"/>
        <v>0</v>
      </c>
      <c r="S30" s="175"/>
      <c r="T30" s="105">
        <f t="shared" si="5"/>
        <v>0</v>
      </c>
      <c r="U30" s="105">
        <f t="shared" si="5"/>
        <v>0</v>
      </c>
      <c r="V30" s="105">
        <f t="shared" si="5"/>
        <v>0</v>
      </c>
      <c r="W30" s="105">
        <f t="shared" si="5"/>
        <v>0</v>
      </c>
      <c r="X30" s="105">
        <f t="shared" si="5"/>
        <v>0</v>
      </c>
      <c r="Y30" s="105">
        <f t="shared" si="5"/>
        <v>0</v>
      </c>
      <c r="Z30" s="105">
        <f t="shared" si="5"/>
        <v>0</v>
      </c>
      <c r="AA30" s="105">
        <f t="shared" si="5"/>
        <v>0</v>
      </c>
      <c r="AB30" s="105">
        <f t="shared" si="5"/>
        <v>0</v>
      </c>
      <c r="AC30" s="105">
        <f t="shared" si="5"/>
        <v>0</v>
      </c>
      <c r="AD30" s="105">
        <f t="shared" si="5"/>
        <v>0</v>
      </c>
      <c r="AE30" s="105">
        <f t="shared" si="5"/>
        <v>0</v>
      </c>
      <c r="AF30" s="132">
        <f t="shared" si="4"/>
        <v>0</v>
      </c>
    </row>
    <row r="31" spans="1:32" outlineLevel="2" x14ac:dyDescent="0.25">
      <c r="A31" s="103" t="str">
        <f t="shared" si="2"/>
        <v>DM-PIERResidential32RW4</v>
      </c>
      <c r="B31" s="103" t="s">
        <v>125</v>
      </c>
      <c r="C31" s="103" t="s">
        <v>126</v>
      </c>
      <c r="D31" s="127">
        <v>0</v>
      </c>
      <c r="E31" s="127"/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30">
        <f t="shared" si="3"/>
        <v>0</v>
      </c>
      <c r="S31" s="175"/>
      <c r="T31" s="105">
        <f t="shared" si="5"/>
        <v>0</v>
      </c>
      <c r="U31" s="105">
        <f t="shared" si="5"/>
        <v>0</v>
      </c>
      <c r="V31" s="105">
        <f t="shared" si="5"/>
        <v>0</v>
      </c>
      <c r="W31" s="105">
        <f t="shared" si="5"/>
        <v>0</v>
      </c>
      <c r="X31" s="105">
        <f t="shared" si="5"/>
        <v>0</v>
      </c>
      <c r="Y31" s="105">
        <f t="shared" si="5"/>
        <v>0</v>
      </c>
      <c r="Z31" s="105">
        <f t="shared" si="5"/>
        <v>0</v>
      </c>
      <c r="AA31" s="105">
        <f t="shared" si="5"/>
        <v>0</v>
      </c>
      <c r="AB31" s="105">
        <f t="shared" si="5"/>
        <v>0</v>
      </c>
      <c r="AC31" s="105">
        <f t="shared" si="5"/>
        <v>0</v>
      </c>
      <c r="AD31" s="105">
        <f t="shared" si="5"/>
        <v>0</v>
      </c>
      <c r="AE31" s="105">
        <f t="shared" si="5"/>
        <v>0</v>
      </c>
      <c r="AF31" s="132">
        <f t="shared" si="4"/>
        <v>0</v>
      </c>
    </row>
    <row r="32" spans="1:32" outlineLevel="2" x14ac:dyDescent="0.25">
      <c r="A32" s="103" t="str">
        <f t="shared" si="2"/>
        <v>DM-PIERResidential32RW4NR</v>
      </c>
      <c r="B32" s="103" t="s">
        <v>127</v>
      </c>
      <c r="C32" s="103" t="s">
        <v>128</v>
      </c>
      <c r="D32" s="127">
        <v>0</v>
      </c>
      <c r="E32" s="127"/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30">
        <f t="shared" si="3"/>
        <v>0</v>
      </c>
      <c r="S32" s="175"/>
      <c r="T32" s="105">
        <f t="shared" si="5"/>
        <v>0</v>
      </c>
      <c r="U32" s="105">
        <f t="shared" si="5"/>
        <v>0</v>
      </c>
      <c r="V32" s="105">
        <f t="shared" si="5"/>
        <v>0</v>
      </c>
      <c r="W32" s="105">
        <f t="shared" si="5"/>
        <v>0</v>
      </c>
      <c r="X32" s="105">
        <f t="shared" si="5"/>
        <v>0</v>
      </c>
      <c r="Y32" s="105">
        <f t="shared" si="5"/>
        <v>0</v>
      </c>
      <c r="Z32" s="105">
        <f t="shared" si="5"/>
        <v>0</v>
      </c>
      <c r="AA32" s="105">
        <f t="shared" si="5"/>
        <v>0</v>
      </c>
      <c r="AB32" s="105">
        <f t="shared" si="5"/>
        <v>0</v>
      </c>
      <c r="AC32" s="105">
        <f t="shared" si="5"/>
        <v>0</v>
      </c>
      <c r="AD32" s="105">
        <f t="shared" si="5"/>
        <v>0</v>
      </c>
      <c r="AE32" s="105">
        <f t="shared" si="5"/>
        <v>0</v>
      </c>
      <c r="AF32" s="132">
        <f t="shared" si="4"/>
        <v>0</v>
      </c>
    </row>
    <row r="33" spans="1:32" outlineLevel="2" x14ac:dyDescent="0.25">
      <c r="A33" s="103" t="str">
        <f t="shared" si="2"/>
        <v>DM-PIERResidential32RW5</v>
      </c>
      <c r="B33" s="103" t="s">
        <v>129</v>
      </c>
      <c r="C33" s="103" t="s">
        <v>130</v>
      </c>
      <c r="D33" s="127">
        <v>0</v>
      </c>
      <c r="E33" s="127"/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30">
        <f t="shared" si="3"/>
        <v>0</v>
      </c>
      <c r="S33" s="175"/>
      <c r="T33" s="105">
        <f t="shared" si="5"/>
        <v>0</v>
      </c>
      <c r="U33" s="105">
        <f t="shared" si="5"/>
        <v>0</v>
      </c>
      <c r="V33" s="105">
        <f t="shared" si="5"/>
        <v>0</v>
      </c>
      <c r="W33" s="105">
        <f t="shared" si="5"/>
        <v>0</v>
      </c>
      <c r="X33" s="105">
        <f t="shared" si="5"/>
        <v>0</v>
      </c>
      <c r="Y33" s="105">
        <f t="shared" si="5"/>
        <v>0</v>
      </c>
      <c r="Z33" s="105">
        <f t="shared" si="5"/>
        <v>0</v>
      </c>
      <c r="AA33" s="105">
        <f t="shared" si="5"/>
        <v>0</v>
      </c>
      <c r="AB33" s="105">
        <f t="shared" si="5"/>
        <v>0</v>
      </c>
      <c r="AC33" s="105">
        <f t="shared" si="5"/>
        <v>0</v>
      </c>
      <c r="AD33" s="105">
        <f t="shared" si="5"/>
        <v>0</v>
      </c>
      <c r="AE33" s="105">
        <f t="shared" si="5"/>
        <v>0</v>
      </c>
      <c r="AF33" s="132">
        <f t="shared" si="4"/>
        <v>0</v>
      </c>
    </row>
    <row r="34" spans="1:32" outlineLevel="2" x14ac:dyDescent="0.25">
      <c r="A34" s="103" t="str">
        <f t="shared" si="2"/>
        <v>DM-PIERResidential32RW5NR</v>
      </c>
      <c r="B34" s="103" t="s">
        <v>131</v>
      </c>
      <c r="C34" s="103" t="s">
        <v>132</v>
      </c>
      <c r="D34" s="127">
        <v>0</v>
      </c>
      <c r="E34" s="127"/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30">
        <f t="shared" si="3"/>
        <v>0</v>
      </c>
      <c r="S34" s="175"/>
      <c r="T34" s="105">
        <f t="shared" si="5"/>
        <v>0</v>
      </c>
      <c r="U34" s="105">
        <f t="shared" si="5"/>
        <v>0</v>
      </c>
      <c r="V34" s="105">
        <f t="shared" si="5"/>
        <v>0</v>
      </c>
      <c r="W34" s="105">
        <f t="shared" si="5"/>
        <v>0</v>
      </c>
      <c r="X34" s="105">
        <f t="shared" si="5"/>
        <v>0</v>
      </c>
      <c r="Y34" s="105">
        <f t="shared" si="5"/>
        <v>0</v>
      </c>
      <c r="Z34" s="105">
        <f t="shared" si="5"/>
        <v>0</v>
      </c>
      <c r="AA34" s="105">
        <f t="shared" si="5"/>
        <v>0</v>
      </c>
      <c r="AB34" s="105">
        <f t="shared" si="5"/>
        <v>0</v>
      </c>
      <c r="AC34" s="105">
        <f t="shared" si="5"/>
        <v>0</v>
      </c>
      <c r="AD34" s="105">
        <f t="shared" si="5"/>
        <v>0</v>
      </c>
      <c r="AE34" s="105">
        <f t="shared" si="5"/>
        <v>0</v>
      </c>
      <c r="AF34" s="132">
        <f t="shared" si="4"/>
        <v>0</v>
      </c>
    </row>
    <row r="35" spans="1:32" outlineLevel="2" x14ac:dyDescent="0.25">
      <c r="A35" s="103" t="str">
        <f t="shared" si="2"/>
        <v>DM-PIERResidential32RW6</v>
      </c>
      <c r="B35" s="103" t="s">
        <v>133</v>
      </c>
      <c r="C35" s="103" t="s">
        <v>134</v>
      </c>
      <c r="D35" s="127">
        <v>0</v>
      </c>
      <c r="E35" s="127"/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30">
        <f t="shared" si="3"/>
        <v>0</v>
      </c>
      <c r="S35" s="175"/>
      <c r="T35" s="105">
        <f t="shared" si="5"/>
        <v>0</v>
      </c>
      <c r="U35" s="105">
        <f t="shared" si="5"/>
        <v>0</v>
      </c>
      <c r="V35" s="105">
        <f t="shared" si="5"/>
        <v>0</v>
      </c>
      <c r="W35" s="105">
        <f t="shared" si="5"/>
        <v>0</v>
      </c>
      <c r="X35" s="105">
        <f t="shared" si="5"/>
        <v>0</v>
      </c>
      <c r="Y35" s="105">
        <f t="shared" si="5"/>
        <v>0</v>
      </c>
      <c r="Z35" s="105">
        <f t="shared" si="5"/>
        <v>0</v>
      </c>
      <c r="AA35" s="105">
        <f t="shared" si="5"/>
        <v>0</v>
      </c>
      <c r="AB35" s="105">
        <f t="shared" si="5"/>
        <v>0</v>
      </c>
      <c r="AC35" s="105">
        <f t="shared" si="5"/>
        <v>0</v>
      </c>
      <c r="AD35" s="105">
        <f t="shared" si="5"/>
        <v>0</v>
      </c>
      <c r="AE35" s="105">
        <f t="shared" si="5"/>
        <v>0</v>
      </c>
      <c r="AF35" s="132">
        <f t="shared" si="4"/>
        <v>0</v>
      </c>
    </row>
    <row r="36" spans="1:32" outlineLevel="2" x14ac:dyDescent="0.25">
      <c r="A36" s="103" t="str">
        <f t="shared" si="2"/>
        <v>DM-PIERResidential35RM1</v>
      </c>
      <c r="B36" s="103" t="s">
        <v>135</v>
      </c>
      <c r="C36" s="103" t="s">
        <v>136</v>
      </c>
      <c r="D36" s="127">
        <v>0</v>
      </c>
      <c r="E36" s="127"/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30">
        <f t="shared" si="3"/>
        <v>0</v>
      </c>
      <c r="S36" s="175"/>
      <c r="T36" s="105">
        <f t="shared" si="5"/>
        <v>0</v>
      </c>
      <c r="U36" s="105">
        <f t="shared" si="5"/>
        <v>0</v>
      </c>
      <c r="V36" s="105">
        <f t="shared" si="5"/>
        <v>0</v>
      </c>
      <c r="W36" s="105">
        <f t="shared" si="5"/>
        <v>0</v>
      </c>
      <c r="X36" s="105">
        <f t="shared" si="5"/>
        <v>0</v>
      </c>
      <c r="Y36" s="105">
        <f t="shared" si="5"/>
        <v>0</v>
      </c>
      <c r="Z36" s="105">
        <f t="shared" si="5"/>
        <v>0</v>
      </c>
      <c r="AA36" s="105">
        <f t="shared" si="5"/>
        <v>0</v>
      </c>
      <c r="AB36" s="105">
        <f t="shared" si="5"/>
        <v>0</v>
      </c>
      <c r="AC36" s="105">
        <f t="shared" si="5"/>
        <v>0</v>
      </c>
      <c r="AD36" s="105">
        <f t="shared" si="5"/>
        <v>0</v>
      </c>
      <c r="AE36" s="105">
        <f t="shared" si="5"/>
        <v>0</v>
      </c>
      <c r="AF36" s="132">
        <f t="shared" si="4"/>
        <v>0</v>
      </c>
    </row>
    <row r="37" spans="1:32" outlineLevel="2" x14ac:dyDescent="0.25">
      <c r="A37" s="103" t="str">
        <f t="shared" si="2"/>
        <v>DM-PIERResidential35RW1N</v>
      </c>
      <c r="B37" s="103" t="s">
        <v>137</v>
      </c>
      <c r="C37" s="103" t="s">
        <v>138</v>
      </c>
      <c r="D37" s="127">
        <v>0</v>
      </c>
      <c r="E37" s="127"/>
      <c r="F37" s="129">
        <v>0</v>
      </c>
      <c r="G37" s="129">
        <v>0</v>
      </c>
      <c r="H37" s="129">
        <v>0</v>
      </c>
      <c r="I37" s="129">
        <v>0</v>
      </c>
      <c r="J37" s="129">
        <v>0</v>
      </c>
      <c r="K37" s="129">
        <v>0</v>
      </c>
      <c r="L37" s="129">
        <v>0</v>
      </c>
      <c r="M37" s="129">
        <v>0</v>
      </c>
      <c r="N37" s="129">
        <v>0</v>
      </c>
      <c r="O37" s="129">
        <v>0</v>
      </c>
      <c r="P37" s="129">
        <v>0</v>
      </c>
      <c r="Q37" s="129">
        <v>0</v>
      </c>
      <c r="R37" s="130">
        <f t="shared" si="3"/>
        <v>0</v>
      </c>
      <c r="S37" s="175"/>
      <c r="T37" s="105">
        <f t="shared" si="5"/>
        <v>0</v>
      </c>
      <c r="U37" s="105">
        <f t="shared" si="5"/>
        <v>0</v>
      </c>
      <c r="V37" s="105">
        <f t="shared" si="5"/>
        <v>0</v>
      </c>
      <c r="W37" s="105">
        <f t="shared" si="5"/>
        <v>0</v>
      </c>
      <c r="X37" s="105">
        <f t="shared" si="5"/>
        <v>0</v>
      </c>
      <c r="Y37" s="105">
        <f t="shared" si="5"/>
        <v>0</v>
      </c>
      <c r="Z37" s="105">
        <f t="shared" si="5"/>
        <v>0</v>
      </c>
      <c r="AA37" s="105">
        <f t="shared" si="5"/>
        <v>0</v>
      </c>
      <c r="AB37" s="105">
        <f t="shared" si="5"/>
        <v>0</v>
      </c>
      <c r="AC37" s="105">
        <f t="shared" si="5"/>
        <v>0</v>
      </c>
      <c r="AD37" s="105">
        <f t="shared" si="5"/>
        <v>0</v>
      </c>
      <c r="AE37" s="105">
        <f t="shared" si="5"/>
        <v>0</v>
      </c>
      <c r="AF37" s="132">
        <f t="shared" si="4"/>
        <v>0</v>
      </c>
    </row>
    <row r="38" spans="1:32" outlineLevel="2" x14ac:dyDescent="0.25">
      <c r="A38" s="103" t="str">
        <f t="shared" si="2"/>
        <v>DM-PIERResidential35RW1R</v>
      </c>
      <c r="B38" s="103" t="s">
        <v>139</v>
      </c>
      <c r="C38" s="103" t="s">
        <v>140</v>
      </c>
      <c r="D38" s="127">
        <v>0</v>
      </c>
      <c r="E38" s="127"/>
      <c r="F38" s="129">
        <v>0</v>
      </c>
      <c r="G38" s="129">
        <v>0</v>
      </c>
      <c r="H38" s="129">
        <v>0</v>
      </c>
      <c r="I38" s="129">
        <v>0</v>
      </c>
      <c r="J38" s="129">
        <v>0</v>
      </c>
      <c r="K38" s="129">
        <v>0</v>
      </c>
      <c r="L38" s="129">
        <v>0</v>
      </c>
      <c r="M38" s="129">
        <v>0</v>
      </c>
      <c r="N38" s="129">
        <v>0</v>
      </c>
      <c r="O38" s="129">
        <v>0</v>
      </c>
      <c r="P38" s="129">
        <v>0</v>
      </c>
      <c r="Q38" s="129">
        <v>0</v>
      </c>
      <c r="R38" s="130">
        <f t="shared" si="3"/>
        <v>0</v>
      </c>
      <c r="S38" s="175"/>
      <c r="T38" s="105">
        <f t="shared" si="5"/>
        <v>0</v>
      </c>
      <c r="U38" s="105">
        <f t="shared" si="5"/>
        <v>0</v>
      </c>
      <c r="V38" s="105">
        <f t="shared" si="5"/>
        <v>0</v>
      </c>
      <c r="W38" s="105">
        <f t="shared" si="5"/>
        <v>0</v>
      </c>
      <c r="X38" s="105">
        <f t="shared" si="5"/>
        <v>0</v>
      </c>
      <c r="Y38" s="105">
        <f t="shared" si="5"/>
        <v>0</v>
      </c>
      <c r="Z38" s="105">
        <f t="shared" si="5"/>
        <v>0</v>
      </c>
      <c r="AA38" s="105">
        <f t="shared" si="5"/>
        <v>0</v>
      </c>
      <c r="AB38" s="105">
        <f t="shared" si="5"/>
        <v>0</v>
      </c>
      <c r="AC38" s="105">
        <f t="shared" si="5"/>
        <v>0</v>
      </c>
      <c r="AD38" s="105">
        <f t="shared" si="5"/>
        <v>0</v>
      </c>
      <c r="AE38" s="105">
        <f t="shared" si="5"/>
        <v>0</v>
      </c>
      <c r="AF38" s="132">
        <f t="shared" si="4"/>
        <v>0</v>
      </c>
    </row>
    <row r="39" spans="1:32" outlineLevel="2" x14ac:dyDescent="0.25">
      <c r="A39" s="103" t="str">
        <f t="shared" si="2"/>
        <v>DM-PIERResidential64RW1N</v>
      </c>
      <c r="B39" s="103" t="s">
        <v>141</v>
      </c>
      <c r="C39" s="103" t="s">
        <v>142</v>
      </c>
      <c r="D39" s="127">
        <v>0</v>
      </c>
      <c r="E39" s="127"/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30">
        <f t="shared" si="3"/>
        <v>0</v>
      </c>
      <c r="S39" s="175"/>
      <c r="T39" s="105">
        <f t="shared" si="5"/>
        <v>0</v>
      </c>
      <c r="U39" s="105">
        <f t="shared" si="5"/>
        <v>0</v>
      </c>
      <c r="V39" s="105">
        <f t="shared" si="5"/>
        <v>0</v>
      </c>
      <c r="W39" s="105">
        <f t="shared" si="5"/>
        <v>0</v>
      </c>
      <c r="X39" s="105">
        <f t="shared" si="5"/>
        <v>0</v>
      </c>
      <c r="Y39" s="105">
        <f t="shared" si="5"/>
        <v>0</v>
      </c>
      <c r="Z39" s="105">
        <f t="shared" si="5"/>
        <v>0</v>
      </c>
      <c r="AA39" s="105">
        <f t="shared" si="5"/>
        <v>0</v>
      </c>
      <c r="AB39" s="105">
        <f t="shared" si="5"/>
        <v>0</v>
      </c>
      <c r="AC39" s="105">
        <f t="shared" si="5"/>
        <v>0</v>
      </c>
      <c r="AD39" s="105">
        <f t="shared" si="5"/>
        <v>0</v>
      </c>
      <c r="AE39" s="105">
        <f t="shared" si="5"/>
        <v>0</v>
      </c>
      <c r="AF39" s="132">
        <f t="shared" si="4"/>
        <v>0</v>
      </c>
    </row>
    <row r="40" spans="1:32" outlineLevel="2" x14ac:dyDescent="0.25">
      <c r="A40" s="103" t="str">
        <f t="shared" si="2"/>
        <v>DM-PIERResidential64RW1R</v>
      </c>
      <c r="B40" s="103" t="s">
        <v>143</v>
      </c>
      <c r="C40" s="103" t="s">
        <v>144</v>
      </c>
      <c r="D40" s="127">
        <v>0</v>
      </c>
      <c r="E40" s="127"/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30">
        <f t="shared" si="3"/>
        <v>0</v>
      </c>
      <c r="S40" s="175"/>
      <c r="T40" s="105">
        <f t="shared" si="5"/>
        <v>0</v>
      </c>
      <c r="U40" s="105">
        <f t="shared" si="5"/>
        <v>0</v>
      </c>
      <c r="V40" s="105">
        <f t="shared" si="5"/>
        <v>0</v>
      </c>
      <c r="W40" s="105">
        <f t="shared" si="5"/>
        <v>0</v>
      </c>
      <c r="X40" s="105">
        <f t="shared" si="5"/>
        <v>0</v>
      </c>
      <c r="Y40" s="105">
        <f t="shared" si="5"/>
        <v>0</v>
      </c>
      <c r="Z40" s="105">
        <f t="shared" si="5"/>
        <v>0</v>
      </c>
      <c r="AA40" s="105">
        <f t="shared" si="5"/>
        <v>0</v>
      </c>
      <c r="AB40" s="105">
        <f t="shared" si="5"/>
        <v>0</v>
      </c>
      <c r="AC40" s="105">
        <f t="shared" si="5"/>
        <v>0</v>
      </c>
      <c r="AD40" s="105">
        <f t="shared" si="5"/>
        <v>0</v>
      </c>
      <c r="AE40" s="105">
        <f t="shared" si="5"/>
        <v>0</v>
      </c>
      <c r="AF40" s="132">
        <f t="shared" si="4"/>
        <v>0</v>
      </c>
    </row>
    <row r="41" spans="1:32" outlineLevel="2" x14ac:dyDescent="0.25">
      <c r="A41" s="103" t="str">
        <f t="shared" si="2"/>
        <v>DM-PIERResidential65RM1</v>
      </c>
      <c r="B41" s="103" t="s">
        <v>145</v>
      </c>
      <c r="C41" s="103" t="s">
        <v>146</v>
      </c>
      <c r="D41" s="127">
        <v>0</v>
      </c>
      <c r="E41" s="127"/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30">
        <f t="shared" si="3"/>
        <v>0</v>
      </c>
      <c r="S41" s="175"/>
      <c r="T41" s="105">
        <f t="shared" si="5"/>
        <v>0</v>
      </c>
      <c r="U41" s="105">
        <f t="shared" si="5"/>
        <v>0</v>
      </c>
      <c r="V41" s="105">
        <f t="shared" si="5"/>
        <v>0</v>
      </c>
      <c r="W41" s="105">
        <f t="shared" si="5"/>
        <v>0</v>
      </c>
      <c r="X41" s="105">
        <f t="shared" si="5"/>
        <v>0</v>
      </c>
      <c r="Y41" s="105">
        <f t="shared" si="5"/>
        <v>0</v>
      </c>
      <c r="Z41" s="105">
        <f t="shared" si="5"/>
        <v>0</v>
      </c>
      <c r="AA41" s="105">
        <f t="shared" si="5"/>
        <v>0</v>
      </c>
      <c r="AB41" s="105">
        <f t="shared" si="5"/>
        <v>0</v>
      </c>
      <c r="AC41" s="105">
        <f t="shared" si="5"/>
        <v>0</v>
      </c>
      <c r="AD41" s="105">
        <f t="shared" si="5"/>
        <v>0</v>
      </c>
      <c r="AE41" s="105">
        <f t="shared" si="5"/>
        <v>0</v>
      </c>
      <c r="AF41" s="132">
        <f t="shared" si="4"/>
        <v>0</v>
      </c>
    </row>
    <row r="42" spans="1:32" outlineLevel="2" x14ac:dyDescent="0.25">
      <c r="A42" s="103" t="str">
        <f t="shared" si="2"/>
        <v>DM-PIERResidential65RW1N</v>
      </c>
      <c r="B42" s="103" t="s">
        <v>147</v>
      </c>
      <c r="C42" s="103" t="s">
        <v>148</v>
      </c>
      <c r="D42" s="127">
        <v>0</v>
      </c>
      <c r="E42" s="127"/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9">
        <v>0</v>
      </c>
      <c r="L42" s="129">
        <v>0</v>
      </c>
      <c r="M42" s="129">
        <v>0</v>
      </c>
      <c r="N42" s="129">
        <v>0</v>
      </c>
      <c r="O42" s="129">
        <v>0</v>
      </c>
      <c r="P42" s="129">
        <v>0</v>
      </c>
      <c r="Q42" s="129">
        <v>0</v>
      </c>
      <c r="R42" s="130">
        <f t="shared" si="3"/>
        <v>0</v>
      </c>
      <c r="S42" s="175"/>
      <c r="T42" s="105">
        <f t="shared" si="5"/>
        <v>0</v>
      </c>
      <c r="U42" s="105">
        <f t="shared" si="5"/>
        <v>0</v>
      </c>
      <c r="V42" s="105">
        <f t="shared" si="5"/>
        <v>0</v>
      </c>
      <c r="W42" s="105">
        <f t="shared" si="5"/>
        <v>0</v>
      </c>
      <c r="X42" s="105">
        <f t="shared" si="5"/>
        <v>0</v>
      </c>
      <c r="Y42" s="105">
        <f t="shared" si="5"/>
        <v>0</v>
      </c>
      <c r="Z42" s="105">
        <f t="shared" si="5"/>
        <v>0</v>
      </c>
      <c r="AA42" s="105">
        <f t="shared" si="5"/>
        <v>0</v>
      </c>
      <c r="AB42" s="105">
        <f t="shared" si="5"/>
        <v>0</v>
      </c>
      <c r="AC42" s="105">
        <f t="shared" si="5"/>
        <v>0</v>
      </c>
      <c r="AD42" s="105">
        <f t="shared" si="5"/>
        <v>0</v>
      </c>
      <c r="AE42" s="105">
        <f t="shared" si="5"/>
        <v>0</v>
      </c>
      <c r="AF42" s="132">
        <f t="shared" si="4"/>
        <v>0</v>
      </c>
    </row>
    <row r="43" spans="1:32" outlineLevel="2" x14ac:dyDescent="0.25">
      <c r="A43" s="103" t="str">
        <f t="shared" si="2"/>
        <v>DM-PIERResidential65RW1R</v>
      </c>
      <c r="B43" s="103" t="s">
        <v>149</v>
      </c>
      <c r="C43" s="103" t="s">
        <v>150</v>
      </c>
      <c r="D43" s="127">
        <v>0</v>
      </c>
      <c r="E43" s="127"/>
      <c r="F43" s="129">
        <v>0</v>
      </c>
      <c r="G43" s="129">
        <v>0</v>
      </c>
      <c r="H43" s="129">
        <v>0</v>
      </c>
      <c r="I43" s="129">
        <v>0</v>
      </c>
      <c r="J43" s="129">
        <v>0</v>
      </c>
      <c r="K43" s="129">
        <v>0</v>
      </c>
      <c r="L43" s="129">
        <v>0</v>
      </c>
      <c r="M43" s="129">
        <v>0</v>
      </c>
      <c r="N43" s="129">
        <v>0</v>
      </c>
      <c r="O43" s="129">
        <v>0</v>
      </c>
      <c r="P43" s="129">
        <v>0</v>
      </c>
      <c r="Q43" s="129">
        <v>0</v>
      </c>
      <c r="R43" s="130">
        <f t="shared" si="3"/>
        <v>0</v>
      </c>
      <c r="S43" s="175"/>
      <c r="T43" s="105">
        <f t="shared" si="5"/>
        <v>0</v>
      </c>
      <c r="U43" s="105">
        <f t="shared" si="5"/>
        <v>0</v>
      </c>
      <c r="V43" s="105">
        <f t="shared" si="5"/>
        <v>0</v>
      </c>
      <c r="W43" s="105">
        <f t="shared" si="5"/>
        <v>0</v>
      </c>
      <c r="X43" s="105">
        <f t="shared" si="5"/>
        <v>0</v>
      </c>
      <c r="Y43" s="105">
        <f t="shared" si="5"/>
        <v>0</v>
      </c>
      <c r="Z43" s="105">
        <f t="shared" si="5"/>
        <v>0</v>
      </c>
      <c r="AA43" s="105">
        <f t="shared" si="5"/>
        <v>0</v>
      </c>
      <c r="AB43" s="105">
        <f t="shared" si="5"/>
        <v>0</v>
      </c>
      <c r="AC43" s="105">
        <f t="shared" si="5"/>
        <v>0</v>
      </c>
      <c r="AD43" s="105">
        <f t="shared" si="5"/>
        <v>0</v>
      </c>
      <c r="AE43" s="105">
        <f t="shared" si="5"/>
        <v>0</v>
      </c>
      <c r="AF43" s="132">
        <f t="shared" si="4"/>
        <v>0</v>
      </c>
    </row>
    <row r="44" spans="1:32" outlineLevel="2" x14ac:dyDescent="0.25">
      <c r="A44" s="103" t="str">
        <f t="shared" si="2"/>
        <v>DM-PIERResidential95RM1</v>
      </c>
      <c r="B44" s="103" t="s">
        <v>151</v>
      </c>
      <c r="C44" s="103" t="s">
        <v>152</v>
      </c>
      <c r="D44" s="127">
        <v>0</v>
      </c>
      <c r="E44" s="127"/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30">
        <f t="shared" si="3"/>
        <v>0</v>
      </c>
      <c r="S44" s="175"/>
      <c r="T44" s="105">
        <f t="shared" si="5"/>
        <v>0</v>
      </c>
      <c r="U44" s="105">
        <f t="shared" si="5"/>
        <v>0</v>
      </c>
      <c r="V44" s="105">
        <f t="shared" si="5"/>
        <v>0</v>
      </c>
      <c r="W44" s="105">
        <f t="shared" si="5"/>
        <v>0</v>
      </c>
      <c r="X44" s="105">
        <f t="shared" si="5"/>
        <v>0</v>
      </c>
      <c r="Y44" s="105">
        <f t="shared" si="5"/>
        <v>0</v>
      </c>
      <c r="Z44" s="105">
        <f t="shared" si="5"/>
        <v>0</v>
      </c>
      <c r="AA44" s="105">
        <f t="shared" si="5"/>
        <v>0</v>
      </c>
      <c r="AB44" s="105">
        <f t="shared" si="5"/>
        <v>0</v>
      </c>
      <c r="AC44" s="105">
        <f t="shared" si="5"/>
        <v>0</v>
      </c>
      <c r="AD44" s="105">
        <f t="shared" si="5"/>
        <v>0</v>
      </c>
      <c r="AE44" s="105">
        <f t="shared" si="5"/>
        <v>0</v>
      </c>
      <c r="AF44" s="132">
        <f t="shared" si="4"/>
        <v>0</v>
      </c>
    </row>
    <row r="45" spans="1:32" outlineLevel="2" x14ac:dyDescent="0.25">
      <c r="A45" s="103" t="str">
        <f t="shared" si="2"/>
        <v>DM-PIERResidential95RW1N</v>
      </c>
      <c r="B45" s="103" t="s">
        <v>153</v>
      </c>
      <c r="C45" s="103" t="s">
        <v>154</v>
      </c>
      <c r="D45" s="127">
        <v>0</v>
      </c>
      <c r="E45" s="127"/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9">
        <v>0</v>
      </c>
      <c r="O45" s="129">
        <v>0</v>
      </c>
      <c r="P45" s="129">
        <v>0</v>
      </c>
      <c r="Q45" s="129">
        <v>0</v>
      </c>
      <c r="R45" s="130">
        <f t="shared" si="3"/>
        <v>0</v>
      </c>
      <c r="S45" s="175"/>
      <c r="T45" s="105">
        <f t="shared" si="5"/>
        <v>0</v>
      </c>
      <c r="U45" s="105">
        <f t="shared" si="5"/>
        <v>0</v>
      </c>
      <c r="V45" s="105">
        <f t="shared" si="5"/>
        <v>0</v>
      </c>
      <c r="W45" s="105">
        <f t="shared" si="5"/>
        <v>0</v>
      </c>
      <c r="X45" s="105">
        <f t="shared" si="5"/>
        <v>0</v>
      </c>
      <c r="Y45" s="105">
        <f t="shared" si="5"/>
        <v>0</v>
      </c>
      <c r="Z45" s="105">
        <f t="shared" si="5"/>
        <v>0</v>
      </c>
      <c r="AA45" s="105">
        <f t="shared" si="5"/>
        <v>0</v>
      </c>
      <c r="AB45" s="105">
        <f t="shared" si="5"/>
        <v>0</v>
      </c>
      <c r="AC45" s="105">
        <f t="shared" si="5"/>
        <v>0</v>
      </c>
      <c r="AD45" s="105">
        <f t="shared" si="5"/>
        <v>0</v>
      </c>
      <c r="AE45" s="105">
        <f t="shared" si="5"/>
        <v>0</v>
      </c>
      <c r="AF45" s="132">
        <f t="shared" si="4"/>
        <v>0</v>
      </c>
    </row>
    <row r="46" spans="1:32" outlineLevel="2" x14ac:dyDescent="0.25">
      <c r="A46" s="103" t="str">
        <f t="shared" si="2"/>
        <v>DM-PIERResidential95RW1R</v>
      </c>
      <c r="B46" s="103" t="s">
        <v>155</v>
      </c>
      <c r="C46" s="103" t="s">
        <v>156</v>
      </c>
      <c r="D46" s="127">
        <v>0</v>
      </c>
      <c r="E46" s="127"/>
      <c r="F46" s="129">
        <v>0</v>
      </c>
      <c r="G46" s="129">
        <v>0</v>
      </c>
      <c r="H46" s="129">
        <v>0</v>
      </c>
      <c r="I46" s="129">
        <v>0</v>
      </c>
      <c r="J46" s="129">
        <v>0</v>
      </c>
      <c r="K46" s="129">
        <v>0</v>
      </c>
      <c r="L46" s="129">
        <v>0</v>
      </c>
      <c r="M46" s="129">
        <v>0</v>
      </c>
      <c r="N46" s="129">
        <v>0</v>
      </c>
      <c r="O46" s="129">
        <v>0</v>
      </c>
      <c r="P46" s="129">
        <v>0</v>
      </c>
      <c r="Q46" s="129">
        <v>0</v>
      </c>
      <c r="R46" s="130">
        <f t="shared" si="3"/>
        <v>0</v>
      </c>
      <c r="S46" s="175"/>
      <c r="T46" s="105">
        <f t="shared" si="5"/>
        <v>0</v>
      </c>
      <c r="U46" s="105">
        <f t="shared" si="5"/>
        <v>0</v>
      </c>
      <c r="V46" s="105">
        <f t="shared" si="5"/>
        <v>0</v>
      </c>
      <c r="W46" s="105">
        <f t="shared" si="5"/>
        <v>0</v>
      </c>
      <c r="X46" s="105">
        <f t="shared" si="5"/>
        <v>0</v>
      </c>
      <c r="Y46" s="105">
        <f t="shared" si="5"/>
        <v>0</v>
      </c>
      <c r="Z46" s="105">
        <f t="shared" si="5"/>
        <v>0</v>
      </c>
      <c r="AA46" s="105">
        <f t="shared" si="5"/>
        <v>0</v>
      </c>
      <c r="AB46" s="105">
        <f t="shared" si="5"/>
        <v>0</v>
      </c>
      <c r="AC46" s="105">
        <f t="shared" si="5"/>
        <v>0</v>
      </c>
      <c r="AD46" s="105">
        <f t="shared" si="5"/>
        <v>0</v>
      </c>
      <c r="AE46" s="105">
        <f t="shared" si="5"/>
        <v>0</v>
      </c>
      <c r="AF46" s="132">
        <f t="shared" si="4"/>
        <v>0</v>
      </c>
    </row>
    <row r="47" spans="1:32" outlineLevel="2" x14ac:dyDescent="0.25">
      <c r="A47" s="103" t="str">
        <f t="shared" si="2"/>
        <v>DM-PIERResidential96RW1N</v>
      </c>
      <c r="B47" s="103" t="s">
        <v>157</v>
      </c>
      <c r="C47" s="103" t="s">
        <v>158</v>
      </c>
      <c r="D47" s="127">
        <v>0</v>
      </c>
      <c r="E47" s="127"/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30">
        <f t="shared" si="3"/>
        <v>0</v>
      </c>
      <c r="S47" s="175"/>
      <c r="T47" s="105">
        <f t="shared" si="5"/>
        <v>0</v>
      </c>
      <c r="U47" s="105">
        <f t="shared" si="5"/>
        <v>0</v>
      </c>
      <c r="V47" s="105">
        <f t="shared" si="5"/>
        <v>0</v>
      </c>
      <c r="W47" s="105">
        <f t="shared" ref="W47:AE70" si="6">+IFERROR(I47/$D47,0)</f>
        <v>0</v>
      </c>
      <c r="X47" s="105">
        <f t="shared" si="6"/>
        <v>0</v>
      </c>
      <c r="Y47" s="105">
        <f t="shared" si="6"/>
        <v>0</v>
      </c>
      <c r="Z47" s="105">
        <f t="shared" si="6"/>
        <v>0</v>
      </c>
      <c r="AA47" s="105">
        <f t="shared" si="6"/>
        <v>0</v>
      </c>
      <c r="AB47" s="105">
        <f t="shared" si="6"/>
        <v>0</v>
      </c>
      <c r="AC47" s="105">
        <f t="shared" si="6"/>
        <v>0</v>
      </c>
      <c r="AD47" s="105">
        <f t="shared" si="6"/>
        <v>0</v>
      </c>
      <c r="AE47" s="105">
        <f t="shared" si="6"/>
        <v>0</v>
      </c>
      <c r="AF47" s="132">
        <f t="shared" si="4"/>
        <v>0</v>
      </c>
    </row>
    <row r="48" spans="1:32" outlineLevel="2" x14ac:dyDescent="0.25">
      <c r="A48" s="103" t="str">
        <f t="shared" si="2"/>
        <v>DM-PIERResidential96RW1R</v>
      </c>
      <c r="B48" s="103" t="s">
        <v>159</v>
      </c>
      <c r="C48" s="103" t="s">
        <v>160</v>
      </c>
      <c r="D48" s="127">
        <v>0</v>
      </c>
      <c r="E48" s="127"/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30">
        <f t="shared" si="3"/>
        <v>0</v>
      </c>
      <c r="S48" s="175"/>
      <c r="T48" s="105">
        <f t="shared" ref="T48:V70" si="7">+IFERROR(F48/$D48,0)</f>
        <v>0</v>
      </c>
      <c r="U48" s="105">
        <f t="shared" si="7"/>
        <v>0</v>
      </c>
      <c r="V48" s="105">
        <f t="shared" si="7"/>
        <v>0</v>
      </c>
      <c r="W48" s="105">
        <f t="shared" si="6"/>
        <v>0</v>
      </c>
      <c r="X48" s="105">
        <f t="shared" si="6"/>
        <v>0</v>
      </c>
      <c r="Y48" s="105">
        <f t="shared" si="6"/>
        <v>0</v>
      </c>
      <c r="Z48" s="105">
        <f t="shared" si="6"/>
        <v>0</v>
      </c>
      <c r="AA48" s="105">
        <f t="shared" si="6"/>
        <v>0</v>
      </c>
      <c r="AB48" s="105">
        <f t="shared" si="6"/>
        <v>0</v>
      </c>
      <c r="AC48" s="105">
        <f t="shared" si="6"/>
        <v>0</v>
      </c>
      <c r="AD48" s="105">
        <f t="shared" si="6"/>
        <v>0</v>
      </c>
      <c r="AE48" s="105">
        <f t="shared" si="6"/>
        <v>0</v>
      </c>
      <c r="AF48" s="132">
        <f t="shared" si="4"/>
        <v>0</v>
      </c>
    </row>
    <row r="49" spans="1:32" outlineLevel="2" x14ac:dyDescent="0.25">
      <c r="A49" s="103" t="str">
        <f t="shared" si="2"/>
        <v>DM-PIERResidentialADJRES</v>
      </c>
      <c r="B49" s="103" t="s">
        <v>161</v>
      </c>
      <c r="C49" s="103" t="s">
        <v>162</v>
      </c>
      <c r="D49" s="127">
        <v>0</v>
      </c>
      <c r="E49" s="127"/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30">
        <f t="shared" si="3"/>
        <v>0</v>
      </c>
      <c r="S49" s="175"/>
      <c r="T49" s="105">
        <f t="shared" si="7"/>
        <v>0</v>
      </c>
      <c r="U49" s="105">
        <f t="shared" si="7"/>
        <v>0</v>
      </c>
      <c r="V49" s="105">
        <f t="shared" si="7"/>
        <v>0</v>
      </c>
      <c r="W49" s="105">
        <f t="shared" si="6"/>
        <v>0</v>
      </c>
      <c r="X49" s="105">
        <f t="shared" si="6"/>
        <v>0</v>
      </c>
      <c r="Y49" s="105">
        <f t="shared" si="6"/>
        <v>0</v>
      </c>
      <c r="Z49" s="105">
        <f t="shared" si="6"/>
        <v>0</v>
      </c>
      <c r="AA49" s="105">
        <f t="shared" si="6"/>
        <v>0</v>
      </c>
      <c r="AB49" s="105">
        <f t="shared" si="6"/>
        <v>0</v>
      </c>
      <c r="AC49" s="105">
        <f t="shared" si="6"/>
        <v>0</v>
      </c>
      <c r="AD49" s="105">
        <f t="shared" si="6"/>
        <v>0</v>
      </c>
      <c r="AE49" s="105">
        <f t="shared" si="6"/>
        <v>0</v>
      </c>
      <c r="AF49" s="105">
        <f t="shared" si="4"/>
        <v>0</v>
      </c>
    </row>
    <row r="50" spans="1:32" outlineLevel="2" x14ac:dyDescent="0.25">
      <c r="A50" s="103" t="str">
        <f t="shared" si="2"/>
        <v>DM-PIERResidentialCARRY-RES</v>
      </c>
      <c r="B50" s="103" t="s">
        <v>163</v>
      </c>
      <c r="C50" s="103" t="s">
        <v>164</v>
      </c>
      <c r="D50" s="127">
        <v>0</v>
      </c>
      <c r="E50" s="127"/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30">
        <f t="shared" si="3"/>
        <v>0</v>
      </c>
      <c r="S50" s="175"/>
      <c r="T50" s="105">
        <f t="shared" si="7"/>
        <v>0</v>
      </c>
      <c r="U50" s="105">
        <f t="shared" si="7"/>
        <v>0</v>
      </c>
      <c r="V50" s="105">
        <f t="shared" si="7"/>
        <v>0</v>
      </c>
      <c r="W50" s="105">
        <f t="shared" si="6"/>
        <v>0</v>
      </c>
      <c r="X50" s="105">
        <f t="shared" si="6"/>
        <v>0</v>
      </c>
      <c r="Y50" s="105">
        <f t="shared" si="6"/>
        <v>0</v>
      </c>
      <c r="Z50" s="105">
        <f t="shared" si="6"/>
        <v>0</v>
      </c>
      <c r="AA50" s="105">
        <f t="shared" si="6"/>
        <v>0</v>
      </c>
      <c r="AB50" s="105">
        <f t="shared" si="6"/>
        <v>0</v>
      </c>
      <c r="AC50" s="105">
        <f t="shared" si="6"/>
        <v>0</v>
      </c>
      <c r="AD50" s="105">
        <f t="shared" si="6"/>
        <v>0</v>
      </c>
      <c r="AE50" s="105">
        <f t="shared" si="6"/>
        <v>0</v>
      </c>
      <c r="AF50" s="105">
        <f t="shared" si="4"/>
        <v>0</v>
      </c>
    </row>
    <row r="51" spans="1:32" outlineLevel="2" x14ac:dyDescent="0.25">
      <c r="A51" s="103" t="str">
        <f t="shared" si="2"/>
        <v>DM-PIERResidentialDELTOT</v>
      </c>
      <c r="B51" s="103" t="s">
        <v>165</v>
      </c>
      <c r="C51" s="103" t="s">
        <v>166</v>
      </c>
      <c r="D51" s="127">
        <v>0</v>
      </c>
      <c r="E51" s="127"/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30">
        <f t="shared" si="3"/>
        <v>0</v>
      </c>
      <c r="S51" s="175"/>
      <c r="T51" s="105">
        <f t="shared" si="7"/>
        <v>0</v>
      </c>
      <c r="U51" s="105">
        <f t="shared" si="7"/>
        <v>0</v>
      </c>
      <c r="V51" s="105">
        <f t="shared" si="7"/>
        <v>0</v>
      </c>
      <c r="W51" s="105">
        <f t="shared" si="6"/>
        <v>0</v>
      </c>
      <c r="X51" s="105">
        <f t="shared" si="6"/>
        <v>0</v>
      </c>
      <c r="Y51" s="105">
        <f t="shared" si="6"/>
        <v>0</v>
      </c>
      <c r="Z51" s="105">
        <f t="shared" si="6"/>
        <v>0</v>
      </c>
      <c r="AA51" s="105">
        <f t="shared" si="6"/>
        <v>0</v>
      </c>
      <c r="AB51" s="105">
        <f t="shared" si="6"/>
        <v>0</v>
      </c>
      <c r="AC51" s="105">
        <f t="shared" si="6"/>
        <v>0</v>
      </c>
      <c r="AD51" s="105">
        <f t="shared" si="6"/>
        <v>0</v>
      </c>
      <c r="AE51" s="105">
        <f t="shared" si="6"/>
        <v>0</v>
      </c>
      <c r="AF51" s="105">
        <f t="shared" si="4"/>
        <v>0</v>
      </c>
    </row>
    <row r="52" spans="1:32" outlineLevel="2" x14ac:dyDescent="0.25">
      <c r="A52" s="103" t="str">
        <f t="shared" si="2"/>
        <v>DM-PIERResidentialDRIVEPRVT-RES</v>
      </c>
      <c r="B52" s="103" t="s">
        <v>167</v>
      </c>
      <c r="C52" s="103" t="s">
        <v>168</v>
      </c>
      <c r="D52" s="127">
        <v>0</v>
      </c>
      <c r="E52" s="127"/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30">
        <f t="shared" si="3"/>
        <v>0</v>
      </c>
      <c r="S52" s="175"/>
      <c r="T52" s="105">
        <f t="shared" si="7"/>
        <v>0</v>
      </c>
      <c r="U52" s="105">
        <f t="shared" si="7"/>
        <v>0</v>
      </c>
      <c r="V52" s="105">
        <f t="shared" si="7"/>
        <v>0</v>
      </c>
      <c r="W52" s="105">
        <f t="shared" si="6"/>
        <v>0</v>
      </c>
      <c r="X52" s="105">
        <f t="shared" si="6"/>
        <v>0</v>
      </c>
      <c r="Y52" s="105">
        <f t="shared" si="6"/>
        <v>0</v>
      </c>
      <c r="Z52" s="105">
        <f t="shared" si="6"/>
        <v>0</v>
      </c>
      <c r="AA52" s="105">
        <f t="shared" si="6"/>
        <v>0</v>
      </c>
      <c r="AB52" s="105">
        <f t="shared" si="6"/>
        <v>0</v>
      </c>
      <c r="AC52" s="105">
        <f t="shared" si="6"/>
        <v>0</v>
      </c>
      <c r="AD52" s="105">
        <f t="shared" si="6"/>
        <v>0</v>
      </c>
      <c r="AE52" s="105">
        <f t="shared" si="6"/>
        <v>0</v>
      </c>
      <c r="AF52" s="105">
        <f t="shared" si="4"/>
        <v>0</v>
      </c>
    </row>
    <row r="53" spans="1:32" outlineLevel="2" x14ac:dyDescent="0.25">
      <c r="A53" s="103" t="str">
        <f t="shared" si="2"/>
        <v>DM-PIERResidentialDRVNRE1</v>
      </c>
      <c r="B53" s="103" t="s">
        <v>169</v>
      </c>
      <c r="C53" s="103" t="s">
        <v>170</v>
      </c>
      <c r="D53" s="127">
        <v>0</v>
      </c>
      <c r="E53" s="127"/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30">
        <f t="shared" si="3"/>
        <v>0</v>
      </c>
      <c r="S53" s="175"/>
      <c r="T53" s="105">
        <f t="shared" si="7"/>
        <v>0</v>
      </c>
      <c r="U53" s="105">
        <f t="shared" si="7"/>
        <v>0</v>
      </c>
      <c r="V53" s="105">
        <f t="shared" si="7"/>
        <v>0</v>
      </c>
      <c r="W53" s="105">
        <f t="shared" si="6"/>
        <v>0</v>
      </c>
      <c r="X53" s="105">
        <f t="shared" si="6"/>
        <v>0</v>
      </c>
      <c r="Y53" s="105">
        <f t="shared" si="6"/>
        <v>0</v>
      </c>
      <c r="Z53" s="105">
        <f t="shared" si="6"/>
        <v>0</v>
      </c>
      <c r="AA53" s="105">
        <f t="shared" si="6"/>
        <v>0</v>
      </c>
      <c r="AB53" s="105">
        <f t="shared" si="6"/>
        <v>0</v>
      </c>
      <c r="AC53" s="105">
        <f t="shared" si="6"/>
        <v>0</v>
      </c>
      <c r="AD53" s="105">
        <f t="shared" si="6"/>
        <v>0</v>
      </c>
      <c r="AE53" s="105">
        <f t="shared" si="6"/>
        <v>0</v>
      </c>
      <c r="AF53" s="105">
        <f t="shared" si="4"/>
        <v>0</v>
      </c>
    </row>
    <row r="54" spans="1:32" outlineLevel="2" x14ac:dyDescent="0.25">
      <c r="A54" s="103" t="str">
        <f t="shared" si="2"/>
        <v>DM-PIERResidentialDRVNRW1</v>
      </c>
      <c r="B54" s="103" t="s">
        <v>171</v>
      </c>
      <c r="C54" s="103" t="s">
        <v>172</v>
      </c>
      <c r="D54" s="127">
        <v>0</v>
      </c>
      <c r="E54" s="127"/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9">
        <v>0</v>
      </c>
      <c r="O54" s="129">
        <v>0</v>
      </c>
      <c r="P54" s="129">
        <v>0</v>
      </c>
      <c r="Q54" s="129">
        <v>0</v>
      </c>
      <c r="R54" s="130">
        <f t="shared" si="3"/>
        <v>0</v>
      </c>
      <c r="S54" s="175"/>
      <c r="T54" s="105">
        <f t="shared" si="7"/>
        <v>0</v>
      </c>
      <c r="U54" s="105">
        <f t="shared" si="7"/>
        <v>0</v>
      </c>
      <c r="V54" s="105">
        <f t="shared" si="7"/>
        <v>0</v>
      </c>
      <c r="W54" s="105">
        <f t="shared" si="6"/>
        <v>0</v>
      </c>
      <c r="X54" s="105">
        <f t="shared" si="6"/>
        <v>0</v>
      </c>
      <c r="Y54" s="105">
        <f t="shared" si="6"/>
        <v>0</v>
      </c>
      <c r="Z54" s="105">
        <f t="shared" si="6"/>
        <v>0</v>
      </c>
      <c r="AA54" s="105">
        <f t="shared" si="6"/>
        <v>0</v>
      </c>
      <c r="AB54" s="105">
        <f t="shared" si="6"/>
        <v>0</v>
      </c>
      <c r="AC54" s="105">
        <f t="shared" si="6"/>
        <v>0</v>
      </c>
      <c r="AD54" s="105">
        <f t="shared" si="6"/>
        <v>0</v>
      </c>
      <c r="AE54" s="105">
        <f t="shared" si="6"/>
        <v>0</v>
      </c>
      <c r="AF54" s="105">
        <f t="shared" si="4"/>
        <v>0</v>
      </c>
    </row>
    <row r="55" spans="1:32" outlineLevel="2" x14ac:dyDescent="0.25">
      <c r="A55" s="103" t="str">
        <f t="shared" si="2"/>
        <v>DM-PIERResidentialDRVNRW2</v>
      </c>
      <c r="B55" s="103" t="s">
        <v>173</v>
      </c>
      <c r="C55" s="103" t="s">
        <v>174</v>
      </c>
      <c r="D55" s="127">
        <v>0</v>
      </c>
      <c r="E55" s="127"/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30">
        <f t="shared" si="3"/>
        <v>0</v>
      </c>
      <c r="S55" s="175"/>
      <c r="T55" s="105">
        <f t="shared" si="7"/>
        <v>0</v>
      </c>
      <c r="U55" s="105">
        <f t="shared" si="7"/>
        <v>0</v>
      </c>
      <c r="V55" s="105">
        <f t="shared" si="7"/>
        <v>0</v>
      </c>
      <c r="W55" s="105">
        <f t="shared" si="6"/>
        <v>0</v>
      </c>
      <c r="X55" s="105">
        <f t="shared" si="6"/>
        <v>0</v>
      </c>
      <c r="Y55" s="105">
        <f t="shared" si="6"/>
        <v>0</v>
      </c>
      <c r="Z55" s="105">
        <f t="shared" si="6"/>
        <v>0</v>
      </c>
      <c r="AA55" s="105">
        <f t="shared" si="6"/>
        <v>0</v>
      </c>
      <c r="AB55" s="105">
        <f t="shared" si="6"/>
        <v>0</v>
      </c>
      <c r="AC55" s="105">
        <f t="shared" si="6"/>
        <v>0</v>
      </c>
      <c r="AD55" s="105">
        <f t="shared" si="6"/>
        <v>0</v>
      </c>
      <c r="AE55" s="105">
        <f t="shared" si="6"/>
        <v>0</v>
      </c>
      <c r="AF55" s="105">
        <f t="shared" si="4"/>
        <v>0</v>
      </c>
    </row>
    <row r="56" spans="1:32" outlineLevel="2" x14ac:dyDescent="0.25">
      <c r="A56" s="103" t="str">
        <f t="shared" si="2"/>
        <v>DM-PIERResidentialGWCR</v>
      </c>
      <c r="B56" s="103" t="s">
        <v>175</v>
      </c>
      <c r="C56" s="103" t="s">
        <v>176</v>
      </c>
      <c r="D56" s="127">
        <v>0</v>
      </c>
      <c r="E56" s="127"/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9">
        <v>0</v>
      </c>
      <c r="O56" s="129">
        <v>0</v>
      </c>
      <c r="P56" s="129">
        <v>0</v>
      </c>
      <c r="Q56" s="129">
        <v>0</v>
      </c>
      <c r="R56" s="130">
        <f t="shared" si="3"/>
        <v>0</v>
      </c>
      <c r="S56" s="175"/>
      <c r="T56" s="105">
        <f t="shared" si="7"/>
        <v>0</v>
      </c>
      <c r="U56" s="105">
        <f t="shared" si="7"/>
        <v>0</v>
      </c>
      <c r="V56" s="105">
        <f t="shared" si="7"/>
        <v>0</v>
      </c>
      <c r="W56" s="105">
        <f t="shared" si="6"/>
        <v>0</v>
      </c>
      <c r="X56" s="105">
        <f t="shared" si="6"/>
        <v>0</v>
      </c>
      <c r="Y56" s="105">
        <f t="shared" si="6"/>
        <v>0</v>
      </c>
      <c r="Z56" s="105">
        <f t="shared" si="6"/>
        <v>0</v>
      </c>
      <c r="AA56" s="105">
        <f t="shared" si="6"/>
        <v>0</v>
      </c>
      <c r="AB56" s="105">
        <f t="shared" si="6"/>
        <v>0</v>
      </c>
      <c r="AC56" s="105">
        <f t="shared" si="6"/>
        <v>0</v>
      </c>
      <c r="AD56" s="105">
        <f t="shared" si="6"/>
        <v>0</v>
      </c>
      <c r="AE56" s="105">
        <f t="shared" si="6"/>
        <v>0</v>
      </c>
      <c r="AF56" s="105">
        <f t="shared" si="4"/>
        <v>0</v>
      </c>
    </row>
    <row r="57" spans="1:32" outlineLevel="2" x14ac:dyDescent="0.25">
      <c r="A57" s="103" t="str">
        <f t="shared" si="2"/>
        <v>DM-PIERResidentialIMPCNR1</v>
      </c>
      <c r="B57" s="103" t="s">
        <v>177</v>
      </c>
      <c r="C57" s="103" t="s">
        <v>178</v>
      </c>
      <c r="D57" s="127">
        <v>0</v>
      </c>
      <c r="E57" s="127"/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30">
        <f t="shared" si="3"/>
        <v>0</v>
      </c>
      <c r="S57" s="175"/>
      <c r="T57" s="105">
        <f t="shared" si="7"/>
        <v>0</v>
      </c>
      <c r="U57" s="105">
        <f t="shared" si="7"/>
        <v>0</v>
      </c>
      <c r="V57" s="105">
        <f t="shared" si="7"/>
        <v>0</v>
      </c>
      <c r="W57" s="105">
        <f t="shared" si="6"/>
        <v>0</v>
      </c>
      <c r="X57" s="105">
        <f t="shared" si="6"/>
        <v>0</v>
      </c>
      <c r="Y57" s="105">
        <f t="shared" si="6"/>
        <v>0</v>
      </c>
      <c r="Z57" s="105">
        <f t="shared" si="6"/>
        <v>0</v>
      </c>
      <c r="AA57" s="105">
        <f t="shared" si="6"/>
        <v>0</v>
      </c>
      <c r="AB57" s="105">
        <f t="shared" si="6"/>
        <v>0</v>
      </c>
      <c r="AC57" s="105">
        <f t="shared" si="6"/>
        <v>0</v>
      </c>
      <c r="AD57" s="105">
        <f t="shared" si="6"/>
        <v>0</v>
      </c>
      <c r="AE57" s="105">
        <f t="shared" si="6"/>
        <v>0</v>
      </c>
      <c r="AF57" s="105">
        <f t="shared" si="4"/>
        <v>0</v>
      </c>
    </row>
    <row r="58" spans="1:32" outlineLevel="2" x14ac:dyDescent="0.25">
      <c r="A58" s="103" t="str">
        <f t="shared" si="2"/>
        <v>DM-PIERResidentialIMPCNR2</v>
      </c>
      <c r="B58" s="103" t="s">
        <v>179</v>
      </c>
      <c r="C58" s="103" t="s">
        <v>180</v>
      </c>
      <c r="D58" s="127">
        <v>0</v>
      </c>
      <c r="E58" s="127"/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30">
        <f t="shared" si="3"/>
        <v>0</v>
      </c>
      <c r="S58" s="175"/>
      <c r="T58" s="105">
        <f t="shared" si="7"/>
        <v>0</v>
      </c>
      <c r="U58" s="105">
        <f t="shared" si="7"/>
        <v>0</v>
      </c>
      <c r="V58" s="105">
        <f t="shared" si="7"/>
        <v>0</v>
      </c>
      <c r="W58" s="105">
        <f t="shared" si="6"/>
        <v>0</v>
      </c>
      <c r="X58" s="105">
        <f t="shared" si="6"/>
        <v>0</v>
      </c>
      <c r="Y58" s="105">
        <f t="shared" si="6"/>
        <v>0</v>
      </c>
      <c r="Z58" s="105">
        <f t="shared" si="6"/>
        <v>0</v>
      </c>
      <c r="AA58" s="105">
        <f t="shared" si="6"/>
        <v>0</v>
      </c>
      <c r="AB58" s="105">
        <f t="shared" si="6"/>
        <v>0</v>
      </c>
      <c r="AC58" s="105">
        <f t="shared" si="6"/>
        <v>0</v>
      </c>
      <c r="AD58" s="105">
        <f t="shared" si="6"/>
        <v>0</v>
      </c>
      <c r="AE58" s="105">
        <f t="shared" si="6"/>
        <v>0</v>
      </c>
      <c r="AF58" s="105">
        <f t="shared" si="4"/>
        <v>0</v>
      </c>
    </row>
    <row r="59" spans="1:32" outlineLevel="2" x14ac:dyDescent="0.25">
      <c r="A59" s="103" t="str">
        <f t="shared" si="2"/>
        <v>DM-PIERResidentialOBSR</v>
      </c>
      <c r="B59" s="103" t="s">
        <v>181</v>
      </c>
      <c r="C59" s="103" t="s">
        <v>182</v>
      </c>
      <c r="D59" s="127">
        <v>0</v>
      </c>
      <c r="E59" s="127"/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30">
        <f t="shared" si="3"/>
        <v>0</v>
      </c>
      <c r="S59" s="175"/>
      <c r="T59" s="105">
        <f t="shared" si="7"/>
        <v>0</v>
      </c>
      <c r="U59" s="105">
        <f t="shared" si="7"/>
        <v>0</v>
      </c>
      <c r="V59" s="105">
        <f t="shared" si="7"/>
        <v>0</v>
      </c>
      <c r="W59" s="105">
        <f t="shared" si="6"/>
        <v>0</v>
      </c>
      <c r="X59" s="105">
        <f t="shared" si="6"/>
        <v>0</v>
      </c>
      <c r="Y59" s="105">
        <f t="shared" si="6"/>
        <v>0</v>
      </c>
      <c r="Z59" s="105">
        <f t="shared" si="6"/>
        <v>0</v>
      </c>
      <c r="AA59" s="105">
        <f t="shared" si="6"/>
        <v>0</v>
      </c>
      <c r="AB59" s="105">
        <f t="shared" si="6"/>
        <v>0</v>
      </c>
      <c r="AC59" s="105">
        <f t="shared" si="6"/>
        <v>0</v>
      </c>
      <c r="AD59" s="105">
        <f t="shared" si="6"/>
        <v>0</v>
      </c>
      <c r="AE59" s="105">
        <f t="shared" si="6"/>
        <v>0</v>
      </c>
      <c r="AF59" s="105">
        <f t="shared" si="4"/>
        <v>0</v>
      </c>
    </row>
    <row r="60" spans="1:32" outlineLevel="2" x14ac:dyDescent="0.25">
      <c r="A60" s="103" t="str">
        <f t="shared" si="2"/>
        <v>DM-PIERResidentialOS</v>
      </c>
      <c r="B60" s="103" t="s">
        <v>183</v>
      </c>
      <c r="C60" s="103" t="s">
        <v>184</v>
      </c>
      <c r="D60" s="127">
        <v>0</v>
      </c>
      <c r="E60" s="127"/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30">
        <f t="shared" si="3"/>
        <v>0</v>
      </c>
      <c r="S60" s="175"/>
      <c r="T60" s="105">
        <f t="shared" si="7"/>
        <v>0</v>
      </c>
      <c r="U60" s="105">
        <f t="shared" si="7"/>
        <v>0</v>
      </c>
      <c r="V60" s="105">
        <f t="shared" si="7"/>
        <v>0</v>
      </c>
      <c r="W60" s="105">
        <f t="shared" si="6"/>
        <v>0</v>
      </c>
      <c r="X60" s="105">
        <f t="shared" si="6"/>
        <v>0</v>
      </c>
      <c r="Y60" s="105">
        <f t="shared" si="6"/>
        <v>0</v>
      </c>
      <c r="Z60" s="105">
        <f t="shared" si="6"/>
        <v>0</v>
      </c>
      <c r="AA60" s="105">
        <f t="shared" si="6"/>
        <v>0</v>
      </c>
      <c r="AB60" s="105">
        <f t="shared" si="6"/>
        <v>0</v>
      </c>
      <c r="AC60" s="105">
        <f t="shared" si="6"/>
        <v>0</v>
      </c>
      <c r="AD60" s="105">
        <f t="shared" si="6"/>
        <v>0</v>
      </c>
      <c r="AE60" s="105">
        <f t="shared" si="6"/>
        <v>0</v>
      </c>
      <c r="AF60" s="132">
        <f t="shared" si="4"/>
        <v>0</v>
      </c>
    </row>
    <row r="61" spans="1:32" outlineLevel="2" x14ac:dyDescent="0.25">
      <c r="A61" s="103" t="str">
        <f t="shared" si="2"/>
        <v>DM-PIERResidentialOSOW</v>
      </c>
      <c r="B61" s="103" t="s">
        <v>185</v>
      </c>
      <c r="C61" s="103" t="s">
        <v>186</v>
      </c>
      <c r="D61" s="127">
        <v>0</v>
      </c>
      <c r="E61" s="127"/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30">
        <f t="shared" si="3"/>
        <v>0</v>
      </c>
      <c r="S61" s="175"/>
      <c r="T61" s="105">
        <f t="shared" si="7"/>
        <v>0</v>
      </c>
      <c r="U61" s="105">
        <f t="shared" si="7"/>
        <v>0</v>
      </c>
      <c r="V61" s="105">
        <f t="shared" si="7"/>
        <v>0</v>
      </c>
      <c r="W61" s="105">
        <f t="shared" si="6"/>
        <v>0</v>
      </c>
      <c r="X61" s="105">
        <f t="shared" si="6"/>
        <v>0</v>
      </c>
      <c r="Y61" s="105">
        <f t="shared" si="6"/>
        <v>0</v>
      </c>
      <c r="Z61" s="105">
        <f t="shared" si="6"/>
        <v>0</v>
      </c>
      <c r="AA61" s="105">
        <f t="shared" si="6"/>
        <v>0</v>
      </c>
      <c r="AB61" s="105">
        <f t="shared" si="6"/>
        <v>0</v>
      </c>
      <c r="AC61" s="105">
        <f t="shared" si="6"/>
        <v>0</v>
      </c>
      <c r="AD61" s="105">
        <f t="shared" si="6"/>
        <v>0</v>
      </c>
      <c r="AE61" s="105">
        <f t="shared" si="6"/>
        <v>0</v>
      </c>
      <c r="AF61" s="132">
        <f t="shared" si="4"/>
        <v>0</v>
      </c>
    </row>
    <row r="62" spans="1:32" outlineLevel="2" x14ac:dyDescent="0.25">
      <c r="A62" s="103" t="str">
        <f t="shared" si="2"/>
        <v>DM-PIERResidentialOW</v>
      </c>
      <c r="B62" s="103" t="s">
        <v>187</v>
      </c>
      <c r="C62" s="103" t="s">
        <v>188</v>
      </c>
      <c r="D62" s="127">
        <v>0</v>
      </c>
      <c r="E62" s="127"/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30">
        <f t="shared" si="3"/>
        <v>0</v>
      </c>
      <c r="S62" s="175"/>
      <c r="T62" s="105">
        <f t="shared" si="7"/>
        <v>0</v>
      </c>
      <c r="U62" s="105">
        <f t="shared" si="7"/>
        <v>0</v>
      </c>
      <c r="V62" s="105">
        <f t="shared" si="7"/>
        <v>0</v>
      </c>
      <c r="W62" s="105">
        <f t="shared" si="6"/>
        <v>0</v>
      </c>
      <c r="X62" s="105">
        <f t="shared" si="6"/>
        <v>0</v>
      </c>
      <c r="Y62" s="105">
        <f t="shared" si="6"/>
        <v>0</v>
      </c>
      <c r="Z62" s="105">
        <f t="shared" si="6"/>
        <v>0</v>
      </c>
      <c r="AA62" s="105">
        <f t="shared" si="6"/>
        <v>0</v>
      </c>
      <c r="AB62" s="105">
        <f t="shared" si="6"/>
        <v>0</v>
      </c>
      <c r="AC62" s="105">
        <f t="shared" si="6"/>
        <v>0</v>
      </c>
      <c r="AD62" s="105">
        <f t="shared" si="6"/>
        <v>0</v>
      </c>
      <c r="AE62" s="105">
        <f t="shared" si="6"/>
        <v>0</v>
      </c>
      <c r="AF62" s="132">
        <f t="shared" si="4"/>
        <v>0</v>
      </c>
    </row>
    <row r="63" spans="1:32" outlineLevel="2" x14ac:dyDescent="0.25">
      <c r="A63" s="103" t="str">
        <f t="shared" si="2"/>
        <v>DM-PIERResidentialPACKLC</v>
      </c>
      <c r="B63" s="103" t="s">
        <v>189</v>
      </c>
      <c r="C63" s="103" t="s">
        <v>190</v>
      </c>
      <c r="D63" s="127">
        <v>0</v>
      </c>
      <c r="E63" s="127"/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30">
        <f t="shared" si="3"/>
        <v>0</v>
      </c>
      <c r="S63" s="175"/>
      <c r="T63" s="105">
        <f t="shared" si="7"/>
        <v>0</v>
      </c>
      <c r="U63" s="105">
        <f t="shared" si="7"/>
        <v>0</v>
      </c>
      <c r="V63" s="105">
        <f t="shared" si="7"/>
        <v>0</v>
      </c>
      <c r="W63" s="105">
        <f t="shared" si="6"/>
        <v>0</v>
      </c>
      <c r="X63" s="105">
        <f t="shared" si="6"/>
        <v>0</v>
      </c>
      <c r="Y63" s="105">
        <f t="shared" si="6"/>
        <v>0</v>
      </c>
      <c r="Z63" s="105">
        <f t="shared" si="6"/>
        <v>0</v>
      </c>
      <c r="AA63" s="105">
        <f t="shared" si="6"/>
        <v>0</v>
      </c>
      <c r="AB63" s="105">
        <f t="shared" si="6"/>
        <v>0</v>
      </c>
      <c r="AC63" s="105">
        <f t="shared" si="6"/>
        <v>0</v>
      </c>
      <c r="AD63" s="105">
        <f t="shared" si="6"/>
        <v>0</v>
      </c>
      <c r="AE63" s="105">
        <f t="shared" si="6"/>
        <v>0</v>
      </c>
      <c r="AF63" s="105">
        <f t="shared" si="4"/>
        <v>0</v>
      </c>
    </row>
    <row r="64" spans="1:32" outlineLevel="2" x14ac:dyDescent="0.25">
      <c r="A64" s="103" t="str">
        <f t="shared" si="2"/>
        <v>DM-PIERResidentialPACKR</v>
      </c>
      <c r="B64" s="103" t="s">
        <v>191</v>
      </c>
      <c r="C64" s="103" t="s">
        <v>192</v>
      </c>
      <c r="D64" s="127">
        <v>0</v>
      </c>
      <c r="E64" s="127"/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29">
        <v>0</v>
      </c>
      <c r="O64" s="129">
        <v>0</v>
      </c>
      <c r="P64" s="129">
        <v>0</v>
      </c>
      <c r="Q64" s="129">
        <v>0</v>
      </c>
      <c r="R64" s="130">
        <f t="shared" si="3"/>
        <v>0</v>
      </c>
      <c r="S64" s="175"/>
      <c r="T64" s="105">
        <f t="shared" si="7"/>
        <v>0</v>
      </c>
      <c r="U64" s="105">
        <f t="shared" si="7"/>
        <v>0</v>
      </c>
      <c r="V64" s="105">
        <f t="shared" si="7"/>
        <v>0</v>
      </c>
      <c r="W64" s="105">
        <f t="shared" si="6"/>
        <v>0</v>
      </c>
      <c r="X64" s="105">
        <f t="shared" si="6"/>
        <v>0</v>
      </c>
      <c r="Y64" s="105">
        <f t="shared" si="6"/>
        <v>0</v>
      </c>
      <c r="Z64" s="105">
        <f t="shared" si="6"/>
        <v>0</v>
      </c>
      <c r="AA64" s="105">
        <f t="shared" si="6"/>
        <v>0</v>
      </c>
      <c r="AB64" s="105">
        <f t="shared" si="6"/>
        <v>0</v>
      </c>
      <c r="AC64" s="105">
        <f t="shared" si="6"/>
        <v>0</v>
      </c>
      <c r="AD64" s="105">
        <f t="shared" si="6"/>
        <v>0</v>
      </c>
      <c r="AE64" s="105">
        <f t="shared" si="6"/>
        <v>0</v>
      </c>
      <c r="AF64" s="105">
        <f t="shared" si="4"/>
        <v>0</v>
      </c>
    </row>
    <row r="65" spans="1:32" outlineLevel="2" x14ac:dyDescent="0.25">
      <c r="A65" s="103" t="str">
        <f t="shared" si="2"/>
        <v>DM-PIERResidentialPACKSNR</v>
      </c>
      <c r="B65" s="103" t="s">
        <v>193</v>
      </c>
      <c r="C65" s="103" t="s">
        <v>194</v>
      </c>
      <c r="D65" s="127">
        <v>0</v>
      </c>
      <c r="E65" s="127"/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30">
        <f t="shared" si="3"/>
        <v>0</v>
      </c>
      <c r="S65" s="175"/>
      <c r="T65" s="105">
        <f t="shared" si="7"/>
        <v>0</v>
      </c>
      <c r="U65" s="105">
        <f t="shared" si="7"/>
        <v>0</v>
      </c>
      <c r="V65" s="105">
        <f t="shared" si="7"/>
        <v>0</v>
      </c>
      <c r="W65" s="105">
        <f t="shared" si="6"/>
        <v>0</v>
      </c>
      <c r="X65" s="105">
        <f t="shared" si="6"/>
        <v>0</v>
      </c>
      <c r="Y65" s="105">
        <f t="shared" si="6"/>
        <v>0</v>
      </c>
      <c r="Z65" s="105">
        <f t="shared" si="6"/>
        <v>0</v>
      </c>
      <c r="AA65" s="105">
        <f t="shared" si="6"/>
        <v>0</v>
      </c>
      <c r="AB65" s="105">
        <f t="shared" si="6"/>
        <v>0</v>
      </c>
      <c r="AC65" s="105">
        <f t="shared" si="6"/>
        <v>0</v>
      </c>
      <c r="AD65" s="105">
        <f t="shared" si="6"/>
        <v>0</v>
      </c>
      <c r="AE65" s="105">
        <f t="shared" si="6"/>
        <v>0</v>
      </c>
      <c r="AF65" s="105">
        <f t="shared" si="4"/>
        <v>0</v>
      </c>
    </row>
    <row r="66" spans="1:32" outlineLevel="2" x14ac:dyDescent="0.25">
      <c r="A66" s="103" t="str">
        <f t="shared" si="2"/>
        <v>DM-PIERResidentialRESTART FEE</v>
      </c>
      <c r="B66" s="103" t="s">
        <v>195</v>
      </c>
      <c r="C66" s="103" t="s">
        <v>195</v>
      </c>
      <c r="D66" s="127">
        <v>0</v>
      </c>
      <c r="E66" s="127"/>
      <c r="F66" s="129">
        <v>0</v>
      </c>
      <c r="G66" s="129">
        <v>0</v>
      </c>
      <c r="H66" s="129">
        <v>0</v>
      </c>
      <c r="I66" s="129">
        <v>0</v>
      </c>
      <c r="J66" s="129">
        <v>0</v>
      </c>
      <c r="K66" s="129">
        <v>0</v>
      </c>
      <c r="L66" s="129">
        <v>0</v>
      </c>
      <c r="M66" s="129">
        <v>0</v>
      </c>
      <c r="N66" s="129">
        <v>0</v>
      </c>
      <c r="O66" s="129">
        <v>0</v>
      </c>
      <c r="P66" s="129">
        <v>0</v>
      </c>
      <c r="Q66" s="129">
        <v>0</v>
      </c>
      <c r="R66" s="130">
        <f t="shared" si="3"/>
        <v>0</v>
      </c>
      <c r="S66" s="175"/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6"/>
        <v>0</v>
      </c>
      <c r="X66" s="105">
        <f t="shared" si="6"/>
        <v>0</v>
      </c>
      <c r="Y66" s="105">
        <f t="shared" si="6"/>
        <v>0</v>
      </c>
      <c r="Z66" s="105">
        <f t="shared" si="6"/>
        <v>0</v>
      </c>
      <c r="AA66" s="105">
        <f t="shared" si="6"/>
        <v>0</v>
      </c>
      <c r="AB66" s="105">
        <f t="shared" si="6"/>
        <v>0</v>
      </c>
      <c r="AC66" s="105">
        <f t="shared" si="6"/>
        <v>0</v>
      </c>
      <c r="AD66" s="105">
        <f t="shared" si="6"/>
        <v>0</v>
      </c>
      <c r="AE66" s="105">
        <f t="shared" si="6"/>
        <v>0</v>
      </c>
      <c r="AF66" s="105">
        <f t="shared" si="4"/>
        <v>0</v>
      </c>
    </row>
    <row r="67" spans="1:32" outlineLevel="2" x14ac:dyDescent="0.25">
      <c r="A67" s="103" t="str">
        <f t="shared" si="2"/>
        <v>DM-PIERResidentialREXTRA</v>
      </c>
      <c r="B67" s="103" t="s">
        <v>196</v>
      </c>
      <c r="C67" s="103" t="s">
        <v>197</v>
      </c>
      <c r="D67" s="127">
        <v>0</v>
      </c>
      <c r="E67" s="127"/>
      <c r="F67" s="129">
        <v>0</v>
      </c>
      <c r="G67" s="129">
        <v>0</v>
      </c>
      <c r="H67" s="129">
        <v>0</v>
      </c>
      <c r="I67" s="129">
        <v>0</v>
      </c>
      <c r="J67" s="129">
        <v>0</v>
      </c>
      <c r="K67" s="129">
        <v>0</v>
      </c>
      <c r="L67" s="129">
        <v>0</v>
      </c>
      <c r="M67" s="129">
        <v>0</v>
      </c>
      <c r="N67" s="129">
        <v>0</v>
      </c>
      <c r="O67" s="129">
        <v>0</v>
      </c>
      <c r="P67" s="129">
        <v>0</v>
      </c>
      <c r="Q67" s="129">
        <v>0</v>
      </c>
      <c r="R67" s="130">
        <f t="shared" si="3"/>
        <v>0</v>
      </c>
      <c r="S67" s="175"/>
      <c r="T67" s="105">
        <f t="shared" si="7"/>
        <v>0</v>
      </c>
      <c r="U67" s="105">
        <f t="shared" si="7"/>
        <v>0</v>
      </c>
      <c r="V67" s="105">
        <f t="shared" si="7"/>
        <v>0</v>
      </c>
      <c r="W67" s="105">
        <f t="shared" si="6"/>
        <v>0</v>
      </c>
      <c r="X67" s="105">
        <f t="shared" si="6"/>
        <v>0</v>
      </c>
      <c r="Y67" s="105">
        <f t="shared" si="6"/>
        <v>0</v>
      </c>
      <c r="Z67" s="105">
        <f t="shared" si="6"/>
        <v>0</v>
      </c>
      <c r="AA67" s="105">
        <f t="shared" si="6"/>
        <v>0</v>
      </c>
      <c r="AB67" s="105">
        <f t="shared" si="6"/>
        <v>0</v>
      </c>
      <c r="AC67" s="105">
        <f t="shared" si="6"/>
        <v>0</v>
      </c>
      <c r="AD67" s="105">
        <f t="shared" si="6"/>
        <v>0</v>
      </c>
      <c r="AE67" s="105">
        <f t="shared" si="6"/>
        <v>0</v>
      </c>
      <c r="AF67" s="132">
        <f t="shared" si="4"/>
        <v>0</v>
      </c>
    </row>
    <row r="68" spans="1:32" outlineLevel="2" x14ac:dyDescent="0.25">
      <c r="A68" s="103" t="str">
        <f t="shared" si="2"/>
        <v>DM-PIERResidentialSUNKENR</v>
      </c>
      <c r="B68" s="103" t="s">
        <v>198</v>
      </c>
      <c r="C68" s="103" t="s">
        <v>199</v>
      </c>
      <c r="D68" s="127">
        <v>0</v>
      </c>
      <c r="E68" s="127"/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30">
        <f t="shared" si="3"/>
        <v>0</v>
      </c>
      <c r="S68" s="175"/>
      <c r="T68" s="105">
        <f t="shared" si="7"/>
        <v>0</v>
      </c>
      <c r="U68" s="105">
        <f t="shared" si="7"/>
        <v>0</v>
      </c>
      <c r="V68" s="105">
        <f t="shared" si="7"/>
        <v>0</v>
      </c>
      <c r="W68" s="105">
        <f t="shared" si="6"/>
        <v>0</v>
      </c>
      <c r="X68" s="105">
        <f t="shared" si="6"/>
        <v>0</v>
      </c>
      <c r="Y68" s="105">
        <f t="shared" si="6"/>
        <v>0</v>
      </c>
      <c r="Z68" s="105">
        <f t="shared" si="6"/>
        <v>0</v>
      </c>
      <c r="AA68" s="105">
        <f t="shared" si="6"/>
        <v>0</v>
      </c>
      <c r="AB68" s="105">
        <f t="shared" si="6"/>
        <v>0</v>
      </c>
      <c r="AC68" s="105">
        <f t="shared" si="6"/>
        <v>0</v>
      </c>
      <c r="AD68" s="105">
        <f t="shared" si="6"/>
        <v>0</v>
      </c>
      <c r="AE68" s="105">
        <f t="shared" si="6"/>
        <v>0</v>
      </c>
      <c r="AF68" s="105">
        <f t="shared" si="4"/>
        <v>0</v>
      </c>
    </row>
    <row r="69" spans="1:32" outlineLevel="2" x14ac:dyDescent="0.25">
      <c r="A69" s="103" t="str">
        <f t="shared" si="2"/>
        <v>DM-PIERResidentialTRIPRCANS</v>
      </c>
      <c r="B69" s="103" t="s">
        <v>200</v>
      </c>
      <c r="C69" s="103" t="s">
        <v>201</v>
      </c>
      <c r="D69" s="127">
        <v>0</v>
      </c>
      <c r="E69" s="127"/>
      <c r="F69" s="129">
        <v>0</v>
      </c>
      <c r="G69" s="129">
        <v>0</v>
      </c>
      <c r="H69" s="129">
        <v>0</v>
      </c>
      <c r="I69" s="129">
        <v>0</v>
      </c>
      <c r="J69" s="129">
        <v>0</v>
      </c>
      <c r="K69" s="129">
        <v>0</v>
      </c>
      <c r="L69" s="129">
        <v>0</v>
      </c>
      <c r="M69" s="129">
        <v>0</v>
      </c>
      <c r="N69" s="129">
        <v>0</v>
      </c>
      <c r="O69" s="129">
        <v>0</v>
      </c>
      <c r="P69" s="129">
        <v>0</v>
      </c>
      <c r="Q69" s="129">
        <v>0</v>
      </c>
      <c r="R69" s="130">
        <f t="shared" si="3"/>
        <v>0</v>
      </c>
      <c r="S69" s="175"/>
      <c r="T69" s="105">
        <f t="shared" si="7"/>
        <v>0</v>
      </c>
      <c r="U69" s="105">
        <f t="shared" si="7"/>
        <v>0</v>
      </c>
      <c r="V69" s="105">
        <f t="shared" si="7"/>
        <v>0</v>
      </c>
      <c r="W69" s="105">
        <f t="shared" si="6"/>
        <v>0</v>
      </c>
      <c r="X69" s="105">
        <f t="shared" si="6"/>
        <v>0</v>
      </c>
      <c r="Y69" s="105">
        <f t="shared" si="6"/>
        <v>0</v>
      </c>
      <c r="Z69" s="105">
        <f t="shared" si="6"/>
        <v>0</v>
      </c>
      <c r="AA69" s="105">
        <f t="shared" si="6"/>
        <v>0</v>
      </c>
      <c r="AB69" s="105">
        <f t="shared" si="6"/>
        <v>0</v>
      </c>
      <c r="AC69" s="105">
        <f t="shared" si="6"/>
        <v>0</v>
      </c>
      <c r="AD69" s="105">
        <f t="shared" si="6"/>
        <v>0</v>
      </c>
      <c r="AE69" s="105">
        <f t="shared" si="6"/>
        <v>0</v>
      </c>
      <c r="AF69" s="105">
        <f t="shared" si="4"/>
        <v>0</v>
      </c>
    </row>
    <row r="70" spans="1:32" outlineLevel="2" x14ac:dyDescent="0.25">
      <c r="A70" s="103" t="str">
        <f t="shared" si="2"/>
        <v>DM-PIERResidentialTRIPRCARTS</v>
      </c>
      <c r="B70" s="103" t="s">
        <v>202</v>
      </c>
      <c r="C70" s="103" t="s">
        <v>203</v>
      </c>
      <c r="D70" s="127">
        <v>0</v>
      </c>
      <c r="E70" s="127"/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29">
        <v>0</v>
      </c>
      <c r="O70" s="129">
        <v>0</v>
      </c>
      <c r="P70" s="129">
        <v>0</v>
      </c>
      <c r="Q70" s="129">
        <v>0</v>
      </c>
      <c r="R70" s="130">
        <f t="shared" si="3"/>
        <v>0</v>
      </c>
      <c r="S70" s="175"/>
      <c r="T70" s="105">
        <f t="shared" si="7"/>
        <v>0</v>
      </c>
      <c r="U70" s="105">
        <f t="shared" si="7"/>
        <v>0</v>
      </c>
      <c r="V70" s="105">
        <f t="shared" si="7"/>
        <v>0</v>
      </c>
      <c r="W70" s="105">
        <f t="shared" si="6"/>
        <v>0</v>
      </c>
      <c r="X70" s="105">
        <f t="shared" si="6"/>
        <v>0</v>
      </c>
      <c r="Y70" s="105">
        <f t="shared" si="6"/>
        <v>0</v>
      </c>
      <c r="Z70" s="105">
        <f t="shared" si="6"/>
        <v>0</v>
      </c>
      <c r="AA70" s="105">
        <f t="shared" si="6"/>
        <v>0</v>
      </c>
      <c r="AB70" s="105">
        <f t="shared" si="6"/>
        <v>0</v>
      </c>
      <c r="AC70" s="105">
        <f t="shared" si="6"/>
        <v>0</v>
      </c>
      <c r="AD70" s="105">
        <f t="shared" si="6"/>
        <v>0</v>
      </c>
      <c r="AE70" s="105">
        <f t="shared" si="6"/>
        <v>0</v>
      </c>
      <c r="AF70" s="105">
        <f t="shared" si="4"/>
        <v>0</v>
      </c>
    </row>
    <row r="71" spans="1:32" outlineLevel="1" x14ac:dyDescent="0.25">
      <c r="D71" s="127"/>
      <c r="E71" s="127"/>
      <c r="F71" s="129"/>
      <c r="G71" s="129"/>
      <c r="H71" s="129"/>
      <c r="I71" s="129"/>
      <c r="J71" s="129"/>
      <c r="K71" s="129"/>
      <c r="L71" s="129"/>
      <c r="M71" s="129"/>
      <c r="N71" s="129"/>
      <c r="O71" s="129">
        <v>0</v>
      </c>
      <c r="P71" s="129">
        <v>0</v>
      </c>
      <c r="Q71" s="129">
        <v>0</v>
      </c>
      <c r="R71" s="130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</row>
    <row r="72" spans="1:32" outlineLevel="1" x14ac:dyDescent="0.25">
      <c r="C72" s="135" t="s">
        <v>212</v>
      </c>
      <c r="D72" s="127"/>
      <c r="E72" s="127"/>
      <c r="F72" s="136">
        <f>SUM(F10:F71)</f>
        <v>0</v>
      </c>
      <c r="G72" s="136">
        <f t="shared" ref="G72:R72" si="8">SUM(G10:G71)</f>
        <v>0</v>
      </c>
      <c r="H72" s="136">
        <f t="shared" si="8"/>
        <v>0</v>
      </c>
      <c r="I72" s="136">
        <f t="shared" si="8"/>
        <v>0</v>
      </c>
      <c r="J72" s="136">
        <f t="shared" si="8"/>
        <v>0</v>
      </c>
      <c r="K72" s="136">
        <f t="shared" si="8"/>
        <v>0</v>
      </c>
      <c r="L72" s="136">
        <f t="shared" si="8"/>
        <v>0</v>
      </c>
      <c r="M72" s="136">
        <f t="shared" si="8"/>
        <v>0</v>
      </c>
      <c r="N72" s="136">
        <f t="shared" si="8"/>
        <v>0</v>
      </c>
      <c r="O72" s="129">
        <v>0</v>
      </c>
      <c r="P72" s="129">
        <v>0</v>
      </c>
      <c r="Q72" s="129">
        <v>0</v>
      </c>
      <c r="R72" s="136">
        <f t="shared" si="8"/>
        <v>0</v>
      </c>
      <c r="S72" s="137"/>
      <c r="T72" s="137">
        <f>SUM(T10:T48)</f>
        <v>0</v>
      </c>
      <c r="U72" s="137">
        <f t="shared" ref="U72:AF72" si="9">SUM(U10:U48)</f>
        <v>0</v>
      </c>
      <c r="V72" s="137">
        <f t="shared" si="9"/>
        <v>0</v>
      </c>
      <c r="W72" s="137">
        <f t="shared" si="9"/>
        <v>0</v>
      </c>
      <c r="X72" s="137">
        <f t="shared" si="9"/>
        <v>0</v>
      </c>
      <c r="Y72" s="137">
        <f t="shared" si="9"/>
        <v>0</v>
      </c>
      <c r="Z72" s="137">
        <f t="shared" si="9"/>
        <v>0</v>
      </c>
      <c r="AA72" s="137">
        <f t="shared" si="9"/>
        <v>0</v>
      </c>
      <c r="AB72" s="137">
        <f t="shared" si="9"/>
        <v>0</v>
      </c>
      <c r="AC72" s="137">
        <f t="shared" si="9"/>
        <v>0</v>
      </c>
      <c r="AD72" s="137">
        <f t="shared" si="9"/>
        <v>0</v>
      </c>
      <c r="AE72" s="137">
        <f t="shared" si="9"/>
        <v>0</v>
      </c>
      <c r="AF72" s="137">
        <f t="shared" si="9"/>
        <v>0</v>
      </c>
    </row>
    <row r="73" spans="1:32" outlineLevel="1" x14ac:dyDescent="0.25">
      <c r="D73" s="127"/>
      <c r="E73" s="127"/>
      <c r="F73" s="129"/>
      <c r="G73" s="129"/>
      <c r="H73" s="129"/>
      <c r="I73" s="129"/>
      <c r="J73" s="129"/>
      <c r="K73" s="129"/>
      <c r="L73" s="129"/>
      <c r="M73" s="129"/>
      <c r="N73" s="129"/>
      <c r="O73" s="129">
        <v>0</v>
      </c>
      <c r="P73" s="129">
        <v>0</v>
      </c>
      <c r="Q73" s="129">
        <v>0</v>
      </c>
      <c r="R73" s="130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</row>
    <row r="74" spans="1:32" outlineLevel="1" x14ac:dyDescent="0.25">
      <c r="B74" s="7" t="s">
        <v>214</v>
      </c>
      <c r="D74" s="127"/>
      <c r="E74" s="127"/>
      <c r="F74" s="129"/>
      <c r="G74" s="129"/>
      <c r="H74" s="129"/>
      <c r="I74" s="129"/>
      <c r="J74" s="129"/>
      <c r="K74" s="129"/>
      <c r="L74" s="129"/>
      <c r="M74" s="129"/>
      <c r="N74" s="129"/>
      <c r="O74" s="129">
        <v>0</v>
      </c>
      <c r="P74" s="129">
        <v>0</v>
      </c>
      <c r="Q74" s="129">
        <v>0</v>
      </c>
      <c r="R74" s="130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</row>
    <row r="75" spans="1:32" outlineLevel="2" x14ac:dyDescent="0.25">
      <c r="A75" s="103" t="str">
        <f t="shared" ref="A75:A81" si="10">+$A$5&amp;$A$9&amp;B75</f>
        <v>DM-PIERResidentialrecyonly</v>
      </c>
      <c r="B75" s="103" t="s">
        <v>215</v>
      </c>
      <c r="C75" s="103" t="s">
        <v>216</v>
      </c>
      <c r="D75" s="127">
        <v>0</v>
      </c>
      <c r="E75" s="127"/>
      <c r="F75" s="129">
        <v>0</v>
      </c>
      <c r="G75" s="129">
        <v>0</v>
      </c>
      <c r="H75" s="129">
        <v>0</v>
      </c>
      <c r="I75" s="129">
        <v>0</v>
      </c>
      <c r="J75" s="129">
        <v>0</v>
      </c>
      <c r="K75" s="129">
        <v>0</v>
      </c>
      <c r="L75" s="129">
        <v>0</v>
      </c>
      <c r="M75" s="129">
        <v>0</v>
      </c>
      <c r="N75" s="129">
        <v>0</v>
      </c>
      <c r="O75" s="129">
        <v>0</v>
      </c>
      <c r="P75" s="129">
        <v>0</v>
      </c>
      <c r="Q75" s="129">
        <v>0</v>
      </c>
      <c r="R75" s="130">
        <f t="shared" ref="R75:R81" si="11">+SUM(F75:Q75)</f>
        <v>0</v>
      </c>
      <c r="T75" s="105">
        <f t="shared" ref="T75:AE81" si="12">+IFERROR(F75/$D75,0)</f>
        <v>0</v>
      </c>
      <c r="U75" s="105">
        <f t="shared" si="12"/>
        <v>0</v>
      </c>
      <c r="V75" s="105">
        <f t="shared" si="12"/>
        <v>0</v>
      </c>
      <c r="W75" s="105">
        <f t="shared" si="12"/>
        <v>0</v>
      </c>
      <c r="X75" s="105">
        <f t="shared" si="12"/>
        <v>0</v>
      </c>
      <c r="Y75" s="105">
        <f t="shared" si="12"/>
        <v>0</v>
      </c>
      <c r="Z75" s="105">
        <f t="shared" si="12"/>
        <v>0</v>
      </c>
      <c r="AA75" s="105">
        <f t="shared" si="12"/>
        <v>0</v>
      </c>
      <c r="AB75" s="105">
        <f t="shared" si="12"/>
        <v>0</v>
      </c>
      <c r="AC75" s="105">
        <f t="shared" si="12"/>
        <v>0</v>
      </c>
      <c r="AD75" s="105">
        <f t="shared" si="12"/>
        <v>0</v>
      </c>
      <c r="AE75" s="105">
        <f t="shared" si="12"/>
        <v>0</v>
      </c>
      <c r="AF75" s="105">
        <f t="shared" ref="AF75:AF81" si="13">+SUM(T75:AE75)/$AD$2</f>
        <v>0</v>
      </c>
    </row>
    <row r="76" spans="1:32" outlineLevel="2" x14ac:dyDescent="0.25">
      <c r="A76" s="103" t="str">
        <f t="shared" si="10"/>
        <v>DM-PIERResidentialRECYR</v>
      </c>
      <c r="B76" s="103" t="s">
        <v>217</v>
      </c>
      <c r="C76" s="103" t="s">
        <v>218</v>
      </c>
      <c r="D76" s="127">
        <v>0</v>
      </c>
      <c r="E76" s="127"/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29">
        <v>0</v>
      </c>
      <c r="R76" s="130">
        <f t="shared" si="11"/>
        <v>0</v>
      </c>
      <c r="T76" s="105">
        <f t="shared" si="12"/>
        <v>0</v>
      </c>
      <c r="U76" s="105">
        <f t="shared" si="12"/>
        <v>0</v>
      </c>
      <c r="V76" s="105">
        <f t="shared" si="12"/>
        <v>0</v>
      </c>
      <c r="W76" s="105">
        <f t="shared" si="12"/>
        <v>0</v>
      </c>
      <c r="X76" s="105">
        <f t="shared" si="12"/>
        <v>0</v>
      </c>
      <c r="Y76" s="105">
        <f t="shared" si="12"/>
        <v>0</v>
      </c>
      <c r="Z76" s="105">
        <f t="shared" si="12"/>
        <v>0</v>
      </c>
      <c r="AA76" s="105">
        <f t="shared" si="12"/>
        <v>0</v>
      </c>
      <c r="AB76" s="105">
        <f t="shared" si="12"/>
        <v>0</v>
      </c>
      <c r="AC76" s="105">
        <f t="shared" si="12"/>
        <v>0</v>
      </c>
      <c r="AD76" s="105">
        <f t="shared" si="12"/>
        <v>0</v>
      </c>
      <c r="AE76" s="105">
        <f t="shared" si="12"/>
        <v>0</v>
      </c>
      <c r="AF76" s="105">
        <f t="shared" si="13"/>
        <v>0</v>
      </c>
    </row>
    <row r="77" spans="1:32" outlineLevel="2" x14ac:dyDescent="0.25">
      <c r="A77" s="103" t="str">
        <f t="shared" si="10"/>
        <v>DM-PIERResidentialRECYRNB</v>
      </c>
      <c r="B77" s="103" t="s">
        <v>219</v>
      </c>
      <c r="C77" s="103" t="s">
        <v>220</v>
      </c>
      <c r="D77" s="127">
        <v>0</v>
      </c>
      <c r="E77" s="127"/>
      <c r="F77" s="129">
        <v>0</v>
      </c>
      <c r="G77" s="129">
        <v>0</v>
      </c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>
        <v>0</v>
      </c>
      <c r="N77" s="129">
        <v>0</v>
      </c>
      <c r="O77" s="129">
        <v>0</v>
      </c>
      <c r="P77" s="129">
        <v>0</v>
      </c>
      <c r="Q77" s="129">
        <v>0</v>
      </c>
      <c r="R77" s="130">
        <f t="shared" si="11"/>
        <v>0</v>
      </c>
      <c r="T77" s="105">
        <f t="shared" si="12"/>
        <v>0</v>
      </c>
      <c r="U77" s="105">
        <f t="shared" si="12"/>
        <v>0</v>
      </c>
      <c r="V77" s="105">
        <f t="shared" si="12"/>
        <v>0</v>
      </c>
      <c r="W77" s="105">
        <f t="shared" si="12"/>
        <v>0</v>
      </c>
      <c r="X77" s="105">
        <f t="shared" si="12"/>
        <v>0</v>
      </c>
      <c r="Y77" s="105">
        <f t="shared" si="12"/>
        <v>0</v>
      </c>
      <c r="Z77" s="105">
        <f t="shared" si="12"/>
        <v>0</v>
      </c>
      <c r="AA77" s="105">
        <f t="shared" si="12"/>
        <v>0</v>
      </c>
      <c r="AB77" s="105">
        <f t="shared" si="12"/>
        <v>0</v>
      </c>
      <c r="AC77" s="105">
        <f t="shared" si="12"/>
        <v>0</v>
      </c>
      <c r="AD77" s="105">
        <f t="shared" si="12"/>
        <v>0</v>
      </c>
      <c r="AE77" s="105">
        <f t="shared" si="12"/>
        <v>0</v>
      </c>
      <c r="AF77" s="105">
        <f t="shared" si="13"/>
        <v>0</v>
      </c>
    </row>
    <row r="78" spans="1:32" outlineLevel="2" x14ac:dyDescent="0.25">
      <c r="A78" s="103" t="str">
        <f t="shared" si="10"/>
        <v>DM-PIERResidentialDRVNR-RECYCLE</v>
      </c>
      <c r="B78" s="103" t="s">
        <v>221</v>
      </c>
      <c r="C78" s="103" t="s">
        <v>222</v>
      </c>
      <c r="D78" s="127">
        <v>0</v>
      </c>
      <c r="E78" s="127"/>
      <c r="F78" s="129">
        <v>0</v>
      </c>
      <c r="G78" s="129">
        <v>0</v>
      </c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29">
        <v>0</v>
      </c>
      <c r="O78" s="129">
        <v>0</v>
      </c>
      <c r="P78" s="129">
        <v>0</v>
      </c>
      <c r="Q78" s="129">
        <v>0</v>
      </c>
      <c r="R78" s="130">
        <f t="shared" si="11"/>
        <v>0</v>
      </c>
      <c r="T78" s="105">
        <f t="shared" si="12"/>
        <v>0</v>
      </c>
      <c r="U78" s="105">
        <f t="shared" si="12"/>
        <v>0</v>
      </c>
      <c r="V78" s="105">
        <f t="shared" si="12"/>
        <v>0</v>
      </c>
      <c r="W78" s="105">
        <f t="shared" si="12"/>
        <v>0</v>
      </c>
      <c r="X78" s="105">
        <f t="shared" si="12"/>
        <v>0</v>
      </c>
      <c r="Y78" s="105">
        <f t="shared" si="12"/>
        <v>0</v>
      </c>
      <c r="Z78" s="105">
        <f t="shared" si="12"/>
        <v>0</v>
      </c>
      <c r="AA78" s="105">
        <f t="shared" si="12"/>
        <v>0</v>
      </c>
      <c r="AB78" s="105">
        <f t="shared" si="12"/>
        <v>0</v>
      </c>
      <c r="AC78" s="105">
        <f t="shared" si="12"/>
        <v>0</v>
      </c>
      <c r="AD78" s="105">
        <f t="shared" si="12"/>
        <v>0</v>
      </c>
      <c r="AE78" s="105">
        <f t="shared" si="12"/>
        <v>0</v>
      </c>
      <c r="AF78" s="105">
        <f t="shared" si="13"/>
        <v>0</v>
      </c>
    </row>
    <row r="79" spans="1:32" outlineLevel="2" x14ac:dyDescent="0.25">
      <c r="A79" s="103" t="str">
        <f t="shared" si="10"/>
        <v>DM-PIERResidentialPACKR-RECYCLE</v>
      </c>
      <c r="B79" s="103" t="s">
        <v>223</v>
      </c>
      <c r="C79" s="103" t="s">
        <v>224</v>
      </c>
      <c r="D79" s="127">
        <v>0</v>
      </c>
      <c r="E79" s="127"/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29">
        <v>0</v>
      </c>
      <c r="R79" s="130">
        <f t="shared" si="11"/>
        <v>0</v>
      </c>
      <c r="T79" s="105">
        <f t="shared" si="12"/>
        <v>0</v>
      </c>
      <c r="U79" s="105">
        <f t="shared" si="12"/>
        <v>0</v>
      </c>
      <c r="V79" s="105">
        <f t="shared" si="12"/>
        <v>0</v>
      </c>
      <c r="W79" s="105">
        <f t="shared" si="12"/>
        <v>0</v>
      </c>
      <c r="X79" s="105">
        <f t="shared" si="12"/>
        <v>0</v>
      </c>
      <c r="Y79" s="105">
        <f t="shared" si="12"/>
        <v>0</v>
      </c>
      <c r="Z79" s="105">
        <f t="shared" si="12"/>
        <v>0</v>
      </c>
      <c r="AA79" s="105">
        <f t="shared" si="12"/>
        <v>0</v>
      </c>
      <c r="AB79" s="105">
        <f t="shared" si="12"/>
        <v>0</v>
      </c>
      <c r="AC79" s="105">
        <f t="shared" si="12"/>
        <v>0</v>
      </c>
      <c r="AD79" s="105">
        <f t="shared" si="12"/>
        <v>0</v>
      </c>
      <c r="AE79" s="105">
        <f t="shared" si="12"/>
        <v>0</v>
      </c>
      <c r="AF79" s="105">
        <f t="shared" si="13"/>
        <v>0</v>
      </c>
    </row>
    <row r="80" spans="1:32" outlineLevel="2" x14ac:dyDescent="0.25">
      <c r="A80" s="103" t="str">
        <f t="shared" si="10"/>
        <v>DM-PIERResidentialTOTERDEL</v>
      </c>
      <c r="B80" s="103" t="s">
        <v>225</v>
      </c>
      <c r="C80" s="103" t="s">
        <v>226</v>
      </c>
      <c r="D80" s="127">
        <v>0</v>
      </c>
      <c r="E80" s="127"/>
      <c r="F80" s="129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9">
        <v>0</v>
      </c>
      <c r="O80" s="129">
        <v>0</v>
      </c>
      <c r="P80" s="129">
        <v>0</v>
      </c>
      <c r="Q80" s="129">
        <v>0</v>
      </c>
      <c r="R80" s="130">
        <f t="shared" si="11"/>
        <v>0</v>
      </c>
      <c r="T80" s="105">
        <f t="shared" si="12"/>
        <v>0</v>
      </c>
      <c r="U80" s="105">
        <f t="shared" si="12"/>
        <v>0</v>
      </c>
      <c r="V80" s="105">
        <f t="shared" si="12"/>
        <v>0</v>
      </c>
      <c r="W80" s="105">
        <f t="shared" si="12"/>
        <v>0</v>
      </c>
      <c r="X80" s="105">
        <f t="shared" si="12"/>
        <v>0</v>
      </c>
      <c r="Y80" s="105">
        <f t="shared" si="12"/>
        <v>0</v>
      </c>
      <c r="Z80" s="105">
        <f t="shared" si="12"/>
        <v>0</v>
      </c>
      <c r="AA80" s="105">
        <f t="shared" si="12"/>
        <v>0</v>
      </c>
      <c r="AB80" s="105">
        <f t="shared" si="12"/>
        <v>0</v>
      </c>
      <c r="AC80" s="105">
        <f t="shared" si="12"/>
        <v>0</v>
      </c>
      <c r="AD80" s="105">
        <f t="shared" si="12"/>
        <v>0</v>
      </c>
      <c r="AE80" s="105">
        <f t="shared" si="12"/>
        <v>0</v>
      </c>
      <c r="AF80" s="105">
        <f t="shared" si="13"/>
        <v>0</v>
      </c>
    </row>
    <row r="81" spans="1:32" outlineLevel="2" x14ac:dyDescent="0.25">
      <c r="A81" s="103" t="str">
        <f t="shared" si="10"/>
        <v>DM-PIERResidentialRECYDEL</v>
      </c>
      <c r="B81" s="103" t="s">
        <v>227</v>
      </c>
      <c r="C81" s="103" t="s">
        <v>226</v>
      </c>
      <c r="D81" s="127">
        <v>0</v>
      </c>
      <c r="E81" s="127"/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30">
        <f t="shared" si="11"/>
        <v>0</v>
      </c>
      <c r="T81" s="105">
        <f t="shared" si="12"/>
        <v>0</v>
      </c>
      <c r="U81" s="105">
        <f t="shared" si="12"/>
        <v>0</v>
      </c>
      <c r="V81" s="105">
        <f t="shared" si="12"/>
        <v>0</v>
      </c>
      <c r="W81" s="105">
        <f t="shared" si="12"/>
        <v>0</v>
      </c>
      <c r="X81" s="105">
        <f t="shared" si="12"/>
        <v>0</v>
      </c>
      <c r="Y81" s="105">
        <f t="shared" si="12"/>
        <v>0</v>
      </c>
      <c r="Z81" s="105">
        <f t="shared" si="12"/>
        <v>0</v>
      </c>
      <c r="AA81" s="105">
        <f t="shared" si="12"/>
        <v>0</v>
      </c>
      <c r="AB81" s="105">
        <f t="shared" si="12"/>
        <v>0</v>
      </c>
      <c r="AC81" s="105">
        <f t="shared" si="12"/>
        <v>0</v>
      </c>
      <c r="AD81" s="105">
        <f t="shared" si="12"/>
        <v>0</v>
      </c>
      <c r="AE81" s="105">
        <f t="shared" si="12"/>
        <v>0</v>
      </c>
      <c r="AF81" s="105">
        <f t="shared" si="13"/>
        <v>0</v>
      </c>
    </row>
    <row r="82" spans="1:32" outlineLevel="1" x14ac:dyDescent="0.25">
      <c r="D82" s="127"/>
      <c r="E82" s="127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30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</row>
    <row r="83" spans="1:32" outlineLevel="1" x14ac:dyDescent="0.25">
      <c r="C83" s="135" t="s">
        <v>230</v>
      </c>
      <c r="D83" s="127"/>
      <c r="E83" s="127"/>
      <c r="F83" s="136">
        <f>SUM(F75:F82)</f>
        <v>0</v>
      </c>
      <c r="G83" s="136">
        <f t="shared" ref="G83:R83" si="14">SUM(G75:G82)</f>
        <v>0</v>
      </c>
      <c r="H83" s="136">
        <f t="shared" si="14"/>
        <v>0</v>
      </c>
      <c r="I83" s="136">
        <f t="shared" si="14"/>
        <v>0</v>
      </c>
      <c r="J83" s="136">
        <f t="shared" si="14"/>
        <v>0</v>
      </c>
      <c r="K83" s="136">
        <f t="shared" si="14"/>
        <v>0</v>
      </c>
      <c r="L83" s="136">
        <f t="shared" si="14"/>
        <v>0</v>
      </c>
      <c r="M83" s="136">
        <f t="shared" si="14"/>
        <v>0</v>
      </c>
      <c r="N83" s="136">
        <f t="shared" si="14"/>
        <v>0</v>
      </c>
      <c r="O83" s="136">
        <f t="shared" si="14"/>
        <v>0</v>
      </c>
      <c r="P83" s="136">
        <f t="shared" si="14"/>
        <v>0</v>
      </c>
      <c r="Q83" s="136">
        <f t="shared" si="14"/>
        <v>0</v>
      </c>
      <c r="R83" s="136">
        <f t="shared" si="14"/>
        <v>0</v>
      </c>
      <c r="T83" s="137">
        <f>SUM(T75:T77)</f>
        <v>0</v>
      </c>
      <c r="U83" s="137">
        <f t="shared" ref="U83:AF83" si="15">SUM(U75:U77)</f>
        <v>0</v>
      </c>
      <c r="V83" s="137">
        <f t="shared" si="15"/>
        <v>0</v>
      </c>
      <c r="W83" s="137">
        <f t="shared" si="15"/>
        <v>0</v>
      </c>
      <c r="X83" s="137">
        <f t="shared" si="15"/>
        <v>0</v>
      </c>
      <c r="Y83" s="137">
        <f t="shared" si="15"/>
        <v>0</v>
      </c>
      <c r="Z83" s="137">
        <f t="shared" si="15"/>
        <v>0</v>
      </c>
      <c r="AA83" s="137">
        <f t="shared" si="15"/>
        <v>0</v>
      </c>
      <c r="AB83" s="137">
        <f t="shared" si="15"/>
        <v>0</v>
      </c>
      <c r="AC83" s="137">
        <f t="shared" si="15"/>
        <v>0</v>
      </c>
      <c r="AD83" s="137">
        <f t="shared" si="15"/>
        <v>0</v>
      </c>
      <c r="AE83" s="137">
        <f t="shared" si="15"/>
        <v>0</v>
      </c>
      <c r="AF83" s="137">
        <f t="shared" si="15"/>
        <v>0</v>
      </c>
    </row>
    <row r="84" spans="1:32" outlineLevel="1" x14ac:dyDescent="0.25">
      <c r="C84" s="135"/>
      <c r="D84" s="127"/>
      <c r="E84" s="127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30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</row>
    <row r="85" spans="1:32" outlineLevel="1" x14ac:dyDescent="0.25">
      <c r="B85" s="7" t="s">
        <v>231</v>
      </c>
      <c r="D85" s="127"/>
      <c r="E85" s="127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30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</row>
    <row r="86" spans="1:32" outlineLevel="2" x14ac:dyDescent="0.25">
      <c r="A86" s="103" t="str">
        <f t="shared" ref="A86:A92" si="16">+$A$5&amp;$A$9&amp;B86</f>
        <v>DM-PIERResidentialYDW90</v>
      </c>
      <c r="B86" s="103" t="s">
        <v>232</v>
      </c>
      <c r="C86" s="103" t="s">
        <v>233</v>
      </c>
      <c r="D86" s="127">
        <v>0</v>
      </c>
      <c r="E86" s="127"/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29">
        <v>0</v>
      </c>
      <c r="Q86" s="129">
        <v>0</v>
      </c>
      <c r="R86" s="130">
        <f t="shared" ref="R86:R92" si="17">+SUM(F86:Q86)</f>
        <v>0</v>
      </c>
      <c r="T86" s="105">
        <f t="shared" ref="T86:AE92" si="18">+IFERROR(F86/$D86,0)</f>
        <v>0</v>
      </c>
      <c r="U86" s="105">
        <f t="shared" si="18"/>
        <v>0</v>
      </c>
      <c r="V86" s="105">
        <f t="shared" si="18"/>
        <v>0</v>
      </c>
      <c r="W86" s="105">
        <f t="shared" si="18"/>
        <v>0</v>
      </c>
      <c r="X86" s="105">
        <f t="shared" si="18"/>
        <v>0</v>
      </c>
      <c r="Y86" s="105">
        <f t="shared" si="18"/>
        <v>0</v>
      </c>
      <c r="Z86" s="105">
        <f t="shared" si="18"/>
        <v>0</v>
      </c>
      <c r="AA86" s="105">
        <f t="shared" si="18"/>
        <v>0</v>
      </c>
      <c r="AB86" s="105">
        <f t="shared" si="18"/>
        <v>0</v>
      </c>
      <c r="AC86" s="105">
        <f t="shared" si="18"/>
        <v>0</v>
      </c>
      <c r="AD86" s="105">
        <f t="shared" si="18"/>
        <v>0</v>
      </c>
      <c r="AE86" s="105">
        <f t="shared" si="18"/>
        <v>0</v>
      </c>
      <c r="AF86" s="105">
        <f t="shared" ref="AF86:AF92" si="19">+SUM(T86:AE86)/$AD$2</f>
        <v>0</v>
      </c>
    </row>
    <row r="87" spans="1:32" outlineLevel="2" x14ac:dyDescent="0.25">
      <c r="A87" s="103" t="str">
        <f t="shared" si="16"/>
        <v>DM-PIERResidentialYDW90SNR</v>
      </c>
      <c r="B87" s="103" t="s">
        <v>234</v>
      </c>
      <c r="C87" s="103" t="s">
        <v>235</v>
      </c>
      <c r="D87" s="127">
        <v>0</v>
      </c>
      <c r="E87" s="127"/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29">
        <v>0</v>
      </c>
      <c r="R87" s="130">
        <f t="shared" si="17"/>
        <v>0</v>
      </c>
      <c r="T87" s="105">
        <f t="shared" si="18"/>
        <v>0</v>
      </c>
      <c r="U87" s="105">
        <f t="shared" si="18"/>
        <v>0</v>
      </c>
      <c r="V87" s="105">
        <f t="shared" si="18"/>
        <v>0</v>
      </c>
      <c r="W87" s="105">
        <f t="shared" si="18"/>
        <v>0</v>
      </c>
      <c r="X87" s="105">
        <f t="shared" si="18"/>
        <v>0</v>
      </c>
      <c r="Y87" s="105">
        <f t="shared" si="18"/>
        <v>0</v>
      </c>
      <c r="Z87" s="105">
        <f t="shared" si="18"/>
        <v>0</v>
      </c>
      <c r="AA87" s="105">
        <f t="shared" si="18"/>
        <v>0</v>
      </c>
      <c r="AB87" s="105">
        <f t="shared" si="18"/>
        <v>0</v>
      </c>
      <c r="AC87" s="105">
        <f t="shared" si="18"/>
        <v>0</v>
      </c>
      <c r="AD87" s="105">
        <f t="shared" si="18"/>
        <v>0</v>
      </c>
      <c r="AE87" s="105">
        <f t="shared" si="18"/>
        <v>0</v>
      </c>
      <c r="AF87" s="105">
        <f t="shared" si="19"/>
        <v>0</v>
      </c>
    </row>
    <row r="88" spans="1:32" outlineLevel="2" x14ac:dyDescent="0.25">
      <c r="A88" s="103" t="str">
        <f t="shared" si="16"/>
        <v>DM-PIERResidentialYDWDEL</v>
      </c>
      <c r="B88" s="103" t="s">
        <v>236</v>
      </c>
      <c r="C88" s="103" t="s">
        <v>237</v>
      </c>
      <c r="D88" s="127">
        <v>0</v>
      </c>
      <c r="E88" s="127"/>
      <c r="F88" s="129">
        <v>0</v>
      </c>
      <c r="G88" s="129">
        <v>0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29">
        <v>0</v>
      </c>
      <c r="N88" s="129">
        <v>0</v>
      </c>
      <c r="O88" s="129">
        <v>0</v>
      </c>
      <c r="P88" s="129">
        <v>0</v>
      </c>
      <c r="Q88" s="129">
        <v>0</v>
      </c>
      <c r="R88" s="130">
        <f t="shared" si="17"/>
        <v>0</v>
      </c>
      <c r="T88" s="105">
        <f t="shared" si="18"/>
        <v>0</v>
      </c>
      <c r="U88" s="105">
        <f t="shared" si="18"/>
        <v>0</v>
      </c>
      <c r="V88" s="105">
        <f t="shared" si="18"/>
        <v>0</v>
      </c>
      <c r="W88" s="105">
        <f t="shared" si="18"/>
        <v>0</v>
      </c>
      <c r="X88" s="105">
        <f t="shared" si="18"/>
        <v>0</v>
      </c>
      <c r="Y88" s="105">
        <f t="shared" si="18"/>
        <v>0</v>
      </c>
      <c r="Z88" s="105">
        <f t="shared" si="18"/>
        <v>0</v>
      </c>
      <c r="AA88" s="105">
        <f t="shared" si="18"/>
        <v>0</v>
      </c>
      <c r="AB88" s="105">
        <f t="shared" si="18"/>
        <v>0</v>
      </c>
      <c r="AC88" s="105">
        <f t="shared" si="18"/>
        <v>0</v>
      </c>
      <c r="AD88" s="105">
        <f t="shared" si="18"/>
        <v>0</v>
      </c>
      <c r="AE88" s="105">
        <f t="shared" si="18"/>
        <v>0</v>
      </c>
      <c r="AF88" s="105">
        <f t="shared" si="19"/>
        <v>0</v>
      </c>
    </row>
    <row r="89" spans="1:32" outlineLevel="2" x14ac:dyDescent="0.25">
      <c r="A89" s="103" t="str">
        <f t="shared" si="16"/>
        <v>DM-PIERResidentialYDWEX</v>
      </c>
      <c r="B89" s="103" t="s">
        <v>238</v>
      </c>
      <c r="C89" s="103" t="s">
        <v>239</v>
      </c>
      <c r="D89" s="127">
        <v>0</v>
      </c>
      <c r="E89" s="127"/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9">
        <v>0</v>
      </c>
      <c r="O89" s="129">
        <v>0</v>
      </c>
      <c r="P89" s="129">
        <v>0</v>
      </c>
      <c r="Q89" s="129">
        <v>0</v>
      </c>
      <c r="R89" s="130">
        <f t="shared" si="17"/>
        <v>0</v>
      </c>
      <c r="T89" s="105">
        <f t="shared" si="18"/>
        <v>0</v>
      </c>
      <c r="U89" s="105">
        <f t="shared" si="18"/>
        <v>0</v>
      </c>
      <c r="V89" s="105">
        <f t="shared" si="18"/>
        <v>0</v>
      </c>
      <c r="W89" s="105">
        <f t="shared" si="18"/>
        <v>0</v>
      </c>
      <c r="X89" s="105">
        <f t="shared" si="18"/>
        <v>0</v>
      </c>
      <c r="Y89" s="105">
        <f t="shared" si="18"/>
        <v>0</v>
      </c>
      <c r="Z89" s="105">
        <f t="shared" si="18"/>
        <v>0</v>
      </c>
      <c r="AA89" s="105">
        <f t="shared" si="18"/>
        <v>0</v>
      </c>
      <c r="AB89" s="105">
        <f t="shared" si="18"/>
        <v>0</v>
      </c>
      <c r="AC89" s="105">
        <f t="shared" si="18"/>
        <v>0</v>
      </c>
      <c r="AD89" s="105">
        <f t="shared" si="18"/>
        <v>0</v>
      </c>
      <c r="AE89" s="105">
        <f t="shared" si="18"/>
        <v>0</v>
      </c>
      <c r="AF89" s="105">
        <f t="shared" si="19"/>
        <v>0</v>
      </c>
    </row>
    <row r="90" spans="1:32" outlineLevel="2" x14ac:dyDescent="0.25">
      <c r="A90" s="103" t="str">
        <f t="shared" si="16"/>
        <v>DM-PIERResidentialDRVNR-YARDWASTE</v>
      </c>
      <c r="B90" s="103" t="s">
        <v>240</v>
      </c>
      <c r="C90" s="103" t="s">
        <v>241</v>
      </c>
      <c r="D90" s="127">
        <v>0</v>
      </c>
      <c r="E90" s="127"/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9">
        <v>0</v>
      </c>
      <c r="O90" s="129">
        <v>0</v>
      </c>
      <c r="P90" s="129">
        <v>0</v>
      </c>
      <c r="Q90" s="129">
        <v>0</v>
      </c>
      <c r="R90" s="130">
        <f t="shared" si="17"/>
        <v>0</v>
      </c>
      <c r="T90" s="105">
        <f t="shared" si="18"/>
        <v>0</v>
      </c>
      <c r="U90" s="105">
        <f t="shared" si="18"/>
        <v>0</v>
      </c>
      <c r="V90" s="105">
        <f t="shared" si="18"/>
        <v>0</v>
      </c>
      <c r="W90" s="105">
        <f t="shared" si="18"/>
        <v>0</v>
      </c>
      <c r="X90" s="105">
        <f t="shared" si="18"/>
        <v>0</v>
      </c>
      <c r="Y90" s="105">
        <f t="shared" si="18"/>
        <v>0</v>
      </c>
      <c r="Z90" s="105">
        <f t="shared" si="18"/>
        <v>0</v>
      </c>
      <c r="AA90" s="105">
        <f t="shared" si="18"/>
        <v>0</v>
      </c>
      <c r="AB90" s="105">
        <f t="shared" si="18"/>
        <v>0</v>
      </c>
      <c r="AC90" s="105">
        <f t="shared" si="18"/>
        <v>0</v>
      </c>
      <c r="AD90" s="105">
        <f t="shared" si="18"/>
        <v>0</v>
      </c>
      <c r="AE90" s="105">
        <f t="shared" si="18"/>
        <v>0</v>
      </c>
      <c r="AF90" s="105">
        <f t="shared" si="19"/>
        <v>0</v>
      </c>
    </row>
    <row r="91" spans="1:32" outlineLevel="2" x14ac:dyDescent="0.25">
      <c r="A91" s="103" t="str">
        <f t="shared" si="16"/>
        <v>DM-PIERResidentialPACKR-YARDWASTE</v>
      </c>
      <c r="B91" s="103" t="s">
        <v>242</v>
      </c>
      <c r="C91" s="103" t="s">
        <v>243</v>
      </c>
      <c r="D91" s="127">
        <v>0</v>
      </c>
      <c r="E91" s="127"/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30">
        <f t="shared" si="17"/>
        <v>0</v>
      </c>
      <c r="T91" s="105">
        <f t="shared" si="18"/>
        <v>0</v>
      </c>
      <c r="U91" s="105">
        <f t="shared" si="18"/>
        <v>0</v>
      </c>
      <c r="V91" s="105">
        <f t="shared" si="18"/>
        <v>0</v>
      </c>
      <c r="W91" s="105">
        <f t="shared" si="18"/>
        <v>0</v>
      </c>
      <c r="X91" s="105">
        <f t="shared" si="18"/>
        <v>0</v>
      </c>
      <c r="Y91" s="105">
        <f t="shared" si="18"/>
        <v>0</v>
      </c>
      <c r="Z91" s="105">
        <f t="shared" si="18"/>
        <v>0</v>
      </c>
      <c r="AA91" s="105">
        <f t="shared" si="18"/>
        <v>0</v>
      </c>
      <c r="AB91" s="105">
        <f t="shared" si="18"/>
        <v>0</v>
      </c>
      <c r="AC91" s="105">
        <f t="shared" si="18"/>
        <v>0</v>
      </c>
      <c r="AD91" s="105">
        <f t="shared" si="18"/>
        <v>0</v>
      </c>
      <c r="AE91" s="105">
        <f t="shared" si="18"/>
        <v>0</v>
      </c>
      <c r="AF91" s="105">
        <f t="shared" si="19"/>
        <v>0</v>
      </c>
    </row>
    <row r="92" spans="1:32" outlineLevel="2" x14ac:dyDescent="0.25">
      <c r="A92" s="103" t="str">
        <f t="shared" si="16"/>
        <v>DM-PIERResidentialTRIPYCARTS</v>
      </c>
      <c r="B92" s="103" t="s">
        <v>244</v>
      </c>
      <c r="C92" s="103" t="s">
        <v>245</v>
      </c>
      <c r="D92" s="127">
        <v>0</v>
      </c>
      <c r="E92" s="127"/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30">
        <f t="shared" si="17"/>
        <v>0</v>
      </c>
      <c r="T92" s="105">
        <f t="shared" si="18"/>
        <v>0</v>
      </c>
      <c r="U92" s="105">
        <f t="shared" si="18"/>
        <v>0</v>
      </c>
      <c r="V92" s="105">
        <f t="shared" si="18"/>
        <v>0</v>
      </c>
      <c r="W92" s="105">
        <f t="shared" si="18"/>
        <v>0</v>
      </c>
      <c r="X92" s="105">
        <f t="shared" si="18"/>
        <v>0</v>
      </c>
      <c r="Y92" s="105">
        <f t="shared" si="18"/>
        <v>0</v>
      </c>
      <c r="Z92" s="105">
        <f t="shared" si="18"/>
        <v>0</v>
      </c>
      <c r="AA92" s="105">
        <f t="shared" si="18"/>
        <v>0</v>
      </c>
      <c r="AB92" s="105">
        <f t="shared" si="18"/>
        <v>0</v>
      </c>
      <c r="AC92" s="105">
        <f t="shared" si="18"/>
        <v>0</v>
      </c>
      <c r="AD92" s="105">
        <f t="shared" si="18"/>
        <v>0</v>
      </c>
      <c r="AE92" s="105">
        <f t="shared" si="18"/>
        <v>0</v>
      </c>
      <c r="AF92" s="105">
        <f t="shared" si="19"/>
        <v>0</v>
      </c>
    </row>
    <row r="93" spans="1:32" outlineLevel="1" x14ac:dyDescent="0.25">
      <c r="D93" s="127"/>
      <c r="E93" s="127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30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</row>
    <row r="94" spans="1:32" outlineLevel="1" x14ac:dyDescent="0.25">
      <c r="C94" s="135" t="s">
        <v>248</v>
      </c>
      <c r="D94" s="127"/>
      <c r="E94" s="127"/>
      <c r="F94" s="136">
        <f t="shared" ref="F94:R94" si="20">SUM(F86:F93)</f>
        <v>0</v>
      </c>
      <c r="G94" s="136">
        <f t="shared" si="20"/>
        <v>0</v>
      </c>
      <c r="H94" s="136">
        <f t="shared" si="20"/>
        <v>0</v>
      </c>
      <c r="I94" s="136">
        <f t="shared" si="20"/>
        <v>0</v>
      </c>
      <c r="J94" s="136">
        <f t="shared" si="20"/>
        <v>0</v>
      </c>
      <c r="K94" s="136">
        <f t="shared" si="20"/>
        <v>0</v>
      </c>
      <c r="L94" s="136">
        <f t="shared" si="20"/>
        <v>0</v>
      </c>
      <c r="M94" s="136">
        <f t="shared" si="20"/>
        <v>0</v>
      </c>
      <c r="N94" s="136">
        <f t="shared" si="20"/>
        <v>0</v>
      </c>
      <c r="O94" s="136">
        <f t="shared" si="20"/>
        <v>0</v>
      </c>
      <c r="P94" s="136">
        <f t="shared" si="20"/>
        <v>0</v>
      </c>
      <c r="Q94" s="136">
        <f t="shared" si="20"/>
        <v>0</v>
      </c>
      <c r="R94" s="136">
        <f t="shared" si="20"/>
        <v>0</v>
      </c>
      <c r="T94" s="137">
        <f>SUM(T86:T87)</f>
        <v>0</v>
      </c>
      <c r="U94" s="137">
        <f t="shared" ref="U94:AF94" si="21">SUM(U86:U87)</f>
        <v>0</v>
      </c>
      <c r="V94" s="137">
        <f t="shared" si="21"/>
        <v>0</v>
      </c>
      <c r="W94" s="137">
        <f t="shared" si="21"/>
        <v>0</v>
      </c>
      <c r="X94" s="137">
        <f t="shared" si="21"/>
        <v>0</v>
      </c>
      <c r="Y94" s="137">
        <f t="shared" si="21"/>
        <v>0</v>
      </c>
      <c r="Z94" s="137">
        <f t="shared" si="21"/>
        <v>0</v>
      </c>
      <c r="AA94" s="137">
        <f t="shared" si="21"/>
        <v>0</v>
      </c>
      <c r="AB94" s="137">
        <f t="shared" si="21"/>
        <v>0</v>
      </c>
      <c r="AC94" s="137">
        <f t="shared" si="21"/>
        <v>0</v>
      </c>
      <c r="AD94" s="137">
        <f t="shared" si="21"/>
        <v>0</v>
      </c>
      <c r="AE94" s="137">
        <f t="shared" si="21"/>
        <v>0</v>
      </c>
      <c r="AF94" s="137">
        <f t="shared" si="21"/>
        <v>0</v>
      </c>
    </row>
    <row r="95" spans="1:32" outlineLevel="1" x14ac:dyDescent="0.25">
      <c r="C95" s="135"/>
      <c r="D95" s="127"/>
      <c r="E95" s="127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30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</row>
    <row r="96" spans="1:32" outlineLevel="1" x14ac:dyDescent="0.25">
      <c r="D96" s="127"/>
      <c r="E96" s="127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30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</row>
    <row r="97" spans="1:32" s="7" customFormat="1" x14ac:dyDescent="0.25">
      <c r="B97" s="7" t="s">
        <v>249</v>
      </c>
      <c r="D97" s="127"/>
      <c r="E97" s="127"/>
      <c r="F97" s="144">
        <f t="shared" ref="F97:Q97" si="22">+F72+F83+F94</f>
        <v>0</v>
      </c>
      <c r="G97" s="144">
        <f t="shared" si="22"/>
        <v>0</v>
      </c>
      <c r="H97" s="144">
        <f t="shared" si="22"/>
        <v>0</v>
      </c>
      <c r="I97" s="144">
        <f t="shared" si="22"/>
        <v>0</v>
      </c>
      <c r="J97" s="144">
        <f t="shared" si="22"/>
        <v>0</v>
      </c>
      <c r="K97" s="144">
        <f t="shared" si="22"/>
        <v>0</v>
      </c>
      <c r="L97" s="144">
        <f t="shared" si="22"/>
        <v>0</v>
      </c>
      <c r="M97" s="144">
        <f t="shared" si="22"/>
        <v>0</v>
      </c>
      <c r="N97" s="144">
        <f t="shared" si="22"/>
        <v>0</v>
      </c>
      <c r="O97" s="144">
        <f t="shared" si="22"/>
        <v>0</v>
      </c>
      <c r="P97" s="144">
        <f t="shared" si="22"/>
        <v>0</v>
      </c>
      <c r="Q97" s="144">
        <f t="shared" si="22"/>
        <v>0</v>
      </c>
      <c r="R97" s="130">
        <f t="shared" ref="R97" si="23">+SUM(F97:Q97)</f>
        <v>0</v>
      </c>
      <c r="S97" s="109"/>
      <c r="T97" s="145">
        <f t="shared" ref="T97:AF97" si="24">+T72+T83+T94</f>
        <v>0</v>
      </c>
      <c r="U97" s="145">
        <f t="shared" si="24"/>
        <v>0</v>
      </c>
      <c r="V97" s="145">
        <f t="shared" si="24"/>
        <v>0</v>
      </c>
      <c r="W97" s="145">
        <f t="shared" si="24"/>
        <v>0</v>
      </c>
      <c r="X97" s="145">
        <f t="shared" si="24"/>
        <v>0</v>
      </c>
      <c r="Y97" s="145">
        <f t="shared" si="24"/>
        <v>0</v>
      </c>
      <c r="Z97" s="145">
        <f t="shared" si="24"/>
        <v>0</v>
      </c>
      <c r="AA97" s="145">
        <f t="shared" si="24"/>
        <v>0</v>
      </c>
      <c r="AB97" s="145">
        <f t="shared" si="24"/>
        <v>0</v>
      </c>
      <c r="AC97" s="145">
        <f t="shared" si="24"/>
        <v>0</v>
      </c>
      <c r="AD97" s="145">
        <f t="shared" si="24"/>
        <v>0</v>
      </c>
      <c r="AE97" s="145">
        <f t="shared" si="24"/>
        <v>0</v>
      </c>
      <c r="AF97" s="145">
        <f t="shared" si="24"/>
        <v>0</v>
      </c>
    </row>
    <row r="98" spans="1:32" s="7" customFormat="1" outlineLevel="1" x14ac:dyDescent="0.25">
      <c r="D98" s="127"/>
      <c r="E98" s="127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30"/>
      <c r="S98" s="109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</row>
    <row r="99" spans="1:32" s="7" customFormat="1" outlineLevel="1" x14ac:dyDescent="0.25">
      <c r="D99" s="127"/>
      <c r="E99" s="127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30"/>
      <c r="S99" s="109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</row>
    <row r="100" spans="1:32" outlineLevel="1" x14ac:dyDescent="0.25">
      <c r="B100" s="121" t="s">
        <v>250</v>
      </c>
      <c r="C100" s="122"/>
      <c r="D100" s="127"/>
      <c r="E100" s="127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30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</row>
    <row r="101" spans="1:32" outlineLevel="1" x14ac:dyDescent="0.25">
      <c r="B101" s="121"/>
      <c r="C101" s="122"/>
      <c r="D101" s="127"/>
      <c r="E101" s="127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30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</row>
    <row r="102" spans="1:32" outlineLevel="1" x14ac:dyDescent="0.25">
      <c r="A102" s="103" t="s">
        <v>26</v>
      </c>
      <c r="B102" s="126" t="s">
        <v>252</v>
      </c>
      <c r="C102" s="122"/>
      <c r="D102" s="127"/>
      <c r="E102" s="127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30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</row>
    <row r="103" spans="1:32" outlineLevel="2" x14ac:dyDescent="0.25">
      <c r="A103" s="103" t="str">
        <f>+$A$5&amp;$A$102&amp;B103</f>
        <v>DM-PIERCommercial20CW1</v>
      </c>
      <c r="B103" s="103" t="s">
        <v>253</v>
      </c>
      <c r="C103" s="103" t="s">
        <v>254</v>
      </c>
      <c r="D103" s="127">
        <v>0</v>
      </c>
      <c r="E103" s="127"/>
      <c r="F103" s="129">
        <v>0</v>
      </c>
      <c r="G103" s="129">
        <v>0</v>
      </c>
      <c r="H103" s="129">
        <v>0</v>
      </c>
      <c r="I103" s="129">
        <v>0</v>
      </c>
      <c r="J103" s="129">
        <v>0</v>
      </c>
      <c r="K103" s="129">
        <v>0</v>
      </c>
      <c r="L103" s="129">
        <v>0</v>
      </c>
      <c r="M103" s="129">
        <v>0</v>
      </c>
      <c r="N103" s="129">
        <v>0</v>
      </c>
      <c r="O103" s="129">
        <v>0</v>
      </c>
      <c r="P103" s="129">
        <v>0</v>
      </c>
      <c r="Q103" s="129">
        <v>0</v>
      </c>
      <c r="R103" s="130">
        <f t="shared" ref="R103:R166" si="25">+SUM(F103:Q103)</f>
        <v>0</v>
      </c>
      <c r="S103" s="175"/>
      <c r="T103" s="105">
        <f t="shared" ref="T103:AE124" si="26">+IFERROR(F103/$D103,0)</f>
        <v>0</v>
      </c>
      <c r="U103" s="105">
        <f t="shared" si="26"/>
        <v>0</v>
      </c>
      <c r="V103" s="105">
        <f t="shared" si="26"/>
        <v>0</v>
      </c>
      <c r="W103" s="105">
        <f t="shared" si="26"/>
        <v>0</v>
      </c>
      <c r="X103" s="105">
        <f t="shared" si="26"/>
        <v>0</v>
      </c>
      <c r="Y103" s="105">
        <f t="shared" si="26"/>
        <v>0</v>
      </c>
      <c r="Z103" s="105">
        <f t="shared" si="26"/>
        <v>0</v>
      </c>
      <c r="AA103" s="105">
        <f t="shared" si="26"/>
        <v>0</v>
      </c>
      <c r="AB103" s="105">
        <f t="shared" si="26"/>
        <v>0</v>
      </c>
      <c r="AC103" s="105">
        <f t="shared" si="26"/>
        <v>0</v>
      </c>
      <c r="AD103" s="105">
        <f t="shared" si="26"/>
        <v>0</v>
      </c>
      <c r="AE103" s="105">
        <f t="shared" si="26"/>
        <v>0</v>
      </c>
      <c r="AF103" s="105">
        <f t="shared" ref="AF103:AF166" si="27">+SUM(T103:AE103)/$AD$2</f>
        <v>0</v>
      </c>
    </row>
    <row r="104" spans="1:32" outlineLevel="2" x14ac:dyDescent="0.25">
      <c r="A104" s="103" t="str">
        <f t="shared" ref="A104:A167" si="28">+$A$5&amp;$A$102&amp;B104</f>
        <v>DM-PIERCommercial32C2W2</v>
      </c>
      <c r="B104" s="103" t="s">
        <v>255</v>
      </c>
      <c r="C104" s="103" t="s">
        <v>256</v>
      </c>
      <c r="D104" s="127">
        <v>0</v>
      </c>
      <c r="E104" s="127"/>
      <c r="F104" s="129">
        <v>0</v>
      </c>
      <c r="G104" s="129">
        <v>0</v>
      </c>
      <c r="H104" s="129">
        <v>0</v>
      </c>
      <c r="I104" s="129">
        <v>0</v>
      </c>
      <c r="J104" s="129">
        <v>0</v>
      </c>
      <c r="K104" s="129">
        <v>0</v>
      </c>
      <c r="L104" s="129">
        <v>0</v>
      </c>
      <c r="M104" s="129">
        <v>0</v>
      </c>
      <c r="N104" s="129">
        <v>0</v>
      </c>
      <c r="O104" s="129">
        <v>0</v>
      </c>
      <c r="P104" s="129">
        <v>0</v>
      </c>
      <c r="Q104" s="129">
        <v>0</v>
      </c>
      <c r="R104" s="130">
        <f t="shared" si="25"/>
        <v>0</v>
      </c>
      <c r="S104" s="175"/>
      <c r="T104" s="105">
        <f t="shared" si="26"/>
        <v>0</v>
      </c>
      <c r="U104" s="105">
        <f t="shared" si="26"/>
        <v>0</v>
      </c>
      <c r="V104" s="105">
        <f t="shared" si="26"/>
        <v>0</v>
      </c>
      <c r="W104" s="105">
        <f t="shared" si="26"/>
        <v>0</v>
      </c>
      <c r="X104" s="105">
        <f t="shared" si="26"/>
        <v>0</v>
      </c>
      <c r="Y104" s="105">
        <f t="shared" si="26"/>
        <v>0</v>
      </c>
      <c r="Z104" s="105">
        <f t="shared" si="26"/>
        <v>0</v>
      </c>
      <c r="AA104" s="105">
        <f t="shared" si="26"/>
        <v>0</v>
      </c>
      <c r="AB104" s="105">
        <f t="shared" si="26"/>
        <v>0</v>
      </c>
      <c r="AC104" s="105">
        <f t="shared" si="26"/>
        <v>0</v>
      </c>
      <c r="AD104" s="105">
        <f t="shared" si="26"/>
        <v>0</v>
      </c>
      <c r="AE104" s="105">
        <f t="shared" si="26"/>
        <v>0</v>
      </c>
      <c r="AF104" s="132">
        <f t="shared" si="27"/>
        <v>0</v>
      </c>
    </row>
    <row r="105" spans="1:32" outlineLevel="2" x14ac:dyDescent="0.25">
      <c r="A105" s="103" t="str">
        <f t="shared" si="28"/>
        <v>DM-PIERCommercial32CE1</v>
      </c>
      <c r="B105" s="103" t="s">
        <v>257</v>
      </c>
      <c r="C105" s="103" t="s">
        <v>258</v>
      </c>
      <c r="D105" s="127">
        <v>0</v>
      </c>
      <c r="E105" s="127"/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29">
        <v>0</v>
      </c>
      <c r="N105" s="129">
        <v>0</v>
      </c>
      <c r="O105" s="129">
        <v>0</v>
      </c>
      <c r="P105" s="129">
        <v>0</v>
      </c>
      <c r="Q105" s="129">
        <v>0</v>
      </c>
      <c r="R105" s="130">
        <f t="shared" si="25"/>
        <v>0</v>
      </c>
      <c r="S105" s="175"/>
      <c r="T105" s="105">
        <f t="shared" si="26"/>
        <v>0</v>
      </c>
      <c r="U105" s="105">
        <f t="shared" si="26"/>
        <v>0</v>
      </c>
      <c r="V105" s="105">
        <f t="shared" si="26"/>
        <v>0</v>
      </c>
      <c r="W105" s="105">
        <f t="shared" si="26"/>
        <v>0</v>
      </c>
      <c r="X105" s="105">
        <f t="shared" si="26"/>
        <v>0</v>
      </c>
      <c r="Y105" s="105">
        <f t="shared" si="26"/>
        <v>0</v>
      </c>
      <c r="Z105" s="105">
        <f t="shared" si="26"/>
        <v>0</v>
      </c>
      <c r="AA105" s="105">
        <f t="shared" si="26"/>
        <v>0</v>
      </c>
      <c r="AB105" s="105">
        <f t="shared" si="26"/>
        <v>0</v>
      </c>
      <c r="AC105" s="105">
        <f t="shared" si="26"/>
        <v>0</v>
      </c>
      <c r="AD105" s="105">
        <f t="shared" si="26"/>
        <v>0</v>
      </c>
      <c r="AE105" s="105">
        <f t="shared" si="26"/>
        <v>0</v>
      </c>
      <c r="AF105" s="132">
        <f t="shared" si="27"/>
        <v>0</v>
      </c>
    </row>
    <row r="106" spans="1:32" outlineLevel="2" x14ac:dyDescent="0.25">
      <c r="A106" s="103" t="str">
        <f t="shared" si="28"/>
        <v>DM-PIERCommercial32CW1</v>
      </c>
      <c r="B106" s="103" t="s">
        <v>259</v>
      </c>
      <c r="C106" s="103" t="s">
        <v>108</v>
      </c>
      <c r="D106" s="127">
        <v>0</v>
      </c>
      <c r="E106" s="127"/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30">
        <f t="shared" si="25"/>
        <v>0</v>
      </c>
      <c r="S106" s="175"/>
      <c r="T106" s="105">
        <f t="shared" si="26"/>
        <v>0</v>
      </c>
      <c r="U106" s="105">
        <f t="shared" si="26"/>
        <v>0</v>
      </c>
      <c r="V106" s="105">
        <f t="shared" si="26"/>
        <v>0</v>
      </c>
      <c r="W106" s="105">
        <f t="shared" si="26"/>
        <v>0</v>
      </c>
      <c r="X106" s="105">
        <f t="shared" si="26"/>
        <v>0</v>
      </c>
      <c r="Y106" s="105">
        <f t="shared" si="26"/>
        <v>0</v>
      </c>
      <c r="Z106" s="105">
        <f t="shared" si="26"/>
        <v>0</v>
      </c>
      <c r="AA106" s="105">
        <f t="shared" si="26"/>
        <v>0</v>
      </c>
      <c r="AB106" s="105">
        <f t="shared" si="26"/>
        <v>0</v>
      </c>
      <c r="AC106" s="105">
        <f t="shared" si="26"/>
        <v>0</v>
      </c>
      <c r="AD106" s="105">
        <f t="shared" si="26"/>
        <v>0</v>
      </c>
      <c r="AE106" s="105">
        <f t="shared" si="26"/>
        <v>0</v>
      </c>
      <c r="AF106" s="132">
        <f t="shared" si="27"/>
        <v>0</v>
      </c>
    </row>
    <row r="107" spans="1:32" outlineLevel="2" x14ac:dyDescent="0.25">
      <c r="A107" s="103" t="str">
        <f t="shared" si="28"/>
        <v>DM-PIERCommercial32CW2</v>
      </c>
      <c r="B107" s="103" t="s">
        <v>261</v>
      </c>
      <c r="C107" s="103" t="s">
        <v>260</v>
      </c>
      <c r="D107" s="127">
        <v>0</v>
      </c>
      <c r="E107" s="127"/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30">
        <f t="shared" si="25"/>
        <v>0</v>
      </c>
      <c r="S107" s="175"/>
      <c r="T107" s="105">
        <f t="shared" si="26"/>
        <v>0</v>
      </c>
      <c r="U107" s="105">
        <f t="shared" si="26"/>
        <v>0</v>
      </c>
      <c r="V107" s="105">
        <f t="shared" si="26"/>
        <v>0</v>
      </c>
      <c r="W107" s="105">
        <f t="shared" si="26"/>
        <v>0</v>
      </c>
      <c r="X107" s="105">
        <f t="shared" si="26"/>
        <v>0</v>
      </c>
      <c r="Y107" s="105">
        <f t="shared" si="26"/>
        <v>0</v>
      </c>
      <c r="Z107" s="105">
        <f t="shared" si="26"/>
        <v>0</v>
      </c>
      <c r="AA107" s="105">
        <f t="shared" si="26"/>
        <v>0</v>
      </c>
      <c r="AB107" s="105">
        <f t="shared" si="26"/>
        <v>0</v>
      </c>
      <c r="AC107" s="105">
        <f t="shared" si="26"/>
        <v>0</v>
      </c>
      <c r="AD107" s="105">
        <f t="shared" si="26"/>
        <v>0</v>
      </c>
      <c r="AE107" s="105">
        <f t="shared" si="26"/>
        <v>0</v>
      </c>
      <c r="AF107" s="132">
        <f t="shared" si="27"/>
        <v>0</v>
      </c>
    </row>
    <row r="108" spans="1:32" outlineLevel="2" x14ac:dyDescent="0.25">
      <c r="A108" s="103" t="str">
        <f t="shared" si="28"/>
        <v>DM-PIERCommercial32CW3</v>
      </c>
      <c r="B108" s="103" t="s">
        <v>262</v>
      </c>
      <c r="C108" s="103" t="s">
        <v>263</v>
      </c>
      <c r="D108" s="127">
        <v>0</v>
      </c>
      <c r="E108" s="127"/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30">
        <f t="shared" si="25"/>
        <v>0</v>
      </c>
      <c r="S108" s="175"/>
      <c r="T108" s="105">
        <f t="shared" si="26"/>
        <v>0</v>
      </c>
      <c r="U108" s="105">
        <f t="shared" si="26"/>
        <v>0</v>
      </c>
      <c r="V108" s="105">
        <f t="shared" si="26"/>
        <v>0</v>
      </c>
      <c r="W108" s="105">
        <f t="shared" si="26"/>
        <v>0</v>
      </c>
      <c r="X108" s="105">
        <f t="shared" si="26"/>
        <v>0</v>
      </c>
      <c r="Y108" s="105">
        <f t="shared" si="26"/>
        <v>0</v>
      </c>
      <c r="Z108" s="105">
        <f t="shared" si="26"/>
        <v>0</v>
      </c>
      <c r="AA108" s="105">
        <f t="shared" si="26"/>
        <v>0</v>
      </c>
      <c r="AB108" s="105">
        <f t="shared" si="26"/>
        <v>0</v>
      </c>
      <c r="AC108" s="105">
        <f t="shared" si="26"/>
        <v>0</v>
      </c>
      <c r="AD108" s="105">
        <f t="shared" si="26"/>
        <v>0</v>
      </c>
      <c r="AE108" s="105">
        <f t="shared" si="26"/>
        <v>0</v>
      </c>
      <c r="AF108" s="132">
        <f t="shared" si="27"/>
        <v>0</v>
      </c>
    </row>
    <row r="109" spans="1:32" outlineLevel="2" x14ac:dyDescent="0.25">
      <c r="A109" s="103" t="str">
        <f t="shared" si="28"/>
        <v>DM-PIERCommercial32CW4</v>
      </c>
      <c r="B109" s="103" t="s">
        <v>264</v>
      </c>
      <c r="C109" s="103" t="s">
        <v>265</v>
      </c>
      <c r="D109" s="127">
        <v>0</v>
      </c>
      <c r="E109" s="127"/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30">
        <f t="shared" si="25"/>
        <v>0</v>
      </c>
      <c r="S109" s="175"/>
      <c r="T109" s="105">
        <f t="shared" si="26"/>
        <v>0</v>
      </c>
      <c r="U109" s="105">
        <f t="shared" si="26"/>
        <v>0</v>
      </c>
      <c r="V109" s="105">
        <f t="shared" si="26"/>
        <v>0</v>
      </c>
      <c r="W109" s="105">
        <f t="shared" si="26"/>
        <v>0</v>
      </c>
      <c r="X109" s="105">
        <f t="shared" si="26"/>
        <v>0</v>
      </c>
      <c r="Y109" s="105">
        <f t="shared" si="26"/>
        <v>0</v>
      </c>
      <c r="Z109" s="105">
        <f t="shared" si="26"/>
        <v>0</v>
      </c>
      <c r="AA109" s="105">
        <f t="shared" si="26"/>
        <v>0</v>
      </c>
      <c r="AB109" s="105">
        <f t="shared" si="26"/>
        <v>0</v>
      </c>
      <c r="AC109" s="105">
        <f t="shared" si="26"/>
        <v>0</v>
      </c>
      <c r="AD109" s="105">
        <f t="shared" si="26"/>
        <v>0</v>
      </c>
      <c r="AE109" s="105">
        <f t="shared" si="26"/>
        <v>0</v>
      </c>
      <c r="AF109" s="132">
        <f t="shared" si="27"/>
        <v>0</v>
      </c>
    </row>
    <row r="110" spans="1:32" outlineLevel="2" x14ac:dyDescent="0.25">
      <c r="A110" s="103" t="str">
        <f t="shared" si="28"/>
        <v>DM-PIERCommercial35CW1</v>
      </c>
      <c r="B110" s="103" t="s">
        <v>266</v>
      </c>
      <c r="C110" s="103" t="s">
        <v>267</v>
      </c>
      <c r="D110" s="127">
        <v>0</v>
      </c>
      <c r="E110" s="127"/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30">
        <f t="shared" si="25"/>
        <v>0</v>
      </c>
      <c r="S110" s="175"/>
      <c r="T110" s="105">
        <f t="shared" si="26"/>
        <v>0</v>
      </c>
      <c r="U110" s="105">
        <f t="shared" si="26"/>
        <v>0</v>
      </c>
      <c r="V110" s="105">
        <f t="shared" si="26"/>
        <v>0</v>
      </c>
      <c r="W110" s="105">
        <f t="shared" si="26"/>
        <v>0</v>
      </c>
      <c r="X110" s="105">
        <f t="shared" si="26"/>
        <v>0</v>
      </c>
      <c r="Y110" s="105">
        <f t="shared" si="26"/>
        <v>0</v>
      </c>
      <c r="Z110" s="105">
        <f t="shared" si="26"/>
        <v>0</v>
      </c>
      <c r="AA110" s="105">
        <f t="shared" si="26"/>
        <v>0</v>
      </c>
      <c r="AB110" s="105">
        <f t="shared" si="26"/>
        <v>0</v>
      </c>
      <c r="AC110" s="105">
        <f t="shared" si="26"/>
        <v>0</v>
      </c>
      <c r="AD110" s="105">
        <f t="shared" si="26"/>
        <v>0</v>
      </c>
      <c r="AE110" s="105">
        <f t="shared" si="26"/>
        <v>0</v>
      </c>
      <c r="AF110" s="132">
        <f t="shared" si="27"/>
        <v>0</v>
      </c>
    </row>
    <row r="111" spans="1:32" outlineLevel="2" x14ac:dyDescent="0.25">
      <c r="A111" s="103" t="str">
        <f t="shared" si="28"/>
        <v>DM-PIERCommercial65CW1</v>
      </c>
      <c r="B111" s="103" t="s">
        <v>268</v>
      </c>
      <c r="C111" s="103" t="s">
        <v>269</v>
      </c>
      <c r="D111" s="127">
        <v>0</v>
      </c>
      <c r="E111" s="127"/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30">
        <f t="shared" si="25"/>
        <v>0</v>
      </c>
      <c r="S111" s="175"/>
      <c r="T111" s="105">
        <f t="shared" si="26"/>
        <v>0</v>
      </c>
      <c r="U111" s="105">
        <f t="shared" si="26"/>
        <v>0</v>
      </c>
      <c r="V111" s="105">
        <f t="shared" si="26"/>
        <v>0</v>
      </c>
      <c r="W111" s="105">
        <f t="shared" si="26"/>
        <v>0</v>
      </c>
      <c r="X111" s="105">
        <f t="shared" si="26"/>
        <v>0</v>
      </c>
      <c r="Y111" s="105">
        <f t="shared" si="26"/>
        <v>0</v>
      </c>
      <c r="Z111" s="105">
        <f t="shared" si="26"/>
        <v>0</v>
      </c>
      <c r="AA111" s="105">
        <f t="shared" si="26"/>
        <v>0</v>
      </c>
      <c r="AB111" s="105">
        <f t="shared" si="26"/>
        <v>0</v>
      </c>
      <c r="AC111" s="105">
        <f t="shared" si="26"/>
        <v>0</v>
      </c>
      <c r="AD111" s="105">
        <f t="shared" si="26"/>
        <v>0</v>
      </c>
      <c r="AE111" s="105">
        <f t="shared" si="26"/>
        <v>0</v>
      </c>
      <c r="AF111" s="132">
        <f t="shared" si="27"/>
        <v>0</v>
      </c>
    </row>
    <row r="112" spans="1:32" outlineLevel="2" x14ac:dyDescent="0.25">
      <c r="A112" s="103" t="str">
        <f t="shared" si="28"/>
        <v>DM-PIERCommercial95CW1</v>
      </c>
      <c r="B112" s="103" t="s">
        <v>270</v>
      </c>
      <c r="C112" s="103" t="s">
        <v>271</v>
      </c>
      <c r="D112" s="127">
        <v>0</v>
      </c>
      <c r="E112" s="127"/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30">
        <f t="shared" si="25"/>
        <v>0</v>
      </c>
      <c r="S112" s="175"/>
      <c r="T112" s="105">
        <f t="shared" si="26"/>
        <v>0</v>
      </c>
      <c r="U112" s="105">
        <f t="shared" si="26"/>
        <v>0</v>
      </c>
      <c r="V112" s="105">
        <f t="shared" si="26"/>
        <v>0</v>
      </c>
      <c r="W112" s="105">
        <f t="shared" si="26"/>
        <v>0</v>
      </c>
      <c r="X112" s="105">
        <f t="shared" si="26"/>
        <v>0</v>
      </c>
      <c r="Y112" s="105">
        <f t="shared" si="26"/>
        <v>0</v>
      </c>
      <c r="Z112" s="105">
        <f t="shared" si="26"/>
        <v>0</v>
      </c>
      <c r="AA112" s="105">
        <f t="shared" si="26"/>
        <v>0</v>
      </c>
      <c r="AB112" s="105">
        <f t="shared" si="26"/>
        <v>0</v>
      </c>
      <c r="AC112" s="105">
        <f t="shared" si="26"/>
        <v>0</v>
      </c>
      <c r="AD112" s="105">
        <f t="shared" si="26"/>
        <v>0</v>
      </c>
      <c r="AE112" s="105">
        <f t="shared" si="26"/>
        <v>0</v>
      </c>
      <c r="AF112" s="132">
        <f t="shared" si="27"/>
        <v>0</v>
      </c>
    </row>
    <row r="113" spans="1:32" outlineLevel="2" x14ac:dyDescent="0.25">
      <c r="A113" s="103" t="str">
        <f t="shared" si="28"/>
        <v>DM-PIERCommercialF1YD1W</v>
      </c>
      <c r="B113" s="103" t="s">
        <v>272</v>
      </c>
      <c r="C113" s="103" t="s">
        <v>273</v>
      </c>
      <c r="D113" s="127">
        <v>0</v>
      </c>
      <c r="E113" s="127"/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30">
        <f t="shared" si="25"/>
        <v>0</v>
      </c>
      <c r="S113" s="175"/>
      <c r="T113" s="105">
        <f t="shared" si="26"/>
        <v>0</v>
      </c>
      <c r="U113" s="105">
        <f t="shared" si="26"/>
        <v>0</v>
      </c>
      <c r="V113" s="105">
        <f t="shared" si="26"/>
        <v>0</v>
      </c>
      <c r="W113" s="105">
        <f t="shared" si="26"/>
        <v>0</v>
      </c>
      <c r="X113" s="105">
        <f t="shared" si="26"/>
        <v>0</v>
      </c>
      <c r="Y113" s="105">
        <f t="shared" si="26"/>
        <v>0</v>
      </c>
      <c r="Z113" s="105">
        <f t="shared" si="26"/>
        <v>0</v>
      </c>
      <c r="AA113" s="105">
        <f t="shared" si="26"/>
        <v>0</v>
      </c>
      <c r="AB113" s="105">
        <f t="shared" si="26"/>
        <v>0</v>
      </c>
      <c r="AC113" s="105">
        <f t="shared" si="26"/>
        <v>0</v>
      </c>
      <c r="AD113" s="105">
        <f t="shared" si="26"/>
        <v>0</v>
      </c>
      <c r="AE113" s="105">
        <f t="shared" si="26"/>
        <v>0</v>
      </c>
      <c r="AF113" s="132">
        <f t="shared" si="27"/>
        <v>0</v>
      </c>
    </row>
    <row r="114" spans="1:32" outlineLevel="2" x14ac:dyDescent="0.25">
      <c r="A114" s="103" t="str">
        <f>+$A$5&amp;$A$102&amp;B114</f>
        <v>DM-PIERCommercialR1YD1W</v>
      </c>
      <c r="B114" s="103" t="s">
        <v>274</v>
      </c>
      <c r="C114" s="103" t="s">
        <v>275</v>
      </c>
      <c r="D114" s="127">
        <v>0</v>
      </c>
      <c r="E114" s="127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30">
        <f>+SUM(F114:Q114)</f>
        <v>0</v>
      </c>
      <c r="S114" s="175"/>
      <c r="T114" s="105">
        <f t="shared" si="26"/>
        <v>0</v>
      </c>
      <c r="U114" s="105">
        <f t="shared" si="26"/>
        <v>0</v>
      </c>
      <c r="V114" s="105">
        <f t="shared" si="26"/>
        <v>0</v>
      </c>
      <c r="W114" s="105">
        <f t="shared" si="26"/>
        <v>0</v>
      </c>
      <c r="X114" s="105">
        <f t="shared" si="26"/>
        <v>0</v>
      </c>
      <c r="Y114" s="105">
        <f t="shared" si="26"/>
        <v>0</v>
      </c>
      <c r="Z114" s="105">
        <f t="shared" si="26"/>
        <v>0</v>
      </c>
      <c r="AA114" s="105">
        <f t="shared" si="26"/>
        <v>0</v>
      </c>
      <c r="AB114" s="105">
        <f t="shared" si="26"/>
        <v>0</v>
      </c>
      <c r="AC114" s="105">
        <f t="shared" si="26"/>
        <v>0</v>
      </c>
      <c r="AD114" s="105">
        <f t="shared" si="26"/>
        <v>0</v>
      </c>
      <c r="AE114" s="105">
        <f t="shared" si="26"/>
        <v>0</v>
      </c>
      <c r="AF114" s="132">
        <f>+SUM(T114:AE114)/$AD$2</f>
        <v>0</v>
      </c>
    </row>
    <row r="115" spans="1:32" outlineLevel="2" x14ac:dyDescent="0.25">
      <c r="A115" s="103" t="str">
        <f t="shared" si="28"/>
        <v>DM-PIERCommercialF1YD2W</v>
      </c>
      <c r="B115" s="103" t="s">
        <v>276</v>
      </c>
      <c r="C115" s="103" t="s">
        <v>277</v>
      </c>
      <c r="D115" s="127">
        <v>0</v>
      </c>
      <c r="E115" s="127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30">
        <f t="shared" si="25"/>
        <v>0</v>
      </c>
      <c r="S115" s="175"/>
      <c r="T115" s="105">
        <f t="shared" si="26"/>
        <v>0</v>
      </c>
      <c r="U115" s="105">
        <f t="shared" si="26"/>
        <v>0</v>
      </c>
      <c r="V115" s="105">
        <f t="shared" si="26"/>
        <v>0</v>
      </c>
      <c r="W115" s="105">
        <f t="shared" si="26"/>
        <v>0</v>
      </c>
      <c r="X115" s="105">
        <f t="shared" si="26"/>
        <v>0</v>
      </c>
      <c r="Y115" s="105">
        <f t="shared" si="26"/>
        <v>0</v>
      </c>
      <c r="Z115" s="105">
        <f t="shared" si="26"/>
        <v>0</v>
      </c>
      <c r="AA115" s="105">
        <f t="shared" si="26"/>
        <v>0</v>
      </c>
      <c r="AB115" s="105">
        <f t="shared" si="26"/>
        <v>0</v>
      </c>
      <c r="AC115" s="105">
        <f t="shared" si="26"/>
        <v>0</v>
      </c>
      <c r="AD115" s="105">
        <f t="shared" si="26"/>
        <v>0</v>
      </c>
      <c r="AE115" s="105">
        <f t="shared" si="26"/>
        <v>0</v>
      </c>
      <c r="AF115" s="132">
        <f t="shared" si="27"/>
        <v>0</v>
      </c>
    </row>
    <row r="116" spans="1:32" outlineLevel="2" x14ac:dyDescent="0.25">
      <c r="A116" s="103" t="str">
        <f t="shared" si="28"/>
        <v>DM-PIERCommercialR1YD2W</v>
      </c>
      <c r="B116" s="103" t="s">
        <v>278</v>
      </c>
      <c r="C116" s="103" t="s">
        <v>279</v>
      </c>
      <c r="D116" s="127">
        <v>0</v>
      </c>
      <c r="E116" s="127"/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30">
        <f t="shared" ref="R116:R125" si="29">+SUM(F116:Q116)</f>
        <v>0</v>
      </c>
      <c r="S116" s="175"/>
      <c r="T116" s="105">
        <f t="shared" si="26"/>
        <v>0</v>
      </c>
      <c r="U116" s="105">
        <f t="shared" si="26"/>
        <v>0</v>
      </c>
      <c r="V116" s="105">
        <f t="shared" si="26"/>
        <v>0</v>
      </c>
      <c r="W116" s="105">
        <f t="shared" si="26"/>
        <v>0</v>
      </c>
      <c r="X116" s="105">
        <f t="shared" si="26"/>
        <v>0</v>
      </c>
      <c r="Y116" s="105">
        <f t="shared" si="26"/>
        <v>0</v>
      </c>
      <c r="Z116" s="105">
        <f t="shared" si="26"/>
        <v>0</v>
      </c>
      <c r="AA116" s="105">
        <f t="shared" si="26"/>
        <v>0</v>
      </c>
      <c r="AB116" s="105">
        <f t="shared" si="26"/>
        <v>0</v>
      </c>
      <c r="AC116" s="105">
        <f t="shared" si="26"/>
        <v>0</v>
      </c>
      <c r="AD116" s="105">
        <f t="shared" si="26"/>
        <v>0</v>
      </c>
      <c r="AE116" s="105">
        <f t="shared" si="26"/>
        <v>0</v>
      </c>
      <c r="AF116" s="132">
        <f t="shared" si="27"/>
        <v>0</v>
      </c>
    </row>
    <row r="117" spans="1:32" outlineLevel="2" x14ac:dyDescent="0.25">
      <c r="A117" s="103" t="str">
        <f t="shared" si="28"/>
        <v>DM-PIERCommercialR1YD3W</v>
      </c>
      <c r="B117" s="103" t="s">
        <v>280</v>
      </c>
      <c r="C117" s="103" t="s">
        <v>281</v>
      </c>
      <c r="D117" s="127">
        <v>0</v>
      </c>
      <c r="E117" s="127"/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30">
        <f t="shared" si="29"/>
        <v>0</v>
      </c>
      <c r="S117" s="175"/>
      <c r="T117" s="105">
        <f t="shared" si="26"/>
        <v>0</v>
      </c>
      <c r="U117" s="105">
        <f t="shared" si="26"/>
        <v>0</v>
      </c>
      <c r="V117" s="105">
        <f t="shared" si="26"/>
        <v>0</v>
      </c>
      <c r="W117" s="105">
        <f t="shared" si="26"/>
        <v>0</v>
      </c>
      <c r="X117" s="105">
        <f t="shared" si="26"/>
        <v>0</v>
      </c>
      <c r="Y117" s="105">
        <f t="shared" si="26"/>
        <v>0</v>
      </c>
      <c r="Z117" s="105">
        <f t="shared" si="26"/>
        <v>0</v>
      </c>
      <c r="AA117" s="105">
        <f t="shared" si="26"/>
        <v>0</v>
      </c>
      <c r="AB117" s="105">
        <f t="shared" si="26"/>
        <v>0</v>
      </c>
      <c r="AC117" s="105">
        <f t="shared" si="26"/>
        <v>0</v>
      </c>
      <c r="AD117" s="105">
        <f t="shared" si="26"/>
        <v>0</v>
      </c>
      <c r="AE117" s="105">
        <f t="shared" si="26"/>
        <v>0</v>
      </c>
      <c r="AF117" s="132">
        <f t="shared" si="27"/>
        <v>0</v>
      </c>
    </row>
    <row r="118" spans="1:32" outlineLevel="2" x14ac:dyDescent="0.25">
      <c r="A118" s="103" t="str">
        <f t="shared" si="28"/>
        <v>DM-PIERCommercialR1YDEOW</v>
      </c>
      <c r="B118" s="103" t="s">
        <v>282</v>
      </c>
      <c r="C118" s="103" t="s">
        <v>283</v>
      </c>
      <c r="D118" s="127">
        <v>0</v>
      </c>
      <c r="E118" s="127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30">
        <f t="shared" si="29"/>
        <v>0</v>
      </c>
      <c r="S118" s="175"/>
      <c r="T118" s="105">
        <f t="shared" si="26"/>
        <v>0</v>
      </c>
      <c r="U118" s="105">
        <f t="shared" si="26"/>
        <v>0</v>
      </c>
      <c r="V118" s="105">
        <f t="shared" si="26"/>
        <v>0</v>
      </c>
      <c r="W118" s="105">
        <f t="shared" si="26"/>
        <v>0</v>
      </c>
      <c r="X118" s="105">
        <f t="shared" si="26"/>
        <v>0</v>
      </c>
      <c r="Y118" s="105">
        <f t="shared" si="26"/>
        <v>0</v>
      </c>
      <c r="Z118" s="105">
        <f t="shared" si="26"/>
        <v>0</v>
      </c>
      <c r="AA118" s="105">
        <f t="shared" si="26"/>
        <v>0</v>
      </c>
      <c r="AB118" s="105">
        <f t="shared" si="26"/>
        <v>0</v>
      </c>
      <c r="AC118" s="105">
        <f t="shared" si="26"/>
        <v>0</v>
      </c>
      <c r="AD118" s="105">
        <f t="shared" si="26"/>
        <v>0</v>
      </c>
      <c r="AE118" s="105">
        <f t="shared" si="26"/>
        <v>0</v>
      </c>
      <c r="AF118" s="132">
        <f t="shared" si="27"/>
        <v>0</v>
      </c>
    </row>
    <row r="119" spans="1:32" outlineLevel="2" x14ac:dyDescent="0.25">
      <c r="A119" s="103" t="str">
        <f t="shared" si="28"/>
        <v>DM-PIERCommercialR1YDTPU</v>
      </c>
      <c r="B119" s="103" t="s">
        <v>284</v>
      </c>
      <c r="C119" s="103" t="s">
        <v>285</v>
      </c>
      <c r="D119" s="127">
        <v>0</v>
      </c>
      <c r="E119" s="127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30">
        <f t="shared" si="29"/>
        <v>0</v>
      </c>
      <c r="S119" s="175"/>
      <c r="T119" s="105">
        <f t="shared" si="26"/>
        <v>0</v>
      </c>
      <c r="U119" s="105">
        <f t="shared" si="26"/>
        <v>0</v>
      </c>
      <c r="V119" s="105">
        <f t="shared" si="26"/>
        <v>0</v>
      </c>
      <c r="W119" s="105">
        <f t="shared" si="26"/>
        <v>0</v>
      </c>
      <c r="X119" s="105">
        <f t="shared" si="26"/>
        <v>0</v>
      </c>
      <c r="Y119" s="105">
        <f t="shared" si="26"/>
        <v>0</v>
      </c>
      <c r="Z119" s="105">
        <f t="shared" si="26"/>
        <v>0</v>
      </c>
      <c r="AA119" s="105">
        <f t="shared" si="26"/>
        <v>0</v>
      </c>
      <c r="AB119" s="105">
        <f t="shared" si="26"/>
        <v>0</v>
      </c>
      <c r="AC119" s="105">
        <f t="shared" si="26"/>
        <v>0</v>
      </c>
      <c r="AD119" s="105">
        <f t="shared" si="26"/>
        <v>0</v>
      </c>
      <c r="AE119" s="105">
        <f t="shared" si="26"/>
        <v>0</v>
      </c>
      <c r="AF119" s="132">
        <f t="shared" si="27"/>
        <v>0</v>
      </c>
    </row>
    <row r="120" spans="1:32" outlineLevel="2" x14ac:dyDescent="0.25">
      <c r="A120" s="103" t="str">
        <f t="shared" si="28"/>
        <v>DM-PIERCommercialF1.5YD1W</v>
      </c>
      <c r="B120" s="103" t="s">
        <v>288</v>
      </c>
      <c r="C120" s="103" t="s">
        <v>289</v>
      </c>
      <c r="D120" s="127">
        <v>0</v>
      </c>
      <c r="E120" s="127"/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30">
        <f t="shared" si="29"/>
        <v>0</v>
      </c>
      <c r="S120" s="175"/>
      <c r="T120" s="105">
        <f t="shared" si="26"/>
        <v>0</v>
      </c>
      <c r="U120" s="105">
        <f t="shared" si="26"/>
        <v>0</v>
      </c>
      <c r="V120" s="105">
        <f t="shared" si="26"/>
        <v>0</v>
      </c>
      <c r="W120" s="105">
        <f t="shared" si="26"/>
        <v>0</v>
      </c>
      <c r="X120" s="105">
        <f t="shared" si="26"/>
        <v>0</v>
      </c>
      <c r="Y120" s="105">
        <f t="shared" si="26"/>
        <v>0</v>
      </c>
      <c r="Z120" s="105">
        <f t="shared" si="26"/>
        <v>0</v>
      </c>
      <c r="AA120" s="105">
        <f t="shared" si="26"/>
        <v>0</v>
      </c>
      <c r="AB120" s="105">
        <f t="shared" si="26"/>
        <v>0</v>
      </c>
      <c r="AC120" s="105">
        <f t="shared" si="26"/>
        <v>0</v>
      </c>
      <c r="AD120" s="105">
        <f t="shared" si="26"/>
        <v>0</v>
      </c>
      <c r="AE120" s="105">
        <f t="shared" si="26"/>
        <v>0</v>
      </c>
      <c r="AF120" s="132">
        <f t="shared" si="27"/>
        <v>0</v>
      </c>
    </row>
    <row r="121" spans="1:32" outlineLevel="2" x14ac:dyDescent="0.25">
      <c r="A121" s="103" t="str">
        <f t="shared" si="28"/>
        <v>DM-PIERCommercialR1.5YD1W</v>
      </c>
      <c r="B121" s="103" t="s">
        <v>286</v>
      </c>
      <c r="C121" s="103" t="s">
        <v>287</v>
      </c>
      <c r="D121" s="127">
        <v>0</v>
      </c>
      <c r="E121" s="127"/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30">
        <f t="shared" si="29"/>
        <v>0</v>
      </c>
      <c r="S121" s="175"/>
      <c r="T121" s="105">
        <f t="shared" si="26"/>
        <v>0</v>
      </c>
      <c r="U121" s="105">
        <f t="shared" si="26"/>
        <v>0</v>
      </c>
      <c r="V121" s="105">
        <f t="shared" si="26"/>
        <v>0</v>
      </c>
      <c r="W121" s="105">
        <f t="shared" si="26"/>
        <v>0</v>
      </c>
      <c r="X121" s="105">
        <f t="shared" si="26"/>
        <v>0</v>
      </c>
      <c r="Y121" s="105">
        <f t="shared" si="26"/>
        <v>0</v>
      </c>
      <c r="Z121" s="105">
        <f t="shared" si="26"/>
        <v>0</v>
      </c>
      <c r="AA121" s="105">
        <f t="shared" si="26"/>
        <v>0</v>
      </c>
      <c r="AB121" s="105">
        <f t="shared" si="26"/>
        <v>0</v>
      </c>
      <c r="AC121" s="105">
        <f t="shared" si="26"/>
        <v>0</v>
      </c>
      <c r="AD121" s="105">
        <f t="shared" si="26"/>
        <v>0</v>
      </c>
      <c r="AE121" s="105">
        <f t="shared" si="26"/>
        <v>0</v>
      </c>
      <c r="AF121" s="132">
        <f t="shared" si="27"/>
        <v>0</v>
      </c>
    </row>
    <row r="122" spans="1:32" outlineLevel="2" x14ac:dyDescent="0.25">
      <c r="A122" s="103" t="str">
        <f t="shared" si="28"/>
        <v>DM-PIERCommercialR1.5YD2W</v>
      </c>
      <c r="B122" s="103" t="s">
        <v>290</v>
      </c>
      <c r="C122" s="103" t="s">
        <v>291</v>
      </c>
      <c r="D122" s="127">
        <v>0</v>
      </c>
      <c r="E122" s="127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30">
        <f t="shared" si="29"/>
        <v>0</v>
      </c>
      <c r="S122" s="175"/>
      <c r="T122" s="105">
        <f t="shared" si="26"/>
        <v>0</v>
      </c>
      <c r="U122" s="105">
        <f t="shared" si="26"/>
        <v>0</v>
      </c>
      <c r="V122" s="105">
        <f t="shared" si="26"/>
        <v>0</v>
      </c>
      <c r="W122" s="105">
        <f t="shared" si="26"/>
        <v>0</v>
      </c>
      <c r="X122" s="105">
        <f t="shared" si="26"/>
        <v>0</v>
      </c>
      <c r="Y122" s="105">
        <f t="shared" si="26"/>
        <v>0</v>
      </c>
      <c r="Z122" s="105">
        <f t="shared" si="26"/>
        <v>0</v>
      </c>
      <c r="AA122" s="105">
        <f t="shared" si="26"/>
        <v>0</v>
      </c>
      <c r="AB122" s="105">
        <f t="shared" si="26"/>
        <v>0</v>
      </c>
      <c r="AC122" s="105">
        <f t="shared" si="26"/>
        <v>0</v>
      </c>
      <c r="AD122" s="105">
        <f t="shared" si="26"/>
        <v>0</v>
      </c>
      <c r="AE122" s="105">
        <f t="shared" si="26"/>
        <v>0</v>
      </c>
      <c r="AF122" s="132">
        <f t="shared" si="27"/>
        <v>0</v>
      </c>
    </row>
    <row r="123" spans="1:32" outlineLevel="2" x14ac:dyDescent="0.25">
      <c r="A123" s="103" t="str">
        <f t="shared" si="28"/>
        <v>DM-PIERCommercialR1.5YD3W</v>
      </c>
      <c r="B123" s="103" t="s">
        <v>292</v>
      </c>
      <c r="C123" s="103" t="s">
        <v>293</v>
      </c>
      <c r="D123" s="127">
        <v>0</v>
      </c>
      <c r="E123" s="127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30">
        <f t="shared" si="29"/>
        <v>0</v>
      </c>
      <c r="S123" s="175"/>
      <c r="T123" s="105">
        <f t="shared" si="26"/>
        <v>0</v>
      </c>
      <c r="U123" s="105">
        <f t="shared" si="26"/>
        <v>0</v>
      </c>
      <c r="V123" s="105">
        <f t="shared" si="26"/>
        <v>0</v>
      </c>
      <c r="W123" s="105">
        <f t="shared" si="26"/>
        <v>0</v>
      </c>
      <c r="X123" s="105">
        <f t="shared" si="26"/>
        <v>0</v>
      </c>
      <c r="Y123" s="105">
        <f t="shared" si="26"/>
        <v>0</v>
      </c>
      <c r="Z123" s="105">
        <f t="shared" si="26"/>
        <v>0</v>
      </c>
      <c r="AA123" s="105">
        <f t="shared" si="26"/>
        <v>0</v>
      </c>
      <c r="AB123" s="105">
        <f t="shared" si="26"/>
        <v>0</v>
      </c>
      <c r="AC123" s="105">
        <f t="shared" si="26"/>
        <v>0</v>
      </c>
      <c r="AD123" s="105">
        <f t="shared" si="26"/>
        <v>0</v>
      </c>
      <c r="AE123" s="105">
        <f t="shared" si="26"/>
        <v>0</v>
      </c>
      <c r="AF123" s="132">
        <f t="shared" si="27"/>
        <v>0</v>
      </c>
    </row>
    <row r="124" spans="1:32" outlineLevel="2" x14ac:dyDescent="0.25">
      <c r="A124" s="103" t="str">
        <f t="shared" si="28"/>
        <v>DM-PIERCommercialR1.5YDEOW</v>
      </c>
      <c r="B124" s="103" t="s">
        <v>294</v>
      </c>
      <c r="C124" s="103" t="s">
        <v>295</v>
      </c>
      <c r="D124" s="127">
        <v>0</v>
      </c>
      <c r="E124" s="127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30">
        <f t="shared" si="29"/>
        <v>0</v>
      </c>
      <c r="S124" s="175"/>
      <c r="T124" s="105">
        <f t="shared" si="26"/>
        <v>0</v>
      </c>
      <c r="U124" s="105">
        <f t="shared" si="26"/>
        <v>0</v>
      </c>
      <c r="V124" s="105">
        <f t="shared" si="26"/>
        <v>0</v>
      </c>
      <c r="W124" s="105">
        <f t="shared" ref="W124:AE166" si="30">+IFERROR(I124/$D124,0)</f>
        <v>0</v>
      </c>
      <c r="X124" s="105">
        <f t="shared" si="30"/>
        <v>0</v>
      </c>
      <c r="Y124" s="105">
        <f t="shared" si="30"/>
        <v>0</v>
      </c>
      <c r="Z124" s="105">
        <f t="shared" si="30"/>
        <v>0</v>
      </c>
      <c r="AA124" s="105">
        <f t="shared" si="30"/>
        <v>0</v>
      </c>
      <c r="AB124" s="105">
        <f t="shared" si="30"/>
        <v>0</v>
      </c>
      <c r="AC124" s="105">
        <f t="shared" si="30"/>
        <v>0</v>
      </c>
      <c r="AD124" s="105">
        <f t="shared" si="30"/>
        <v>0</v>
      </c>
      <c r="AE124" s="105">
        <f t="shared" si="30"/>
        <v>0</v>
      </c>
      <c r="AF124" s="132">
        <f t="shared" si="27"/>
        <v>0</v>
      </c>
    </row>
    <row r="125" spans="1:32" outlineLevel="2" x14ac:dyDescent="0.25">
      <c r="A125" s="103" t="str">
        <f t="shared" si="28"/>
        <v>DM-PIERCommercialR1.5YDTPU</v>
      </c>
      <c r="B125" s="103" t="s">
        <v>296</v>
      </c>
      <c r="C125" s="103" t="s">
        <v>297</v>
      </c>
      <c r="D125" s="127">
        <v>0</v>
      </c>
      <c r="E125" s="127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30">
        <f t="shared" si="29"/>
        <v>0</v>
      </c>
      <c r="S125" s="175"/>
      <c r="T125" s="105">
        <f t="shared" ref="T125:AE140" si="31">+IFERROR(F125/$D125,0)</f>
        <v>0</v>
      </c>
      <c r="U125" s="105">
        <f t="shared" si="31"/>
        <v>0</v>
      </c>
      <c r="V125" s="105">
        <f t="shared" si="31"/>
        <v>0</v>
      </c>
      <c r="W125" s="105">
        <f t="shared" si="30"/>
        <v>0</v>
      </c>
      <c r="X125" s="105">
        <f t="shared" si="30"/>
        <v>0</v>
      </c>
      <c r="Y125" s="105">
        <f t="shared" si="30"/>
        <v>0</v>
      </c>
      <c r="Z125" s="105">
        <f t="shared" si="30"/>
        <v>0</v>
      </c>
      <c r="AA125" s="105">
        <f t="shared" si="30"/>
        <v>0</v>
      </c>
      <c r="AB125" s="105">
        <f t="shared" si="30"/>
        <v>0</v>
      </c>
      <c r="AC125" s="105">
        <f t="shared" si="30"/>
        <v>0</v>
      </c>
      <c r="AD125" s="105">
        <f t="shared" si="30"/>
        <v>0</v>
      </c>
      <c r="AE125" s="105">
        <f t="shared" si="30"/>
        <v>0</v>
      </c>
      <c r="AF125" s="132">
        <f t="shared" si="27"/>
        <v>0</v>
      </c>
    </row>
    <row r="126" spans="1:32" outlineLevel="2" x14ac:dyDescent="0.25">
      <c r="A126" s="103" t="str">
        <f t="shared" si="28"/>
        <v>DM-PIERCommercialF2YD1W</v>
      </c>
      <c r="B126" s="103" t="s">
        <v>298</v>
      </c>
      <c r="C126" s="103" t="s">
        <v>299</v>
      </c>
      <c r="D126" s="127">
        <v>0</v>
      </c>
      <c r="E126" s="127"/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30">
        <f t="shared" si="25"/>
        <v>0</v>
      </c>
      <c r="S126" s="175"/>
      <c r="T126" s="105">
        <f t="shared" si="31"/>
        <v>0</v>
      </c>
      <c r="U126" s="105">
        <f t="shared" si="31"/>
        <v>0</v>
      </c>
      <c r="V126" s="105">
        <f t="shared" si="31"/>
        <v>0</v>
      </c>
      <c r="W126" s="105">
        <f t="shared" si="30"/>
        <v>0</v>
      </c>
      <c r="X126" s="105">
        <f t="shared" si="30"/>
        <v>0</v>
      </c>
      <c r="Y126" s="105">
        <f t="shared" si="30"/>
        <v>0</v>
      </c>
      <c r="Z126" s="105">
        <f t="shared" si="30"/>
        <v>0</v>
      </c>
      <c r="AA126" s="105">
        <f t="shared" si="30"/>
        <v>0</v>
      </c>
      <c r="AB126" s="105">
        <f t="shared" si="30"/>
        <v>0</v>
      </c>
      <c r="AC126" s="105">
        <f t="shared" si="30"/>
        <v>0</v>
      </c>
      <c r="AD126" s="105">
        <f t="shared" si="30"/>
        <v>0</v>
      </c>
      <c r="AE126" s="105">
        <f t="shared" si="30"/>
        <v>0</v>
      </c>
      <c r="AF126" s="132">
        <f t="shared" si="27"/>
        <v>0</v>
      </c>
    </row>
    <row r="127" spans="1:32" outlineLevel="2" x14ac:dyDescent="0.25">
      <c r="A127" s="103" t="str">
        <f>+$A$5&amp;$A$102&amp;B127</f>
        <v>DM-PIERCommercialR2YD1W</v>
      </c>
      <c r="B127" s="103" t="s">
        <v>300</v>
      </c>
      <c r="C127" s="103" t="s">
        <v>301</v>
      </c>
      <c r="D127" s="127">
        <v>0</v>
      </c>
      <c r="E127" s="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30">
        <f>+SUM(F127:Q127)</f>
        <v>0</v>
      </c>
      <c r="S127" s="175"/>
      <c r="T127" s="105">
        <f t="shared" si="31"/>
        <v>0</v>
      </c>
      <c r="U127" s="105">
        <f t="shared" si="31"/>
        <v>0</v>
      </c>
      <c r="V127" s="105">
        <f t="shared" si="31"/>
        <v>0</v>
      </c>
      <c r="W127" s="105">
        <f t="shared" si="31"/>
        <v>0</v>
      </c>
      <c r="X127" s="105">
        <f t="shared" si="31"/>
        <v>0</v>
      </c>
      <c r="Y127" s="105">
        <f t="shared" si="31"/>
        <v>0</v>
      </c>
      <c r="Z127" s="105">
        <f t="shared" si="31"/>
        <v>0</v>
      </c>
      <c r="AA127" s="105">
        <f t="shared" si="31"/>
        <v>0</v>
      </c>
      <c r="AB127" s="105">
        <f t="shared" si="31"/>
        <v>0</v>
      </c>
      <c r="AC127" s="105">
        <f t="shared" si="31"/>
        <v>0</v>
      </c>
      <c r="AD127" s="105">
        <f t="shared" si="31"/>
        <v>0</v>
      </c>
      <c r="AE127" s="105">
        <f t="shared" si="31"/>
        <v>0</v>
      </c>
      <c r="AF127" s="132">
        <f>+SUM(T127:AE127)/$AD$2</f>
        <v>0</v>
      </c>
    </row>
    <row r="128" spans="1:32" outlineLevel="2" x14ac:dyDescent="0.25">
      <c r="A128" s="103" t="str">
        <f t="shared" si="28"/>
        <v>DM-PIERCommercialF2YD2W</v>
      </c>
      <c r="B128" s="103" t="s">
        <v>302</v>
      </c>
      <c r="C128" s="103" t="s">
        <v>303</v>
      </c>
      <c r="D128" s="127">
        <v>0</v>
      </c>
      <c r="E128" s="127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30">
        <f t="shared" si="25"/>
        <v>0</v>
      </c>
      <c r="S128" s="175"/>
      <c r="T128" s="105">
        <f t="shared" si="31"/>
        <v>0</v>
      </c>
      <c r="U128" s="105">
        <f t="shared" si="31"/>
        <v>0</v>
      </c>
      <c r="V128" s="105">
        <f t="shared" si="31"/>
        <v>0</v>
      </c>
      <c r="W128" s="105">
        <f t="shared" si="30"/>
        <v>0</v>
      </c>
      <c r="X128" s="105">
        <f t="shared" si="30"/>
        <v>0</v>
      </c>
      <c r="Y128" s="105">
        <f t="shared" si="30"/>
        <v>0</v>
      </c>
      <c r="Z128" s="105">
        <f t="shared" si="30"/>
        <v>0</v>
      </c>
      <c r="AA128" s="105">
        <f t="shared" si="30"/>
        <v>0</v>
      </c>
      <c r="AB128" s="105">
        <f t="shared" si="30"/>
        <v>0</v>
      </c>
      <c r="AC128" s="105">
        <f t="shared" si="30"/>
        <v>0</v>
      </c>
      <c r="AD128" s="105">
        <f t="shared" si="30"/>
        <v>0</v>
      </c>
      <c r="AE128" s="105">
        <f t="shared" si="30"/>
        <v>0</v>
      </c>
      <c r="AF128" s="132">
        <f t="shared" si="27"/>
        <v>0</v>
      </c>
    </row>
    <row r="129" spans="1:32" outlineLevel="2" x14ac:dyDescent="0.25">
      <c r="A129" s="103" t="str">
        <f>+$A$5&amp;$A$102&amp;B129</f>
        <v>DM-PIERCommercialR2YD2W</v>
      </c>
      <c r="B129" s="103" t="s">
        <v>304</v>
      </c>
      <c r="C129" s="103" t="s">
        <v>305</v>
      </c>
      <c r="D129" s="127">
        <v>0</v>
      </c>
      <c r="E129" s="127"/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30">
        <f>+SUM(F129:Q129)</f>
        <v>0</v>
      </c>
      <c r="S129" s="175"/>
      <c r="T129" s="105">
        <f t="shared" si="31"/>
        <v>0</v>
      </c>
      <c r="U129" s="105">
        <f t="shared" si="31"/>
        <v>0</v>
      </c>
      <c r="V129" s="105">
        <f t="shared" si="31"/>
        <v>0</v>
      </c>
      <c r="W129" s="105">
        <f t="shared" si="31"/>
        <v>0</v>
      </c>
      <c r="X129" s="105">
        <f t="shared" si="31"/>
        <v>0</v>
      </c>
      <c r="Y129" s="105">
        <f t="shared" si="31"/>
        <v>0</v>
      </c>
      <c r="Z129" s="105">
        <f t="shared" si="31"/>
        <v>0</v>
      </c>
      <c r="AA129" s="105">
        <f t="shared" si="31"/>
        <v>0</v>
      </c>
      <c r="AB129" s="105">
        <f t="shared" si="31"/>
        <v>0</v>
      </c>
      <c r="AC129" s="105">
        <f t="shared" si="31"/>
        <v>0</v>
      </c>
      <c r="AD129" s="105">
        <f t="shared" si="31"/>
        <v>0</v>
      </c>
      <c r="AE129" s="105">
        <f t="shared" si="31"/>
        <v>0</v>
      </c>
      <c r="AF129" s="132">
        <f>+SUM(T129:AE129)/$AD$2</f>
        <v>0</v>
      </c>
    </row>
    <row r="130" spans="1:32" outlineLevel="2" x14ac:dyDescent="0.25">
      <c r="A130" s="103" t="str">
        <f t="shared" si="28"/>
        <v>DM-PIERCommercialF2YD3W</v>
      </c>
      <c r="B130" s="103" t="s">
        <v>306</v>
      </c>
      <c r="C130" s="103" t="s">
        <v>307</v>
      </c>
      <c r="D130" s="127">
        <v>0</v>
      </c>
      <c r="E130" s="127"/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30">
        <f t="shared" si="25"/>
        <v>0</v>
      </c>
      <c r="S130" s="175"/>
      <c r="T130" s="105">
        <f t="shared" si="31"/>
        <v>0</v>
      </c>
      <c r="U130" s="105">
        <f t="shared" si="31"/>
        <v>0</v>
      </c>
      <c r="V130" s="105">
        <f t="shared" si="31"/>
        <v>0</v>
      </c>
      <c r="W130" s="105">
        <f t="shared" si="30"/>
        <v>0</v>
      </c>
      <c r="X130" s="105">
        <f t="shared" si="30"/>
        <v>0</v>
      </c>
      <c r="Y130" s="105">
        <f t="shared" si="30"/>
        <v>0</v>
      </c>
      <c r="Z130" s="105">
        <f t="shared" si="30"/>
        <v>0</v>
      </c>
      <c r="AA130" s="105">
        <f t="shared" si="30"/>
        <v>0</v>
      </c>
      <c r="AB130" s="105">
        <f t="shared" si="30"/>
        <v>0</v>
      </c>
      <c r="AC130" s="105">
        <f t="shared" si="30"/>
        <v>0</v>
      </c>
      <c r="AD130" s="105">
        <f t="shared" si="30"/>
        <v>0</v>
      </c>
      <c r="AE130" s="105">
        <f t="shared" si="30"/>
        <v>0</v>
      </c>
      <c r="AF130" s="132">
        <f t="shared" si="27"/>
        <v>0</v>
      </c>
    </row>
    <row r="131" spans="1:32" outlineLevel="2" x14ac:dyDescent="0.25">
      <c r="A131" s="103" t="str">
        <f>+$A$5&amp;$A$102&amp;B131</f>
        <v>DM-PIERCommercialR2YD3W</v>
      </c>
      <c r="B131" s="103" t="s">
        <v>308</v>
      </c>
      <c r="C131" s="103" t="s">
        <v>309</v>
      </c>
      <c r="D131" s="127">
        <v>0</v>
      </c>
      <c r="E131" s="127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30">
        <f>+SUM(F131:Q131)</f>
        <v>0</v>
      </c>
      <c r="S131" s="175"/>
      <c r="T131" s="105">
        <f t="shared" si="31"/>
        <v>0</v>
      </c>
      <c r="U131" s="105">
        <f t="shared" si="31"/>
        <v>0</v>
      </c>
      <c r="V131" s="105">
        <f t="shared" si="31"/>
        <v>0</v>
      </c>
      <c r="W131" s="105">
        <f t="shared" si="31"/>
        <v>0</v>
      </c>
      <c r="X131" s="105">
        <f t="shared" si="31"/>
        <v>0</v>
      </c>
      <c r="Y131" s="105">
        <f t="shared" si="31"/>
        <v>0</v>
      </c>
      <c r="Z131" s="105">
        <f t="shared" si="31"/>
        <v>0</v>
      </c>
      <c r="AA131" s="105">
        <f t="shared" si="31"/>
        <v>0</v>
      </c>
      <c r="AB131" s="105">
        <f t="shared" si="31"/>
        <v>0</v>
      </c>
      <c r="AC131" s="105">
        <f t="shared" si="31"/>
        <v>0</v>
      </c>
      <c r="AD131" s="105">
        <f t="shared" si="31"/>
        <v>0</v>
      </c>
      <c r="AE131" s="105">
        <f t="shared" si="31"/>
        <v>0</v>
      </c>
      <c r="AF131" s="132">
        <f>+SUM(T131:AE131)/$AD$2</f>
        <v>0</v>
      </c>
    </row>
    <row r="132" spans="1:32" outlineLevel="2" x14ac:dyDescent="0.25">
      <c r="A132" s="103" t="str">
        <f>+$A$5&amp;$A$102&amp;B132</f>
        <v>DM-PIERCommercialR2YD4W</v>
      </c>
      <c r="B132" s="103" t="s">
        <v>310</v>
      </c>
      <c r="C132" s="103" t="s">
        <v>311</v>
      </c>
      <c r="D132" s="127">
        <v>0</v>
      </c>
      <c r="E132" s="127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30">
        <f>+SUM(F132:Q132)</f>
        <v>0</v>
      </c>
      <c r="S132" s="175"/>
      <c r="T132" s="105">
        <f t="shared" si="31"/>
        <v>0</v>
      </c>
      <c r="U132" s="105">
        <f t="shared" si="31"/>
        <v>0</v>
      </c>
      <c r="V132" s="105">
        <f t="shared" si="31"/>
        <v>0</v>
      </c>
      <c r="W132" s="105">
        <f t="shared" si="31"/>
        <v>0</v>
      </c>
      <c r="X132" s="105">
        <f t="shared" si="31"/>
        <v>0</v>
      </c>
      <c r="Y132" s="105">
        <f t="shared" si="31"/>
        <v>0</v>
      </c>
      <c r="Z132" s="105">
        <f t="shared" si="31"/>
        <v>0</v>
      </c>
      <c r="AA132" s="105">
        <f t="shared" si="31"/>
        <v>0</v>
      </c>
      <c r="AB132" s="105">
        <f t="shared" si="31"/>
        <v>0</v>
      </c>
      <c r="AC132" s="105">
        <f t="shared" si="31"/>
        <v>0</v>
      </c>
      <c r="AD132" s="105">
        <f t="shared" si="31"/>
        <v>0</v>
      </c>
      <c r="AE132" s="105">
        <f t="shared" si="31"/>
        <v>0</v>
      </c>
      <c r="AF132" s="132">
        <f>+SUM(T132:AE132)/$AD$2</f>
        <v>0</v>
      </c>
    </row>
    <row r="133" spans="1:32" outlineLevel="2" x14ac:dyDescent="0.25">
      <c r="A133" s="103" t="str">
        <f>+$A$5&amp;$A$102&amp;B133</f>
        <v>DM-PIERCommercialR2YD5W</v>
      </c>
      <c r="B133" s="103" t="s">
        <v>312</v>
      </c>
      <c r="C133" s="103" t="s">
        <v>313</v>
      </c>
      <c r="D133" s="127">
        <v>0</v>
      </c>
      <c r="E133" s="127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30">
        <f>+SUM(F133:Q133)</f>
        <v>0</v>
      </c>
      <c r="S133" s="175"/>
      <c r="T133" s="105">
        <f t="shared" si="31"/>
        <v>0</v>
      </c>
      <c r="U133" s="105">
        <f t="shared" si="31"/>
        <v>0</v>
      </c>
      <c r="V133" s="105">
        <f t="shared" si="31"/>
        <v>0</v>
      </c>
      <c r="W133" s="105">
        <f t="shared" si="31"/>
        <v>0</v>
      </c>
      <c r="X133" s="105">
        <f t="shared" si="31"/>
        <v>0</v>
      </c>
      <c r="Y133" s="105">
        <f t="shared" si="31"/>
        <v>0</v>
      </c>
      <c r="Z133" s="105">
        <f t="shared" si="31"/>
        <v>0</v>
      </c>
      <c r="AA133" s="105">
        <f t="shared" si="31"/>
        <v>0</v>
      </c>
      <c r="AB133" s="105">
        <f t="shared" si="31"/>
        <v>0</v>
      </c>
      <c r="AC133" s="105">
        <f t="shared" si="31"/>
        <v>0</v>
      </c>
      <c r="AD133" s="105">
        <f t="shared" si="31"/>
        <v>0</v>
      </c>
      <c r="AE133" s="105">
        <f t="shared" si="31"/>
        <v>0</v>
      </c>
      <c r="AF133" s="132">
        <f>+SUM(T133:AE133)/$AD$2</f>
        <v>0</v>
      </c>
    </row>
    <row r="134" spans="1:32" outlineLevel="2" x14ac:dyDescent="0.25">
      <c r="A134" s="103" t="str">
        <f>+$A$5&amp;$A$102&amp;B134</f>
        <v>DM-PIERCommercialR2YDEOW</v>
      </c>
      <c r="B134" s="103" t="s">
        <v>314</v>
      </c>
      <c r="C134" s="103" t="s">
        <v>315</v>
      </c>
      <c r="D134" s="127">
        <v>0</v>
      </c>
      <c r="E134" s="127"/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30">
        <f>+SUM(F134:Q134)</f>
        <v>0</v>
      </c>
      <c r="S134" s="175"/>
      <c r="T134" s="105">
        <f t="shared" si="31"/>
        <v>0</v>
      </c>
      <c r="U134" s="105">
        <f t="shared" si="31"/>
        <v>0</v>
      </c>
      <c r="V134" s="105">
        <f t="shared" si="31"/>
        <v>0</v>
      </c>
      <c r="W134" s="105">
        <f t="shared" si="31"/>
        <v>0</v>
      </c>
      <c r="X134" s="105">
        <f t="shared" si="31"/>
        <v>0</v>
      </c>
      <c r="Y134" s="105">
        <f t="shared" si="31"/>
        <v>0</v>
      </c>
      <c r="Z134" s="105">
        <f t="shared" si="31"/>
        <v>0</v>
      </c>
      <c r="AA134" s="105">
        <f t="shared" si="31"/>
        <v>0</v>
      </c>
      <c r="AB134" s="105">
        <f t="shared" si="31"/>
        <v>0</v>
      </c>
      <c r="AC134" s="105">
        <f t="shared" si="31"/>
        <v>0</v>
      </c>
      <c r="AD134" s="105">
        <f t="shared" si="31"/>
        <v>0</v>
      </c>
      <c r="AE134" s="105">
        <f t="shared" si="31"/>
        <v>0</v>
      </c>
      <c r="AF134" s="132">
        <f>+SUM(T134:AE134)/$AD$2</f>
        <v>0</v>
      </c>
    </row>
    <row r="135" spans="1:32" outlineLevel="2" x14ac:dyDescent="0.25">
      <c r="A135" s="103" t="str">
        <f>+$A$5&amp;$A$102&amp;B135</f>
        <v>DM-PIERCommercialR2YDTPU</v>
      </c>
      <c r="B135" s="103" t="s">
        <v>316</v>
      </c>
      <c r="C135" s="103" t="s">
        <v>317</v>
      </c>
      <c r="D135" s="127">
        <v>0</v>
      </c>
      <c r="E135" s="127"/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30">
        <f>+SUM(F135:Q135)</f>
        <v>0</v>
      </c>
      <c r="S135" s="175"/>
      <c r="T135" s="105">
        <f t="shared" si="31"/>
        <v>0</v>
      </c>
      <c r="U135" s="105">
        <f t="shared" si="31"/>
        <v>0</v>
      </c>
      <c r="V135" s="105">
        <f t="shared" si="31"/>
        <v>0</v>
      </c>
      <c r="W135" s="105">
        <f t="shared" si="31"/>
        <v>0</v>
      </c>
      <c r="X135" s="105">
        <f t="shared" si="31"/>
        <v>0</v>
      </c>
      <c r="Y135" s="105">
        <f t="shared" si="31"/>
        <v>0</v>
      </c>
      <c r="Z135" s="105">
        <f t="shared" si="31"/>
        <v>0</v>
      </c>
      <c r="AA135" s="105">
        <f t="shared" si="31"/>
        <v>0</v>
      </c>
      <c r="AB135" s="105">
        <f t="shared" si="31"/>
        <v>0</v>
      </c>
      <c r="AC135" s="105">
        <f t="shared" si="31"/>
        <v>0</v>
      </c>
      <c r="AD135" s="105">
        <f t="shared" si="31"/>
        <v>0</v>
      </c>
      <c r="AE135" s="105">
        <f t="shared" si="31"/>
        <v>0</v>
      </c>
      <c r="AF135" s="132">
        <f>+SUM(T135:AE135)/$AD$2</f>
        <v>0</v>
      </c>
    </row>
    <row r="136" spans="1:32" outlineLevel="2" x14ac:dyDescent="0.25">
      <c r="A136" s="103" t="str">
        <f t="shared" si="28"/>
        <v>DM-PIERCommercialF4YD1W</v>
      </c>
      <c r="B136" s="103" t="s">
        <v>318</v>
      </c>
      <c r="C136" s="103" t="s">
        <v>319</v>
      </c>
      <c r="D136" s="127">
        <v>0</v>
      </c>
      <c r="E136" s="127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30">
        <f t="shared" si="25"/>
        <v>0</v>
      </c>
      <c r="S136" s="175"/>
      <c r="T136" s="105">
        <f t="shared" si="31"/>
        <v>0</v>
      </c>
      <c r="U136" s="105">
        <f t="shared" si="31"/>
        <v>0</v>
      </c>
      <c r="V136" s="105">
        <f t="shared" si="31"/>
        <v>0</v>
      </c>
      <c r="W136" s="105">
        <f t="shared" si="30"/>
        <v>0</v>
      </c>
      <c r="X136" s="105">
        <f t="shared" si="30"/>
        <v>0</v>
      </c>
      <c r="Y136" s="105">
        <f t="shared" si="30"/>
        <v>0</v>
      </c>
      <c r="Z136" s="105">
        <f t="shared" si="30"/>
        <v>0</v>
      </c>
      <c r="AA136" s="105">
        <f t="shared" si="30"/>
        <v>0</v>
      </c>
      <c r="AB136" s="105">
        <f t="shared" si="30"/>
        <v>0</v>
      </c>
      <c r="AC136" s="105">
        <f t="shared" si="30"/>
        <v>0</v>
      </c>
      <c r="AD136" s="105">
        <f t="shared" si="30"/>
        <v>0</v>
      </c>
      <c r="AE136" s="105">
        <f t="shared" si="30"/>
        <v>0</v>
      </c>
      <c r="AF136" s="132">
        <f t="shared" si="27"/>
        <v>0</v>
      </c>
    </row>
    <row r="137" spans="1:32" outlineLevel="2" x14ac:dyDescent="0.25">
      <c r="A137" s="103" t="str">
        <f t="shared" si="28"/>
        <v>DM-PIERCommercialF4YD2W</v>
      </c>
      <c r="B137" s="103" t="s">
        <v>320</v>
      </c>
      <c r="C137" s="103" t="s">
        <v>321</v>
      </c>
      <c r="D137" s="127">
        <v>0</v>
      </c>
      <c r="E137" s="12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30">
        <f t="shared" si="25"/>
        <v>0</v>
      </c>
      <c r="S137" s="175"/>
      <c r="T137" s="105">
        <f t="shared" si="31"/>
        <v>0</v>
      </c>
      <c r="U137" s="105">
        <f t="shared" si="31"/>
        <v>0</v>
      </c>
      <c r="V137" s="105">
        <f t="shared" si="31"/>
        <v>0</v>
      </c>
      <c r="W137" s="105">
        <f t="shared" si="30"/>
        <v>0</v>
      </c>
      <c r="X137" s="105">
        <f t="shared" si="30"/>
        <v>0</v>
      </c>
      <c r="Y137" s="105">
        <f t="shared" si="30"/>
        <v>0</v>
      </c>
      <c r="Z137" s="105">
        <f t="shared" si="30"/>
        <v>0</v>
      </c>
      <c r="AA137" s="105">
        <f t="shared" si="30"/>
        <v>0</v>
      </c>
      <c r="AB137" s="105">
        <f t="shared" si="30"/>
        <v>0</v>
      </c>
      <c r="AC137" s="105">
        <f t="shared" si="30"/>
        <v>0</v>
      </c>
      <c r="AD137" s="105">
        <f t="shared" si="30"/>
        <v>0</v>
      </c>
      <c r="AE137" s="105">
        <f t="shared" si="30"/>
        <v>0</v>
      </c>
      <c r="AF137" s="132">
        <f t="shared" si="27"/>
        <v>0</v>
      </c>
    </row>
    <row r="138" spans="1:32" outlineLevel="2" x14ac:dyDescent="0.25">
      <c r="A138" s="103" t="str">
        <f t="shared" si="28"/>
        <v>DM-PIERCommercialF4YD3W</v>
      </c>
      <c r="B138" s="103" t="s">
        <v>322</v>
      </c>
      <c r="C138" s="103" t="s">
        <v>323</v>
      </c>
      <c r="D138" s="127">
        <v>0</v>
      </c>
      <c r="E138" s="127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30">
        <f t="shared" si="25"/>
        <v>0</v>
      </c>
      <c r="S138" s="175"/>
      <c r="T138" s="105">
        <f t="shared" si="31"/>
        <v>0</v>
      </c>
      <c r="U138" s="105">
        <f t="shared" si="31"/>
        <v>0</v>
      </c>
      <c r="V138" s="105">
        <f t="shared" si="31"/>
        <v>0</v>
      </c>
      <c r="W138" s="105">
        <f t="shared" si="30"/>
        <v>0</v>
      </c>
      <c r="X138" s="105">
        <f t="shared" si="30"/>
        <v>0</v>
      </c>
      <c r="Y138" s="105">
        <f t="shared" si="30"/>
        <v>0</v>
      </c>
      <c r="Z138" s="105">
        <f t="shared" si="30"/>
        <v>0</v>
      </c>
      <c r="AA138" s="105">
        <f t="shared" si="30"/>
        <v>0</v>
      </c>
      <c r="AB138" s="105">
        <f t="shared" si="30"/>
        <v>0</v>
      </c>
      <c r="AC138" s="105">
        <f t="shared" si="30"/>
        <v>0</v>
      </c>
      <c r="AD138" s="105">
        <f t="shared" si="30"/>
        <v>0</v>
      </c>
      <c r="AE138" s="105">
        <f t="shared" si="30"/>
        <v>0</v>
      </c>
      <c r="AF138" s="132">
        <f t="shared" si="27"/>
        <v>0</v>
      </c>
    </row>
    <row r="139" spans="1:32" outlineLevel="2" x14ac:dyDescent="0.25">
      <c r="A139" s="103" t="str">
        <f t="shared" si="28"/>
        <v>DM-PIERCommercialF4YD4W</v>
      </c>
      <c r="B139" s="103" t="s">
        <v>324</v>
      </c>
      <c r="C139" s="103" t="s">
        <v>325</v>
      </c>
      <c r="D139" s="127">
        <v>0</v>
      </c>
      <c r="E139" s="127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30">
        <f t="shared" si="25"/>
        <v>0</v>
      </c>
      <c r="S139" s="175"/>
      <c r="T139" s="105">
        <f t="shared" si="31"/>
        <v>0</v>
      </c>
      <c r="U139" s="105">
        <f t="shared" si="31"/>
        <v>0</v>
      </c>
      <c r="V139" s="105">
        <f t="shared" si="31"/>
        <v>0</v>
      </c>
      <c r="W139" s="105">
        <f t="shared" si="30"/>
        <v>0</v>
      </c>
      <c r="X139" s="105">
        <f t="shared" si="30"/>
        <v>0</v>
      </c>
      <c r="Y139" s="105">
        <f t="shared" si="30"/>
        <v>0</v>
      </c>
      <c r="Z139" s="105">
        <f t="shared" si="30"/>
        <v>0</v>
      </c>
      <c r="AA139" s="105">
        <f t="shared" si="30"/>
        <v>0</v>
      </c>
      <c r="AB139" s="105">
        <f t="shared" si="30"/>
        <v>0</v>
      </c>
      <c r="AC139" s="105">
        <f t="shared" si="30"/>
        <v>0</v>
      </c>
      <c r="AD139" s="105">
        <f t="shared" si="30"/>
        <v>0</v>
      </c>
      <c r="AE139" s="105">
        <f t="shared" si="30"/>
        <v>0</v>
      </c>
      <c r="AF139" s="132">
        <f t="shared" si="27"/>
        <v>0</v>
      </c>
    </row>
    <row r="140" spans="1:32" outlineLevel="2" x14ac:dyDescent="0.25">
      <c r="A140" s="103" t="str">
        <f t="shared" si="28"/>
        <v>DM-PIERCommercialF6YD1W</v>
      </c>
      <c r="B140" s="103" t="s">
        <v>326</v>
      </c>
      <c r="C140" s="103" t="s">
        <v>327</v>
      </c>
      <c r="D140" s="127">
        <v>0</v>
      </c>
      <c r="E140" s="127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30">
        <f t="shared" si="25"/>
        <v>0</v>
      </c>
      <c r="S140" s="175"/>
      <c r="T140" s="105">
        <f t="shared" si="31"/>
        <v>0</v>
      </c>
      <c r="U140" s="105">
        <f t="shared" si="31"/>
        <v>0</v>
      </c>
      <c r="V140" s="105">
        <f t="shared" si="31"/>
        <v>0</v>
      </c>
      <c r="W140" s="105">
        <f t="shared" si="30"/>
        <v>0</v>
      </c>
      <c r="X140" s="105">
        <f t="shared" si="30"/>
        <v>0</v>
      </c>
      <c r="Y140" s="105">
        <f t="shared" si="30"/>
        <v>0</v>
      </c>
      <c r="Z140" s="105">
        <f t="shared" si="30"/>
        <v>0</v>
      </c>
      <c r="AA140" s="105">
        <f t="shared" si="30"/>
        <v>0</v>
      </c>
      <c r="AB140" s="105">
        <f t="shared" si="30"/>
        <v>0</v>
      </c>
      <c r="AC140" s="105">
        <f t="shared" si="30"/>
        <v>0</v>
      </c>
      <c r="AD140" s="105">
        <f t="shared" si="30"/>
        <v>0</v>
      </c>
      <c r="AE140" s="105">
        <f t="shared" si="30"/>
        <v>0</v>
      </c>
      <c r="AF140" s="132">
        <f t="shared" si="27"/>
        <v>0</v>
      </c>
    </row>
    <row r="141" spans="1:32" outlineLevel="2" x14ac:dyDescent="0.25">
      <c r="A141" s="103" t="str">
        <f t="shared" si="28"/>
        <v>DM-PIERCommercialF6YD2W</v>
      </c>
      <c r="B141" s="103" t="s">
        <v>328</v>
      </c>
      <c r="C141" s="103" t="s">
        <v>329</v>
      </c>
      <c r="D141" s="127">
        <v>0</v>
      </c>
      <c r="E141" s="127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30">
        <f t="shared" si="25"/>
        <v>0</v>
      </c>
      <c r="S141" s="175"/>
      <c r="T141" s="105">
        <f t="shared" ref="T141:AE175" si="32">+IFERROR(F141/$D141,0)</f>
        <v>0</v>
      </c>
      <c r="U141" s="105">
        <f t="shared" si="32"/>
        <v>0</v>
      </c>
      <c r="V141" s="105">
        <f t="shared" si="32"/>
        <v>0</v>
      </c>
      <c r="W141" s="105">
        <f t="shared" si="30"/>
        <v>0</v>
      </c>
      <c r="X141" s="105">
        <f t="shared" si="30"/>
        <v>0</v>
      </c>
      <c r="Y141" s="105">
        <f t="shared" si="30"/>
        <v>0</v>
      </c>
      <c r="Z141" s="105">
        <f t="shared" si="30"/>
        <v>0</v>
      </c>
      <c r="AA141" s="105">
        <f t="shared" si="30"/>
        <v>0</v>
      </c>
      <c r="AB141" s="105">
        <f t="shared" si="30"/>
        <v>0</v>
      </c>
      <c r="AC141" s="105">
        <f t="shared" si="30"/>
        <v>0</v>
      </c>
      <c r="AD141" s="105">
        <f t="shared" si="30"/>
        <v>0</v>
      </c>
      <c r="AE141" s="105">
        <f t="shared" si="30"/>
        <v>0</v>
      </c>
      <c r="AF141" s="132">
        <f t="shared" si="27"/>
        <v>0</v>
      </c>
    </row>
    <row r="142" spans="1:32" outlineLevel="2" x14ac:dyDescent="0.25">
      <c r="A142" s="103" t="str">
        <f t="shared" si="28"/>
        <v>DM-PIERCommercialF6YD3W</v>
      </c>
      <c r="B142" s="103" t="s">
        <v>330</v>
      </c>
      <c r="C142" s="103" t="s">
        <v>331</v>
      </c>
      <c r="D142" s="127">
        <v>0</v>
      </c>
      <c r="E142" s="127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30">
        <f t="shared" si="25"/>
        <v>0</v>
      </c>
      <c r="S142" s="175"/>
      <c r="T142" s="105">
        <f t="shared" si="32"/>
        <v>0</v>
      </c>
      <c r="U142" s="105">
        <f t="shared" si="32"/>
        <v>0</v>
      </c>
      <c r="V142" s="105">
        <f t="shared" si="32"/>
        <v>0</v>
      </c>
      <c r="W142" s="105">
        <f t="shared" si="30"/>
        <v>0</v>
      </c>
      <c r="X142" s="105">
        <f t="shared" si="30"/>
        <v>0</v>
      </c>
      <c r="Y142" s="105">
        <f t="shared" si="30"/>
        <v>0</v>
      </c>
      <c r="Z142" s="105">
        <f t="shared" si="30"/>
        <v>0</v>
      </c>
      <c r="AA142" s="105">
        <f t="shared" si="30"/>
        <v>0</v>
      </c>
      <c r="AB142" s="105">
        <f t="shared" si="30"/>
        <v>0</v>
      </c>
      <c r="AC142" s="105">
        <f t="shared" si="30"/>
        <v>0</v>
      </c>
      <c r="AD142" s="105">
        <f t="shared" si="30"/>
        <v>0</v>
      </c>
      <c r="AE142" s="105">
        <f t="shared" si="30"/>
        <v>0</v>
      </c>
      <c r="AF142" s="132">
        <f t="shared" si="27"/>
        <v>0</v>
      </c>
    </row>
    <row r="143" spans="1:32" outlineLevel="2" x14ac:dyDescent="0.25">
      <c r="A143" s="103" t="str">
        <f t="shared" si="28"/>
        <v>DM-PIERCommercialF6YD4W</v>
      </c>
      <c r="B143" s="103" t="s">
        <v>332</v>
      </c>
      <c r="C143" s="103" t="s">
        <v>333</v>
      </c>
      <c r="D143" s="127">
        <v>0</v>
      </c>
      <c r="E143" s="127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30">
        <f t="shared" si="25"/>
        <v>0</v>
      </c>
      <c r="S143" s="175"/>
      <c r="T143" s="105">
        <f t="shared" si="32"/>
        <v>0</v>
      </c>
      <c r="U143" s="105">
        <f t="shared" si="32"/>
        <v>0</v>
      </c>
      <c r="V143" s="105">
        <f t="shared" si="32"/>
        <v>0</v>
      </c>
      <c r="W143" s="105">
        <f t="shared" si="30"/>
        <v>0</v>
      </c>
      <c r="X143" s="105">
        <f t="shared" si="30"/>
        <v>0</v>
      </c>
      <c r="Y143" s="105">
        <f t="shared" si="30"/>
        <v>0</v>
      </c>
      <c r="Z143" s="105">
        <f t="shared" si="30"/>
        <v>0</v>
      </c>
      <c r="AA143" s="105">
        <f t="shared" si="30"/>
        <v>0</v>
      </c>
      <c r="AB143" s="105">
        <f t="shared" si="30"/>
        <v>0</v>
      </c>
      <c r="AC143" s="105">
        <f t="shared" si="30"/>
        <v>0</v>
      </c>
      <c r="AD143" s="105">
        <f t="shared" si="30"/>
        <v>0</v>
      </c>
      <c r="AE143" s="105">
        <f t="shared" si="30"/>
        <v>0</v>
      </c>
      <c r="AF143" s="132">
        <f t="shared" si="27"/>
        <v>0</v>
      </c>
    </row>
    <row r="144" spans="1:32" outlineLevel="2" x14ac:dyDescent="0.25">
      <c r="A144" s="103" t="str">
        <f t="shared" si="28"/>
        <v>DM-PIERCommercialF6YD5W</v>
      </c>
      <c r="B144" s="103" t="s">
        <v>334</v>
      </c>
      <c r="C144" s="103" t="s">
        <v>335</v>
      </c>
      <c r="D144" s="127">
        <v>0</v>
      </c>
      <c r="E144" s="127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30">
        <f t="shared" si="25"/>
        <v>0</v>
      </c>
      <c r="S144" s="175"/>
      <c r="T144" s="105">
        <f t="shared" si="32"/>
        <v>0</v>
      </c>
      <c r="U144" s="105">
        <f t="shared" si="32"/>
        <v>0</v>
      </c>
      <c r="V144" s="105">
        <f t="shared" si="32"/>
        <v>0</v>
      </c>
      <c r="W144" s="105">
        <f t="shared" si="30"/>
        <v>0</v>
      </c>
      <c r="X144" s="105">
        <f t="shared" si="30"/>
        <v>0</v>
      </c>
      <c r="Y144" s="105">
        <f t="shared" si="30"/>
        <v>0</v>
      </c>
      <c r="Z144" s="105">
        <f t="shared" si="30"/>
        <v>0</v>
      </c>
      <c r="AA144" s="105">
        <f t="shared" si="30"/>
        <v>0</v>
      </c>
      <c r="AB144" s="105">
        <f t="shared" si="30"/>
        <v>0</v>
      </c>
      <c r="AC144" s="105">
        <f t="shared" si="30"/>
        <v>0</v>
      </c>
      <c r="AD144" s="105">
        <f t="shared" si="30"/>
        <v>0</v>
      </c>
      <c r="AE144" s="105">
        <f t="shared" si="30"/>
        <v>0</v>
      </c>
      <c r="AF144" s="132">
        <f t="shared" si="27"/>
        <v>0</v>
      </c>
    </row>
    <row r="145" spans="1:32" outlineLevel="2" x14ac:dyDescent="0.25">
      <c r="A145" s="103" t="str">
        <f t="shared" si="28"/>
        <v>DM-PIERCommercialF8YD2W</v>
      </c>
      <c r="B145" s="103" t="s">
        <v>338</v>
      </c>
      <c r="C145" s="103" t="s">
        <v>339</v>
      </c>
      <c r="D145" s="127">
        <v>0</v>
      </c>
      <c r="E145" s="127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30">
        <f t="shared" si="25"/>
        <v>0</v>
      </c>
      <c r="S145" s="175"/>
      <c r="T145" s="105">
        <f t="shared" si="32"/>
        <v>0</v>
      </c>
      <c r="U145" s="105">
        <f t="shared" si="32"/>
        <v>0</v>
      </c>
      <c r="V145" s="105">
        <f t="shared" si="32"/>
        <v>0</v>
      </c>
      <c r="W145" s="105">
        <f t="shared" si="30"/>
        <v>0</v>
      </c>
      <c r="X145" s="105">
        <f t="shared" si="30"/>
        <v>0</v>
      </c>
      <c r="Y145" s="105">
        <f t="shared" si="30"/>
        <v>0</v>
      </c>
      <c r="Z145" s="105">
        <f t="shared" si="30"/>
        <v>0</v>
      </c>
      <c r="AA145" s="105">
        <f t="shared" si="30"/>
        <v>0</v>
      </c>
      <c r="AB145" s="105">
        <f t="shared" si="30"/>
        <v>0</v>
      </c>
      <c r="AC145" s="105">
        <f t="shared" si="30"/>
        <v>0</v>
      </c>
      <c r="AD145" s="105">
        <f t="shared" si="30"/>
        <v>0</v>
      </c>
      <c r="AE145" s="105">
        <f t="shared" si="30"/>
        <v>0</v>
      </c>
      <c r="AF145" s="132">
        <f t="shared" si="27"/>
        <v>0</v>
      </c>
    </row>
    <row r="146" spans="1:32" outlineLevel="2" x14ac:dyDescent="0.25">
      <c r="A146" s="103" t="str">
        <f t="shared" si="28"/>
        <v>DM-PIERCommercialFCP2YD1W2.25-1</v>
      </c>
      <c r="B146" s="103" t="s">
        <v>340</v>
      </c>
      <c r="C146" s="103" t="s">
        <v>341</v>
      </c>
      <c r="D146" s="127">
        <v>0</v>
      </c>
      <c r="E146" s="127"/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30">
        <f t="shared" si="25"/>
        <v>0</v>
      </c>
      <c r="S146" s="175"/>
      <c r="T146" s="105">
        <f t="shared" si="32"/>
        <v>0</v>
      </c>
      <c r="U146" s="105">
        <f t="shared" si="32"/>
        <v>0</v>
      </c>
      <c r="V146" s="105">
        <f t="shared" si="32"/>
        <v>0</v>
      </c>
      <c r="W146" s="105">
        <f t="shared" si="30"/>
        <v>0</v>
      </c>
      <c r="X146" s="105">
        <f t="shared" si="30"/>
        <v>0</v>
      </c>
      <c r="Y146" s="105">
        <f t="shared" si="30"/>
        <v>0</v>
      </c>
      <c r="Z146" s="105">
        <f t="shared" si="30"/>
        <v>0</v>
      </c>
      <c r="AA146" s="105">
        <f t="shared" si="30"/>
        <v>0</v>
      </c>
      <c r="AB146" s="105">
        <f t="shared" si="30"/>
        <v>0</v>
      </c>
      <c r="AC146" s="105">
        <f t="shared" si="30"/>
        <v>0</v>
      </c>
      <c r="AD146" s="105">
        <f t="shared" si="30"/>
        <v>0</v>
      </c>
      <c r="AE146" s="105">
        <f t="shared" si="30"/>
        <v>0</v>
      </c>
      <c r="AF146" s="132">
        <f t="shared" si="27"/>
        <v>0</v>
      </c>
    </row>
    <row r="147" spans="1:32" outlineLevel="2" x14ac:dyDescent="0.25">
      <c r="A147" s="103" t="str">
        <f t="shared" si="28"/>
        <v>DM-PIERCommercialFCP2YD1W4-1</v>
      </c>
      <c r="B147" s="103" t="s">
        <v>342</v>
      </c>
      <c r="C147" s="103" t="s">
        <v>343</v>
      </c>
      <c r="D147" s="127">
        <v>0</v>
      </c>
      <c r="E147" s="12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30">
        <f t="shared" si="25"/>
        <v>0</v>
      </c>
      <c r="S147" s="175"/>
      <c r="T147" s="105">
        <f t="shared" si="32"/>
        <v>0</v>
      </c>
      <c r="U147" s="105">
        <f t="shared" si="32"/>
        <v>0</v>
      </c>
      <c r="V147" s="105">
        <f t="shared" si="32"/>
        <v>0</v>
      </c>
      <c r="W147" s="105">
        <f t="shared" si="30"/>
        <v>0</v>
      </c>
      <c r="X147" s="105">
        <f t="shared" si="30"/>
        <v>0</v>
      </c>
      <c r="Y147" s="105">
        <f t="shared" si="30"/>
        <v>0</v>
      </c>
      <c r="Z147" s="105">
        <f t="shared" si="30"/>
        <v>0</v>
      </c>
      <c r="AA147" s="105">
        <f t="shared" si="30"/>
        <v>0</v>
      </c>
      <c r="AB147" s="105">
        <f t="shared" si="30"/>
        <v>0</v>
      </c>
      <c r="AC147" s="105">
        <f t="shared" si="30"/>
        <v>0</v>
      </c>
      <c r="AD147" s="105">
        <f t="shared" si="30"/>
        <v>0</v>
      </c>
      <c r="AE147" s="105">
        <f t="shared" si="30"/>
        <v>0</v>
      </c>
      <c r="AF147" s="132">
        <f t="shared" si="27"/>
        <v>0</v>
      </c>
    </row>
    <row r="148" spans="1:32" outlineLevel="2" x14ac:dyDescent="0.25">
      <c r="A148" s="103" t="str">
        <f t="shared" si="28"/>
        <v>DM-PIERCommercialFCP2YD2W</v>
      </c>
      <c r="B148" s="103" t="s">
        <v>344</v>
      </c>
      <c r="C148" s="103" t="s">
        <v>345</v>
      </c>
      <c r="D148" s="127">
        <v>0</v>
      </c>
      <c r="E148" s="127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30">
        <f t="shared" si="25"/>
        <v>0</v>
      </c>
      <c r="S148" s="175"/>
      <c r="T148" s="105">
        <f t="shared" si="32"/>
        <v>0</v>
      </c>
      <c r="U148" s="105">
        <f t="shared" si="32"/>
        <v>0</v>
      </c>
      <c r="V148" s="105">
        <f t="shared" si="32"/>
        <v>0</v>
      </c>
      <c r="W148" s="105">
        <f t="shared" si="30"/>
        <v>0</v>
      </c>
      <c r="X148" s="105">
        <f t="shared" si="30"/>
        <v>0</v>
      </c>
      <c r="Y148" s="105">
        <f t="shared" si="30"/>
        <v>0</v>
      </c>
      <c r="Z148" s="105">
        <f t="shared" si="30"/>
        <v>0</v>
      </c>
      <c r="AA148" s="105">
        <f t="shared" si="30"/>
        <v>0</v>
      </c>
      <c r="AB148" s="105">
        <f t="shared" si="30"/>
        <v>0</v>
      </c>
      <c r="AC148" s="105">
        <f t="shared" si="30"/>
        <v>0</v>
      </c>
      <c r="AD148" s="105">
        <f t="shared" si="30"/>
        <v>0</v>
      </c>
      <c r="AE148" s="105">
        <f t="shared" si="30"/>
        <v>0</v>
      </c>
      <c r="AF148" s="132">
        <f t="shared" si="27"/>
        <v>0</v>
      </c>
    </row>
    <row r="149" spans="1:32" outlineLevel="2" x14ac:dyDescent="0.25">
      <c r="A149" s="103" t="str">
        <f t="shared" si="28"/>
        <v>DM-PIERCommercialFCP4YD1W2.25-1</v>
      </c>
      <c r="B149" s="103" t="s">
        <v>346</v>
      </c>
      <c r="C149" s="103" t="s">
        <v>347</v>
      </c>
      <c r="D149" s="127">
        <v>0</v>
      </c>
      <c r="E149" s="127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30">
        <f t="shared" si="25"/>
        <v>0</v>
      </c>
      <c r="S149" s="175"/>
      <c r="T149" s="105">
        <f t="shared" si="32"/>
        <v>0</v>
      </c>
      <c r="U149" s="105">
        <f t="shared" si="32"/>
        <v>0</v>
      </c>
      <c r="V149" s="105">
        <f t="shared" si="32"/>
        <v>0</v>
      </c>
      <c r="W149" s="105">
        <f t="shared" si="30"/>
        <v>0</v>
      </c>
      <c r="X149" s="105">
        <f t="shared" si="30"/>
        <v>0</v>
      </c>
      <c r="Y149" s="105">
        <f t="shared" si="30"/>
        <v>0</v>
      </c>
      <c r="Z149" s="105">
        <f t="shared" si="30"/>
        <v>0</v>
      </c>
      <c r="AA149" s="105">
        <f t="shared" si="30"/>
        <v>0</v>
      </c>
      <c r="AB149" s="105">
        <f t="shared" si="30"/>
        <v>0</v>
      </c>
      <c r="AC149" s="105">
        <f t="shared" si="30"/>
        <v>0</v>
      </c>
      <c r="AD149" s="105">
        <f t="shared" si="30"/>
        <v>0</v>
      </c>
      <c r="AE149" s="105">
        <f t="shared" si="30"/>
        <v>0</v>
      </c>
      <c r="AF149" s="132">
        <f t="shared" si="27"/>
        <v>0</v>
      </c>
    </row>
    <row r="150" spans="1:32" outlineLevel="2" x14ac:dyDescent="0.25">
      <c r="A150" s="103" t="str">
        <f t="shared" si="28"/>
        <v>DM-PIERCommercialFCP4YD1W4-1</v>
      </c>
      <c r="B150" s="103" t="s">
        <v>348</v>
      </c>
      <c r="C150" s="103" t="s">
        <v>349</v>
      </c>
      <c r="D150" s="127">
        <v>0</v>
      </c>
      <c r="E150" s="127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30">
        <f t="shared" si="25"/>
        <v>0</v>
      </c>
      <c r="S150" s="175"/>
      <c r="T150" s="105">
        <f t="shared" si="32"/>
        <v>0</v>
      </c>
      <c r="U150" s="105">
        <f t="shared" si="32"/>
        <v>0</v>
      </c>
      <c r="V150" s="105">
        <f t="shared" si="32"/>
        <v>0</v>
      </c>
      <c r="W150" s="105">
        <f t="shared" si="30"/>
        <v>0</v>
      </c>
      <c r="X150" s="105">
        <f t="shared" si="30"/>
        <v>0</v>
      </c>
      <c r="Y150" s="105">
        <f t="shared" si="30"/>
        <v>0</v>
      </c>
      <c r="Z150" s="105">
        <f t="shared" si="30"/>
        <v>0</v>
      </c>
      <c r="AA150" s="105">
        <f t="shared" si="30"/>
        <v>0</v>
      </c>
      <c r="AB150" s="105">
        <f t="shared" si="30"/>
        <v>0</v>
      </c>
      <c r="AC150" s="105">
        <f t="shared" si="30"/>
        <v>0</v>
      </c>
      <c r="AD150" s="105">
        <f t="shared" si="30"/>
        <v>0</v>
      </c>
      <c r="AE150" s="105">
        <f t="shared" si="30"/>
        <v>0</v>
      </c>
      <c r="AF150" s="132">
        <f t="shared" si="27"/>
        <v>0</v>
      </c>
    </row>
    <row r="151" spans="1:32" outlineLevel="2" x14ac:dyDescent="0.25">
      <c r="A151" s="103" t="str">
        <f t="shared" si="28"/>
        <v>DM-PIERCommercialFCP4YD1W5-1</v>
      </c>
      <c r="B151" s="103" t="s">
        <v>350</v>
      </c>
      <c r="C151" s="103" t="s">
        <v>351</v>
      </c>
      <c r="D151" s="127">
        <v>0</v>
      </c>
      <c r="E151" s="127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30">
        <f t="shared" si="25"/>
        <v>0</v>
      </c>
      <c r="S151" s="175"/>
      <c r="T151" s="105">
        <f t="shared" si="32"/>
        <v>0</v>
      </c>
      <c r="U151" s="105">
        <f t="shared" si="32"/>
        <v>0</v>
      </c>
      <c r="V151" s="105">
        <f t="shared" si="32"/>
        <v>0</v>
      </c>
      <c r="W151" s="105">
        <f t="shared" si="30"/>
        <v>0</v>
      </c>
      <c r="X151" s="105">
        <f t="shared" si="30"/>
        <v>0</v>
      </c>
      <c r="Y151" s="105">
        <f t="shared" si="30"/>
        <v>0</v>
      </c>
      <c r="Z151" s="105">
        <f t="shared" si="30"/>
        <v>0</v>
      </c>
      <c r="AA151" s="105">
        <f t="shared" si="30"/>
        <v>0</v>
      </c>
      <c r="AB151" s="105">
        <f t="shared" si="30"/>
        <v>0</v>
      </c>
      <c r="AC151" s="105">
        <f t="shared" si="30"/>
        <v>0</v>
      </c>
      <c r="AD151" s="105">
        <f t="shared" si="30"/>
        <v>0</v>
      </c>
      <c r="AE151" s="105">
        <f t="shared" si="30"/>
        <v>0</v>
      </c>
      <c r="AF151" s="132">
        <f t="shared" si="27"/>
        <v>0</v>
      </c>
    </row>
    <row r="152" spans="1:32" outlineLevel="2" x14ac:dyDescent="0.25">
      <c r="A152" s="103" t="str">
        <f t="shared" si="28"/>
        <v>DM-PIERCommercialFCP4YDEOW5-1</v>
      </c>
      <c r="B152" s="103" t="s">
        <v>352</v>
      </c>
      <c r="C152" s="103" t="s">
        <v>353</v>
      </c>
      <c r="D152" s="127">
        <v>0</v>
      </c>
      <c r="E152" s="127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30">
        <f t="shared" si="25"/>
        <v>0</v>
      </c>
      <c r="S152" s="175"/>
      <c r="T152" s="105">
        <f t="shared" si="32"/>
        <v>0</v>
      </c>
      <c r="U152" s="105">
        <f t="shared" si="32"/>
        <v>0</v>
      </c>
      <c r="V152" s="105">
        <f t="shared" si="32"/>
        <v>0</v>
      </c>
      <c r="W152" s="105">
        <f t="shared" si="30"/>
        <v>0</v>
      </c>
      <c r="X152" s="105">
        <f t="shared" si="30"/>
        <v>0</v>
      </c>
      <c r="Y152" s="105">
        <f t="shared" si="30"/>
        <v>0</v>
      </c>
      <c r="Z152" s="105">
        <f t="shared" si="30"/>
        <v>0</v>
      </c>
      <c r="AA152" s="105">
        <f t="shared" si="30"/>
        <v>0</v>
      </c>
      <c r="AB152" s="105">
        <f t="shared" si="30"/>
        <v>0</v>
      </c>
      <c r="AC152" s="105">
        <f t="shared" si="30"/>
        <v>0</v>
      </c>
      <c r="AD152" s="105">
        <f t="shared" si="30"/>
        <v>0</v>
      </c>
      <c r="AE152" s="105">
        <f t="shared" si="30"/>
        <v>0</v>
      </c>
      <c r="AF152" s="132">
        <f t="shared" si="27"/>
        <v>0</v>
      </c>
    </row>
    <row r="153" spans="1:32" outlineLevel="2" x14ac:dyDescent="0.25">
      <c r="A153" s="103" t="str">
        <f t="shared" si="28"/>
        <v>DM-PIERCommercialFCP4YDOC5-1</v>
      </c>
      <c r="B153" s="103" t="s">
        <v>354</v>
      </c>
      <c r="C153" s="103" t="s">
        <v>355</v>
      </c>
      <c r="D153" s="127">
        <v>0</v>
      </c>
      <c r="E153" s="127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30">
        <f t="shared" si="25"/>
        <v>0</v>
      </c>
      <c r="S153" s="175"/>
      <c r="T153" s="105">
        <f t="shared" si="32"/>
        <v>0</v>
      </c>
      <c r="U153" s="105">
        <f t="shared" si="32"/>
        <v>0</v>
      </c>
      <c r="V153" s="105">
        <f t="shared" si="32"/>
        <v>0</v>
      </c>
      <c r="W153" s="105">
        <f t="shared" si="30"/>
        <v>0</v>
      </c>
      <c r="X153" s="105">
        <f t="shared" si="30"/>
        <v>0</v>
      </c>
      <c r="Y153" s="105">
        <f t="shared" si="30"/>
        <v>0</v>
      </c>
      <c r="Z153" s="105">
        <f t="shared" si="30"/>
        <v>0</v>
      </c>
      <c r="AA153" s="105">
        <f t="shared" si="30"/>
        <v>0</v>
      </c>
      <c r="AB153" s="105">
        <f t="shared" si="30"/>
        <v>0</v>
      </c>
      <c r="AC153" s="105">
        <f t="shared" si="30"/>
        <v>0</v>
      </c>
      <c r="AD153" s="105">
        <f t="shared" si="30"/>
        <v>0</v>
      </c>
      <c r="AE153" s="105">
        <f t="shared" si="30"/>
        <v>0</v>
      </c>
      <c r="AF153" s="132">
        <f t="shared" si="27"/>
        <v>0</v>
      </c>
    </row>
    <row r="154" spans="1:32" outlineLevel="2" x14ac:dyDescent="0.25">
      <c r="A154" s="103" t="str">
        <f t="shared" si="28"/>
        <v>DM-PIERCommercialFCP6YD2W</v>
      </c>
      <c r="B154" s="103" t="s">
        <v>356</v>
      </c>
      <c r="C154" s="103" t="s">
        <v>357</v>
      </c>
      <c r="D154" s="127">
        <v>0</v>
      </c>
      <c r="E154" s="127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30">
        <f t="shared" si="25"/>
        <v>0</v>
      </c>
      <c r="S154" s="175"/>
      <c r="T154" s="105">
        <f t="shared" si="32"/>
        <v>0</v>
      </c>
      <c r="U154" s="105">
        <f t="shared" si="32"/>
        <v>0</v>
      </c>
      <c r="V154" s="105">
        <f t="shared" si="32"/>
        <v>0</v>
      </c>
      <c r="W154" s="105">
        <f t="shared" si="30"/>
        <v>0</v>
      </c>
      <c r="X154" s="105">
        <f t="shared" si="30"/>
        <v>0</v>
      </c>
      <c r="Y154" s="105">
        <f t="shared" si="30"/>
        <v>0</v>
      </c>
      <c r="Z154" s="105">
        <f t="shared" si="30"/>
        <v>0</v>
      </c>
      <c r="AA154" s="105">
        <f t="shared" si="30"/>
        <v>0</v>
      </c>
      <c r="AB154" s="105">
        <f t="shared" si="30"/>
        <v>0</v>
      </c>
      <c r="AC154" s="105">
        <f t="shared" si="30"/>
        <v>0</v>
      </c>
      <c r="AD154" s="105">
        <f t="shared" si="30"/>
        <v>0</v>
      </c>
      <c r="AE154" s="105">
        <f t="shared" si="30"/>
        <v>0</v>
      </c>
      <c r="AF154" s="132">
        <f t="shared" si="27"/>
        <v>0</v>
      </c>
    </row>
    <row r="155" spans="1:32" outlineLevel="2" x14ac:dyDescent="0.25">
      <c r="A155" s="103" t="str">
        <f t="shared" si="28"/>
        <v>DM-PIERCommercialFCP6YD2W3-1</v>
      </c>
      <c r="B155" s="103" t="s">
        <v>358</v>
      </c>
      <c r="C155" s="103" t="s">
        <v>359</v>
      </c>
      <c r="D155" s="127">
        <v>0</v>
      </c>
      <c r="E155" s="127"/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30">
        <f t="shared" si="25"/>
        <v>0</v>
      </c>
      <c r="S155" s="175"/>
      <c r="T155" s="105">
        <f t="shared" si="32"/>
        <v>0</v>
      </c>
      <c r="U155" s="105">
        <f t="shared" si="32"/>
        <v>0</v>
      </c>
      <c r="V155" s="105">
        <f t="shared" si="32"/>
        <v>0</v>
      </c>
      <c r="W155" s="105">
        <f t="shared" si="30"/>
        <v>0</v>
      </c>
      <c r="X155" s="105">
        <f t="shared" si="30"/>
        <v>0</v>
      </c>
      <c r="Y155" s="105">
        <f t="shared" si="30"/>
        <v>0</v>
      </c>
      <c r="Z155" s="105">
        <f t="shared" si="30"/>
        <v>0</v>
      </c>
      <c r="AA155" s="105">
        <f t="shared" si="30"/>
        <v>0</v>
      </c>
      <c r="AB155" s="105">
        <f t="shared" si="30"/>
        <v>0</v>
      </c>
      <c r="AC155" s="105">
        <f t="shared" si="30"/>
        <v>0</v>
      </c>
      <c r="AD155" s="105">
        <f t="shared" si="30"/>
        <v>0</v>
      </c>
      <c r="AE155" s="105">
        <f t="shared" si="30"/>
        <v>0</v>
      </c>
      <c r="AF155" s="132">
        <f t="shared" si="27"/>
        <v>0</v>
      </c>
    </row>
    <row r="156" spans="1:32" outlineLevel="2" x14ac:dyDescent="0.25">
      <c r="A156" s="103" t="str">
        <f t="shared" si="28"/>
        <v>DM-PIERCommercialFCP6YD2W4-1</v>
      </c>
      <c r="B156" s="103" t="s">
        <v>360</v>
      </c>
      <c r="C156" s="103" t="s">
        <v>361</v>
      </c>
      <c r="D156" s="127">
        <v>0</v>
      </c>
      <c r="E156" s="127"/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30">
        <f t="shared" si="25"/>
        <v>0</v>
      </c>
      <c r="S156" s="175"/>
      <c r="T156" s="105">
        <f t="shared" si="32"/>
        <v>0</v>
      </c>
      <c r="U156" s="105">
        <f t="shared" si="32"/>
        <v>0</v>
      </c>
      <c r="V156" s="105">
        <f t="shared" si="32"/>
        <v>0</v>
      </c>
      <c r="W156" s="105">
        <f t="shared" si="30"/>
        <v>0</v>
      </c>
      <c r="X156" s="105">
        <f t="shared" si="30"/>
        <v>0</v>
      </c>
      <c r="Y156" s="105">
        <f t="shared" si="30"/>
        <v>0</v>
      </c>
      <c r="Z156" s="105">
        <f t="shared" si="30"/>
        <v>0</v>
      </c>
      <c r="AA156" s="105">
        <f t="shared" si="30"/>
        <v>0</v>
      </c>
      <c r="AB156" s="105">
        <f t="shared" si="30"/>
        <v>0</v>
      </c>
      <c r="AC156" s="105">
        <f t="shared" si="30"/>
        <v>0</v>
      </c>
      <c r="AD156" s="105">
        <f t="shared" si="30"/>
        <v>0</v>
      </c>
      <c r="AE156" s="105">
        <f t="shared" si="30"/>
        <v>0</v>
      </c>
      <c r="AF156" s="132">
        <f t="shared" si="27"/>
        <v>0</v>
      </c>
    </row>
    <row r="157" spans="1:32" outlineLevel="2" x14ac:dyDescent="0.25">
      <c r="A157" s="103" t="str">
        <f t="shared" si="28"/>
        <v>DM-PIERCommercialIMPCNC</v>
      </c>
      <c r="B157" s="103" t="s">
        <v>362</v>
      </c>
      <c r="C157" s="103" t="s">
        <v>363</v>
      </c>
      <c r="D157" s="127">
        <v>0</v>
      </c>
      <c r="E157" s="127"/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30">
        <f t="shared" si="25"/>
        <v>0</v>
      </c>
      <c r="S157" s="175"/>
      <c r="T157" s="105">
        <f t="shared" si="32"/>
        <v>0</v>
      </c>
      <c r="U157" s="105">
        <f t="shared" si="32"/>
        <v>0</v>
      </c>
      <c r="V157" s="105">
        <f t="shared" si="32"/>
        <v>0</v>
      </c>
      <c r="W157" s="105">
        <f t="shared" si="30"/>
        <v>0</v>
      </c>
      <c r="X157" s="105">
        <f t="shared" si="30"/>
        <v>0</v>
      </c>
      <c r="Y157" s="105">
        <f t="shared" si="30"/>
        <v>0</v>
      </c>
      <c r="Z157" s="105">
        <f t="shared" si="30"/>
        <v>0</v>
      </c>
      <c r="AA157" s="105">
        <f t="shared" si="30"/>
        <v>0</v>
      </c>
      <c r="AB157" s="105">
        <f t="shared" si="30"/>
        <v>0</v>
      </c>
      <c r="AC157" s="105">
        <f t="shared" si="30"/>
        <v>0</v>
      </c>
      <c r="AD157" s="105">
        <f t="shared" si="30"/>
        <v>0</v>
      </c>
      <c r="AE157" s="105">
        <f t="shared" si="30"/>
        <v>0</v>
      </c>
      <c r="AF157" s="132">
        <f t="shared" si="27"/>
        <v>0</v>
      </c>
    </row>
    <row r="158" spans="1:32" outlineLevel="2" x14ac:dyDescent="0.25">
      <c r="A158" s="103" t="str">
        <f t="shared" si="28"/>
        <v>DM-PIERCommercialPACKC</v>
      </c>
      <c r="B158" s="103" t="s">
        <v>364</v>
      </c>
      <c r="C158" s="103" t="s">
        <v>365</v>
      </c>
      <c r="D158" s="127">
        <v>0</v>
      </c>
      <c r="E158" s="127"/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30">
        <f t="shared" si="25"/>
        <v>0</v>
      </c>
      <c r="S158" s="175"/>
      <c r="T158" s="105">
        <f t="shared" si="32"/>
        <v>0</v>
      </c>
      <c r="U158" s="105">
        <f t="shared" si="32"/>
        <v>0</v>
      </c>
      <c r="V158" s="105">
        <f t="shared" si="32"/>
        <v>0</v>
      </c>
      <c r="W158" s="105">
        <f t="shared" si="30"/>
        <v>0</v>
      </c>
      <c r="X158" s="105">
        <f t="shared" si="30"/>
        <v>0</v>
      </c>
      <c r="Y158" s="105">
        <f t="shared" si="30"/>
        <v>0</v>
      </c>
      <c r="Z158" s="105">
        <f t="shared" si="30"/>
        <v>0</v>
      </c>
      <c r="AA158" s="105">
        <f t="shared" si="30"/>
        <v>0</v>
      </c>
      <c r="AB158" s="105">
        <f t="shared" si="30"/>
        <v>0</v>
      </c>
      <c r="AC158" s="105">
        <f t="shared" si="30"/>
        <v>0</v>
      </c>
      <c r="AD158" s="105">
        <f t="shared" si="30"/>
        <v>0</v>
      </c>
      <c r="AE158" s="105">
        <f t="shared" si="30"/>
        <v>0</v>
      </c>
      <c r="AF158" s="132">
        <f t="shared" si="27"/>
        <v>0</v>
      </c>
    </row>
    <row r="159" spans="1:32" outlineLevel="2" x14ac:dyDescent="0.25">
      <c r="A159" s="103" t="str">
        <f t="shared" si="28"/>
        <v>DM-PIERCommercialF1YDEX</v>
      </c>
      <c r="B159" s="103" t="s">
        <v>368</v>
      </c>
      <c r="C159" s="103" t="s">
        <v>369</v>
      </c>
      <c r="D159" s="127">
        <v>0</v>
      </c>
      <c r="E159" s="127"/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30">
        <f t="shared" ref="R159:R165" si="33">+SUM(F159:Q159)</f>
        <v>0</v>
      </c>
      <c r="S159" s="175"/>
      <c r="T159" s="105">
        <f t="shared" si="32"/>
        <v>0</v>
      </c>
      <c r="U159" s="105">
        <f t="shared" si="32"/>
        <v>0</v>
      </c>
      <c r="V159" s="105">
        <f t="shared" si="32"/>
        <v>0</v>
      </c>
      <c r="W159" s="105">
        <f t="shared" si="32"/>
        <v>0</v>
      </c>
      <c r="X159" s="105">
        <f t="shared" si="32"/>
        <v>0</v>
      </c>
      <c r="Y159" s="105">
        <f t="shared" si="32"/>
        <v>0</v>
      </c>
      <c r="Z159" s="105">
        <f t="shared" si="32"/>
        <v>0</v>
      </c>
      <c r="AA159" s="105">
        <f t="shared" si="32"/>
        <v>0</v>
      </c>
      <c r="AB159" s="105">
        <f t="shared" si="32"/>
        <v>0</v>
      </c>
      <c r="AC159" s="105">
        <f t="shared" si="32"/>
        <v>0</v>
      </c>
      <c r="AD159" s="105">
        <f t="shared" si="32"/>
        <v>0</v>
      </c>
      <c r="AE159" s="105">
        <f t="shared" si="32"/>
        <v>0</v>
      </c>
      <c r="AF159" s="132">
        <f t="shared" si="27"/>
        <v>0</v>
      </c>
    </row>
    <row r="160" spans="1:32" outlineLevel="2" x14ac:dyDescent="0.25">
      <c r="A160" s="103" t="str">
        <f t="shared" si="28"/>
        <v>DM-PIERCommercialR1YDEX</v>
      </c>
      <c r="B160" s="103" t="s">
        <v>366</v>
      </c>
      <c r="C160" s="103" t="s">
        <v>367</v>
      </c>
      <c r="D160" s="127">
        <v>0</v>
      </c>
      <c r="E160" s="127"/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30">
        <f t="shared" si="33"/>
        <v>0</v>
      </c>
      <c r="S160" s="175"/>
      <c r="T160" s="105">
        <f t="shared" si="32"/>
        <v>0</v>
      </c>
      <c r="U160" s="105">
        <f t="shared" si="32"/>
        <v>0</v>
      </c>
      <c r="V160" s="105">
        <f t="shared" si="32"/>
        <v>0</v>
      </c>
      <c r="W160" s="105">
        <f t="shared" si="32"/>
        <v>0</v>
      </c>
      <c r="X160" s="105">
        <f t="shared" si="32"/>
        <v>0</v>
      </c>
      <c r="Y160" s="105">
        <f t="shared" si="32"/>
        <v>0</v>
      </c>
      <c r="Z160" s="105">
        <f t="shared" si="32"/>
        <v>0</v>
      </c>
      <c r="AA160" s="105">
        <f t="shared" si="32"/>
        <v>0</v>
      </c>
      <c r="AB160" s="105">
        <f t="shared" si="32"/>
        <v>0</v>
      </c>
      <c r="AC160" s="105">
        <f t="shared" si="32"/>
        <v>0</v>
      </c>
      <c r="AD160" s="105">
        <f t="shared" si="32"/>
        <v>0</v>
      </c>
      <c r="AE160" s="105">
        <f t="shared" si="32"/>
        <v>0</v>
      </c>
      <c r="AF160" s="132">
        <f t="shared" si="27"/>
        <v>0</v>
      </c>
    </row>
    <row r="161" spans="1:32" outlineLevel="2" x14ac:dyDescent="0.25">
      <c r="A161" s="103" t="str">
        <f t="shared" si="28"/>
        <v>DM-PIERCommercialR1.5YDEX</v>
      </c>
      <c r="B161" s="103" t="s">
        <v>370</v>
      </c>
      <c r="C161" s="103" t="s">
        <v>371</v>
      </c>
      <c r="D161" s="127">
        <v>0</v>
      </c>
      <c r="E161" s="127"/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30">
        <f t="shared" si="33"/>
        <v>0</v>
      </c>
      <c r="S161" s="175"/>
      <c r="T161" s="105">
        <f t="shared" si="32"/>
        <v>0</v>
      </c>
      <c r="U161" s="105">
        <f t="shared" si="32"/>
        <v>0</v>
      </c>
      <c r="V161" s="105">
        <f t="shared" si="32"/>
        <v>0</v>
      </c>
      <c r="W161" s="105">
        <f t="shared" si="32"/>
        <v>0</v>
      </c>
      <c r="X161" s="105">
        <f t="shared" si="32"/>
        <v>0</v>
      </c>
      <c r="Y161" s="105">
        <f t="shared" si="32"/>
        <v>0</v>
      </c>
      <c r="Z161" s="105">
        <f t="shared" si="32"/>
        <v>0</v>
      </c>
      <c r="AA161" s="105">
        <f t="shared" si="32"/>
        <v>0</v>
      </c>
      <c r="AB161" s="105">
        <f t="shared" si="32"/>
        <v>0</v>
      </c>
      <c r="AC161" s="105">
        <f t="shared" si="32"/>
        <v>0</v>
      </c>
      <c r="AD161" s="105">
        <f t="shared" si="32"/>
        <v>0</v>
      </c>
      <c r="AE161" s="105">
        <f t="shared" si="32"/>
        <v>0</v>
      </c>
      <c r="AF161" s="132">
        <f t="shared" si="27"/>
        <v>0</v>
      </c>
    </row>
    <row r="162" spans="1:32" outlineLevel="2" x14ac:dyDescent="0.25">
      <c r="A162" s="103" t="str">
        <f t="shared" si="28"/>
        <v>DM-PIERCommercialR2YDEX</v>
      </c>
      <c r="B162" s="103" t="s">
        <v>372</v>
      </c>
      <c r="C162" s="103" t="s">
        <v>373</v>
      </c>
      <c r="D162" s="127">
        <v>0</v>
      </c>
      <c r="E162" s="127"/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30">
        <f t="shared" si="33"/>
        <v>0</v>
      </c>
      <c r="S162" s="175"/>
      <c r="T162" s="105">
        <f t="shared" si="32"/>
        <v>0</v>
      </c>
      <c r="U162" s="105">
        <f t="shared" si="32"/>
        <v>0</v>
      </c>
      <c r="V162" s="105">
        <f t="shared" si="32"/>
        <v>0</v>
      </c>
      <c r="W162" s="105">
        <f t="shared" si="32"/>
        <v>0</v>
      </c>
      <c r="X162" s="105">
        <f t="shared" si="32"/>
        <v>0</v>
      </c>
      <c r="Y162" s="105">
        <f t="shared" si="32"/>
        <v>0</v>
      </c>
      <c r="Z162" s="105">
        <f t="shared" si="32"/>
        <v>0</v>
      </c>
      <c r="AA162" s="105">
        <f t="shared" si="32"/>
        <v>0</v>
      </c>
      <c r="AB162" s="105">
        <f t="shared" si="32"/>
        <v>0</v>
      </c>
      <c r="AC162" s="105">
        <f t="shared" si="32"/>
        <v>0</v>
      </c>
      <c r="AD162" s="105">
        <f t="shared" si="32"/>
        <v>0</v>
      </c>
      <c r="AE162" s="105">
        <f t="shared" si="32"/>
        <v>0</v>
      </c>
      <c r="AF162" s="132">
        <f t="shared" si="27"/>
        <v>0</v>
      </c>
    </row>
    <row r="163" spans="1:32" outlineLevel="2" x14ac:dyDescent="0.25">
      <c r="A163" s="103" t="str">
        <f t="shared" si="28"/>
        <v>DM-PIERCommercialF2YDEX</v>
      </c>
      <c r="B163" s="103" t="s">
        <v>374</v>
      </c>
      <c r="C163" s="103" t="s">
        <v>375</v>
      </c>
      <c r="D163" s="127">
        <v>0</v>
      </c>
      <c r="E163" s="127"/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30">
        <f t="shared" si="33"/>
        <v>0</v>
      </c>
      <c r="S163" s="175"/>
      <c r="T163" s="105">
        <f t="shared" si="32"/>
        <v>0</v>
      </c>
      <c r="U163" s="105">
        <f t="shared" si="32"/>
        <v>0</v>
      </c>
      <c r="V163" s="105">
        <f t="shared" si="32"/>
        <v>0</v>
      </c>
      <c r="W163" s="105">
        <f t="shared" si="32"/>
        <v>0</v>
      </c>
      <c r="X163" s="105">
        <f t="shared" si="32"/>
        <v>0</v>
      </c>
      <c r="Y163" s="105">
        <f t="shared" si="32"/>
        <v>0</v>
      </c>
      <c r="Z163" s="105">
        <f t="shared" si="32"/>
        <v>0</v>
      </c>
      <c r="AA163" s="105">
        <f t="shared" si="32"/>
        <v>0</v>
      </c>
      <c r="AB163" s="105">
        <f t="shared" si="32"/>
        <v>0</v>
      </c>
      <c r="AC163" s="105">
        <f t="shared" si="32"/>
        <v>0</v>
      </c>
      <c r="AD163" s="105">
        <f t="shared" si="32"/>
        <v>0</v>
      </c>
      <c r="AE163" s="105">
        <f t="shared" si="32"/>
        <v>0</v>
      </c>
      <c r="AF163" s="132">
        <f t="shared" si="27"/>
        <v>0</v>
      </c>
    </row>
    <row r="164" spans="1:32" outlineLevel="2" x14ac:dyDescent="0.25">
      <c r="A164" s="103" t="str">
        <f t="shared" si="28"/>
        <v>DM-PIERCommercialF4YDEX</v>
      </c>
      <c r="B164" s="103" t="s">
        <v>376</v>
      </c>
      <c r="C164" s="103" t="s">
        <v>377</v>
      </c>
      <c r="D164" s="127">
        <v>0</v>
      </c>
      <c r="E164" s="127"/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30">
        <f t="shared" si="33"/>
        <v>0</v>
      </c>
      <c r="S164" s="175"/>
      <c r="T164" s="105">
        <f t="shared" si="32"/>
        <v>0</v>
      </c>
      <c r="U164" s="105">
        <f t="shared" si="32"/>
        <v>0</v>
      </c>
      <c r="V164" s="105">
        <f t="shared" si="32"/>
        <v>0</v>
      </c>
      <c r="W164" s="105">
        <f t="shared" si="32"/>
        <v>0</v>
      </c>
      <c r="X164" s="105">
        <f t="shared" si="32"/>
        <v>0</v>
      </c>
      <c r="Y164" s="105">
        <f t="shared" si="32"/>
        <v>0</v>
      </c>
      <c r="Z164" s="105">
        <f t="shared" si="32"/>
        <v>0</v>
      </c>
      <c r="AA164" s="105">
        <f t="shared" si="32"/>
        <v>0</v>
      </c>
      <c r="AB164" s="105">
        <f t="shared" si="32"/>
        <v>0</v>
      </c>
      <c r="AC164" s="105">
        <f t="shared" si="32"/>
        <v>0</v>
      </c>
      <c r="AD164" s="105">
        <f t="shared" si="32"/>
        <v>0</v>
      </c>
      <c r="AE164" s="105">
        <f t="shared" si="32"/>
        <v>0</v>
      </c>
      <c r="AF164" s="132">
        <f t="shared" si="27"/>
        <v>0</v>
      </c>
    </row>
    <row r="165" spans="1:32" outlineLevel="2" x14ac:dyDescent="0.25">
      <c r="A165" s="103" t="str">
        <f t="shared" si="28"/>
        <v>DM-PIERCommercialF6YDEX</v>
      </c>
      <c r="B165" s="103" t="s">
        <v>336</v>
      </c>
      <c r="C165" s="103" t="s">
        <v>337</v>
      </c>
      <c r="D165" s="127">
        <v>0</v>
      </c>
      <c r="E165" s="127"/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30">
        <f t="shared" si="33"/>
        <v>0</v>
      </c>
      <c r="S165" s="175"/>
      <c r="T165" s="105">
        <f t="shared" si="32"/>
        <v>0</v>
      </c>
      <c r="U165" s="105">
        <f t="shared" si="32"/>
        <v>0</v>
      </c>
      <c r="V165" s="105">
        <f t="shared" si="32"/>
        <v>0</v>
      </c>
      <c r="W165" s="105">
        <f t="shared" si="32"/>
        <v>0</v>
      </c>
      <c r="X165" s="105">
        <f t="shared" si="32"/>
        <v>0</v>
      </c>
      <c r="Y165" s="105">
        <f t="shared" si="32"/>
        <v>0</v>
      </c>
      <c r="Z165" s="105">
        <f t="shared" si="32"/>
        <v>0</v>
      </c>
      <c r="AA165" s="105">
        <f t="shared" si="32"/>
        <v>0</v>
      </c>
      <c r="AB165" s="105">
        <f t="shared" si="32"/>
        <v>0</v>
      </c>
      <c r="AC165" s="105">
        <f t="shared" si="32"/>
        <v>0</v>
      </c>
      <c r="AD165" s="105">
        <f t="shared" si="32"/>
        <v>0</v>
      </c>
      <c r="AE165" s="105">
        <f t="shared" si="32"/>
        <v>0</v>
      </c>
      <c r="AF165" s="132">
        <f t="shared" si="27"/>
        <v>0</v>
      </c>
    </row>
    <row r="166" spans="1:32" outlineLevel="2" x14ac:dyDescent="0.25">
      <c r="A166" s="103" t="str">
        <f t="shared" si="28"/>
        <v>DM-PIERCommercialADJCOM</v>
      </c>
      <c r="B166" s="103" t="s">
        <v>378</v>
      </c>
      <c r="C166" s="103" t="s">
        <v>379</v>
      </c>
      <c r="D166" s="127">
        <v>0</v>
      </c>
      <c r="E166" s="127"/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30">
        <f t="shared" si="25"/>
        <v>0</v>
      </c>
      <c r="S166" s="175"/>
      <c r="T166" s="105">
        <f t="shared" si="32"/>
        <v>0</v>
      </c>
      <c r="U166" s="105">
        <f t="shared" si="32"/>
        <v>0</v>
      </c>
      <c r="V166" s="105">
        <f t="shared" si="32"/>
        <v>0</v>
      </c>
      <c r="W166" s="105">
        <f t="shared" si="30"/>
        <v>0</v>
      </c>
      <c r="X166" s="105">
        <f t="shared" si="30"/>
        <v>0</v>
      </c>
      <c r="Y166" s="105">
        <f t="shared" si="30"/>
        <v>0</v>
      </c>
      <c r="Z166" s="105">
        <f t="shared" si="32"/>
        <v>0</v>
      </c>
      <c r="AA166" s="105">
        <f t="shared" si="32"/>
        <v>0</v>
      </c>
      <c r="AB166" s="105">
        <f t="shared" si="32"/>
        <v>0</v>
      </c>
      <c r="AC166" s="105">
        <f t="shared" si="32"/>
        <v>0</v>
      </c>
      <c r="AD166" s="105">
        <f t="shared" si="32"/>
        <v>0</v>
      </c>
      <c r="AE166" s="105">
        <f t="shared" si="32"/>
        <v>0</v>
      </c>
      <c r="AF166" s="132">
        <f t="shared" si="27"/>
        <v>0</v>
      </c>
    </row>
    <row r="167" spans="1:32" outlineLevel="2" x14ac:dyDescent="0.25">
      <c r="A167" s="103" t="str">
        <f t="shared" si="28"/>
        <v>DM-PIERCommercialCCONNECT</v>
      </c>
      <c r="B167" s="103" t="s">
        <v>380</v>
      </c>
      <c r="C167" s="103" t="s">
        <v>381</v>
      </c>
      <c r="D167" s="127">
        <v>0</v>
      </c>
      <c r="E167" s="127"/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30">
        <f t="shared" ref="R167:R179" si="34">+SUM(F167:Q167)</f>
        <v>0</v>
      </c>
      <c r="S167" s="175"/>
      <c r="T167" s="105">
        <f t="shared" si="32"/>
        <v>0</v>
      </c>
      <c r="U167" s="105">
        <f t="shared" si="32"/>
        <v>0</v>
      </c>
      <c r="V167" s="105">
        <f t="shared" si="32"/>
        <v>0</v>
      </c>
      <c r="W167" s="105">
        <f t="shared" si="32"/>
        <v>0</v>
      </c>
      <c r="X167" s="105">
        <f t="shared" si="32"/>
        <v>0</v>
      </c>
      <c r="Y167" s="105">
        <f t="shared" si="32"/>
        <v>0</v>
      </c>
      <c r="Z167" s="105">
        <f t="shared" si="32"/>
        <v>0</v>
      </c>
      <c r="AA167" s="105">
        <f t="shared" si="32"/>
        <v>0</v>
      </c>
      <c r="AB167" s="105">
        <f t="shared" si="32"/>
        <v>0</v>
      </c>
      <c r="AC167" s="105">
        <f t="shared" si="32"/>
        <v>0</v>
      </c>
      <c r="AD167" s="105">
        <f t="shared" si="32"/>
        <v>0</v>
      </c>
      <c r="AE167" s="105">
        <f t="shared" si="32"/>
        <v>0</v>
      </c>
      <c r="AF167" s="132">
        <f t="shared" ref="AF167:AF179" si="35">+SUM(T167:AE167)/$AD$2</f>
        <v>0</v>
      </c>
    </row>
    <row r="168" spans="1:32" outlineLevel="2" x14ac:dyDescent="0.25">
      <c r="A168" s="103" t="str">
        <f t="shared" ref="A168:A179" si="36">+$A$5&amp;$A$102&amp;B168</f>
        <v>DM-PIERCommercialCDEL</v>
      </c>
      <c r="B168" s="103" t="s">
        <v>382</v>
      </c>
      <c r="C168" s="103" t="s">
        <v>383</v>
      </c>
      <c r="D168" s="127">
        <v>0</v>
      </c>
      <c r="E168" s="127"/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30">
        <f t="shared" si="34"/>
        <v>0</v>
      </c>
      <c r="S168" s="175"/>
      <c r="T168" s="105">
        <f t="shared" si="32"/>
        <v>0</v>
      </c>
      <c r="U168" s="105">
        <f t="shared" si="32"/>
        <v>0</v>
      </c>
      <c r="V168" s="105">
        <f t="shared" si="32"/>
        <v>0</v>
      </c>
      <c r="W168" s="105">
        <f t="shared" si="32"/>
        <v>0</v>
      </c>
      <c r="X168" s="105">
        <f t="shared" si="32"/>
        <v>0</v>
      </c>
      <c r="Y168" s="105">
        <f t="shared" si="32"/>
        <v>0</v>
      </c>
      <c r="Z168" s="105">
        <f t="shared" si="32"/>
        <v>0</v>
      </c>
      <c r="AA168" s="105">
        <f t="shared" si="32"/>
        <v>0</v>
      </c>
      <c r="AB168" s="105">
        <f t="shared" si="32"/>
        <v>0</v>
      </c>
      <c r="AC168" s="105">
        <f t="shared" si="32"/>
        <v>0</v>
      </c>
      <c r="AD168" s="105">
        <f t="shared" si="32"/>
        <v>0</v>
      </c>
      <c r="AE168" s="105">
        <f t="shared" si="32"/>
        <v>0</v>
      </c>
      <c r="AF168" s="132">
        <f t="shared" si="35"/>
        <v>0</v>
      </c>
    </row>
    <row r="169" spans="1:32" outlineLevel="2" x14ac:dyDescent="0.25">
      <c r="A169" s="103" t="str">
        <f t="shared" si="36"/>
        <v>DM-PIERCommercialCEX</v>
      </c>
      <c r="B169" s="103" t="s">
        <v>384</v>
      </c>
      <c r="C169" s="103" t="s">
        <v>385</v>
      </c>
      <c r="D169" s="127">
        <v>0</v>
      </c>
      <c r="E169" s="127"/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30">
        <f t="shared" si="34"/>
        <v>0</v>
      </c>
      <c r="S169" s="175"/>
      <c r="T169" s="105">
        <f t="shared" si="32"/>
        <v>0</v>
      </c>
      <c r="U169" s="105">
        <f t="shared" si="32"/>
        <v>0</v>
      </c>
      <c r="V169" s="105">
        <f t="shared" si="32"/>
        <v>0</v>
      </c>
      <c r="W169" s="105">
        <f t="shared" si="32"/>
        <v>0</v>
      </c>
      <c r="X169" s="105">
        <f t="shared" si="32"/>
        <v>0</v>
      </c>
      <c r="Y169" s="105">
        <f t="shared" si="32"/>
        <v>0</v>
      </c>
      <c r="Z169" s="105">
        <f t="shared" si="32"/>
        <v>0</v>
      </c>
      <c r="AA169" s="105">
        <f t="shared" si="32"/>
        <v>0</v>
      </c>
      <c r="AB169" s="105">
        <f t="shared" si="32"/>
        <v>0</v>
      </c>
      <c r="AC169" s="105">
        <f t="shared" si="32"/>
        <v>0</v>
      </c>
      <c r="AD169" s="105">
        <f t="shared" si="32"/>
        <v>0</v>
      </c>
      <c r="AE169" s="105">
        <f t="shared" si="32"/>
        <v>0</v>
      </c>
      <c r="AF169" s="105">
        <f t="shared" si="35"/>
        <v>0</v>
      </c>
    </row>
    <row r="170" spans="1:32" outlineLevel="2" x14ac:dyDescent="0.25">
      <c r="A170" s="103" t="str">
        <f t="shared" si="36"/>
        <v>DM-PIERCommercialCEXYD</v>
      </c>
      <c r="B170" s="103" t="s">
        <v>386</v>
      </c>
      <c r="C170" s="103" t="s">
        <v>387</v>
      </c>
      <c r="D170" s="127">
        <v>0</v>
      </c>
      <c r="E170" s="127"/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30">
        <f t="shared" si="34"/>
        <v>0</v>
      </c>
      <c r="S170" s="175"/>
      <c r="T170" s="105">
        <f t="shared" si="32"/>
        <v>0</v>
      </c>
      <c r="U170" s="105">
        <f t="shared" si="32"/>
        <v>0</v>
      </c>
      <c r="V170" s="105">
        <f t="shared" si="32"/>
        <v>0</v>
      </c>
      <c r="W170" s="105">
        <f t="shared" si="32"/>
        <v>0</v>
      </c>
      <c r="X170" s="105">
        <f t="shared" si="32"/>
        <v>0</v>
      </c>
      <c r="Y170" s="105">
        <f t="shared" si="32"/>
        <v>0</v>
      </c>
      <c r="Z170" s="105">
        <f t="shared" si="32"/>
        <v>0</v>
      </c>
      <c r="AA170" s="105">
        <f t="shared" si="32"/>
        <v>0</v>
      </c>
      <c r="AB170" s="105">
        <f t="shared" si="32"/>
        <v>0</v>
      </c>
      <c r="AC170" s="105">
        <f t="shared" si="32"/>
        <v>0</v>
      </c>
      <c r="AD170" s="105">
        <f t="shared" si="32"/>
        <v>0</v>
      </c>
      <c r="AE170" s="105">
        <f t="shared" si="32"/>
        <v>0</v>
      </c>
      <c r="AF170" s="105">
        <f t="shared" si="35"/>
        <v>0</v>
      </c>
    </row>
    <row r="171" spans="1:32" outlineLevel="2" x14ac:dyDescent="0.25">
      <c r="A171" s="103" t="str">
        <f t="shared" si="36"/>
        <v>DM-PIERCommercialCLOCK</v>
      </c>
      <c r="B171" s="103" t="s">
        <v>388</v>
      </c>
      <c r="C171" s="103" t="s">
        <v>389</v>
      </c>
      <c r="D171" s="127">
        <v>0</v>
      </c>
      <c r="E171" s="127"/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30">
        <f t="shared" si="34"/>
        <v>0</v>
      </c>
      <c r="S171" s="175"/>
      <c r="T171" s="105">
        <f t="shared" si="32"/>
        <v>0</v>
      </c>
      <c r="U171" s="105">
        <f t="shared" si="32"/>
        <v>0</v>
      </c>
      <c r="V171" s="105">
        <f t="shared" si="32"/>
        <v>0</v>
      </c>
      <c r="W171" s="105">
        <f t="shared" si="32"/>
        <v>0</v>
      </c>
      <c r="X171" s="105">
        <f t="shared" si="32"/>
        <v>0</v>
      </c>
      <c r="Y171" s="105">
        <f t="shared" si="32"/>
        <v>0</v>
      </c>
      <c r="Z171" s="105">
        <f t="shared" si="32"/>
        <v>0</v>
      </c>
      <c r="AA171" s="105">
        <f t="shared" si="32"/>
        <v>0</v>
      </c>
      <c r="AB171" s="105">
        <f t="shared" si="32"/>
        <v>0</v>
      </c>
      <c r="AC171" s="105">
        <f t="shared" si="32"/>
        <v>0</v>
      </c>
      <c r="AD171" s="105">
        <f t="shared" si="32"/>
        <v>0</v>
      </c>
      <c r="AE171" s="105">
        <f t="shared" si="32"/>
        <v>0</v>
      </c>
      <c r="AF171" s="105">
        <f t="shared" si="35"/>
        <v>0</v>
      </c>
    </row>
    <row r="172" spans="1:32" outlineLevel="2" x14ac:dyDescent="0.25">
      <c r="A172" s="103" t="str">
        <f t="shared" si="36"/>
        <v>DM-PIERCommercialCROLL</v>
      </c>
      <c r="B172" s="103" t="s">
        <v>390</v>
      </c>
      <c r="C172" s="103" t="s">
        <v>391</v>
      </c>
      <c r="D172" s="127">
        <v>0</v>
      </c>
      <c r="E172" s="127"/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30">
        <f t="shared" si="34"/>
        <v>0</v>
      </c>
      <c r="S172" s="175"/>
      <c r="T172" s="105">
        <f t="shared" si="32"/>
        <v>0</v>
      </c>
      <c r="U172" s="105">
        <f t="shared" si="32"/>
        <v>0</v>
      </c>
      <c r="V172" s="105">
        <f t="shared" si="32"/>
        <v>0</v>
      </c>
      <c r="W172" s="105">
        <f t="shared" si="32"/>
        <v>0</v>
      </c>
      <c r="X172" s="105">
        <f t="shared" si="32"/>
        <v>0</v>
      </c>
      <c r="Y172" s="105">
        <f t="shared" si="32"/>
        <v>0</v>
      </c>
      <c r="Z172" s="105">
        <f t="shared" si="32"/>
        <v>0</v>
      </c>
      <c r="AA172" s="105">
        <f t="shared" si="32"/>
        <v>0</v>
      </c>
      <c r="AB172" s="105">
        <f t="shared" si="32"/>
        <v>0</v>
      </c>
      <c r="AC172" s="105">
        <f t="shared" si="32"/>
        <v>0</v>
      </c>
      <c r="AD172" s="105">
        <f t="shared" si="32"/>
        <v>0</v>
      </c>
      <c r="AE172" s="105">
        <f t="shared" si="32"/>
        <v>0</v>
      </c>
      <c r="AF172" s="132">
        <f t="shared" si="35"/>
        <v>0</v>
      </c>
    </row>
    <row r="173" spans="1:32" outlineLevel="2" x14ac:dyDescent="0.25">
      <c r="A173" s="103" t="str">
        <f t="shared" si="36"/>
        <v>DM-PIERCommercialCTDEL</v>
      </c>
      <c r="B173" s="103" t="s">
        <v>392</v>
      </c>
      <c r="C173" s="103" t="s">
        <v>393</v>
      </c>
      <c r="D173" s="127">
        <v>0</v>
      </c>
      <c r="E173" s="127"/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30">
        <f t="shared" si="34"/>
        <v>0</v>
      </c>
      <c r="S173" s="175"/>
      <c r="T173" s="105">
        <f t="shared" si="32"/>
        <v>0</v>
      </c>
      <c r="U173" s="105">
        <f t="shared" si="32"/>
        <v>0</v>
      </c>
      <c r="V173" s="105">
        <f t="shared" si="32"/>
        <v>0</v>
      </c>
      <c r="W173" s="105">
        <f t="shared" si="32"/>
        <v>0</v>
      </c>
      <c r="X173" s="105">
        <f t="shared" si="32"/>
        <v>0</v>
      </c>
      <c r="Y173" s="105">
        <f t="shared" si="32"/>
        <v>0</v>
      </c>
      <c r="Z173" s="105">
        <f t="shared" si="32"/>
        <v>0</v>
      </c>
      <c r="AA173" s="105">
        <f t="shared" si="32"/>
        <v>0</v>
      </c>
      <c r="AB173" s="105">
        <f t="shared" si="32"/>
        <v>0</v>
      </c>
      <c r="AC173" s="105">
        <f t="shared" si="32"/>
        <v>0</v>
      </c>
      <c r="AD173" s="105">
        <f t="shared" si="32"/>
        <v>0</v>
      </c>
      <c r="AE173" s="105">
        <f t="shared" si="32"/>
        <v>0</v>
      </c>
      <c r="AF173" s="132">
        <f t="shared" si="35"/>
        <v>0</v>
      </c>
    </row>
    <row r="174" spans="1:32" outlineLevel="2" x14ac:dyDescent="0.25">
      <c r="A174" s="103" t="str">
        <f t="shared" si="36"/>
        <v>DM-PIERCommercialCTRIP</v>
      </c>
      <c r="B174" s="103" t="s">
        <v>394</v>
      </c>
      <c r="C174" s="103" t="s">
        <v>395</v>
      </c>
      <c r="D174" s="127">
        <v>0</v>
      </c>
      <c r="E174" s="127"/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30">
        <f t="shared" si="34"/>
        <v>0</v>
      </c>
      <c r="S174" s="175"/>
      <c r="T174" s="105">
        <f t="shared" si="32"/>
        <v>0</v>
      </c>
      <c r="U174" s="105">
        <f t="shared" si="32"/>
        <v>0</v>
      </c>
      <c r="V174" s="105">
        <f t="shared" si="32"/>
        <v>0</v>
      </c>
      <c r="W174" s="105">
        <f t="shared" si="32"/>
        <v>0</v>
      </c>
      <c r="X174" s="105">
        <f t="shared" si="32"/>
        <v>0</v>
      </c>
      <c r="Y174" s="105">
        <f t="shared" si="32"/>
        <v>0</v>
      </c>
      <c r="Z174" s="105">
        <f t="shared" si="32"/>
        <v>0</v>
      </c>
      <c r="AA174" s="105">
        <f t="shared" si="32"/>
        <v>0</v>
      </c>
      <c r="AB174" s="105">
        <f t="shared" si="32"/>
        <v>0</v>
      </c>
      <c r="AC174" s="105">
        <f t="shared" si="32"/>
        <v>0</v>
      </c>
      <c r="AD174" s="105">
        <f t="shared" si="32"/>
        <v>0</v>
      </c>
      <c r="AE174" s="105">
        <f t="shared" si="32"/>
        <v>0</v>
      </c>
      <c r="AF174" s="105">
        <f t="shared" si="35"/>
        <v>0</v>
      </c>
    </row>
    <row r="175" spans="1:32" outlineLevel="2" x14ac:dyDescent="0.25">
      <c r="A175" s="103" t="str">
        <f t="shared" si="36"/>
        <v>DM-PIERCommercialCUNLOCK</v>
      </c>
      <c r="B175" s="103" t="s">
        <v>396</v>
      </c>
      <c r="C175" s="103" t="s">
        <v>397</v>
      </c>
      <c r="D175" s="127">
        <v>0</v>
      </c>
      <c r="E175" s="127"/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30">
        <f t="shared" si="34"/>
        <v>0</v>
      </c>
      <c r="S175" s="175"/>
      <c r="T175" s="105">
        <f t="shared" si="32"/>
        <v>0</v>
      </c>
      <c r="U175" s="105">
        <f t="shared" si="32"/>
        <v>0</v>
      </c>
      <c r="V175" s="105">
        <f t="shared" si="32"/>
        <v>0</v>
      </c>
      <c r="W175" s="105">
        <f t="shared" si="32"/>
        <v>0</v>
      </c>
      <c r="X175" s="105">
        <f t="shared" si="32"/>
        <v>0</v>
      </c>
      <c r="Y175" s="105">
        <f t="shared" si="32"/>
        <v>0</v>
      </c>
      <c r="Z175" s="105">
        <f t="shared" si="32"/>
        <v>0</v>
      </c>
      <c r="AA175" s="105">
        <f t="shared" si="32"/>
        <v>0</v>
      </c>
      <c r="AB175" s="105">
        <f t="shared" si="32"/>
        <v>0</v>
      </c>
      <c r="AC175" s="105">
        <f t="shared" si="32"/>
        <v>0</v>
      </c>
      <c r="AD175" s="105">
        <f t="shared" si="32"/>
        <v>0</v>
      </c>
      <c r="AE175" s="105">
        <f t="shared" si="32"/>
        <v>0</v>
      </c>
      <c r="AF175" s="105">
        <f t="shared" si="35"/>
        <v>0</v>
      </c>
    </row>
    <row r="176" spans="1:32" outlineLevel="2" x14ac:dyDescent="0.25">
      <c r="A176" s="103" t="str">
        <f t="shared" si="36"/>
        <v>DM-PIERCommercialDRIVEDWAY-COMM</v>
      </c>
      <c r="B176" s="103" t="s">
        <v>398</v>
      </c>
      <c r="C176" s="103" t="s">
        <v>399</v>
      </c>
      <c r="D176" s="127">
        <v>0</v>
      </c>
      <c r="E176" s="127"/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30">
        <f t="shared" si="34"/>
        <v>0</v>
      </c>
      <c r="S176" s="175"/>
      <c r="T176" s="105">
        <f t="shared" ref="T176:AE179" si="37">+IFERROR(F176/$D176,0)</f>
        <v>0</v>
      </c>
      <c r="U176" s="105">
        <f t="shared" si="37"/>
        <v>0</v>
      </c>
      <c r="V176" s="105">
        <f t="shared" si="37"/>
        <v>0</v>
      </c>
      <c r="W176" s="105">
        <f t="shared" si="37"/>
        <v>0</v>
      </c>
      <c r="X176" s="105">
        <f t="shared" si="37"/>
        <v>0</v>
      </c>
      <c r="Y176" s="105">
        <f t="shared" si="37"/>
        <v>0</v>
      </c>
      <c r="Z176" s="105">
        <f t="shared" si="37"/>
        <v>0</v>
      </c>
      <c r="AA176" s="105">
        <f t="shared" si="37"/>
        <v>0</v>
      </c>
      <c r="AB176" s="105">
        <f t="shared" si="37"/>
        <v>0</v>
      </c>
      <c r="AC176" s="105">
        <f t="shared" si="37"/>
        <v>0</v>
      </c>
      <c r="AD176" s="105">
        <f t="shared" si="37"/>
        <v>0</v>
      </c>
      <c r="AE176" s="105">
        <f t="shared" si="37"/>
        <v>0</v>
      </c>
      <c r="AF176" s="105">
        <f t="shared" si="35"/>
        <v>0</v>
      </c>
    </row>
    <row r="177" spans="1:32" outlineLevel="2" x14ac:dyDescent="0.25">
      <c r="A177" s="103" t="str">
        <f t="shared" si="36"/>
        <v>DM-PIERCommercialDRIVEPVT-COMM</v>
      </c>
      <c r="B177" s="103" t="s">
        <v>400</v>
      </c>
      <c r="C177" s="103" t="s">
        <v>401</v>
      </c>
      <c r="D177" s="127">
        <v>0</v>
      </c>
      <c r="E177" s="127"/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30">
        <f t="shared" si="34"/>
        <v>0</v>
      </c>
      <c r="S177" s="175"/>
      <c r="T177" s="105">
        <f t="shared" si="37"/>
        <v>0</v>
      </c>
      <c r="U177" s="105">
        <f t="shared" si="37"/>
        <v>0</v>
      </c>
      <c r="V177" s="105">
        <f t="shared" si="37"/>
        <v>0</v>
      </c>
      <c r="W177" s="105">
        <f t="shared" si="37"/>
        <v>0</v>
      </c>
      <c r="X177" s="105">
        <f t="shared" si="37"/>
        <v>0</v>
      </c>
      <c r="Y177" s="105">
        <f t="shared" si="37"/>
        <v>0</v>
      </c>
      <c r="Z177" s="105">
        <f t="shared" si="37"/>
        <v>0</v>
      </c>
      <c r="AA177" s="105">
        <f t="shared" si="37"/>
        <v>0</v>
      </c>
      <c r="AB177" s="105">
        <f t="shared" si="37"/>
        <v>0</v>
      </c>
      <c r="AC177" s="105">
        <f t="shared" si="37"/>
        <v>0</v>
      </c>
      <c r="AD177" s="105">
        <f t="shared" si="37"/>
        <v>0</v>
      </c>
      <c r="AE177" s="105">
        <f t="shared" si="37"/>
        <v>0</v>
      </c>
      <c r="AF177" s="105">
        <f t="shared" si="35"/>
        <v>0</v>
      </c>
    </row>
    <row r="178" spans="1:32" outlineLevel="2" x14ac:dyDescent="0.25">
      <c r="A178" s="103" t="str">
        <f t="shared" si="36"/>
        <v>DM-PIERCommercialDRVNC</v>
      </c>
      <c r="B178" s="103" t="s">
        <v>402</v>
      </c>
      <c r="C178" s="103" t="s">
        <v>403</v>
      </c>
      <c r="D178" s="127">
        <v>0</v>
      </c>
      <c r="E178" s="127"/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30">
        <f t="shared" si="34"/>
        <v>0</v>
      </c>
      <c r="S178" s="175"/>
      <c r="T178" s="105">
        <f t="shared" si="37"/>
        <v>0</v>
      </c>
      <c r="U178" s="105">
        <f t="shared" si="37"/>
        <v>0</v>
      </c>
      <c r="V178" s="105">
        <f t="shared" si="37"/>
        <v>0</v>
      </c>
      <c r="W178" s="105">
        <f t="shared" si="37"/>
        <v>0</v>
      </c>
      <c r="X178" s="105">
        <f t="shared" si="37"/>
        <v>0</v>
      </c>
      <c r="Y178" s="105">
        <f t="shared" si="37"/>
        <v>0</v>
      </c>
      <c r="Z178" s="105">
        <f t="shared" si="37"/>
        <v>0</v>
      </c>
      <c r="AA178" s="105">
        <f t="shared" si="37"/>
        <v>0</v>
      </c>
      <c r="AB178" s="105">
        <f t="shared" si="37"/>
        <v>0</v>
      </c>
      <c r="AC178" s="105">
        <f t="shared" si="37"/>
        <v>0</v>
      </c>
      <c r="AD178" s="105">
        <f t="shared" si="37"/>
        <v>0</v>
      </c>
      <c r="AE178" s="105">
        <f t="shared" si="37"/>
        <v>0</v>
      </c>
      <c r="AF178" s="105">
        <f t="shared" si="35"/>
        <v>0</v>
      </c>
    </row>
    <row r="179" spans="1:32" outlineLevel="2" x14ac:dyDescent="0.25">
      <c r="A179" s="103" t="str">
        <f t="shared" si="36"/>
        <v>DM-PIERCommercialTIMEC</v>
      </c>
      <c r="B179" s="103" t="s">
        <v>404</v>
      </c>
      <c r="C179" s="103" t="s">
        <v>405</v>
      </c>
      <c r="D179" s="127">
        <v>0</v>
      </c>
      <c r="E179" s="127"/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30">
        <f t="shared" si="34"/>
        <v>0</v>
      </c>
      <c r="S179" s="175"/>
      <c r="T179" s="105">
        <f t="shared" si="37"/>
        <v>0</v>
      </c>
      <c r="U179" s="105">
        <f t="shared" si="37"/>
        <v>0</v>
      </c>
      <c r="V179" s="105">
        <f t="shared" si="37"/>
        <v>0</v>
      </c>
      <c r="W179" s="105">
        <f t="shared" si="37"/>
        <v>0</v>
      </c>
      <c r="X179" s="105">
        <f t="shared" si="37"/>
        <v>0</v>
      </c>
      <c r="Y179" s="105">
        <f t="shared" si="37"/>
        <v>0</v>
      </c>
      <c r="Z179" s="105">
        <f t="shared" si="37"/>
        <v>0</v>
      </c>
      <c r="AA179" s="105">
        <f t="shared" si="37"/>
        <v>0</v>
      </c>
      <c r="AB179" s="105">
        <f t="shared" si="37"/>
        <v>0</v>
      </c>
      <c r="AC179" s="105">
        <f t="shared" si="37"/>
        <v>0</v>
      </c>
      <c r="AD179" s="105">
        <f t="shared" si="37"/>
        <v>0</v>
      </c>
      <c r="AE179" s="105">
        <f t="shared" si="37"/>
        <v>0</v>
      </c>
      <c r="AF179" s="105">
        <f t="shared" si="35"/>
        <v>0</v>
      </c>
    </row>
    <row r="180" spans="1:32" outlineLevel="1" x14ac:dyDescent="0.25">
      <c r="B180" s="147"/>
      <c r="D180" s="127"/>
      <c r="E180" s="127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30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  <c r="AE180" s="105"/>
      <c r="AF180" s="105"/>
    </row>
    <row r="181" spans="1:32" outlineLevel="1" x14ac:dyDescent="0.25">
      <c r="C181" s="135" t="s">
        <v>414</v>
      </c>
      <c r="D181" s="127"/>
      <c r="E181" s="127"/>
      <c r="F181" s="136">
        <f t="shared" ref="F181:R181" si="38">SUM(F103:F180)</f>
        <v>0</v>
      </c>
      <c r="G181" s="136">
        <f t="shared" si="38"/>
        <v>0</v>
      </c>
      <c r="H181" s="136">
        <f t="shared" si="38"/>
        <v>0</v>
      </c>
      <c r="I181" s="136">
        <f t="shared" si="38"/>
        <v>0</v>
      </c>
      <c r="J181" s="136">
        <f t="shared" si="38"/>
        <v>0</v>
      </c>
      <c r="K181" s="136">
        <f t="shared" si="38"/>
        <v>0</v>
      </c>
      <c r="L181" s="136">
        <f t="shared" si="38"/>
        <v>0</v>
      </c>
      <c r="M181" s="136">
        <f t="shared" si="38"/>
        <v>0</v>
      </c>
      <c r="N181" s="136">
        <f t="shared" si="38"/>
        <v>0</v>
      </c>
      <c r="O181" s="136">
        <f t="shared" si="38"/>
        <v>0</v>
      </c>
      <c r="P181" s="136">
        <f t="shared" si="38"/>
        <v>0</v>
      </c>
      <c r="Q181" s="136">
        <f t="shared" si="38"/>
        <v>0</v>
      </c>
      <c r="R181" s="136">
        <f t="shared" si="38"/>
        <v>0</v>
      </c>
      <c r="T181" s="137">
        <f>+SUM(T103:T156)</f>
        <v>0</v>
      </c>
      <c r="U181" s="137">
        <f t="shared" ref="U181:AF181" si="39">+SUM(U103:U156)</f>
        <v>0</v>
      </c>
      <c r="V181" s="137">
        <f t="shared" si="39"/>
        <v>0</v>
      </c>
      <c r="W181" s="137">
        <f t="shared" si="39"/>
        <v>0</v>
      </c>
      <c r="X181" s="137">
        <f t="shared" si="39"/>
        <v>0</v>
      </c>
      <c r="Y181" s="137">
        <f t="shared" si="39"/>
        <v>0</v>
      </c>
      <c r="Z181" s="137">
        <f t="shared" si="39"/>
        <v>0</v>
      </c>
      <c r="AA181" s="137">
        <f t="shared" si="39"/>
        <v>0</v>
      </c>
      <c r="AB181" s="137">
        <f t="shared" si="39"/>
        <v>0</v>
      </c>
      <c r="AC181" s="137">
        <f t="shared" si="39"/>
        <v>0</v>
      </c>
      <c r="AD181" s="137">
        <f t="shared" si="39"/>
        <v>0</v>
      </c>
      <c r="AE181" s="137">
        <f t="shared" si="39"/>
        <v>0</v>
      </c>
      <c r="AF181" s="137">
        <f t="shared" si="39"/>
        <v>0</v>
      </c>
    </row>
    <row r="182" spans="1:32" outlineLevel="1" x14ac:dyDescent="0.25">
      <c r="C182" s="135"/>
      <c r="D182" s="127"/>
      <c r="E182" s="127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30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  <c r="AE182" s="105"/>
      <c r="AF182" s="105"/>
    </row>
    <row r="183" spans="1:32" outlineLevel="1" x14ac:dyDescent="0.25">
      <c r="B183" s="7" t="s">
        <v>416</v>
      </c>
      <c r="D183" s="127"/>
      <c r="E183" s="127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30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  <c r="AE183" s="105"/>
      <c r="AF183" s="105"/>
    </row>
    <row r="184" spans="1:32" outlineLevel="2" x14ac:dyDescent="0.25">
      <c r="A184" s="103" t="str">
        <f t="shared" ref="A184:A216" si="40">+$A$5&amp;$A$102&amp;B184</f>
        <v>DM-PIERCommercial1.5YDCOM1W</v>
      </c>
      <c r="B184" s="103" t="s">
        <v>417</v>
      </c>
      <c r="C184" s="103" t="s">
        <v>418</v>
      </c>
      <c r="D184" s="127">
        <v>0</v>
      </c>
      <c r="E184" s="127"/>
      <c r="F184" s="129"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30">
        <f t="shared" ref="R184:R216" si="41">+SUM(F184:Q184)</f>
        <v>0</v>
      </c>
      <c r="T184" s="105">
        <f t="shared" ref="T184:AE205" si="42">+IFERROR(F184/$D184,0)</f>
        <v>0</v>
      </c>
      <c r="U184" s="105">
        <f t="shared" si="42"/>
        <v>0</v>
      </c>
      <c r="V184" s="105">
        <f t="shared" si="42"/>
        <v>0</v>
      </c>
      <c r="W184" s="105">
        <f t="shared" si="42"/>
        <v>0</v>
      </c>
      <c r="X184" s="105">
        <f t="shared" si="42"/>
        <v>0</v>
      </c>
      <c r="Y184" s="105">
        <f t="shared" si="42"/>
        <v>0</v>
      </c>
      <c r="Z184" s="105">
        <f t="shared" si="42"/>
        <v>0</v>
      </c>
      <c r="AA184" s="105">
        <f t="shared" si="42"/>
        <v>0</v>
      </c>
      <c r="AB184" s="105">
        <f t="shared" si="42"/>
        <v>0</v>
      </c>
      <c r="AC184" s="105">
        <f t="shared" si="42"/>
        <v>0</v>
      </c>
      <c r="AD184" s="105">
        <f t="shared" si="42"/>
        <v>0</v>
      </c>
      <c r="AE184" s="105">
        <f t="shared" si="42"/>
        <v>0</v>
      </c>
      <c r="AF184" s="105">
        <f t="shared" ref="AF184:AF216" si="43">+SUM(T184:AE184)/$AD$2</f>
        <v>0</v>
      </c>
    </row>
    <row r="185" spans="1:32" outlineLevel="2" x14ac:dyDescent="0.25">
      <c r="A185" s="103" t="str">
        <f t="shared" si="40"/>
        <v>DM-PIERCommercial1.5YDFOOD1W</v>
      </c>
      <c r="B185" s="103" t="s">
        <v>419</v>
      </c>
      <c r="C185" s="103" t="s">
        <v>420</v>
      </c>
      <c r="D185" s="127">
        <v>0</v>
      </c>
      <c r="E185" s="127"/>
      <c r="F185" s="129"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30">
        <f t="shared" si="41"/>
        <v>0</v>
      </c>
      <c r="T185" s="105">
        <f t="shared" si="42"/>
        <v>0</v>
      </c>
      <c r="U185" s="105">
        <f t="shared" si="42"/>
        <v>0</v>
      </c>
      <c r="V185" s="105">
        <f t="shared" si="42"/>
        <v>0</v>
      </c>
      <c r="W185" s="105">
        <f t="shared" si="42"/>
        <v>0</v>
      </c>
      <c r="X185" s="105">
        <f t="shared" si="42"/>
        <v>0</v>
      </c>
      <c r="Y185" s="105">
        <f t="shared" si="42"/>
        <v>0</v>
      </c>
      <c r="Z185" s="105">
        <f t="shared" si="42"/>
        <v>0</v>
      </c>
      <c r="AA185" s="105">
        <f t="shared" si="42"/>
        <v>0</v>
      </c>
      <c r="AB185" s="105">
        <f t="shared" si="42"/>
        <v>0</v>
      </c>
      <c r="AC185" s="105">
        <f t="shared" si="42"/>
        <v>0</v>
      </c>
      <c r="AD185" s="105">
        <f t="shared" si="42"/>
        <v>0</v>
      </c>
      <c r="AE185" s="105">
        <f t="shared" si="42"/>
        <v>0</v>
      </c>
      <c r="AF185" s="105">
        <f t="shared" si="43"/>
        <v>0</v>
      </c>
    </row>
    <row r="186" spans="1:32" outlineLevel="2" x14ac:dyDescent="0.25">
      <c r="A186" s="103" t="str">
        <f t="shared" si="40"/>
        <v>DM-PIERCommercial2YDCOM1W</v>
      </c>
      <c r="B186" s="103" t="s">
        <v>421</v>
      </c>
      <c r="C186" s="103" t="s">
        <v>422</v>
      </c>
      <c r="D186" s="127">
        <v>0</v>
      </c>
      <c r="E186" s="127"/>
      <c r="F186" s="129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30">
        <f t="shared" si="41"/>
        <v>0</v>
      </c>
      <c r="T186" s="105">
        <f t="shared" si="42"/>
        <v>0</v>
      </c>
      <c r="U186" s="105">
        <f t="shared" si="42"/>
        <v>0</v>
      </c>
      <c r="V186" s="105">
        <f t="shared" si="42"/>
        <v>0</v>
      </c>
      <c r="W186" s="105">
        <f t="shared" si="42"/>
        <v>0</v>
      </c>
      <c r="X186" s="105">
        <f t="shared" si="42"/>
        <v>0</v>
      </c>
      <c r="Y186" s="105">
        <f t="shared" si="42"/>
        <v>0</v>
      </c>
      <c r="Z186" s="105">
        <f t="shared" si="42"/>
        <v>0</v>
      </c>
      <c r="AA186" s="105">
        <f t="shared" si="42"/>
        <v>0</v>
      </c>
      <c r="AB186" s="105">
        <f t="shared" si="42"/>
        <v>0</v>
      </c>
      <c r="AC186" s="105">
        <f t="shared" si="42"/>
        <v>0</v>
      </c>
      <c r="AD186" s="105">
        <f t="shared" si="42"/>
        <v>0</v>
      </c>
      <c r="AE186" s="105">
        <f t="shared" si="42"/>
        <v>0</v>
      </c>
      <c r="AF186" s="132">
        <f t="shared" si="43"/>
        <v>0</v>
      </c>
    </row>
    <row r="187" spans="1:32" outlineLevel="2" x14ac:dyDescent="0.25">
      <c r="A187" s="103" t="str">
        <f t="shared" si="40"/>
        <v>DM-PIERCommercial2YDCOM2W</v>
      </c>
      <c r="B187" s="103" t="s">
        <v>423</v>
      </c>
      <c r="C187" s="103" t="s">
        <v>424</v>
      </c>
      <c r="D187" s="127">
        <v>0</v>
      </c>
      <c r="E187" s="127"/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30">
        <f t="shared" si="41"/>
        <v>0</v>
      </c>
      <c r="T187" s="105">
        <f t="shared" si="42"/>
        <v>0</v>
      </c>
      <c r="U187" s="105">
        <f t="shared" si="42"/>
        <v>0</v>
      </c>
      <c r="V187" s="105">
        <f t="shared" si="42"/>
        <v>0</v>
      </c>
      <c r="W187" s="105">
        <f t="shared" si="42"/>
        <v>0</v>
      </c>
      <c r="X187" s="105">
        <f t="shared" si="42"/>
        <v>0</v>
      </c>
      <c r="Y187" s="105">
        <f t="shared" si="42"/>
        <v>0</v>
      </c>
      <c r="Z187" s="105">
        <f t="shared" si="42"/>
        <v>0</v>
      </c>
      <c r="AA187" s="105">
        <f t="shared" si="42"/>
        <v>0</v>
      </c>
      <c r="AB187" s="105">
        <f t="shared" si="42"/>
        <v>0</v>
      </c>
      <c r="AC187" s="105">
        <f t="shared" si="42"/>
        <v>0</v>
      </c>
      <c r="AD187" s="105">
        <f t="shared" si="42"/>
        <v>0</v>
      </c>
      <c r="AE187" s="105">
        <f t="shared" si="42"/>
        <v>0</v>
      </c>
      <c r="AF187" s="105">
        <f t="shared" si="43"/>
        <v>0</v>
      </c>
    </row>
    <row r="188" spans="1:32" outlineLevel="2" x14ac:dyDescent="0.25">
      <c r="A188" s="103" t="str">
        <f t="shared" si="40"/>
        <v>DM-PIERCommercial2YDCOM3W</v>
      </c>
      <c r="B188" s="103" t="s">
        <v>425</v>
      </c>
      <c r="C188" s="103" t="s">
        <v>426</v>
      </c>
      <c r="D188" s="127">
        <v>0</v>
      </c>
      <c r="E188" s="127"/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30">
        <f t="shared" si="41"/>
        <v>0</v>
      </c>
      <c r="T188" s="105">
        <f t="shared" si="42"/>
        <v>0</v>
      </c>
      <c r="U188" s="105">
        <f t="shared" si="42"/>
        <v>0</v>
      </c>
      <c r="V188" s="105">
        <f t="shared" si="42"/>
        <v>0</v>
      </c>
      <c r="W188" s="105">
        <f t="shared" si="42"/>
        <v>0</v>
      </c>
      <c r="X188" s="105">
        <f t="shared" si="42"/>
        <v>0</v>
      </c>
      <c r="Y188" s="105">
        <f t="shared" si="42"/>
        <v>0</v>
      </c>
      <c r="Z188" s="105">
        <f t="shared" si="42"/>
        <v>0</v>
      </c>
      <c r="AA188" s="105">
        <f t="shared" si="42"/>
        <v>0</v>
      </c>
      <c r="AB188" s="105">
        <f t="shared" si="42"/>
        <v>0</v>
      </c>
      <c r="AC188" s="105">
        <f t="shared" si="42"/>
        <v>0</v>
      </c>
      <c r="AD188" s="105">
        <f t="shared" si="42"/>
        <v>0</v>
      </c>
      <c r="AE188" s="105">
        <f t="shared" si="42"/>
        <v>0</v>
      </c>
      <c r="AF188" s="105">
        <f t="shared" si="43"/>
        <v>0</v>
      </c>
    </row>
    <row r="189" spans="1:32" outlineLevel="2" x14ac:dyDescent="0.25">
      <c r="A189" s="103" t="str">
        <f t="shared" si="40"/>
        <v>DM-PIERCommercial2YDCOM4W</v>
      </c>
      <c r="B189" s="103" t="s">
        <v>427</v>
      </c>
      <c r="C189" s="103" t="s">
        <v>428</v>
      </c>
      <c r="D189" s="127">
        <v>0</v>
      </c>
      <c r="E189" s="127"/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30">
        <f t="shared" si="41"/>
        <v>0</v>
      </c>
      <c r="T189" s="105">
        <f t="shared" si="42"/>
        <v>0</v>
      </c>
      <c r="U189" s="105">
        <f t="shared" si="42"/>
        <v>0</v>
      </c>
      <c r="V189" s="105">
        <f t="shared" si="42"/>
        <v>0</v>
      </c>
      <c r="W189" s="105">
        <f t="shared" si="42"/>
        <v>0</v>
      </c>
      <c r="X189" s="105">
        <f t="shared" si="42"/>
        <v>0</v>
      </c>
      <c r="Y189" s="105">
        <f t="shared" si="42"/>
        <v>0</v>
      </c>
      <c r="Z189" s="105">
        <f t="shared" si="42"/>
        <v>0</v>
      </c>
      <c r="AA189" s="105">
        <f t="shared" si="42"/>
        <v>0</v>
      </c>
      <c r="AB189" s="105">
        <f t="shared" si="42"/>
        <v>0</v>
      </c>
      <c r="AC189" s="105">
        <f t="shared" si="42"/>
        <v>0</v>
      </c>
      <c r="AD189" s="105">
        <f t="shared" si="42"/>
        <v>0</v>
      </c>
      <c r="AE189" s="105">
        <f t="shared" si="42"/>
        <v>0</v>
      </c>
      <c r="AF189" s="105">
        <f t="shared" si="43"/>
        <v>0</v>
      </c>
    </row>
    <row r="190" spans="1:32" outlineLevel="2" x14ac:dyDescent="0.25">
      <c r="A190" s="103" t="str">
        <f t="shared" si="40"/>
        <v>DM-PIERCommercial2YDCOMEW</v>
      </c>
      <c r="B190" s="103" t="s">
        <v>429</v>
      </c>
      <c r="C190" s="103" t="s">
        <v>430</v>
      </c>
      <c r="D190" s="127">
        <v>0</v>
      </c>
      <c r="E190" s="127"/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30">
        <f t="shared" si="41"/>
        <v>0</v>
      </c>
      <c r="T190" s="105">
        <f t="shared" si="42"/>
        <v>0</v>
      </c>
      <c r="U190" s="105">
        <f t="shared" si="42"/>
        <v>0</v>
      </c>
      <c r="V190" s="105">
        <f t="shared" si="42"/>
        <v>0</v>
      </c>
      <c r="W190" s="105">
        <f t="shared" si="42"/>
        <v>0</v>
      </c>
      <c r="X190" s="105">
        <f t="shared" si="42"/>
        <v>0</v>
      </c>
      <c r="Y190" s="105">
        <f t="shared" si="42"/>
        <v>0</v>
      </c>
      <c r="Z190" s="105">
        <f t="shared" si="42"/>
        <v>0</v>
      </c>
      <c r="AA190" s="105">
        <f t="shared" si="42"/>
        <v>0</v>
      </c>
      <c r="AB190" s="105">
        <f t="shared" si="42"/>
        <v>0</v>
      </c>
      <c r="AC190" s="105">
        <f t="shared" si="42"/>
        <v>0</v>
      </c>
      <c r="AD190" s="105">
        <f t="shared" si="42"/>
        <v>0</v>
      </c>
      <c r="AE190" s="105">
        <f t="shared" si="42"/>
        <v>0</v>
      </c>
      <c r="AF190" s="105">
        <f t="shared" si="43"/>
        <v>0</v>
      </c>
    </row>
    <row r="191" spans="1:32" outlineLevel="2" x14ac:dyDescent="0.25">
      <c r="A191" s="103" t="str">
        <f t="shared" si="40"/>
        <v>DM-PIERCommercial2YDFOOD1W</v>
      </c>
      <c r="B191" s="103" t="s">
        <v>431</v>
      </c>
      <c r="C191" s="103" t="s">
        <v>432</v>
      </c>
      <c r="D191" s="127">
        <v>0</v>
      </c>
      <c r="E191" s="127"/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30">
        <f t="shared" si="41"/>
        <v>0</v>
      </c>
      <c r="T191" s="105">
        <f t="shared" si="42"/>
        <v>0</v>
      </c>
      <c r="U191" s="105">
        <f t="shared" si="42"/>
        <v>0</v>
      </c>
      <c r="V191" s="105">
        <f t="shared" si="42"/>
        <v>0</v>
      </c>
      <c r="W191" s="105">
        <f t="shared" si="42"/>
        <v>0</v>
      </c>
      <c r="X191" s="105">
        <f t="shared" si="42"/>
        <v>0</v>
      </c>
      <c r="Y191" s="105">
        <f t="shared" si="42"/>
        <v>0</v>
      </c>
      <c r="Z191" s="105">
        <f t="shared" si="42"/>
        <v>0</v>
      </c>
      <c r="AA191" s="105">
        <f t="shared" si="42"/>
        <v>0</v>
      </c>
      <c r="AB191" s="105">
        <f t="shared" si="42"/>
        <v>0</v>
      </c>
      <c r="AC191" s="105">
        <f t="shared" si="42"/>
        <v>0</v>
      </c>
      <c r="AD191" s="105">
        <f t="shared" si="42"/>
        <v>0</v>
      </c>
      <c r="AE191" s="105">
        <f t="shared" si="42"/>
        <v>0</v>
      </c>
      <c r="AF191" s="105">
        <f t="shared" si="43"/>
        <v>0</v>
      </c>
    </row>
    <row r="192" spans="1:32" outlineLevel="2" x14ac:dyDescent="0.25">
      <c r="A192" s="103" t="str">
        <f t="shared" si="40"/>
        <v>DM-PIERCommercial2YDOCC1W</v>
      </c>
      <c r="B192" s="103" t="s">
        <v>433</v>
      </c>
      <c r="C192" s="103" t="s">
        <v>434</v>
      </c>
      <c r="D192" s="127">
        <v>0</v>
      </c>
      <c r="E192" s="127"/>
      <c r="F192" s="129"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30">
        <f t="shared" si="41"/>
        <v>0</v>
      </c>
      <c r="T192" s="105">
        <f t="shared" si="42"/>
        <v>0</v>
      </c>
      <c r="U192" s="105">
        <f t="shared" si="42"/>
        <v>0</v>
      </c>
      <c r="V192" s="105">
        <f t="shared" si="42"/>
        <v>0</v>
      </c>
      <c r="W192" s="105">
        <f t="shared" si="42"/>
        <v>0</v>
      </c>
      <c r="X192" s="105">
        <f t="shared" si="42"/>
        <v>0</v>
      </c>
      <c r="Y192" s="105">
        <f t="shared" si="42"/>
        <v>0</v>
      </c>
      <c r="Z192" s="105">
        <f t="shared" si="42"/>
        <v>0</v>
      </c>
      <c r="AA192" s="105">
        <f t="shared" si="42"/>
        <v>0</v>
      </c>
      <c r="AB192" s="105">
        <f t="shared" si="42"/>
        <v>0</v>
      </c>
      <c r="AC192" s="105">
        <f t="shared" si="42"/>
        <v>0</v>
      </c>
      <c r="AD192" s="105">
        <f t="shared" si="42"/>
        <v>0</v>
      </c>
      <c r="AE192" s="105">
        <f t="shared" si="42"/>
        <v>0</v>
      </c>
      <c r="AF192" s="105">
        <f t="shared" si="43"/>
        <v>0</v>
      </c>
    </row>
    <row r="193" spans="1:32" outlineLevel="2" x14ac:dyDescent="0.25">
      <c r="A193" s="103" t="str">
        <f t="shared" si="40"/>
        <v>DM-PIERCommercial2YDOCC2W</v>
      </c>
      <c r="B193" s="103" t="s">
        <v>435</v>
      </c>
      <c r="C193" s="103" t="s">
        <v>436</v>
      </c>
      <c r="D193" s="127">
        <v>0</v>
      </c>
      <c r="E193" s="127"/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30">
        <f t="shared" si="41"/>
        <v>0</v>
      </c>
      <c r="T193" s="105">
        <f t="shared" si="42"/>
        <v>0</v>
      </c>
      <c r="U193" s="105">
        <f t="shared" si="42"/>
        <v>0</v>
      </c>
      <c r="V193" s="105">
        <f t="shared" si="42"/>
        <v>0</v>
      </c>
      <c r="W193" s="105">
        <f t="shared" si="42"/>
        <v>0</v>
      </c>
      <c r="X193" s="105">
        <f t="shared" si="42"/>
        <v>0</v>
      </c>
      <c r="Y193" s="105">
        <f t="shared" si="42"/>
        <v>0</v>
      </c>
      <c r="Z193" s="105">
        <f t="shared" si="42"/>
        <v>0</v>
      </c>
      <c r="AA193" s="105">
        <f t="shared" si="42"/>
        <v>0</v>
      </c>
      <c r="AB193" s="105">
        <f t="shared" si="42"/>
        <v>0</v>
      </c>
      <c r="AC193" s="105">
        <f t="shared" si="42"/>
        <v>0</v>
      </c>
      <c r="AD193" s="105">
        <f t="shared" si="42"/>
        <v>0</v>
      </c>
      <c r="AE193" s="105">
        <f t="shared" si="42"/>
        <v>0</v>
      </c>
      <c r="AF193" s="105">
        <f t="shared" si="43"/>
        <v>0</v>
      </c>
    </row>
    <row r="194" spans="1:32" outlineLevel="2" x14ac:dyDescent="0.25">
      <c r="A194" s="103" t="str">
        <f t="shared" si="40"/>
        <v>DM-PIERCommercial2YDOCC3W</v>
      </c>
      <c r="B194" s="103" t="s">
        <v>437</v>
      </c>
      <c r="C194" s="103" t="s">
        <v>438</v>
      </c>
      <c r="D194" s="127">
        <v>0</v>
      </c>
      <c r="E194" s="127"/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30">
        <f t="shared" si="41"/>
        <v>0</v>
      </c>
      <c r="T194" s="105">
        <f t="shared" si="42"/>
        <v>0</v>
      </c>
      <c r="U194" s="105">
        <f t="shared" si="42"/>
        <v>0</v>
      </c>
      <c r="V194" s="105">
        <f t="shared" si="42"/>
        <v>0</v>
      </c>
      <c r="W194" s="105">
        <f t="shared" si="42"/>
        <v>0</v>
      </c>
      <c r="X194" s="105">
        <f t="shared" si="42"/>
        <v>0</v>
      </c>
      <c r="Y194" s="105">
        <f t="shared" si="42"/>
        <v>0</v>
      </c>
      <c r="Z194" s="105">
        <f t="shared" si="42"/>
        <v>0</v>
      </c>
      <c r="AA194" s="105">
        <f t="shared" si="42"/>
        <v>0</v>
      </c>
      <c r="AB194" s="105">
        <f t="shared" si="42"/>
        <v>0</v>
      </c>
      <c r="AC194" s="105">
        <f t="shared" si="42"/>
        <v>0</v>
      </c>
      <c r="AD194" s="105">
        <f t="shared" si="42"/>
        <v>0</v>
      </c>
      <c r="AE194" s="105">
        <f t="shared" si="42"/>
        <v>0</v>
      </c>
      <c r="AF194" s="105">
        <f t="shared" si="43"/>
        <v>0</v>
      </c>
    </row>
    <row r="195" spans="1:32" outlineLevel="2" x14ac:dyDescent="0.25">
      <c r="A195" s="103" t="str">
        <f t="shared" si="40"/>
        <v>DM-PIERCommercial2YDOCC4W</v>
      </c>
      <c r="B195" s="103" t="s">
        <v>439</v>
      </c>
      <c r="C195" s="103" t="s">
        <v>440</v>
      </c>
      <c r="D195" s="127">
        <v>0</v>
      </c>
      <c r="E195" s="127"/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30">
        <f t="shared" si="41"/>
        <v>0</v>
      </c>
      <c r="T195" s="105">
        <f t="shared" si="42"/>
        <v>0</v>
      </c>
      <c r="U195" s="105">
        <f t="shared" si="42"/>
        <v>0</v>
      </c>
      <c r="V195" s="105">
        <f t="shared" si="42"/>
        <v>0</v>
      </c>
      <c r="W195" s="105">
        <f t="shared" si="42"/>
        <v>0</v>
      </c>
      <c r="X195" s="105">
        <f t="shared" si="42"/>
        <v>0</v>
      </c>
      <c r="Y195" s="105">
        <f t="shared" si="42"/>
        <v>0</v>
      </c>
      <c r="Z195" s="105">
        <f t="shared" si="42"/>
        <v>0</v>
      </c>
      <c r="AA195" s="105">
        <f t="shared" si="42"/>
        <v>0</v>
      </c>
      <c r="AB195" s="105">
        <f t="shared" si="42"/>
        <v>0</v>
      </c>
      <c r="AC195" s="105">
        <f t="shared" si="42"/>
        <v>0</v>
      </c>
      <c r="AD195" s="105">
        <f t="shared" si="42"/>
        <v>0</v>
      </c>
      <c r="AE195" s="105">
        <f t="shared" si="42"/>
        <v>0</v>
      </c>
      <c r="AF195" s="105">
        <f t="shared" si="43"/>
        <v>0</v>
      </c>
    </row>
    <row r="196" spans="1:32" outlineLevel="2" x14ac:dyDescent="0.25">
      <c r="A196" s="103" t="str">
        <f t="shared" si="40"/>
        <v>DM-PIERCommercial2YDOCCEW</v>
      </c>
      <c r="B196" s="103" t="s">
        <v>441</v>
      </c>
      <c r="C196" s="103" t="s">
        <v>442</v>
      </c>
      <c r="D196" s="127">
        <v>0</v>
      </c>
      <c r="E196" s="127"/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30">
        <f t="shared" si="41"/>
        <v>0</v>
      </c>
      <c r="T196" s="105">
        <f t="shared" si="42"/>
        <v>0</v>
      </c>
      <c r="U196" s="105">
        <f t="shared" si="42"/>
        <v>0</v>
      </c>
      <c r="V196" s="105">
        <f t="shared" si="42"/>
        <v>0</v>
      </c>
      <c r="W196" s="105">
        <f t="shared" si="42"/>
        <v>0</v>
      </c>
      <c r="X196" s="105">
        <f t="shared" si="42"/>
        <v>0</v>
      </c>
      <c r="Y196" s="105">
        <f t="shared" si="42"/>
        <v>0</v>
      </c>
      <c r="Z196" s="105">
        <f t="shared" si="42"/>
        <v>0</v>
      </c>
      <c r="AA196" s="105">
        <f t="shared" si="42"/>
        <v>0</v>
      </c>
      <c r="AB196" s="105">
        <f t="shared" si="42"/>
        <v>0</v>
      </c>
      <c r="AC196" s="105">
        <f t="shared" si="42"/>
        <v>0</v>
      </c>
      <c r="AD196" s="105">
        <f t="shared" si="42"/>
        <v>0</v>
      </c>
      <c r="AE196" s="105">
        <f t="shared" si="42"/>
        <v>0</v>
      </c>
      <c r="AF196" s="105">
        <f t="shared" si="43"/>
        <v>0</v>
      </c>
    </row>
    <row r="197" spans="1:32" outlineLevel="2" x14ac:dyDescent="0.25">
      <c r="A197" s="103" t="str">
        <f t="shared" si="40"/>
        <v>DM-PIERCommercial64FOOD1W</v>
      </c>
      <c r="B197" s="103" t="s">
        <v>443</v>
      </c>
      <c r="C197" s="103" t="s">
        <v>444</v>
      </c>
      <c r="D197" s="127">
        <v>0</v>
      </c>
      <c r="E197" s="127"/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30">
        <f t="shared" si="41"/>
        <v>0</v>
      </c>
      <c r="T197" s="105">
        <f t="shared" si="42"/>
        <v>0</v>
      </c>
      <c r="U197" s="105">
        <f t="shared" si="42"/>
        <v>0</v>
      </c>
      <c r="V197" s="105">
        <f t="shared" si="42"/>
        <v>0</v>
      </c>
      <c r="W197" s="105">
        <f t="shared" si="42"/>
        <v>0</v>
      </c>
      <c r="X197" s="105">
        <f t="shared" si="42"/>
        <v>0</v>
      </c>
      <c r="Y197" s="105">
        <f t="shared" si="42"/>
        <v>0</v>
      </c>
      <c r="Z197" s="105">
        <f t="shared" si="42"/>
        <v>0</v>
      </c>
      <c r="AA197" s="105">
        <f t="shared" si="42"/>
        <v>0</v>
      </c>
      <c r="AB197" s="105">
        <f t="shared" si="42"/>
        <v>0</v>
      </c>
      <c r="AC197" s="105">
        <f t="shared" si="42"/>
        <v>0</v>
      </c>
      <c r="AD197" s="105">
        <f t="shared" si="42"/>
        <v>0</v>
      </c>
      <c r="AE197" s="105">
        <f t="shared" si="42"/>
        <v>0</v>
      </c>
      <c r="AF197" s="105">
        <f t="shared" si="43"/>
        <v>0</v>
      </c>
    </row>
    <row r="198" spans="1:32" outlineLevel="2" x14ac:dyDescent="0.25">
      <c r="A198" s="103" t="str">
        <f t="shared" si="40"/>
        <v>DM-PIERCommercial6YDCOM1W</v>
      </c>
      <c r="B198" s="103" t="s">
        <v>445</v>
      </c>
      <c r="C198" s="103" t="s">
        <v>446</v>
      </c>
      <c r="D198" s="127">
        <v>0</v>
      </c>
      <c r="E198" s="127"/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30">
        <f t="shared" si="41"/>
        <v>0</v>
      </c>
      <c r="T198" s="105">
        <f t="shared" si="42"/>
        <v>0</v>
      </c>
      <c r="U198" s="105">
        <f t="shared" si="42"/>
        <v>0</v>
      </c>
      <c r="V198" s="105">
        <f t="shared" si="42"/>
        <v>0</v>
      </c>
      <c r="W198" s="105">
        <f t="shared" si="42"/>
        <v>0</v>
      </c>
      <c r="X198" s="105">
        <f t="shared" si="42"/>
        <v>0</v>
      </c>
      <c r="Y198" s="105">
        <f t="shared" si="42"/>
        <v>0</v>
      </c>
      <c r="Z198" s="105">
        <f t="shared" si="42"/>
        <v>0</v>
      </c>
      <c r="AA198" s="105">
        <f t="shared" si="42"/>
        <v>0</v>
      </c>
      <c r="AB198" s="105">
        <f t="shared" si="42"/>
        <v>0</v>
      </c>
      <c r="AC198" s="105">
        <f t="shared" si="42"/>
        <v>0</v>
      </c>
      <c r="AD198" s="105">
        <f t="shared" si="42"/>
        <v>0</v>
      </c>
      <c r="AE198" s="105">
        <f t="shared" si="42"/>
        <v>0</v>
      </c>
      <c r="AF198" s="105">
        <f t="shared" si="43"/>
        <v>0</v>
      </c>
    </row>
    <row r="199" spans="1:32" outlineLevel="2" x14ac:dyDescent="0.25">
      <c r="A199" s="103" t="str">
        <f t="shared" si="40"/>
        <v>DM-PIERCommercial6YDCOM2W</v>
      </c>
      <c r="B199" s="103" t="s">
        <v>447</v>
      </c>
      <c r="C199" s="103" t="s">
        <v>448</v>
      </c>
      <c r="D199" s="127">
        <v>0</v>
      </c>
      <c r="E199" s="127"/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30">
        <f t="shared" si="41"/>
        <v>0</v>
      </c>
      <c r="T199" s="105">
        <f t="shared" si="42"/>
        <v>0</v>
      </c>
      <c r="U199" s="105">
        <f t="shared" si="42"/>
        <v>0</v>
      </c>
      <c r="V199" s="105">
        <f t="shared" si="42"/>
        <v>0</v>
      </c>
      <c r="W199" s="105">
        <f t="shared" si="42"/>
        <v>0</v>
      </c>
      <c r="X199" s="105">
        <f t="shared" si="42"/>
        <v>0</v>
      </c>
      <c r="Y199" s="105">
        <f t="shared" si="42"/>
        <v>0</v>
      </c>
      <c r="Z199" s="105">
        <f t="shared" si="42"/>
        <v>0</v>
      </c>
      <c r="AA199" s="105">
        <f t="shared" si="42"/>
        <v>0</v>
      </c>
      <c r="AB199" s="105">
        <f t="shared" si="42"/>
        <v>0</v>
      </c>
      <c r="AC199" s="105">
        <f t="shared" si="42"/>
        <v>0</v>
      </c>
      <c r="AD199" s="105">
        <f t="shared" si="42"/>
        <v>0</v>
      </c>
      <c r="AE199" s="105">
        <f t="shared" si="42"/>
        <v>0</v>
      </c>
      <c r="AF199" s="105">
        <f t="shared" si="43"/>
        <v>0</v>
      </c>
    </row>
    <row r="200" spans="1:32" outlineLevel="2" x14ac:dyDescent="0.25">
      <c r="A200" s="103" t="str">
        <f t="shared" si="40"/>
        <v>DM-PIERCommercial6YDCOM3W</v>
      </c>
      <c r="B200" s="103" t="s">
        <v>449</v>
      </c>
      <c r="C200" s="103" t="s">
        <v>450</v>
      </c>
      <c r="D200" s="127">
        <v>0</v>
      </c>
      <c r="E200" s="127"/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30">
        <f t="shared" si="41"/>
        <v>0</v>
      </c>
      <c r="T200" s="105">
        <f t="shared" si="42"/>
        <v>0</v>
      </c>
      <c r="U200" s="105">
        <f t="shared" si="42"/>
        <v>0</v>
      </c>
      <c r="V200" s="105">
        <f t="shared" si="42"/>
        <v>0</v>
      </c>
      <c r="W200" s="105">
        <f t="shared" si="42"/>
        <v>0</v>
      </c>
      <c r="X200" s="105">
        <f t="shared" si="42"/>
        <v>0</v>
      </c>
      <c r="Y200" s="105">
        <f t="shared" si="42"/>
        <v>0</v>
      </c>
      <c r="Z200" s="105">
        <f t="shared" si="42"/>
        <v>0</v>
      </c>
      <c r="AA200" s="105">
        <f t="shared" si="42"/>
        <v>0</v>
      </c>
      <c r="AB200" s="105">
        <f t="shared" si="42"/>
        <v>0</v>
      </c>
      <c r="AC200" s="105">
        <f t="shared" si="42"/>
        <v>0</v>
      </c>
      <c r="AD200" s="105">
        <f t="shared" si="42"/>
        <v>0</v>
      </c>
      <c r="AE200" s="105">
        <f t="shared" si="42"/>
        <v>0</v>
      </c>
      <c r="AF200" s="105">
        <f t="shared" si="43"/>
        <v>0</v>
      </c>
    </row>
    <row r="201" spans="1:32" outlineLevel="2" x14ac:dyDescent="0.25">
      <c r="A201" s="103" t="str">
        <f t="shared" si="40"/>
        <v>DM-PIERCommercial6YDCOM4W</v>
      </c>
      <c r="B201" s="103" t="s">
        <v>451</v>
      </c>
      <c r="C201" s="103" t="s">
        <v>452</v>
      </c>
      <c r="D201" s="127">
        <v>0</v>
      </c>
      <c r="E201" s="127"/>
      <c r="F201" s="12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30">
        <f t="shared" si="41"/>
        <v>0</v>
      </c>
      <c r="T201" s="105">
        <f t="shared" si="42"/>
        <v>0</v>
      </c>
      <c r="U201" s="105">
        <f t="shared" si="42"/>
        <v>0</v>
      </c>
      <c r="V201" s="105">
        <f t="shared" si="42"/>
        <v>0</v>
      </c>
      <c r="W201" s="105">
        <f t="shared" si="42"/>
        <v>0</v>
      </c>
      <c r="X201" s="105">
        <f t="shared" si="42"/>
        <v>0</v>
      </c>
      <c r="Y201" s="105">
        <f t="shared" si="42"/>
        <v>0</v>
      </c>
      <c r="Z201" s="105">
        <f t="shared" si="42"/>
        <v>0</v>
      </c>
      <c r="AA201" s="105">
        <f t="shared" si="42"/>
        <v>0</v>
      </c>
      <c r="AB201" s="105">
        <f t="shared" si="42"/>
        <v>0</v>
      </c>
      <c r="AC201" s="105">
        <f t="shared" si="42"/>
        <v>0</v>
      </c>
      <c r="AD201" s="105">
        <f t="shared" si="42"/>
        <v>0</v>
      </c>
      <c r="AE201" s="105">
        <f t="shared" si="42"/>
        <v>0</v>
      </c>
      <c r="AF201" s="105">
        <f t="shared" si="43"/>
        <v>0</v>
      </c>
    </row>
    <row r="202" spans="1:32" outlineLevel="2" x14ac:dyDescent="0.25">
      <c r="A202" s="103" t="str">
        <f t="shared" si="40"/>
        <v>DM-PIERCommercial6YDCOM5W</v>
      </c>
      <c r="B202" s="103" t="s">
        <v>453</v>
      </c>
      <c r="C202" s="103" t="s">
        <v>454</v>
      </c>
      <c r="D202" s="127">
        <v>0</v>
      </c>
      <c r="E202" s="127"/>
      <c r="F202" s="12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30">
        <f t="shared" si="41"/>
        <v>0</v>
      </c>
      <c r="T202" s="105">
        <f t="shared" si="42"/>
        <v>0</v>
      </c>
      <c r="U202" s="105">
        <f t="shared" si="42"/>
        <v>0</v>
      </c>
      <c r="V202" s="105">
        <f t="shared" si="42"/>
        <v>0</v>
      </c>
      <c r="W202" s="105">
        <f t="shared" si="42"/>
        <v>0</v>
      </c>
      <c r="X202" s="105">
        <f t="shared" si="42"/>
        <v>0</v>
      </c>
      <c r="Y202" s="105">
        <f t="shared" si="42"/>
        <v>0</v>
      </c>
      <c r="Z202" s="105">
        <f t="shared" si="42"/>
        <v>0</v>
      </c>
      <c r="AA202" s="105">
        <f t="shared" si="42"/>
        <v>0</v>
      </c>
      <c r="AB202" s="105">
        <f t="shared" si="42"/>
        <v>0</v>
      </c>
      <c r="AC202" s="105">
        <f t="shared" si="42"/>
        <v>0</v>
      </c>
      <c r="AD202" s="105">
        <f t="shared" si="42"/>
        <v>0</v>
      </c>
      <c r="AE202" s="105">
        <f t="shared" si="42"/>
        <v>0</v>
      </c>
      <c r="AF202" s="105">
        <f t="shared" si="43"/>
        <v>0</v>
      </c>
    </row>
    <row r="203" spans="1:32" outlineLevel="2" x14ac:dyDescent="0.25">
      <c r="A203" s="103" t="str">
        <f t="shared" si="40"/>
        <v>DM-PIERCommercial6YDCOMEW</v>
      </c>
      <c r="B203" s="103" t="s">
        <v>455</v>
      </c>
      <c r="C203" s="103" t="s">
        <v>456</v>
      </c>
      <c r="D203" s="127">
        <v>0</v>
      </c>
      <c r="E203" s="127"/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30">
        <f t="shared" si="41"/>
        <v>0</v>
      </c>
      <c r="T203" s="105">
        <f t="shared" si="42"/>
        <v>0</v>
      </c>
      <c r="U203" s="105">
        <f t="shared" si="42"/>
        <v>0</v>
      </c>
      <c r="V203" s="105">
        <f t="shared" si="42"/>
        <v>0</v>
      </c>
      <c r="W203" s="105">
        <f t="shared" si="42"/>
        <v>0</v>
      </c>
      <c r="X203" s="105">
        <f t="shared" si="42"/>
        <v>0</v>
      </c>
      <c r="Y203" s="105">
        <f t="shared" si="42"/>
        <v>0</v>
      </c>
      <c r="Z203" s="105">
        <f t="shared" si="42"/>
        <v>0</v>
      </c>
      <c r="AA203" s="105">
        <f t="shared" si="42"/>
        <v>0</v>
      </c>
      <c r="AB203" s="105">
        <f t="shared" si="42"/>
        <v>0</v>
      </c>
      <c r="AC203" s="105">
        <f t="shared" si="42"/>
        <v>0</v>
      </c>
      <c r="AD203" s="105">
        <f t="shared" si="42"/>
        <v>0</v>
      </c>
      <c r="AE203" s="105">
        <f t="shared" si="42"/>
        <v>0</v>
      </c>
      <c r="AF203" s="105">
        <f t="shared" si="43"/>
        <v>0</v>
      </c>
    </row>
    <row r="204" spans="1:32" outlineLevel="2" x14ac:dyDescent="0.25">
      <c r="A204" s="103" t="str">
        <f t="shared" si="40"/>
        <v>DM-PIERCommercial6YDOCC1W</v>
      </c>
      <c r="B204" s="103" t="s">
        <v>457</v>
      </c>
      <c r="C204" s="103" t="s">
        <v>458</v>
      </c>
      <c r="D204" s="127">
        <v>0</v>
      </c>
      <c r="E204" s="127"/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30">
        <f t="shared" si="41"/>
        <v>0</v>
      </c>
      <c r="T204" s="105">
        <f t="shared" si="42"/>
        <v>0</v>
      </c>
      <c r="U204" s="105">
        <f t="shared" si="42"/>
        <v>0</v>
      </c>
      <c r="V204" s="105">
        <f t="shared" si="42"/>
        <v>0</v>
      </c>
      <c r="W204" s="105">
        <f t="shared" si="42"/>
        <v>0</v>
      </c>
      <c r="X204" s="105">
        <f t="shared" si="42"/>
        <v>0</v>
      </c>
      <c r="Y204" s="105">
        <f t="shared" si="42"/>
        <v>0</v>
      </c>
      <c r="Z204" s="105">
        <f t="shared" si="42"/>
        <v>0</v>
      </c>
      <c r="AA204" s="105">
        <f t="shared" si="42"/>
        <v>0</v>
      </c>
      <c r="AB204" s="105">
        <f t="shared" si="42"/>
        <v>0</v>
      </c>
      <c r="AC204" s="105">
        <f t="shared" si="42"/>
        <v>0</v>
      </c>
      <c r="AD204" s="105">
        <f t="shared" si="42"/>
        <v>0</v>
      </c>
      <c r="AE204" s="105">
        <f t="shared" si="42"/>
        <v>0</v>
      </c>
      <c r="AF204" s="105">
        <f t="shared" si="43"/>
        <v>0</v>
      </c>
    </row>
    <row r="205" spans="1:32" outlineLevel="2" x14ac:dyDescent="0.25">
      <c r="A205" s="103" t="str">
        <f t="shared" si="40"/>
        <v>DM-PIERCommercial6YDOCC2W</v>
      </c>
      <c r="B205" s="103" t="s">
        <v>459</v>
      </c>
      <c r="C205" s="103" t="s">
        <v>460</v>
      </c>
      <c r="D205" s="127">
        <v>0</v>
      </c>
      <c r="E205" s="127"/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30">
        <f t="shared" si="41"/>
        <v>0</v>
      </c>
      <c r="T205" s="105">
        <f t="shared" si="42"/>
        <v>0</v>
      </c>
      <c r="U205" s="105">
        <f t="shared" si="42"/>
        <v>0</v>
      </c>
      <c r="V205" s="105">
        <f t="shared" si="42"/>
        <v>0</v>
      </c>
      <c r="W205" s="105">
        <f t="shared" ref="W205:AE216" si="44">+IFERROR(I205/$D205,0)</f>
        <v>0</v>
      </c>
      <c r="X205" s="105">
        <f t="shared" si="44"/>
        <v>0</v>
      </c>
      <c r="Y205" s="105">
        <f t="shared" si="44"/>
        <v>0</v>
      </c>
      <c r="Z205" s="105">
        <f t="shared" si="44"/>
        <v>0</v>
      </c>
      <c r="AA205" s="105">
        <f t="shared" si="44"/>
        <v>0</v>
      </c>
      <c r="AB205" s="105">
        <f t="shared" si="44"/>
        <v>0</v>
      </c>
      <c r="AC205" s="105">
        <f t="shared" si="44"/>
        <v>0</v>
      </c>
      <c r="AD205" s="105">
        <f t="shared" si="44"/>
        <v>0</v>
      </c>
      <c r="AE205" s="105">
        <f t="shared" si="44"/>
        <v>0</v>
      </c>
      <c r="AF205" s="105">
        <f t="shared" si="43"/>
        <v>0</v>
      </c>
    </row>
    <row r="206" spans="1:32" outlineLevel="2" x14ac:dyDescent="0.25">
      <c r="A206" s="103" t="str">
        <f t="shared" si="40"/>
        <v>DM-PIERCommercial6YDOCC3W</v>
      </c>
      <c r="B206" s="103" t="s">
        <v>461</v>
      </c>
      <c r="C206" s="103" t="s">
        <v>462</v>
      </c>
      <c r="D206" s="127">
        <v>0</v>
      </c>
      <c r="E206" s="127"/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30">
        <f t="shared" si="41"/>
        <v>0</v>
      </c>
      <c r="T206" s="105">
        <f t="shared" ref="T206:V216" si="45">+IFERROR(F206/$D206,0)</f>
        <v>0</v>
      </c>
      <c r="U206" s="105">
        <f t="shared" si="45"/>
        <v>0</v>
      </c>
      <c r="V206" s="105">
        <f t="shared" si="45"/>
        <v>0</v>
      </c>
      <c r="W206" s="105">
        <f t="shared" si="44"/>
        <v>0</v>
      </c>
      <c r="X206" s="105">
        <f t="shared" si="44"/>
        <v>0</v>
      </c>
      <c r="Y206" s="105">
        <f t="shared" si="44"/>
        <v>0</v>
      </c>
      <c r="Z206" s="105">
        <f t="shared" si="44"/>
        <v>0</v>
      </c>
      <c r="AA206" s="105">
        <f t="shared" si="44"/>
        <v>0</v>
      </c>
      <c r="AB206" s="105">
        <f t="shared" si="44"/>
        <v>0</v>
      </c>
      <c r="AC206" s="105">
        <f t="shared" si="44"/>
        <v>0</v>
      </c>
      <c r="AD206" s="105">
        <f t="shared" si="44"/>
        <v>0</v>
      </c>
      <c r="AE206" s="105">
        <f t="shared" si="44"/>
        <v>0</v>
      </c>
      <c r="AF206" s="105">
        <f t="shared" si="43"/>
        <v>0</v>
      </c>
    </row>
    <row r="207" spans="1:32" outlineLevel="2" x14ac:dyDescent="0.25">
      <c r="A207" s="103" t="str">
        <f t="shared" si="40"/>
        <v>DM-PIERCommercial6YDOCC4W</v>
      </c>
      <c r="B207" s="103" t="s">
        <v>463</v>
      </c>
      <c r="C207" s="103" t="s">
        <v>464</v>
      </c>
      <c r="D207" s="127">
        <v>0</v>
      </c>
      <c r="E207" s="127"/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30">
        <f t="shared" si="41"/>
        <v>0</v>
      </c>
      <c r="T207" s="105">
        <f t="shared" si="45"/>
        <v>0</v>
      </c>
      <c r="U207" s="105">
        <f t="shared" si="45"/>
        <v>0</v>
      </c>
      <c r="V207" s="105">
        <f t="shared" si="45"/>
        <v>0</v>
      </c>
      <c r="W207" s="105">
        <f t="shared" si="44"/>
        <v>0</v>
      </c>
      <c r="X207" s="105">
        <f t="shared" si="44"/>
        <v>0</v>
      </c>
      <c r="Y207" s="105">
        <f t="shared" si="44"/>
        <v>0</v>
      </c>
      <c r="Z207" s="105">
        <f t="shared" si="44"/>
        <v>0</v>
      </c>
      <c r="AA207" s="105">
        <f t="shared" si="44"/>
        <v>0</v>
      </c>
      <c r="AB207" s="105">
        <f t="shared" si="44"/>
        <v>0</v>
      </c>
      <c r="AC207" s="105">
        <f t="shared" si="44"/>
        <v>0</v>
      </c>
      <c r="AD207" s="105">
        <f t="shared" si="44"/>
        <v>0</v>
      </c>
      <c r="AE207" s="105">
        <f t="shared" si="44"/>
        <v>0</v>
      </c>
      <c r="AF207" s="105">
        <f t="shared" si="43"/>
        <v>0</v>
      </c>
    </row>
    <row r="208" spans="1:32" outlineLevel="2" x14ac:dyDescent="0.25">
      <c r="A208" s="103" t="str">
        <f t="shared" si="40"/>
        <v>DM-PIERCommercial6YDOCC5W</v>
      </c>
      <c r="B208" s="103" t="s">
        <v>465</v>
      </c>
      <c r="C208" s="103" t="s">
        <v>466</v>
      </c>
      <c r="D208" s="127">
        <v>0</v>
      </c>
      <c r="E208" s="127"/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30">
        <f t="shared" si="41"/>
        <v>0</v>
      </c>
      <c r="T208" s="105">
        <f t="shared" si="45"/>
        <v>0</v>
      </c>
      <c r="U208" s="105">
        <f t="shared" si="45"/>
        <v>0</v>
      </c>
      <c r="V208" s="105">
        <f t="shared" si="45"/>
        <v>0</v>
      </c>
      <c r="W208" s="105">
        <f t="shared" si="44"/>
        <v>0</v>
      </c>
      <c r="X208" s="105">
        <f t="shared" si="44"/>
        <v>0</v>
      </c>
      <c r="Y208" s="105">
        <f t="shared" si="44"/>
        <v>0</v>
      </c>
      <c r="Z208" s="105">
        <f t="shared" si="44"/>
        <v>0</v>
      </c>
      <c r="AA208" s="105">
        <f t="shared" si="44"/>
        <v>0</v>
      </c>
      <c r="AB208" s="105">
        <f t="shared" si="44"/>
        <v>0</v>
      </c>
      <c r="AC208" s="105">
        <f t="shared" si="44"/>
        <v>0</v>
      </c>
      <c r="AD208" s="105">
        <f t="shared" si="44"/>
        <v>0</v>
      </c>
      <c r="AE208" s="105">
        <f t="shared" si="44"/>
        <v>0</v>
      </c>
      <c r="AF208" s="105">
        <f t="shared" si="43"/>
        <v>0</v>
      </c>
    </row>
    <row r="209" spans="1:32" outlineLevel="2" x14ac:dyDescent="0.25">
      <c r="A209" s="103" t="str">
        <f t="shared" si="40"/>
        <v>DM-PIERCommercial6YDOCCEW</v>
      </c>
      <c r="B209" s="103" t="s">
        <v>467</v>
      </c>
      <c r="C209" s="103" t="s">
        <v>468</v>
      </c>
      <c r="D209" s="127">
        <v>0</v>
      </c>
      <c r="E209" s="127"/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30">
        <f t="shared" si="41"/>
        <v>0</v>
      </c>
      <c r="T209" s="105">
        <f t="shared" si="45"/>
        <v>0</v>
      </c>
      <c r="U209" s="105">
        <f t="shared" si="45"/>
        <v>0</v>
      </c>
      <c r="V209" s="105">
        <f t="shared" si="45"/>
        <v>0</v>
      </c>
      <c r="W209" s="105">
        <f t="shared" si="44"/>
        <v>0</v>
      </c>
      <c r="X209" s="105">
        <f t="shared" si="44"/>
        <v>0</v>
      </c>
      <c r="Y209" s="105">
        <f t="shared" si="44"/>
        <v>0</v>
      </c>
      <c r="Z209" s="105">
        <f t="shared" si="44"/>
        <v>0</v>
      </c>
      <c r="AA209" s="105">
        <f t="shared" si="44"/>
        <v>0</v>
      </c>
      <c r="AB209" s="105">
        <f t="shared" si="44"/>
        <v>0</v>
      </c>
      <c r="AC209" s="105">
        <f t="shared" si="44"/>
        <v>0</v>
      </c>
      <c r="AD209" s="105">
        <f t="shared" si="44"/>
        <v>0</v>
      </c>
      <c r="AE209" s="105">
        <f t="shared" si="44"/>
        <v>0</v>
      </c>
      <c r="AF209" s="105">
        <f t="shared" si="43"/>
        <v>0</v>
      </c>
    </row>
    <row r="210" spans="1:32" outlineLevel="2" x14ac:dyDescent="0.25">
      <c r="A210" s="103" t="str">
        <f t="shared" si="40"/>
        <v>DM-PIERCommercial90COM1E</v>
      </c>
      <c r="B210" s="103" t="s">
        <v>469</v>
      </c>
      <c r="C210" s="103" t="s">
        <v>470</v>
      </c>
      <c r="D210" s="127">
        <v>0</v>
      </c>
      <c r="E210" s="127"/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30">
        <f t="shared" si="41"/>
        <v>0</v>
      </c>
      <c r="T210" s="105">
        <f t="shared" si="45"/>
        <v>0</v>
      </c>
      <c r="U210" s="105">
        <f t="shared" si="45"/>
        <v>0</v>
      </c>
      <c r="V210" s="105">
        <f t="shared" si="45"/>
        <v>0</v>
      </c>
      <c r="W210" s="105">
        <f t="shared" si="44"/>
        <v>0</v>
      </c>
      <c r="X210" s="105">
        <f t="shared" si="44"/>
        <v>0</v>
      </c>
      <c r="Y210" s="105">
        <f t="shared" si="44"/>
        <v>0</v>
      </c>
      <c r="Z210" s="105">
        <f t="shared" si="44"/>
        <v>0</v>
      </c>
      <c r="AA210" s="105">
        <f t="shared" si="44"/>
        <v>0</v>
      </c>
      <c r="AB210" s="105">
        <f t="shared" si="44"/>
        <v>0</v>
      </c>
      <c r="AC210" s="105">
        <f t="shared" si="44"/>
        <v>0</v>
      </c>
      <c r="AD210" s="105">
        <f t="shared" si="44"/>
        <v>0</v>
      </c>
      <c r="AE210" s="105">
        <f t="shared" si="44"/>
        <v>0</v>
      </c>
      <c r="AF210" s="105">
        <f t="shared" si="43"/>
        <v>0</v>
      </c>
    </row>
    <row r="211" spans="1:32" outlineLevel="2" x14ac:dyDescent="0.25">
      <c r="A211" s="103" t="str">
        <f t="shared" si="40"/>
        <v>DM-PIERCommercial90COM1W</v>
      </c>
      <c r="B211" s="103" t="s">
        <v>471</v>
      </c>
      <c r="C211" s="103" t="s">
        <v>472</v>
      </c>
      <c r="D211" s="127">
        <v>0</v>
      </c>
      <c r="E211" s="127"/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30">
        <f t="shared" si="41"/>
        <v>0</v>
      </c>
      <c r="T211" s="105">
        <f t="shared" si="45"/>
        <v>0</v>
      </c>
      <c r="U211" s="105">
        <f t="shared" si="45"/>
        <v>0</v>
      </c>
      <c r="V211" s="105">
        <f t="shared" si="45"/>
        <v>0</v>
      </c>
      <c r="W211" s="105">
        <f t="shared" si="44"/>
        <v>0</v>
      </c>
      <c r="X211" s="105">
        <f t="shared" si="44"/>
        <v>0</v>
      </c>
      <c r="Y211" s="105">
        <f t="shared" si="44"/>
        <v>0</v>
      </c>
      <c r="Z211" s="105">
        <f t="shared" si="44"/>
        <v>0</v>
      </c>
      <c r="AA211" s="105">
        <f t="shared" si="44"/>
        <v>0</v>
      </c>
      <c r="AB211" s="105">
        <f t="shared" si="44"/>
        <v>0</v>
      </c>
      <c r="AC211" s="105">
        <f t="shared" si="44"/>
        <v>0</v>
      </c>
      <c r="AD211" s="105">
        <f t="shared" si="44"/>
        <v>0</v>
      </c>
      <c r="AE211" s="105">
        <f t="shared" si="44"/>
        <v>0</v>
      </c>
      <c r="AF211" s="105">
        <f t="shared" si="43"/>
        <v>0</v>
      </c>
    </row>
    <row r="212" spans="1:32" outlineLevel="2" x14ac:dyDescent="0.25">
      <c r="A212" s="103" t="str">
        <f t="shared" si="40"/>
        <v>DM-PIERCommercial90COM2W</v>
      </c>
      <c r="B212" s="103" t="s">
        <v>473</v>
      </c>
      <c r="C212" s="103" t="s">
        <v>474</v>
      </c>
      <c r="D212" s="127">
        <v>0</v>
      </c>
      <c r="E212" s="127"/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30">
        <f t="shared" si="41"/>
        <v>0</v>
      </c>
      <c r="T212" s="105">
        <f t="shared" si="45"/>
        <v>0</v>
      </c>
      <c r="U212" s="105">
        <f t="shared" si="45"/>
        <v>0</v>
      </c>
      <c r="V212" s="105">
        <f t="shared" si="45"/>
        <v>0</v>
      </c>
      <c r="W212" s="105">
        <f t="shared" si="44"/>
        <v>0</v>
      </c>
      <c r="X212" s="105">
        <f t="shared" si="44"/>
        <v>0</v>
      </c>
      <c r="Y212" s="105">
        <f t="shared" si="44"/>
        <v>0</v>
      </c>
      <c r="Z212" s="105">
        <f t="shared" si="44"/>
        <v>0</v>
      </c>
      <c r="AA212" s="105">
        <f t="shared" si="44"/>
        <v>0</v>
      </c>
      <c r="AB212" s="105">
        <f t="shared" si="44"/>
        <v>0</v>
      </c>
      <c r="AC212" s="105">
        <f t="shared" si="44"/>
        <v>0</v>
      </c>
      <c r="AD212" s="105">
        <f t="shared" si="44"/>
        <v>0</v>
      </c>
      <c r="AE212" s="105">
        <f t="shared" si="44"/>
        <v>0</v>
      </c>
      <c r="AF212" s="105">
        <f t="shared" si="43"/>
        <v>0</v>
      </c>
    </row>
    <row r="213" spans="1:32" outlineLevel="2" x14ac:dyDescent="0.25">
      <c r="A213" s="103" t="str">
        <f t="shared" si="40"/>
        <v>DM-PIERCommercial90FOOD1E</v>
      </c>
      <c r="B213" s="103" t="s">
        <v>475</v>
      </c>
      <c r="C213" s="103" t="s">
        <v>476</v>
      </c>
      <c r="D213" s="127">
        <v>0</v>
      </c>
      <c r="E213" s="127"/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30">
        <f t="shared" si="41"/>
        <v>0</v>
      </c>
      <c r="T213" s="105">
        <f t="shared" si="45"/>
        <v>0</v>
      </c>
      <c r="U213" s="105">
        <f t="shared" si="45"/>
        <v>0</v>
      </c>
      <c r="V213" s="105">
        <f t="shared" si="45"/>
        <v>0</v>
      </c>
      <c r="W213" s="105">
        <f t="shared" si="44"/>
        <v>0</v>
      </c>
      <c r="X213" s="105">
        <f t="shared" si="44"/>
        <v>0</v>
      </c>
      <c r="Y213" s="105">
        <f t="shared" si="44"/>
        <v>0</v>
      </c>
      <c r="Z213" s="105">
        <f t="shared" si="44"/>
        <v>0</v>
      </c>
      <c r="AA213" s="105">
        <f t="shared" si="44"/>
        <v>0</v>
      </c>
      <c r="AB213" s="105">
        <f t="shared" si="44"/>
        <v>0</v>
      </c>
      <c r="AC213" s="105">
        <f t="shared" si="44"/>
        <v>0</v>
      </c>
      <c r="AD213" s="105">
        <f t="shared" si="44"/>
        <v>0</v>
      </c>
      <c r="AE213" s="105">
        <f t="shared" si="44"/>
        <v>0</v>
      </c>
      <c r="AF213" s="105">
        <f t="shared" si="43"/>
        <v>0</v>
      </c>
    </row>
    <row r="214" spans="1:32" outlineLevel="2" x14ac:dyDescent="0.25">
      <c r="A214" s="103" t="str">
        <f t="shared" si="40"/>
        <v>DM-PIERCommercial96FOOD1W</v>
      </c>
      <c r="B214" s="103" t="s">
        <v>477</v>
      </c>
      <c r="C214" s="103" t="s">
        <v>478</v>
      </c>
      <c r="D214" s="127">
        <v>0</v>
      </c>
      <c r="E214" s="127"/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30">
        <f t="shared" si="41"/>
        <v>0</v>
      </c>
      <c r="T214" s="105">
        <f t="shared" si="45"/>
        <v>0</v>
      </c>
      <c r="U214" s="105">
        <f t="shared" si="45"/>
        <v>0</v>
      </c>
      <c r="V214" s="105">
        <f t="shared" si="45"/>
        <v>0</v>
      </c>
      <c r="W214" s="105">
        <f t="shared" si="44"/>
        <v>0</v>
      </c>
      <c r="X214" s="105">
        <f t="shared" si="44"/>
        <v>0</v>
      </c>
      <c r="Y214" s="105">
        <f t="shared" si="44"/>
        <v>0</v>
      </c>
      <c r="Z214" s="105">
        <f t="shared" si="44"/>
        <v>0</v>
      </c>
      <c r="AA214" s="105">
        <f t="shared" si="44"/>
        <v>0</v>
      </c>
      <c r="AB214" s="105">
        <f t="shared" si="44"/>
        <v>0</v>
      </c>
      <c r="AC214" s="105">
        <f t="shared" si="44"/>
        <v>0</v>
      </c>
      <c r="AD214" s="105">
        <f t="shared" si="44"/>
        <v>0</v>
      </c>
      <c r="AE214" s="105">
        <f t="shared" si="44"/>
        <v>0</v>
      </c>
      <c r="AF214" s="105">
        <f t="shared" si="43"/>
        <v>0</v>
      </c>
    </row>
    <row r="215" spans="1:32" outlineLevel="2" x14ac:dyDescent="0.25">
      <c r="A215" s="103" t="str">
        <f t="shared" si="40"/>
        <v>DM-PIERCommercialRECYCOMPHR</v>
      </c>
      <c r="B215" s="103" t="s">
        <v>481</v>
      </c>
      <c r="C215" s="103" t="s">
        <v>482</v>
      </c>
      <c r="D215" s="127">
        <v>0</v>
      </c>
      <c r="E215" s="127"/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30">
        <f t="shared" si="41"/>
        <v>0</v>
      </c>
      <c r="T215" s="105">
        <f t="shared" si="45"/>
        <v>0</v>
      </c>
      <c r="U215" s="105">
        <f t="shared" si="45"/>
        <v>0</v>
      </c>
      <c r="V215" s="105">
        <f t="shared" si="45"/>
        <v>0</v>
      </c>
      <c r="W215" s="105">
        <f t="shared" si="44"/>
        <v>0</v>
      </c>
      <c r="X215" s="105">
        <f t="shared" si="44"/>
        <v>0</v>
      </c>
      <c r="Y215" s="105">
        <f t="shared" si="44"/>
        <v>0</v>
      </c>
      <c r="Z215" s="105">
        <f t="shared" si="44"/>
        <v>0</v>
      </c>
      <c r="AA215" s="105">
        <f t="shared" si="44"/>
        <v>0</v>
      </c>
      <c r="AB215" s="105">
        <f t="shared" si="44"/>
        <v>0</v>
      </c>
      <c r="AC215" s="105">
        <f t="shared" si="44"/>
        <v>0</v>
      </c>
      <c r="AD215" s="105">
        <f t="shared" si="44"/>
        <v>0</v>
      </c>
      <c r="AE215" s="105">
        <f t="shared" si="44"/>
        <v>0</v>
      </c>
      <c r="AF215" s="105">
        <f t="shared" si="43"/>
        <v>0</v>
      </c>
    </row>
    <row r="216" spans="1:32" outlineLevel="2" x14ac:dyDescent="0.25">
      <c r="A216" s="103" t="str">
        <f t="shared" si="40"/>
        <v>DM-PIERCommercialRECYSVC</v>
      </c>
      <c r="B216" s="103" t="s">
        <v>479</v>
      </c>
      <c r="C216" s="103" t="s">
        <v>480</v>
      </c>
      <c r="D216" s="127">
        <v>0</v>
      </c>
      <c r="E216" s="127"/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30">
        <f t="shared" si="41"/>
        <v>0</v>
      </c>
      <c r="T216" s="105">
        <f t="shared" si="45"/>
        <v>0</v>
      </c>
      <c r="U216" s="105">
        <f t="shared" si="45"/>
        <v>0</v>
      </c>
      <c r="V216" s="105">
        <f t="shared" si="45"/>
        <v>0</v>
      </c>
      <c r="W216" s="105">
        <f t="shared" si="44"/>
        <v>0</v>
      </c>
      <c r="X216" s="105">
        <f t="shared" si="44"/>
        <v>0</v>
      </c>
      <c r="Y216" s="105">
        <f t="shared" si="44"/>
        <v>0</v>
      </c>
      <c r="Z216" s="105">
        <f t="shared" si="44"/>
        <v>0</v>
      </c>
      <c r="AA216" s="105">
        <f t="shared" si="44"/>
        <v>0</v>
      </c>
      <c r="AB216" s="105">
        <f t="shared" si="44"/>
        <v>0</v>
      </c>
      <c r="AC216" s="105">
        <f t="shared" si="44"/>
        <v>0</v>
      </c>
      <c r="AD216" s="105">
        <f t="shared" si="44"/>
        <v>0</v>
      </c>
      <c r="AE216" s="105">
        <f t="shared" si="44"/>
        <v>0</v>
      </c>
      <c r="AF216" s="105">
        <f t="shared" si="43"/>
        <v>0</v>
      </c>
    </row>
    <row r="217" spans="1:32" outlineLevel="1" x14ac:dyDescent="0.25">
      <c r="D217" s="127"/>
      <c r="E217" s="127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30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</row>
    <row r="218" spans="1:32" outlineLevel="1" x14ac:dyDescent="0.25">
      <c r="C218" s="135" t="s">
        <v>486</v>
      </c>
      <c r="D218" s="127"/>
      <c r="E218" s="127"/>
      <c r="F218" s="136">
        <f t="shared" ref="F218:R218" si="46">SUM(F184:F217)</f>
        <v>0</v>
      </c>
      <c r="G218" s="136">
        <f t="shared" si="46"/>
        <v>0</v>
      </c>
      <c r="H218" s="136">
        <f t="shared" si="46"/>
        <v>0</v>
      </c>
      <c r="I218" s="136">
        <f t="shared" si="46"/>
        <v>0</v>
      </c>
      <c r="J218" s="136">
        <f t="shared" si="46"/>
        <v>0</v>
      </c>
      <c r="K218" s="136">
        <f t="shared" si="46"/>
        <v>0</v>
      </c>
      <c r="L218" s="136">
        <f t="shared" si="46"/>
        <v>0</v>
      </c>
      <c r="M218" s="136">
        <f t="shared" si="46"/>
        <v>0</v>
      </c>
      <c r="N218" s="136">
        <f t="shared" si="46"/>
        <v>0</v>
      </c>
      <c r="O218" s="136">
        <f t="shared" si="46"/>
        <v>0</v>
      </c>
      <c r="P218" s="136">
        <f t="shared" si="46"/>
        <v>0</v>
      </c>
      <c r="Q218" s="136">
        <f t="shared" si="46"/>
        <v>0</v>
      </c>
      <c r="R218" s="136">
        <f t="shared" si="46"/>
        <v>0</v>
      </c>
      <c r="T218" s="137">
        <f>SUM(T184:T214,T216)</f>
        <v>0</v>
      </c>
      <c r="U218" s="137">
        <f t="shared" ref="U218:AF218" si="47">SUM(U184:U214,U216)</f>
        <v>0</v>
      </c>
      <c r="V218" s="137">
        <f t="shared" si="47"/>
        <v>0</v>
      </c>
      <c r="W218" s="137">
        <f t="shared" si="47"/>
        <v>0</v>
      </c>
      <c r="X218" s="137">
        <f t="shared" si="47"/>
        <v>0</v>
      </c>
      <c r="Y218" s="137">
        <f t="shared" si="47"/>
        <v>0</v>
      </c>
      <c r="Z218" s="137">
        <f t="shared" si="47"/>
        <v>0</v>
      </c>
      <c r="AA218" s="137">
        <f t="shared" si="47"/>
        <v>0</v>
      </c>
      <c r="AB218" s="137">
        <f t="shared" si="47"/>
        <v>0</v>
      </c>
      <c r="AC218" s="137">
        <f t="shared" si="47"/>
        <v>0</v>
      </c>
      <c r="AD218" s="137">
        <f t="shared" si="47"/>
        <v>0</v>
      </c>
      <c r="AE218" s="137">
        <f t="shared" si="47"/>
        <v>0</v>
      </c>
      <c r="AF218" s="137">
        <f t="shared" si="47"/>
        <v>0</v>
      </c>
    </row>
    <row r="219" spans="1:32" outlineLevel="1" x14ac:dyDescent="0.25">
      <c r="C219" s="135"/>
      <c r="D219" s="127"/>
      <c r="E219" s="127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30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5"/>
      <c r="AD219" s="105"/>
      <c r="AE219" s="105"/>
      <c r="AF219" s="105"/>
    </row>
    <row r="220" spans="1:32" outlineLevel="1" x14ac:dyDescent="0.25">
      <c r="A220" s="103" t="s">
        <v>863</v>
      </c>
      <c r="B220" s="7" t="s">
        <v>488</v>
      </c>
      <c r="C220" s="135"/>
      <c r="D220" s="127"/>
      <c r="E220" s="127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30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  <c r="AE220" s="105"/>
      <c r="AF220" s="105"/>
    </row>
    <row r="221" spans="1:32" outlineLevel="2" x14ac:dyDescent="0.25">
      <c r="A221" s="103" t="str">
        <f t="shared" ref="A221:A269" si="48">+$A$5&amp;$A$220&amp;B221</f>
        <v>DM-PIERMulti-Family32MW1</v>
      </c>
      <c r="B221" s="103" t="s">
        <v>489</v>
      </c>
      <c r="C221" s="103" t="s">
        <v>490</v>
      </c>
      <c r="D221" s="127">
        <v>0</v>
      </c>
      <c r="E221" s="127"/>
      <c r="F221" s="129">
        <v>0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30">
        <f t="shared" ref="R221:R269" si="49">+SUM(F221:Q221)</f>
        <v>0</v>
      </c>
      <c r="T221" s="105">
        <f t="shared" ref="T221:AE242" si="50">+IFERROR(F221/$D221,0)</f>
        <v>0</v>
      </c>
      <c r="U221" s="105">
        <f t="shared" si="50"/>
        <v>0</v>
      </c>
      <c r="V221" s="105">
        <f t="shared" si="50"/>
        <v>0</v>
      </c>
      <c r="W221" s="105">
        <f t="shared" si="50"/>
        <v>0</v>
      </c>
      <c r="X221" s="105">
        <f t="shared" si="50"/>
        <v>0</v>
      </c>
      <c r="Y221" s="105">
        <f t="shared" si="50"/>
        <v>0</v>
      </c>
      <c r="Z221" s="105">
        <f t="shared" si="50"/>
        <v>0</v>
      </c>
      <c r="AA221" s="105">
        <f t="shared" si="50"/>
        <v>0</v>
      </c>
      <c r="AB221" s="105">
        <f t="shared" si="50"/>
        <v>0</v>
      </c>
      <c r="AC221" s="105">
        <f t="shared" si="50"/>
        <v>0</v>
      </c>
      <c r="AD221" s="105">
        <f t="shared" si="50"/>
        <v>0</v>
      </c>
      <c r="AE221" s="105">
        <f t="shared" si="50"/>
        <v>0</v>
      </c>
      <c r="AF221" s="105">
        <f t="shared" ref="AF221:AF269" si="51">+SUM(T221:AE221)/$AD$2</f>
        <v>0</v>
      </c>
    </row>
    <row r="222" spans="1:32" outlineLevel="2" x14ac:dyDescent="0.25">
      <c r="A222" s="103" t="str">
        <f t="shared" si="48"/>
        <v>DM-PIERMulti-Family32MW1NR</v>
      </c>
      <c r="B222" s="103" t="s">
        <v>491</v>
      </c>
      <c r="C222" s="103" t="s">
        <v>492</v>
      </c>
      <c r="D222" s="127">
        <v>0</v>
      </c>
      <c r="E222" s="127"/>
      <c r="F222" s="129">
        <v>0</v>
      </c>
      <c r="G222" s="129">
        <v>0</v>
      </c>
      <c r="H222" s="129">
        <v>0</v>
      </c>
      <c r="I222" s="129">
        <v>0</v>
      </c>
      <c r="J222" s="129">
        <v>0</v>
      </c>
      <c r="K222" s="129">
        <v>0</v>
      </c>
      <c r="L222" s="129">
        <v>0</v>
      </c>
      <c r="M222" s="129">
        <v>0</v>
      </c>
      <c r="N222" s="129">
        <v>0</v>
      </c>
      <c r="O222" s="129">
        <v>0</v>
      </c>
      <c r="P222" s="129">
        <v>0</v>
      </c>
      <c r="Q222" s="129">
        <v>0</v>
      </c>
      <c r="R222" s="130">
        <f t="shared" si="49"/>
        <v>0</v>
      </c>
      <c r="T222" s="105">
        <f t="shared" si="50"/>
        <v>0</v>
      </c>
      <c r="U222" s="105">
        <f t="shared" si="50"/>
        <v>0</v>
      </c>
      <c r="V222" s="105">
        <f t="shared" si="50"/>
        <v>0</v>
      </c>
      <c r="W222" s="105">
        <f t="shared" si="50"/>
        <v>0</v>
      </c>
      <c r="X222" s="105">
        <f t="shared" si="50"/>
        <v>0</v>
      </c>
      <c r="Y222" s="105">
        <f t="shared" si="50"/>
        <v>0</v>
      </c>
      <c r="Z222" s="105">
        <f t="shared" si="50"/>
        <v>0</v>
      </c>
      <c r="AA222" s="105">
        <f t="shared" si="50"/>
        <v>0</v>
      </c>
      <c r="AB222" s="105">
        <f t="shared" si="50"/>
        <v>0</v>
      </c>
      <c r="AC222" s="105">
        <f t="shared" si="50"/>
        <v>0</v>
      </c>
      <c r="AD222" s="105">
        <f t="shared" si="50"/>
        <v>0</v>
      </c>
      <c r="AE222" s="105">
        <f t="shared" si="50"/>
        <v>0</v>
      </c>
      <c r="AF222" s="105">
        <f t="shared" si="51"/>
        <v>0</v>
      </c>
    </row>
    <row r="223" spans="1:32" outlineLevel="2" x14ac:dyDescent="0.25">
      <c r="A223" s="103" t="str">
        <f t="shared" si="48"/>
        <v>DM-PIERMulti-Family32MW2</v>
      </c>
      <c r="B223" s="103" t="s">
        <v>493</v>
      </c>
      <c r="C223" s="103" t="s">
        <v>494</v>
      </c>
      <c r="D223" s="127">
        <v>0</v>
      </c>
      <c r="E223" s="127"/>
      <c r="F223" s="129">
        <v>0</v>
      </c>
      <c r="G223" s="129">
        <v>0</v>
      </c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29">
        <v>0</v>
      </c>
      <c r="N223" s="129">
        <v>0</v>
      </c>
      <c r="O223" s="129">
        <v>0</v>
      </c>
      <c r="P223" s="129">
        <v>0</v>
      </c>
      <c r="Q223" s="129">
        <v>0</v>
      </c>
      <c r="R223" s="130">
        <f t="shared" si="49"/>
        <v>0</v>
      </c>
      <c r="T223" s="105">
        <f t="shared" si="50"/>
        <v>0</v>
      </c>
      <c r="U223" s="105">
        <f t="shared" si="50"/>
        <v>0</v>
      </c>
      <c r="V223" s="105">
        <f t="shared" si="50"/>
        <v>0</v>
      </c>
      <c r="W223" s="105">
        <f t="shared" si="50"/>
        <v>0</v>
      </c>
      <c r="X223" s="105">
        <f t="shared" si="50"/>
        <v>0</v>
      </c>
      <c r="Y223" s="105">
        <f t="shared" si="50"/>
        <v>0</v>
      </c>
      <c r="Z223" s="105">
        <f t="shared" si="50"/>
        <v>0</v>
      </c>
      <c r="AA223" s="105">
        <f t="shared" si="50"/>
        <v>0</v>
      </c>
      <c r="AB223" s="105">
        <f t="shared" si="50"/>
        <v>0</v>
      </c>
      <c r="AC223" s="105">
        <f t="shared" si="50"/>
        <v>0</v>
      </c>
      <c r="AD223" s="105">
        <f t="shared" si="50"/>
        <v>0</v>
      </c>
      <c r="AE223" s="105">
        <f t="shared" si="50"/>
        <v>0</v>
      </c>
      <c r="AF223" s="105">
        <f t="shared" si="51"/>
        <v>0</v>
      </c>
    </row>
    <row r="224" spans="1:32" outlineLevel="2" x14ac:dyDescent="0.25">
      <c r="A224" s="103" t="str">
        <f t="shared" si="48"/>
        <v>DM-PIERMulti-Family32MW3</v>
      </c>
      <c r="B224" s="103" t="s">
        <v>495</v>
      </c>
      <c r="C224" s="103" t="s">
        <v>496</v>
      </c>
      <c r="D224" s="127">
        <v>0</v>
      </c>
      <c r="E224" s="127"/>
      <c r="F224" s="129">
        <v>0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30">
        <f t="shared" si="49"/>
        <v>0</v>
      </c>
      <c r="T224" s="105">
        <f t="shared" si="50"/>
        <v>0</v>
      </c>
      <c r="U224" s="105">
        <f t="shared" si="50"/>
        <v>0</v>
      </c>
      <c r="V224" s="105">
        <f t="shared" si="50"/>
        <v>0</v>
      </c>
      <c r="W224" s="105">
        <f t="shared" si="50"/>
        <v>0</v>
      </c>
      <c r="X224" s="105">
        <f t="shared" si="50"/>
        <v>0</v>
      </c>
      <c r="Y224" s="105">
        <f t="shared" si="50"/>
        <v>0</v>
      </c>
      <c r="Z224" s="105">
        <f t="shared" si="50"/>
        <v>0</v>
      </c>
      <c r="AA224" s="105">
        <f t="shared" si="50"/>
        <v>0</v>
      </c>
      <c r="AB224" s="105">
        <f t="shared" si="50"/>
        <v>0</v>
      </c>
      <c r="AC224" s="105">
        <f t="shared" si="50"/>
        <v>0</v>
      </c>
      <c r="AD224" s="105">
        <f t="shared" si="50"/>
        <v>0</v>
      </c>
      <c r="AE224" s="105">
        <f t="shared" si="50"/>
        <v>0</v>
      </c>
      <c r="AF224" s="105">
        <f t="shared" si="51"/>
        <v>0</v>
      </c>
    </row>
    <row r="225" spans="1:32" outlineLevel="2" x14ac:dyDescent="0.25">
      <c r="A225" s="103" t="str">
        <f t="shared" si="48"/>
        <v>DM-PIERMulti-Family32MW3NR</v>
      </c>
      <c r="B225" s="103" t="s">
        <v>497</v>
      </c>
      <c r="C225" s="103" t="s">
        <v>498</v>
      </c>
      <c r="D225" s="127">
        <v>0</v>
      </c>
      <c r="E225" s="127"/>
      <c r="F225" s="129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30">
        <f t="shared" si="49"/>
        <v>0</v>
      </c>
      <c r="T225" s="105">
        <f t="shared" si="50"/>
        <v>0</v>
      </c>
      <c r="U225" s="105">
        <f t="shared" si="50"/>
        <v>0</v>
      </c>
      <c r="V225" s="105">
        <f t="shared" si="50"/>
        <v>0</v>
      </c>
      <c r="W225" s="105">
        <f t="shared" si="50"/>
        <v>0</v>
      </c>
      <c r="X225" s="105">
        <f t="shared" si="50"/>
        <v>0</v>
      </c>
      <c r="Y225" s="105">
        <f t="shared" si="50"/>
        <v>0</v>
      </c>
      <c r="Z225" s="105">
        <f t="shared" si="50"/>
        <v>0</v>
      </c>
      <c r="AA225" s="105">
        <f t="shared" si="50"/>
        <v>0</v>
      </c>
      <c r="AB225" s="105">
        <f t="shared" si="50"/>
        <v>0</v>
      </c>
      <c r="AC225" s="105">
        <f t="shared" si="50"/>
        <v>0</v>
      </c>
      <c r="AD225" s="105">
        <f t="shared" si="50"/>
        <v>0</v>
      </c>
      <c r="AE225" s="105">
        <f t="shared" si="50"/>
        <v>0</v>
      </c>
      <c r="AF225" s="105">
        <f t="shared" si="51"/>
        <v>0</v>
      </c>
    </row>
    <row r="226" spans="1:32" outlineLevel="2" x14ac:dyDescent="0.25">
      <c r="A226" s="103" t="str">
        <f t="shared" si="48"/>
        <v>DM-PIERMulti-Family32MW4</v>
      </c>
      <c r="B226" s="103" t="s">
        <v>499</v>
      </c>
      <c r="C226" s="103" t="s">
        <v>500</v>
      </c>
      <c r="D226" s="127">
        <v>0</v>
      </c>
      <c r="E226" s="127"/>
      <c r="F226" s="12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30">
        <f t="shared" si="49"/>
        <v>0</v>
      </c>
      <c r="T226" s="105">
        <f t="shared" si="50"/>
        <v>0</v>
      </c>
      <c r="U226" s="105">
        <f t="shared" si="50"/>
        <v>0</v>
      </c>
      <c r="V226" s="105">
        <f t="shared" si="50"/>
        <v>0</v>
      </c>
      <c r="W226" s="105">
        <f t="shared" si="50"/>
        <v>0</v>
      </c>
      <c r="X226" s="105">
        <f t="shared" si="50"/>
        <v>0</v>
      </c>
      <c r="Y226" s="105">
        <f t="shared" si="50"/>
        <v>0</v>
      </c>
      <c r="Z226" s="105">
        <f t="shared" si="50"/>
        <v>0</v>
      </c>
      <c r="AA226" s="105">
        <f t="shared" si="50"/>
        <v>0</v>
      </c>
      <c r="AB226" s="105">
        <f t="shared" si="50"/>
        <v>0</v>
      </c>
      <c r="AC226" s="105">
        <f t="shared" si="50"/>
        <v>0</v>
      </c>
      <c r="AD226" s="105">
        <f t="shared" si="50"/>
        <v>0</v>
      </c>
      <c r="AE226" s="105">
        <f t="shared" si="50"/>
        <v>0</v>
      </c>
      <c r="AF226" s="105">
        <f t="shared" si="51"/>
        <v>0</v>
      </c>
    </row>
    <row r="227" spans="1:32" outlineLevel="2" x14ac:dyDescent="0.25">
      <c r="A227" s="103" t="str">
        <f t="shared" si="48"/>
        <v>DM-PIERMulti-Family32MW4NR</v>
      </c>
      <c r="B227" s="103" t="s">
        <v>501</v>
      </c>
      <c r="C227" s="103" t="s">
        <v>502</v>
      </c>
      <c r="D227" s="127">
        <v>0</v>
      </c>
      <c r="E227" s="127"/>
      <c r="F227" s="12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30">
        <f t="shared" si="49"/>
        <v>0</v>
      </c>
      <c r="T227" s="105">
        <f t="shared" si="50"/>
        <v>0</v>
      </c>
      <c r="U227" s="105">
        <f t="shared" si="50"/>
        <v>0</v>
      </c>
      <c r="V227" s="105">
        <f t="shared" si="50"/>
        <v>0</v>
      </c>
      <c r="W227" s="105">
        <f t="shared" si="50"/>
        <v>0</v>
      </c>
      <c r="X227" s="105">
        <f t="shared" si="50"/>
        <v>0</v>
      </c>
      <c r="Y227" s="105">
        <f t="shared" si="50"/>
        <v>0</v>
      </c>
      <c r="Z227" s="105">
        <f t="shared" si="50"/>
        <v>0</v>
      </c>
      <c r="AA227" s="105">
        <f t="shared" si="50"/>
        <v>0</v>
      </c>
      <c r="AB227" s="105">
        <f t="shared" si="50"/>
        <v>0</v>
      </c>
      <c r="AC227" s="105">
        <f t="shared" si="50"/>
        <v>0</v>
      </c>
      <c r="AD227" s="105">
        <f t="shared" si="50"/>
        <v>0</v>
      </c>
      <c r="AE227" s="105">
        <f t="shared" si="50"/>
        <v>0</v>
      </c>
      <c r="AF227" s="105">
        <f t="shared" si="51"/>
        <v>0</v>
      </c>
    </row>
    <row r="228" spans="1:32" outlineLevel="2" x14ac:dyDescent="0.25">
      <c r="A228" s="103" t="str">
        <f t="shared" si="48"/>
        <v>DM-PIERMulti-Family32MW5</v>
      </c>
      <c r="B228" s="103" t="s">
        <v>503</v>
      </c>
      <c r="C228" s="103" t="s">
        <v>504</v>
      </c>
      <c r="D228" s="127">
        <v>0</v>
      </c>
      <c r="E228" s="127"/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30">
        <f t="shared" si="49"/>
        <v>0</v>
      </c>
      <c r="T228" s="105">
        <f t="shared" si="50"/>
        <v>0</v>
      </c>
      <c r="U228" s="105">
        <f t="shared" si="50"/>
        <v>0</v>
      </c>
      <c r="V228" s="105">
        <f t="shared" si="50"/>
        <v>0</v>
      </c>
      <c r="W228" s="105">
        <f t="shared" si="50"/>
        <v>0</v>
      </c>
      <c r="X228" s="105">
        <f t="shared" si="50"/>
        <v>0</v>
      </c>
      <c r="Y228" s="105">
        <f t="shared" si="50"/>
        <v>0</v>
      </c>
      <c r="Z228" s="105">
        <f t="shared" si="50"/>
        <v>0</v>
      </c>
      <c r="AA228" s="105">
        <f t="shared" si="50"/>
        <v>0</v>
      </c>
      <c r="AB228" s="105">
        <f t="shared" si="50"/>
        <v>0</v>
      </c>
      <c r="AC228" s="105">
        <f t="shared" si="50"/>
        <v>0</v>
      </c>
      <c r="AD228" s="105">
        <f t="shared" si="50"/>
        <v>0</v>
      </c>
      <c r="AE228" s="105">
        <f t="shared" si="50"/>
        <v>0</v>
      </c>
      <c r="AF228" s="105">
        <f t="shared" si="51"/>
        <v>0</v>
      </c>
    </row>
    <row r="229" spans="1:32" outlineLevel="2" x14ac:dyDescent="0.25">
      <c r="A229" s="103" t="str">
        <f t="shared" si="48"/>
        <v>DM-PIERMulti-FamilyMIMPCN</v>
      </c>
      <c r="B229" s="103" t="s">
        <v>571</v>
      </c>
      <c r="C229" s="103" t="s">
        <v>572</v>
      </c>
      <c r="D229" s="127">
        <v>0</v>
      </c>
      <c r="E229" s="127"/>
      <c r="F229" s="12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30">
        <f t="shared" si="49"/>
        <v>0</v>
      </c>
      <c r="T229" s="105">
        <f t="shared" si="50"/>
        <v>0</v>
      </c>
      <c r="U229" s="105">
        <f t="shared" si="50"/>
        <v>0</v>
      </c>
      <c r="V229" s="105">
        <f t="shared" si="50"/>
        <v>0</v>
      </c>
      <c r="W229" s="105">
        <f t="shared" si="50"/>
        <v>0</v>
      </c>
      <c r="X229" s="105">
        <f t="shared" si="50"/>
        <v>0</v>
      </c>
      <c r="Y229" s="105">
        <f t="shared" si="50"/>
        <v>0</v>
      </c>
      <c r="Z229" s="105">
        <f t="shared" si="50"/>
        <v>0</v>
      </c>
      <c r="AA229" s="105">
        <f t="shared" si="50"/>
        <v>0</v>
      </c>
      <c r="AB229" s="105">
        <f t="shared" si="50"/>
        <v>0</v>
      </c>
      <c r="AC229" s="105">
        <f t="shared" si="50"/>
        <v>0</v>
      </c>
      <c r="AD229" s="105">
        <f t="shared" si="50"/>
        <v>0</v>
      </c>
      <c r="AE229" s="105">
        <f t="shared" si="50"/>
        <v>0</v>
      </c>
      <c r="AF229" s="105">
        <f t="shared" si="51"/>
        <v>0</v>
      </c>
    </row>
    <row r="230" spans="1:32" outlineLevel="2" x14ac:dyDescent="0.25">
      <c r="A230" s="103" t="str">
        <f t="shared" si="48"/>
        <v>DM-PIERMulti-Family35MW1</v>
      </c>
      <c r="B230" s="103" t="s">
        <v>505</v>
      </c>
      <c r="C230" s="103" t="s">
        <v>506</v>
      </c>
      <c r="D230" s="127">
        <v>0</v>
      </c>
      <c r="E230" s="127"/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30">
        <f t="shared" si="49"/>
        <v>0</v>
      </c>
      <c r="T230" s="105">
        <f t="shared" si="50"/>
        <v>0</v>
      </c>
      <c r="U230" s="105">
        <f t="shared" si="50"/>
        <v>0</v>
      </c>
      <c r="V230" s="105">
        <f t="shared" si="50"/>
        <v>0</v>
      </c>
      <c r="W230" s="105">
        <f t="shared" si="50"/>
        <v>0</v>
      </c>
      <c r="X230" s="105">
        <f t="shared" si="50"/>
        <v>0</v>
      </c>
      <c r="Y230" s="105">
        <f t="shared" si="50"/>
        <v>0</v>
      </c>
      <c r="Z230" s="105">
        <f t="shared" si="50"/>
        <v>0</v>
      </c>
      <c r="AA230" s="105">
        <f t="shared" si="50"/>
        <v>0</v>
      </c>
      <c r="AB230" s="105">
        <f t="shared" si="50"/>
        <v>0</v>
      </c>
      <c r="AC230" s="105">
        <f t="shared" si="50"/>
        <v>0</v>
      </c>
      <c r="AD230" s="105">
        <f t="shared" si="50"/>
        <v>0</v>
      </c>
      <c r="AE230" s="105">
        <f t="shared" si="50"/>
        <v>0</v>
      </c>
      <c r="AF230" s="105">
        <f t="shared" si="51"/>
        <v>0</v>
      </c>
    </row>
    <row r="231" spans="1:32" outlineLevel="2" x14ac:dyDescent="0.25">
      <c r="A231" s="103" t="str">
        <f t="shared" si="48"/>
        <v>DM-PIERMulti-Family35MW1N</v>
      </c>
      <c r="B231" s="103" t="s">
        <v>507</v>
      </c>
      <c r="C231" s="103" t="s">
        <v>508</v>
      </c>
      <c r="D231" s="127">
        <v>0</v>
      </c>
      <c r="E231" s="127"/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30">
        <f t="shared" si="49"/>
        <v>0</v>
      </c>
      <c r="T231" s="105">
        <f t="shared" si="50"/>
        <v>0</v>
      </c>
      <c r="U231" s="105">
        <f t="shared" si="50"/>
        <v>0</v>
      </c>
      <c r="V231" s="105">
        <f t="shared" si="50"/>
        <v>0</v>
      </c>
      <c r="W231" s="105">
        <f t="shared" si="50"/>
        <v>0</v>
      </c>
      <c r="X231" s="105">
        <f t="shared" si="50"/>
        <v>0</v>
      </c>
      <c r="Y231" s="105">
        <f t="shared" si="50"/>
        <v>0</v>
      </c>
      <c r="Z231" s="105">
        <f t="shared" si="50"/>
        <v>0</v>
      </c>
      <c r="AA231" s="105">
        <f t="shared" si="50"/>
        <v>0</v>
      </c>
      <c r="AB231" s="105">
        <f t="shared" si="50"/>
        <v>0</v>
      </c>
      <c r="AC231" s="105">
        <f t="shared" si="50"/>
        <v>0</v>
      </c>
      <c r="AD231" s="105">
        <f t="shared" si="50"/>
        <v>0</v>
      </c>
      <c r="AE231" s="105">
        <f t="shared" si="50"/>
        <v>0</v>
      </c>
      <c r="AF231" s="105">
        <f t="shared" si="51"/>
        <v>0</v>
      </c>
    </row>
    <row r="232" spans="1:32" outlineLevel="2" x14ac:dyDescent="0.25">
      <c r="A232" s="103" t="str">
        <f t="shared" si="48"/>
        <v>DM-PIERMulti-Family65MW1</v>
      </c>
      <c r="B232" s="103" t="s">
        <v>509</v>
      </c>
      <c r="C232" s="103" t="s">
        <v>510</v>
      </c>
      <c r="D232" s="127">
        <v>0</v>
      </c>
      <c r="E232" s="127"/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30">
        <f t="shared" si="49"/>
        <v>0</v>
      </c>
      <c r="T232" s="105">
        <f t="shared" si="50"/>
        <v>0</v>
      </c>
      <c r="U232" s="105">
        <f t="shared" si="50"/>
        <v>0</v>
      </c>
      <c r="V232" s="105">
        <f t="shared" si="50"/>
        <v>0</v>
      </c>
      <c r="W232" s="105">
        <f t="shared" si="50"/>
        <v>0</v>
      </c>
      <c r="X232" s="105">
        <f t="shared" si="50"/>
        <v>0</v>
      </c>
      <c r="Y232" s="105">
        <f t="shared" si="50"/>
        <v>0</v>
      </c>
      <c r="Z232" s="105">
        <f t="shared" si="50"/>
        <v>0</v>
      </c>
      <c r="AA232" s="105">
        <f t="shared" si="50"/>
        <v>0</v>
      </c>
      <c r="AB232" s="105">
        <f t="shared" si="50"/>
        <v>0</v>
      </c>
      <c r="AC232" s="105">
        <f t="shared" si="50"/>
        <v>0</v>
      </c>
      <c r="AD232" s="105">
        <f t="shared" si="50"/>
        <v>0</v>
      </c>
      <c r="AE232" s="105">
        <f t="shared" si="50"/>
        <v>0</v>
      </c>
      <c r="AF232" s="105">
        <f t="shared" si="51"/>
        <v>0</v>
      </c>
    </row>
    <row r="233" spans="1:32" outlineLevel="2" x14ac:dyDescent="0.25">
      <c r="A233" s="103" t="str">
        <f t="shared" si="48"/>
        <v>DM-PIERMulti-Family65MW1N</v>
      </c>
      <c r="B233" s="103" t="s">
        <v>511</v>
      </c>
      <c r="C233" s="103" t="s">
        <v>512</v>
      </c>
      <c r="D233" s="127">
        <v>0</v>
      </c>
      <c r="E233" s="127"/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30">
        <f t="shared" si="49"/>
        <v>0</v>
      </c>
      <c r="T233" s="105">
        <f t="shared" si="50"/>
        <v>0</v>
      </c>
      <c r="U233" s="105">
        <f t="shared" si="50"/>
        <v>0</v>
      </c>
      <c r="V233" s="105">
        <f t="shared" si="50"/>
        <v>0</v>
      </c>
      <c r="W233" s="105">
        <f t="shared" si="50"/>
        <v>0</v>
      </c>
      <c r="X233" s="105">
        <f t="shared" si="50"/>
        <v>0</v>
      </c>
      <c r="Y233" s="105">
        <f t="shared" si="50"/>
        <v>0</v>
      </c>
      <c r="Z233" s="105">
        <f t="shared" si="50"/>
        <v>0</v>
      </c>
      <c r="AA233" s="105">
        <f t="shared" si="50"/>
        <v>0</v>
      </c>
      <c r="AB233" s="105">
        <f t="shared" si="50"/>
        <v>0</v>
      </c>
      <c r="AC233" s="105">
        <f t="shared" si="50"/>
        <v>0</v>
      </c>
      <c r="AD233" s="105">
        <f t="shared" si="50"/>
        <v>0</v>
      </c>
      <c r="AE233" s="105">
        <f t="shared" si="50"/>
        <v>0</v>
      </c>
      <c r="AF233" s="105">
        <f t="shared" si="51"/>
        <v>0</v>
      </c>
    </row>
    <row r="234" spans="1:32" outlineLevel="2" x14ac:dyDescent="0.25">
      <c r="A234" s="103" t="str">
        <f t="shared" si="48"/>
        <v>DM-PIERMulti-Family95MW1</v>
      </c>
      <c r="B234" s="103" t="s">
        <v>513</v>
      </c>
      <c r="C234" s="103" t="s">
        <v>514</v>
      </c>
      <c r="D234" s="127">
        <v>0</v>
      </c>
      <c r="E234" s="127"/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30">
        <f t="shared" si="49"/>
        <v>0</v>
      </c>
      <c r="T234" s="105">
        <f t="shared" si="50"/>
        <v>0</v>
      </c>
      <c r="U234" s="105">
        <f t="shared" si="50"/>
        <v>0</v>
      </c>
      <c r="V234" s="105">
        <f t="shared" si="50"/>
        <v>0</v>
      </c>
      <c r="W234" s="105">
        <f t="shared" si="50"/>
        <v>0</v>
      </c>
      <c r="X234" s="105">
        <f t="shared" si="50"/>
        <v>0</v>
      </c>
      <c r="Y234" s="105">
        <f t="shared" si="50"/>
        <v>0</v>
      </c>
      <c r="Z234" s="105">
        <f t="shared" si="50"/>
        <v>0</v>
      </c>
      <c r="AA234" s="105">
        <f t="shared" si="50"/>
        <v>0</v>
      </c>
      <c r="AB234" s="105">
        <f t="shared" si="50"/>
        <v>0</v>
      </c>
      <c r="AC234" s="105">
        <f t="shared" si="50"/>
        <v>0</v>
      </c>
      <c r="AD234" s="105">
        <f t="shared" si="50"/>
        <v>0</v>
      </c>
      <c r="AE234" s="105">
        <f t="shared" si="50"/>
        <v>0</v>
      </c>
      <c r="AF234" s="105">
        <f t="shared" si="51"/>
        <v>0</v>
      </c>
    </row>
    <row r="235" spans="1:32" outlineLevel="2" x14ac:dyDescent="0.25">
      <c r="A235" s="103" t="str">
        <f t="shared" si="48"/>
        <v>DM-PIERMulti-Family95MW1N</v>
      </c>
      <c r="B235" s="103" t="s">
        <v>515</v>
      </c>
      <c r="C235" s="103" t="s">
        <v>516</v>
      </c>
      <c r="D235" s="127">
        <v>0</v>
      </c>
      <c r="E235" s="127"/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30">
        <f t="shared" si="49"/>
        <v>0</v>
      </c>
      <c r="T235" s="105">
        <f t="shared" si="50"/>
        <v>0</v>
      </c>
      <c r="U235" s="105">
        <f t="shared" si="50"/>
        <v>0</v>
      </c>
      <c r="V235" s="105">
        <f t="shared" si="50"/>
        <v>0</v>
      </c>
      <c r="W235" s="105">
        <f t="shared" si="50"/>
        <v>0</v>
      </c>
      <c r="X235" s="105">
        <f t="shared" si="50"/>
        <v>0</v>
      </c>
      <c r="Y235" s="105">
        <f t="shared" si="50"/>
        <v>0</v>
      </c>
      <c r="Z235" s="105">
        <f t="shared" si="50"/>
        <v>0</v>
      </c>
      <c r="AA235" s="105">
        <f t="shared" si="50"/>
        <v>0</v>
      </c>
      <c r="AB235" s="105">
        <f t="shared" si="50"/>
        <v>0</v>
      </c>
      <c r="AC235" s="105">
        <f t="shared" si="50"/>
        <v>0</v>
      </c>
      <c r="AD235" s="105">
        <f t="shared" si="50"/>
        <v>0</v>
      </c>
      <c r="AE235" s="105">
        <f t="shared" si="50"/>
        <v>0</v>
      </c>
      <c r="AF235" s="105">
        <f t="shared" si="51"/>
        <v>0</v>
      </c>
    </row>
    <row r="236" spans="1:32" outlineLevel="2" x14ac:dyDescent="0.25">
      <c r="A236" s="103" t="str">
        <f t="shared" si="48"/>
        <v>DM-PIERMulti-FamilyM1.5YD1W</v>
      </c>
      <c r="B236" s="103" t="s">
        <v>535</v>
      </c>
      <c r="C236" s="103" t="s">
        <v>536</v>
      </c>
      <c r="D236" s="127">
        <v>0</v>
      </c>
      <c r="E236" s="127"/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30">
        <f t="shared" si="49"/>
        <v>0</v>
      </c>
      <c r="T236" s="105">
        <f t="shared" si="50"/>
        <v>0</v>
      </c>
      <c r="U236" s="105">
        <f t="shared" si="50"/>
        <v>0</v>
      </c>
      <c r="V236" s="105">
        <f t="shared" si="50"/>
        <v>0</v>
      </c>
      <c r="W236" s="105">
        <f t="shared" si="50"/>
        <v>0</v>
      </c>
      <c r="X236" s="105">
        <f t="shared" si="50"/>
        <v>0</v>
      </c>
      <c r="Y236" s="105">
        <f t="shared" si="50"/>
        <v>0</v>
      </c>
      <c r="Z236" s="105">
        <f t="shared" si="50"/>
        <v>0</v>
      </c>
      <c r="AA236" s="105">
        <f t="shared" si="50"/>
        <v>0</v>
      </c>
      <c r="AB236" s="105">
        <f t="shared" si="50"/>
        <v>0</v>
      </c>
      <c r="AC236" s="105">
        <f t="shared" si="50"/>
        <v>0</v>
      </c>
      <c r="AD236" s="105">
        <f t="shared" si="50"/>
        <v>0</v>
      </c>
      <c r="AE236" s="105">
        <f t="shared" si="50"/>
        <v>0</v>
      </c>
      <c r="AF236" s="105">
        <f t="shared" si="51"/>
        <v>0</v>
      </c>
    </row>
    <row r="237" spans="1:32" outlineLevel="2" x14ac:dyDescent="0.25">
      <c r="A237" s="103" t="str">
        <f t="shared" si="48"/>
        <v>DM-PIERMulti-FamilyM1.5YD2W</v>
      </c>
      <c r="B237" s="103" t="s">
        <v>537</v>
      </c>
      <c r="C237" s="103" t="s">
        <v>538</v>
      </c>
      <c r="D237" s="127">
        <v>0</v>
      </c>
      <c r="E237" s="127"/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30">
        <f t="shared" si="49"/>
        <v>0</v>
      </c>
      <c r="T237" s="105">
        <f t="shared" si="50"/>
        <v>0</v>
      </c>
      <c r="U237" s="105">
        <f t="shared" si="50"/>
        <v>0</v>
      </c>
      <c r="V237" s="105">
        <f t="shared" si="50"/>
        <v>0</v>
      </c>
      <c r="W237" s="105">
        <f t="shared" si="50"/>
        <v>0</v>
      </c>
      <c r="X237" s="105">
        <f t="shared" si="50"/>
        <v>0</v>
      </c>
      <c r="Y237" s="105">
        <f t="shared" si="50"/>
        <v>0</v>
      </c>
      <c r="Z237" s="105">
        <f t="shared" si="50"/>
        <v>0</v>
      </c>
      <c r="AA237" s="105">
        <f t="shared" si="50"/>
        <v>0</v>
      </c>
      <c r="AB237" s="105">
        <f t="shared" si="50"/>
        <v>0</v>
      </c>
      <c r="AC237" s="105">
        <f t="shared" si="50"/>
        <v>0</v>
      </c>
      <c r="AD237" s="105">
        <f t="shared" si="50"/>
        <v>0</v>
      </c>
      <c r="AE237" s="105">
        <f t="shared" si="50"/>
        <v>0</v>
      </c>
      <c r="AF237" s="105">
        <f t="shared" si="51"/>
        <v>0</v>
      </c>
    </row>
    <row r="238" spans="1:32" outlineLevel="2" x14ac:dyDescent="0.25">
      <c r="A238" s="103" t="str">
        <f t="shared" si="48"/>
        <v>DM-PIERMulti-FamilyM1.5YD3W</v>
      </c>
      <c r="B238" s="103" t="s">
        <v>539</v>
      </c>
      <c r="C238" s="103" t="s">
        <v>540</v>
      </c>
      <c r="D238" s="127">
        <v>0</v>
      </c>
      <c r="E238" s="127"/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30">
        <f t="shared" si="49"/>
        <v>0</v>
      </c>
      <c r="T238" s="105">
        <f t="shared" si="50"/>
        <v>0</v>
      </c>
      <c r="U238" s="105">
        <f t="shared" si="50"/>
        <v>0</v>
      </c>
      <c r="V238" s="105">
        <f t="shared" si="50"/>
        <v>0</v>
      </c>
      <c r="W238" s="105">
        <f t="shared" si="50"/>
        <v>0</v>
      </c>
      <c r="X238" s="105">
        <f t="shared" si="50"/>
        <v>0</v>
      </c>
      <c r="Y238" s="105">
        <f t="shared" si="50"/>
        <v>0</v>
      </c>
      <c r="Z238" s="105">
        <f t="shared" si="50"/>
        <v>0</v>
      </c>
      <c r="AA238" s="105">
        <f t="shared" si="50"/>
        <v>0</v>
      </c>
      <c r="AB238" s="105">
        <f t="shared" si="50"/>
        <v>0</v>
      </c>
      <c r="AC238" s="105">
        <f t="shared" si="50"/>
        <v>0</v>
      </c>
      <c r="AD238" s="105">
        <f t="shared" si="50"/>
        <v>0</v>
      </c>
      <c r="AE238" s="105">
        <f t="shared" si="50"/>
        <v>0</v>
      </c>
      <c r="AF238" s="105">
        <f t="shared" si="51"/>
        <v>0</v>
      </c>
    </row>
    <row r="239" spans="1:32" outlineLevel="2" x14ac:dyDescent="0.25">
      <c r="A239" s="103" t="str">
        <f t="shared" si="48"/>
        <v>DM-PIERMulti-FamilyM1.5YDEX</v>
      </c>
      <c r="B239" s="103" t="s">
        <v>563</v>
      </c>
      <c r="C239" s="103" t="s">
        <v>564</v>
      </c>
      <c r="D239" s="127">
        <v>0</v>
      </c>
      <c r="E239" s="127"/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30">
        <f t="shared" si="49"/>
        <v>0</v>
      </c>
      <c r="T239" s="105">
        <f t="shared" si="50"/>
        <v>0</v>
      </c>
      <c r="U239" s="105">
        <f t="shared" si="50"/>
        <v>0</v>
      </c>
      <c r="V239" s="105">
        <f t="shared" si="50"/>
        <v>0</v>
      </c>
      <c r="W239" s="105">
        <f t="shared" si="50"/>
        <v>0</v>
      </c>
      <c r="X239" s="105">
        <f t="shared" si="50"/>
        <v>0</v>
      </c>
      <c r="Y239" s="105">
        <f t="shared" si="50"/>
        <v>0</v>
      </c>
      <c r="Z239" s="105">
        <f t="shared" si="50"/>
        <v>0</v>
      </c>
      <c r="AA239" s="105">
        <f t="shared" si="50"/>
        <v>0</v>
      </c>
      <c r="AB239" s="105">
        <f t="shared" si="50"/>
        <v>0</v>
      </c>
      <c r="AC239" s="105">
        <f t="shared" si="50"/>
        <v>0</v>
      </c>
      <c r="AD239" s="105">
        <f t="shared" si="50"/>
        <v>0</v>
      </c>
      <c r="AE239" s="105">
        <f t="shared" si="50"/>
        <v>0</v>
      </c>
      <c r="AF239" s="105">
        <f t="shared" si="51"/>
        <v>0</v>
      </c>
    </row>
    <row r="240" spans="1:32" outlineLevel="2" x14ac:dyDescent="0.25">
      <c r="A240" s="103" t="str">
        <f t="shared" si="48"/>
        <v>DM-PIERMulti-FamilyM1YD1W</v>
      </c>
      <c r="B240" s="103" t="s">
        <v>529</v>
      </c>
      <c r="C240" s="103" t="s">
        <v>530</v>
      </c>
      <c r="D240" s="127">
        <v>0</v>
      </c>
      <c r="E240" s="127"/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30">
        <f t="shared" si="49"/>
        <v>0</v>
      </c>
      <c r="T240" s="105">
        <f t="shared" si="50"/>
        <v>0</v>
      </c>
      <c r="U240" s="105">
        <f t="shared" si="50"/>
        <v>0</v>
      </c>
      <c r="V240" s="105">
        <f t="shared" si="50"/>
        <v>0</v>
      </c>
      <c r="W240" s="105">
        <f t="shared" si="50"/>
        <v>0</v>
      </c>
      <c r="X240" s="105">
        <f t="shared" si="50"/>
        <v>0</v>
      </c>
      <c r="Y240" s="105">
        <f t="shared" si="50"/>
        <v>0</v>
      </c>
      <c r="Z240" s="105">
        <f t="shared" si="50"/>
        <v>0</v>
      </c>
      <c r="AA240" s="105">
        <f t="shared" si="50"/>
        <v>0</v>
      </c>
      <c r="AB240" s="105">
        <f t="shared" si="50"/>
        <v>0</v>
      </c>
      <c r="AC240" s="105">
        <f t="shared" si="50"/>
        <v>0</v>
      </c>
      <c r="AD240" s="105">
        <f t="shared" si="50"/>
        <v>0</v>
      </c>
      <c r="AE240" s="105">
        <f t="shared" si="50"/>
        <v>0</v>
      </c>
      <c r="AF240" s="105">
        <f t="shared" si="51"/>
        <v>0</v>
      </c>
    </row>
    <row r="241" spans="1:32" outlineLevel="2" x14ac:dyDescent="0.25">
      <c r="A241" s="103" t="str">
        <f t="shared" si="48"/>
        <v>DM-PIERMulti-FamilyM1YD2W</v>
      </c>
      <c r="B241" s="103" t="s">
        <v>531</v>
      </c>
      <c r="C241" s="103" t="s">
        <v>532</v>
      </c>
      <c r="D241" s="127">
        <v>0</v>
      </c>
      <c r="E241" s="127"/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30">
        <f t="shared" si="49"/>
        <v>0</v>
      </c>
      <c r="T241" s="105">
        <f t="shared" si="50"/>
        <v>0</v>
      </c>
      <c r="U241" s="105">
        <f t="shared" si="50"/>
        <v>0</v>
      </c>
      <c r="V241" s="105">
        <f t="shared" si="50"/>
        <v>0</v>
      </c>
      <c r="W241" s="105">
        <f t="shared" si="50"/>
        <v>0</v>
      </c>
      <c r="X241" s="105">
        <f t="shared" si="50"/>
        <v>0</v>
      </c>
      <c r="Y241" s="105">
        <f t="shared" si="50"/>
        <v>0</v>
      </c>
      <c r="Z241" s="105">
        <f t="shared" si="50"/>
        <v>0</v>
      </c>
      <c r="AA241" s="105">
        <f t="shared" si="50"/>
        <v>0</v>
      </c>
      <c r="AB241" s="105">
        <f t="shared" si="50"/>
        <v>0</v>
      </c>
      <c r="AC241" s="105">
        <f t="shared" si="50"/>
        <v>0</v>
      </c>
      <c r="AD241" s="105">
        <f t="shared" si="50"/>
        <v>0</v>
      </c>
      <c r="AE241" s="105">
        <f t="shared" si="50"/>
        <v>0</v>
      </c>
      <c r="AF241" s="105">
        <f t="shared" si="51"/>
        <v>0</v>
      </c>
    </row>
    <row r="242" spans="1:32" outlineLevel="2" x14ac:dyDescent="0.25">
      <c r="A242" s="103" t="str">
        <f t="shared" si="48"/>
        <v>DM-PIERMulti-FamilyM1YDEX</v>
      </c>
      <c r="B242" s="103" t="s">
        <v>561</v>
      </c>
      <c r="C242" s="103" t="s">
        <v>562</v>
      </c>
      <c r="D242" s="127">
        <v>0</v>
      </c>
      <c r="E242" s="127"/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30">
        <f t="shared" si="49"/>
        <v>0</v>
      </c>
      <c r="T242" s="105">
        <f t="shared" si="50"/>
        <v>0</v>
      </c>
      <c r="U242" s="105">
        <f t="shared" si="50"/>
        <v>0</v>
      </c>
      <c r="V242" s="105">
        <f t="shared" si="50"/>
        <v>0</v>
      </c>
      <c r="W242" s="105">
        <f t="shared" ref="W242:AE269" si="52">+IFERROR(I242/$D242,0)</f>
        <v>0</v>
      </c>
      <c r="X242" s="105">
        <f t="shared" si="52"/>
        <v>0</v>
      </c>
      <c r="Y242" s="105">
        <f t="shared" si="52"/>
        <v>0</v>
      </c>
      <c r="Z242" s="105">
        <f t="shared" si="52"/>
        <v>0</v>
      </c>
      <c r="AA242" s="105">
        <f t="shared" si="52"/>
        <v>0</v>
      </c>
      <c r="AB242" s="105">
        <f t="shared" si="52"/>
        <v>0</v>
      </c>
      <c r="AC242" s="105">
        <f t="shared" si="52"/>
        <v>0</v>
      </c>
      <c r="AD242" s="105">
        <f t="shared" si="52"/>
        <v>0</v>
      </c>
      <c r="AE242" s="105">
        <f t="shared" si="52"/>
        <v>0</v>
      </c>
      <c r="AF242" s="105">
        <f t="shared" si="51"/>
        <v>0</v>
      </c>
    </row>
    <row r="243" spans="1:32" outlineLevel="2" x14ac:dyDescent="0.25">
      <c r="A243" s="103" t="str">
        <f t="shared" si="48"/>
        <v>DM-PIERMulti-FamilyM1YDTPU</v>
      </c>
      <c r="B243" s="103" t="s">
        <v>533</v>
      </c>
      <c r="C243" s="103" t="s">
        <v>534</v>
      </c>
      <c r="D243" s="127">
        <v>0</v>
      </c>
      <c r="E243" s="127"/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30">
        <f t="shared" si="49"/>
        <v>0</v>
      </c>
      <c r="T243" s="105">
        <f t="shared" ref="T243:V269" si="53">+IFERROR(F243/$D243,0)</f>
        <v>0</v>
      </c>
      <c r="U243" s="105">
        <f t="shared" si="53"/>
        <v>0</v>
      </c>
      <c r="V243" s="105">
        <f t="shared" si="53"/>
        <v>0</v>
      </c>
      <c r="W243" s="105">
        <f t="shared" si="52"/>
        <v>0</v>
      </c>
      <c r="X243" s="105">
        <f t="shared" si="52"/>
        <v>0</v>
      </c>
      <c r="Y243" s="105">
        <f t="shared" si="52"/>
        <v>0</v>
      </c>
      <c r="Z243" s="105">
        <f t="shared" si="52"/>
        <v>0</v>
      </c>
      <c r="AA243" s="105">
        <f t="shared" si="52"/>
        <v>0</v>
      </c>
      <c r="AB243" s="105">
        <f t="shared" si="52"/>
        <v>0</v>
      </c>
      <c r="AC243" s="105">
        <f t="shared" si="52"/>
        <v>0</v>
      </c>
      <c r="AD243" s="105">
        <f t="shared" si="52"/>
        <v>0</v>
      </c>
      <c r="AE243" s="105">
        <f t="shared" si="52"/>
        <v>0</v>
      </c>
      <c r="AF243" s="105">
        <f t="shared" si="51"/>
        <v>0</v>
      </c>
    </row>
    <row r="244" spans="1:32" outlineLevel="2" x14ac:dyDescent="0.25">
      <c r="A244" s="103" t="str">
        <f t="shared" si="48"/>
        <v>DM-PIERMulti-FamilyM2YD1W</v>
      </c>
      <c r="B244" s="103" t="s">
        <v>541</v>
      </c>
      <c r="C244" s="103" t="s">
        <v>542</v>
      </c>
      <c r="D244" s="127">
        <v>0</v>
      </c>
      <c r="E244" s="127"/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30">
        <f t="shared" si="49"/>
        <v>0</v>
      </c>
      <c r="T244" s="105">
        <f t="shared" si="53"/>
        <v>0</v>
      </c>
      <c r="U244" s="105">
        <f t="shared" si="53"/>
        <v>0</v>
      </c>
      <c r="V244" s="105">
        <f t="shared" si="53"/>
        <v>0</v>
      </c>
      <c r="W244" s="105">
        <f t="shared" si="52"/>
        <v>0</v>
      </c>
      <c r="X244" s="105">
        <f t="shared" si="52"/>
        <v>0</v>
      </c>
      <c r="Y244" s="105">
        <f t="shared" si="52"/>
        <v>0</v>
      </c>
      <c r="Z244" s="105">
        <f t="shared" si="52"/>
        <v>0</v>
      </c>
      <c r="AA244" s="105">
        <f t="shared" si="52"/>
        <v>0</v>
      </c>
      <c r="AB244" s="105">
        <f t="shared" si="52"/>
        <v>0</v>
      </c>
      <c r="AC244" s="105">
        <f t="shared" si="52"/>
        <v>0</v>
      </c>
      <c r="AD244" s="105">
        <f t="shared" si="52"/>
        <v>0</v>
      </c>
      <c r="AE244" s="105">
        <f t="shared" si="52"/>
        <v>0</v>
      </c>
      <c r="AF244" s="105">
        <f t="shared" si="51"/>
        <v>0</v>
      </c>
    </row>
    <row r="245" spans="1:32" outlineLevel="2" x14ac:dyDescent="0.25">
      <c r="A245" s="103" t="str">
        <f t="shared" si="48"/>
        <v>DM-PIERMulti-FamilyM2YD2W</v>
      </c>
      <c r="B245" s="103" t="s">
        <v>543</v>
      </c>
      <c r="C245" s="103" t="s">
        <v>544</v>
      </c>
      <c r="D245" s="127">
        <v>0</v>
      </c>
      <c r="E245" s="127"/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30">
        <f t="shared" si="49"/>
        <v>0</v>
      </c>
      <c r="T245" s="105">
        <f t="shared" si="53"/>
        <v>0</v>
      </c>
      <c r="U245" s="105">
        <f t="shared" si="53"/>
        <v>0</v>
      </c>
      <c r="V245" s="105">
        <f t="shared" si="53"/>
        <v>0</v>
      </c>
      <c r="W245" s="105">
        <f t="shared" si="52"/>
        <v>0</v>
      </c>
      <c r="X245" s="105">
        <f t="shared" si="52"/>
        <v>0</v>
      </c>
      <c r="Y245" s="105">
        <f t="shared" si="52"/>
        <v>0</v>
      </c>
      <c r="Z245" s="105">
        <f t="shared" si="52"/>
        <v>0</v>
      </c>
      <c r="AA245" s="105">
        <f t="shared" si="52"/>
        <v>0</v>
      </c>
      <c r="AB245" s="105">
        <f t="shared" si="52"/>
        <v>0</v>
      </c>
      <c r="AC245" s="105">
        <f t="shared" si="52"/>
        <v>0</v>
      </c>
      <c r="AD245" s="105">
        <f t="shared" si="52"/>
        <v>0</v>
      </c>
      <c r="AE245" s="105">
        <f t="shared" si="52"/>
        <v>0</v>
      </c>
      <c r="AF245" s="105">
        <f t="shared" si="51"/>
        <v>0</v>
      </c>
    </row>
    <row r="246" spans="1:32" outlineLevel="2" x14ac:dyDescent="0.25">
      <c r="A246" s="103" t="str">
        <f t="shared" si="48"/>
        <v>DM-PIERMulti-FamilyM2YD3W</v>
      </c>
      <c r="B246" s="103" t="s">
        <v>545</v>
      </c>
      <c r="C246" s="103" t="s">
        <v>546</v>
      </c>
      <c r="D246" s="127">
        <v>0</v>
      </c>
      <c r="E246" s="127"/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30">
        <f t="shared" si="49"/>
        <v>0</v>
      </c>
      <c r="T246" s="105">
        <f t="shared" si="53"/>
        <v>0</v>
      </c>
      <c r="U246" s="105">
        <f t="shared" si="53"/>
        <v>0</v>
      </c>
      <c r="V246" s="105">
        <f t="shared" si="53"/>
        <v>0</v>
      </c>
      <c r="W246" s="105">
        <f t="shared" si="52"/>
        <v>0</v>
      </c>
      <c r="X246" s="105">
        <f t="shared" si="52"/>
        <v>0</v>
      </c>
      <c r="Y246" s="105">
        <f t="shared" si="52"/>
        <v>0</v>
      </c>
      <c r="Z246" s="105">
        <f t="shared" si="52"/>
        <v>0</v>
      </c>
      <c r="AA246" s="105">
        <f t="shared" si="52"/>
        <v>0</v>
      </c>
      <c r="AB246" s="105">
        <f t="shared" si="52"/>
        <v>0</v>
      </c>
      <c r="AC246" s="105">
        <f t="shared" si="52"/>
        <v>0</v>
      </c>
      <c r="AD246" s="105">
        <f t="shared" si="52"/>
        <v>0</v>
      </c>
      <c r="AE246" s="105">
        <f t="shared" si="52"/>
        <v>0</v>
      </c>
      <c r="AF246" s="105">
        <f t="shared" si="51"/>
        <v>0</v>
      </c>
    </row>
    <row r="247" spans="1:32" outlineLevel="2" x14ac:dyDescent="0.25">
      <c r="A247" s="103" t="str">
        <f t="shared" si="48"/>
        <v>DM-PIERMulti-FamilyM2YDEX</v>
      </c>
      <c r="B247" s="103" t="s">
        <v>565</v>
      </c>
      <c r="C247" s="103" t="s">
        <v>566</v>
      </c>
      <c r="D247" s="127">
        <v>0</v>
      </c>
      <c r="E247" s="127"/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30">
        <f t="shared" si="49"/>
        <v>0</v>
      </c>
      <c r="T247" s="105">
        <f t="shared" si="53"/>
        <v>0</v>
      </c>
      <c r="U247" s="105">
        <f t="shared" si="53"/>
        <v>0</v>
      </c>
      <c r="V247" s="105">
        <f t="shared" si="53"/>
        <v>0</v>
      </c>
      <c r="W247" s="105">
        <f t="shared" si="52"/>
        <v>0</v>
      </c>
      <c r="X247" s="105">
        <f t="shared" si="52"/>
        <v>0</v>
      </c>
      <c r="Y247" s="105">
        <f t="shared" si="52"/>
        <v>0</v>
      </c>
      <c r="Z247" s="105">
        <f t="shared" si="52"/>
        <v>0</v>
      </c>
      <c r="AA247" s="105">
        <f t="shared" si="52"/>
        <v>0</v>
      </c>
      <c r="AB247" s="105">
        <f t="shared" si="52"/>
        <v>0</v>
      </c>
      <c r="AC247" s="105">
        <f t="shared" si="52"/>
        <v>0</v>
      </c>
      <c r="AD247" s="105">
        <f t="shared" si="52"/>
        <v>0</v>
      </c>
      <c r="AE247" s="105">
        <f t="shared" si="52"/>
        <v>0</v>
      </c>
      <c r="AF247" s="105">
        <f t="shared" si="51"/>
        <v>0</v>
      </c>
    </row>
    <row r="248" spans="1:32" outlineLevel="2" x14ac:dyDescent="0.25">
      <c r="A248" s="103" t="str">
        <f t="shared" si="48"/>
        <v>DM-PIERMulti-FamilyM2YDTPU</v>
      </c>
      <c r="B248" s="103" t="s">
        <v>547</v>
      </c>
      <c r="C248" s="103" t="s">
        <v>548</v>
      </c>
      <c r="D248" s="127">
        <v>0</v>
      </c>
      <c r="E248" s="127"/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30">
        <f t="shared" si="49"/>
        <v>0</v>
      </c>
      <c r="T248" s="105">
        <f t="shared" si="53"/>
        <v>0</v>
      </c>
      <c r="U248" s="105">
        <f t="shared" si="53"/>
        <v>0</v>
      </c>
      <c r="V248" s="105">
        <f t="shared" si="53"/>
        <v>0</v>
      </c>
      <c r="W248" s="105">
        <f t="shared" si="52"/>
        <v>0</v>
      </c>
      <c r="X248" s="105">
        <f t="shared" si="52"/>
        <v>0</v>
      </c>
      <c r="Y248" s="105">
        <f t="shared" si="52"/>
        <v>0</v>
      </c>
      <c r="Z248" s="105">
        <f t="shared" si="52"/>
        <v>0</v>
      </c>
      <c r="AA248" s="105">
        <f t="shared" si="52"/>
        <v>0</v>
      </c>
      <c r="AB248" s="105">
        <f t="shared" si="52"/>
        <v>0</v>
      </c>
      <c r="AC248" s="105">
        <f t="shared" si="52"/>
        <v>0</v>
      </c>
      <c r="AD248" s="105">
        <f t="shared" si="52"/>
        <v>0</v>
      </c>
      <c r="AE248" s="105">
        <f t="shared" si="52"/>
        <v>0</v>
      </c>
      <c r="AF248" s="105">
        <f t="shared" si="51"/>
        <v>0</v>
      </c>
    </row>
    <row r="249" spans="1:32" outlineLevel="2" x14ac:dyDescent="0.25">
      <c r="A249" s="103" t="str">
        <f t="shared" si="48"/>
        <v>DM-PIERMulti-FamilyM4YD1W</v>
      </c>
      <c r="B249" s="103" t="s">
        <v>549</v>
      </c>
      <c r="C249" s="103" t="s">
        <v>550</v>
      </c>
      <c r="D249" s="127">
        <v>0</v>
      </c>
      <c r="E249" s="127"/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30">
        <f t="shared" si="49"/>
        <v>0</v>
      </c>
      <c r="T249" s="105">
        <f t="shared" si="53"/>
        <v>0</v>
      </c>
      <c r="U249" s="105">
        <f t="shared" si="53"/>
        <v>0</v>
      </c>
      <c r="V249" s="105">
        <f t="shared" si="53"/>
        <v>0</v>
      </c>
      <c r="W249" s="105">
        <f t="shared" si="52"/>
        <v>0</v>
      </c>
      <c r="X249" s="105">
        <f t="shared" si="52"/>
        <v>0</v>
      </c>
      <c r="Y249" s="105">
        <f t="shared" si="52"/>
        <v>0</v>
      </c>
      <c r="Z249" s="105">
        <f t="shared" si="52"/>
        <v>0</v>
      </c>
      <c r="AA249" s="105">
        <f t="shared" si="52"/>
        <v>0</v>
      </c>
      <c r="AB249" s="105">
        <f t="shared" si="52"/>
        <v>0</v>
      </c>
      <c r="AC249" s="105">
        <f t="shared" si="52"/>
        <v>0</v>
      </c>
      <c r="AD249" s="105">
        <f t="shared" si="52"/>
        <v>0</v>
      </c>
      <c r="AE249" s="105">
        <f t="shared" si="52"/>
        <v>0</v>
      </c>
      <c r="AF249" s="105">
        <f t="shared" si="51"/>
        <v>0</v>
      </c>
    </row>
    <row r="250" spans="1:32" outlineLevel="2" x14ac:dyDescent="0.25">
      <c r="A250" s="103" t="str">
        <f t="shared" si="48"/>
        <v>DM-PIERMulti-FamilyM4YD2W</v>
      </c>
      <c r="B250" s="103" t="s">
        <v>551</v>
      </c>
      <c r="C250" s="103" t="s">
        <v>552</v>
      </c>
      <c r="D250" s="127">
        <v>0</v>
      </c>
      <c r="E250" s="127"/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30">
        <f t="shared" si="49"/>
        <v>0</v>
      </c>
      <c r="T250" s="105">
        <f t="shared" si="53"/>
        <v>0</v>
      </c>
      <c r="U250" s="105">
        <f t="shared" si="53"/>
        <v>0</v>
      </c>
      <c r="V250" s="105">
        <f t="shared" si="53"/>
        <v>0</v>
      </c>
      <c r="W250" s="105">
        <f t="shared" si="52"/>
        <v>0</v>
      </c>
      <c r="X250" s="105">
        <f t="shared" si="52"/>
        <v>0</v>
      </c>
      <c r="Y250" s="105">
        <f t="shared" si="52"/>
        <v>0</v>
      </c>
      <c r="Z250" s="105">
        <f t="shared" si="52"/>
        <v>0</v>
      </c>
      <c r="AA250" s="105">
        <f t="shared" si="52"/>
        <v>0</v>
      </c>
      <c r="AB250" s="105">
        <f t="shared" si="52"/>
        <v>0</v>
      </c>
      <c r="AC250" s="105">
        <f t="shared" si="52"/>
        <v>0</v>
      </c>
      <c r="AD250" s="105">
        <f t="shared" si="52"/>
        <v>0</v>
      </c>
      <c r="AE250" s="105">
        <f t="shared" si="52"/>
        <v>0</v>
      </c>
      <c r="AF250" s="105">
        <f t="shared" si="51"/>
        <v>0</v>
      </c>
    </row>
    <row r="251" spans="1:32" outlineLevel="2" x14ac:dyDescent="0.25">
      <c r="A251" s="103" t="str">
        <f t="shared" si="48"/>
        <v>DM-PIERMulti-FamilyM4YDEX</v>
      </c>
      <c r="B251" s="103" t="s">
        <v>567</v>
      </c>
      <c r="C251" s="103" t="s">
        <v>568</v>
      </c>
      <c r="D251" s="127">
        <v>0</v>
      </c>
      <c r="E251" s="127"/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30">
        <f t="shared" si="49"/>
        <v>0</v>
      </c>
      <c r="T251" s="105">
        <f t="shared" si="53"/>
        <v>0</v>
      </c>
      <c r="U251" s="105">
        <f t="shared" si="53"/>
        <v>0</v>
      </c>
      <c r="V251" s="105">
        <f t="shared" si="53"/>
        <v>0</v>
      </c>
      <c r="W251" s="105">
        <f t="shared" si="52"/>
        <v>0</v>
      </c>
      <c r="X251" s="105">
        <f t="shared" si="52"/>
        <v>0</v>
      </c>
      <c r="Y251" s="105">
        <f t="shared" si="52"/>
        <v>0</v>
      </c>
      <c r="Z251" s="105">
        <f t="shared" si="52"/>
        <v>0</v>
      </c>
      <c r="AA251" s="105">
        <f t="shared" si="52"/>
        <v>0</v>
      </c>
      <c r="AB251" s="105">
        <f t="shared" si="52"/>
        <v>0</v>
      </c>
      <c r="AC251" s="105">
        <f t="shared" si="52"/>
        <v>0</v>
      </c>
      <c r="AD251" s="105">
        <f t="shared" si="52"/>
        <v>0</v>
      </c>
      <c r="AE251" s="105">
        <f t="shared" si="52"/>
        <v>0</v>
      </c>
      <c r="AF251" s="105">
        <f t="shared" si="51"/>
        <v>0</v>
      </c>
    </row>
    <row r="252" spans="1:32" outlineLevel="2" x14ac:dyDescent="0.25">
      <c r="A252" s="103" t="str">
        <f t="shared" si="48"/>
        <v>DM-PIERMulti-FamilyM6YD1W</v>
      </c>
      <c r="B252" s="103" t="s">
        <v>553</v>
      </c>
      <c r="C252" s="103" t="s">
        <v>554</v>
      </c>
      <c r="D252" s="127">
        <v>0</v>
      </c>
      <c r="E252" s="127"/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30">
        <f t="shared" si="49"/>
        <v>0</v>
      </c>
      <c r="T252" s="105">
        <f t="shared" si="53"/>
        <v>0</v>
      </c>
      <c r="U252" s="105">
        <f t="shared" si="53"/>
        <v>0</v>
      </c>
      <c r="V252" s="105">
        <f t="shared" si="53"/>
        <v>0</v>
      </c>
      <c r="W252" s="105">
        <f t="shared" si="52"/>
        <v>0</v>
      </c>
      <c r="X252" s="105">
        <f t="shared" si="52"/>
        <v>0</v>
      </c>
      <c r="Y252" s="105">
        <f t="shared" si="52"/>
        <v>0</v>
      </c>
      <c r="Z252" s="105">
        <f t="shared" si="52"/>
        <v>0</v>
      </c>
      <c r="AA252" s="105">
        <f t="shared" si="52"/>
        <v>0</v>
      </c>
      <c r="AB252" s="105">
        <f t="shared" si="52"/>
        <v>0</v>
      </c>
      <c r="AC252" s="105">
        <f t="shared" si="52"/>
        <v>0</v>
      </c>
      <c r="AD252" s="105">
        <f t="shared" si="52"/>
        <v>0</v>
      </c>
      <c r="AE252" s="105">
        <f t="shared" si="52"/>
        <v>0</v>
      </c>
      <c r="AF252" s="105">
        <f t="shared" si="51"/>
        <v>0</v>
      </c>
    </row>
    <row r="253" spans="1:32" outlineLevel="2" x14ac:dyDescent="0.25">
      <c r="A253" s="103" t="str">
        <f t="shared" si="48"/>
        <v>DM-PIERMulti-FamilyM6YD2W</v>
      </c>
      <c r="B253" s="103" t="s">
        <v>555</v>
      </c>
      <c r="C253" s="103" t="s">
        <v>556</v>
      </c>
      <c r="D253" s="127">
        <v>0</v>
      </c>
      <c r="E253" s="127"/>
      <c r="F253" s="129">
        <v>0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30">
        <f t="shared" si="49"/>
        <v>0</v>
      </c>
      <c r="T253" s="105">
        <f t="shared" si="53"/>
        <v>0</v>
      </c>
      <c r="U253" s="105">
        <f t="shared" si="53"/>
        <v>0</v>
      </c>
      <c r="V253" s="105">
        <f t="shared" si="53"/>
        <v>0</v>
      </c>
      <c r="W253" s="105">
        <f t="shared" si="52"/>
        <v>0</v>
      </c>
      <c r="X253" s="105">
        <f t="shared" si="52"/>
        <v>0</v>
      </c>
      <c r="Y253" s="105">
        <f t="shared" si="52"/>
        <v>0</v>
      </c>
      <c r="Z253" s="105">
        <f t="shared" si="52"/>
        <v>0</v>
      </c>
      <c r="AA253" s="105">
        <f t="shared" si="52"/>
        <v>0</v>
      </c>
      <c r="AB253" s="105">
        <f t="shared" si="52"/>
        <v>0</v>
      </c>
      <c r="AC253" s="105">
        <f t="shared" si="52"/>
        <v>0</v>
      </c>
      <c r="AD253" s="105">
        <f t="shared" si="52"/>
        <v>0</v>
      </c>
      <c r="AE253" s="105">
        <f t="shared" si="52"/>
        <v>0</v>
      </c>
      <c r="AF253" s="105">
        <f t="shared" si="51"/>
        <v>0</v>
      </c>
    </row>
    <row r="254" spans="1:32" outlineLevel="2" x14ac:dyDescent="0.25">
      <c r="A254" s="103" t="str">
        <f t="shared" si="48"/>
        <v>DM-PIERMulti-FamilyM6YD3W</v>
      </c>
      <c r="B254" s="103" t="s">
        <v>557</v>
      </c>
      <c r="C254" s="103" t="s">
        <v>558</v>
      </c>
      <c r="D254" s="127">
        <v>0</v>
      </c>
      <c r="E254" s="127"/>
      <c r="F254" s="129">
        <v>0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30">
        <f t="shared" si="49"/>
        <v>0</v>
      </c>
      <c r="T254" s="105">
        <f t="shared" si="53"/>
        <v>0</v>
      </c>
      <c r="U254" s="105">
        <f t="shared" si="53"/>
        <v>0</v>
      </c>
      <c r="V254" s="105">
        <f t="shared" si="53"/>
        <v>0</v>
      </c>
      <c r="W254" s="105">
        <f t="shared" si="52"/>
        <v>0</v>
      </c>
      <c r="X254" s="105">
        <f t="shared" si="52"/>
        <v>0</v>
      </c>
      <c r="Y254" s="105">
        <f t="shared" si="52"/>
        <v>0</v>
      </c>
      <c r="Z254" s="105">
        <f t="shared" si="52"/>
        <v>0</v>
      </c>
      <c r="AA254" s="105">
        <f t="shared" si="52"/>
        <v>0</v>
      </c>
      <c r="AB254" s="105">
        <f t="shared" si="52"/>
        <v>0</v>
      </c>
      <c r="AC254" s="105">
        <f t="shared" si="52"/>
        <v>0</v>
      </c>
      <c r="AD254" s="105">
        <f t="shared" si="52"/>
        <v>0</v>
      </c>
      <c r="AE254" s="105">
        <f t="shared" si="52"/>
        <v>0</v>
      </c>
      <c r="AF254" s="105">
        <f t="shared" si="51"/>
        <v>0</v>
      </c>
    </row>
    <row r="255" spans="1:32" outlineLevel="2" x14ac:dyDescent="0.25">
      <c r="A255" s="103" t="str">
        <f t="shared" si="48"/>
        <v>DM-PIERMulti-FamilyM6YDEX</v>
      </c>
      <c r="B255" s="103" t="s">
        <v>569</v>
      </c>
      <c r="C255" s="103" t="s">
        <v>570</v>
      </c>
      <c r="D255" s="127">
        <v>0</v>
      </c>
      <c r="E255" s="127"/>
      <c r="F255" s="129">
        <v>0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30">
        <f t="shared" si="49"/>
        <v>0</v>
      </c>
      <c r="T255" s="105">
        <f t="shared" si="53"/>
        <v>0</v>
      </c>
      <c r="U255" s="105">
        <f t="shared" si="53"/>
        <v>0</v>
      </c>
      <c r="V255" s="105">
        <f t="shared" si="53"/>
        <v>0</v>
      </c>
      <c r="W255" s="105">
        <f t="shared" si="52"/>
        <v>0</v>
      </c>
      <c r="X255" s="105">
        <f t="shared" si="52"/>
        <v>0</v>
      </c>
      <c r="Y255" s="105">
        <f t="shared" si="52"/>
        <v>0</v>
      </c>
      <c r="Z255" s="105">
        <f t="shared" si="52"/>
        <v>0</v>
      </c>
      <c r="AA255" s="105">
        <f t="shared" si="52"/>
        <v>0</v>
      </c>
      <c r="AB255" s="105">
        <f t="shared" si="52"/>
        <v>0</v>
      </c>
      <c r="AC255" s="105">
        <f t="shared" si="52"/>
        <v>0</v>
      </c>
      <c r="AD255" s="105">
        <f t="shared" si="52"/>
        <v>0</v>
      </c>
      <c r="AE255" s="105">
        <f t="shared" si="52"/>
        <v>0</v>
      </c>
      <c r="AF255" s="105">
        <f t="shared" si="51"/>
        <v>0</v>
      </c>
    </row>
    <row r="256" spans="1:32" outlineLevel="2" x14ac:dyDescent="0.25">
      <c r="A256" s="103" t="str">
        <f t="shared" si="48"/>
        <v>DM-PIERMulti-FamilyMCCWR1</v>
      </c>
      <c r="B256" s="103" t="s">
        <v>523</v>
      </c>
      <c r="C256" s="103" t="s">
        <v>524</v>
      </c>
      <c r="D256" s="127">
        <v>0</v>
      </c>
      <c r="E256" s="127"/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30">
        <f t="shared" si="49"/>
        <v>0</v>
      </c>
      <c r="T256" s="105">
        <f t="shared" si="53"/>
        <v>0</v>
      </c>
      <c r="U256" s="105">
        <f t="shared" si="53"/>
        <v>0</v>
      </c>
      <c r="V256" s="105">
        <f t="shared" si="53"/>
        <v>0</v>
      </c>
      <c r="W256" s="105">
        <f t="shared" si="52"/>
        <v>0</v>
      </c>
      <c r="X256" s="105">
        <f t="shared" si="52"/>
        <v>0</v>
      </c>
      <c r="Y256" s="105">
        <f t="shared" si="52"/>
        <v>0</v>
      </c>
      <c r="Z256" s="105">
        <f t="shared" si="52"/>
        <v>0</v>
      </c>
      <c r="AA256" s="105">
        <f t="shared" si="52"/>
        <v>0</v>
      </c>
      <c r="AB256" s="105">
        <f t="shared" si="52"/>
        <v>0</v>
      </c>
      <c r="AC256" s="105">
        <f t="shared" si="52"/>
        <v>0</v>
      </c>
      <c r="AD256" s="105">
        <f t="shared" si="52"/>
        <v>0</v>
      </c>
      <c r="AE256" s="105">
        <f t="shared" si="52"/>
        <v>0</v>
      </c>
      <c r="AF256" s="105">
        <f t="shared" si="51"/>
        <v>0</v>
      </c>
    </row>
    <row r="257" spans="1:32" outlineLevel="2" x14ac:dyDescent="0.25">
      <c r="A257" s="103" t="str">
        <f t="shared" si="48"/>
        <v>DM-PIERMulti-FamilyMCCWR35</v>
      </c>
      <c r="B257" s="103" t="s">
        <v>517</v>
      </c>
      <c r="C257" s="103" t="s">
        <v>518</v>
      </c>
      <c r="D257" s="127">
        <v>0</v>
      </c>
      <c r="E257" s="127"/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30">
        <f t="shared" si="49"/>
        <v>0</v>
      </c>
      <c r="T257" s="105">
        <f t="shared" si="53"/>
        <v>0</v>
      </c>
      <c r="U257" s="105">
        <f t="shared" si="53"/>
        <v>0</v>
      </c>
      <c r="V257" s="105">
        <f t="shared" si="53"/>
        <v>0</v>
      </c>
      <c r="W257" s="105">
        <f t="shared" si="52"/>
        <v>0</v>
      </c>
      <c r="X257" s="105">
        <f t="shared" si="52"/>
        <v>0</v>
      </c>
      <c r="Y257" s="105">
        <f t="shared" si="52"/>
        <v>0</v>
      </c>
      <c r="Z257" s="105">
        <f t="shared" si="52"/>
        <v>0</v>
      </c>
      <c r="AA257" s="105">
        <f t="shared" si="52"/>
        <v>0</v>
      </c>
      <c r="AB257" s="105">
        <f t="shared" si="52"/>
        <v>0</v>
      </c>
      <c r="AC257" s="105">
        <f t="shared" si="52"/>
        <v>0</v>
      </c>
      <c r="AD257" s="105">
        <f t="shared" si="52"/>
        <v>0</v>
      </c>
      <c r="AE257" s="105">
        <f t="shared" si="52"/>
        <v>0</v>
      </c>
      <c r="AF257" s="105">
        <f t="shared" si="51"/>
        <v>0</v>
      </c>
    </row>
    <row r="258" spans="1:32" outlineLevel="2" x14ac:dyDescent="0.25">
      <c r="A258" s="103" t="str">
        <f t="shared" si="48"/>
        <v>DM-PIERMulti-FamilyMCCWR65</v>
      </c>
      <c r="B258" s="103" t="s">
        <v>519</v>
      </c>
      <c r="C258" s="103" t="s">
        <v>520</v>
      </c>
      <c r="D258" s="127">
        <v>0</v>
      </c>
      <c r="E258" s="127"/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30">
        <f t="shared" si="49"/>
        <v>0</v>
      </c>
      <c r="T258" s="105">
        <f t="shared" si="53"/>
        <v>0</v>
      </c>
      <c r="U258" s="105">
        <f t="shared" si="53"/>
        <v>0</v>
      </c>
      <c r="V258" s="105">
        <f t="shared" si="53"/>
        <v>0</v>
      </c>
      <c r="W258" s="105">
        <f t="shared" si="52"/>
        <v>0</v>
      </c>
      <c r="X258" s="105">
        <f t="shared" si="52"/>
        <v>0</v>
      </c>
      <c r="Y258" s="105">
        <f t="shared" si="52"/>
        <v>0</v>
      </c>
      <c r="Z258" s="105">
        <f t="shared" si="52"/>
        <v>0</v>
      </c>
      <c r="AA258" s="105">
        <f t="shared" si="52"/>
        <v>0</v>
      </c>
      <c r="AB258" s="105">
        <f t="shared" si="52"/>
        <v>0</v>
      </c>
      <c r="AC258" s="105">
        <f t="shared" si="52"/>
        <v>0</v>
      </c>
      <c r="AD258" s="105">
        <f t="shared" si="52"/>
        <v>0</v>
      </c>
      <c r="AE258" s="105">
        <f t="shared" si="52"/>
        <v>0</v>
      </c>
      <c r="AF258" s="105">
        <f t="shared" si="51"/>
        <v>0</v>
      </c>
    </row>
    <row r="259" spans="1:32" outlineLevel="2" x14ac:dyDescent="0.25">
      <c r="A259" s="103" t="str">
        <f t="shared" si="48"/>
        <v>DM-PIERMulti-FamilyMCCWR95</v>
      </c>
      <c r="B259" s="103" t="s">
        <v>521</v>
      </c>
      <c r="C259" s="103" t="s">
        <v>522</v>
      </c>
      <c r="D259" s="127">
        <v>0</v>
      </c>
      <c r="E259" s="127"/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30">
        <f t="shared" si="49"/>
        <v>0</v>
      </c>
      <c r="T259" s="105">
        <f t="shared" si="53"/>
        <v>0</v>
      </c>
      <c r="U259" s="105">
        <f t="shared" si="53"/>
        <v>0</v>
      </c>
      <c r="V259" s="105">
        <f t="shared" si="53"/>
        <v>0</v>
      </c>
      <c r="W259" s="105">
        <f t="shared" si="52"/>
        <v>0</v>
      </c>
      <c r="X259" s="105">
        <f t="shared" si="52"/>
        <v>0</v>
      </c>
      <c r="Y259" s="105">
        <f t="shared" si="52"/>
        <v>0</v>
      </c>
      <c r="Z259" s="105">
        <f t="shared" si="52"/>
        <v>0</v>
      </c>
      <c r="AA259" s="105">
        <f t="shared" si="52"/>
        <v>0</v>
      </c>
      <c r="AB259" s="105">
        <f t="shared" si="52"/>
        <v>0</v>
      </c>
      <c r="AC259" s="105">
        <f t="shared" si="52"/>
        <v>0</v>
      </c>
      <c r="AD259" s="105">
        <f t="shared" si="52"/>
        <v>0</v>
      </c>
      <c r="AE259" s="105">
        <f t="shared" si="52"/>
        <v>0</v>
      </c>
      <c r="AF259" s="105">
        <f t="shared" si="51"/>
        <v>0</v>
      </c>
    </row>
    <row r="260" spans="1:32" outlineLevel="2" x14ac:dyDescent="0.25">
      <c r="A260" s="103" t="str">
        <f t="shared" si="48"/>
        <v>DM-PIERMulti-FamilyMCCWRA</v>
      </c>
      <c r="B260" s="103" t="s">
        <v>525</v>
      </c>
      <c r="C260" s="103" t="s">
        <v>526</v>
      </c>
      <c r="D260" s="127">
        <v>0</v>
      </c>
      <c r="E260" s="127"/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30">
        <f t="shared" si="49"/>
        <v>0</v>
      </c>
      <c r="T260" s="105">
        <f t="shared" si="53"/>
        <v>0</v>
      </c>
      <c r="U260" s="105">
        <f t="shared" si="53"/>
        <v>0</v>
      </c>
      <c r="V260" s="105">
        <f t="shared" si="53"/>
        <v>0</v>
      </c>
      <c r="W260" s="105">
        <f t="shared" si="52"/>
        <v>0</v>
      </c>
      <c r="X260" s="105">
        <f t="shared" si="52"/>
        <v>0</v>
      </c>
      <c r="Y260" s="105">
        <f t="shared" si="52"/>
        <v>0</v>
      </c>
      <c r="Z260" s="105">
        <f t="shared" si="52"/>
        <v>0</v>
      </c>
      <c r="AA260" s="105">
        <f t="shared" si="52"/>
        <v>0</v>
      </c>
      <c r="AB260" s="105">
        <f t="shared" si="52"/>
        <v>0</v>
      </c>
      <c r="AC260" s="105">
        <f t="shared" si="52"/>
        <v>0</v>
      </c>
      <c r="AD260" s="105">
        <f t="shared" si="52"/>
        <v>0</v>
      </c>
      <c r="AE260" s="105">
        <f t="shared" si="52"/>
        <v>0</v>
      </c>
      <c r="AF260" s="105">
        <f t="shared" si="51"/>
        <v>0</v>
      </c>
    </row>
    <row r="261" spans="1:32" outlineLevel="2" x14ac:dyDescent="0.25">
      <c r="A261" s="103" t="str">
        <f t="shared" si="48"/>
        <v>DM-PIERMulti-FamilyMSRTOT</v>
      </c>
      <c r="B261" s="103" t="s">
        <v>527</v>
      </c>
      <c r="C261" s="103" t="s">
        <v>528</v>
      </c>
      <c r="D261" s="127">
        <v>0</v>
      </c>
      <c r="E261" s="127"/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30">
        <f t="shared" si="49"/>
        <v>0</v>
      </c>
      <c r="T261" s="105">
        <f t="shared" si="53"/>
        <v>0</v>
      </c>
      <c r="U261" s="105">
        <f t="shared" si="53"/>
        <v>0</v>
      </c>
      <c r="V261" s="105">
        <f t="shared" si="53"/>
        <v>0</v>
      </c>
      <c r="W261" s="105">
        <f t="shared" si="52"/>
        <v>0</v>
      </c>
      <c r="X261" s="105">
        <f t="shared" si="52"/>
        <v>0</v>
      </c>
      <c r="Y261" s="105">
        <f t="shared" si="52"/>
        <v>0</v>
      </c>
      <c r="Z261" s="105">
        <f t="shared" si="52"/>
        <v>0</v>
      </c>
      <c r="AA261" s="105">
        <f t="shared" si="52"/>
        <v>0</v>
      </c>
      <c r="AB261" s="105">
        <f t="shared" si="52"/>
        <v>0</v>
      </c>
      <c r="AC261" s="105">
        <f t="shared" si="52"/>
        <v>0</v>
      </c>
      <c r="AD261" s="105">
        <f t="shared" si="52"/>
        <v>0</v>
      </c>
      <c r="AE261" s="105">
        <f t="shared" si="52"/>
        <v>0</v>
      </c>
      <c r="AF261" s="105">
        <f t="shared" si="51"/>
        <v>0</v>
      </c>
    </row>
    <row r="262" spans="1:32" outlineLevel="2" x14ac:dyDescent="0.25">
      <c r="A262" s="103" t="str">
        <f t="shared" si="48"/>
        <v>DM-PIERMulti-FamilyMYDW90</v>
      </c>
      <c r="B262" s="103" t="s">
        <v>633</v>
      </c>
      <c r="C262" s="103" t="s">
        <v>634</v>
      </c>
      <c r="D262" s="127">
        <v>0</v>
      </c>
      <c r="E262" s="127"/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30">
        <f t="shared" si="49"/>
        <v>0</v>
      </c>
      <c r="T262" s="105">
        <f t="shared" si="53"/>
        <v>0</v>
      </c>
      <c r="U262" s="105">
        <f t="shared" si="53"/>
        <v>0</v>
      </c>
      <c r="V262" s="105">
        <f t="shared" si="53"/>
        <v>0</v>
      </c>
      <c r="W262" s="105">
        <f t="shared" si="52"/>
        <v>0</v>
      </c>
      <c r="X262" s="105">
        <f t="shared" si="52"/>
        <v>0</v>
      </c>
      <c r="Y262" s="105">
        <f t="shared" si="52"/>
        <v>0</v>
      </c>
      <c r="Z262" s="105">
        <f t="shared" si="52"/>
        <v>0</v>
      </c>
      <c r="AA262" s="105">
        <f t="shared" si="52"/>
        <v>0</v>
      </c>
      <c r="AB262" s="105">
        <f t="shared" si="52"/>
        <v>0</v>
      </c>
      <c r="AC262" s="105">
        <f t="shared" si="52"/>
        <v>0</v>
      </c>
      <c r="AD262" s="105">
        <f t="shared" si="52"/>
        <v>0</v>
      </c>
      <c r="AE262" s="105">
        <f t="shared" si="52"/>
        <v>0</v>
      </c>
      <c r="AF262" s="105">
        <f t="shared" si="51"/>
        <v>0</v>
      </c>
    </row>
    <row r="263" spans="1:32" outlineLevel="2" x14ac:dyDescent="0.25">
      <c r="A263" s="103" t="str">
        <f t="shared" si="48"/>
        <v>DM-PIERMulti-FamilyMCONNECT</v>
      </c>
      <c r="B263" s="103" t="s">
        <v>573</v>
      </c>
      <c r="C263" s="103" t="s">
        <v>574</v>
      </c>
      <c r="D263" s="127">
        <v>0</v>
      </c>
      <c r="E263" s="127"/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30">
        <f t="shared" si="49"/>
        <v>0</v>
      </c>
      <c r="T263" s="105">
        <f t="shared" si="53"/>
        <v>0</v>
      </c>
      <c r="U263" s="105">
        <f t="shared" si="53"/>
        <v>0</v>
      </c>
      <c r="V263" s="105">
        <f t="shared" si="53"/>
        <v>0</v>
      </c>
      <c r="W263" s="105">
        <f t="shared" si="52"/>
        <v>0</v>
      </c>
      <c r="X263" s="105">
        <f t="shared" si="52"/>
        <v>0</v>
      </c>
      <c r="Y263" s="105">
        <f t="shared" si="52"/>
        <v>0</v>
      </c>
      <c r="Z263" s="105">
        <f t="shared" si="52"/>
        <v>0</v>
      </c>
      <c r="AA263" s="105">
        <f t="shared" si="52"/>
        <v>0</v>
      </c>
      <c r="AB263" s="105">
        <f t="shared" si="52"/>
        <v>0</v>
      </c>
      <c r="AC263" s="105">
        <f t="shared" si="52"/>
        <v>0</v>
      </c>
      <c r="AD263" s="105">
        <f t="shared" si="52"/>
        <v>0</v>
      </c>
      <c r="AE263" s="105">
        <f t="shared" si="52"/>
        <v>0</v>
      </c>
      <c r="AF263" s="105">
        <f t="shared" si="51"/>
        <v>0</v>
      </c>
    </row>
    <row r="264" spans="1:32" outlineLevel="2" x14ac:dyDescent="0.25">
      <c r="A264" s="103" t="str">
        <f t="shared" si="48"/>
        <v>DM-PIERMulti-FamilyMRENT90</v>
      </c>
      <c r="B264" s="103" t="s">
        <v>575</v>
      </c>
      <c r="C264" s="103" t="s">
        <v>576</v>
      </c>
      <c r="D264" s="127">
        <v>0</v>
      </c>
      <c r="E264" s="127"/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30">
        <f t="shared" si="49"/>
        <v>0</v>
      </c>
      <c r="T264" s="105">
        <f t="shared" si="53"/>
        <v>0</v>
      </c>
      <c r="U264" s="105">
        <f t="shared" si="53"/>
        <v>0</v>
      </c>
      <c r="V264" s="105">
        <f t="shared" si="53"/>
        <v>0</v>
      </c>
      <c r="W264" s="105">
        <f t="shared" si="52"/>
        <v>0</v>
      </c>
      <c r="X264" s="105">
        <f t="shared" si="52"/>
        <v>0</v>
      </c>
      <c r="Y264" s="105">
        <f t="shared" si="52"/>
        <v>0</v>
      </c>
      <c r="Z264" s="105">
        <f t="shared" si="52"/>
        <v>0</v>
      </c>
      <c r="AA264" s="105">
        <f t="shared" si="52"/>
        <v>0</v>
      </c>
      <c r="AB264" s="105">
        <f t="shared" si="52"/>
        <v>0</v>
      </c>
      <c r="AC264" s="105">
        <f t="shared" si="52"/>
        <v>0</v>
      </c>
      <c r="AD264" s="105">
        <f t="shared" si="52"/>
        <v>0</v>
      </c>
      <c r="AE264" s="105">
        <f t="shared" si="52"/>
        <v>0</v>
      </c>
      <c r="AF264" s="105">
        <f t="shared" si="51"/>
        <v>0</v>
      </c>
    </row>
    <row r="265" spans="1:32" outlineLevel="2" x14ac:dyDescent="0.25">
      <c r="A265" s="103" t="str">
        <f t="shared" si="48"/>
        <v>DM-PIERMulti-FamilyMROLL</v>
      </c>
      <c r="B265" s="103" t="s">
        <v>577</v>
      </c>
      <c r="C265" s="103" t="s">
        <v>578</v>
      </c>
      <c r="D265" s="127">
        <v>0</v>
      </c>
      <c r="E265" s="127"/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30">
        <f t="shared" si="49"/>
        <v>0</v>
      </c>
      <c r="T265" s="105">
        <f t="shared" si="53"/>
        <v>0</v>
      </c>
      <c r="U265" s="105">
        <f t="shared" si="53"/>
        <v>0</v>
      </c>
      <c r="V265" s="105">
        <f t="shared" si="53"/>
        <v>0</v>
      </c>
      <c r="W265" s="105">
        <f t="shared" si="52"/>
        <v>0</v>
      </c>
      <c r="X265" s="105">
        <f t="shared" si="52"/>
        <v>0</v>
      </c>
      <c r="Y265" s="105">
        <f t="shared" si="52"/>
        <v>0</v>
      </c>
      <c r="Z265" s="105">
        <f t="shared" si="52"/>
        <v>0</v>
      </c>
      <c r="AA265" s="105">
        <f t="shared" si="52"/>
        <v>0</v>
      </c>
      <c r="AB265" s="105">
        <f t="shared" si="52"/>
        <v>0</v>
      </c>
      <c r="AC265" s="105">
        <f t="shared" si="52"/>
        <v>0</v>
      </c>
      <c r="AD265" s="105">
        <f t="shared" si="52"/>
        <v>0</v>
      </c>
      <c r="AE265" s="105">
        <f t="shared" si="52"/>
        <v>0</v>
      </c>
      <c r="AF265" s="105">
        <f t="shared" si="51"/>
        <v>0</v>
      </c>
    </row>
    <row r="266" spans="1:32" outlineLevel="2" x14ac:dyDescent="0.25">
      <c r="A266" s="103" t="str">
        <f t="shared" si="48"/>
        <v>DM-PIERMulti-FamilyPACKM</v>
      </c>
      <c r="B266" s="103" t="s">
        <v>579</v>
      </c>
      <c r="C266" s="103" t="s">
        <v>580</v>
      </c>
      <c r="D266" s="127">
        <v>0</v>
      </c>
      <c r="E266" s="127"/>
      <c r="F266" s="129">
        <v>0</v>
      </c>
      <c r="G266" s="129">
        <v>0</v>
      </c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0</v>
      </c>
      <c r="N266" s="129">
        <v>0</v>
      </c>
      <c r="O266" s="129">
        <v>0</v>
      </c>
      <c r="P266" s="129">
        <v>0</v>
      </c>
      <c r="Q266" s="129">
        <v>0</v>
      </c>
      <c r="R266" s="130">
        <f t="shared" si="49"/>
        <v>0</v>
      </c>
      <c r="T266" s="105">
        <f t="shared" si="53"/>
        <v>0</v>
      </c>
      <c r="U266" s="105">
        <f t="shared" si="53"/>
        <v>0</v>
      </c>
      <c r="V266" s="105">
        <f t="shared" si="53"/>
        <v>0</v>
      </c>
      <c r="W266" s="105">
        <f t="shared" si="52"/>
        <v>0</v>
      </c>
      <c r="X266" s="105">
        <f t="shared" si="52"/>
        <v>0</v>
      </c>
      <c r="Y266" s="105">
        <f t="shared" si="52"/>
        <v>0</v>
      </c>
      <c r="Z266" s="105">
        <f t="shared" si="52"/>
        <v>0</v>
      </c>
      <c r="AA266" s="105">
        <f t="shared" si="52"/>
        <v>0</v>
      </c>
      <c r="AB266" s="105">
        <f t="shared" si="52"/>
        <v>0</v>
      </c>
      <c r="AC266" s="105">
        <f t="shared" si="52"/>
        <v>0</v>
      </c>
      <c r="AD266" s="105">
        <f t="shared" si="52"/>
        <v>0</v>
      </c>
      <c r="AE266" s="105">
        <f t="shared" si="52"/>
        <v>0</v>
      </c>
      <c r="AF266" s="105">
        <f t="shared" si="51"/>
        <v>0</v>
      </c>
    </row>
    <row r="267" spans="1:32" outlineLevel="2" x14ac:dyDescent="0.25">
      <c r="A267" s="103" t="str">
        <f t="shared" si="48"/>
        <v>DM-PIERMulti-FamilyADJMF</v>
      </c>
      <c r="B267" s="103" t="s">
        <v>581</v>
      </c>
      <c r="C267" s="103" t="s">
        <v>582</v>
      </c>
      <c r="D267" s="127">
        <v>0</v>
      </c>
      <c r="E267" s="127"/>
      <c r="F267" s="129">
        <v>0</v>
      </c>
      <c r="G267" s="129">
        <v>0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0</v>
      </c>
      <c r="N267" s="129">
        <v>0</v>
      </c>
      <c r="O267" s="129">
        <v>0</v>
      </c>
      <c r="P267" s="129">
        <v>0</v>
      </c>
      <c r="Q267" s="129">
        <v>0</v>
      </c>
      <c r="R267" s="130">
        <f t="shared" si="49"/>
        <v>0</v>
      </c>
      <c r="T267" s="105">
        <f t="shared" si="53"/>
        <v>0</v>
      </c>
      <c r="U267" s="105">
        <f t="shared" si="53"/>
        <v>0</v>
      </c>
      <c r="V267" s="105">
        <f t="shared" si="53"/>
        <v>0</v>
      </c>
      <c r="W267" s="105">
        <f t="shared" si="52"/>
        <v>0</v>
      </c>
      <c r="X267" s="105">
        <f t="shared" si="52"/>
        <v>0</v>
      </c>
      <c r="Y267" s="105">
        <f t="shared" si="52"/>
        <v>0</v>
      </c>
      <c r="Z267" s="105">
        <f t="shared" si="52"/>
        <v>0</v>
      </c>
      <c r="AA267" s="105">
        <f t="shared" si="52"/>
        <v>0</v>
      </c>
      <c r="AB267" s="105">
        <f t="shared" si="52"/>
        <v>0</v>
      </c>
      <c r="AC267" s="105">
        <f t="shared" si="52"/>
        <v>0</v>
      </c>
      <c r="AD267" s="105">
        <f t="shared" si="52"/>
        <v>0</v>
      </c>
      <c r="AE267" s="105">
        <f t="shared" si="52"/>
        <v>0</v>
      </c>
      <c r="AF267" s="105">
        <f t="shared" si="51"/>
        <v>0</v>
      </c>
    </row>
    <row r="268" spans="1:32" outlineLevel="2" x14ac:dyDescent="0.25">
      <c r="A268" s="103" t="str">
        <f t="shared" si="48"/>
        <v>DM-PIERMulti-FamilyDRVNM</v>
      </c>
      <c r="B268" s="103" t="s">
        <v>583</v>
      </c>
      <c r="C268" s="103" t="s">
        <v>584</v>
      </c>
      <c r="D268" s="127">
        <v>0</v>
      </c>
      <c r="E268" s="127"/>
      <c r="F268" s="129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30">
        <f t="shared" si="49"/>
        <v>0</v>
      </c>
      <c r="T268" s="105">
        <f t="shared" si="53"/>
        <v>0</v>
      </c>
      <c r="U268" s="105">
        <f t="shared" si="53"/>
        <v>0</v>
      </c>
      <c r="V268" s="105">
        <f t="shared" si="53"/>
        <v>0</v>
      </c>
      <c r="W268" s="105">
        <f t="shared" si="52"/>
        <v>0</v>
      </c>
      <c r="X268" s="105">
        <f t="shared" si="52"/>
        <v>0</v>
      </c>
      <c r="Y268" s="105">
        <f t="shared" si="52"/>
        <v>0</v>
      </c>
      <c r="Z268" s="105">
        <f t="shared" si="52"/>
        <v>0</v>
      </c>
      <c r="AA268" s="105">
        <f t="shared" si="52"/>
        <v>0</v>
      </c>
      <c r="AB268" s="105">
        <f t="shared" si="52"/>
        <v>0</v>
      </c>
      <c r="AC268" s="105">
        <f t="shared" si="52"/>
        <v>0</v>
      </c>
      <c r="AD268" s="105">
        <f t="shared" si="52"/>
        <v>0</v>
      </c>
      <c r="AE268" s="105">
        <f t="shared" si="52"/>
        <v>0</v>
      </c>
      <c r="AF268" s="105">
        <f t="shared" si="51"/>
        <v>0</v>
      </c>
    </row>
    <row r="269" spans="1:32" outlineLevel="2" x14ac:dyDescent="0.25">
      <c r="A269" s="103" t="str">
        <f t="shared" si="48"/>
        <v>DM-PIERMulti-FamilyEXTRA-MF</v>
      </c>
      <c r="B269" s="103" t="s">
        <v>585</v>
      </c>
      <c r="C269" s="103" t="s">
        <v>586</v>
      </c>
      <c r="D269" s="127">
        <v>0</v>
      </c>
      <c r="E269" s="127"/>
      <c r="F269" s="129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30">
        <f t="shared" si="49"/>
        <v>0</v>
      </c>
      <c r="T269" s="105">
        <f t="shared" si="53"/>
        <v>0</v>
      </c>
      <c r="U269" s="105">
        <f t="shared" si="53"/>
        <v>0</v>
      </c>
      <c r="V269" s="105">
        <f t="shared" si="53"/>
        <v>0</v>
      </c>
      <c r="W269" s="105">
        <f t="shared" si="52"/>
        <v>0</v>
      </c>
      <c r="X269" s="105">
        <f t="shared" si="52"/>
        <v>0</v>
      </c>
      <c r="Y269" s="105">
        <f t="shared" si="52"/>
        <v>0</v>
      </c>
      <c r="Z269" s="105">
        <f t="shared" si="52"/>
        <v>0</v>
      </c>
      <c r="AA269" s="105">
        <f t="shared" si="52"/>
        <v>0</v>
      </c>
      <c r="AB269" s="105">
        <f t="shared" si="52"/>
        <v>0</v>
      </c>
      <c r="AC269" s="105">
        <f t="shared" si="52"/>
        <v>0</v>
      </c>
      <c r="AD269" s="105">
        <f t="shared" si="52"/>
        <v>0</v>
      </c>
      <c r="AE269" s="105">
        <f t="shared" si="52"/>
        <v>0</v>
      </c>
      <c r="AF269" s="105">
        <f t="shared" si="51"/>
        <v>0</v>
      </c>
    </row>
    <row r="270" spans="1:32" outlineLevel="1" x14ac:dyDescent="0.25">
      <c r="D270" s="127"/>
      <c r="E270" s="127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03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5"/>
      <c r="AD270" s="105"/>
      <c r="AE270" s="105"/>
      <c r="AF270" s="105"/>
    </row>
    <row r="271" spans="1:32" outlineLevel="1" x14ac:dyDescent="0.25">
      <c r="C271" s="135" t="s">
        <v>593</v>
      </c>
      <c r="D271" s="127"/>
      <c r="E271" s="127"/>
      <c r="F271" s="136">
        <f t="shared" ref="F271:R271" si="54">SUM(F221:F270)</f>
        <v>0</v>
      </c>
      <c r="G271" s="136">
        <f t="shared" si="54"/>
        <v>0</v>
      </c>
      <c r="H271" s="136">
        <f t="shared" si="54"/>
        <v>0</v>
      </c>
      <c r="I271" s="136">
        <f t="shared" si="54"/>
        <v>0</v>
      </c>
      <c r="J271" s="136">
        <f t="shared" si="54"/>
        <v>0</v>
      </c>
      <c r="K271" s="136">
        <f t="shared" si="54"/>
        <v>0</v>
      </c>
      <c r="L271" s="136">
        <f t="shared" si="54"/>
        <v>0</v>
      </c>
      <c r="M271" s="136">
        <f t="shared" si="54"/>
        <v>0</v>
      </c>
      <c r="N271" s="136">
        <f t="shared" si="54"/>
        <v>0</v>
      </c>
      <c r="O271" s="136">
        <f t="shared" si="54"/>
        <v>0</v>
      </c>
      <c r="P271" s="136">
        <f t="shared" si="54"/>
        <v>0</v>
      </c>
      <c r="Q271" s="136">
        <f t="shared" si="54"/>
        <v>0</v>
      </c>
      <c r="R271" s="136">
        <f t="shared" si="54"/>
        <v>0</v>
      </c>
      <c r="T271" s="137">
        <f>+SUM(T221:T228,T230:T238,T240:T241,T243:T246,T248:T250,T252:T254,T256:T262)</f>
        <v>0</v>
      </c>
      <c r="U271" s="137">
        <f t="shared" ref="U271:AF271" si="55">+SUM(U221:U228,U230:U238,U240:U241,U243:U246,U248:U250,U252:U254,U256:U262)</f>
        <v>0</v>
      </c>
      <c r="V271" s="137">
        <f t="shared" si="55"/>
        <v>0</v>
      </c>
      <c r="W271" s="137">
        <f t="shared" si="55"/>
        <v>0</v>
      </c>
      <c r="X271" s="137">
        <f t="shared" si="55"/>
        <v>0</v>
      </c>
      <c r="Y271" s="137">
        <f t="shared" si="55"/>
        <v>0</v>
      </c>
      <c r="Z271" s="137">
        <f t="shared" si="55"/>
        <v>0</v>
      </c>
      <c r="AA271" s="137">
        <f t="shared" si="55"/>
        <v>0</v>
      </c>
      <c r="AB271" s="137">
        <f t="shared" si="55"/>
        <v>0</v>
      </c>
      <c r="AC271" s="137">
        <f t="shared" si="55"/>
        <v>0</v>
      </c>
      <c r="AD271" s="137">
        <f t="shared" si="55"/>
        <v>0</v>
      </c>
      <c r="AE271" s="137">
        <f t="shared" si="55"/>
        <v>0</v>
      </c>
      <c r="AF271" s="137">
        <f t="shared" si="55"/>
        <v>0</v>
      </c>
    </row>
    <row r="272" spans="1:32" outlineLevel="1" x14ac:dyDescent="0.25">
      <c r="C272" s="135"/>
      <c r="D272" s="127"/>
      <c r="E272" s="127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30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</row>
    <row r="273" spans="1:32" outlineLevel="1" x14ac:dyDescent="0.25">
      <c r="B273" s="7" t="s">
        <v>594</v>
      </c>
      <c r="C273" s="135"/>
      <c r="D273" s="127"/>
      <c r="E273" s="127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30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</row>
    <row r="274" spans="1:32" outlineLevel="2" x14ac:dyDescent="0.25">
      <c r="A274" s="103" t="str">
        <f t="shared" ref="A274:A281" si="56">+$A$5&amp;$A$220&amp;B274</f>
        <v>DM-PIERMulti-FamilyM2YDRECY</v>
      </c>
      <c r="B274" s="103" t="s">
        <v>595</v>
      </c>
      <c r="C274" s="103" t="s">
        <v>596</v>
      </c>
      <c r="D274" s="127">
        <v>0</v>
      </c>
      <c r="E274" s="127"/>
      <c r="F274" s="129">
        <v>0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0</v>
      </c>
      <c r="N274" s="129">
        <v>0</v>
      </c>
      <c r="O274" s="129">
        <v>0</v>
      </c>
      <c r="P274" s="129">
        <v>0</v>
      </c>
      <c r="Q274" s="129">
        <v>0</v>
      </c>
      <c r="R274" s="130">
        <f t="shared" ref="R274:R281" si="57">+SUM(F274:Q274)</f>
        <v>0</v>
      </c>
      <c r="T274" s="105">
        <f t="shared" ref="T274:AE281" si="58">+IFERROR(F274/$D274,0)</f>
        <v>0</v>
      </c>
      <c r="U274" s="105">
        <f t="shared" si="58"/>
        <v>0</v>
      </c>
      <c r="V274" s="105">
        <f t="shared" si="58"/>
        <v>0</v>
      </c>
      <c r="W274" s="105">
        <f t="shared" si="58"/>
        <v>0</v>
      </c>
      <c r="X274" s="105">
        <f t="shared" si="58"/>
        <v>0</v>
      </c>
      <c r="Y274" s="105">
        <f t="shared" si="58"/>
        <v>0</v>
      </c>
      <c r="Z274" s="105">
        <f t="shared" si="58"/>
        <v>0</v>
      </c>
      <c r="AA274" s="105">
        <f t="shared" si="58"/>
        <v>0</v>
      </c>
      <c r="AB274" s="105">
        <f t="shared" si="58"/>
        <v>0</v>
      </c>
      <c r="AC274" s="105">
        <f t="shared" si="58"/>
        <v>0</v>
      </c>
      <c r="AD274" s="105">
        <f t="shared" si="58"/>
        <v>0</v>
      </c>
      <c r="AE274" s="105">
        <f t="shared" si="58"/>
        <v>0</v>
      </c>
      <c r="AF274" s="105">
        <f t="shared" ref="AF274:AF281" si="59">+SUM(T274:AE274)/$AD$2</f>
        <v>0</v>
      </c>
    </row>
    <row r="275" spans="1:32" outlineLevel="2" x14ac:dyDescent="0.25">
      <c r="A275" s="103" t="str">
        <f t="shared" si="56"/>
        <v>DM-PIERMulti-FamilyM6YDRECY</v>
      </c>
      <c r="B275" s="103" t="s">
        <v>603</v>
      </c>
      <c r="C275" s="103" t="s">
        <v>604</v>
      </c>
      <c r="D275" s="127">
        <v>0</v>
      </c>
      <c r="E275" s="127"/>
      <c r="F275" s="129">
        <v>0</v>
      </c>
      <c r="G275" s="129">
        <v>0</v>
      </c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0</v>
      </c>
      <c r="Q275" s="129">
        <v>0</v>
      </c>
      <c r="R275" s="130">
        <f t="shared" si="57"/>
        <v>0</v>
      </c>
      <c r="T275" s="105">
        <f t="shared" si="58"/>
        <v>0</v>
      </c>
      <c r="U275" s="105">
        <f t="shared" si="58"/>
        <v>0</v>
      </c>
      <c r="V275" s="105">
        <f t="shared" si="58"/>
        <v>0</v>
      </c>
      <c r="W275" s="105">
        <f t="shared" si="58"/>
        <v>0</v>
      </c>
      <c r="X275" s="105">
        <f t="shared" si="58"/>
        <v>0</v>
      </c>
      <c r="Y275" s="105">
        <f t="shared" si="58"/>
        <v>0</v>
      </c>
      <c r="Z275" s="105">
        <f t="shared" si="58"/>
        <v>0</v>
      </c>
      <c r="AA275" s="105">
        <f t="shared" si="58"/>
        <v>0</v>
      </c>
      <c r="AB275" s="105">
        <f t="shared" si="58"/>
        <v>0</v>
      </c>
      <c r="AC275" s="105">
        <f t="shared" si="58"/>
        <v>0</v>
      </c>
      <c r="AD275" s="105">
        <f t="shared" si="58"/>
        <v>0</v>
      </c>
      <c r="AE275" s="105">
        <f t="shared" si="58"/>
        <v>0</v>
      </c>
      <c r="AF275" s="105">
        <f t="shared" si="59"/>
        <v>0</v>
      </c>
    </row>
    <row r="276" spans="1:32" outlineLevel="2" x14ac:dyDescent="0.25">
      <c r="A276" s="103" t="str">
        <f t="shared" si="56"/>
        <v>DM-PIERMulti-FamilyMCCRECYR</v>
      </c>
      <c r="B276" s="103" t="s">
        <v>615</v>
      </c>
      <c r="C276" s="103" t="s">
        <v>616</v>
      </c>
      <c r="D276" s="127">
        <v>0</v>
      </c>
      <c r="E276" s="127"/>
      <c r="F276" s="129">
        <v>0</v>
      </c>
      <c r="G276" s="129">
        <v>0</v>
      </c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29">
        <v>0</v>
      </c>
      <c r="N276" s="129">
        <v>0</v>
      </c>
      <c r="O276" s="129">
        <v>0</v>
      </c>
      <c r="P276" s="129">
        <v>0</v>
      </c>
      <c r="Q276" s="129">
        <v>0</v>
      </c>
      <c r="R276" s="130">
        <f t="shared" si="57"/>
        <v>0</v>
      </c>
      <c r="T276" s="105">
        <f t="shared" si="58"/>
        <v>0</v>
      </c>
      <c r="U276" s="105">
        <f t="shared" si="58"/>
        <v>0</v>
      </c>
      <c r="V276" s="105">
        <f t="shared" si="58"/>
        <v>0</v>
      </c>
      <c r="W276" s="105">
        <f t="shared" si="58"/>
        <v>0</v>
      </c>
      <c r="X276" s="105">
        <f t="shared" si="58"/>
        <v>0</v>
      </c>
      <c r="Y276" s="105">
        <f t="shared" si="58"/>
        <v>0</v>
      </c>
      <c r="Z276" s="105">
        <f t="shared" si="58"/>
        <v>0</v>
      </c>
      <c r="AA276" s="105">
        <f t="shared" si="58"/>
        <v>0</v>
      </c>
      <c r="AB276" s="105">
        <f t="shared" si="58"/>
        <v>0</v>
      </c>
      <c r="AC276" s="105">
        <f t="shared" si="58"/>
        <v>0</v>
      </c>
      <c r="AD276" s="105">
        <f t="shared" si="58"/>
        <v>0</v>
      </c>
      <c r="AE276" s="105">
        <f t="shared" si="58"/>
        <v>0</v>
      </c>
      <c r="AF276" s="105">
        <f t="shared" si="59"/>
        <v>0</v>
      </c>
    </row>
    <row r="277" spans="1:32" outlineLevel="2" x14ac:dyDescent="0.25">
      <c r="A277" s="103" t="str">
        <f t="shared" si="56"/>
        <v>DM-PIERMulti-FamilyMRECYIN</v>
      </c>
      <c r="B277" s="103" t="s">
        <v>621</v>
      </c>
      <c r="C277" s="103" t="s">
        <v>622</v>
      </c>
      <c r="D277" s="127">
        <v>0</v>
      </c>
      <c r="E277" s="127"/>
      <c r="F277" s="129">
        <v>0</v>
      </c>
      <c r="G277" s="129">
        <v>0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30">
        <f t="shared" si="57"/>
        <v>0</v>
      </c>
      <c r="T277" s="105">
        <f t="shared" si="58"/>
        <v>0</v>
      </c>
      <c r="U277" s="105">
        <f t="shared" si="58"/>
        <v>0</v>
      </c>
      <c r="V277" s="105">
        <f t="shared" si="58"/>
        <v>0</v>
      </c>
      <c r="W277" s="105">
        <f t="shared" si="58"/>
        <v>0</v>
      </c>
      <c r="X277" s="105">
        <f t="shared" si="58"/>
        <v>0</v>
      </c>
      <c r="Y277" s="105">
        <f t="shared" si="58"/>
        <v>0</v>
      </c>
      <c r="Z277" s="105">
        <f t="shared" si="58"/>
        <v>0</v>
      </c>
      <c r="AA277" s="105">
        <f t="shared" si="58"/>
        <v>0</v>
      </c>
      <c r="AB277" s="105">
        <f t="shared" si="58"/>
        <v>0</v>
      </c>
      <c r="AC277" s="105">
        <f t="shared" si="58"/>
        <v>0</v>
      </c>
      <c r="AD277" s="105">
        <f t="shared" si="58"/>
        <v>0</v>
      </c>
      <c r="AE277" s="105">
        <f t="shared" si="58"/>
        <v>0</v>
      </c>
      <c r="AF277" s="105">
        <f t="shared" si="59"/>
        <v>0</v>
      </c>
    </row>
    <row r="278" spans="1:32" outlineLevel="2" x14ac:dyDescent="0.25">
      <c r="A278" s="103" t="str">
        <f t="shared" si="56"/>
        <v>DM-PIERMulti-FamilyMRECYONLY</v>
      </c>
      <c r="B278" s="103" t="s">
        <v>617</v>
      </c>
      <c r="C278" s="103" t="s">
        <v>618</v>
      </c>
      <c r="D278" s="127">
        <v>0</v>
      </c>
      <c r="E278" s="127"/>
      <c r="F278" s="129">
        <v>0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30">
        <f t="shared" si="57"/>
        <v>0</v>
      </c>
      <c r="T278" s="105">
        <f t="shared" si="58"/>
        <v>0</v>
      </c>
      <c r="U278" s="105">
        <f t="shared" si="58"/>
        <v>0</v>
      </c>
      <c r="V278" s="105">
        <f t="shared" si="58"/>
        <v>0</v>
      </c>
      <c r="W278" s="105">
        <f t="shared" si="58"/>
        <v>0</v>
      </c>
      <c r="X278" s="105">
        <f t="shared" si="58"/>
        <v>0</v>
      </c>
      <c r="Y278" s="105">
        <f t="shared" si="58"/>
        <v>0</v>
      </c>
      <c r="Z278" s="105">
        <f t="shared" si="58"/>
        <v>0</v>
      </c>
      <c r="AA278" s="105">
        <f t="shared" si="58"/>
        <v>0</v>
      </c>
      <c r="AB278" s="105">
        <f t="shared" si="58"/>
        <v>0</v>
      </c>
      <c r="AC278" s="105">
        <f t="shared" si="58"/>
        <v>0</v>
      </c>
      <c r="AD278" s="105">
        <f t="shared" si="58"/>
        <v>0</v>
      </c>
      <c r="AE278" s="105">
        <f t="shared" si="58"/>
        <v>0</v>
      </c>
      <c r="AF278" s="105">
        <f t="shared" si="59"/>
        <v>0</v>
      </c>
    </row>
    <row r="279" spans="1:32" outlineLevel="2" x14ac:dyDescent="0.25">
      <c r="A279" s="103" t="str">
        <f t="shared" si="56"/>
        <v>DM-PIERMulti-FamilyMRECYR</v>
      </c>
      <c r="B279" s="103" t="s">
        <v>619</v>
      </c>
      <c r="C279" s="103" t="s">
        <v>620</v>
      </c>
      <c r="D279" s="127">
        <v>0</v>
      </c>
      <c r="E279" s="127"/>
      <c r="F279" s="12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30">
        <f t="shared" si="57"/>
        <v>0</v>
      </c>
      <c r="T279" s="105">
        <f t="shared" si="58"/>
        <v>0</v>
      </c>
      <c r="U279" s="105">
        <f t="shared" si="58"/>
        <v>0</v>
      </c>
      <c r="V279" s="105">
        <f t="shared" si="58"/>
        <v>0</v>
      </c>
      <c r="W279" s="105">
        <f t="shared" si="58"/>
        <v>0</v>
      </c>
      <c r="X279" s="105">
        <f t="shared" si="58"/>
        <v>0</v>
      </c>
      <c r="Y279" s="105">
        <f t="shared" si="58"/>
        <v>0</v>
      </c>
      <c r="Z279" s="105">
        <f t="shared" si="58"/>
        <v>0</v>
      </c>
      <c r="AA279" s="105">
        <f t="shared" si="58"/>
        <v>0</v>
      </c>
      <c r="AB279" s="105">
        <f t="shared" si="58"/>
        <v>0</v>
      </c>
      <c r="AC279" s="105">
        <f t="shared" si="58"/>
        <v>0</v>
      </c>
      <c r="AD279" s="105">
        <f t="shared" si="58"/>
        <v>0</v>
      </c>
      <c r="AE279" s="105">
        <f t="shared" si="58"/>
        <v>0</v>
      </c>
      <c r="AF279" s="105">
        <f t="shared" si="59"/>
        <v>0</v>
      </c>
    </row>
    <row r="280" spans="1:32" outlineLevel="2" x14ac:dyDescent="0.25">
      <c r="A280" s="103" t="str">
        <f t="shared" si="56"/>
        <v>DM-PIERMulti-FamilyMRENT2YDRECY</v>
      </c>
      <c r="B280" s="103" t="s">
        <v>627</v>
      </c>
      <c r="C280" s="103" t="s">
        <v>628</v>
      </c>
      <c r="D280" s="127">
        <v>0</v>
      </c>
      <c r="E280" s="127"/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30">
        <f t="shared" si="57"/>
        <v>0</v>
      </c>
      <c r="T280" s="105">
        <f t="shared" si="58"/>
        <v>0</v>
      </c>
      <c r="U280" s="105">
        <f t="shared" si="58"/>
        <v>0</v>
      </c>
      <c r="V280" s="105">
        <f t="shared" si="58"/>
        <v>0</v>
      </c>
      <c r="W280" s="105">
        <f t="shared" si="58"/>
        <v>0</v>
      </c>
      <c r="X280" s="105">
        <f t="shared" si="58"/>
        <v>0</v>
      </c>
      <c r="Y280" s="105">
        <f t="shared" si="58"/>
        <v>0</v>
      </c>
      <c r="Z280" s="105">
        <f t="shared" si="58"/>
        <v>0</v>
      </c>
      <c r="AA280" s="105">
        <f t="shared" si="58"/>
        <v>0</v>
      </c>
      <c r="AB280" s="105">
        <f t="shared" si="58"/>
        <v>0</v>
      </c>
      <c r="AC280" s="105">
        <f t="shared" si="58"/>
        <v>0</v>
      </c>
      <c r="AD280" s="105">
        <f t="shared" si="58"/>
        <v>0</v>
      </c>
      <c r="AE280" s="105">
        <f t="shared" si="58"/>
        <v>0</v>
      </c>
      <c r="AF280" s="105">
        <f t="shared" si="59"/>
        <v>0</v>
      </c>
    </row>
    <row r="281" spans="1:32" outlineLevel="2" x14ac:dyDescent="0.25">
      <c r="A281" s="103" t="str">
        <f t="shared" si="56"/>
        <v>DM-PIERMulti-FamilyMRENT6YDRECY</v>
      </c>
      <c r="B281" s="103" t="s">
        <v>629</v>
      </c>
      <c r="C281" s="103" t="s">
        <v>630</v>
      </c>
      <c r="D281" s="127">
        <v>0</v>
      </c>
      <c r="E281" s="127"/>
      <c r="F281" s="12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30">
        <f t="shared" si="57"/>
        <v>0</v>
      </c>
      <c r="T281" s="105">
        <f t="shared" si="58"/>
        <v>0</v>
      </c>
      <c r="U281" s="105">
        <f t="shared" si="58"/>
        <v>0</v>
      </c>
      <c r="V281" s="105">
        <f t="shared" si="58"/>
        <v>0</v>
      </c>
      <c r="W281" s="105">
        <f t="shared" si="58"/>
        <v>0</v>
      </c>
      <c r="X281" s="105">
        <f t="shared" si="58"/>
        <v>0</v>
      </c>
      <c r="Y281" s="105">
        <f t="shared" si="58"/>
        <v>0</v>
      </c>
      <c r="Z281" s="105">
        <f t="shared" si="58"/>
        <v>0</v>
      </c>
      <c r="AA281" s="105">
        <f t="shared" si="58"/>
        <v>0</v>
      </c>
      <c r="AB281" s="105">
        <f t="shared" si="58"/>
        <v>0</v>
      </c>
      <c r="AC281" s="105">
        <f t="shared" si="58"/>
        <v>0</v>
      </c>
      <c r="AD281" s="105">
        <f t="shared" si="58"/>
        <v>0</v>
      </c>
      <c r="AE281" s="105">
        <f t="shared" si="58"/>
        <v>0</v>
      </c>
      <c r="AF281" s="105">
        <f t="shared" si="59"/>
        <v>0</v>
      </c>
    </row>
    <row r="282" spans="1:32" outlineLevel="1" x14ac:dyDescent="0.25">
      <c r="C282" s="135"/>
      <c r="D282" s="127"/>
      <c r="E282" s="127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30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</row>
    <row r="283" spans="1:32" outlineLevel="1" x14ac:dyDescent="0.25">
      <c r="C283" s="135" t="s">
        <v>631</v>
      </c>
      <c r="D283" s="127"/>
      <c r="E283" s="127"/>
      <c r="F283" s="136">
        <f t="shared" ref="F283:R283" si="60">SUM(F274:F282)</f>
        <v>0</v>
      </c>
      <c r="G283" s="136">
        <f t="shared" si="60"/>
        <v>0</v>
      </c>
      <c r="H283" s="136">
        <f t="shared" si="60"/>
        <v>0</v>
      </c>
      <c r="I283" s="136">
        <f t="shared" si="60"/>
        <v>0</v>
      </c>
      <c r="J283" s="136">
        <f t="shared" si="60"/>
        <v>0</v>
      </c>
      <c r="K283" s="136">
        <f t="shared" si="60"/>
        <v>0</v>
      </c>
      <c r="L283" s="136">
        <f t="shared" si="60"/>
        <v>0</v>
      </c>
      <c r="M283" s="136">
        <f t="shared" si="60"/>
        <v>0</v>
      </c>
      <c r="N283" s="136">
        <f t="shared" si="60"/>
        <v>0</v>
      </c>
      <c r="O283" s="136">
        <f t="shared" si="60"/>
        <v>0</v>
      </c>
      <c r="P283" s="136">
        <f t="shared" si="60"/>
        <v>0</v>
      </c>
      <c r="Q283" s="136">
        <f t="shared" si="60"/>
        <v>0</v>
      </c>
      <c r="R283" s="136">
        <f t="shared" si="60"/>
        <v>0</v>
      </c>
      <c r="T283" s="137">
        <f>+SUM(T274:T276,T278:T279)</f>
        <v>0</v>
      </c>
      <c r="U283" s="137">
        <f t="shared" ref="U283:AF283" si="61">+SUM(U274:U276,U278:U281)</f>
        <v>0</v>
      </c>
      <c r="V283" s="137">
        <f t="shared" si="61"/>
        <v>0</v>
      </c>
      <c r="W283" s="137">
        <f t="shared" si="61"/>
        <v>0</v>
      </c>
      <c r="X283" s="137">
        <f t="shared" si="61"/>
        <v>0</v>
      </c>
      <c r="Y283" s="137">
        <f t="shared" si="61"/>
        <v>0</v>
      </c>
      <c r="Z283" s="137">
        <f t="shared" si="61"/>
        <v>0</v>
      </c>
      <c r="AA283" s="137">
        <f t="shared" si="61"/>
        <v>0</v>
      </c>
      <c r="AB283" s="137">
        <f t="shared" si="61"/>
        <v>0</v>
      </c>
      <c r="AC283" s="137">
        <f t="shared" si="61"/>
        <v>0</v>
      </c>
      <c r="AD283" s="137">
        <f t="shared" si="61"/>
        <v>0</v>
      </c>
      <c r="AE283" s="137">
        <f t="shared" si="61"/>
        <v>0</v>
      </c>
      <c r="AF283" s="137">
        <f t="shared" si="61"/>
        <v>0</v>
      </c>
    </row>
    <row r="284" spans="1:32" outlineLevel="1" x14ac:dyDescent="0.25">
      <c r="C284" s="135"/>
      <c r="D284" s="127"/>
      <c r="E284" s="127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30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</row>
    <row r="285" spans="1:32" outlineLevel="1" x14ac:dyDescent="0.25">
      <c r="D285" s="127"/>
      <c r="E285" s="127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30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</row>
    <row r="286" spans="1:32" s="7" customFormat="1" x14ac:dyDescent="0.25">
      <c r="B286" s="7" t="s">
        <v>636</v>
      </c>
      <c r="D286" s="127"/>
      <c r="E286" s="127"/>
      <c r="F286" s="144">
        <f t="shared" ref="F286:Q286" si="62">+F181+F218+F271+F283</f>
        <v>0</v>
      </c>
      <c r="G286" s="144">
        <f t="shared" si="62"/>
        <v>0</v>
      </c>
      <c r="H286" s="144">
        <f t="shared" si="62"/>
        <v>0</v>
      </c>
      <c r="I286" s="144">
        <f t="shared" si="62"/>
        <v>0</v>
      </c>
      <c r="J286" s="144">
        <f t="shared" si="62"/>
        <v>0</v>
      </c>
      <c r="K286" s="144">
        <f t="shared" si="62"/>
        <v>0</v>
      </c>
      <c r="L286" s="144">
        <f t="shared" si="62"/>
        <v>0</v>
      </c>
      <c r="M286" s="144">
        <f t="shared" si="62"/>
        <v>0</v>
      </c>
      <c r="N286" s="144">
        <f t="shared" si="62"/>
        <v>0</v>
      </c>
      <c r="O286" s="144">
        <f t="shared" si="62"/>
        <v>0</v>
      </c>
      <c r="P286" s="144">
        <f t="shared" si="62"/>
        <v>0</v>
      </c>
      <c r="Q286" s="144">
        <f t="shared" si="62"/>
        <v>0</v>
      </c>
      <c r="R286" s="130">
        <f t="shared" ref="R286" si="63">+SUM(F286:Q286)</f>
        <v>0</v>
      </c>
      <c r="S286" s="109"/>
      <c r="T286" s="145">
        <f t="shared" ref="T286:AF286" si="64">+T181+T218+T271+T283</f>
        <v>0</v>
      </c>
      <c r="U286" s="145">
        <f t="shared" si="64"/>
        <v>0</v>
      </c>
      <c r="V286" s="145">
        <f t="shared" si="64"/>
        <v>0</v>
      </c>
      <c r="W286" s="145">
        <f t="shared" si="64"/>
        <v>0</v>
      </c>
      <c r="X286" s="145">
        <f t="shared" si="64"/>
        <v>0</v>
      </c>
      <c r="Y286" s="145">
        <f t="shared" si="64"/>
        <v>0</v>
      </c>
      <c r="Z286" s="145">
        <f t="shared" si="64"/>
        <v>0</v>
      </c>
      <c r="AA286" s="145">
        <f t="shared" si="64"/>
        <v>0</v>
      </c>
      <c r="AB286" s="145">
        <f t="shared" si="64"/>
        <v>0</v>
      </c>
      <c r="AC286" s="145">
        <f t="shared" si="64"/>
        <v>0</v>
      </c>
      <c r="AD286" s="145">
        <f t="shared" si="64"/>
        <v>0</v>
      </c>
      <c r="AE286" s="145">
        <f t="shared" si="64"/>
        <v>0</v>
      </c>
      <c r="AF286" s="145">
        <f t="shared" si="64"/>
        <v>0</v>
      </c>
    </row>
    <row r="287" spans="1:32" s="7" customFormat="1" outlineLevel="1" x14ac:dyDescent="0.25">
      <c r="D287" s="127"/>
      <c r="E287" s="127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30"/>
      <c r="S287" s="109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</row>
    <row r="288" spans="1:32" outlineLevel="1" x14ac:dyDescent="0.25">
      <c r="D288" s="127"/>
      <c r="E288" s="127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30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  <c r="AE288" s="105"/>
      <c r="AF288" s="105"/>
    </row>
    <row r="289" spans="1:32" outlineLevel="1" x14ac:dyDescent="0.25">
      <c r="B289" s="121" t="s">
        <v>637</v>
      </c>
      <c r="C289" s="122"/>
      <c r="D289" s="127"/>
      <c r="E289" s="127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30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</row>
    <row r="290" spans="1:32" outlineLevel="1" x14ac:dyDescent="0.25">
      <c r="B290" s="122"/>
      <c r="C290" s="122"/>
      <c r="D290" s="127"/>
      <c r="E290" s="127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30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  <c r="AE290" s="105"/>
      <c r="AF290" s="105"/>
    </row>
    <row r="291" spans="1:32" outlineLevel="1" x14ac:dyDescent="0.25">
      <c r="A291" s="103" t="s">
        <v>864</v>
      </c>
      <c r="B291" s="7" t="s">
        <v>639</v>
      </c>
      <c r="D291" s="127"/>
      <c r="E291" s="127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30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</row>
    <row r="292" spans="1:32" outlineLevel="1" x14ac:dyDescent="0.25">
      <c r="A292" s="103" t="str">
        <f t="shared" ref="A292:A355" si="65">+$A$5&amp;$A$291&amp;B292</f>
        <v>DM-PIERRoll offROHAUL20</v>
      </c>
      <c r="B292" s="103" t="s">
        <v>640</v>
      </c>
      <c r="C292" s="103" t="s">
        <v>641</v>
      </c>
      <c r="D292" s="127">
        <v>0</v>
      </c>
      <c r="E292" s="127">
        <v>0</v>
      </c>
      <c r="F292" s="129">
        <v>0</v>
      </c>
      <c r="G292" s="129">
        <v>0</v>
      </c>
      <c r="H292" s="129">
        <v>0</v>
      </c>
      <c r="I292" s="129">
        <v>0</v>
      </c>
      <c r="J292" s="129">
        <v>0</v>
      </c>
      <c r="K292" s="129">
        <v>0</v>
      </c>
      <c r="L292" s="129">
        <v>0</v>
      </c>
      <c r="M292" s="129">
        <v>0</v>
      </c>
      <c r="N292" s="129">
        <v>0</v>
      </c>
      <c r="O292" s="129">
        <v>0</v>
      </c>
      <c r="P292" s="129">
        <v>0</v>
      </c>
      <c r="Q292" s="129">
        <v>0</v>
      </c>
      <c r="R292" s="130">
        <f t="shared" ref="R292:R355" si="66">+SUM(F292:Q292)</f>
        <v>0</v>
      </c>
      <c r="T292" s="105">
        <f>+IFERROR(F292/$D292,0)</f>
        <v>0</v>
      </c>
      <c r="U292" s="105">
        <f t="shared" ref="U292:AE315" si="67">+IFERROR(G292/$D292,0)</f>
        <v>0</v>
      </c>
      <c r="V292" s="105">
        <f t="shared" si="67"/>
        <v>0</v>
      </c>
      <c r="W292" s="105">
        <f t="shared" si="67"/>
        <v>0</v>
      </c>
      <c r="X292" s="105">
        <f t="shared" si="67"/>
        <v>0</v>
      </c>
      <c r="Y292" s="105">
        <f t="shared" si="67"/>
        <v>0</v>
      </c>
      <c r="Z292" s="105">
        <f t="shared" si="67"/>
        <v>0</v>
      </c>
      <c r="AA292" s="105">
        <f t="shared" si="67"/>
        <v>0</v>
      </c>
      <c r="AB292" s="105">
        <f t="shared" si="67"/>
        <v>0</v>
      </c>
      <c r="AC292" s="105">
        <f t="shared" si="67"/>
        <v>0</v>
      </c>
      <c r="AD292" s="105">
        <f t="shared" si="67"/>
        <v>0</v>
      </c>
      <c r="AE292" s="105">
        <f t="shared" si="67"/>
        <v>0</v>
      </c>
      <c r="AF292" s="105">
        <f t="shared" ref="AF292:AF355" si="68">+SUM(T292:AE292)/$AD$2</f>
        <v>0</v>
      </c>
    </row>
    <row r="293" spans="1:32" outlineLevel="1" x14ac:dyDescent="0.25">
      <c r="A293" s="103" t="str">
        <f t="shared" si="65"/>
        <v>DM-PIERRoll offROHAUL20A</v>
      </c>
      <c r="B293" s="103" t="s">
        <v>642</v>
      </c>
      <c r="C293" s="103" t="s">
        <v>643</v>
      </c>
      <c r="D293" s="127">
        <v>0</v>
      </c>
      <c r="E293" s="127">
        <v>0</v>
      </c>
      <c r="F293" s="129">
        <v>0</v>
      </c>
      <c r="G293" s="129">
        <v>0</v>
      </c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0</v>
      </c>
      <c r="P293" s="129">
        <v>0</v>
      </c>
      <c r="Q293" s="129">
        <v>0</v>
      </c>
      <c r="R293" s="130">
        <f t="shared" si="66"/>
        <v>0</v>
      </c>
      <c r="T293" s="105">
        <f t="shared" ref="T293:Y355" si="69">+IFERROR(F293/$D293,0)</f>
        <v>0</v>
      </c>
      <c r="U293" s="105">
        <f t="shared" si="67"/>
        <v>0</v>
      </c>
      <c r="V293" s="105">
        <f t="shared" si="67"/>
        <v>0</v>
      </c>
      <c r="W293" s="105">
        <f t="shared" si="67"/>
        <v>0</v>
      </c>
      <c r="X293" s="105">
        <f t="shared" si="67"/>
        <v>0</v>
      </c>
      <c r="Y293" s="105">
        <f t="shared" si="67"/>
        <v>0</v>
      </c>
      <c r="Z293" s="105">
        <f t="shared" si="67"/>
        <v>0</v>
      </c>
      <c r="AA293" s="105">
        <f t="shared" si="67"/>
        <v>0</v>
      </c>
      <c r="AB293" s="105">
        <f t="shared" si="67"/>
        <v>0</v>
      </c>
      <c r="AC293" s="105">
        <f t="shared" si="67"/>
        <v>0</v>
      </c>
      <c r="AD293" s="105">
        <f t="shared" si="67"/>
        <v>0</v>
      </c>
      <c r="AE293" s="105">
        <f t="shared" si="67"/>
        <v>0</v>
      </c>
      <c r="AF293" s="105">
        <f t="shared" si="68"/>
        <v>0</v>
      </c>
    </row>
    <row r="294" spans="1:32" outlineLevel="1" x14ac:dyDescent="0.25">
      <c r="A294" s="103" t="str">
        <f t="shared" si="65"/>
        <v>DM-PIERRoll offROHAUL20CO</v>
      </c>
      <c r="B294" s="103" t="s">
        <v>644</v>
      </c>
      <c r="C294" s="103" t="s">
        <v>645</v>
      </c>
      <c r="D294" s="127">
        <v>0</v>
      </c>
      <c r="E294" s="127">
        <v>0</v>
      </c>
      <c r="F294" s="129">
        <v>0</v>
      </c>
      <c r="G294" s="129">
        <v>0</v>
      </c>
      <c r="H294" s="129">
        <v>0</v>
      </c>
      <c r="I294" s="129">
        <v>0</v>
      </c>
      <c r="J294" s="129">
        <v>0</v>
      </c>
      <c r="K294" s="129">
        <v>0</v>
      </c>
      <c r="L294" s="129">
        <v>0</v>
      </c>
      <c r="M294" s="129">
        <v>0</v>
      </c>
      <c r="N294" s="129">
        <v>0</v>
      </c>
      <c r="O294" s="129">
        <v>0</v>
      </c>
      <c r="P294" s="129">
        <v>0</v>
      </c>
      <c r="Q294" s="129">
        <v>0</v>
      </c>
      <c r="R294" s="130">
        <f t="shared" si="66"/>
        <v>0</v>
      </c>
      <c r="T294" s="105">
        <f t="shared" si="69"/>
        <v>0</v>
      </c>
      <c r="U294" s="105">
        <f t="shared" si="67"/>
        <v>0</v>
      </c>
      <c r="V294" s="105">
        <f t="shared" si="67"/>
        <v>0</v>
      </c>
      <c r="W294" s="105">
        <f t="shared" si="67"/>
        <v>0</v>
      </c>
      <c r="X294" s="105">
        <f t="shared" si="67"/>
        <v>0</v>
      </c>
      <c r="Y294" s="105">
        <f t="shared" si="67"/>
        <v>0</v>
      </c>
      <c r="Z294" s="105">
        <f t="shared" si="67"/>
        <v>0</v>
      </c>
      <c r="AA294" s="105">
        <f t="shared" si="67"/>
        <v>0</v>
      </c>
      <c r="AB294" s="105">
        <f t="shared" si="67"/>
        <v>0</v>
      </c>
      <c r="AC294" s="105">
        <f t="shared" si="67"/>
        <v>0</v>
      </c>
      <c r="AD294" s="105">
        <f t="shared" si="67"/>
        <v>0</v>
      </c>
      <c r="AE294" s="105">
        <f t="shared" si="67"/>
        <v>0</v>
      </c>
      <c r="AF294" s="105">
        <f t="shared" si="68"/>
        <v>0</v>
      </c>
    </row>
    <row r="295" spans="1:32" outlineLevel="1" x14ac:dyDescent="0.25">
      <c r="A295" s="103" t="str">
        <f t="shared" si="65"/>
        <v>DM-PIERRoll offROHAUL20T</v>
      </c>
      <c r="B295" s="103" t="s">
        <v>646</v>
      </c>
      <c r="C295" s="103" t="s">
        <v>647</v>
      </c>
      <c r="D295" s="127">
        <v>0</v>
      </c>
      <c r="E295" s="127">
        <v>0</v>
      </c>
      <c r="F295" s="129">
        <v>0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29">
        <v>0</v>
      </c>
      <c r="N295" s="129">
        <v>0</v>
      </c>
      <c r="O295" s="129">
        <v>0</v>
      </c>
      <c r="P295" s="129">
        <v>0</v>
      </c>
      <c r="Q295" s="129">
        <v>0</v>
      </c>
      <c r="R295" s="130">
        <f t="shared" si="66"/>
        <v>0</v>
      </c>
      <c r="T295" s="105">
        <f t="shared" si="69"/>
        <v>0</v>
      </c>
      <c r="U295" s="105">
        <f t="shared" si="67"/>
        <v>0</v>
      </c>
      <c r="V295" s="105">
        <f t="shared" si="67"/>
        <v>0</v>
      </c>
      <c r="W295" s="105">
        <f t="shared" si="67"/>
        <v>0</v>
      </c>
      <c r="X295" s="105">
        <f t="shared" si="67"/>
        <v>0</v>
      </c>
      <c r="Y295" s="105">
        <f t="shared" si="67"/>
        <v>0</v>
      </c>
      <c r="Z295" s="105">
        <f t="shared" si="67"/>
        <v>0</v>
      </c>
      <c r="AA295" s="105">
        <f t="shared" si="67"/>
        <v>0</v>
      </c>
      <c r="AB295" s="105">
        <f t="shared" si="67"/>
        <v>0</v>
      </c>
      <c r="AC295" s="105">
        <f t="shared" si="67"/>
        <v>0</v>
      </c>
      <c r="AD295" s="105">
        <f t="shared" si="67"/>
        <v>0</v>
      </c>
      <c r="AE295" s="105">
        <f t="shared" si="67"/>
        <v>0</v>
      </c>
      <c r="AF295" s="105">
        <f t="shared" si="68"/>
        <v>0</v>
      </c>
    </row>
    <row r="296" spans="1:32" outlineLevel="1" x14ac:dyDescent="0.25">
      <c r="A296" s="103" t="str">
        <f t="shared" si="65"/>
        <v>DM-PIERRoll offROHAUL25</v>
      </c>
      <c r="B296" s="103" t="s">
        <v>648</v>
      </c>
      <c r="C296" s="103" t="s">
        <v>649</v>
      </c>
      <c r="D296" s="127">
        <v>0</v>
      </c>
      <c r="E296" s="127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30">
        <f t="shared" si="66"/>
        <v>0</v>
      </c>
      <c r="T296" s="105">
        <f t="shared" si="69"/>
        <v>0</v>
      </c>
      <c r="U296" s="105">
        <f t="shared" si="67"/>
        <v>0</v>
      </c>
      <c r="V296" s="105">
        <f t="shared" si="67"/>
        <v>0</v>
      </c>
      <c r="W296" s="105">
        <f t="shared" si="67"/>
        <v>0</v>
      </c>
      <c r="X296" s="105">
        <f t="shared" si="67"/>
        <v>0</v>
      </c>
      <c r="Y296" s="105">
        <f t="shared" si="67"/>
        <v>0</v>
      </c>
      <c r="Z296" s="105">
        <f t="shared" si="67"/>
        <v>0</v>
      </c>
      <c r="AA296" s="105">
        <f t="shared" si="67"/>
        <v>0</v>
      </c>
      <c r="AB296" s="105">
        <f t="shared" si="67"/>
        <v>0</v>
      </c>
      <c r="AC296" s="105">
        <f t="shared" si="67"/>
        <v>0</v>
      </c>
      <c r="AD296" s="105">
        <f t="shared" si="67"/>
        <v>0</v>
      </c>
      <c r="AE296" s="105">
        <f t="shared" si="67"/>
        <v>0</v>
      </c>
      <c r="AF296" s="105">
        <f t="shared" si="68"/>
        <v>0</v>
      </c>
    </row>
    <row r="297" spans="1:32" outlineLevel="1" x14ac:dyDescent="0.25">
      <c r="A297" s="103" t="str">
        <f t="shared" si="65"/>
        <v>DM-PIERRoll offROHAUL25A</v>
      </c>
      <c r="B297" s="103" t="s">
        <v>650</v>
      </c>
      <c r="C297" s="103" t="s">
        <v>651</v>
      </c>
      <c r="D297" s="127">
        <v>0</v>
      </c>
      <c r="E297" s="127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30">
        <f t="shared" si="66"/>
        <v>0</v>
      </c>
      <c r="T297" s="105">
        <f t="shared" si="69"/>
        <v>0</v>
      </c>
      <c r="U297" s="105">
        <f t="shared" si="67"/>
        <v>0</v>
      </c>
      <c r="V297" s="105">
        <f t="shared" si="67"/>
        <v>0</v>
      </c>
      <c r="W297" s="105">
        <f t="shared" si="67"/>
        <v>0</v>
      </c>
      <c r="X297" s="105">
        <f t="shared" si="67"/>
        <v>0</v>
      </c>
      <c r="Y297" s="105">
        <f t="shared" si="67"/>
        <v>0</v>
      </c>
      <c r="Z297" s="105">
        <f t="shared" si="67"/>
        <v>0</v>
      </c>
      <c r="AA297" s="105">
        <f t="shared" si="67"/>
        <v>0</v>
      </c>
      <c r="AB297" s="105">
        <f t="shared" si="67"/>
        <v>0</v>
      </c>
      <c r="AC297" s="105">
        <f t="shared" si="67"/>
        <v>0</v>
      </c>
      <c r="AD297" s="105">
        <f t="shared" si="67"/>
        <v>0</v>
      </c>
      <c r="AE297" s="105">
        <f t="shared" si="67"/>
        <v>0</v>
      </c>
      <c r="AF297" s="105">
        <f t="shared" si="68"/>
        <v>0</v>
      </c>
    </row>
    <row r="298" spans="1:32" outlineLevel="1" x14ac:dyDescent="0.25">
      <c r="A298" s="103" t="str">
        <f t="shared" si="65"/>
        <v>DM-PIERRoll offROHAUL25T</v>
      </c>
      <c r="B298" s="103" t="s">
        <v>652</v>
      </c>
      <c r="C298" s="103" t="s">
        <v>653</v>
      </c>
      <c r="D298" s="127">
        <v>0</v>
      </c>
      <c r="E298" s="127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30">
        <f t="shared" si="66"/>
        <v>0</v>
      </c>
      <c r="T298" s="105">
        <f t="shared" si="69"/>
        <v>0</v>
      </c>
      <c r="U298" s="105">
        <f t="shared" si="67"/>
        <v>0</v>
      </c>
      <c r="V298" s="105">
        <f t="shared" si="67"/>
        <v>0</v>
      </c>
      <c r="W298" s="105">
        <f t="shared" si="67"/>
        <v>0</v>
      </c>
      <c r="X298" s="105">
        <f t="shared" si="67"/>
        <v>0</v>
      </c>
      <c r="Y298" s="105">
        <f t="shared" si="67"/>
        <v>0</v>
      </c>
      <c r="Z298" s="105">
        <f t="shared" si="67"/>
        <v>0</v>
      </c>
      <c r="AA298" s="105">
        <f t="shared" si="67"/>
        <v>0</v>
      </c>
      <c r="AB298" s="105">
        <f t="shared" si="67"/>
        <v>0</v>
      </c>
      <c r="AC298" s="105">
        <f t="shared" si="67"/>
        <v>0</v>
      </c>
      <c r="AD298" s="105">
        <f t="shared" si="67"/>
        <v>0</v>
      </c>
      <c r="AE298" s="105">
        <f t="shared" si="67"/>
        <v>0</v>
      </c>
      <c r="AF298" s="105">
        <f t="shared" si="68"/>
        <v>0</v>
      </c>
    </row>
    <row r="299" spans="1:32" outlineLevel="1" x14ac:dyDescent="0.25">
      <c r="A299" s="103" t="str">
        <f t="shared" si="65"/>
        <v>DM-PIERRoll offROHAUL30</v>
      </c>
      <c r="B299" s="103" t="s">
        <v>654</v>
      </c>
      <c r="C299" s="103" t="s">
        <v>655</v>
      </c>
      <c r="D299" s="127">
        <v>0</v>
      </c>
      <c r="E299" s="127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30">
        <f t="shared" si="66"/>
        <v>0</v>
      </c>
      <c r="T299" s="105">
        <f t="shared" si="69"/>
        <v>0</v>
      </c>
      <c r="U299" s="105">
        <f t="shared" si="67"/>
        <v>0</v>
      </c>
      <c r="V299" s="105">
        <f t="shared" si="67"/>
        <v>0</v>
      </c>
      <c r="W299" s="105">
        <f t="shared" si="67"/>
        <v>0</v>
      </c>
      <c r="X299" s="105">
        <f t="shared" si="67"/>
        <v>0</v>
      </c>
      <c r="Y299" s="105">
        <f t="shared" si="67"/>
        <v>0</v>
      </c>
      <c r="Z299" s="105">
        <f t="shared" si="67"/>
        <v>0</v>
      </c>
      <c r="AA299" s="105">
        <f t="shared" si="67"/>
        <v>0</v>
      </c>
      <c r="AB299" s="105">
        <f t="shared" si="67"/>
        <v>0</v>
      </c>
      <c r="AC299" s="105">
        <f t="shared" si="67"/>
        <v>0</v>
      </c>
      <c r="AD299" s="105">
        <f t="shared" si="67"/>
        <v>0</v>
      </c>
      <c r="AE299" s="105">
        <f t="shared" si="67"/>
        <v>0</v>
      </c>
      <c r="AF299" s="105">
        <f t="shared" si="68"/>
        <v>0</v>
      </c>
    </row>
    <row r="300" spans="1:32" outlineLevel="1" x14ac:dyDescent="0.25">
      <c r="A300" s="103" t="str">
        <f t="shared" si="65"/>
        <v>DM-PIERRoll offROHAUL30A</v>
      </c>
      <c r="B300" s="103" t="s">
        <v>656</v>
      </c>
      <c r="C300" s="103" t="s">
        <v>657</v>
      </c>
      <c r="D300" s="127">
        <v>0</v>
      </c>
      <c r="E300" s="127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30">
        <f t="shared" si="66"/>
        <v>0</v>
      </c>
      <c r="T300" s="105">
        <f t="shared" si="69"/>
        <v>0</v>
      </c>
      <c r="U300" s="105">
        <f t="shared" si="67"/>
        <v>0</v>
      </c>
      <c r="V300" s="105">
        <f t="shared" si="67"/>
        <v>0</v>
      </c>
      <c r="W300" s="105">
        <f t="shared" si="67"/>
        <v>0</v>
      </c>
      <c r="X300" s="105">
        <f t="shared" si="67"/>
        <v>0</v>
      </c>
      <c r="Y300" s="105">
        <f t="shared" si="67"/>
        <v>0</v>
      </c>
      <c r="Z300" s="105">
        <f t="shared" si="67"/>
        <v>0</v>
      </c>
      <c r="AA300" s="105">
        <f t="shared" si="67"/>
        <v>0</v>
      </c>
      <c r="AB300" s="105">
        <f t="shared" si="67"/>
        <v>0</v>
      </c>
      <c r="AC300" s="105">
        <f t="shared" si="67"/>
        <v>0</v>
      </c>
      <c r="AD300" s="105">
        <f t="shared" si="67"/>
        <v>0</v>
      </c>
      <c r="AE300" s="105">
        <f t="shared" si="67"/>
        <v>0</v>
      </c>
      <c r="AF300" s="105">
        <f t="shared" si="68"/>
        <v>0</v>
      </c>
    </row>
    <row r="301" spans="1:32" outlineLevel="1" x14ac:dyDescent="0.25">
      <c r="A301" s="103" t="str">
        <f t="shared" si="65"/>
        <v>DM-PIERRoll offROHAUL30T</v>
      </c>
      <c r="B301" s="103" t="s">
        <v>658</v>
      </c>
      <c r="C301" s="103" t="s">
        <v>659</v>
      </c>
      <c r="D301" s="127">
        <v>0</v>
      </c>
      <c r="E301" s="127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30">
        <f t="shared" si="66"/>
        <v>0</v>
      </c>
      <c r="T301" s="105">
        <f t="shared" si="69"/>
        <v>0</v>
      </c>
      <c r="U301" s="105">
        <f t="shared" si="67"/>
        <v>0</v>
      </c>
      <c r="V301" s="105">
        <f t="shared" si="67"/>
        <v>0</v>
      </c>
      <c r="W301" s="105">
        <f t="shared" si="67"/>
        <v>0</v>
      </c>
      <c r="X301" s="105">
        <f t="shared" si="67"/>
        <v>0</v>
      </c>
      <c r="Y301" s="105">
        <f t="shared" si="67"/>
        <v>0</v>
      </c>
      <c r="Z301" s="105">
        <f t="shared" si="67"/>
        <v>0</v>
      </c>
      <c r="AA301" s="105">
        <f t="shared" si="67"/>
        <v>0</v>
      </c>
      <c r="AB301" s="105">
        <f t="shared" si="67"/>
        <v>0</v>
      </c>
      <c r="AC301" s="105">
        <f t="shared" si="67"/>
        <v>0</v>
      </c>
      <c r="AD301" s="105">
        <f t="shared" si="67"/>
        <v>0</v>
      </c>
      <c r="AE301" s="105">
        <f t="shared" si="67"/>
        <v>0</v>
      </c>
      <c r="AF301" s="105">
        <f t="shared" si="68"/>
        <v>0</v>
      </c>
    </row>
    <row r="302" spans="1:32" outlineLevel="1" x14ac:dyDescent="0.25">
      <c r="A302" s="103" t="str">
        <f t="shared" si="65"/>
        <v>DM-PIERRoll offROHAUL40</v>
      </c>
      <c r="B302" s="103" t="s">
        <v>660</v>
      </c>
      <c r="C302" s="103" t="s">
        <v>661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30">
        <f t="shared" si="66"/>
        <v>0</v>
      </c>
      <c r="T302" s="105">
        <f t="shared" si="69"/>
        <v>0</v>
      </c>
      <c r="U302" s="105">
        <f t="shared" si="67"/>
        <v>0</v>
      </c>
      <c r="V302" s="105">
        <f t="shared" si="67"/>
        <v>0</v>
      </c>
      <c r="W302" s="105">
        <f t="shared" si="67"/>
        <v>0</v>
      </c>
      <c r="X302" s="105">
        <f t="shared" si="67"/>
        <v>0</v>
      </c>
      <c r="Y302" s="105">
        <f t="shared" si="67"/>
        <v>0</v>
      </c>
      <c r="Z302" s="105">
        <f t="shared" si="67"/>
        <v>0</v>
      </c>
      <c r="AA302" s="105">
        <f t="shared" si="67"/>
        <v>0</v>
      </c>
      <c r="AB302" s="105">
        <f t="shared" si="67"/>
        <v>0</v>
      </c>
      <c r="AC302" s="105">
        <f t="shared" si="67"/>
        <v>0</v>
      </c>
      <c r="AD302" s="105">
        <f t="shared" si="67"/>
        <v>0</v>
      </c>
      <c r="AE302" s="105">
        <f t="shared" si="67"/>
        <v>0</v>
      </c>
      <c r="AF302" s="105">
        <f t="shared" si="68"/>
        <v>0</v>
      </c>
    </row>
    <row r="303" spans="1:32" outlineLevel="1" x14ac:dyDescent="0.25">
      <c r="A303" s="103" t="str">
        <f t="shared" si="65"/>
        <v>DM-PIERRoll offROHAUL40A</v>
      </c>
      <c r="B303" s="103" t="s">
        <v>662</v>
      </c>
      <c r="C303" s="103" t="s">
        <v>663</v>
      </c>
      <c r="D303" s="127">
        <v>0</v>
      </c>
      <c r="E303" s="127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30">
        <f t="shared" si="66"/>
        <v>0</v>
      </c>
      <c r="T303" s="105">
        <f t="shared" si="69"/>
        <v>0</v>
      </c>
      <c r="U303" s="105">
        <f t="shared" si="67"/>
        <v>0</v>
      </c>
      <c r="V303" s="105">
        <f t="shared" si="67"/>
        <v>0</v>
      </c>
      <c r="W303" s="105">
        <f t="shared" si="67"/>
        <v>0</v>
      </c>
      <c r="X303" s="105">
        <f t="shared" si="67"/>
        <v>0</v>
      </c>
      <c r="Y303" s="105">
        <f t="shared" si="67"/>
        <v>0</v>
      </c>
      <c r="Z303" s="105">
        <f t="shared" si="67"/>
        <v>0</v>
      </c>
      <c r="AA303" s="105">
        <f t="shared" si="67"/>
        <v>0</v>
      </c>
      <c r="AB303" s="105">
        <f t="shared" si="67"/>
        <v>0</v>
      </c>
      <c r="AC303" s="105">
        <f t="shared" si="67"/>
        <v>0</v>
      </c>
      <c r="AD303" s="105">
        <f t="shared" si="67"/>
        <v>0</v>
      </c>
      <c r="AE303" s="105">
        <f t="shared" si="67"/>
        <v>0</v>
      </c>
      <c r="AF303" s="105">
        <f t="shared" si="68"/>
        <v>0</v>
      </c>
    </row>
    <row r="304" spans="1:32" outlineLevel="1" x14ac:dyDescent="0.25">
      <c r="A304" s="103" t="str">
        <f t="shared" si="65"/>
        <v>DM-PIERRoll offROHAUL40T</v>
      </c>
      <c r="B304" s="103" t="s">
        <v>664</v>
      </c>
      <c r="C304" s="103" t="s">
        <v>665</v>
      </c>
      <c r="D304" s="127">
        <v>0</v>
      </c>
      <c r="E304" s="127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30">
        <f t="shared" si="66"/>
        <v>0</v>
      </c>
      <c r="T304" s="105">
        <f t="shared" si="69"/>
        <v>0</v>
      </c>
      <c r="U304" s="105">
        <f t="shared" si="67"/>
        <v>0</v>
      </c>
      <c r="V304" s="105">
        <f t="shared" si="67"/>
        <v>0</v>
      </c>
      <c r="W304" s="105">
        <f t="shared" si="67"/>
        <v>0</v>
      </c>
      <c r="X304" s="105">
        <f t="shared" si="67"/>
        <v>0</v>
      </c>
      <c r="Y304" s="105">
        <f t="shared" si="67"/>
        <v>0</v>
      </c>
      <c r="Z304" s="105">
        <f t="shared" si="67"/>
        <v>0</v>
      </c>
      <c r="AA304" s="105">
        <f t="shared" si="67"/>
        <v>0</v>
      </c>
      <c r="AB304" s="105">
        <f t="shared" si="67"/>
        <v>0</v>
      </c>
      <c r="AC304" s="105">
        <f t="shared" si="67"/>
        <v>0</v>
      </c>
      <c r="AD304" s="105">
        <f t="shared" si="67"/>
        <v>0</v>
      </c>
      <c r="AE304" s="105">
        <f t="shared" si="67"/>
        <v>0</v>
      </c>
      <c r="AF304" s="105">
        <f t="shared" si="68"/>
        <v>0</v>
      </c>
    </row>
    <row r="305" spans="1:32" outlineLevel="1" x14ac:dyDescent="0.25">
      <c r="A305" s="103" t="str">
        <f t="shared" si="65"/>
        <v>DM-PIERRoll offCPHAUL10</v>
      </c>
      <c r="B305" s="103" t="s">
        <v>666</v>
      </c>
      <c r="C305" s="103" t="s">
        <v>667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30">
        <f t="shared" si="66"/>
        <v>0</v>
      </c>
      <c r="T305" s="105">
        <f t="shared" si="69"/>
        <v>0</v>
      </c>
      <c r="U305" s="105">
        <f t="shared" si="67"/>
        <v>0</v>
      </c>
      <c r="V305" s="105">
        <f t="shared" si="67"/>
        <v>0</v>
      </c>
      <c r="W305" s="105">
        <f t="shared" si="67"/>
        <v>0</v>
      </c>
      <c r="X305" s="105">
        <f t="shared" si="67"/>
        <v>0</v>
      </c>
      <c r="Y305" s="105">
        <f t="shared" si="67"/>
        <v>0</v>
      </c>
      <c r="Z305" s="105">
        <f t="shared" si="67"/>
        <v>0</v>
      </c>
      <c r="AA305" s="105">
        <f t="shared" si="67"/>
        <v>0</v>
      </c>
      <c r="AB305" s="105">
        <f t="shared" si="67"/>
        <v>0</v>
      </c>
      <c r="AC305" s="105">
        <f t="shared" si="67"/>
        <v>0</v>
      </c>
      <c r="AD305" s="105">
        <f t="shared" si="67"/>
        <v>0</v>
      </c>
      <c r="AE305" s="105">
        <f t="shared" si="67"/>
        <v>0</v>
      </c>
      <c r="AF305" s="105">
        <f t="shared" si="68"/>
        <v>0</v>
      </c>
    </row>
    <row r="306" spans="1:32" outlineLevel="1" x14ac:dyDescent="0.25">
      <c r="A306" s="103" t="str">
        <f t="shared" si="65"/>
        <v>DM-PIERRoll offCPHAUL15</v>
      </c>
      <c r="B306" s="103" t="s">
        <v>668</v>
      </c>
      <c r="C306" s="103" t="s">
        <v>669</v>
      </c>
      <c r="D306" s="127">
        <v>0</v>
      </c>
      <c r="E306" s="127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30">
        <f t="shared" si="66"/>
        <v>0</v>
      </c>
      <c r="T306" s="105">
        <f t="shared" si="69"/>
        <v>0</v>
      </c>
      <c r="U306" s="105">
        <f t="shared" si="67"/>
        <v>0</v>
      </c>
      <c r="V306" s="105">
        <f t="shared" si="67"/>
        <v>0</v>
      </c>
      <c r="W306" s="105">
        <f t="shared" si="67"/>
        <v>0</v>
      </c>
      <c r="X306" s="105">
        <f t="shared" si="67"/>
        <v>0</v>
      </c>
      <c r="Y306" s="105">
        <f t="shared" si="67"/>
        <v>0</v>
      </c>
      <c r="Z306" s="105">
        <f t="shared" si="67"/>
        <v>0</v>
      </c>
      <c r="AA306" s="105">
        <f t="shared" si="67"/>
        <v>0</v>
      </c>
      <c r="AB306" s="105">
        <f t="shared" si="67"/>
        <v>0</v>
      </c>
      <c r="AC306" s="105">
        <f t="shared" si="67"/>
        <v>0</v>
      </c>
      <c r="AD306" s="105">
        <f t="shared" si="67"/>
        <v>0</v>
      </c>
      <c r="AE306" s="105">
        <f t="shared" si="67"/>
        <v>0</v>
      </c>
      <c r="AF306" s="105">
        <f t="shared" si="68"/>
        <v>0</v>
      </c>
    </row>
    <row r="307" spans="1:32" outlineLevel="1" x14ac:dyDescent="0.25">
      <c r="A307" s="103" t="str">
        <f t="shared" si="65"/>
        <v>DM-PIERRoll offCPHAUL20</v>
      </c>
      <c r="B307" s="103" t="s">
        <v>670</v>
      </c>
      <c r="C307" s="103" t="s">
        <v>671</v>
      </c>
      <c r="D307" s="127">
        <v>0</v>
      </c>
      <c r="E307" s="127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30">
        <f t="shared" si="66"/>
        <v>0</v>
      </c>
      <c r="T307" s="105">
        <f t="shared" si="69"/>
        <v>0</v>
      </c>
      <c r="U307" s="105">
        <f t="shared" si="67"/>
        <v>0</v>
      </c>
      <c r="V307" s="105">
        <f t="shared" si="67"/>
        <v>0</v>
      </c>
      <c r="W307" s="105">
        <f t="shared" si="67"/>
        <v>0</v>
      </c>
      <c r="X307" s="105">
        <f t="shared" si="67"/>
        <v>0</v>
      </c>
      <c r="Y307" s="105">
        <f t="shared" si="67"/>
        <v>0</v>
      </c>
      <c r="Z307" s="105">
        <f t="shared" si="67"/>
        <v>0</v>
      </c>
      <c r="AA307" s="105">
        <f t="shared" si="67"/>
        <v>0</v>
      </c>
      <c r="AB307" s="105">
        <f t="shared" si="67"/>
        <v>0</v>
      </c>
      <c r="AC307" s="105">
        <f t="shared" si="67"/>
        <v>0</v>
      </c>
      <c r="AD307" s="105">
        <f t="shared" si="67"/>
        <v>0</v>
      </c>
      <c r="AE307" s="105">
        <f t="shared" si="67"/>
        <v>0</v>
      </c>
      <c r="AF307" s="105">
        <f t="shared" si="68"/>
        <v>0</v>
      </c>
    </row>
    <row r="308" spans="1:32" outlineLevel="1" x14ac:dyDescent="0.25">
      <c r="A308" s="103" t="str">
        <f t="shared" si="65"/>
        <v>DM-PIERRoll offCPHAUL25</v>
      </c>
      <c r="B308" s="103" t="s">
        <v>672</v>
      </c>
      <c r="C308" s="103" t="s">
        <v>673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30">
        <f t="shared" si="66"/>
        <v>0</v>
      </c>
      <c r="T308" s="105">
        <f t="shared" si="69"/>
        <v>0</v>
      </c>
      <c r="U308" s="105">
        <f t="shared" si="67"/>
        <v>0</v>
      </c>
      <c r="V308" s="105">
        <f t="shared" si="67"/>
        <v>0</v>
      </c>
      <c r="W308" s="105">
        <f t="shared" si="67"/>
        <v>0</v>
      </c>
      <c r="X308" s="105">
        <f t="shared" si="67"/>
        <v>0</v>
      </c>
      <c r="Y308" s="105">
        <f t="shared" si="67"/>
        <v>0</v>
      </c>
      <c r="Z308" s="105">
        <f t="shared" si="67"/>
        <v>0</v>
      </c>
      <c r="AA308" s="105">
        <f t="shared" si="67"/>
        <v>0</v>
      </c>
      <c r="AB308" s="105">
        <f t="shared" si="67"/>
        <v>0</v>
      </c>
      <c r="AC308" s="105">
        <f t="shared" si="67"/>
        <v>0</v>
      </c>
      <c r="AD308" s="105">
        <f t="shared" si="67"/>
        <v>0</v>
      </c>
      <c r="AE308" s="105">
        <f t="shared" si="67"/>
        <v>0</v>
      </c>
      <c r="AF308" s="105">
        <f t="shared" si="68"/>
        <v>0</v>
      </c>
    </row>
    <row r="309" spans="1:32" outlineLevel="1" x14ac:dyDescent="0.25">
      <c r="A309" s="103" t="str">
        <f t="shared" si="65"/>
        <v>DM-PIERRoll offCPHAUL30</v>
      </c>
      <c r="B309" s="103" t="s">
        <v>674</v>
      </c>
      <c r="C309" s="103" t="s">
        <v>675</v>
      </c>
      <c r="D309" s="127">
        <v>0</v>
      </c>
      <c r="E309" s="127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30">
        <f t="shared" si="66"/>
        <v>0</v>
      </c>
      <c r="T309" s="105">
        <f t="shared" si="69"/>
        <v>0</v>
      </c>
      <c r="U309" s="105">
        <f t="shared" si="67"/>
        <v>0</v>
      </c>
      <c r="V309" s="105">
        <f t="shared" si="67"/>
        <v>0</v>
      </c>
      <c r="W309" s="105">
        <f t="shared" si="67"/>
        <v>0</v>
      </c>
      <c r="X309" s="105">
        <f t="shared" si="67"/>
        <v>0</v>
      </c>
      <c r="Y309" s="105">
        <f t="shared" si="67"/>
        <v>0</v>
      </c>
      <c r="Z309" s="105">
        <f t="shared" si="67"/>
        <v>0</v>
      </c>
      <c r="AA309" s="105">
        <f t="shared" si="67"/>
        <v>0</v>
      </c>
      <c r="AB309" s="105">
        <f t="shared" si="67"/>
        <v>0</v>
      </c>
      <c r="AC309" s="105">
        <f t="shared" si="67"/>
        <v>0</v>
      </c>
      <c r="AD309" s="105">
        <f t="shared" si="67"/>
        <v>0</v>
      </c>
      <c r="AE309" s="105">
        <f t="shared" si="67"/>
        <v>0</v>
      </c>
      <c r="AF309" s="105">
        <f t="shared" si="68"/>
        <v>0</v>
      </c>
    </row>
    <row r="310" spans="1:32" outlineLevel="1" x14ac:dyDescent="0.25">
      <c r="A310" s="103" t="str">
        <f t="shared" si="65"/>
        <v>DM-PIERRoll offCPHAUL35</v>
      </c>
      <c r="B310" s="103" t="s">
        <v>676</v>
      </c>
      <c r="C310" s="103" t="s">
        <v>677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30">
        <f t="shared" si="66"/>
        <v>0</v>
      </c>
      <c r="T310" s="105">
        <f t="shared" si="69"/>
        <v>0</v>
      </c>
      <c r="U310" s="105">
        <f t="shared" si="67"/>
        <v>0</v>
      </c>
      <c r="V310" s="105">
        <f t="shared" si="67"/>
        <v>0</v>
      </c>
      <c r="W310" s="105">
        <f t="shared" si="67"/>
        <v>0</v>
      </c>
      <c r="X310" s="105">
        <f t="shared" si="67"/>
        <v>0</v>
      </c>
      <c r="Y310" s="105">
        <f t="shared" si="67"/>
        <v>0</v>
      </c>
      <c r="Z310" s="105">
        <f t="shared" si="67"/>
        <v>0</v>
      </c>
      <c r="AA310" s="105">
        <f t="shared" si="67"/>
        <v>0</v>
      </c>
      <c r="AB310" s="105">
        <f t="shared" si="67"/>
        <v>0</v>
      </c>
      <c r="AC310" s="105">
        <f t="shared" si="67"/>
        <v>0</v>
      </c>
      <c r="AD310" s="105">
        <f t="shared" si="67"/>
        <v>0</v>
      </c>
      <c r="AE310" s="105">
        <f t="shared" si="67"/>
        <v>0</v>
      </c>
      <c r="AF310" s="105">
        <f t="shared" si="68"/>
        <v>0</v>
      </c>
    </row>
    <row r="311" spans="1:32" outlineLevel="1" x14ac:dyDescent="0.25">
      <c r="A311" s="103" t="str">
        <f t="shared" si="65"/>
        <v>DM-PIERRoll offCPHAUL40</v>
      </c>
      <c r="B311" s="103" t="s">
        <v>678</v>
      </c>
      <c r="C311" s="103" t="s">
        <v>679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30">
        <f t="shared" si="66"/>
        <v>0</v>
      </c>
      <c r="T311" s="105">
        <f t="shared" si="69"/>
        <v>0</v>
      </c>
      <c r="U311" s="105">
        <f t="shared" si="67"/>
        <v>0</v>
      </c>
      <c r="V311" s="105">
        <f t="shared" si="67"/>
        <v>0</v>
      </c>
      <c r="W311" s="105">
        <f t="shared" si="67"/>
        <v>0</v>
      </c>
      <c r="X311" s="105">
        <f t="shared" si="67"/>
        <v>0</v>
      </c>
      <c r="Y311" s="105">
        <f t="shared" si="67"/>
        <v>0</v>
      </c>
      <c r="Z311" s="105">
        <f t="shared" si="67"/>
        <v>0</v>
      </c>
      <c r="AA311" s="105">
        <f t="shared" si="67"/>
        <v>0</v>
      </c>
      <c r="AB311" s="105">
        <f t="shared" si="67"/>
        <v>0</v>
      </c>
      <c r="AC311" s="105">
        <f t="shared" si="67"/>
        <v>0</v>
      </c>
      <c r="AD311" s="105">
        <f t="shared" si="67"/>
        <v>0</v>
      </c>
      <c r="AE311" s="105">
        <f t="shared" si="67"/>
        <v>0</v>
      </c>
      <c r="AF311" s="105">
        <f t="shared" si="68"/>
        <v>0</v>
      </c>
    </row>
    <row r="312" spans="1:32" outlineLevel="1" x14ac:dyDescent="0.25">
      <c r="A312" s="103" t="str">
        <f t="shared" si="65"/>
        <v>DM-PIERRoll offRORENT20D</v>
      </c>
      <c r="B312" s="103" t="s">
        <v>680</v>
      </c>
      <c r="C312" s="103" t="s">
        <v>681</v>
      </c>
      <c r="D312" s="127">
        <v>0</v>
      </c>
      <c r="E312" s="127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30">
        <f t="shared" si="66"/>
        <v>0</v>
      </c>
      <c r="T312" s="105">
        <f t="shared" si="69"/>
        <v>0</v>
      </c>
      <c r="U312" s="105">
        <f t="shared" si="67"/>
        <v>0</v>
      </c>
      <c r="V312" s="105">
        <f t="shared" si="67"/>
        <v>0</v>
      </c>
      <c r="W312" s="105">
        <f t="shared" si="67"/>
        <v>0</v>
      </c>
      <c r="X312" s="105">
        <f t="shared" si="67"/>
        <v>0</v>
      </c>
      <c r="Y312" s="105">
        <f t="shared" si="67"/>
        <v>0</v>
      </c>
      <c r="Z312" s="105">
        <f t="shared" si="67"/>
        <v>0</v>
      </c>
      <c r="AA312" s="105">
        <f t="shared" si="67"/>
        <v>0</v>
      </c>
      <c r="AB312" s="105">
        <f t="shared" si="67"/>
        <v>0</v>
      </c>
      <c r="AC312" s="105">
        <f t="shared" si="67"/>
        <v>0</v>
      </c>
      <c r="AD312" s="105">
        <f t="shared" si="67"/>
        <v>0</v>
      </c>
      <c r="AE312" s="105">
        <f t="shared" si="67"/>
        <v>0</v>
      </c>
      <c r="AF312" s="105">
        <f t="shared" si="68"/>
        <v>0</v>
      </c>
    </row>
    <row r="313" spans="1:32" outlineLevel="1" x14ac:dyDescent="0.25">
      <c r="A313" s="103" t="str">
        <f t="shared" si="65"/>
        <v>DM-PIERRoll offRORENT20P</v>
      </c>
      <c r="B313" s="103" t="s">
        <v>682</v>
      </c>
      <c r="C313" s="103" t="s">
        <v>683</v>
      </c>
      <c r="D313" s="127">
        <v>0</v>
      </c>
      <c r="E313" s="127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30">
        <f t="shared" si="66"/>
        <v>0</v>
      </c>
      <c r="T313" s="105">
        <f t="shared" si="69"/>
        <v>0</v>
      </c>
      <c r="U313" s="105">
        <f t="shared" si="67"/>
        <v>0</v>
      </c>
      <c r="V313" s="105">
        <f t="shared" si="67"/>
        <v>0</v>
      </c>
      <c r="W313" s="105">
        <f t="shared" si="67"/>
        <v>0</v>
      </c>
      <c r="X313" s="105">
        <f t="shared" si="67"/>
        <v>0</v>
      </c>
      <c r="Y313" s="105">
        <f t="shared" si="67"/>
        <v>0</v>
      </c>
      <c r="Z313" s="105">
        <f t="shared" si="67"/>
        <v>0</v>
      </c>
      <c r="AA313" s="105">
        <f t="shared" si="67"/>
        <v>0</v>
      </c>
      <c r="AB313" s="105">
        <f t="shared" si="67"/>
        <v>0</v>
      </c>
      <c r="AC313" s="105">
        <f t="shared" si="67"/>
        <v>0</v>
      </c>
      <c r="AD313" s="105">
        <f t="shared" si="67"/>
        <v>0</v>
      </c>
      <c r="AE313" s="105">
        <f t="shared" si="67"/>
        <v>0</v>
      </c>
      <c r="AF313" s="105">
        <f t="shared" si="68"/>
        <v>0</v>
      </c>
    </row>
    <row r="314" spans="1:32" outlineLevel="1" x14ac:dyDescent="0.25">
      <c r="A314" s="103" t="str">
        <f t="shared" si="65"/>
        <v>DM-PIERRoll offRORENT20T</v>
      </c>
      <c r="B314" s="103" t="s">
        <v>684</v>
      </c>
      <c r="C314" s="103" t="s">
        <v>685</v>
      </c>
      <c r="D314" s="127">
        <v>0</v>
      </c>
      <c r="E314" s="127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30">
        <f t="shared" si="66"/>
        <v>0</v>
      </c>
      <c r="T314" s="105">
        <f t="shared" si="69"/>
        <v>0</v>
      </c>
      <c r="U314" s="105">
        <f t="shared" si="67"/>
        <v>0</v>
      </c>
      <c r="V314" s="105">
        <f t="shared" si="67"/>
        <v>0</v>
      </c>
      <c r="W314" s="105">
        <f t="shared" si="67"/>
        <v>0</v>
      </c>
      <c r="X314" s="105">
        <f t="shared" si="67"/>
        <v>0</v>
      </c>
      <c r="Y314" s="105">
        <f t="shared" si="67"/>
        <v>0</v>
      </c>
      <c r="Z314" s="105">
        <f t="shared" si="67"/>
        <v>0</v>
      </c>
      <c r="AA314" s="105">
        <f t="shared" si="67"/>
        <v>0</v>
      </c>
      <c r="AB314" s="105">
        <f t="shared" si="67"/>
        <v>0</v>
      </c>
      <c r="AC314" s="105">
        <f t="shared" si="67"/>
        <v>0</v>
      </c>
      <c r="AD314" s="105">
        <f t="shared" si="67"/>
        <v>0</v>
      </c>
      <c r="AE314" s="105">
        <f t="shared" si="67"/>
        <v>0</v>
      </c>
      <c r="AF314" s="105">
        <f t="shared" si="68"/>
        <v>0</v>
      </c>
    </row>
    <row r="315" spans="1:32" outlineLevel="1" x14ac:dyDescent="0.25">
      <c r="A315" s="103" t="str">
        <f t="shared" si="65"/>
        <v>DM-PIERRoll offRORENT25D</v>
      </c>
      <c r="B315" s="103" t="s">
        <v>686</v>
      </c>
      <c r="C315" s="103" t="s">
        <v>687</v>
      </c>
      <c r="D315" s="127">
        <v>0</v>
      </c>
      <c r="E315" s="127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30">
        <f t="shared" si="66"/>
        <v>0</v>
      </c>
      <c r="T315" s="105">
        <f t="shared" si="69"/>
        <v>0</v>
      </c>
      <c r="U315" s="105">
        <f t="shared" si="67"/>
        <v>0</v>
      </c>
      <c r="V315" s="105">
        <f t="shared" si="67"/>
        <v>0</v>
      </c>
      <c r="W315" s="105">
        <f t="shared" ref="W315:AE343" si="70">+IFERROR(I315/$D315,0)</f>
        <v>0</v>
      </c>
      <c r="X315" s="105">
        <f t="shared" si="70"/>
        <v>0</v>
      </c>
      <c r="Y315" s="105">
        <f t="shared" si="70"/>
        <v>0</v>
      </c>
      <c r="Z315" s="105">
        <f t="shared" si="70"/>
        <v>0</v>
      </c>
      <c r="AA315" s="105">
        <f t="shared" si="70"/>
        <v>0</v>
      </c>
      <c r="AB315" s="105">
        <f t="shared" si="70"/>
        <v>0</v>
      </c>
      <c r="AC315" s="105">
        <f t="shared" si="70"/>
        <v>0</v>
      </c>
      <c r="AD315" s="105">
        <f t="shared" si="70"/>
        <v>0</v>
      </c>
      <c r="AE315" s="105">
        <f t="shared" si="70"/>
        <v>0</v>
      </c>
      <c r="AF315" s="105">
        <f t="shared" si="68"/>
        <v>0</v>
      </c>
    </row>
    <row r="316" spans="1:32" outlineLevel="1" x14ac:dyDescent="0.25">
      <c r="A316" s="103" t="str">
        <f t="shared" si="65"/>
        <v>DM-PIERRoll offRORENT25P</v>
      </c>
      <c r="B316" s="103" t="s">
        <v>688</v>
      </c>
      <c r="C316" s="103" t="s">
        <v>689</v>
      </c>
      <c r="D316" s="127">
        <v>0</v>
      </c>
      <c r="E316" s="127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30">
        <f t="shared" si="66"/>
        <v>0</v>
      </c>
      <c r="T316" s="105">
        <f t="shared" si="69"/>
        <v>0</v>
      </c>
      <c r="U316" s="105">
        <f t="shared" si="69"/>
        <v>0</v>
      </c>
      <c r="V316" s="105">
        <f t="shared" si="69"/>
        <v>0</v>
      </c>
      <c r="W316" s="105">
        <f t="shared" si="70"/>
        <v>0</v>
      </c>
      <c r="X316" s="105">
        <f t="shared" si="70"/>
        <v>0</v>
      </c>
      <c r="Y316" s="105">
        <f t="shared" si="70"/>
        <v>0</v>
      </c>
      <c r="Z316" s="105">
        <f t="shared" si="70"/>
        <v>0</v>
      </c>
      <c r="AA316" s="105">
        <f t="shared" si="70"/>
        <v>0</v>
      </c>
      <c r="AB316" s="105">
        <f t="shared" si="70"/>
        <v>0</v>
      </c>
      <c r="AC316" s="105">
        <f t="shared" si="70"/>
        <v>0</v>
      </c>
      <c r="AD316" s="105">
        <f t="shared" si="70"/>
        <v>0</v>
      </c>
      <c r="AE316" s="105">
        <f t="shared" si="70"/>
        <v>0</v>
      </c>
      <c r="AF316" s="105">
        <f t="shared" si="68"/>
        <v>0</v>
      </c>
    </row>
    <row r="317" spans="1:32" outlineLevel="1" x14ac:dyDescent="0.25">
      <c r="A317" s="103" t="str">
        <f t="shared" si="65"/>
        <v>DM-PIERRoll offRORENT25T</v>
      </c>
      <c r="B317" s="103" t="s">
        <v>690</v>
      </c>
      <c r="C317" s="103" t="s">
        <v>691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30">
        <f t="shared" si="66"/>
        <v>0</v>
      </c>
      <c r="T317" s="105">
        <f t="shared" si="69"/>
        <v>0</v>
      </c>
      <c r="U317" s="105">
        <f t="shared" si="69"/>
        <v>0</v>
      </c>
      <c r="V317" s="105">
        <f t="shared" si="69"/>
        <v>0</v>
      </c>
      <c r="W317" s="105">
        <f t="shared" si="70"/>
        <v>0</v>
      </c>
      <c r="X317" s="105">
        <f t="shared" si="70"/>
        <v>0</v>
      </c>
      <c r="Y317" s="105">
        <f t="shared" si="70"/>
        <v>0</v>
      </c>
      <c r="Z317" s="105">
        <f t="shared" si="70"/>
        <v>0</v>
      </c>
      <c r="AA317" s="105">
        <f t="shared" si="70"/>
        <v>0</v>
      </c>
      <c r="AB317" s="105">
        <f t="shared" si="70"/>
        <v>0</v>
      </c>
      <c r="AC317" s="105">
        <f t="shared" si="70"/>
        <v>0</v>
      </c>
      <c r="AD317" s="105">
        <f t="shared" si="70"/>
        <v>0</v>
      </c>
      <c r="AE317" s="105">
        <f t="shared" si="70"/>
        <v>0</v>
      </c>
      <c r="AF317" s="105">
        <f t="shared" si="68"/>
        <v>0</v>
      </c>
    </row>
    <row r="318" spans="1:32" outlineLevel="1" x14ac:dyDescent="0.25">
      <c r="A318" s="103" t="str">
        <f t="shared" si="65"/>
        <v>DM-PIERRoll offRORENT30D</v>
      </c>
      <c r="B318" s="103" t="s">
        <v>692</v>
      </c>
      <c r="C318" s="103" t="s">
        <v>693</v>
      </c>
      <c r="D318" s="127">
        <v>0</v>
      </c>
      <c r="E318" s="127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30">
        <f t="shared" si="66"/>
        <v>0</v>
      </c>
      <c r="T318" s="105">
        <f t="shared" si="69"/>
        <v>0</v>
      </c>
      <c r="U318" s="105">
        <f t="shared" si="69"/>
        <v>0</v>
      </c>
      <c r="V318" s="105">
        <f t="shared" si="69"/>
        <v>0</v>
      </c>
      <c r="W318" s="105">
        <f t="shared" si="70"/>
        <v>0</v>
      </c>
      <c r="X318" s="105">
        <f t="shared" si="70"/>
        <v>0</v>
      </c>
      <c r="Y318" s="105">
        <f t="shared" si="70"/>
        <v>0</v>
      </c>
      <c r="Z318" s="105">
        <f t="shared" si="70"/>
        <v>0</v>
      </c>
      <c r="AA318" s="105">
        <f t="shared" si="70"/>
        <v>0</v>
      </c>
      <c r="AB318" s="105">
        <f t="shared" si="70"/>
        <v>0</v>
      </c>
      <c r="AC318" s="105">
        <f t="shared" si="70"/>
        <v>0</v>
      </c>
      <c r="AD318" s="105">
        <f t="shared" si="70"/>
        <v>0</v>
      </c>
      <c r="AE318" s="105">
        <f t="shared" si="70"/>
        <v>0</v>
      </c>
      <c r="AF318" s="105">
        <f t="shared" si="68"/>
        <v>0</v>
      </c>
    </row>
    <row r="319" spans="1:32" outlineLevel="1" x14ac:dyDescent="0.25">
      <c r="A319" s="103" t="str">
        <f t="shared" si="65"/>
        <v>DM-PIERRoll offRORENT30P</v>
      </c>
      <c r="B319" s="103" t="s">
        <v>694</v>
      </c>
      <c r="C319" s="103" t="s">
        <v>695</v>
      </c>
      <c r="D319" s="127">
        <v>0</v>
      </c>
      <c r="E319" s="127">
        <v>0</v>
      </c>
      <c r="F319" s="12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30">
        <f t="shared" si="66"/>
        <v>0</v>
      </c>
      <c r="T319" s="105">
        <f t="shared" si="69"/>
        <v>0</v>
      </c>
      <c r="U319" s="105">
        <f t="shared" si="69"/>
        <v>0</v>
      </c>
      <c r="V319" s="105">
        <f t="shared" si="69"/>
        <v>0</v>
      </c>
      <c r="W319" s="105">
        <f t="shared" si="70"/>
        <v>0</v>
      </c>
      <c r="X319" s="105">
        <f t="shared" si="70"/>
        <v>0</v>
      </c>
      <c r="Y319" s="105">
        <f t="shared" si="70"/>
        <v>0</v>
      </c>
      <c r="Z319" s="105">
        <f t="shared" si="70"/>
        <v>0</v>
      </c>
      <c r="AA319" s="105">
        <f t="shared" si="70"/>
        <v>0</v>
      </c>
      <c r="AB319" s="105">
        <f t="shared" si="70"/>
        <v>0</v>
      </c>
      <c r="AC319" s="105">
        <f t="shared" si="70"/>
        <v>0</v>
      </c>
      <c r="AD319" s="105">
        <f t="shared" si="70"/>
        <v>0</v>
      </c>
      <c r="AE319" s="105">
        <f t="shared" si="70"/>
        <v>0</v>
      </c>
      <c r="AF319" s="105">
        <f t="shared" si="68"/>
        <v>0</v>
      </c>
    </row>
    <row r="320" spans="1:32" outlineLevel="1" x14ac:dyDescent="0.25">
      <c r="A320" s="103" t="str">
        <f t="shared" si="65"/>
        <v>DM-PIERRoll offRORENT30T</v>
      </c>
      <c r="B320" s="103" t="s">
        <v>696</v>
      </c>
      <c r="C320" s="103" t="s">
        <v>697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30">
        <f t="shared" si="66"/>
        <v>0</v>
      </c>
      <c r="T320" s="105">
        <f t="shared" si="69"/>
        <v>0</v>
      </c>
      <c r="U320" s="105">
        <f t="shared" si="69"/>
        <v>0</v>
      </c>
      <c r="V320" s="105">
        <f t="shared" si="69"/>
        <v>0</v>
      </c>
      <c r="W320" s="105">
        <f t="shared" si="70"/>
        <v>0</v>
      </c>
      <c r="X320" s="105">
        <f t="shared" si="70"/>
        <v>0</v>
      </c>
      <c r="Y320" s="105">
        <f t="shared" si="70"/>
        <v>0</v>
      </c>
      <c r="Z320" s="105">
        <f t="shared" si="70"/>
        <v>0</v>
      </c>
      <c r="AA320" s="105">
        <f t="shared" si="70"/>
        <v>0</v>
      </c>
      <c r="AB320" s="105">
        <f t="shared" si="70"/>
        <v>0</v>
      </c>
      <c r="AC320" s="105">
        <f t="shared" si="70"/>
        <v>0</v>
      </c>
      <c r="AD320" s="105">
        <f t="shared" si="70"/>
        <v>0</v>
      </c>
      <c r="AE320" s="105">
        <f t="shared" si="70"/>
        <v>0</v>
      </c>
      <c r="AF320" s="105">
        <f t="shared" si="68"/>
        <v>0</v>
      </c>
    </row>
    <row r="321" spans="1:32" outlineLevel="1" x14ac:dyDescent="0.25">
      <c r="A321" s="103" t="str">
        <f t="shared" si="65"/>
        <v>DM-PIERRoll offRORENT40P</v>
      </c>
      <c r="B321" s="103" t="s">
        <v>698</v>
      </c>
      <c r="C321" s="103" t="s">
        <v>699</v>
      </c>
      <c r="D321" s="127">
        <v>0</v>
      </c>
      <c r="E321" s="127">
        <v>0</v>
      </c>
      <c r="F321" s="129">
        <v>0</v>
      </c>
      <c r="G321" s="129">
        <v>0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  <c r="N321" s="129">
        <v>0</v>
      </c>
      <c r="O321" s="129">
        <v>0</v>
      </c>
      <c r="P321" s="129">
        <v>0</v>
      </c>
      <c r="Q321" s="129">
        <v>0</v>
      </c>
      <c r="R321" s="130">
        <f t="shared" si="66"/>
        <v>0</v>
      </c>
      <c r="T321" s="105">
        <f t="shared" si="69"/>
        <v>0</v>
      </c>
      <c r="U321" s="105">
        <f t="shared" si="69"/>
        <v>0</v>
      </c>
      <c r="V321" s="105">
        <f t="shared" si="69"/>
        <v>0</v>
      </c>
      <c r="W321" s="105">
        <f t="shared" si="70"/>
        <v>0</v>
      </c>
      <c r="X321" s="105">
        <f t="shared" si="70"/>
        <v>0</v>
      </c>
      <c r="Y321" s="105">
        <f t="shared" si="70"/>
        <v>0</v>
      </c>
      <c r="Z321" s="105">
        <f t="shared" si="70"/>
        <v>0</v>
      </c>
      <c r="AA321" s="105">
        <f t="shared" si="70"/>
        <v>0</v>
      </c>
      <c r="AB321" s="105">
        <f t="shared" si="70"/>
        <v>0</v>
      </c>
      <c r="AC321" s="105">
        <f t="shared" si="70"/>
        <v>0</v>
      </c>
      <c r="AD321" s="105">
        <f t="shared" si="70"/>
        <v>0</v>
      </c>
      <c r="AE321" s="105">
        <f t="shared" si="70"/>
        <v>0</v>
      </c>
      <c r="AF321" s="105">
        <f t="shared" si="68"/>
        <v>0</v>
      </c>
    </row>
    <row r="322" spans="1:32" outlineLevel="1" x14ac:dyDescent="0.25">
      <c r="A322" s="103" t="str">
        <f t="shared" si="65"/>
        <v>DM-PIERRoll offRORENT40T</v>
      </c>
      <c r="B322" s="103" t="s">
        <v>700</v>
      </c>
      <c r="C322" s="103" t="s">
        <v>701</v>
      </c>
      <c r="D322" s="127">
        <v>0</v>
      </c>
      <c r="E322" s="127">
        <v>0</v>
      </c>
      <c r="F322" s="129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30">
        <f t="shared" si="66"/>
        <v>0</v>
      </c>
      <c r="T322" s="105">
        <f t="shared" si="69"/>
        <v>0</v>
      </c>
      <c r="U322" s="105">
        <f t="shared" si="69"/>
        <v>0</v>
      </c>
      <c r="V322" s="105">
        <f t="shared" si="69"/>
        <v>0</v>
      </c>
      <c r="W322" s="105">
        <f t="shared" si="70"/>
        <v>0</v>
      </c>
      <c r="X322" s="105">
        <f t="shared" si="70"/>
        <v>0</v>
      </c>
      <c r="Y322" s="105">
        <f t="shared" si="70"/>
        <v>0</v>
      </c>
      <c r="Z322" s="105">
        <f t="shared" si="70"/>
        <v>0</v>
      </c>
      <c r="AA322" s="105">
        <f t="shared" si="70"/>
        <v>0</v>
      </c>
      <c r="AB322" s="105">
        <f t="shared" si="70"/>
        <v>0</v>
      </c>
      <c r="AC322" s="105">
        <f t="shared" si="70"/>
        <v>0</v>
      </c>
      <c r="AD322" s="105">
        <f t="shared" si="70"/>
        <v>0</v>
      </c>
      <c r="AE322" s="105">
        <f t="shared" si="70"/>
        <v>0</v>
      </c>
      <c r="AF322" s="105">
        <f t="shared" si="68"/>
        <v>0</v>
      </c>
    </row>
    <row r="323" spans="1:32" outlineLevel="1" x14ac:dyDescent="0.25">
      <c r="A323" s="103" t="str">
        <f t="shared" si="65"/>
        <v>DM-PIERRoll offRECYHAUL10</v>
      </c>
      <c r="B323" s="103" t="s">
        <v>702</v>
      </c>
      <c r="C323" s="103" t="s">
        <v>703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30">
        <f t="shared" si="66"/>
        <v>0</v>
      </c>
      <c r="T323" s="105">
        <f t="shared" si="69"/>
        <v>0</v>
      </c>
      <c r="U323" s="105">
        <f t="shared" si="69"/>
        <v>0</v>
      </c>
      <c r="V323" s="105">
        <f t="shared" si="69"/>
        <v>0</v>
      </c>
      <c r="W323" s="105">
        <f t="shared" si="70"/>
        <v>0</v>
      </c>
      <c r="X323" s="105">
        <f t="shared" si="70"/>
        <v>0</v>
      </c>
      <c r="Y323" s="105">
        <f t="shared" si="70"/>
        <v>0</v>
      </c>
      <c r="Z323" s="105">
        <f t="shared" si="70"/>
        <v>0</v>
      </c>
      <c r="AA323" s="105">
        <f t="shared" si="70"/>
        <v>0</v>
      </c>
      <c r="AB323" s="105">
        <f t="shared" si="70"/>
        <v>0</v>
      </c>
      <c r="AC323" s="105">
        <f t="shared" si="70"/>
        <v>0</v>
      </c>
      <c r="AD323" s="105">
        <f t="shared" si="70"/>
        <v>0</v>
      </c>
      <c r="AE323" s="105">
        <f t="shared" si="70"/>
        <v>0</v>
      </c>
      <c r="AF323" s="105">
        <f t="shared" si="68"/>
        <v>0</v>
      </c>
    </row>
    <row r="324" spans="1:32" outlineLevel="1" x14ac:dyDescent="0.25">
      <c r="A324" s="103" t="str">
        <f t="shared" si="65"/>
        <v>DM-PIERRoll offRECYHAUL12</v>
      </c>
      <c r="B324" s="103" t="s">
        <v>704</v>
      </c>
      <c r="C324" s="103" t="s">
        <v>705</v>
      </c>
      <c r="D324" s="127">
        <v>0</v>
      </c>
      <c r="E324" s="127">
        <v>0</v>
      </c>
      <c r="F324" s="129">
        <v>0</v>
      </c>
      <c r="G324" s="129">
        <v>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30">
        <f t="shared" si="66"/>
        <v>0</v>
      </c>
      <c r="T324" s="105">
        <f t="shared" si="69"/>
        <v>0</v>
      </c>
      <c r="U324" s="105">
        <f t="shared" si="69"/>
        <v>0</v>
      </c>
      <c r="V324" s="105">
        <f t="shared" si="69"/>
        <v>0</v>
      </c>
      <c r="W324" s="105">
        <f t="shared" si="70"/>
        <v>0</v>
      </c>
      <c r="X324" s="105">
        <f t="shared" si="70"/>
        <v>0</v>
      </c>
      <c r="Y324" s="105">
        <f t="shared" si="70"/>
        <v>0</v>
      </c>
      <c r="Z324" s="105">
        <f t="shared" si="70"/>
        <v>0</v>
      </c>
      <c r="AA324" s="105">
        <f t="shared" si="70"/>
        <v>0</v>
      </c>
      <c r="AB324" s="105">
        <f t="shared" si="70"/>
        <v>0</v>
      </c>
      <c r="AC324" s="105">
        <f t="shared" si="70"/>
        <v>0</v>
      </c>
      <c r="AD324" s="105">
        <f t="shared" si="70"/>
        <v>0</v>
      </c>
      <c r="AE324" s="105">
        <f t="shared" si="70"/>
        <v>0</v>
      </c>
      <c r="AF324" s="105">
        <f t="shared" si="68"/>
        <v>0</v>
      </c>
    </row>
    <row r="325" spans="1:32" outlineLevel="1" x14ac:dyDescent="0.25">
      <c r="A325" s="103" t="str">
        <f t="shared" si="65"/>
        <v>DM-PIERRoll offRECYHAUL15</v>
      </c>
      <c r="B325" s="103" t="s">
        <v>706</v>
      </c>
      <c r="C325" s="103" t="s">
        <v>707</v>
      </c>
      <c r="D325" s="127">
        <v>0</v>
      </c>
      <c r="E325" s="127">
        <v>0</v>
      </c>
      <c r="F325" s="129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30">
        <f t="shared" si="66"/>
        <v>0</v>
      </c>
      <c r="T325" s="105">
        <f t="shared" si="69"/>
        <v>0</v>
      </c>
      <c r="U325" s="105">
        <f t="shared" si="69"/>
        <v>0</v>
      </c>
      <c r="V325" s="105">
        <f t="shared" si="69"/>
        <v>0</v>
      </c>
      <c r="W325" s="105">
        <f t="shared" si="70"/>
        <v>0</v>
      </c>
      <c r="X325" s="105">
        <f t="shared" si="70"/>
        <v>0</v>
      </c>
      <c r="Y325" s="105">
        <f t="shared" si="70"/>
        <v>0</v>
      </c>
      <c r="Z325" s="105">
        <f t="shared" si="70"/>
        <v>0</v>
      </c>
      <c r="AA325" s="105">
        <f t="shared" si="70"/>
        <v>0</v>
      </c>
      <c r="AB325" s="105">
        <f t="shared" si="70"/>
        <v>0</v>
      </c>
      <c r="AC325" s="105">
        <f t="shared" si="70"/>
        <v>0</v>
      </c>
      <c r="AD325" s="105">
        <f t="shared" si="70"/>
        <v>0</v>
      </c>
      <c r="AE325" s="105">
        <f t="shared" si="70"/>
        <v>0</v>
      </c>
      <c r="AF325" s="105">
        <f t="shared" si="68"/>
        <v>0</v>
      </c>
    </row>
    <row r="326" spans="1:32" outlineLevel="1" x14ac:dyDescent="0.25">
      <c r="A326" s="103" t="str">
        <f t="shared" si="65"/>
        <v>DM-PIERRoll offRECYHAUL20</v>
      </c>
      <c r="B326" s="103" t="s">
        <v>708</v>
      </c>
      <c r="C326" s="103" t="s">
        <v>709</v>
      </c>
      <c r="D326" s="127">
        <v>0</v>
      </c>
      <c r="E326" s="127">
        <v>431</v>
      </c>
      <c r="F326" s="129">
        <v>431</v>
      </c>
      <c r="G326" s="129">
        <v>431</v>
      </c>
      <c r="H326" s="129">
        <v>431</v>
      </c>
      <c r="I326" s="129">
        <v>431</v>
      </c>
      <c r="J326" s="129">
        <v>431</v>
      </c>
      <c r="K326" s="129">
        <v>0</v>
      </c>
      <c r="L326" s="129">
        <v>431</v>
      </c>
      <c r="M326" s="129">
        <v>0</v>
      </c>
      <c r="N326" s="129">
        <v>431</v>
      </c>
      <c r="O326" s="129">
        <v>0</v>
      </c>
      <c r="P326" s="129">
        <v>862</v>
      </c>
      <c r="Q326" s="129">
        <v>431</v>
      </c>
      <c r="R326" s="130">
        <f t="shared" si="66"/>
        <v>4310</v>
      </c>
      <c r="T326" s="105">
        <f t="shared" si="69"/>
        <v>0</v>
      </c>
      <c r="U326" s="105">
        <f t="shared" si="69"/>
        <v>0</v>
      </c>
      <c r="V326" s="105">
        <f t="shared" si="69"/>
        <v>0</v>
      </c>
      <c r="W326" s="105">
        <f t="shared" si="70"/>
        <v>0</v>
      </c>
      <c r="X326" s="105">
        <f t="shared" si="70"/>
        <v>0</v>
      </c>
      <c r="Y326" s="105">
        <f t="shared" si="70"/>
        <v>0</v>
      </c>
      <c r="Z326" s="105">
        <f t="shared" si="70"/>
        <v>0</v>
      </c>
      <c r="AA326" s="105">
        <f t="shared" si="70"/>
        <v>0</v>
      </c>
      <c r="AB326" s="105">
        <f t="shared" si="70"/>
        <v>0</v>
      </c>
      <c r="AC326" s="105">
        <f t="shared" si="70"/>
        <v>0</v>
      </c>
      <c r="AD326" s="105">
        <f t="shared" si="70"/>
        <v>0</v>
      </c>
      <c r="AE326" s="105">
        <f t="shared" si="70"/>
        <v>0</v>
      </c>
      <c r="AF326" s="105">
        <f t="shared" si="68"/>
        <v>0</v>
      </c>
    </row>
    <row r="327" spans="1:32" outlineLevel="1" x14ac:dyDescent="0.25">
      <c r="A327" s="103" t="str">
        <f t="shared" si="65"/>
        <v>DM-PIERRoll offRECYHAUL25</v>
      </c>
      <c r="B327" s="103" t="s">
        <v>710</v>
      </c>
      <c r="C327" s="103" t="s">
        <v>711</v>
      </c>
      <c r="D327" s="127">
        <v>0</v>
      </c>
      <c r="E327" s="127">
        <v>0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30">
        <f t="shared" si="66"/>
        <v>0</v>
      </c>
      <c r="T327" s="105">
        <f t="shared" si="69"/>
        <v>0</v>
      </c>
      <c r="U327" s="105">
        <f t="shared" si="69"/>
        <v>0</v>
      </c>
      <c r="V327" s="105">
        <f t="shared" si="69"/>
        <v>0</v>
      </c>
      <c r="W327" s="105">
        <f t="shared" si="70"/>
        <v>0</v>
      </c>
      <c r="X327" s="105">
        <f t="shared" si="70"/>
        <v>0</v>
      </c>
      <c r="Y327" s="105">
        <f t="shared" si="70"/>
        <v>0</v>
      </c>
      <c r="Z327" s="105">
        <f t="shared" si="70"/>
        <v>0</v>
      </c>
      <c r="AA327" s="105">
        <f t="shared" si="70"/>
        <v>0</v>
      </c>
      <c r="AB327" s="105">
        <f t="shared" si="70"/>
        <v>0</v>
      </c>
      <c r="AC327" s="105">
        <f t="shared" si="70"/>
        <v>0</v>
      </c>
      <c r="AD327" s="105">
        <f t="shared" si="70"/>
        <v>0</v>
      </c>
      <c r="AE327" s="105">
        <f t="shared" si="70"/>
        <v>0</v>
      </c>
      <c r="AF327" s="105">
        <f t="shared" si="68"/>
        <v>0</v>
      </c>
    </row>
    <row r="328" spans="1:32" outlineLevel="1" x14ac:dyDescent="0.25">
      <c r="A328" s="103" t="str">
        <f t="shared" si="65"/>
        <v>DM-PIERRoll offRECYHAUL30</v>
      </c>
      <c r="B328" s="103" t="s">
        <v>712</v>
      </c>
      <c r="C328" s="103" t="s">
        <v>713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30">
        <f t="shared" si="66"/>
        <v>0</v>
      </c>
      <c r="T328" s="105">
        <f t="shared" si="69"/>
        <v>0</v>
      </c>
      <c r="U328" s="105">
        <f t="shared" si="69"/>
        <v>0</v>
      </c>
      <c r="V328" s="105">
        <f t="shared" si="69"/>
        <v>0</v>
      </c>
      <c r="W328" s="105">
        <f t="shared" si="70"/>
        <v>0</v>
      </c>
      <c r="X328" s="105">
        <f t="shared" si="70"/>
        <v>0</v>
      </c>
      <c r="Y328" s="105">
        <f t="shared" si="70"/>
        <v>0</v>
      </c>
      <c r="Z328" s="105">
        <f t="shared" si="70"/>
        <v>0</v>
      </c>
      <c r="AA328" s="105">
        <f t="shared" si="70"/>
        <v>0</v>
      </c>
      <c r="AB328" s="105">
        <f t="shared" si="70"/>
        <v>0</v>
      </c>
      <c r="AC328" s="105">
        <f t="shared" si="70"/>
        <v>0</v>
      </c>
      <c r="AD328" s="105">
        <f t="shared" si="70"/>
        <v>0</v>
      </c>
      <c r="AE328" s="105">
        <f t="shared" si="70"/>
        <v>0</v>
      </c>
      <c r="AF328" s="105">
        <f t="shared" si="68"/>
        <v>0</v>
      </c>
    </row>
    <row r="329" spans="1:32" outlineLevel="1" x14ac:dyDescent="0.25">
      <c r="A329" s="103" t="str">
        <f t="shared" si="65"/>
        <v>DM-PIERRoll offRECYHAUL40</v>
      </c>
      <c r="B329" s="103" t="s">
        <v>714</v>
      </c>
      <c r="C329" s="103" t="s">
        <v>715</v>
      </c>
      <c r="D329" s="127">
        <v>0</v>
      </c>
      <c r="E329" s="127">
        <v>425</v>
      </c>
      <c r="F329" s="129">
        <v>0</v>
      </c>
      <c r="G329" s="129">
        <v>4250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30">
        <f t="shared" si="66"/>
        <v>4250</v>
      </c>
      <c r="T329" s="105">
        <f t="shared" si="69"/>
        <v>0</v>
      </c>
      <c r="U329" s="105">
        <f t="shared" si="69"/>
        <v>0</v>
      </c>
      <c r="V329" s="105">
        <f t="shared" si="69"/>
        <v>0</v>
      </c>
      <c r="W329" s="105">
        <f t="shared" si="70"/>
        <v>0</v>
      </c>
      <c r="X329" s="105">
        <f t="shared" si="70"/>
        <v>0</v>
      </c>
      <c r="Y329" s="105">
        <f t="shared" si="70"/>
        <v>0</v>
      </c>
      <c r="Z329" s="105">
        <f t="shared" si="70"/>
        <v>0</v>
      </c>
      <c r="AA329" s="105">
        <f t="shared" si="70"/>
        <v>0</v>
      </c>
      <c r="AB329" s="105">
        <f t="shared" si="70"/>
        <v>0</v>
      </c>
      <c r="AC329" s="105">
        <f t="shared" si="70"/>
        <v>0</v>
      </c>
      <c r="AD329" s="105">
        <f t="shared" si="70"/>
        <v>0</v>
      </c>
      <c r="AE329" s="105">
        <f t="shared" si="70"/>
        <v>0</v>
      </c>
      <c r="AF329" s="105">
        <f t="shared" si="68"/>
        <v>0</v>
      </c>
    </row>
    <row r="330" spans="1:32" outlineLevel="1" x14ac:dyDescent="0.25">
      <c r="A330" s="103" t="str">
        <f t="shared" si="65"/>
        <v>DM-PIERRoll offRECYHAUL50</v>
      </c>
      <c r="B330" s="103" t="s">
        <v>716</v>
      </c>
      <c r="C330" s="103" t="s">
        <v>717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30">
        <f t="shared" si="66"/>
        <v>0</v>
      </c>
      <c r="T330" s="105">
        <f t="shared" si="69"/>
        <v>0</v>
      </c>
      <c r="U330" s="105">
        <f t="shared" si="69"/>
        <v>0</v>
      </c>
      <c r="V330" s="105">
        <f t="shared" si="69"/>
        <v>0</v>
      </c>
      <c r="W330" s="105">
        <f t="shared" si="70"/>
        <v>0</v>
      </c>
      <c r="X330" s="105">
        <f t="shared" si="70"/>
        <v>0</v>
      </c>
      <c r="Y330" s="105">
        <f t="shared" si="70"/>
        <v>0</v>
      </c>
      <c r="Z330" s="105">
        <f t="shared" si="70"/>
        <v>0</v>
      </c>
      <c r="AA330" s="105">
        <f t="shared" si="70"/>
        <v>0</v>
      </c>
      <c r="AB330" s="105">
        <f t="shared" si="70"/>
        <v>0</v>
      </c>
      <c r="AC330" s="105">
        <f t="shared" si="70"/>
        <v>0</v>
      </c>
      <c r="AD330" s="105">
        <f t="shared" si="70"/>
        <v>0</v>
      </c>
      <c r="AE330" s="105">
        <f t="shared" si="70"/>
        <v>0</v>
      </c>
      <c r="AF330" s="105">
        <f t="shared" si="68"/>
        <v>0</v>
      </c>
    </row>
    <row r="331" spans="1:32" outlineLevel="1" x14ac:dyDescent="0.25">
      <c r="A331" s="103" t="str">
        <f t="shared" si="65"/>
        <v>DM-PIERRoll offRECYHAULCOMP</v>
      </c>
      <c r="B331" s="103" t="s">
        <v>718</v>
      </c>
      <c r="C331" s="103" t="s">
        <v>719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30">
        <f t="shared" si="66"/>
        <v>0</v>
      </c>
      <c r="T331" s="105">
        <f t="shared" si="69"/>
        <v>0</v>
      </c>
      <c r="U331" s="105">
        <f t="shared" si="69"/>
        <v>0</v>
      </c>
      <c r="V331" s="105">
        <f t="shared" si="69"/>
        <v>0</v>
      </c>
      <c r="W331" s="105">
        <f t="shared" si="70"/>
        <v>0</v>
      </c>
      <c r="X331" s="105">
        <f t="shared" si="70"/>
        <v>0</v>
      </c>
      <c r="Y331" s="105">
        <f t="shared" si="70"/>
        <v>0</v>
      </c>
      <c r="Z331" s="105">
        <f t="shared" si="70"/>
        <v>0</v>
      </c>
      <c r="AA331" s="105">
        <f t="shared" si="70"/>
        <v>0</v>
      </c>
      <c r="AB331" s="105">
        <f t="shared" si="70"/>
        <v>0</v>
      </c>
      <c r="AC331" s="105">
        <f t="shared" si="70"/>
        <v>0</v>
      </c>
      <c r="AD331" s="105">
        <f t="shared" si="70"/>
        <v>0</v>
      </c>
      <c r="AE331" s="105">
        <f t="shared" si="70"/>
        <v>0</v>
      </c>
      <c r="AF331" s="105">
        <f t="shared" si="68"/>
        <v>0</v>
      </c>
    </row>
    <row r="332" spans="1:32" outlineLevel="1" x14ac:dyDescent="0.25">
      <c r="A332" s="103" t="str">
        <f t="shared" si="65"/>
        <v>DM-PIERRoll offRECYRENT12</v>
      </c>
      <c r="B332" s="103" t="s">
        <v>720</v>
      </c>
      <c r="C332" s="103" t="s">
        <v>721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30">
        <f t="shared" si="66"/>
        <v>0</v>
      </c>
      <c r="T332" s="105">
        <f t="shared" si="69"/>
        <v>0</v>
      </c>
      <c r="U332" s="105">
        <f t="shared" si="69"/>
        <v>0</v>
      </c>
      <c r="V332" s="105">
        <f t="shared" si="69"/>
        <v>0</v>
      </c>
      <c r="W332" s="105">
        <f t="shared" si="70"/>
        <v>0</v>
      </c>
      <c r="X332" s="105">
        <f t="shared" si="70"/>
        <v>0</v>
      </c>
      <c r="Y332" s="105">
        <f t="shared" si="70"/>
        <v>0</v>
      </c>
      <c r="Z332" s="105">
        <f t="shared" si="70"/>
        <v>0</v>
      </c>
      <c r="AA332" s="105">
        <f t="shared" si="70"/>
        <v>0</v>
      </c>
      <c r="AB332" s="105">
        <f t="shared" si="70"/>
        <v>0</v>
      </c>
      <c r="AC332" s="105">
        <f t="shared" si="70"/>
        <v>0</v>
      </c>
      <c r="AD332" s="105">
        <f t="shared" si="70"/>
        <v>0</v>
      </c>
      <c r="AE332" s="105">
        <f t="shared" si="70"/>
        <v>0</v>
      </c>
      <c r="AF332" s="105">
        <f t="shared" si="68"/>
        <v>0</v>
      </c>
    </row>
    <row r="333" spans="1:32" outlineLevel="1" x14ac:dyDescent="0.25">
      <c r="A333" s="103" t="str">
        <f t="shared" si="65"/>
        <v>DM-PIERRoll offRECYRENT15</v>
      </c>
      <c r="B333" s="103" t="s">
        <v>722</v>
      </c>
      <c r="C333" s="103" t="s">
        <v>723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30">
        <f t="shared" si="66"/>
        <v>0</v>
      </c>
      <c r="T333" s="105">
        <f t="shared" si="69"/>
        <v>0</v>
      </c>
      <c r="U333" s="105">
        <f t="shared" si="69"/>
        <v>0</v>
      </c>
      <c r="V333" s="105">
        <f t="shared" si="69"/>
        <v>0</v>
      </c>
      <c r="W333" s="105">
        <f t="shared" si="70"/>
        <v>0</v>
      </c>
      <c r="X333" s="105">
        <f t="shared" si="70"/>
        <v>0</v>
      </c>
      <c r="Y333" s="105">
        <f t="shared" si="70"/>
        <v>0</v>
      </c>
      <c r="Z333" s="105">
        <f t="shared" si="70"/>
        <v>0</v>
      </c>
      <c r="AA333" s="105">
        <f t="shared" si="70"/>
        <v>0</v>
      </c>
      <c r="AB333" s="105">
        <f t="shared" si="70"/>
        <v>0</v>
      </c>
      <c r="AC333" s="105">
        <f t="shared" si="70"/>
        <v>0</v>
      </c>
      <c r="AD333" s="105">
        <f t="shared" si="70"/>
        <v>0</v>
      </c>
      <c r="AE333" s="105">
        <f t="shared" si="70"/>
        <v>0</v>
      </c>
      <c r="AF333" s="105">
        <f t="shared" si="68"/>
        <v>0</v>
      </c>
    </row>
    <row r="334" spans="1:32" outlineLevel="1" x14ac:dyDescent="0.25">
      <c r="A334" s="103" t="str">
        <f t="shared" si="65"/>
        <v>DM-PIERRoll offRECYRENT20</v>
      </c>
      <c r="B334" s="103" t="s">
        <v>724</v>
      </c>
      <c r="C334" s="103" t="s">
        <v>725</v>
      </c>
      <c r="D334" s="127">
        <v>0</v>
      </c>
      <c r="E334" s="127">
        <v>165</v>
      </c>
      <c r="F334" s="129">
        <v>165</v>
      </c>
      <c r="G334" s="129">
        <v>165</v>
      </c>
      <c r="H334" s="129">
        <v>165</v>
      </c>
      <c r="I334" s="129">
        <v>165</v>
      </c>
      <c r="J334" s="129">
        <v>165</v>
      </c>
      <c r="K334" s="129">
        <v>165</v>
      </c>
      <c r="L334" s="129">
        <v>165</v>
      </c>
      <c r="M334" s="129">
        <v>165</v>
      </c>
      <c r="N334" s="129">
        <v>165</v>
      </c>
      <c r="O334" s="129">
        <v>165</v>
      </c>
      <c r="P334" s="129">
        <v>165</v>
      </c>
      <c r="Q334" s="129">
        <v>165</v>
      </c>
      <c r="R334" s="130">
        <f t="shared" si="66"/>
        <v>1980</v>
      </c>
      <c r="T334" s="105">
        <f t="shared" si="69"/>
        <v>0</v>
      </c>
      <c r="U334" s="105">
        <f t="shared" si="69"/>
        <v>0</v>
      </c>
      <c r="V334" s="105">
        <f t="shared" si="69"/>
        <v>0</v>
      </c>
      <c r="W334" s="105">
        <f t="shared" si="70"/>
        <v>0</v>
      </c>
      <c r="X334" s="105">
        <f t="shared" si="70"/>
        <v>0</v>
      </c>
      <c r="Y334" s="105">
        <f t="shared" si="70"/>
        <v>0</v>
      </c>
      <c r="Z334" s="105">
        <f t="shared" si="70"/>
        <v>0</v>
      </c>
      <c r="AA334" s="105">
        <f t="shared" si="70"/>
        <v>0</v>
      </c>
      <c r="AB334" s="105">
        <f t="shared" si="70"/>
        <v>0</v>
      </c>
      <c r="AC334" s="105">
        <f t="shared" si="70"/>
        <v>0</v>
      </c>
      <c r="AD334" s="105">
        <f t="shared" si="70"/>
        <v>0</v>
      </c>
      <c r="AE334" s="105">
        <f t="shared" si="70"/>
        <v>0</v>
      </c>
      <c r="AF334" s="105">
        <f t="shared" si="68"/>
        <v>0</v>
      </c>
    </row>
    <row r="335" spans="1:32" outlineLevel="1" x14ac:dyDescent="0.25">
      <c r="A335" s="103" t="str">
        <f t="shared" si="65"/>
        <v>DM-PIERRoll offRECYRENT25</v>
      </c>
      <c r="B335" s="103" t="s">
        <v>726</v>
      </c>
      <c r="C335" s="103" t="s">
        <v>727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30">
        <f t="shared" si="66"/>
        <v>0</v>
      </c>
      <c r="T335" s="105">
        <f t="shared" si="69"/>
        <v>0</v>
      </c>
      <c r="U335" s="105">
        <f t="shared" si="69"/>
        <v>0</v>
      </c>
      <c r="V335" s="105">
        <f t="shared" si="69"/>
        <v>0</v>
      </c>
      <c r="W335" s="105">
        <f t="shared" si="70"/>
        <v>0</v>
      </c>
      <c r="X335" s="105">
        <f t="shared" si="70"/>
        <v>0</v>
      </c>
      <c r="Y335" s="105">
        <f t="shared" si="70"/>
        <v>0</v>
      </c>
      <c r="Z335" s="105">
        <f t="shared" si="70"/>
        <v>0</v>
      </c>
      <c r="AA335" s="105">
        <f t="shared" si="70"/>
        <v>0</v>
      </c>
      <c r="AB335" s="105">
        <f t="shared" si="70"/>
        <v>0</v>
      </c>
      <c r="AC335" s="105">
        <f t="shared" si="70"/>
        <v>0</v>
      </c>
      <c r="AD335" s="105">
        <f t="shared" si="70"/>
        <v>0</v>
      </c>
      <c r="AE335" s="105">
        <f t="shared" si="70"/>
        <v>0</v>
      </c>
      <c r="AF335" s="105">
        <f t="shared" si="68"/>
        <v>0</v>
      </c>
    </row>
    <row r="336" spans="1:32" outlineLevel="1" x14ac:dyDescent="0.25">
      <c r="A336" s="103" t="str">
        <f t="shared" si="65"/>
        <v>DM-PIERRoll offRECYRENT30</v>
      </c>
      <c r="B336" s="103" t="s">
        <v>728</v>
      </c>
      <c r="C336" s="103" t="s">
        <v>729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30">
        <f t="shared" si="66"/>
        <v>0</v>
      </c>
      <c r="T336" s="105">
        <f t="shared" si="69"/>
        <v>0</v>
      </c>
      <c r="U336" s="105">
        <f t="shared" si="69"/>
        <v>0</v>
      </c>
      <c r="V336" s="105">
        <f t="shared" si="69"/>
        <v>0</v>
      </c>
      <c r="W336" s="105">
        <f t="shared" si="70"/>
        <v>0</v>
      </c>
      <c r="X336" s="105">
        <f t="shared" si="70"/>
        <v>0</v>
      </c>
      <c r="Y336" s="105">
        <f t="shared" si="70"/>
        <v>0</v>
      </c>
      <c r="Z336" s="105">
        <f t="shared" si="70"/>
        <v>0</v>
      </c>
      <c r="AA336" s="105">
        <f t="shared" si="70"/>
        <v>0</v>
      </c>
      <c r="AB336" s="105">
        <f t="shared" si="70"/>
        <v>0</v>
      </c>
      <c r="AC336" s="105">
        <f t="shared" si="70"/>
        <v>0</v>
      </c>
      <c r="AD336" s="105">
        <f t="shared" si="70"/>
        <v>0</v>
      </c>
      <c r="AE336" s="105">
        <f t="shared" si="70"/>
        <v>0</v>
      </c>
      <c r="AF336" s="105">
        <f t="shared" si="68"/>
        <v>0</v>
      </c>
    </row>
    <row r="337" spans="1:32" outlineLevel="1" x14ac:dyDescent="0.25">
      <c r="A337" s="103" t="str">
        <f t="shared" si="65"/>
        <v>DM-PIERRoll offRECYRENT40</v>
      </c>
      <c r="B337" s="103" t="s">
        <v>730</v>
      </c>
      <c r="C337" s="103" t="s">
        <v>731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30">
        <f t="shared" si="66"/>
        <v>0</v>
      </c>
      <c r="T337" s="105">
        <f t="shared" si="69"/>
        <v>0</v>
      </c>
      <c r="U337" s="105">
        <f t="shared" si="69"/>
        <v>0</v>
      </c>
      <c r="V337" s="105">
        <f t="shared" si="69"/>
        <v>0</v>
      </c>
      <c r="W337" s="105">
        <f t="shared" si="70"/>
        <v>0</v>
      </c>
      <c r="X337" s="105">
        <f t="shared" si="70"/>
        <v>0</v>
      </c>
      <c r="Y337" s="105">
        <f t="shared" si="70"/>
        <v>0</v>
      </c>
      <c r="Z337" s="105">
        <f t="shared" si="70"/>
        <v>0</v>
      </c>
      <c r="AA337" s="105">
        <f t="shared" si="70"/>
        <v>0</v>
      </c>
      <c r="AB337" s="105">
        <f t="shared" si="70"/>
        <v>0</v>
      </c>
      <c r="AC337" s="105">
        <f t="shared" si="70"/>
        <v>0</v>
      </c>
      <c r="AD337" s="105">
        <f t="shared" si="70"/>
        <v>0</v>
      </c>
      <c r="AE337" s="105">
        <f t="shared" si="70"/>
        <v>0</v>
      </c>
      <c r="AF337" s="105">
        <f t="shared" si="68"/>
        <v>0</v>
      </c>
    </row>
    <row r="338" spans="1:32" outlineLevel="1" x14ac:dyDescent="0.25">
      <c r="A338" s="103" t="str">
        <f t="shared" si="65"/>
        <v>DM-PIERRoll offRECYRENT50</v>
      </c>
      <c r="B338" s="103" t="s">
        <v>732</v>
      </c>
      <c r="C338" s="103" t="s">
        <v>733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30">
        <f t="shared" si="66"/>
        <v>0</v>
      </c>
      <c r="T338" s="105">
        <f t="shared" si="69"/>
        <v>0</v>
      </c>
      <c r="U338" s="105">
        <f t="shared" si="69"/>
        <v>0</v>
      </c>
      <c r="V338" s="105">
        <f t="shared" si="69"/>
        <v>0</v>
      </c>
      <c r="W338" s="105">
        <f t="shared" si="70"/>
        <v>0</v>
      </c>
      <c r="X338" s="105">
        <f t="shared" si="70"/>
        <v>0</v>
      </c>
      <c r="Y338" s="105">
        <f t="shared" si="70"/>
        <v>0</v>
      </c>
      <c r="Z338" s="105">
        <f t="shared" si="70"/>
        <v>0</v>
      </c>
      <c r="AA338" s="105">
        <f t="shared" si="70"/>
        <v>0</v>
      </c>
      <c r="AB338" s="105">
        <f t="shared" si="70"/>
        <v>0</v>
      </c>
      <c r="AC338" s="105">
        <f t="shared" si="70"/>
        <v>0</v>
      </c>
      <c r="AD338" s="105">
        <f t="shared" si="70"/>
        <v>0</v>
      </c>
      <c r="AE338" s="105">
        <f t="shared" si="70"/>
        <v>0</v>
      </c>
      <c r="AF338" s="105">
        <f t="shared" si="68"/>
        <v>0</v>
      </c>
    </row>
    <row r="339" spans="1:32" outlineLevel="1" x14ac:dyDescent="0.25">
      <c r="A339" s="103" t="str">
        <f t="shared" si="65"/>
        <v>DM-PIERRoll offRECYWPROC100</v>
      </c>
      <c r="B339" s="103" t="s">
        <v>734</v>
      </c>
      <c r="C339" s="103" t="s">
        <v>735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30">
        <f t="shared" si="66"/>
        <v>0</v>
      </c>
      <c r="T339" s="105">
        <f t="shared" si="69"/>
        <v>0</v>
      </c>
      <c r="U339" s="105">
        <f t="shared" si="69"/>
        <v>0</v>
      </c>
      <c r="V339" s="105">
        <f t="shared" si="69"/>
        <v>0</v>
      </c>
      <c r="W339" s="105">
        <f t="shared" si="70"/>
        <v>0</v>
      </c>
      <c r="X339" s="105">
        <f t="shared" si="70"/>
        <v>0</v>
      </c>
      <c r="Y339" s="105">
        <f t="shared" si="70"/>
        <v>0</v>
      </c>
      <c r="Z339" s="105">
        <f t="shared" si="70"/>
        <v>0</v>
      </c>
      <c r="AA339" s="105">
        <f t="shared" si="70"/>
        <v>0</v>
      </c>
      <c r="AB339" s="105">
        <f t="shared" si="70"/>
        <v>0</v>
      </c>
      <c r="AC339" s="105">
        <f t="shared" si="70"/>
        <v>0</v>
      </c>
      <c r="AD339" s="105">
        <f t="shared" si="70"/>
        <v>0</v>
      </c>
      <c r="AE339" s="105">
        <f t="shared" si="70"/>
        <v>0</v>
      </c>
      <c r="AF339" s="105">
        <f t="shared" si="68"/>
        <v>0</v>
      </c>
    </row>
    <row r="340" spans="1:32" outlineLevel="1" x14ac:dyDescent="0.25">
      <c r="A340" s="103" t="str">
        <f t="shared" si="65"/>
        <v>DM-PIERRoll offRECYWPROC20</v>
      </c>
      <c r="B340" s="103" t="s">
        <v>736</v>
      </c>
      <c r="C340" s="103" t="s">
        <v>737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30">
        <f t="shared" si="66"/>
        <v>0</v>
      </c>
      <c r="T340" s="105">
        <f t="shared" si="69"/>
        <v>0</v>
      </c>
      <c r="U340" s="105">
        <f t="shared" si="69"/>
        <v>0</v>
      </c>
      <c r="V340" s="105">
        <f t="shared" si="69"/>
        <v>0</v>
      </c>
      <c r="W340" s="105">
        <f t="shared" si="70"/>
        <v>0</v>
      </c>
      <c r="X340" s="105">
        <f t="shared" si="70"/>
        <v>0</v>
      </c>
      <c r="Y340" s="105">
        <f t="shared" si="70"/>
        <v>0</v>
      </c>
      <c r="Z340" s="105">
        <f t="shared" si="70"/>
        <v>0</v>
      </c>
      <c r="AA340" s="105">
        <f t="shared" si="70"/>
        <v>0</v>
      </c>
      <c r="AB340" s="105">
        <f t="shared" si="70"/>
        <v>0</v>
      </c>
      <c r="AC340" s="105">
        <f t="shared" si="70"/>
        <v>0</v>
      </c>
      <c r="AD340" s="105">
        <f t="shared" si="70"/>
        <v>0</v>
      </c>
      <c r="AE340" s="105">
        <f t="shared" si="70"/>
        <v>0</v>
      </c>
      <c r="AF340" s="105">
        <f t="shared" si="68"/>
        <v>0</v>
      </c>
    </row>
    <row r="341" spans="1:32" outlineLevel="1" x14ac:dyDescent="0.25">
      <c r="A341" s="103" t="str">
        <f t="shared" si="65"/>
        <v>DM-PIERRoll offRECYWPROC25</v>
      </c>
      <c r="B341" s="103" t="s">
        <v>738</v>
      </c>
      <c r="C341" s="103" t="s">
        <v>739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30">
        <f t="shared" si="66"/>
        <v>0</v>
      </c>
      <c r="T341" s="105">
        <f t="shared" si="69"/>
        <v>0</v>
      </c>
      <c r="U341" s="105">
        <f t="shared" si="69"/>
        <v>0</v>
      </c>
      <c r="V341" s="105">
        <f t="shared" si="69"/>
        <v>0</v>
      </c>
      <c r="W341" s="105">
        <f t="shared" si="70"/>
        <v>0</v>
      </c>
      <c r="X341" s="105">
        <f t="shared" si="70"/>
        <v>0</v>
      </c>
      <c r="Y341" s="105">
        <f t="shared" si="70"/>
        <v>0</v>
      </c>
      <c r="Z341" s="105">
        <f t="shared" si="70"/>
        <v>0</v>
      </c>
      <c r="AA341" s="105">
        <f t="shared" si="70"/>
        <v>0</v>
      </c>
      <c r="AB341" s="105">
        <f t="shared" si="70"/>
        <v>0</v>
      </c>
      <c r="AC341" s="105">
        <f t="shared" si="70"/>
        <v>0</v>
      </c>
      <c r="AD341" s="105">
        <f t="shared" si="70"/>
        <v>0</v>
      </c>
      <c r="AE341" s="105">
        <f t="shared" si="70"/>
        <v>0</v>
      </c>
      <c r="AF341" s="105">
        <f t="shared" si="68"/>
        <v>0</v>
      </c>
    </row>
    <row r="342" spans="1:32" outlineLevel="1" x14ac:dyDescent="0.25">
      <c r="A342" s="103" t="str">
        <f t="shared" si="65"/>
        <v>DM-PIERRoll offRECYWPROC30</v>
      </c>
      <c r="B342" s="103" t="s">
        <v>740</v>
      </c>
      <c r="C342" s="103" t="s">
        <v>741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30">
        <f t="shared" si="66"/>
        <v>0</v>
      </c>
      <c r="T342" s="105">
        <f t="shared" si="69"/>
        <v>0</v>
      </c>
      <c r="U342" s="105">
        <f t="shared" si="69"/>
        <v>0</v>
      </c>
      <c r="V342" s="105">
        <f t="shared" si="69"/>
        <v>0</v>
      </c>
      <c r="W342" s="105">
        <f t="shared" si="70"/>
        <v>0</v>
      </c>
      <c r="X342" s="105">
        <f t="shared" si="70"/>
        <v>0</v>
      </c>
      <c r="Y342" s="105">
        <f t="shared" si="70"/>
        <v>0</v>
      </c>
      <c r="Z342" s="105">
        <f t="shared" si="70"/>
        <v>0</v>
      </c>
      <c r="AA342" s="105">
        <f t="shared" si="70"/>
        <v>0</v>
      </c>
      <c r="AB342" s="105">
        <f t="shared" si="70"/>
        <v>0</v>
      </c>
      <c r="AC342" s="105">
        <f t="shared" si="70"/>
        <v>0</v>
      </c>
      <c r="AD342" s="105">
        <f t="shared" si="70"/>
        <v>0</v>
      </c>
      <c r="AE342" s="105">
        <f t="shared" si="70"/>
        <v>0</v>
      </c>
      <c r="AF342" s="105">
        <f t="shared" si="68"/>
        <v>0</v>
      </c>
    </row>
    <row r="343" spans="1:32" outlineLevel="1" x14ac:dyDescent="0.25">
      <c r="A343" s="103" t="str">
        <f t="shared" si="65"/>
        <v>DM-PIERRoll offRECYWPROC40</v>
      </c>
      <c r="B343" s="103" t="s">
        <v>742</v>
      </c>
      <c r="C343" s="103" t="s">
        <v>743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30">
        <f t="shared" si="66"/>
        <v>0</v>
      </c>
      <c r="T343" s="105">
        <f t="shared" si="69"/>
        <v>0</v>
      </c>
      <c r="U343" s="105">
        <f t="shared" si="69"/>
        <v>0</v>
      </c>
      <c r="V343" s="105">
        <f t="shared" si="69"/>
        <v>0</v>
      </c>
      <c r="W343" s="105">
        <f t="shared" si="70"/>
        <v>0</v>
      </c>
      <c r="X343" s="105">
        <f t="shared" si="70"/>
        <v>0</v>
      </c>
      <c r="Y343" s="105">
        <f t="shared" si="70"/>
        <v>0</v>
      </c>
      <c r="Z343" s="105">
        <f t="shared" ref="Z343:AE372" si="71">+IFERROR(L343/$D343,0)</f>
        <v>0</v>
      </c>
      <c r="AA343" s="105">
        <f t="shared" si="71"/>
        <v>0</v>
      </c>
      <c r="AB343" s="105">
        <f t="shared" si="71"/>
        <v>0</v>
      </c>
      <c r="AC343" s="105">
        <f t="shared" si="71"/>
        <v>0</v>
      </c>
      <c r="AD343" s="105">
        <f t="shared" si="71"/>
        <v>0</v>
      </c>
      <c r="AE343" s="105">
        <f t="shared" si="71"/>
        <v>0</v>
      </c>
      <c r="AF343" s="105">
        <f t="shared" si="68"/>
        <v>0</v>
      </c>
    </row>
    <row r="344" spans="1:32" outlineLevel="1" x14ac:dyDescent="0.25">
      <c r="A344" s="103" t="str">
        <f t="shared" si="65"/>
        <v>DM-PIERRoll offRECYWPROC50</v>
      </c>
      <c r="B344" s="103" t="s">
        <v>744</v>
      </c>
      <c r="C344" s="103" t="s">
        <v>745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30">
        <f t="shared" si="66"/>
        <v>0</v>
      </c>
      <c r="T344" s="105">
        <f t="shared" si="69"/>
        <v>0</v>
      </c>
      <c r="U344" s="105">
        <f t="shared" si="69"/>
        <v>0</v>
      </c>
      <c r="V344" s="105">
        <f t="shared" si="69"/>
        <v>0</v>
      </c>
      <c r="W344" s="105">
        <f t="shared" si="69"/>
        <v>0</v>
      </c>
      <c r="X344" s="105">
        <f t="shared" si="69"/>
        <v>0</v>
      </c>
      <c r="Y344" s="105">
        <f t="shared" si="69"/>
        <v>0</v>
      </c>
      <c r="Z344" s="105">
        <f t="shared" si="71"/>
        <v>0</v>
      </c>
      <c r="AA344" s="105">
        <f t="shared" si="71"/>
        <v>0</v>
      </c>
      <c r="AB344" s="105">
        <f t="shared" si="71"/>
        <v>0</v>
      </c>
      <c r="AC344" s="105">
        <f t="shared" si="71"/>
        <v>0</v>
      </c>
      <c r="AD344" s="105">
        <f t="shared" si="71"/>
        <v>0</v>
      </c>
      <c r="AE344" s="105">
        <f t="shared" si="71"/>
        <v>0</v>
      </c>
      <c r="AF344" s="105">
        <f t="shared" si="68"/>
        <v>0</v>
      </c>
    </row>
    <row r="345" spans="1:32" outlineLevel="1" x14ac:dyDescent="0.25">
      <c r="A345" s="103" t="str">
        <f t="shared" si="65"/>
        <v>DM-PIERRoll offRECYWPROCSD</v>
      </c>
      <c r="B345" s="103" t="s">
        <v>746</v>
      </c>
      <c r="C345" s="103" t="s">
        <v>747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30">
        <f t="shared" si="66"/>
        <v>0</v>
      </c>
      <c r="T345" s="105">
        <f t="shared" si="69"/>
        <v>0</v>
      </c>
      <c r="U345" s="105">
        <f t="shared" si="69"/>
        <v>0</v>
      </c>
      <c r="V345" s="105">
        <f t="shared" si="69"/>
        <v>0</v>
      </c>
      <c r="W345" s="105">
        <f t="shared" si="69"/>
        <v>0</v>
      </c>
      <c r="X345" s="105">
        <f t="shared" si="69"/>
        <v>0</v>
      </c>
      <c r="Y345" s="105">
        <f t="shared" si="69"/>
        <v>0</v>
      </c>
      <c r="Z345" s="105">
        <f t="shared" si="71"/>
        <v>0</v>
      </c>
      <c r="AA345" s="105">
        <f t="shared" si="71"/>
        <v>0</v>
      </c>
      <c r="AB345" s="105">
        <f t="shared" si="71"/>
        <v>0</v>
      </c>
      <c r="AC345" s="105">
        <f t="shared" si="71"/>
        <v>0</v>
      </c>
      <c r="AD345" s="105">
        <f t="shared" si="71"/>
        <v>0</v>
      </c>
      <c r="AE345" s="105">
        <f t="shared" si="71"/>
        <v>0</v>
      </c>
      <c r="AF345" s="105">
        <f t="shared" si="68"/>
        <v>0</v>
      </c>
    </row>
    <row r="346" spans="1:32" outlineLevel="1" x14ac:dyDescent="0.25">
      <c r="A346" s="103" t="str">
        <f t="shared" si="65"/>
        <v>DM-PIERRoll offRORHAULHR12</v>
      </c>
      <c r="B346" s="103" t="s">
        <v>748</v>
      </c>
      <c r="C346" s="103" t="s">
        <v>749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30">
        <f t="shared" si="66"/>
        <v>0</v>
      </c>
      <c r="T346" s="105">
        <f t="shared" si="69"/>
        <v>0</v>
      </c>
      <c r="U346" s="105">
        <f t="shared" si="69"/>
        <v>0</v>
      </c>
      <c r="V346" s="105">
        <f t="shared" si="69"/>
        <v>0</v>
      </c>
      <c r="W346" s="105">
        <f t="shared" si="69"/>
        <v>0</v>
      </c>
      <c r="X346" s="105">
        <f t="shared" si="69"/>
        <v>0</v>
      </c>
      <c r="Y346" s="105">
        <f t="shared" si="69"/>
        <v>0</v>
      </c>
      <c r="Z346" s="105">
        <f t="shared" si="71"/>
        <v>0</v>
      </c>
      <c r="AA346" s="105">
        <f t="shared" si="71"/>
        <v>0</v>
      </c>
      <c r="AB346" s="105">
        <f t="shared" si="71"/>
        <v>0</v>
      </c>
      <c r="AC346" s="105">
        <f t="shared" si="71"/>
        <v>0</v>
      </c>
      <c r="AD346" s="105">
        <f t="shared" si="71"/>
        <v>0</v>
      </c>
      <c r="AE346" s="105">
        <f t="shared" si="71"/>
        <v>0</v>
      </c>
      <c r="AF346" s="105">
        <f t="shared" si="68"/>
        <v>0</v>
      </c>
    </row>
    <row r="347" spans="1:32" outlineLevel="1" x14ac:dyDescent="0.25">
      <c r="A347" s="103" t="str">
        <f t="shared" si="65"/>
        <v>DM-PIERRoll offRORHAULHR15</v>
      </c>
      <c r="B347" s="103" t="s">
        <v>750</v>
      </c>
      <c r="C347" s="103" t="s">
        <v>751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30">
        <f t="shared" si="66"/>
        <v>0</v>
      </c>
      <c r="T347" s="105">
        <f t="shared" si="69"/>
        <v>0</v>
      </c>
      <c r="U347" s="105">
        <f t="shared" si="69"/>
        <v>0</v>
      </c>
      <c r="V347" s="105">
        <f t="shared" si="69"/>
        <v>0</v>
      </c>
      <c r="W347" s="105">
        <f t="shared" si="69"/>
        <v>0</v>
      </c>
      <c r="X347" s="105">
        <f t="shared" si="69"/>
        <v>0</v>
      </c>
      <c r="Y347" s="105">
        <f t="shared" si="69"/>
        <v>0</v>
      </c>
      <c r="Z347" s="105">
        <f t="shared" si="71"/>
        <v>0</v>
      </c>
      <c r="AA347" s="105">
        <f t="shared" si="71"/>
        <v>0</v>
      </c>
      <c r="AB347" s="105">
        <f t="shared" si="71"/>
        <v>0</v>
      </c>
      <c r="AC347" s="105">
        <f t="shared" si="71"/>
        <v>0</v>
      </c>
      <c r="AD347" s="105">
        <f t="shared" si="71"/>
        <v>0</v>
      </c>
      <c r="AE347" s="105">
        <f t="shared" si="71"/>
        <v>0</v>
      </c>
      <c r="AF347" s="105">
        <f t="shared" si="68"/>
        <v>0</v>
      </c>
    </row>
    <row r="348" spans="1:32" outlineLevel="1" x14ac:dyDescent="0.25">
      <c r="A348" s="103" t="str">
        <f t="shared" si="65"/>
        <v>DM-PIERRoll offRORHAULHR20</v>
      </c>
      <c r="B348" s="103" t="s">
        <v>752</v>
      </c>
      <c r="C348" s="103" t="s">
        <v>753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30">
        <f t="shared" si="66"/>
        <v>0</v>
      </c>
      <c r="T348" s="105">
        <f t="shared" si="69"/>
        <v>0</v>
      </c>
      <c r="U348" s="105">
        <f t="shared" si="69"/>
        <v>0</v>
      </c>
      <c r="V348" s="105">
        <f t="shared" si="69"/>
        <v>0</v>
      </c>
      <c r="W348" s="105">
        <f t="shared" si="69"/>
        <v>0</v>
      </c>
      <c r="X348" s="105">
        <f t="shared" si="69"/>
        <v>0</v>
      </c>
      <c r="Y348" s="105">
        <f t="shared" si="69"/>
        <v>0</v>
      </c>
      <c r="Z348" s="105">
        <f t="shared" si="71"/>
        <v>0</v>
      </c>
      <c r="AA348" s="105">
        <f t="shared" si="71"/>
        <v>0</v>
      </c>
      <c r="AB348" s="105">
        <f t="shared" si="71"/>
        <v>0</v>
      </c>
      <c r="AC348" s="105">
        <f t="shared" si="71"/>
        <v>0</v>
      </c>
      <c r="AD348" s="105">
        <f t="shared" si="71"/>
        <v>0</v>
      </c>
      <c r="AE348" s="105">
        <f t="shared" si="71"/>
        <v>0</v>
      </c>
      <c r="AF348" s="105">
        <f t="shared" si="68"/>
        <v>0</v>
      </c>
    </row>
    <row r="349" spans="1:32" outlineLevel="1" x14ac:dyDescent="0.25">
      <c r="A349" s="103" t="str">
        <f t="shared" si="65"/>
        <v>DM-PIERRoll offRORHAULHR25</v>
      </c>
      <c r="B349" s="103" t="s">
        <v>754</v>
      </c>
      <c r="C349" s="103" t="s">
        <v>755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30">
        <f t="shared" si="66"/>
        <v>0</v>
      </c>
      <c r="T349" s="105">
        <f t="shared" si="69"/>
        <v>0</v>
      </c>
      <c r="U349" s="105">
        <f t="shared" si="69"/>
        <v>0</v>
      </c>
      <c r="V349" s="105">
        <f t="shared" si="69"/>
        <v>0</v>
      </c>
      <c r="W349" s="105">
        <f t="shared" si="69"/>
        <v>0</v>
      </c>
      <c r="X349" s="105">
        <f t="shared" si="69"/>
        <v>0</v>
      </c>
      <c r="Y349" s="105">
        <f t="shared" si="69"/>
        <v>0</v>
      </c>
      <c r="Z349" s="105">
        <f t="shared" si="71"/>
        <v>0</v>
      </c>
      <c r="AA349" s="105">
        <f t="shared" si="71"/>
        <v>0</v>
      </c>
      <c r="AB349" s="105">
        <f t="shared" si="71"/>
        <v>0</v>
      </c>
      <c r="AC349" s="105">
        <f t="shared" si="71"/>
        <v>0</v>
      </c>
      <c r="AD349" s="105">
        <f t="shared" si="71"/>
        <v>0</v>
      </c>
      <c r="AE349" s="105">
        <f t="shared" si="71"/>
        <v>0</v>
      </c>
      <c r="AF349" s="105">
        <f t="shared" si="68"/>
        <v>0</v>
      </c>
    </row>
    <row r="350" spans="1:32" outlineLevel="1" x14ac:dyDescent="0.25">
      <c r="A350" s="103" t="str">
        <f t="shared" si="65"/>
        <v>DM-PIERRoll offRORHAULHR30</v>
      </c>
      <c r="B350" s="103" t="s">
        <v>756</v>
      </c>
      <c r="C350" s="103" t="s">
        <v>757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30">
        <f t="shared" si="66"/>
        <v>0</v>
      </c>
      <c r="T350" s="105">
        <f t="shared" si="69"/>
        <v>0</v>
      </c>
      <c r="U350" s="105">
        <f t="shared" si="69"/>
        <v>0</v>
      </c>
      <c r="V350" s="105">
        <f t="shared" si="69"/>
        <v>0</v>
      </c>
      <c r="W350" s="105">
        <f t="shared" si="69"/>
        <v>0</v>
      </c>
      <c r="X350" s="105">
        <f t="shared" si="69"/>
        <v>0</v>
      </c>
      <c r="Y350" s="105">
        <f t="shared" si="69"/>
        <v>0</v>
      </c>
      <c r="Z350" s="105">
        <f t="shared" si="71"/>
        <v>0</v>
      </c>
      <c r="AA350" s="105">
        <f t="shared" si="71"/>
        <v>0</v>
      </c>
      <c r="AB350" s="105">
        <f t="shared" si="71"/>
        <v>0</v>
      </c>
      <c r="AC350" s="105">
        <f t="shared" si="71"/>
        <v>0</v>
      </c>
      <c r="AD350" s="105">
        <f t="shared" si="71"/>
        <v>0</v>
      </c>
      <c r="AE350" s="105">
        <f t="shared" si="71"/>
        <v>0</v>
      </c>
      <c r="AF350" s="105">
        <f t="shared" si="68"/>
        <v>0</v>
      </c>
    </row>
    <row r="351" spans="1:32" outlineLevel="1" x14ac:dyDescent="0.25">
      <c r="A351" s="103" t="str">
        <f t="shared" si="65"/>
        <v>DM-PIERRoll offRORHAULHR40</v>
      </c>
      <c r="B351" s="103" t="s">
        <v>758</v>
      </c>
      <c r="C351" s="103" t="s">
        <v>759</v>
      </c>
      <c r="D351" s="127">
        <v>0</v>
      </c>
      <c r="E351" s="127">
        <v>0</v>
      </c>
      <c r="F351" s="129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30">
        <f t="shared" si="66"/>
        <v>0</v>
      </c>
      <c r="T351" s="105">
        <f t="shared" si="69"/>
        <v>0</v>
      </c>
      <c r="U351" s="105">
        <f t="shared" si="69"/>
        <v>0</v>
      </c>
      <c r="V351" s="105">
        <f t="shared" si="69"/>
        <v>0</v>
      </c>
      <c r="W351" s="105">
        <f t="shared" si="69"/>
        <v>0</v>
      </c>
      <c r="X351" s="105">
        <f t="shared" si="69"/>
        <v>0</v>
      </c>
      <c r="Y351" s="105">
        <f t="shared" si="69"/>
        <v>0</v>
      </c>
      <c r="Z351" s="105">
        <f t="shared" si="71"/>
        <v>0</v>
      </c>
      <c r="AA351" s="105">
        <f t="shared" si="71"/>
        <v>0</v>
      </c>
      <c r="AB351" s="105">
        <f t="shared" si="71"/>
        <v>0</v>
      </c>
      <c r="AC351" s="105">
        <f t="shared" si="71"/>
        <v>0</v>
      </c>
      <c r="AD351" s="105">
        <f t="shared" si="71"/>
        <v>0</v>
      </c>
      <c r="AE351" s="105">
        <f t="shared" si="71"/>
        <v>0</v>
      </c>
      <c r="AF351" s="105">
        <f t="shared" si="68"/>
        <v>0</v>
      </c>
    </row>
    <row r="352" spans="1:32" outlineLevel="1" x14ac:dyDescent="0.25">
      <c r="A352" s="103" t="str">
        <f t="shared" si="65"/>
        <v>DM-PIERRoll offRORHAULHR50</v>
      </c>
      <c r="B352" s="103" t="s">
        <v>760</v>
      </c>
      <c r="C352" s="103" t="s">
        <v>761</v>
      </c>
      <c r="D352" s="127">
        <v>0</v>
      </c>
      <c r="E352" s="127">
        <v>0</v>
      </c>
      <c r="F352" s="129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30">
        <f t="shared" si="66"/>
        <v>0</v>
      </c>
      <c r="T352" s="105">
        <f t="shared" si="69"/>
        <v>0</v>
      </c>
      <c r="U352" s="105">
        <f t="shared" si="69"/>
        <v>0</v>
      </c>
      <c r="V352" s="105">
        <f t="shared" si="69"/>
        <v>0</v>
      </c>
      <c r="W352" s="105">
        <f t="shared" si="69"/>
        <v>0</v>
      </c>
      <c r="X352" s="105">
        <f t="shared" si="69"/>
        <v>0</v>
      </c>
      <c r="Y352" s="105">
        <f t="shared" si="69"/>
        <v>0</v>
      </c>
      <c r="Z352" s="105">
        <f t="shared" si="71"/>
        <v>0</v>
      </c>
      <c r="AA352" s="105">
        <f t="shared" si="71"/>
        <v>0</v>
      </c>
      <c r="AB352" s="105">
        <f t="shared" si="71"/>
        <v>0</v>
      </c>
      <c r="AC352" s="105">
        <f t="shared" si="71"/>
        <v>0</v>
      </c>
      <c r="AD352" s="105">
        <f t="shared" si="71"/>
        <v>0</v>
      </c>
      <c r="AE352" s="105">
        <f t="shared" si="71"/>
        <v>0</v>
      </c>
      <c r="AF352" s="105">
        <f t="shared" si="68"/>
        <v>0</v>
      </c>
    </row>
    <row r="353" spans="1:32" outlineLevel="1" x14ac:dyDescent="0.25">
      <c r="A353" s="103" t="str">
        <f t="shared" si="65"/>
        <v>DM-PIERRoll offRORHAULHRTL</v>
      </c>
      <c r="B353" s="103" t="s">
        <v>762</v>
      </c>
      <c r="C353" s="103" t="s">
        <v>763</v>
      </c>
      <c r="D353" s="127">
        <v>0</v>
      </c>
      <c r="E353" s="127">
        <v>547.29999999999995</v>
      </c>
      <c r="F353" s="129">
        <v>962.5</v>
      </c>
      <c r="G353" s="129">
        <v>0</v>
      </c>
      <c r="H353" s="129">
        <v>0</v>
      </c>
      <c r="I353" s="129">
        <v>0</v>
      </c>
      <c r="J353" s="129">
        <v>2493.75</v>
      </c>
      <c r="K353" s="129">
        <v>5687.5</v>
      </c>
      <c r="L353" s="129">
        <v>2450</v>
      </c>
      <c r="M353" s="129">
        <v>14043.75</v>
      </c>
      <c r="N353" s="129">
        <v>2275</v>
      </c>
      <c r="O353" s="129">
        <v>104</v>
      </c>
      <c r="P353" s="129">
        <v>0</v>
      </c>
      <c r="Q353" s="129">
        <v>0</v>
      </c>
      <c r="R353" s="130">
        <f t="shared" si="66"/>
        <v>28016.5</v>
      </c>
      <c r="T353" s="105">
        <f t="shared" si="69"/>
        <v>0</v>
      </c>
      <c r="U353" s="105">
        <f t="shared" si="69"/>
        <v>0</v>
      </c>
      <c r="V353" s="105">
        <f t="shared" si="69"/>
        <v>0</v>
      </c>
      <c r="W353" s="105">
        <f t="shared" si="69"/>
        <v>0</v>
      </c>
      <c r="X353" s="105">
        <f t="shared" si="69"/>
        <v>0</v>
      </c>
      <c r="Y353" s="105">
        <f t="shared" si="69"/>
        <v>0</v>
      </c>
      <c r="Z353" s="105">
        <f t="shared" si="71"/>
        <v>0</v>
      </c>
      <c r="AA353" s="105">
        <f t="shared" si="71"/>
        <v>0</v>
      </c>
      <c r="AB353" s="105">
        <f t="shared" si="71"/>
        <v>0</v>
      </c>
      <c r="AC353" s="105">
        <f t="shared" si="71"/>
        <v>0</v>
      </c>
      <c r="AD353" s="105">
        <f t="shared" si="71"/>
        <v>0</v>
      </c>
      <c r="AE353" s="105">
        <f t="shared" si="71"/>
        <v>0</v>
      </c>
      <c r="AF353" s="105">
        <f t="shared" si="68"/>
        <v>0</v>
      </c>
    </row>
    <row r="354" spans="1:32" outlineLevel="1" x14ac:dyDescent="0.25">
      <c r="A354" s="103" t="str">
        <f t="shared" si="65"/>
        <v>DM-PIERRoll offROSPC</v>
      </c>
      <c r="B354" s="103" t="s">
        <v>764</v>
      </c>
      <c r="C354" s="103" t="s">
        <v>765</v>
      </c>
      <c r="D354" s="127">
        <v>0</v>
      </c>
      <c r="E354" s="127">
        <v>0</v>
      </c>
      <c r="F354" s="129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30">
        <f t="shared" si="66"/>
        <v>0</v>
      </c>
      <c r="T354" s="105">
        <f t="shared" si="69"/>
        <v>0</v>
      </c>
      <c r="U354" s="105">
        <f t="shared" si="69"/>
        <v>0</v>
      </c>
      <c r="V354" s="105">
        <f t="shared" si="69"/>
        <v>0</v>
      </c>
      <c r="W354" s="105">
        <f t="shared" si="69"/>
        <v>0</v>
      </c>
      <c r="X354" s="105">
        <f t="shared" si="69"/>
        <v>0</v>
      </c>
      <c r="Y354" s="105">
        <f t="shared" si="69"/>
        <v>0</v>
      </c>
      <c r="Z354" s="105">
        <f t="shared" si="71"/>
        <v>0</v>
      </c>
      <c r="AA354" s="105">
        <f t="shared" si="71"/>
        <v>0</v>
      </c>
      <c r="AB354" s="105">
        <f t="shared" si="71"/>
        <v>0</v>
      </c>
      <c r="AC354" s="105">
        <f t="shared" si="71"/>
        <v>0</v>
      </c>
      <c r="AD354" s="105">
        <f t="shared" si="71"/>
        <v>0</v>
      </c>
      <c r="AE354" s="105">
        <f t="shared" si="71"/>
        <v>0</v>
      </c>
      <c r="AF354" s="105">
        <f t="shared" si="68"/>
        <v>0</v>
      </c>
    </row>
    <row r="355" spans="1:32" outlineLevel="1" x14ac:dyDescent="0.25">
      <c r="A355" s="103" t="str">
        <f t="shared" si="65"/>
        <v>DM-PIERRoll offROTA</v>
      </c>
      <c r="B355" s="103" t="s">
        <v>766</v>
      </c>
      <c r="C355" s="103" t="s">
        <v>767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30">
        <f t="shared" si="66"/>
        <v>0</v>
      </c>
      <c r="T355" s="105">
        <f t="shared" si="69"/>
        <v>0</v>
      </c>
      <c r="U355" s="105">
        <f t="shared" si="69"/>
        <v>0</v>
      </c>
      <c r="V355" s="105">
        <f t="shared" si="69"/>
        <v>0</v>
      </c>
      <c r="W355" s="105">
        <f t="shared" si="69"/>
        <v>0</v>
      </c>
      <c r="X355" s="105">
        <f t="shared" si="69"/>
        <v>0</v>
      </c>
      <c r="Y355" s="105">
        <f t="shared" si="69"/>
        <v>0</v>
      </c>
      <c r="Z355" s="105">
        <f t="shared" si="71"/>
        <v>0</v>
      </c>
      <c r="AA355" s="105">
        <f t="shared" si="71"/>
        <v>0</v>
      </c>
      <c r="AB355" s="105">
        <f t="shared" si="71"/>
        <v>0</v>
      </c>
      <c r="AC355" s="105">
        <f t="shared" si="71"/>
        <v>0</v>
      </c>
      <c r="AD355" s="105">
        <f t="shared" si="71"/>
        <v>0</v>
      </c>
      <c r="AE355" s="105">
        <f t="shared" si="71"/>
        <v>0</v>
      </c>
      <c r="AF355" s="105">
        <f t="shared" si="68"/>
        <v>0</v>
      </c>
    </row>
    <row r="356" spans="1:32" outlineLevel="1" x14ac:dyDescent="0.25">
      <c r="A356" s="103" t="str">
        <f t="shared" ref="A356:A368" si="72">+$A$5&amp;$A$291&amp;B356</f>
        <v>DM-PIERRoll offROWAIT</v>
      </c>
      <c r="B356" s="103" t="s">
        <v>768</v>
      </c>
      <c r="C356" s="103" t="s">
        <v>769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30">
        <f t="shared" ref="R356:R372" si="73">+SUM(F356:Q356)</f>
        <v>0</v>
      </c>
      <c r="T356" s="105">
        <f t="shared" ref="T356:Y372" si="74">+IFERROR(F356/$D356,0)</f>
        <v>0</v>
      </c>
      <c r="U356" s="105">
        <f t="shared" si="74"/>
        <v>0</v>
      </c>
      <c r="V356" s="105">
        <f t="shared" si="74"/>
        <v>0</v>
      </c>
      <c r="W356" s="105">
        <f t="shared" si="74"/>
        <v>0</v>
      </c>
      <c r="X356" s="105">
        <f t="shared" si="74"/>
        <v>0</v>
      </c>
      <c r="Y356" s="105">
        <f t="shared" si="74"/>
        <v>0</v>
      </c>
      <c r="Z356" s="105">
        <f t="shared" si="71"/>
        <v>0</v>
      </c>
      <c r="AA356" s="105">
        <f t="shared" si="71"/>
        <v>0</v>
      </c>
      <c r="AB356" s="105">
        <f t="shared" si="71"/>
        <v>0</v>
      </c>
      <c r="AC356" s="105">
        <f t="shared" si="71"/>
        <v>0</v>
      </c>
      <c r="AD356" s="105">
        <f t="shared" si="71"/>
        <v>0</v>
      </c>
      <c r="AE356" s="105">
        <f t="shared" si="71"/>
        <v>0</v>
      </c>
      <c r="AF356" s="105">
        <f t="shared" ref="AF356:AF372" si="75">+SUM(T356:AE356)/$AD$2</f>
        <v>0</v>
      </c>
    </row>
    <row r="357" spans="1:32" outlineLevel="1" x14ac:dyDescent="0.25">
      <c r="A357" s="103" t="str">
        <f t="shared" si="72"/>
        <v>DM-PIERRoll offRTRIP-RO</v>
      </c>
      <c r="B357" s="103" t="s">
        <v>770</v>
      </c>
      <c r="C357" s="103" t="s">
        <v>771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30">
        <f t="shared" si="73"/>
        <v>0</v>
      </c>
      <c r="T357" s="105">
        <f t="shared" si="74"/>
        <v>0</v>
      </c>
      <c r="U357" s="105">
        <f t="shared" si="74"/>
        <v>0</v>
      </c>
      <c r="V357" s="105">
        <f t="shared" si="74"/>
        <v>0</v>
      </c>
      <c r="W357" s="105">
        <f t="shared" si="74"/>
        <v>0</v>
      </c>
      <c r="X357" s="105">
        <f t="shared" si="74"/>
        <v>0</v>
      </c>
      <c r="Y357" s="105">
        <f t="shared" si="74"/>
        <v>0</v>
      </c>
      <c r="Z357" s="105">
        <f t="shared" si="71"/>
        <v>0</v>
      </c>
      <c r="AA357" s="105">
        <f t="shared" si="71"/>
        <v>0</v>
      </c>
      <c r="AB357" s="105">
        <f t="shared" si="71"/>
        <v>0</v>
      </c>
      <c r="AC357" s="105">
        <f t="shared" si="71"/>
        <v>0</v>
      </c>
      <c r="AD357" s="105">
        <f t="shared" si="71"/>
        <v>0</v>
      </c>
      <c r="AE357" s="105">
        <f t="shared" si="71"/>
        <v>0</v>
      </c>
      <c r="AF357" s="105">
        <f t="shared" si="75"/>
        <v>0</v>
      </c>
    </row>
    <row r="358" spans="1:32" outlineLevel="1" x14ac:dyDescent="0.25">
      <c r="A358" s="103" t="str">
        <f t="shared" si="72"/>
        <v>DM-PIERRoll offTHOUR</v>
      </c>
      <c r="B358" s="103" t="s">
        <v>772</v>
      </c>
      <c r="C358" s="103" t="s">
        <v>773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30">
        <f t="shared" si="73"/>
        <v>0</v>
      </c>
      <c r="T358" s="105">
        <f t="shared" si="74"/>
        <v>0</v>
      </c>
      <c r="U358" s="105">
        <f t="shared" si="74"/>
        <v>0</v>
      </c>
      <c r="V358" s="105">
        <f t="shared" si="74"/>
        <v>0</v>
      </c>
      <c r="W358" s="105">
        <f t="shared" si="74"/>
        <v>0</v>
      </c>
      <c r="X358" s="105">
        <f t="shared" si="74"/>
        <v>0</v>
      </c>
      <c r="Y358" s="105">
        <f t="shared" si="74"/>
        <v>0</v>
      </c>
      <c r="Z358" s="105">
        <f t="shared" si="71"/>
        <v>0</v>
      </c>
      <c r="AA358" s="105">
        <f t="shared" si="71"/>
        <v>0</v>
      </c>
      <c r="AB358" s="105">
        <f t="shared" si="71"/>
        <v>0</v>
      </c>
      <c r="AC358" s="105">
        <f t="shared" si="71"/>
        <v>0</v>
      </c>
      <c r="AD358" s="105">
        <f t="shared" si="71"/>
        <v>0</v>
      </c>
      <c r="AE358" s="105">
        <f t="shared" si="71"/>
        <v>0</v>
      </c>
      <c r="AF358" s="105">
        <f t="shared" si="75"/>
        <v>0</v>
      </c>
    </row>
    <row r="359" spans="1:32" outlineLevel="1" x14ac:dyDescent="0.25">
      <c r="A359" s="103" t="str">
        <f t="shared" si="72"/>
        <v>DM-PIERRoll offADJRO</v>
      </c>
      <c r="B359" s="103" t="s">
        <v>774</v>
      </c>
      <c r="C359" s="103" t="s">
        <v>775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30">
        <f t="shared" si="73"/>
        <v>0</v>
      </c>
      <c r="T359" s="105">
        <f t="shared" si="74"/>
        <v>0</v>
      </c>
      <c r="U359" s="105">
        <f t="shared" si="74"/>
        <v>0</v>
      </c>
      <c r="V359" s="105">
        <f t="shared" si="74"/>
        <v>0</v>
      </c>
      <c r="W359" s="105">
        <f t="shared" si="74"/>
        <v>0</v>
      </c>
      <c r="X359" s="105">
        <f t="shared" si="74"/>
        <v>0</v>
      </c>
      <c r="Y359" s="105">
        <f t="shared" si="74"/>
        <v>0</v>
      </c>
      <c r="Z359" s="105">
        <f t="shared" si="71"/>
        <v>0</v>
      </c>
      <c r="AA359" s="105">
        <f t="shared" si="71"/>
        <v>0</v>
      </c>
      <c r="AB359" s="105">
        <f t="shared" si="71"/>
        <v>0</v>
      </c>
      <c r="AC359" s="105">
        <f t="shared" si="71"/>
        <v>0</v>
      </c>
      <c r="AD359" s="105">
        <f t="shared" si="71"/>
        <v>0</v>
      </c>
      <c r="AE359" s="105">
        <f t="shared" si="71"/>
        <v>0</v>
      </c>
      <c r="AF359" s="105">
        <f t="shared" si="75"/>
        <v>0</v>
      </c>
    </row>
    <row r="360" spans="1:32" outlineLevel="1" x14ac:dyDescent="0.25">
      <c r="A360" s="103" t="str">
        <f t="shared" si="72"/>
        <v>DM-PIERRoll offCPCONNECT</v>
      </c>
      <c r="B360" s="103" t="s">
        <v>776</v>
      </c>
      <c r="C360" s="103" t="s">
        <v>777</v>
      </c>
      <c r="D360" s="127">
        <v>0</v>
      </c>
      <c r="E360" s="127">
        <v>0</v>
      </c>
      <c r="F360" s="129">
        <v>0</v>
      </c>
      <c r="G360" s="129">
        <v>0</v>
      </c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30">
        <f t="shared" si="73"/>
        <v>0</v>
      </c>
      <c r="T360" s="105">
        <f t="shared" si="74"/>
        <v>0</v>
      </c>
      <c r="U360" s="105">
        <f t="shared" si="74"/>
        <v>0</v>
      </c>
      <c r="V360" s="105">
        <f t="shared" si="74"/>
        <v>0</v>
      </c>
      <c r="W360" s="105">
        <f t="shared" si="74"/>
        <v>0</v>
      </c>
      <c r="X360" s="105">
        <f t="shared" si="74"/>
        <v>0</v>
      </c>
      <c r="Y360" s="105">
        <f t="shared" si="74"/>
        <v>0</v>
      </c>
      <c r="Z360" s="105">
        <f t="shared" si="71"/>
        <v>0</v>
      </c>
      <c r="AA360" s="105">
        <f t="shared" si="71"/>
        <v>0</v>
      </c>
      <c r="AB360" s="105">
        <f t="shared" si="71"/>
        <v>0</v>
      </c>
      <c r="AC360" s="105">
        <f t="shared" si="71"/>
        <v>0</v>
      </c>
      <c r="AD360" s="105">
        <f t="shared" si="71"/>
        <v>0</v>
      </c>
      <c r="AE360" s="105">
        <f t="shared" si="71"/>
        <v>0</v>
      </c>
      <c r="AF360" s="105">
        <f t="shared" si="75"/>
        <v>0</v>
      </c>
    </row>
    <row r="361" spans="1:32" outlineLevel="1" x14ac:dyDescent="0.25">
      <c r="A361" s="103" t="str">
        <f t="shared" si="72"/>
        <v>DM-PIERRoll offDELREC-RO</v>
      </c>
      <c r="B361" s="103" t="s">
        <v>778</v>
      </c>
      <c r="C361" s="103" t="s">
        <v>779</v>
      </c>
      <c r="D361" s="127">
        <v>0</v>
      </c>
      <c r="E361" s="127">
        <v>185</v>
      </c>
      <c r="F361" s="129">
        <v>0</v>
      </c>
      <c r="G361" s="129">
        <v>1850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404</v>
      </c>
      <c r="Q361" s="129">
        <v>0</v>
      </c>
      <c r="R361" s="130">
        <f t="shared" si="73"/>
        <v>2254</v>
      </c>
      <c r="T361" s="105">
        <f t="shared" si="74"/>
        <v>0</v>
      </c>
      <c r="U361" s="105">
        <f t="shared" si="74"/>
        <v>0</v>
      </c>
      <c r="V361" s="105">
        <f t="shared" si="74"/>
        <v>0</v>
      </c>
      <c r="W361" s="105">
        <f t="shared" si="74"/>
        <v>0</v>
      </c>
      <c r="X361" s="105">
        <f t="shared" si="74"/>
        <v>0</v>
      </c>
      <c r="Y361" s="105">
        <f t="shared" si="74"/>
        <v>0</v>
      </c>
      <c r="Z361" s="105">
        <f t="shared" si="71"/>
        <v>0</v>
      </c>
      <c r="AA361" s="105">
        <f t="shared" si="71"/>
        <v>0</v>
      </c>
      <c r="AB361" s="105">
        <f t="shared" si="71"/>
        <v>0</v>
      </c>
      <c r="AC361" s="105">
        <f t="shared" si="71"/>
        <v>0</v>
      </c>
      <c r="AD361" s="105">
        <f t="shared" si="71"/>
        <v>0</v>
      </c>
      <c r="AE361" s="105">
        <f t="shared" si="71"/>
        <v>0</v>
      </c>
      <c r="AF361" s="105">
        <f t="shared" si="75"/>
        <v>0</v>
      </c>
    </row>
    <row r="362" spans="1:32" outlineLevel="1" x14ac:dyDescent="0.25">
      <c r="A362" s="103" t="str">
        <f t="shared" si="72"/>
        <v>DM-PIERRoll offRECYWPROC100N</v>
      </c>
      <c r="B362" s="103" t="s">
        <v>894</v>
      </c>
      <c r="C362" s="103" t="s">
        <v>735</v>
      </c>
      <c r="D362" s="127">
        <v>0</v>
      </c>
      <c r="E362" s="127">
        <v>3492.43</v>
      </c>
      <c r="F362" s="129">
        <v>71460</v>
      </c>
      <c r="G362" s="129">
        <v>107350</v>
      </c>
      <c r="H362" s="129">
        <v>193000</v>
      </c>
      <c r="I362" s="129">
        <v>134325</v>
      </c>
      <c r="J362" s="129">
        <v>142450</v>
      </c>
      <c r="K362" s="129">
        <v>90700</v>
      </c>
      <c r="L362" s="129">
        <v>135200</v>
      </c>
      <c r="M362" s="129">
        <v>189500</v>
      </c>
      <c r="N362" s="129">
        <v>110500</v>
      </c>
      <c r="O362" s="129">
        <v>79150</v>
      </c>
      <c r="P362" s="129">
        <v>20150</v>
      </c>
      <c r="Q362" s="129">
        <v>10400</v>
      </c>
      <c r="R362" s="130">
        <f t="shared" si="73"/>
        <v>1284185</v>
      </c>
      <c r="T362" s="105">
        <f t="shared" si="74"/>
        <v>0</v>
      </c>
      <c r="U362" s="105">
        <f t="shared" si="74"/>
        <v>0</v>
      </c>
      <c r="V362" s="105">
        <f t="shared" si="74"/>
        <v>0</v>
      </c>
      <c r="W362" s="105">
        <f t="shared" si="74"/>
        <v>0</v>
      </c>
      <c r="X362" s="105">
        <f t="shared" si="74"/>
        <v>0</v>
      </c>
      <c r="Y362" s="105">
        <f t="shared" si="74"/>
        <v>0</v>
      </c>
      <c r="Z362" s="105">
        <f t="shared" si="71"/>
        <v>0</v>
      </c>
      <c r="AA362" s="105">
        <f t="shared" si="71"/>
        <v>0</v>
      </c>
      <c r="AB362" s="105">
        <f t="shared" si="71"/>
        <v>0</v>
      </c>
      <c r="AC362" s="105">
        <f t="shared" si="71"/>
        <v>0</v>
      </c>
      <c r="AD362" s="105">
        <f t="shared" si="71"/>
        <v>0</v>
      </c>
      <c r="AE362" s="105">
        <f t="shared" si="71"/>
        <v>0</v>
      </c>
      <c r="AF362" s="105">
        <f t="shared" si="75"/>
        <v>0</v>
      </c>
    </row>
    <row r="363" spans="1:32" outlineLevel="1" x14ac:dyDescent="0.25">
      <c r="A363" s="103" t="str">
        <f t="shared" si="72"/>
        <v>DM-PIERRoll offRECYWPROCTRL</v>
      </c>
      <c r="B363" s="103" t="s">
        <v>782</v>
      </c>
      <c r="C363" s="103" t="s">
        <v>783</v>
      </c>
      <c r="D363" s="127">
        <v>0</v>
      </c>
      <c r="E363" s="127">
        <v>0</v>
      </c>
      <c r="F363" s="129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475</v>
      </c>
      <c r="P363" s="129">
        <v>0</v>
      </c>
      <c r="Q363" s="129">
        <v>0</v>
      </c>
      <c r="R363" s="130">
        <f t="shared" si="73"/>
        <v>475</v>
      </c>
      <c r="T363" s="105">
        <f t="shared" si="74"/>
        <v>0</v>
      </c>
      <c r="U363" s="105">
        <f t="shared" si="74"/>
        <v>0</v>
      </c>
      <c r="V363" s="105">
        <f t="shared" si="74"/>
        <v>0</v>
      </c>
      <c r="W363" s="105">
        <f t="shared" si="74"/>
        <v>0</v>
      </c>
      <c r="X363" s="105">
        <f t="shared" si="74"/>
        <v>0</v>
      </c>
      <c r="Y363" s="105">
        <f t="shared" si="74"/>
        <v>0</v>
      </c>
      <c r="Z363" s="105">
        <f t="shared" si="71"/>
        <v>0</v>
      </c>
      <c r="AA363" s="105">
        <f t="shared" si="71"/>
        <v>0</v>
      </c>
      <c r="AB363" s="105">
        <f t="shared" si="71"/>
        <v>0</v>
      </c>
      <c r="AC363" s="105">
        <f t="shared" si="71"/>
        <v>0</v>
      </c>
      <c r="AD363" s="105">
        <f t="shared" si="71"/>
        <v>0</v>
      </c>
      <c r="AE363" s="105">
        <f t="shared" si="71"/>
        <v>0</v>
      </c>
      <c r="AF363" s="105">
        <f t="shared" si="75"/>
        <v>0</v>
      </c>
    </row>
    <row r="364" spans="1:32" outlineLevel="1" x14ac:dyDescent="0.25">
      <c r="A364" s="103" t="str">
        <f t="shared" si="72"/>
        <v>DM-PIERRoll offROSW</v>
      </c>
      <c r="B364" s="103" t="s">
        <v>895</v>
      </c>
      <c r="C364" s="103" t="s">
        <v>896</v>
      </c>
      <c r="D364" s="127">
        <v>0</v>
      </c>
      <c r="E364" s="127">
        <v>495.2</v>
      </c>
      <c r="F364" s="129">
        <v>23584.1</v>
      </c>
      <c r="G364" s="129">
        <v>17154.43</v>
      </c>
      <c r="H364" s="129">
        <v>15273.1</v>
      </c>
      <c r="I364" s="129">
        <v>17086.990000000002</v>
      </c>
      <c r="J364" s="129">
        <v>-29479.100000000002</v>
      </c>
      <c r="K364" s="129">
        <v>0</v>
      </c>
      <c r="L364" s="129">
        <v>21094.5</v>
      </c>
      <c r="M364" s="129">
        <v>19400.240000000002</v>
      </c>
      <c r="N364" s="129">
        <v>564.75</v>
      </c>
      <c r="O364" s="129">
        <v>22720</v>
      </c>
      <c r="P364" s="129">
        <v>22903</v>
      </c>
      <c r="Q364" s="129">
        <v>20916.75</v>
      </c>
      <c r="R364" s="130">
        <f t="shared" si="73"/>
        <v>151218.76</v>
      </c>
      <c r="T364" s="105">
        <f t="shared" si="74"/>
        <v>0</v>
      </c>
      <c r="U364" s="105">
        <f t="shared" si="74"/>
        <v>0</v>
      </c>
      <c r="V364" s="105">
        <f t="shared" si="74"/>
        <v>0</v>
      </c>
      <c r="W364" s="105">
        <f t="shared" si="74"/>
        <v>0</v>
      </c>
      <c r="X364" s="105">
        <f t="shared" si="74"/>
        <v>0</v>
      </c>
      <c r="Y364" s="105">
        <f t="shared" si="74"/>
        <v>0</v>
      </c>
      <c r="Z364" s="105">
        <f t="shared" si="71"/>
        <v>0</v>
      </c>
      <c r="AA364" s="105">
        <f t="shared" si="71"/>
        <v>0</v>
      </c>
      <c r="AB364" s="105">
        <f t="shared" si="71"/>
        <v>0</v>
      </c>
      <c r="AC364" s="105">
        <f t="shared" si="71"/>
        <v>0</v>
      </c>
      <c r="AD364" s="105">
        <f t="shared" si="71"/>
        <v>0</v>
      </c>
      <c r="AE364" s="105">
        <f t="shared" si="71"/>
        <v>0</v>
      </c>
      <c r="AF364" s="105">
        <f t="shared" si="75"/>
        <v>0</v>
      </c>
    </row>
    <row r="365" spans="1:32" outlineLevel="1" x14ac:dyDescent="0.25">
      <c r="A365" s="103" t="str">
        <f t="shared" si="72"/>
        <v>DM-PIERRoll offTIME-RO</v>
      </c>
      <c r="B365" s="103" t="s">
        <v>797</v>
      </c>
      <c r="C365" s="103" t="s">
        <v>798</v>
      </c>
      <c r="D365" s="127">
        <v>0</v>
      </c>
      <c r="E365" s="127">
        <v>0</v>
      </c>
      <c r="F365" s="129">
        <v>0</v>
      </c>
      <c r="G365" s="129">
        <v>0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30">
        <f t="shared" si="73"/>
        <v>0</v>
      </c>
      <c r="T365" s="105">
        <f t="shared" si="74"/>
        <v>0</v>
      </c>
      <c r="U365" s="105">
        <f t="shared" si="74"/>
        <v>0</v>
      </c>
      <c r="V365" s="105">
        <f t="shared" si="74"/>
        <v>0</v>
      </c>
      <c r="W365" s="105">
        <f t="shared" si="74"/>
        <v>0</v>
      </c>
      <c r="X365" s="105">
        <f t="shared" si="74"/>
        <v>0</v>
      </c>
      <c r="Y365" s="105">
        <f t="shared" si="74"/>
        <v>0</v>
      </c>
      <c r="Z365" s="105">
        <f t="shared" si="71"/>
        <v>0</v>
      </c>
      <c r="AA365" s="105">
        <f t="shared" si="71"/>
        <v>0</v>
      </c>
      <c r="AB365" s="105">
        <f t="shared" si="71"/>
        <v>0</v>
      </c>
      <c r="AC365" s="105">
        <f t="shared" si="71"/>
        <v>0</v>
      </c>
      <c r="AD365" s="105">
        <f t="shared" si="71"/>
        <v>0</v>
      </c>
      <c r="AE365" s="105">
        <f t="shared" si="71"/>
        <v>0</v>
      </c>
      <c r="AF365" s="105">
        <f t="shared" si="75"/>
        <v>0</v>
      </c>
    </row>
    <row r="366" spans="1:32" outlineLevel="1" x14ac:dyDescent="0.25">
      <c r="A366" s="103" t="str">
        <f t="shared" si="72"/>
        <v>DM-PIERRoll offTRACTORHRTL</v>
      </c>
      <c r="B366" s="103" t="s">
        <v>897</v>
      </c>
      <c r="C366" s="103" t="s">
        <v>898</v>
      </c>
      <c r="D366" s="127">
        <v>0</v>
      </c>
      <c r="E366" s="127">
        <v>160</v>
      </c>
      <c r="F366" s="129">
        <v>0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30">
        <f t="shared" si="73"/>
        <v>0</v>
      </c>
      <c r="T366" s="105">
        <f t="shared" si="74"/>
        <v>0</v>
      </c>
      <c r="U366" s="105">
        <f t="shared" si="74"/>
        <v>0</v>
      </c>
      <c r="V366" s="105">
        <f t="shared" si="74"/>
        <v>0</v>
      </c>
      <c r="W366" s="105">
        <f t="shared" si="74"/>
        <v>0</v>
      </c>
      <c r="X366" s="105">
        <f t="shared" si="74"/>
        <v>0</v>
      </c>
      <c r="Y366" s="105">
        <f t="shared" si="74"/>
        <v>0</v>
      </c>
      <c r="Z366" s="105">
        <f t="shared" si="71"/>
        <v>0</v>
      </c>
      <c r="AA366" s="105">
        <f t="shared" si="71"/>
        <v>0</v>
      </c>
      <c r="AB366" s="105">
        <f t="shared" si="71"/>
        <v>0</v>
      </c>
      <c r="AC366" s="105">
        <f t="shared" si="71"/>
        <v>0</v>
      </c>
      <c r="AD366" s="105">
        <f t="shared" si="71"/>
        <v>0</v>
      </c>
      <c r="AE366" s="105">
        <f t="shared" si="71"/>
        <v>0</v>
      </c>
      <c r="AF366" s="105">
        <f t="shared" si="75"/>
        <v>0</v>
      </c>
    </row>
    <row r="367" spans="1:32" outlineLevel="1" x14ac:dyDescent="0.25">
      <c r="A367" s="103" t="str">
        <f t="shared" si="72"/>
        <v>DM-PIERRoll offFERRY</v>
      </c>
      <c r="B367" s="103" t="s">
        <v>780</v>
      </c>
      <c r="C367" s="103" t="s">
        <v>781</v>
      </c>
      <c r="D367" s="127">
        <v>0</v>
      </c>
      <c r="E367" s="127">
        <v>0</v>
      </c>
      <c r="F367" s="129">
        <v>0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30">
        <f t="shared" si="73"/>
        <v>0</v>
      </c>
      <c r="T367" s="105">
        <f t="shared" si="74"/>
        <v>0</v>
      </c>
      <c r="U367" s="105">
        <f t="shared" si="74"/>
        <v>0</v>
      </c>
      <c r="V367" s="105">
        <f t="shared" si="74"/>
        <v>0</v>
      </c>
      <c r="W367" s="105">
        <f t="shared" si="74"/>
        <v>0</v>
      </c>
      <c r="X367" s="105">
        <f t="shared" si="74"/>
        <v>0</v>
      </c>
      <c r="Y367" s="105">
        <f t="shared" si="74"/>
        <v>0</v>
      </c>
      <c r="Z367" s="105">
        <f t="shared" si="71"/>
        <v>0</v>
      </c>
      <c r="AA367" s="105">
        <f t="shared" si="71"/>
        <v>0</v>
      </c>
      <c r="AB367" s="105">
        <f t="shared" si="71"/>
        <v>0</v>
      </c>
      <c r="AC367" s="105">
        <f t="shared" si="71"/>
        <v>0</v>
      </c>
      <c r="AD367" s="105">
        <f t="shared" si="71"/>
        <v>0</v>
      </c>
      <c r="AE367" s="105">
        <f t="shared" si="71"/>
        <v>0</v>
      </c>
      <c r="AF367" s="105">
        <f t="shared" si="75"/>
        <v>0</v>
      </c>
    </row>
    <row r="368" spans="1:32" outlineLevel="1" x14ac:dyDescent="0.25">
      <c r="A368" s="103" t="str">
        <f t="shared" si="72"/>
        <v>DM-PIERRoll offRECYWPROC100D</v>
      </c>
      <c r="B368" s="103" t="s">
        <v>899</v>
      </c>
      <c r="C368" s="103" t="s">
        <v>735</v>
      </c>
      <c r="D368" s="127">
        <v>0</v>
      </c>
      <c r="E368" s="127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216525</v>
      </c>
      <c r="P368" s="129">
        <v>50925</v>
      </c>
      <c r="Q368" s="129">
        <v>135600</v>
      </c>
      <c r="R368" s="130">
        <f t="shared" si="73"/>
        <v>403050</v>
      </c>
      <c r="T368" s="105">
        <f t="shared" si="74"/>
        <v>0</v>
      </c>
      <c r="U368" s="105">
        <f t="shared" si="74"/>
        <v>0</v>
      </c>
      <c r="V368" s="105">
        <f t="shared" si="74"/>
        <v>0</v>
      </c>
      <c r="W368" s="105">
        <f t="shared" si="74"/>
        <v>0</v>
      </c>
      <c r="X368" s="105">
        <f t="shared" si="74"/>
        <v>0</v>
      </c>
      <c r="Y368" s="105">
        <f t="shared" si="74"/>
        <v>0</v>
      </c>
      <c r="Z368" s="105">
        <f t="shared" si="71"/>
        <v>0</v>
      </c>
      <c r="AA368" s="105">
        <f t="shared" si="71"/>
        <v>0</v>
      </c>
      <c r="AB368" s="105">
        <f t="shared" si="71"/>
        <v>0</v>
      </c>
      <c r="AC368" s="105">
        <f t="shared" si="71"/>
        <v>0</v>
      </c>
      <c r="AD368" s="105">
        <f t="shared" si="71"/>
        <v>0</v>
      </c>
      <c r="AE368" s="105">
        <f t="shared" si="71"/>
        <v>0</v>
      </c>
      <c r="AF368" s="105">
        <f t="shared" si="75"/>
        <v>0</v>
      </c>
    </row>
    <row r="369" spans="1:32" outlineLevel="1" x14ac:dyDescent="0.25">
      <c r="A369" s="103" t="str">
        <f>+$A$5&amp;$A$291&amp;B369</f>
        <v>DM-PIERRoll offROCLEAN</v>
      </c>
      <c r="B369" s="103" t="s">
        <v>784</v>
      </c>
      <c r="C369" s="103" t="s">
        <v>785</v>
      </c>
      <c r="D369" s="127">
        <v>0</v>
      </c>
      <c r="E369" s="127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30">
        <f t="shared" si="73"/>
        <v>0</v>
      </c>
      <c r="T369" s="105">
        <f t="shared" si="74"/>
        <v>0</v>
      </c>
      <c r="U369" s="105">
        <f t="shared" si="74"/>
        <v>0</v>
      </c>
      <c r="V369" s="105">
        <f t="shared" si="74"/>
        <v>0</v>
      </c>
      <c r="W369" s="105">
        <f t="shared" si="74"/>
        <v>0</v>
      </c>
      <c r="X369" s="105">
        <f t="shared" si="74"/>
        <v>0</v>
      </c>
      <c r="Y369" s="105">
        <f t="shared" si="74"/>
        <v>0</v>
      </c>
      <c r="Z369" s="105">
        <f t="shared" si="71"/>
        <v>0</v>
      </c>
      <c r="AA369" s="105">
        <f t="shared" si="71"/>
        <v>0</v>
      </c>
      <c r="AB369" s="105">
        <f t="shared" si="71"/>
        <v>0</v>
      </c>
      <c r="AC369" s="105">
        <f t="shared" si="71"/>
        <v>0</v>
      </c>
      <c r="AD369" s="105">
        <f t="shared" si="71"/>
        <v>0</v>
      </c>
      <c r="AE369" s="105">
        <f t="shared" si="71"/>
        <v>0</v>
      </c>
      <c r="AF369" s="105">
        <f t="shared" si="75"/>
        <v>0</v>
      </c>
    </row>
    <row r="370" spans="1:32" outlineLevel="1" x14ac:dyDescent="0.25">
      <c r="A370" s="103" t="str">
        <f>+$A$5&amp;$A$291&amp;B370</f>
        <v>DM-PIERRoll offRODEL</v>
      </c>
      <c r="B370" s="103" t="s">
        <v>786</v>
      </c>
      <c r="C370" s="103" t="s">
        <v>787</v>
      </c>
      <c r="D370" s="127">
        <v>0</v>
      </c>
      <c r="E370" s="127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30">
        <f t="shared" si="73"/>
        <v>0</v>
      </c>
      <c r="T370" s="105">
        <f t="shared" si="74"/>
        <v>0</v>
      </c>
      <c r="U370" s="105">
        <f t="shared" si="74"/>
        <v>0</v>
      </c>
      <c r="V370" s="105">
        <f t="shared" si="74"/>
        <v>0</v>
      </c>
      <c r="W370" s="105">
        <f t="shared" si="74"/>
        <v>0</v>
      </c>
      <c r="X370" s="105">
        <f t="shared" si="74"/>
        <v>0</v>
      </c>
      <c r="Y370" s="105">
        <f t="shared" si="74"/>
        <v>0</v>
      </c>
      <c r="Z370" s="105">
        <f t="shared" si="71"/>
        <v>0</v>
      </c>
      <c r="AA370" s="105">
        <f t="shared" si="71"/>
        <v>0</v>
      </c>
      <c r="AB370" s="105">
        <f t="shared" si="71"/>
        <v>0</v>
      </c>
      <c r="AC370" s="105">
        <f t="shared" si="71"/>
        <v>0</v>
      </c>
      <c r="AD370" s="105">
        <f t="shared" si="71"/>
        <v>0</v>
      </c>
      <c r="AE370" s="105">
        <f t="shared" si="71"/>
        <v>0</v>
      </c>
      <c r="AF370" s="105">
        <f t="shared" si="75"/>
        <v>0</v>
      </c>
    </row>
    <row r="371" spans="1:32" outlineLevel="1" x14ac:dyDescent="0.25">
      <c r="A371" s="103" t="str">
        <f>+$A$5&amp;$A$291&amp;B371</f>
        <v>DM-PIERRoll offROMILE</v>
      </c>
      <c r="B371" s="103" t="s">
        <v>788</v>
      </c>
      <c r="C371" s="103" t="s">
        <v>789</v>
      </c>
      <c r="D371" s="127">
        <v>0</v>
      </c>
      <c r="E371" s="127">
        <v>0</v>
      </c>
      <c r="F371" s="129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30">
        <f t="shared" si="73"/>
        <v>0</v>
      </c>
      <c r="T371" s="105">
        <f t="shared" si="74"/>
        <v>0</v>
      </c>
      <c r="U371" s="105">
        <f t="shared" si="74"/>
        <v>0</v>
      </c>
      <c r="V371" s="105">
        <f t="shared" si="74"/>
        <v>0</v>
      </c>
      <c r="W371" s="105">
        <f t="shared" si="74"/>
        <v>0</v>
      </c>
      <c r="X371" s="105">
        <f t="shared" si="74"/>
        <v>0</v>
      </c>
      <c r="Y371" s="105">
        <f t="shared" si="74"/>
        <v>0</v>
      </c>
      <c r="Z371" s="105">
        <f t="shared" si="71"/>
        <v>0</v>
      </c>
      <c r="AA371" s="105">
        <f t="shared" si="71"/>
        <v>0</v>
      </c>
      <c r="AB371" s="105">
        <f t="shared" si="71"/>
        <v>0</v>
      </c>
      <c r="AC371" s="105">
        <f t="shared" si="71"/>
        <v>0</v>
      </c>
      <c r="AD371" s="105">
        <f t="shared" si="71"/>
        <v>0</v>
      </c>
      <c r="AE371" s="105">
        <f t="shared" si="71"/>
        <v>0</v>
      </c>
      <c r="AF371" s="105">
        <f t="shared" si="75"/>
        <v>0</v>
      </c>
    </row>
    <row r="372" spans="1:32" outlineLevel="1" x14ac:dyDescent="0.25">
      <c r="A372" s="103" t="str">
        <f>+$A$5&amp;$A$291&amp;B372</f>
        <v>DM-PIERRoll offRORELOCATE</v>
      </c>
      <c r="B372" s="103" t="s">
        <v>790</v>
      </c>
      <c r="C372" s="103" t="s">
        <v>791</v>
      </c>
      <c r="D372" s="127">
        <v>0</v>
      </c>
      <c r="E372" s="127">
        <v>0</v>
      </c>
      <c r="F372" s="129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30">
        <f t="shared" si="73"/>
        <v>0</v>
      </c>
      <c r="T372" s="105">
        <f t="shared" si="74"/>
        <v>0</v>
      </c>
      <c r="U372" s="105">
        <f t="shared" si="74"/>
        <v>0</v>
      </c>
      <c r="V372" s="105">
        <f t="shared" si="74"/>
        <v>0</v>
      </c>
      <c r="W372" s="105">
        <f t="shared" si="74"/>
        <v>0</v>
      </c>
      <c r="X372" s="105">
        <f t="shared" si="74"/>
        <v>0</v>
      </c>
      <c r="Y372" s="105">
        <f t="shared" si="74"/>
        <v>0</v>
      </c>
      <c r="Z372" s="105">
        <f t="shared" si="71"/>
        <v>0</v>
      </c>
      <c r="AA372" s="105">
        <f t="shared" si="71"/>
        <v>0</v>
      </c>
      <c r="AB372" s="105">
        <f t="shared" si="71"/>
        <v>0</v>
      </c>
      <c r="AC372" s="105">
        <f t="shared" si="71"/>
        <v>0</v>
      </c>
      <c r="AD372" s="105">
        <f t="shared" si="71"/>
        <v>0</v>
      </c>
      <c r="AE372" s="105">
        <f t="shared" si="71"/>
        <v>0</v>
      </c>
      <c r="AF372" s="105">
        <f t="shared" si="75"/>
        <v>0</v>
      </c>
    </row>
    <row r="373" spans="1:32" outlineLevel="1" x14ac:dyDescent="0.25">
      <c r="D373" s="127"/>
      <c r="E373" s="127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30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5"/>
      <c r="AD373" s="105"/>
      <c r="AE373" s="105"/>
      <c r="AF373" s="105"/>
    </row>
    <row r="374" spans="1:32" outlineLevel="1" x14ac:dyDescent="0.25">
      <c r="C374" s="135" t="s">
        <v>799</v>
      </c>
      <c r="D374" s="127"/>
      <c r="E374" s="127"/>
      <c r="F374" s="136">
        <f>SUM(F305:F373)</f>
        <v>96602.6</v>
      </c>
      <c r="G374" s="136">
        <f t="shared" ref="G374:R374" si="76">SUM(G292:G373)</f>
        <v>131200.43</v>
      </c>
      <c r="H374" s="136">
        <f t="shared" si="76"/>
        <v>208869.1</v>
      </c>
      <c r="I374" s="136">
        <f t="shared" si="76"/>
        <v>152007.99</v>
      </c>
      <c r="J374" s="136">
        <f t="shared" si="76"/>
        <v>116060.65</v>
      </c>
      <c r="K374" s="136">
        <f t="shared" si="76"/>
        <v>96552.5</v>
      </c>
      <c r="L374" s="136">
        <f t="shared" si="76"/>
        <v>159340.5</v>
      </c>
      <c r="M374" s="136">
        <f t="shared" si="76"/>
        <v>223108.99</v>
      </c>
      <c r="N374" s="136">
        <f t="shared" si="76"/>
        <v>113935.75</v>
      </c>
      <c r="O374" s="136">
        <f t="shared" si="76"/>
        <v>319139</v>
      </c>
      <c r="P374" s="136">
        <f t="shared" si="76"/>
        <v>95409</v>
      </c>
      <c r="Q374" s="136">
        <f t="shared" si="76"/>
        <v>167512.75</v>
      </c>
      <c r="R374" s="136">
        <f t="shared" si="76"/>
        <v>1879739.26</v>
      </c>
      <c r="T374" s="137">
        <f t="shared" ref="T374:AF374" si="77">+SUM(T312:T322)</f>
        <v>0</v>
      </c>
      <c r="U374" s="137">
        <f t="shared" si="77"/>
        <v>0</v>
      </c>
      <c r="V374" s="137">
        <f t="shared" si="77"/>
        <v>0</v>
      </c>
      <c r="W374" s="137">
        <f t="shared" si="77"/>
        <v>0</v>
      </c>
      <c r="X374" s="137">
        <f t="shared" si="77"/>
        <v>0</v>
      </c>
      <c r="Y374" s="137">
        <f t="shared" si="77"/>
        <v>0</v>
      </c>
      <c r="Z374" s="137">
        <f t="shared" si="77"/>
        <v>0</v>
      </c>
      <c r="AA374" s="137">
        <f t="shared" si="77"/>
        <v>0</v>
      </c>
      <c r="AB374" s="137">
        <f t="shared" si="77"/>
        <v>0</v>
      </c>
      <c r="AC374" s="137">
        <f t="shared" si="77"/>
        <v>0</v>
      </c>
      <c r="AD374" s="137">
        <f t="shared" si="77"/>
        <v>0</v>
      </c>
      <c r="AE374" s="137">
        <f t="shared" si="77"/>
        <v>0</v>
      </c>
      <c r="AF374" s="137">
        <f t="shared" si="77"/>
        <v>0</v>
      </c>
    </row>
    <row r="375" spans="1:32" outlineLevel="1" x14ac:dyDescent="0.25">
      <c r="D375" s="127"/>
      <c r="E375" s="127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30"/>
      <c r="T375" s="105">
        <f t="shared" ref="T375:AF375" si="78">+SUM(T332:T338)</f>
        <v>0</v>
      </c>
      <c r="U375" s="105">
        <f t="shared" si="78"/>
        <v>0</v>
      </c>
      <c r="V375" s="105">
        <f t="shared" si="78"/>
        <v>0</v>
      </c>
      <c r="W375" s="105">
        <f t="shared" si="78"/>
        <v>0</v>
      </c>
      <c r="X375" s="105">
        <f t="shared" si="78"/>
        <v>0</v>
      </c>
      <c r="Y375" s="105">
        <f t="shared" si="78"/>
        <v>0</v>
      </c>
      <c r="Z375" s="105">
        <f t="shared" si="78"/>
        <v>0</v>
      </c>
      <c r="AA375" s="105">
        <f t="shared" si="78"/>
        <v>0</v>
      </c>
      <c r="AB375" s="105">
        <f t="shared" si="78"/>
        <v>0</v>
      </c>
      <c r="AC375" s="105">
        <f t="shared" si="78"/>
        <v>0</v>
      </c>
      <c r="AD375" s="105">
        <f t="shared" si="78"/>
        <v>0</v>
      </c>
      <c r="AE375" s="105">
        <f t="shared" si="78"/>
        <v>0</v>
      </c>
      <c r="AF375" s="105">
        <f t="shared" si="78"/>
        <v>0</v>
      </c>
    </row>
    <row r="376" spans="1:32" outlineLevel="1" x14ac:dyDescent="0.25">
      <c r="B376" s="7" t="s">
        <v>800</v>
      </c>
      <c r="D376" s="127"/>
      <c r="E376" s="127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30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5"/>
      <c r="AF376" s="105"/>
    </row>
    <row r="377" spans="1:32" outlineLevel="1" x14ac:dyDescent="0.25">
      <c r="A377" s="103" t="str">
        <f>+$A$5&amp;$A$291&amp;B377</f>
        <v>DM-PIERRoll offDISP</v>
      </c>
      <c r="B377" s="103" t="s">
        <v>801</v>
      </c>
      <c r="C377" s="103" t="s">
        <v>802</v>
      </c>
      <c r="D377" s="127">
        <v>0</v>
      </c>
      <c r="E377" s="127">
        <v>174.84</v>
      </c>
      <c r="F377" s="129">
        <v>1376.69</v>
      </c>
      <c r="G377" s="129">
        <v>19712.009999999998</v>
      </c>
      <c r="H377" s="129">
        <v>510.53</v>
      </c>
      <c r="I377" s="129">
        <v>916.16</v>
      </c>
      <c r="J377" s="129">
        <v>839.23</v>
      </c>
      <c r="K377" s="129">
        <v>0</v>
      </c>
      <c r="L377" s="129">
        <v>0</v>
      </c>
      <c r="M377" s="129">
        <v>0</v>
      </c>
      <c r="N377" s="129">
        <v>2440.77</v>
      </c>
      <c r="O377" s="129">
        <v>695.19</v>
      </c>
      <c r="P377" s="129">
        <v>0</v>
      </c>
      <c r="Q377" s="129">
        <v>1198.6099999999999</v>
      </c>
      <c r="R377" s="130">
        <f t="shared" ref="R377:R381" si="79">+SUM(F377:Q377)</f>
        <v>27689.189999999995</v>
      </c>
      <c r="T377" s="105">
        <f t="shared" ref="T377:AE381" si="80">+IFERROR(F377/$D377,0)</f>
        <v>0</v>
      </c>
      <c r="U377" s="105">
        <f t="shared" si="80"/>
        <v>0</v>
      </c>
      <c r="V377" s="105">
        <f t="shared" si="80"/>
        <v>0</v>
      </c>
      <c r="W377" s="105">
        <f t="shared" si="80"/>
        <v>0</v>
      </c>
      <c r="X377" s="105">
        <f t="shared" si="80"/>
        <v>0</v>
      </c>
      <c r="Y377" s="105">
        <f t="shared" si="80"/>
        <v>0</v>
      </c>
      <c r="Z377" s="105">
        <f t="shared" si="80"/>
        <v>0</v>
      </c>
      <c r="AA377" s="105">
        <f t="shared" si="80"/>
        <v>0</v>
      </c>
      <c r="AB377" s="105">
        <f t="shared" si="80"/>
        <v>0</v>
      </c>
      <c r="AC377" s="105">
        <f t="shared" si="80"/>
        <v>0</v>
      </c>
      <c r="AD377" s="105">
        <f t="shared" si="80"/>
        <v>0</v>
      </c>
      <c r="AE377" s="105">
        <f t="shared" si="80"/>
        <v>0</v>
      </c>
      <c r="AF377" s="105">
        <f t="shared" ref="AF377:AF381" si="81">+SUM(T377:AE377)/$AD$2</f>
        <v>0</v>
      </c>
    </row>
    <row r="378" spans="1:32" outlineLevel="1" x14ac:dyDescent="0.25">
      <c r="A378" s="103" t="str">
        <f>+$A$5&amp;$A$291&amp;B378</f>
        <v>DM-PIERRoll offDISP-ASB</v>
      </c>
      <c r="B378" s="103" t="s">
        <v>803</v>
      </c>
      <c r="C378" s="103" t="s">
        <v>804</v>
      </c>
      <c r="D378" s="127">
        <v>0</v>
      </c>
      <c r="E378" s="127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30">
        <f t="shared" si="79"/>
        <v>0</v>
      </c>
      <c r="T378" s="105">
        <f t="shared" si="80"/>
        <v>0</v>
      </c>
      <c r="U378" s="105">
        <f t="shared" si="80"/>
        <v>0</v>
      </c>
      <c r="V378" s="105">
        <f t="shared" si="80"/>
        <v>0</v>
      </c>
      <c r="W378" s="105">
        <f t="shared" si="80"/>
        <v>0</v>
      </c>
      <c r="X378" s="105">
        <f t="shared" si="80"/>
        <v>0</v>
      </c>
      <c r="Y378" s="105">
        <f t="shared" si="80"/>
        <v>0</v>
      </c>
      <c r="Z378" s="105">
        <f t="shared" si="80"/>
        <v>0</v>
      </c>
      <c r="AA378" s="105">
        <f t="shared" si="80"/>
        <v>0</v>
      </c>
      <c r="AB378" s="105">
        <f t="shared" si="80"/>
        <v>0</v>
      </c>
      <c r="AC378" s="105">
        <f t="shared" si="80"/>
        <v>0</v>
      </c>
      <c r="AD378" s="105">
        <f t="shared" si="80"/>
        <v>0</v>
      </c>
      <c r="AE378" s="105">
        <f t="shared" si="80"/>
        <v>0</v>
      </c>
      <c r="AF378" s="105">
        <f t="shared" si="81"/>
        <v>0</v>
      </c>
    </row>
    <row r="379" spans="1:32" outlineLevel="1" x14ac:dyDescent="0.25">
      <c r="A379" s="103" t="str">
        <f>+$A$5&amp;$A$291&amp;B379</f>
        <v>DM-PIERRoll offDISP-MAN</v>
      </c>
      <c r="B379" s="103" t="s">
        <v>805</v>
      </c>
      <c r="C379" s="103" t="s">
        <v>806</v>
      </c>
      <c r="D379" s="127">
        <v>0</v>
      </c>
      <c r="E379" s="127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30">
        <f t="shared" si="79"/>
        <v>0</v>
      </c>
      <c r="T379" s="105">
        <f t="shared" si="80"/>
        <v>0</v>
      </c>
      <c r="U379" s="105">
        <f t="shared" si="80"/>
        <v>0</v>
      </c>
      <c r="V379" s="105">
        <f t="shared" si="80"/>
        <v>0</v>
      </c>
      <c r="W379" s="105">
        <f t="shared" si="80"/>
        <v>0</v>
      </c>
      <c r="X379" s="105">
        <f t="shared" si="80"/>
        <v>0</v>
      </c>
      <c r="Y379" s="105">
        <f t="shared" si="80"/>
        <v>0</v>
      </c>
      <c r="Z379" s="105">
        <f t="shared" si="80"/>
        <v>0</v>
      </c>
      <c r="AA379" s="105">
        <f t="shared" si="80"/>
        <v>0</v>
      </c>
      <c r="AB379" s="105">
        <f t="shared" si="80"/>
        <v>0</v>
      </c>
      <c r="AC379" s="105">
        <f t="shared" si="80"/>
        <v>0</v>
      </c>
      <c r="AD379" s="105">
        <f t="shared" si="80"/>
        <v>0</v>
      </c>
      <c r="AE379" s="105">
        <f t="shared" si="80"/>
        <v>0</v>
      </c>
      <c r="AF379" s="105">
        <f t="shared" si="81"/>
        <v>0</v>
      </c>
    </row>
    <row r="380" spans="1:32" outlineLevel="1" x14ac:dyDescent="0.25">
      <c r="A380" s="103" t="str">
        <f>+$A$5&amp;$A$291&amp;B380</f>
        <v>DM-PIERRoll offDISP-RECY</v>
      </c>
      <c r="B380" s="103" t="s">
        <v>807</v>
      </c>
      <c r="C380" s="103" t="s">
        <v>808</v>
      </c>
      <c r="D380" s="127">
        <v>0</v>
      </c>
      <c r="E380" s="127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30">
        <f t="shared" si="79"/>
        <v>0</v>
      </c>
      <c r="T380" s="105">
        <f t="shared" si="80"/>
        <v>0</v>
      </c>
      <c r="U380" s="105">
        <f t="shared" si="80"/>
        <v>0</v>
      </c>
      <c r="V380" s="105">
        <f t="shared" si="80"/>
        <v>0</v>
      </c>
      <c r="W380" s="105">
        <f t="shared" si="80"/>
        <v>0</v>
      </c>
      <c r="X380" s="105">
        <f t="shared" si="80"/>
        <v>0</v>
      </c>
      <c r="Y380" s="105">
        <f t="shared" si="80"/>
        <v>0</v>
      </c>
      <c r="Z380" s="105">
        <f t="shared" si="80"/>
        <v>0</v>
      </c>
      <c r="AA380" s="105">
        <f t="shared" si="80"/>
        <v>0</v>
      </c>
      <c r="AB380" s="105">
        <f t="shared" si="80"/>
        <v>0</v>
      </c>
      <c r="AC380" s="105">
        <f t="shared" si="80"/>
        <v>0</v>
      </c>
      <c r="AD380" s="105">
        <f t="shared" si="80"/>
        <v>0</v>
      </c>
      <c r="AE380" s="105">
        <f t="shared" si="80"/>
        <v>0</v>
      </c>
      <c r="AF380" s="105">
        <f t="shared" si="81"/>
        <v>0</v>
      </c>
    </row>
    <row r="381" spans="1:32" outlineLevel="1" x14ac:dyDescent="0.25">
      <c r="A381" s="103" t="str">
        <f>+$A$5&amp;$A$291&amp;B381</f>
        <v>DM-PIERRoll offDISP-WD</v>
      </c>
      <c r="B381" s="103" t="s">
        <v>809</v>
      </c>
      <c r="C381" s="103" t="s">
        <v>810</v>
      </c>
      <c r="D381" s="127">
        <v>0</v>
      </c>
      <c r="E381" s="127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30">
        <f t="shared" si="79"/>
        <v>0</v>
      </c>
      <c r="T381" s="105">
        <f t="shared" si="80"/>
        <v>0</v>
      </c>
      <c r="U381" s="105">
        <f t="shared" si="80"/>
        <v>0</v>
      </c>
      <c r="V381" s="105">
        <f t="shared" si="80"/>
        <v>0</v>
      </c>
      <c r="W381" s="105">
        <f t="shared" si="80"/>
        <v>0</v>
      </c>
      <c r="X381" s="105">
        <f t="shared" si="80"/>
        <v>0</v>
      </c>
      <c r="Y381" s="105">
        <f t="shared" si="80"/>
        <v>0</v>
      </c>
      <c r="Z381" s="105">
        <f t="shared" si="80"/>
        <v>0</v>
      </c>
      <c r="AA381" s="105">
        <f t="shared" si="80"/>
        <v>0</v>
      </c>
      <c r="AB381" s="105">
        <f t="shared" si="80"/>
        <v>0</v>
      </c>
      <c r="AC381" s="105">
        <f t="shared" si="80"/>
        <v>0</v>
      </c>
      <c r="AD381" s="105">
        <f t="shared" si="80"/>
        <v>0</v>
      </c>
      <c r="AE381" s="105">
        <f t="shared" si="80"/>
        <v>0</v>
      </c>
      <c r="AF381" s="105">
        <f t="shared" si="81"/>
        <v>0</v>
      </c>
    </row>
    <row r="382" spans="1:32" outlineLevel="1" x14ac:dyDescent="0.25">
      <c r="D382" s="127"/>
      <c r="E382" s="127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30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</row>
    <row r="383" spans="1:32" outlineLevel="1" x14ac:dyDescent="0.25">
      <c r="C383" s="135" t="s">
        <v>811</v>
      </c>
      <c r="D383" s="127"/>
      <c r="E383" s="127"/>
      <c r="F383" s="136">
        <f t="shared" ref="F383:R383" si="82">SUM(F377:F382)</f>
        <v>1376.69</v>
      </c>
      <c r="G383" s="136">
        <f t="shared" si="82"/>
        <v>19712.009999999998</v>
      </c>
      <c r="H383" s="136">
        <f t="shared" si="82"/>
        <v>510.53</v>
      </c>
      <c r="I383" s="136">
        <f t="shared" si="82"/>
        <v>916.16</v>
      </c>
      <c r="J383" s="136">
        <f t="shared" si="82"/>
        <v>839.23</v>
      </c>
      <c r="K383" s="136">
        <f t="shared" si="82"/>
        <v>0</v>
      </c>
      <c r="L383" s="136">
        <f t="shared" si="82"/>
        <v>0</v>
      </c>
      <c r="M383" s="136">
        <f t="shared" si="82"/>
        <v>0</v>
      </c>
      <c r="N383" s="136">
        <f t="shared" si="82"/>
        <v>2440.77</v>
      </c>
      <c r="O383" s="136">
        <f t="shared" si="82"/>
        <v>695.19</v>
      </c>
      <c r="P383" s="136">
        <f t="shared" si="82"/>
        <v>0</v>
      </c>
      <c r="Q383" s="136">
        <f t="shared" si="82"/>
        <v>1198.6099999999999</v>
      </c>
      <c r="R383" s="136">
        <f t="shared" si="82"/>
        <v>27689.189999999995</v>
      </c>
      <c r="T383" s="137"/>
      <c r="U383" s="137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</row>
    <row r="384" spans="1:32" outlineLevel="1" x14ac:dyDescent="0.25">
      <c r="D384" s="127"/>
      <c r="E384" s="127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30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</row>
    <row r="385" spans="1:32" outlineLevel="1" x14ac:dyDescent="0.25">
      <c r="D385" s="127"/>
      <c r="E385" s="127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30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5"/>
      <c r="AD385" s="105"/>
      <c r="AE385" s="105"/>
      <c r="AF385" s="105"/>
    </row>
    <row r="386" spans="1:32" s="7" customFormat="1" x14ac:dyDescent="0.25">
      <c r="B386" s="7" t="s">
        <v>812</v>
      </c>
      <c r="D386" s="127"/>
      <c r="E386" s="127"/>
      <c r="F386" s="144">
        <f t="shared" ref="F386:AF386" si="83">+F374+F383</f>
        <v>97979.290000000008</v>
      </c>
      <c r="G386" s="144">
        <f t="shared" si="83"/>
        <v>150912.44</v>
      </c>
      <c r="H386" s="144">
        <f t="shared" si="83"/>
        <v>209379.63</v>
      </c>
      <c r="I386" s="144">
        <f t="shared" si="83"/>
        <v>152924.15</v>
      </c>
      <c r="J386" s="144">
        <f t="shared" si="83"/>
        <v>116899.87999999999</v>
      </c>
      <c r="K386" s="144">
        <f t="shared" si="83"/>
        <v>96552.5</v>
      </c>
      <c r="L386" s="144">
        <f t="shared" si="83"/>
        <v>159340.5</v>
      </c>
      <c r="M386" s="144">
        <f t="shared" si="83"/>
        <v>223108.99</v>
      </c>
      <c r="N386" s="144">
        <f t="shared" si="83"/>
        <v>116376.52</v>
      </c>
      <c r="O386" s="144">
        <f t="shared" si="83"/>
        <v>319834.19</v>
      </c>
      <c r="P386" s="144">
        <f t="shared" si="83"/>
        <v>95409</v>
      </c>
      <c r="Q386" s="144">
        <f t="shared" si="83"/>
        <v>168711.36</v>
      </c>
      <c r="R386" s="130">
        <f t="shared" ref="R386" si="84">+SUM(F386:Q386)</f>
        <v>1907428.4499999997</v>
      </c>
      <c r="S386" s="109"/>
      <c r="T386" s="145">
        <f t="shared" si="83"/>
        <v>0</v>
      </c>
      <c r="U386" s="145">
        <f t="shared" si="83"/>
        <v>0</v>
      </c>
      <c r="V386" s="145">
        <f t="shared" si="83"/>
        <v>0</v>
      </c>
      <c r="W386" s="145">
        <f t="shared" si="83"/>
        <v>0</v>
      </c>
      <c r="X386" s="145">
        <f t="shared" si="83"/>
        <v>0</v>
      </c>
      <c r="Y386" s="145">
        <f t="shared" si="83"/>
        <v>0</v>
      </c>
      <c r="Z386" s="145">
        <f t="shared" si="83"/>
        <v>0</v>
      </c>
      <c r="AA386" s="145">
        <f t="shared" si="83"/>
        <v>0</v>
      </c>
      <c r="AB386" s="145">
        <f t="shared" si="83"/>
        <v>0</v>
      </c>
      <c r="AC386" s="145">
        <f t="shared" si="83"/>
        <v>0</v>
      </c>
      <c r="AD386" s="145">
        <f t="shared" si="83"/>
        <v>0</v>
      </c>
      <c r="AE386" s="145">
        <f t="shared" si="83"/>
        <v>0</v>
      </c>
      <c r="AF386" s="145">
        <f t="shared" si="83"/>
        <v>0</v>
      </c>
    </row>
    <row r="387" spans="1:32" s="7" customFormat="1" outlineLevel="1" x14ac:dyDescent="0.25">
      <c r="D387" s="127"/>
      <c r="E387" s="127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30"/>
      <c r="S387" s="109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</row>
    <row r="388" spans="1:32" s="7" customFormat="1" outlineLevel="1" x14ac:dyDescent="0.25">
      <c r="D388" s="127"/>
      <c r="E388" s="127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30"/>
      <c r="S388" s="109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</row>
    <row r="389" spans="1:32" outlineLevel="1" x14ac:dyDescent="0.25">
      <c r="A389" s="103" t="s">
        <v>30</v>
      </c>
      <c r="B389" s="121" t="s">
        <v>813</v>
      </c>
      <c r="D389" s="127"/>
      <c r="E389" s="127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30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5"/>
      <c r="AD389" s="105"/>
      <c r="AE389" s="105"/>
      <c r="AF389" s="105"/>
    </row>
    <row r="390" spans="1:32" outlineLevel="1" x14ac:dyDescent="0.25">
      <c r="A390" s="103" t="str">
        <f>+$A$5&amp;$A$389&amp;B390</f>
        <v>DM-PIERMedical WasteMD10</v>
      </c>
      <c r="B390" s="103" t="s">
        <v>814</v>
      </c>
      <c r="C390" s="103" t="s">
        <v>815</v>
      </c>
      <c r="D390" s="127">
        <v>0</v>
      </c>
      <c r="E390" s="127"/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30">
        <f t="shared" ref="R390:R392" si="85">+SUM(F390:Q390)</f>
        <v>0</v>
      </c>
      <c r="T390" s="105">
        <f t="shared" ref="T390:AE392" si="86">+IFERROR(F390/$D390,0)</f>
        <v>0</v>
      </c>
      <c r="U390" s="105">
        <f t="shared" si="86"/>
        <v>0</v>
      </c>
      <c r="V390" s="105">
        <f t="shared" si="86"/>
        <v>0</v>
      </c>
      <c r="W390" s="105">
        <f t="shared" si="86"/>
        <v>0</v>
      </c>
      <c r="X390" s="105">
        <f t="shared" si="86"/>
        <v>0</v>
      </c>
      <c r="Y390" s="105">
        <f t="shared" si="86"/>
        <v>0</v>
      </c>
      <c r="Z390" s="105">
        <f t="shared" si="86"/>
        <v>0</v>
      </c>
      <c r="AA390" s="105">
        <f t="shared" si="86"/>
        <v>0</v>
      </c>
      <c r="AB390" s="105">
        <f t="shared" si="86"/>
        <v>0</v>
      </c>
      <c r="AC390" s="105">
        <f t="shared" si="86"/>
        <v>0</v>
      </c>
      <c r="AD390" s="105">
        <f t="shared" si="86"/>
        <v>0</v>
      </c>
      <c r="AE390" s="105">
        <f t="shared" si="86"/>
        <v>0</v>
      </c>
      <c r="AF390" s="105">
        <f t="shared" ref="AF390:AF392" si="87">+SUM(T390:AE390)/$AD$2</f>
        <v>0</v>
      </c>
    </row>
    <row r="391" spans="1:32" outlineLevel="1" x14ac:dyDescent="0.25">
      <c r="A391" s="103" t="str">
        <f>+$A$5&amp;$A$389&amp;B391</f>
        <v>DM-PIERMedical WasteMD20</v>
      </c>
      <c r="B391" s="103" t="s">
        <v>816</v>
      </c>
      <c r="C391" s="103" t="s">
        <v>817</v>
      </c>
      <c r="D391" s="127">
        <v>0</v>
      </c>
      <c r="E391" s="127"/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30">
        <f t="shared" si="85"/>
        <v>0</v>
      </c>
      <c r="T391" s="105">
        <f t="shared" si="86"/>
        <v>0</v>
      </c>
      <c r="U391" s="105">
        <f t="shared" si="86"/>
        <v>0</v>
      </c>
      <c r="V391" s="105">
        <f t="shared" si="86"/>
        <v>0</v>
      </c>
      <c r="W391" s="105">
        <f t="shared" si="86"/>
        <v>0</v>
      </c>
      <c r="X391" s="105">
        <f t="shared" si="86"/>
        <v>0</v>
      </c>
      <c r="Y391" s="105">
        <f t="shared" si="86"/>
        <v>0</v>
      </c>
      <c r="Z391" s="105">
        <f t="shared" si="86"/>
        <v>0</v>
      </c>
      <c r="AA391" s="105">
        <f t="shared" si="86"/>
        <v>0</v>
      </c>
      <c r="AB391" s="105">
        <f t="shared" si="86"/>
        <v>0</v>
      </c>
      <c r="AC391" s="105">
        <f t="shared" si="86"/>
        <v>0</v>
      </c>
      <c r="AD391" s="105">
        <f t="shared" si="86"/>
        <v>0</v>
      </c>
      <c r="AE391" s="105">
        <f t="shared" si="86"/>
        <v>0</v>
      </c>
      <c r="AF391" s="105">
        <f t="shared" si="87"/>
        <v>0</v>
      </c>
    </row>
    <row r="392" spans="1:32" outlineLevel="1" x14ac:dyDescent="0.25">
      <c r="A392" s="103" t="str">
        <f>+$A$5&amp;$A$389&amp;B392</f>
        <v>DM-PIERMedical WasteMD35</v>
      </c>
      <c r="B392" s="103" t="s">
        <v>818</v>
      </c>
      <c r="C392" s="103" t="s">
        <v>819</v>
      </c>
      <c r="D392" s="127">
        <v>0</v>
      </c>
      <c r="E392" s="127"/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30">
        <f t="shared" si="85"/>
        <v>0</v>
      </c>
      <c r="T392" s="105">
        <f t="shared" si="86"/>
        <v>0</v>
      </c>
      <c r="U392" s="105">
        <f t="shared" si="86"/>
        <v>0</v>
      </c>
      <c r="V392" s="105">
        <f t="shared" si="86"/>
        <v>0</v>
      </c>
      <c r="W392" s="105">
        <f t="shared" si="86"/>
        <v>0</v>
      </c>
      <c r="X392" s="105">
        <f t="shared" si="86"/>
        <v>0</v>
      </c>
      <c r="Y392" s="105">
        <f t="shared" si="86"/>
        <v>0</v>
      </c>
      <c r="Z392" s="105">
        <f t="shared" si="86"/>
        <v>0</v>
      </c>
      <c r="AA392" s="105">
        <f t="shared" si="86"/>
        <v>0</v>
      </c>
      <c r="AB392" s="105">
        <f t="shared" si="86"/>
        <v>0</v>
      </c>
      <c r="AC392" s="105">
        <f t="shared" si="86"/>
        <v>0</v>
      </c>
      <c r="AD392" s="105">
        <f t="shared" si="86"/>
        <v>0</v>
      </c>
      <c r="AE392" s="105">
        <f t="shared" si="86"/>
        <v>0</v>
      </c>
      <c r="AF392" s="105">
        <f t="shared" si="87"/>
        <v>0</v>
      </c>
    </row>
    <row r="393" spans="1:32" outlineLevel="1" x14ac:dyDescent="0.25">
      <c r="D393" s="127"/>
      <c r="E393" s="127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30"/>
      <c r="T393" s="105"/>
      <c r="U393" s="105"/>
      <c r="V393" s="105"/>
      <c r="W393" s="105"/>
      <c r="X393" s="105"/>
      <c r="Y393" s="105"/>
      <c r="Z393" s="105"/>
      <c r="AA393" s="105"/>
      <c r="AB393" s="105"/>
      <c r="AC393" s="105"/>
      <c r="AD393" s="105"/>
      <c r="AE393" s="105"/>
      <c r="AF393" s="105"/>
    </row>
    <row r="394" spans="1:32" outlineLevel="1" x14ac:dyDescent="0.25">
      <c r="C394" s="135" t="s">
        <v>826</v>
      </c>
      <c r="D394" s="127"/>
      <c r="E394" s="127"/>
      <c r="F394" s="136">
        <f t="shared" ref="F394:R394" si="88">+SUM(F390:F393)</f>
        <v>0</v>
      </c>
      <c r="G394" s="136">
        <f t="shared" si="88"/>
        <v>0</v>
      </c>
      <c r="H394" s="136">
        <f t="shared" si="88"/>
        <v>0</v>
      </c>
      <c r="I394" s="136">
        <f t="shared" si="88"/>
        <v>0</v>
      </c>
      <c r="J394" s="136">
        <f t="shared" si="88"/>
        <v>0</v>
      </c>
      <c r="K394" s="136">
        <f t="shared" si="88"/>
        <v>0</v>
      </c>
      <c r="L394" s="136">
        <f t="shared" si="88"/>
        <v>0</v>
      </c>
      <c r="M394" s="136">
        <f t="shared" si="88"/>
        <v>0</v>
      </c>
      <c r="N394" s="136">
        <f t="shared" si="88"/>
        <v>0</v>
      </c>
      <c r="O394" s="136">
        <f t="shared" si="88"/>
        <v>0</v>
      </c>
      <c r="P394" s="136">
        <f t="shared" si="88"/>
        <v>0</v>
      </c>
      <c r="Q394" s="136">
        <f t="shared" si="88"/>
        <v>0</v>
      </c>
      <c r="R394" s="136">
        <f t="shared" si="88"/>
        <v>0</v>
      </c>
      <c r="T394" s="137">
        <f t="shared" ref="T394:AF394" si="89">+SUM(T390:T393)</f>
        <v>0</v>
      </c>
      <c r="U394" s="137">
        <f t="shared" si="89"/>
        <v>0</v>
      </c>
      <c r="V394" s="137">
        <f t="shared" si="89"/>
        <v>0</v>
      </c>
      <c r="W394" s="137">
        <f t="shared" si="89"/>
        <v>0</v>
      </c>
      <c r="X394" s="137">
        <f t="shared" si="89"/>
        <v>0</v>
      </c>
      <c r="Y394" s="137">
        <f t="shared" si="89"/>
        <v>0</v>
      </c>
      <c r="Z394" s="137">
        <f t="shared" si="89"/>
        <v>0</v>
      </c>
      <c r="AA394" s="137">
        <f t="shared" si="89"/>
        <v>0</v>
      </c>
      <c r="AB394" s="137">
        <f t="shared" si="89"/>
        <v>0</v>
      </c>
      <c r="AC394" s="137">
        <f t="shared" si="89"/>
        <v>0</v>
      </c>
      <c r="AD394" s="137">
        <f t="shared" si="89"/>
        <v>0</v>
      </c>
      <c r="AE394" s="137">
        <f t="shared" si="89"/>
        <v>0</v>
      </c>
      <c r="AF394" s="137">
        <f t="shared" si="89"/>
        <v>0</v>
      </c>
    </row>
    <row r="395" spans="1:32" outlineLevel="1" x14ac:dyDescent="0.25">
      <c r="C395" s="135"/>
      <c r="D395" s="127"/>
      <c r="E395" s="127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30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</row>
    <row r="396" spans="1:32" outlineLevel="1" x14ac:dyDescent="0.25">
      <c r="D396" s="127"/>
      <c r="E396" s="127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30"/>
      <c r="T396" s="149"/>
      <c r="U396" s="149"/>
      <c r="V396" s="149"/>
      <c r="W396" s="149"/>
      <c r="X396" s="149"/>
      <c r="Y396" s="149"/>
      <c r="Z396" s="149"/>
      <c r="AA396" s="149"/>
      <c r="AB396" s="149"/>
      <c r="AC396" s="149"/>
      <c r="AD396" s="149"/>
      <c r="AE396" s="149"/>
      <c r="AF396" s="149"/>
    </row>
    <row r="397" spans="1:32" s="7" customFormat="1" x14ac:dyDescent="0.25">
      <c r="B397" s="7" t="s">
        <v>827</v>
      </c>
      <c r="D397" s="127"/>
      <c r="E397" s="127"/>
      <c r="F397" s="144">
        <f>+F394</f>
        <v>0</v>
      </c>
      <c r="G397" s="144">
        <f t="shared" ref="G397:Q397" si="90">+G394</f>
        <v>0</v>
      </c>
      <c r="H397" s="144">
        <f t="shared" si="90"/>
        <v>0</v>
      </c>
      <c r="I397" s="144">
        <f t="shared" si="90"/>
        <v>0</v>
      </c>
      <c r="J397" s="144">
        <f t="shared" si="90"/>
        <v>0</v>
      </c>
      <c r="K397" s="144">
        <f t="shared" si="90"/>
        <v>0</v>
      </c>
      <c r="L397" s="144">
        <f t="shared" si="90"/>
        <v>0</v>
      </c>
      <c r="M397" s="144">
        <f t="shared" si="90"/>
        <v>0</v>
      </c>
      <c r="N397" s="144">
        <f t="shared" si="90"/>
        <v>0</v>
      </c>
      <c r="O397" s="144">
        <f t="shared" si="90"/>
        <v>0</v>
      </c>
      <c r="P397" s="144">
        <f t="shared" si="90"/>
        <v>0</v>
      </c>
      <c r="Q397" s="144">
        <f t="shared" si="90"/>
        <v>0</v>
      </c>
      <c r="R397" s="130">
        <f t="shared" ref="R397" si="91">+SUM(F397:Q397)</f>
        <v>0</v>
      </c>
      <c r="S397" s="109"/>
      <c r="T397" s="145">
        <f t="shared" ref="T397:AF397" si="92">+T394</f>
        <v>0</v>
      </c>
      <c r="U397" s="145">
        <f t="shared" si="92"/>
        <v>0</v>
      </c>
      <c r="V397" s="145">
        <f t="shared" si="92"/>
        <v>0</v>
      </c>
      <c r="W397" s="145">
        <f t="shared" si="92"/>
        <v>0</v>
      </c>
      <c r="X397" s="145">
        <f t="shared" si="92"/>
        <v>0</v>
      </c>
      <c r="Y397" s="145">
        <f t="shared" si="92"/>
        <v>0</v>
      </c>
      <c r="Z397" s="145">
        <f t="shared" si="92"/>
        <v>0</v>
      </c>
      <c r="AA397" s="145">
        <f t="shared" si="92"/>
        <v>0</v>
      </c>
      <c r="AB397" s="145">
        <f t="shared" si="92"/>
        <v>0</v>
      </c>
      <c r="AC397" s="145">
        <f t="shared" si="92"/>
        <v>0</v>
      </c>
      <c r="AD397" s="145">
        <f t="shared" si="92"/>
        <v>0</v>
      </c>
      <c r="AE397" s="145">
        <f t="shared" si="92"/>
        <v>0</v>
      </c>
      <c r="AF397" s="145">
        <f t="shared" si="92"/>
        <v>0</v>
      </c>
    </row>
    <row r="398" spans="1:32" s="7" customFormat="1" outlineLevel="1" x14ac:dyDescent="0.25">
      <c r="D398" s="127"/>
      <c r="E398" s="127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30"/>
      <c r="S398" s="109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</row>
    <row r="399" spans="1:32" s="7" customFormat="1" outlineLevel="1" x14ac:dyDescent="0.25">
      <c r="D399" s="127"/>
      <c r="E399" s="127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30"/>
      <c r="S399" s="109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</row>
    <row r="400" spans="1:32" outlineLevel="1" x14ac:dyDescent="0.25">
      <c r="A400" s="103" t="s">
        <v>865</v>
      </c>
      <c r="B400" s="121" t="s">
        <v>829</v>
      </c>
      <c r="D400" s="127"/>
      <c r="E400" s="127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30"/>
      <c r="T400" s="105"/>
      <c r="U400" s="105"/>
      <c r="V400" s="105"/>
      <c r="W400" s="105"/>
      <c r="X400" s="105"/>
      <c r="Y400" s="105"/>
      <c r="Z400" s="105"/>
      <c r="AA400" s="105"/>
      <c r="AB400" s="105"/>
      <c r="AC400" s="105"/>
      <c r="AD400" s="105"/>
      <c r="AE400" s="105"/>
      <c r="AF400" s="105"/>
    </row>
    <row r="401" spans="1:32" outlineLevel="1" x14ac:dyDescent="0.25">
      <c r="A401" s="103" t="str">
        <f t="shared" ref="A401:A408" si="93">+$A$5&amp;$A$400&amp;B401</f>
        <v>DM-PIERAccountingADJ-SB</v>
      </c>
      <c r="B401" s="103" t="s">
        <v>830</v>
      </c>
      <c r="C401" s="103" t="s">
        <v>831</v>
      </c>
      <c r="D401" s="127">
        <v>0</v>
      </c>
      <c r="E401" s="127"/>
      <c r="F401" s="129">
        <v>0</v>
      </c>
      <c r="G401" s="129">
        <v>0</v>
      </c>
      <c r="H401" s="129">
        <v>0</v>
      </c>
      <c r="I401" s="129">
        <v>0</v>
      </c>
      <c r="J401" s="129">
        <v>0.13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30">
        <f t="shared" ref="R401:R408" si="94">+SUM(F401:Q401)</f>
        <v>0.13</v>
      </c>
      <c r="T401" s="105">
        <f t="shared" ref="T401:AE408" si="95">+IFERROR(F401/$D401,0)</f>
        <v>0</v>
      </c>
      <c r="U401" s="105">
        <f t="shared" si="95"/>
        <v>0</v>
      </c>
      <c r="V401" s="105">
        <f t="shared" si="95"/>
        <v>0</v>
      </c>
      <c r="W401" s="105">
        <f t="shared" si="95"/>
        <v>0</v>
      </c>
      <c r="X401" s="105">
        <f t="shared" si="95"/>
        <v>0</v>
      </c>
      <c r="Y401" s="105">
        <f t="shared" si="95"/>
        <v>0</v>
      </c>
      <c r="Z401" s="105">
        <f t="shared" si="95"/>
        <v>0</v>
      </c>
      <c r="AA401" s="105">
        <f t="shared" si="95"/>
        <v>0</v>
      </c>
      <c r="AB401" s="105">
        <f t="shared" si="95"/>
        <v>0</v>
      </c>
      <c r="AC401" s="105">
        <f t="shared" si="95"/>
        <v>0</v>
      </c>
      <c r="AD401" s="105">
        <f t="shared" si="95"/>
        <v>0</v>
      </c>
      <c r="AE401" s="105">
        <f t="shared" si="95"/>
        <v>0</v>
      </c>
      <c r="AF401" s="105">
        <f t="shared" ref="AF401:AF408" si="96">+SUM(T401:AE401)/$AD$2</f>
        <v>0</v>
      </c>
    </row>
    <row r="402" spans="1:32" outlineLevel="1" x14ac:dyDescent="0.25">
      <c r="A402" s="103" t="str">
        <f t="shared" si="93"/>
        <v>DM-PIERAccountingADJTAX</v>
      </c>
      <c r="B402" s="103" t="s">
        <v>832</v>
      </c>
      <c r="C402" s="103" t="s">
        <v>833</v>
      </c>
      <c r="D402" s="134">
        <v>0</v>
      </c>
      <c r="E402" s="134"/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30">
        <f t="shared" si="94"/>
        <v>0</v>
      </c>
      <c r="T402" s="105">
        <f t="shared" si="95"/>
        <v>0</v>
      </c>
      <c r="U402" s="105">
        <f t="shared" si="95"/>
        <v>0</v>
      </c>
      <c r="V402" s="105">
        <f t="shared" si="95"/>
        <v>0</v>
      </c>
      <c r="W402" s="105">
        <f t="shared" si="95"/>
        <v>0</v>
      </c>
      <c r="X402" s="105">
        <f t="shared" si="95"/>
        <v>0</v>
      </c>
      <c r="Y402" s="105">
        <f t="shared" si="95"/>
        <v>0</v>
      </c>
      <c r="Z402" s="105">
        <f t="shared" si="95"/>
        <v>0</v>
      </c>
      <c r="AA402" s="105">
        <f t="shared" si="95"/>
        <v>0</v>
      </c>
      <c r="AB402" s="105">
        <f t="shared" si="95"/>
        <v>0</v>
      </c>
      <c r="AC402" s="105">
        <f t="shared" si="95"/>
        <v>0</v>
      </c>
      <c r="AD402" s="105">
        <f t="shared" si="95"/>
        <v>0</v>
      </c>
      <c r="AE402" s="105">
        <f t="shared" si="95"/>
        <v>0</v>
      </c>
      <c r="AF402" s="105">
        <f t="shared" si="96"/>
        <v>0</v>
      </c>
    </row>
    <row r="403" spans="1:32" outlineLevel="1" x14ac:dyDescent="0.25">
      <c r="A403" s="103" t="str">
        <f t="shared" si="93"/>
        <v>DM-PIERAccountingEMPLOYEE</v>
      </c>
      <c r="B403" s="103" t="s">
        <v>834</v>
      </c>
      <c r="C403" s="103" t="s">
        <v>835</v>
      </c>
      <c r="D403" s="127">
        <v>0</v>
      </c>
      <c r="E403" s="127"/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30">
        <f t="shared" si="94"/>
        <v>0</v>
      </c>
      <c r="T403" s="105">
        <f t="shared" si="95"/>
        <v>0</v>
      </c>
      <c r="U403" s="105">
        <f t="shared" si="95"/>
        <v>0</v>
      </c>
      <c r="V403" s="105">
        <f t="shared" si="95"/>
        <v>0</v>
      </c>
      <c r="W403" s="105">
        <f t="shared" si="95"/>
        <v>0</v>
      </c>
      <c r="X403" s="105">
        <f t="shared" si="95"/>
        <v>0</v>
      </c>
      <c r="Y403" s="105">
        <f t="shared" si="95"/>
        <v>0</v>
      </c>
      <c r="Z403" s="105">
        <f t="shared" si="95"/>
        <v>0</v>
      </c>
      <c r="AA403" s="105">
        <f t="shared" si="95"/>
        <v>0</v>
      </c>
      <c r="AB403" s="105">
        <f t="shared" si="95"/>
        <v>0</v>
      </c>
      <c r="AC403" s="105">
        <f t="shared" si="95"/>
        <v>0</v>
      </c>
      <c r="AD403" s="105">
        <f t="shared" si="95"/>
        <v>0</v>
      </c>
      <c r="AE403" s="105">
        <f t="shared" si="95"/>
        <v>0</v>
      </c>
      <c r="AF403" s="105">
        <f t="shared" si="96"/>
        <v>0</v>
      </c>
    </row>
    <row r="404" spans="1:32" outlineLevel="1" x14ac:dyDescent="0.25">
      <c r="A404" s="103" t="str">
        <f t="shared" si="93"/>
        <v>DM-PIERAccountingFINCHG</v>
      </c>
      <c r="B404" s="103" t="s">
        <v>836</v>
      </c>
      <c r="C404" s="103" t="s">
        <v>837</v>
      </c>
      <c r="D404" s="134">
        <v>0</v>
      </c>
      <c r="E404" s="134"/>
      <c r="F404" s="129">
        <v>690.85</v>
      </c>
      <c r="G404" s="129">
        <v>1256.8300000000002</v>
      </c>
      <c r="H404" s="129">
        <v>471.01</v>
      </c>
      <c r="I404" s="129">
        <v>2040.46</v>
      </c>
      <c r="J404" s="129">
        <v>-3239.13</v>
      </c>
      <c r="K404" s="129">
        <v>298.08999999999992</v>
      </c>
      <c r="L404" s="129">
        <v>1028.49</v>
      </c>
      <c r="M404" s="129">
        <v>1463.91</v>
      </c>
      <c r="N404" s="129">
        <v>1785.27</v>
      </c>
      <c r="O404" s="129">
        <v>-1074.9800000000002</v>
      </c>
      <c r="P404" s="129">
        <v>762.68000000000006</v>
      </c>
      <c r="Q404" s="129">
        <v>-462.8900000000001</v>
      </c>
      <c r="R404" s="130">
        <f t="shared" si="94"/>
        <v>5020.59</v>
      </c>
      <c r="T404" s="105">
        <f t="shared" si="95"/>
        <v>0</v>
      </c>
      <c r="U404" s="105">
        <f t="shared" si="95"/>
        <v>0</v>
      </c>
      <c r="V404" s="105">
        <f t="shared" si="95"/>
        <v>0</v>
      </c>
      <c r="W404" s="105">
        <f t="shared" si="95"/>
        <v>0</v>
      </c>
      <c r="X404" s="105">
        <f t="shared" si="95"/>
        <v>0</v>
      </c>
      <c r="Y404" s="105">
        <f t="shared" si="95"/>
        <v>0</v>
      </c>
      <c r="Z404" s="105">
        <f t="shared" si="95"/>
        <v>0</v>
      </c>
      <c r="AA404" s="105">
        <f t="shared" si="95"/>
        <v>0</v>
      </c>
      <c r="AB404" s="105">
        <f t="shared" si="95"/>
        <v>0</v>
      </c>
      <c r="AC404" s="105">
        <f t="shared" si="95"/>
        <v>0</v>
      </c>
      <c r="AD404" s="105">
        <f t="shared" si="95"/>
        <v>0</v>
      </c>
      <c r="AE404" s="105">
        <f t="shared" si="95"/>
        <v>0</v>
      </c>
      <c r="AF404" s="105">
        <f t="shared" si="96"/>
        <v>0</v>
      </c>
    </row>
    <row r="405" spans="1:32" outlineLevel="1" x14ac:dyDescent="0.25">
      <c r="A405" s="103" t="str">
        <f t="shared" si="93"/>
        <v>DM-PIERAccountingLEGAL-COM</v>
      </c>
      <c r="B405" s="103" t="s">
        <v>838</v>
      </c>
      <c r="C405" s="103" t="s">
        <v>839</v>
      </c>
      <c r="D405" s="127">
        <v>0</v>
      </c>
      <c r="E405" s="127"/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265.43</v>
      </c>
      <c r="N405" s="129">
        <v>0</v>
      </c>
      <c r="O405" s="129">
        <v>0</v>
      </c>
      <c r="P405" s="129">
        <v>0</v>
      </c>
      <c r="Q405" s="129">
        <v>0</v>
      </c>
      <c r="R405" s="130">
        <f t="shared" si="94"/>
        <v>265.43</v>
      </c>
      <c r="T405" s="105">
        <f t="shared" si="95"/>
        <v>0</v>
      </c>
      <c r="U405" s="105">
        <f t="shared" si="95"/>
        <v>0</v>
      </c>
      <c r="V405" s="105">
        <f t="shared" si="95"/>
        <v>0</v>
      </c>
      <c r="W405" s="105">
        <f t="shared" si="95"/>
        <v>0</v>
      </c>
      <c r="X405" s="105">
        <f t="shared" si="95"/>
        <v>0</v>
      </c>
      <c r="Y405" s="105">
        <f t="shared" si="95"/>
        <v>0</v>
      </c>
      <c r="Z405" s="105">
        <f t="shared" si="95"/>
        <v>0</v>
      </c>
      <c r="AA405" s="105">
        <f t="shared" si="95"/>
        <v>0</v>
      </c>
      <c r="AB405" s="105">
        <f t="shared" si="95"/>
        <v>0</v>
      </c>
      <c r="AC405" s="105">
        <f t="shared" si="95"/>
        <v>0</v>
      </c>
      <c r="AD405" s="105">
        <f t="shared" si="95"/>
        <v>0</v>
      </c>
      <c r="AE405" s="105">
        <f t="shared" si="95"/>
        <v>0</v>
      </c>
      <c r="AF405" s="105">
        <f t="shared" si="96"/>
        <v>0</v>
      </c>
    </row>
    <row r="406" spans="1:32" outlineLevel="1" x14ac:dyDescent="0.25">
      <c r="A406" s="103" t="str">
        <f t="shared" si="93"/>
        <v>DM-PIERAccountingNSF FEES</v>
      </c>
      <c r="B406" s="103" t="s">
        <v>840</v>
      </c>
      <c r="C406" s="103" t="s">
        <v>841</v>
      </c>
      <c r="D406" s="127">
        <v>25</v>
      </c>
      <c r="E406" s="127"/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35</v>
      </c>
      <c r="N406" s="129">
        <v>0</v>
      </c>
      <c r="O406" s="129">
        <v>0</v>
      </c>
      <c r="P406" s="129">
        <v>0</v>
      </c>
      <c r="Q406" s="129">
        <v>0</v>
      </c>
      <c r="R406" s="130">
        <f t="shared" si="94"/>
        <v>35</v>
      </c>
      <c r="T406" s="105">
        <f t="shared" si="95"/>
        <v>0</v>
      </c>
      <c r="U406" s="105">
        <f t="shared" si="95"/>
        <v>0</v>
      </c>
      <c r="V406" s="105">
        <f t="shared" si="95"/>
        <v>0</v>
      </c>
      <c r="W406" s="105">
        <f t="shared" si="95"/>
        <v>0</v>
      </c>
      <c r="X406" s="105">
        <f t="shared" si="95"/>
        <v>0</v>
      </c>
      <c r="Y406" s="105">
        <f t="shared" si="95"/>
        <v>0</v>
      </c>
      <c r="Z406" s="105">
        <f t="shared" si="95"/>
        <v>0</v>
      </c>
      <c r="AA406" s="105">
        <f t="shared" si="95"/>
        <v>1.4</v>
      </c>
      <c r="AB406" s="105">
        <f t="shared" si="95"/>
        <v>0</v>
      </c>
      <c r="AC406" s="105">
        <f t="shared" si="95"/>
        <v>0</v>
      </c>
      <c r="AD406" s="105">
        <f t="shared" si="95"/>
        <v>0</v>
      </c>
      <c r="AE406" s="105">
        <f t="shared" si="95"/>
        <v>0</v>
      </c>
      <c r="AF406" s="105">
        <f t="shared" si="96"/>
        <v>0.11666666666666665</v>
      </c>
    </row>
    <row r="407" spans="1:32" outlineLevel="1" x14ac:dyDescent="0.25">
      <c r="A407" s="103" t="str">
        <f t="shared" si="93"/>
        <v>DM-PIERAccountingPO</v>
      </c>
      <c r="B407" s="103" t="s">
        <v>842</v>
      </c>
      <c r="C407" s="103" t="s">
        <v>843</v>
      </c>
      <c r="D407" s="127">
        <v>0</v>
      </c>
      <c r="E407" s="127"/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30">
        <f t="shared" si="94"/>
        <v>0</v>
      </c>
      <c r="T407" s="105">
        <f t="shared" si="95"/>
        <v>0</v>
      </c>
      <c r="U407" s="105">
        <f t="shared" si="95"/>
        <v>0</v>
      </c>
      <c r="V407" s="105">
        <f t="shared" si="95"/>
        <v>0</v>
      </c>
      <c r="W407" s="105">
        <f t="shared" si="95"/>
        <v>0</v>
      </c>
      <c r="X407" s="105">
        <f t="shared" si="95"/>
        <v>0</v>
      </c>
      <c r="Y407" s="105">
        <f t="shared" si="95"/>
        <v>0</v>
      </c>
      <c r="Z407" s="105">
        <f t="shared" si="95"/>
        <v>0</v>
      </c>
      <c r="AA407" s="105">
        <f t="shared" si="95"/>
        <v>0</v>
      </c>
      <c r="AB407" s="105">
        <f t="shared" si="95"/>
        <v>0</v>
      </c>
      <c r="AC407" s="105">
        <f t="shared" si="95"/>
        <v>0</v>
      </c>
      <c r="AD407" s="105">
        <f t="shared" si="95"/>
        <v>0</v>
      </c>
      <c r="AE407" s="105">
        <f t="shared" si="95"/>
        <v>0</v>
      </c>
      <c r="AF407" s="105">
        <f t="shared" si="96"/>
        <v>0</v>
      </c>
    </row>
    <row r="408" spans="1:32" outlineLevel="1" x14ac:dyDescent="0.25">
      <c r="A408" s="103" t="str">
        <f t="shared" si="93"/>
        <v>DM-PIERAccountingSHOPSERVICE</v>
      </c>
      <c r="B408" s="103" t="s">
        <v>844</v>
      </c>
      <c r="C408" s="103" t="s">
        <v>845</v>
      </c>
      <c r="D408" s="134">
        <v>0</v>
      </c>
      <c r="E408" s="134"/>
      <c r="F408" s="129">
        <v>0</v>
      </c>
      <c r="G408" s="129">
        <v>0</v>
      </c>
      <c r="H408" s="129">
        <v>0</v>
      </c>
      <c r="I408" s="129">
        <v>0</v>
      </c>
      <c r="J408" s="129">
        <v>3000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30">
        <f t="shared" si="94"/>
        <v>3000</v>
      </c>
      <c r="T408" s="105">
        <f t="shared" si="95"/>
        <v>0</v>
      </c>
      <c r="U408" s="105">
        <f t="shared" si="95"/>
        <v>0</v>
      </c>
      <c r="V408" s="105">
        <f t="shared" si="95"/>
        <v>0</v>
      </c>
      <c r="W408" s="105">
        <f t="shared" si="95"/>
        <v>0</v>
      </c>
      <c r="X408" s="105">
        <f t="shared" si="95"/>
        <v>0</v>
      </c>
      <c r="Y408" s="105">
        <f t="shared" si="95"/>
        <v>0</v>
      </c>
      <c r="Z408" s="105">
        <f t="shared" si="95"/>
        <v>0</v>
      </c>
      <c r="AA408" s="105">
        <f t="shared" si="95"/>
        <v>0</v>
      </c>
      <c r="AB408" s="105">
        <f t="shared" si="95"/>
        <v>0</v>
      </c>
      <c r="AC408" s="105">
        <f t="shared" si="95"/>
        <v>0</v>
      </c>
      <c r="AD408" s="105">
        <f t="shared" si="95"/>
        <v>0</v>
      </c>
      <c r="AE408" s="105">
        <f t="shared" si="95"/>
        <v>0</v>
      </c>
      <c r="AF408" s="105">
        <f t="shared" si="96"/>
        <v>0</v>
      </c>
    </row>
    <row r="409" spans="1:32" outlineLevel="1" x14ac:dyDescent="0.25">
      <c r="D409" s="127"/>
      <c r="E409" s="127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30"/>
      <c r="T409" s="105"/>
      <c r="U409" s="105"/>
      <c r="V409" s="105"/>
      <c r="W409" s="105"/>
      <c r="X409" s="105"/>
      <c r="Y409" s="105"/>
      <c r="Z409" s="105"/>
      <c r="AA409" s="105"/>
      <c r="AB409" s="105"/>
      <c r="AC409" s="105"/>
      <c r="AD409" s="105"/>
      <c r="AE409" s="105"/>
      <c r="AF409" s="105"/>
    </row>
    <row r="410" spans="1:32" outlineLevel="1" x14ac:dyDescent="0.25">
      <c r="C410" s="135" t="s">
        <v>846</v>
      </c>
      <c r="D410" s="127"/>
      <c r="E410" s="127"/>
      <c r="F410" s="136">
        <f t="shared" ref="F410:R410" si="97">+SUM(F401:F409)</f>
        <v>690.85</v>
      </c>
      <c r="G410" s="136">
        <f t="shared" si="97"/>
        <v>1256.8300000000002</v>
      </c>
      <c r="H410" s="136">
        <f t="shared" si="97"/>
        <v>471.01</v>
      </c>
      <c r="I410" s="136">
        <f t="shared" si="97"/>
        <v>2040.46</v>
      </c>
      <c r="J410" s="136">
        <f t="shared" si="97"/>
        <v>-239</v>
      </c>
      <c r="K410" s="136">
        <f t="shared" si="97"/>
        <v>298.08999999999992</v>
      </c>
      <c r="L410" s="136">
        <f t="shared" si="97"/>
        <v>1028.49</v>
      </c>
      <c r="M410" s="136">
        <f t="shared" si="97"/>
        <v>1764.3400000000001</v>
      </c>
      <c r="N410" s="136">
        <f t="shared" si="97"/>
        <v>1785.27</v>
      </c>
      <c r="O410" s="136">
        <f t="shared" si="97"/>
        <v>-1074.9800000000002</v>
      </c>
      <c r="P410" s="136">
        <f t="shared" si="97"/>
        <v>762.68000000000006</v>
      </c>
      <c r="Q410" s="136">
        <f t="shared" si="97"/>
        <v>-462.8900000000001</v>
      </c>
      <c r="R410" s="136">
        <f t="shared" si="97"/>
        <v>8321.1500000000015</v>
      </c>
      <c r="T410" s="137"/>
      <c r="U410" s="137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</row>
    <row r="411" spans="1:32" outlineLevel="1" x14ac:dyDescent="0.25">
      <c r="C411" s="135"/>
      <c r="D411" s="127"/>
      <c r="E411" s="127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30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</row>
    <row r="412" spans="1:32" outlineLevel="1" x14ac:dyDescent="0.25">
      <c r="D412" s="127"/>
      <c r="E412" s="127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30"/>
      <c r="T412" s="149"/>
      <c r="U412" s="149"/>
      <c r="V412" s="149"/>
      <c r="W412" s="149"/>
      <c r="X412" s="149"/>
      <c r="Y412" s="149"/>
      <c r="Z412" s="149"/>
      <c r="AA412" s="149"/>
      <c r="AB412" s="149"/>
      <c r="AC412" s="149"/>
      <c r="AD412" s="149"/>
      <c r="AE412" s="149"/>
      <c r="AF412" s="149"/>
    </row>
    <row r="413" spans="1:32" s="7" customFormat="1" x14ac:dyDescent="0.25">
      <c r="B413" s="7" t="s">
        <v>847</v>
      </c>
      <c r="D413" s="127"/>
      <c r="E413" s="127"/>
      <c r="F413" s="144">
        <f>+F410</f>
        <v>690.85</v>
      </c>
      <c r="G413" s="144">
        <f t="shared" ref="G413:R413" si="98">+G410</f>
        <v>1256.8300000000002</v>
      </c>
      <c r="H413" s="144">
        <f t="shared" si="98"/>
        <v>471.01</v>
      </c>
      <c r="I413" s="144">
        <f t="shared" si="98"/>
        <v>2040.46</v>
      </c>
      <c r="J413" s="144">
        <f t="shared" si="98"/>
        <v>-239</v>
      </c>
      <c r="K413" s="144">
        <f t="shared" si="98"/>
        <v>298.08999999999992</v>
      </c>
      <c r="L413" s="144">
        <f t="shared" si="98"/>
        <v>1028.49</v>
      </c>
      <c r="M413" s="144">
        <f t="shared" si="98"/>
        <v>1764.3400000000001</v>
      </c>
      <c r="N413" s="144">
        <f t="shared" si="98"/>
        <v>1785.27</v>
      </c>
      <c r="O413" s="144">
        <f t="shared" si="98"/>
        <v>-1074.9800000000002</v>
      </c>
      <c r="P413" s="144">
        <f t="shared" si="98"/>
        <v>762.68000000000006</v>
      </c>
      <c r="Q413" s="144">
        <f t="shared" si="98"/>
        <v>-462.8900000000001</v>
      </c>
      <c r="R413" s="144">
        <f t="shared" si="98"/>
        <v>8321.1500000000015</v>
      </c>
      <c r="S413" s="109"/>
      <c r="T413" s="145">
        <f>+T410</f>
        <v>0</v>
      </c>
      <c r="U413" s="145">
        <f t="shared" ref="U413:AF413" si="99">+U410</f>
        <v>0</v>
      </c>
      <c r="V413" s="145">
        <f t="shared" si="99"/>
        <v>0</v>
      </c>
      <c r="W413" s="145">
        <f t="shared" si="99"/>
        <v>0</v>
      </c>
      <c r="X413" s="145">
        <f t="shared" si="99"/>
        <v>0</v>
      </c>
      <c r="Y413" s="145">
        <f t="shared" si="99"/>
        <v>0</v>
      </c>
      <c r="Z413" s="145">
        <f t="shared" si="99"/>
        <v>0</v>
      </c>
      <c r="AA413" s="145">
        <f t="shared" si="99"/>
        <v>0</v>
      </c>
      <c r="AB413" s="145">
        <f t="shared" si="99"/>
        <v>0</v>
      </c>
      <c r="AC413" s="145">
        <f t="shared" si="99"/>
        <v>0</v>
      </c>
      <c r="AD413" s="145">
        <f t="shared" si="99"/>
        <v>0</v>
      </c>
      <c r="AE413" s="145">
        <f t="shared" si="99"/>
        <v>0</v>
      </c>
      <c r="AF413" s="145">
        <f t="shared" si="99"/>
        <v>0</v>
      </c>
    </row>
    <row r="414" spans="1:32" s="7" customFormat="1" x14ac:dyDescent="0.25">
      <c r="D414" s="127"/>
      <c r="E414" s="127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1"/>
      <c r="Q414" s="151"/>
      <c r="R414" s="130"/>
      <c r="S414" s="109"/>
      <c r="T414" s="152"/>
      <c r="U414" s="152"/>
      <c r="V414" s="152"/>
      <c r="W414" s="152"/>
      <c r="X414" s="152"/>
      <c r="Y414" s="152"/>
      <c r="Z414" s="152"/>
      <c r="AA414" s="152"/>
      <c r="AB414" s="152"/>
      <c r="AC414" s="152"/>
      <c r="AD414" s="152"/>
      <c r="AE414" s="152"/>
      <c r="AF414" s="152"/>
    </row>
    <row r="415" spans="1:32" x14ac:dyDescent="0.25">
      <c r="D415" s="127"/>
      <c r="E415" s="127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29"/>
      <c r="Q415" s="129"/>
      <c r="R415" s="130"/>
      <c r="T415" s="105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</row>
    <row r="416" spans="1:32" s="7" customFormat="1" ht="15.75" thickBot="1" x14ac:dyDescent="0.3">
      <c r="B416" s="7" t="s">
        <v>848</v>
      </c>
      <c r="D416" s="127"/>
      <c r="E416" s="127"/>
      <c r="F416" s="154">
        <f t="shared" ref="F416:R416" si="100">+F97+F286+F386+F397+F413</f>
        <v>98670.140000000014</v>
      </c>
      <c r="G416" s="154">
        <f t="shared" si="100"/>
        <v>152169.26999999999</v>
      </c>
      <c r="H416" s="154">
        <f t="shared" si="100"/>
        <v>209850.64</v>
      </c>
      <c r="I416" s="154">
        <f t="shared" si="100"/>
        <v>154964.60999999999</v>
      </c>
      <c r="J416" s="154">
        <f t="shared" si="100"/>
        <v>116660.87999999999</v>
      </c>
      <c r="K416" s="154">
        <f t="shared" si="100"/>
        <v>96850.59</v>
      </c>
      <c r="L416" s="154">
        <f t="shared" si="100"/>
        <v>160368.99</v>
      </c>
      <c r="M416" s="154">
        <f t="shared" si="100"/>
        <v>224873.33</v>
      </c>
      <c r="N416" s="154">
        <f t="shared" si="100"/>
        <v>118161.79000000001</v>
      </c>
      <c r="O416" s="154">
        <f t="shared" si="100"/>
        <v>318759.21000000002</v>
      </c>
      <c r="P416" s="154">
        <f t="shared" si="100"/>
        <v>96171.68</v>
      </c>
      <c r="Q416" s="154">
        <f t="shared" si="100"/>
        <v>168248.46999999997</v>
      </c>
      <c r="R416" s="154">
        <f t="shared" si="100"/>
        <v>1915749.5999999996</v>
      </c>
      <c r="S416" s="109"/>
      <c r="T416" s="155">
        <f t="shared" ref="T416:AF416" si="101">+T97+T286+T386+T397+T413</f>
        <v>0</v>
      </c>
      <c r="U416" s="155">
        <f t="shared" si="101"/>
        <v>0</v>
      </c>
      <c r="V416" s="155">
        <f t="shared" si="101"/>
        <v>0</v>
      </c>
      <c r="W416" s="155">
        <f t="shared" si="101"/>
        <v>0</v>
      </c>
      <c r="X416" s="155">
        <f t="shared" si="101"/>
        <v>0</v>
      </c>
      <c r="Y416" s="155">
        <f t="shared" si="101"/>
        <v>0</v>
      </c>
      <c r="Z416" s="155">
        <f t="shared" si="101"/>
        <v>0</v>
      </c>
      <c r="AA416" s="155">
        <f t="shared" si="101"/>
        <v>0</v>
      </c>
      <c r="AB416" s="155">
        <f t="shared" si="101"/>
        <v>0</v>
      </c>
      <c r="AC416" s="155">
        <f t="shared" si="101"/>
        <v>0</v>
      </c>
      <c r="AD416" s="155">
        <f t="shared" si="101"/>
        <v>0</v>
      </c>
      <c r="AE416" s="155">
        <f t="shared" si="101"/>
        <v>0</v>
      </c>
      <c r="AF416" s="155">
        <f t="shared" si="101"/>
        <v>0</v>
      </c>
    </row>
    <row r="417" spans="4:32" s="7" customFormat="1" ht="15.75" thickTop="1" x14ac:dyDescent="0.25">
      <c r="D417" s="127"/>
      <c r="E417" s="127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1"/>
      <c r="Q417" s="151"/>
      <c r="R417" s="130"/>
      <c r="S417" s="109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</row>
    <row r="418" spans="4:32" s="7" customFormat="1" outlineLevel="1" x14ac:dyDescent="0.25">
      <c r="D418" s="157"/>
      <c r="E418" s="157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30"/>
      <c r="S418" s="109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</row>
    <row r="419" spans="4:32" outlineLevel="1" x14ac:dyDescent="0.25">
      <c r="D419" s="160"/>
      <c r="E419" s="160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30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</row>
    <row r="420" spans="4:32" outlineLevel="1" x14ac:dyDescent="0.25">
      <c r="D420" s="160"/>
      <c r="E420" s="160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30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</row>
    <row r="421" spans="4:32" outlineLevel="1" x14ac:dyDescent="0.25">
      <c r="D421" s="160"/>
      <c r="E421" s="160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30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</row>
    <row r="422" spans="4:32" outlineLevel="1" x14ac:dyDescent="0.25">
      <c r="D422" s="160"/>
      <c r="E422" s="160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30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</row>
    <row r="423" spans="4:32" outlineLevel="1" x14ac:dyDescent="0.25">
      <c r="D423" s="160"/>
      <c r="E423" s="160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30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</row>
    <row r="424" spans="4:32" outlineLevel="1" x14ac:dyDescent="0.25">
      <c r="D424" s="160"/>
      <c r="E424" s="160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30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</row>
    <row r="425" spans="4:32" outlineLevel="1" x14ac:dyDescent="0.25">
      <c r="D425" s="160"/>
      <c r="E425" s="160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30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</row>
    <row r="426" spans="4:32" outlineLevel="1" x14ac:dyDescent="0.25">
      <c r="D426" s="160"/>
      <c r="E426" s="160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30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</row>
    <row r="427" spans="4:32" outlineLevel="1" x14ac:dyDescent="0.25">
      <c r="D427" s="160"/>
      <c r="E427" s="160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30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</row>
    <row r="428" spans="4:32" outlineLevel="1" x14ac:dyDescent="0.25">
      <c r="D428" s="160"/>
      <c r="E428" s="160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30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</row>
    <row r="429" spans="4:32" outlineLevel="1" x14ac:dyDescent="0.25">
      <c r="D429" s="160"/>
      <c r="E429" s="160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30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</row>
    <row r="430" spans="4:32" outlineLevel="1" x14ac:dyDescent="0.25">
      <c r="D430" s="160"/>
      <c r="E430" s="160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30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</row>
    <row r="431" spans="4:32" outlineLevel="1" x14ac:dyDescent="0.25">
      <c r="D431" s="160"/>
      <c r="E431" s="160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30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</row>
    <row r="432" spans="4:32" x14ac:dyDescent="0.25">
      <c r="D432" s="160"/>
      <c r="E432" s="160"/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130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</row>
    <row r="433" spans="6:32" x14ac:dyDescent="0.25"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29"/>
      <c r="Q433" s="129"/>
      <c r="R433" s="130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</row>
    <row r="434" spans="6:32" x14ac:dyDescent="0.25"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29"/>
      <c r="Q434" s="129"/>
      <c r="R434" s="130"/>
    </row>
    <row r="435" spans="6:32" x14ac:dyDescent="0.25">
      <c r="F435" s="148"/>
      <c r="G435" s="148"/>
      <c r="H435" s="148"/>
      <c r="I435" s="148"/>
      <c r="J435" s="148"/>
      <c r="K435" s="148"/>
      <c r="L435" s="148"/>
      <c r="M435" s="148"/>
      <c r="N435" s="148"/>
      <c r="O435" s="148"/>
      <c r="P435" s="129"/>
      <c r="Q435" s="129"/>
      <c r="R435" s="130"/>
    </row>
    <row r="436" spans="6:32" x14ac:dyDescent="0.25"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29"/>
      <c r="Q436" s="129"/>
      <c r="R436" s="130"/>
    </row>
    <row r="437" spans="6:32" x14ac:dyDescent="0.25"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29"/>
      <c r="Q437" s="129"/>
      <c r="R437" s="130"/>
    </row>
    <row r="438" spans="6:32" x14ac:dyDescent="0.25"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29"/>
      <c r="Q438" s="129"/>
      <c r="R438" s="130"/>
    </row>
    <row r="439" spans="6:32" x14ac:dyDescent="0.25"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29"/>
      <c r="Q439" s="129"/>
      <c r="R439" s="130"/>
    </row>
    <row r="440" spans="6:32" x14ac:dyDescent="0.25"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29"/>
      <c r="Q440" s="129"/>
      <c r="R440" s="130"/>
    </row>
    <row r="441" spans="6:32" x14ac:dyDescent="0.25"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29"/>
      <c r="Q441" s="129"/>
      <c r="R441" s="130"/>
    </row>
    <row r="442" spans="6:32" x14ac:dyDescent="0.25"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29"/>
      <c r="Q442" s="129"/>
      <c r="R442" s="130"/>
    </row>
    <row r="443" spans="6:32" x14ac:dyDescent="0.25"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29"/>
      <c r="Q443" s="129"/>
      <c r="R443" s="130"/>
    </row>
    <row r="444" spans="6:32" x14ac:dyDescent="0.25"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29"/>
      <c r="Q444" s="129"/>
      <c r="R444" s="130"/>
    </row>
    <row r="445" spans="6:32" x14ac:dyDescent="0.25"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29"/>
      <c r="Q445" s="129"/>
      <c r="R445" s="130"/>
    </row>
    <row r="446" spans="6:32" x14ac:dyDescent="0.25">
      <c r="P446" s="105"/>
      <c r="Q446" s="105"/>
    </row>
  </sheetData>
  <autoFilter ref="A5:AF446" xr:uid="{00000000-0001-0000-0C00-000000000000}"/>
  <mergeCells count="2">
    <mergeCell ref="F4:Q4"/>
    <mergeCell ref="T4:AE4"/>
  </mergeCells>
  <conditionalFormatting sqref="B1:B1048576">
    <cfRule type="duplicateValues" dxfId="0" priority="1"/>
  </conditionalFormatting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D91DA-B08C-4A5C-A044-990EB8559BB7}">
  <dimension ref="A1:AJ453"/>
  <sheetViews>
    <sheetView showGridLines="0" zoomScaleNormal="100" workbookViewId="0">
      <pane xSplit="6" ySplit="5" topLeftCell="AA402" activePane="bottomRight" state="frozen"/>
      <selection activeCell="D167" sqref="D167"/>
      <selection pane="topRight" activeCell="D167" sqref="D167"/>
      <selection pane="bottomLeft" activeCell="D167" sqref="D167"/>
      <selection pane="bottomRight" activeCell="B427" sqref="B1:AJ427"/>
    </sheetView>
  </sheetViews>
  <sheetFormatPr defaultColWidth="9" defaultRowHeight="15" outlineLevelRow="2" outlineLevelCol="1" x14ac:dyDescent="0.25"/>
  <cols>
    <col min="1" max="1" width="26.25" style="103" hidden="1" customWidth="1" outlineLevel="1"/>
    <col min="2" max="2" width="25.5" style="103" customWidth="1" collapsed="1"/>
    <col min="3" max="3" width="28.125" style="103" bestFit="1" customWidth="1"/>
    <col min="4" max="6" width="13.375" style="198" customWidth="1"/>
    <col min="7" max="7" width="15.5" style="103" bestFit="1" customWidth="1" outlineLevel="1"/>
    <col min="8" max="8" width="15.75" style="103" bestFit="1" customWidth="1" outlineLevel="1"/>
    <col min="9" max="9" width="16" style="103" bestFit="1" customWidth="1" outlineLevel="1"/>
    <col min="10" max="10" width="15.5" style="103" bestFit="1" customWidth="1" outlineLevel="1"/>
    <col min="11" max="11" width="16.125" style="103" bestFit="1" customWidth="1" outlineLevel="1"/>
    <col min="12" max="12" width="15.5" style="103" bestFit="1" customWidth="1" outlineLevel="1"/>
    <col min="13" max="13" width="14.875" style="103" bestFit="1" customWidth="1" outlineLevel="1"/>
    <col min="14" max="14" width="16" style="103" bestFit="1" customWidth="1" outlineLevel="1"/>
    <col min="15" max="15" width="15.75" style="103" bestFit="1" customWidth="1" outlineLevel="1"/>
    <col min="16" max="16" width="15.5" style="103" bestFit="1" customWidth="1" outlineLevel="1"/>
    <col min="17" max="17" width="16.125" style="103" bestFit="1" customWidth="1" outlineLevel="1"/>
    <col min="18" max="18" width="16" style="103" bestFit="1" customWidth="1" outlineLevel="1"/>
    <col min="19" max="19" width="24.875" style="109" bestFit="1" customWidth="1"/>
    <col min="20" max="20" width="4.375" style="109" customWidth="1"/>
    <col min="21" max="21" width="15.5" style="103" bestFit="1" customWidth="1" outlineLevel="1"/>
    <col min="22" max="22" width="15.75" style="103" bestFit="1" customWidth="1" outlineLevel="1"/>
    <col min="23" max="23" width="16" style="103" bestFit="1" customWidth="1" outlineLevel="1"/>
    <col min="24" max="24" width="15.5" style="103" bestFit="1" customWidth="1" outlineLevel="1"/>
    <col min="25" max="25" width="16.125" style="103" bestFit="1" customWidth="1" outlineLevel="1"/>
    <col min="26" max="26" width="15.5" style="103" bestFit="1" customWidth="1" outlineLevel="1"/>
    <col min="27" max="27" width="14.875" style="103" bestFit="1" customWidth="1" outlineLevel="1"/>
    <col min="28" max="28" width="16" style="103" bestFit="1" customWidth="1" outlineLevel="1"/>
    <col min="29" max="29" width="15.75" style="103" bestFit="1" customWidth="1" outlineLevel="1"/>
    <col min="30" max="30" width="18" style="103" bestFit="1" customWidth="1" outlineLevel="1"/>
    <col min="31" max="31" width="16.125" style="103" bestFit="1" customWidth="1" outlineLevel="1"/>
    <col min="32" max="32" width="9.375" style="103" customWidth="1" outlineLevel="1"/>
    <col min="33" max="33" width="16" style="103" bestFit="1" customWidth="1"/>
    <col min="34" max="34" width="7.375" style="103" bestFit="1" customWidth="1"/>
    <col min="35" max="35" width="10" style="103" bestFit="1" customWidth="1"/>
    <col min="36" max="36" width="9" style="105"/>
    <col min="37" max="38" width="9" style="103"/>
    <col min="39" max="39" width="10" style="103" bestFit="1" customWidth="1"/>
    <col min="40" max="16384" width="9" style="103"/>
  </cols>
  <sheetData>
    <row r="1" spans="1:36" x14ac:dyDescent="0.25">
      <c r="B1" s="7" t="s">
        <v>12</v>
      </c>
      <c r="C1" s="7"/>
    </row>
    <row r="2" spans="1:36" x14ac:dyDescent="0.25">
      <c r="B2" s="7" t="s">
        <v>60</v>
      </c>
      <c r="C2" s="7"/>
      <c r="Q2" s="108"/>
      <c r="R2" s="108"/>
      <c r="W2" s="149"/>
      <c r="X2" s="149"/>
      <c r="Y2" s="149"/>
      <c r="Z2" s="149"/>
      <c r="AD2" s="110" t="s">
        <v>62</v>
      </c>
      <c r="AE2" s="171">
        <f>+'Murrey''s American G-9 Reg.'!$AD$2</f>
        <v>12</v>
      </c>
    </row>
    <row r="3" spans="1:36" x14ac:dyDescent="0.25">
      <c r="B3" s="7" t="str">
        <f>+'Murrey''s American G-9 Reg.'!A3</f>
        <v>October 2023 - September 2024</v>
      </c>
      <c r="C3" s="7"/>
      <c r="G3" s="103">
        <v>1</v>
      </c>
      <c r="H3" s="103">
        <v>2</v>
      </c>
      <c r="I3" s="103">
        <v>3</v>
      </c>
      <c r="J3" s="103">
        <v>4</v>
      </c>
      <c r="K3" s="103">
        <v>5</v>
      </c>
      <c r="L3" s="103">
        <v>6</v>
      </c>
      <c r="M3" s="103">
        <v>7</v>
      </c>
      <c r="N3" s="103">
        <v>8</v>
      </c>
      <c r="O3" s="103">
        <v>9</v>
      </c>
      <c r="P3" s="103">
        <v>10</v>
      </c>
      <c r="Q3" s="103">
        <v>11</v>
      </c>
      <c r="R3" s="103">
        <v>12</v>
      </c>
    </row>
    <row r="4" spans="1:36" x14ac:dyDescent="0.25">
      <c r="A4" s="103" t="s">
        <v>12</v>
      </c>
      <c r="C4" s="112"/>
      <c r="G4" s="221" t="s">
        <v>64</v>
      </c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U4" s="221" t="s">
        <v>65</v>
      </c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113"/>
      <c r="AI4" s="113" t="s">
        <v>855</v>
      </c>
      <c r="AJ4" s="172"/>
    </row>
    <row r="5" spans="1:36" ht="46.5" customHeight="1" x14ac:dyDescent="0.25">
      <c r="B5" s="115" t="s">
        <v>67</v>
      </c>
      <c r="C5" s="112" t="s">
        <v>68</v>
      </c>
      <c r="D5" s="196" t="s">
        <v>900</v>
      </c>
      <c r="E5" s="196" t="s">
        <v>901</v>
      </c>
      <c r="F5" s="196" t="s">
        <v>902</v>
      </c>
      <c r="G5" s="118">
        <f>'Murrey''s American G-9 Reg.'!H5</f>
        <v>45292</v>
      </c>
      <c r="H5" s="118">
        <f>'Murrey''s American G-9 Reg.'!I5</f>
        <v>45323</v>
      </c>
      <c r="I5" s="118">
        <f>'Murrey''s American G-9 Reg.'!J5</f>
        <v>45354</v>
      </c>
      <c r="J5" s="118">
        <f>'Murrey''s American G-9 Reg.'!K5</f>
        <v>45385</v>
      </c>
      <c r="K5" s="118">
        <f>'Murrey''s American G-9 Reg.'!L5</f>
        <v>45416</v>
      </c>
      <c r="L5" s="118">
        <f>'Murrey''s American G-9 Reg.'!M5</f>
        <v>45447</v>
      </c>
      <c r="M5" s="118">
        <f>'Murrey''s American G-9 Reg.'!N5</f>
        <v>45478</v>
      </c>
      <c r="N5" s="118">
        <f>'Murrey''s American G-9 Reg.'!O5</f>
        <v>45509</v>
      </c>
      <c r="O5" s="118">
        <f>'Murrey''s American G-9 Reg.'!P5</f>
        <v>45540</v>
      </c>
      <c r="P5" s="118">
        <f>'Murrey''s American G-9 Reg.'!Q5</f>
        <v>45230</v>
      </c>
      <c r="Q5" s="118">
        <f>'Murrey''s American G-9 Reg.'!R5</f>
        <v>45231</v>
      </c>
      <c r="R5" s="118">
        <f>'Murrey''s American G-9 Reg.'!S5</f>
        <v>45262</v>
      </c>
      <c r="S5" s="174" t="s">
        <v>73</v>
      </c>
      <c r="T5" s="174"/>
      <c r="U5" s="118">
        <f t="shared" ref="U5:AF5" si="0">+G5</f>
        <v>45292</v>
      </c>
      <c r="V5" s="118">
        <f t="shared" si="0"/>
        <v>45323</v>
      </c>
      <c r="W5" s="118">
        <f t="shared" si="0"/>
        <v>45354</v>
      </c>
      <c r="X5" s="118">
        <f t="shared" si="0"/>
        <v>45385</v>
      </c>
      <c r="Y5" s="118">
        <f t="shared" si="0"/>
        <v>45416</v>
      </c>
      <c r="Z5" s="118">
        <f t="shared" si="0"/>
        <v>45447</v>
      </c>
      <c r="AA5" s="118">
        <f t="shared" si="0"/>
        <v>45478</v>
      </c>
      <c r="AB5" s="118">
        <f t="shared" si="0"/>
        <v>45509</v>
      </c>
      <c r="AC5" s="118">
        <f t="shared" si="0"/>
        <v>45540</v>
      </c>
      <c r="AD5" s="118">
        <f t="shared" si="0"/>
        <v>45230</v>
      </c>
      <c r="AE5" s="118">
        <f t="shared" si="0"/>
        <v>45231</v>
      </c>
      <c r="AF5" s="118">
        <f t="shared" si="0"/>
        <v>45262</v>
      </c>
      <c r="AG5" s="118" t="s">
        <v>74</v>
      </c>
      <c r="AI5" s="119" t="s">
        <v>78</v>
      </c>
      <c r="AJ5" s="120" t="s">
        <v>79</v>
      </c>
    </row>
    <row r="7" spans="1:36" outlineLevel="1" x14ac:dyDescent="0.25">
      <c r="B7" s="121" t="s">
        <v>80</v>
      </c>
      <c r="C7" s="122"/>
      <c r="D7" s="199"/>
      <c r="E7" s="199"/>
      <c r="F7" s="199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</row>
    <row r="8" spans="1:36" outlineLevel="1" x14ac:dyDescent="0.25">
      <c r="B8" s="121"/>
      <c r="C8" s="122"/>
      <c r="D8" s="199"/>
      <c r="E8" s="199"/>
      <c r="F8" s="199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</row>
    <row r="9" spans="1:36" outlineLevel="1" x14ac:dyDescent="0.25">
      <c r="A9" s="103" t="s">
        <v>20</v>
      </c>
      <c r="B9" s="126" t="s">
        <v>82</v>
      </c>
      <c r="C9" s="122"/>
      <c r="D9" s="199"/>
      <c r="E9" s="199"/>
      <c r="F9" s="199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</row>
    <row r="10" spans="1:36" outlineLevel="1" x14ac:dyDescent="0.25">
      <c r="A10" s="103" t="str">
        <f>+$A$4&amp;$A$9&amp;B10</f>
        <v>PuyallupResidential10RW1N</v>
      </c>
      <c r="B10" s="103" t="s">
        <v>83</v>
      </c>
      <c r="C10" s="103" t="s">
        <v>84</v>
      </c>
      <c r="D10" s="200">
        <v>19.12</v>
      </c>
      <c r="E10" s="200">
        <v>19.305</v>
      </c>
      <c r="F10" s="200">
        <v>22.48</v>
      </c>
      <c r="G10" s="129">
        <v>64.064999999999998</v>
      </c>
      <c r="H10" s="129">
        <v>64.064999999999998</v>
      </c>
      <c r="I10" s="129">
        <v>67.44</v>
      </c>
      <c r="J10" s="129">
        <v>67.44</v>
      </c>
      <c r="K10" s="129">
        <v>67.44</v>
      </c>
      <c r="L10" s="129">
        <v>67.44</v>
      </c>
      <c r="M10" s="129">
        <v>67.44</v>
      </c>
      <c r="N10" s="129">
        <v>67.44</v>
      </c>
      <c r="O10" s="129">
        <v>67.44</v>
      </c>
      <c r="P10" s="129">
        <v>63.465000000000003</v>
      </c>
      <c r="Q10" s="129">
        <v>63.465000000000003</v>
      </c>
      <c r="R10" s="129">
        <v>63.465000000000003</v>
      </c>
      <c r="S10" s="130">
        <f>+SUM(G10:R10)</f>
        <v>790.60500000000013</v>
      </c>
      <c r="T10" s="175"/>
      <c r="U10" s="105">
        <f>+IFERROR(G10/$E10,0)</f>
        <v>3.3185703185703184</v>
      </c>
      <c r="V10" s="105">
        <f>+IFERROR(H10/$E10,0)</f>
        <v>3.3185703185703184</v>
      </c>
      <c r="W10" s="105">
        <f>+IFERROR(I10/$F10,0)</f>
        <v>3</v>
      </c>
      <c r="X10" s="105">
        <f t="shared" ref="X10:AF25" si="1">+IFERROR(J10/$F10,0)</f>
        <v>3</v>
      </c>
      <c r="Y10" s="105">
        <f t="shared" si="1"/>
        <v>3</v>
      </c>
      <c r="Z10" s="105">
        <f t="shared" si="1"/>
        <v>3</v>
      </c>
      <c r="AA10" s="105">
        <f t="shared" si="1"/>
        <v>3</v>
      </c>
      <c r="AB10" s="105">
        <f t="shared" si="1"/>
        <v>3</v>
      </c>
      <c r="AC10" s="105">
        <f t="shared" si="1"/>
        <v>3</v>
      </c>
      <c r="AD10" s="105">
        <f t="shared" si="1"/>
        <v>2.8231761565836302</v>
      </c>
      <c r="AE10" s="105">
        <f t="shared" si="1"/>
        <v>2.8231761565836302</v>
      </c>
      <c r="AF10" s="132">
        <f t="shared" si="1"/>
        <v>2.8231761565836302</v>
      </c>
      <c r="AG10" s="132">
        <f>+SUM(U10:AF10)/$AE$2</f>
        <v>3.0088890922409601</v>
      </c>
      <c r="AI10" s="103">
        <v>1</v>
      </c>
      <c r="AJ10" s="105">
        <f>+AG10*AI10</f>
        <v>3.0088890922409601</v>
      </c>
    </row>
    <row r="11" spans="1:36" outlineLevel="1" x14ac:dyDescent="0.25">
      <c r="A11" s="103" t="str">
        <f t="shared" ref="A11:A72" si="2">+$A$4&amp;$A$9&amp;B11</f>
        <v>PuyallupResidential10RW1R</v>
      </c>
      <c r="B11" s="103" t="s">
        <v>85</v>
      </c>
      <c r="C11" s="103" t="s">
        <v>86</v>
      </c>
      <c r="D11" s="200">
        <v>14.62</v>
      </c>
      <c r="E11" s="200">
        <v>14.76</v>
      </c>
      <c r="F11" s="200">
        <v>17.25</v>
      </c>
      <c r="G11" s="129">
        <v>3723.9100000000003</v>
      </c>
      <c r="H11" s="129">
        <v>3674.82</v>
      </c>
      <c r="I11" s="129">
        <v>3973.6749999999997</v>
      </c>
      <c r="J11" s="129">
        <v>3908.8150000000001</v>
      </c>
      <c r="K11" s="129">
        <v>3945.94</v>
      </c>
      <c r="L11" s="129">
        <v>3911.44</v>
      </c>
      <c r="M11" s="129">
        <v>3803.625</v>
      </c>
      <c r="N11" s="129">
        <v>3820.875</v>
      </c>
      <c r="O11" s="129">
        <v>3855.375</v>
      </c>
      <c r="P11" s="129">
        <v>3606.7249999999999</v>
      </c>
      <c r="Q11" s="129">
        <v>3679.67</v>
      </c>
      <c r="R11" s="129">
        <v>3695.88</v>
      </c>
      <c r="S11" s="130">
        <f t="shared" ref="S11:S70" si="3">+SUM(G11:R11)</f>
        <v>45600.749999999993</v>
      </c>
      <c r="T11" s="175"/>
      <c r="U11" s="105">
        <f t="shared" ref="U11:V72" si="4">+IFERROR(G11/$E11,0)</f>
        <v>252.29742547425477</v>
      </c>
      <c r="V11" s="105">
        <f t="shared" si="4"/>
        <v>248.97154471544718</v>
      </c>
      <c r="W11" s="105">
        <f t="shared" ref="W11:AF49" si="5">+IFERROR(I11/$F11,0)</f>
        <v>230.35797101449273</v>
      </c>
      <c r="X11" s="105">
        <f t="shared" si="1"/>
        <v>226.59797101449277</v>
      </c>
      <c r="Y11" s="105">
        <f t="shared" si="1"/>
        <v>228.75014492753624</v>
      </c>
      <c r="Z11" s="105">
        <f t="shared" si="1"/>
        <v>226.75014492753624</v>
      </c>
      <c r="AA11" s="105">
        <f t="shared" si="1"/>
        <v>220.5</v>
      </c>
      <c r="AB11" s="105">
        <f t="shared" si="1"/>
        <v>221.5</v>
      </c>
      <c r="AC11" s="105">
        <f t="shared" si="1"/>
        <v>223.5</v>
      </c>
      <c r="AD11" s="105">
        <f t="shared" si="1"/>
        <v>209.08550724637681</v>
      </c>
      <c r="AE11" s="105">
        <f t="shared" si="1"/>
        <v>213.31420289855072</v>
      </c>
      <c r="AF11" s="132">
        <f t="shared" si="1"/>
        <v>214.25391304347826</v>
      </c>
      <c r="AG11" s="132">
        <f t="shared" ref="AG11:AG70" si="6">+SUM(U11:AF11)/$AE$2</f>
        <v>226.32323543851382</v>
      </c>
      <c r="AI11" s="103">
        <v>1</v>
      </c>
      <c r="AJ11" s="105">
        <f t="shared" ref="AJ11:AJ48" si="7">+AG11*AI11</f>
        <v>226.32323543851382</v>
      </c>
    </row>
    <row r="12" spans="1:36" outlineLevel="1" x14ac:dyDescent="0.25">
      <c r="A12" s="103" t="str">
        <f t="shared" si="2"/>
        <v>PuyallupResidential20RM1</v>
      </c>
      <c r="B12" s="103" t="s">
        <v>87</v>
      </c>
      <c r="C12" s="103" t="s">
        <v>88</v>
      </c>
      <c r="D12" s="200">
        <v>0</v>
      </c>
      <c r="E12" s="200">
        <v>0</v>
      </c>
      <c r="F12" s="200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>
        <v>0</v>
      </c>
      <c r="S12" s="130">
        <f t="shared" si="3"/>
        <v>0</v>
      </c>
      <c r="T12" s="175"/>
      <c r="U12" s="105">
        <f t="shared" si="4"/>
        <v>0</v>
      </c>
      <c r="V12" s="105">
        <f t="shared" si="4"/>
        <v>0</v>
      </c>
      <c r="W12" s="105">
        <f t="shared" si="5"/>
        <v>0</v>
      </c>
      <c r="X12" s="105">
        <f t="shared" si="1"/>
        <v>0</v>
      </c>
      <c r="Y12" s="105">
        <f t="shared" si="1"/>
        <v>0</v>
      </c>
      <c r="Z12" s="105">
        <f t="shared" si="1"/>
        <v>0</v>
      </c>
      <c r="AA12" s="105">
        <f t="shared" si="1"/>
        <v>0</v>
      </c>
      <c r="AB12" s="105">
        <f t="shared" si="1"/>
        <v>0</v>
      </c>
      <c r="AC12" s="105">
        <f t="shared" si="1"/>
        <v>0</v>
      </c>
      <c r="AD12" s="105">
        <f t="shared" si="1"/>
        <v>0</v>
      </c>
      <c r="AE12" s="105">
        <f t="shared" si="1"/>
        <v>0</v>
      </c>
      <c r="AF12" s="132">
        <f t="shared" si="1"/>
        <v>0</v>
      </c>
      <c r="AG12" s="132">
        <f t="shared" si="6"/>
        <v>0</v>
      </c>
      <c r="AI12" s="103">
        <v>1</v>
      </c>
      <c r="AJ12" s="105">
        <f t="shared" si="7"/>
        <v>0</v>
      </c>
    </row>
    <row r="13" spans="1:36" outlineLevel="1" x14ac:dyDescent="0.25">
      <c r="A13" s="103" t="str">
        <f t="shared" si="2"/>
        <v>PuyallupResidential20RW1</v>
      </c>
      <c r="B13" s="103" t="s">
        <v>89</v>
      </c>
      <c r="C13" s="103" t="s">
        <v>90</v>
      </c>
      <c r="D13" s="200">
        <v>0</v>
      </c>
      <c r="E13" s="200">
        <v>0</v>
      </c>
      <c r="F13" s="200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-27.24</v>
      </c>
      <c r="L13" s="129">
        <v>0</v>
      </c>
      <c r="M13" s="129">
        <v>0</v>
      </c>
      <c r="N13" s="129">
        <v>0</v>
      </c>
      <c r="O13" s="129">
        <v>0</v>
      </c>
      <c r="P13" s="129">
        <v>-25.59</v>
      </c>
      <c r="Q13" s="129">
        <v>0</v>
      </c>
      <c r="R13" s="129">
        <v>0</v>
      </c>
      <c r="S13" s="130">
        <f t="shared" si="3"/>
        <v>-52.83</v>
      </c>
      <c r="T13" s="175"/>
      <c r="U13" s="105">
        <f t="shared" si="4"/>
        <v>0</v>
      </c>
      <c r="V13" s="105">
        <f t="shared" si="4"/>
        <v>0</v>
      </c>
      <c r="W13" s="105">
        <f t="shared" si="5"/>
        <v>0</v>
      </c>
      <c r="X13" s="105">
        <f t="shared" si="1"/>
        <v>0</v>
      </c>
      <c r="Y13" s="105">
        <f t="shared" si="1"/>
        <v>0</v>
      </c>
      <c r="Z13" s="105">
        <f t="shared" si="1"/>
        <v>0</v>
      </c>
      <c r="AA13" s="105">
        <f t="shared" si="1"/>
        <v>0</v>
      </c>
      <c r="AB13" s="105">
        <f t="shared" si="1"/>
        <v>0</v>
      </c>
      <c r="AC13" s="105">
        <f t="shared" si="1"/>
        <v>0</v>
      </c>
      <c r="AD13" s="105">
        <f t="shared" si="1"/>
        <v>0</v>
      </c>
      <c r="AE13" s="105">
        <f t="shared" si="1"/>
        <v>0</v>
      </c>
      <c r="AF13" s="132">
        <f t="shared" si="1"/>
        <v>0</v>
      </c>
      <c r="AG13" s="132">
        <f t="shared" si="6"/>
        <v>0</v>
      </c>
      <c r="AI13" s="103">
        <v>1</v>
      </c>
      <c r="AJ13" s="105">
        <f t="shared" si="7"/>
        <v>0</v>
      </c>
    </row>
    <row r="14" spans="1:36" outlineLevel="1" x14ac:dyDescent="0.25">
      <c r="A14" s="103" t="str">
        <f t="shared" si="2"/>
        <v>PuyallupResidential20RW1N</v>
      </c>
      <c r="B14" s="103" t="s">
        <v>91</v>
      </c>
      <c r="C14" s="103" t="s">
        <v>92</v>
      </c>
      <c r="D14" s="200">
        <v>27.62</v>
      </c>
      <c r="E14" s="200">
        <v>27.885000000000002</v>
      </c>
      <c r="F14" s="200">
        <v>32.54</v>
      </c>
      <c r="G14" s="129">
        <v>308.85000000000002</v>
      </c>
      <c r="H14" s="129">
        <v>339.45000000000005</v>
      </c>
      <c r="I14" s="129">
        <v>357.94</v>
      </c>
      <c r="J14" s="129">
        <v>357.94</v>
      </c>
      <c r="K14" s="129">
        <v>357.94</v>
      </c>
      <c r="L14" s="129">
        <v>357.94</v>
      </c>
      <c r="M14" s="129">
        <v>309.13</v>
      </c>
      <c r="N14" s="129">
        <v>309.13</v>
      </c>
      <c r="O14" s="129">
        <v>325.39999999999998</v>
      </c>
      <c r="P14" s="129">
        <v>336.54500000000002</v>
      </c>
      <c r="Q14" s="129">
        <v>305.95</v>
      </c>
      <c r="R14" s="129">
        <v>305.95</v>
      </c>
      <c r="S14" s="130">
        <f t="shared" si="3"/>
        <v>3972.165</v>
      </c>
      <c r="T14" s="175"/>
      <c r="U14" s="105">
        <f t="shared" si="4"/>
        <v>11.075847229693384</v>
      </c>
      <c r="V14" s="105">
        <f t="shared" si="4"/>
        <v>12.173211403980636</v>
      </c>
      <c r="W14" s="105">
        <f t="shared" si="5"/>
        <v>11</v>
      </c>
      <c r="X14" s="105">
        <f t="shared" si="1"/>
        <v>11</v>
      </c>
      <c r="Y14" s="105">
        <f t="shared" si="1"/>
        <v>11</v>
      </c>
      <c r="Z14" s="105">
        <f t="shared" si="1"/>
        <v>11</v>
      </c>
      <c r="AA14" s="105">
        <f t="shared" si="1"/>
        <v>9.5</v>
      </c>
      <c r="AB14" s="105">
        <f t="shared" si="1"/>
        <v>9.5</v>
      </c>
      <c r="AC14" s="105">
        <f t="shared" si="1"/>
        <v>10</v>
      </c>
      <c r="AD14" s="105">
        <f t="shared" si="1"/>
        <v>10.342501536570376</v>
      </c>
      <c r="AE14" s="105">
        <f t="shared" si="1"/>
        <v>9.4022741241548857</v>
      </c>
      <c r="AF14" s="132">
        <f t="shared" si="1"/>
        <v>9.4022741241548857</v>
      </c>
      <c r="AG14" s="132">
        <f t="shared" si="6"/>
        <v>10.449675701546182</v>
      </c>
      <c r="AI14" s="103">
        <v>1</v>
      </c>
      <c r="AJ14" s="105">
        <f t="shared" si="7"/>
        <v>10.449675701546182</v>
      </c>
    </row>
    <row r="15" spans="1:36" outlineLevel="1" x14ac:dyDescent="0.25">
      <c r="A15" s="103" t="str">
        <f t="shared" si="2"/>
        <v>PuyallupResidential20RW1NR</v>
      </c>
      <c r="B15" s="103" t="s">
        <v>93</v>
      </c>
      <c r="C15" s="103" t="s">
        <v>94</v>
      </c>
      <c r="D15" s="200">
        <v>0</v>
      </c>
      <c r="E15" s="200">
        <v>0</v>
      </c>
      <c r="F15" s="200">
        <v>0</v>
      </c>
      <c r="G15" s="129">
        <v>-51.66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29">
        <v>0</v>
      </c>
      <c r="S15" s="130">
        <f t="shared" si="3"/>
        <v>-51.66</v>
      </c>
      <c r="T15" s="175"/>
      <c r="U15" s="105">
        <f t="shared" si="4"/>
        <v>0</v>
      </c>
      <c r="V15" s="105">
        <f t="shared" si="4"/>
        <v>0</v>
      </c>
      <c r="W15" s="105">
        <f t="shared" si="5"/>
        <v>0</v>
      </c>
      <c r="X15" s="105">
        <f t="shared" si="1"/>
        <v>0</v>
      </c>
      <c r="Y15" s="105">
        <f t="shared" si="1"/>
        <v>0</v>
      </c>
      <c r="Z15" s="105">
        <f t="shared" si="1"/>
        <v>0</v>
      </c>
      <c r="AA15" s="105">
        <f t="shared" si="1"/>
        <v>0</v>
      </c>
      <c r="AB15" s="105">
        <f t="shared" si="1"/>
        <v>0</v>
      </c>
      <c r="AC15" s="105">
        <f t="shared" si="1"/>
        <v>0</v>
      </c>
      <c r="AD15" s="105">
        <f t="shared" si="1"/>
        <v>0</v>
      </c>
      <c r="AE15" s="105">
        <f t="shared" si="1"/>
        <v>0</v>
      </c>
      <c r="AF15" s="132">
        <f t="shared" si="1"/>
        <v>0</v>
      </c>
      <c r="AG15" s="132">
        <f t="shared" si="6"/>
        <v>0</v>
      </c>
      <c r="AI15" s="103">
        <v>1</v>
      </c>
      <c r="AJ15" s="105">
        <f t="shared" si="7"/>
        <v>0</v>
      </c>
    </row>
    <row r="16" spans="1:36" outlineLevel="1" x14ac:dyDescent="0.25">
      <c r="A16" s="103" t="str">
        <f t="shared" si="2"/>
        <v>PuyallupResidential20RW1R</v>
      </c>
      <c r="B16" s="103" t="s">
        <v>95</v>
      </c>
      <c r="C16" s="103" t="s">
        <v>96</v>
      </c>
      <c r="D16" s="200">
        <v>23.07</v>
      </c>
      <c r="E16" s="200">
        <v>23.29</v>
      </c>
      <c r="F16" s="200">
        <v>27.24</v>
      </c>
      <c r="G16" s="129">
        <v>26098.205000000002</v>
      </c>
      <c r="H16" s="129">
        <v>26204.055</v>
      </c>
      <c r="I16" s="129">
        <v>27918.29</v>
      </c>
      <c r="J16" s="129">
        <v>28029.840000000004</v>
      </c>
      <c r="K16" s="129">
        <v>28246.47</v>
      </c>
      <c r="L16" s="129">
        <v>28273.710000000003</v>
      </c>
      <c r="M16" s="129">
        <v>28290.735000000001</v>
      </c>
      <c r="N16" s="129">
        <v>28140.834999999999</v>
      </c>
      <c r="O16" s="129">
        <v>28083.030000000002</v>
      </c>
      <c r="P16" s="129">
        <v>26140.185000000001</v>
      </c>
      <c r="Q16" s="129">
        <v>26421.674999999999</v>
      </c>
      <c r="R16" s="129">
        <v>26396.085000000003</v>
      </c>
      <c r="S16" s="130">
        <f t="shared" si="3"/>
        <v>328243.11499999999</v>
      </c>
      <c r="T16" s="175"/>
      <c r="U16" s="105">
        <f t="shared" si="4"/>
        <v>1120.575568913697</v>
      </c>
      <c r="V16" s="105">
        <f t="shared" si="4"/>
        <v>1125.1204379562043</v>
      </c>
      <c r="W16" s="105">
        <f t="shared" si="5"/>
        <v>1024.9005139500734</v>
      </c>
      <c r="X16" s="105">
        <f t="shared" si="1"/>
        <v>1028.9955947136566</v>
      </c>
      <c r="Y16" s="105">
        <f t="shared" si="1"/>
        <v>1036.9482378854627</v>
      </c>
      <c r="Z16" s="105">
        <f t="shared" si="1"/>
        <v>1037.9482378854627</v>
      </c>
      <c r="AA16" s="105">
        <f t="shared" si="1"/>
        <v>1038.5732378854627</v>
      </c>
      <c r="AB16" s="105">
        <f t="shared" si="1"/>
        <v>1033.0703010279001</v>
      </c>
      <c r="AC16" s="105">
        <f t="shared" si="1"/>
        <v>1030.9482378854627</v>
      </c>
      <c r="AD16" s="105">
        <f t="shared" si="1"/>
        <v>959.62500000000011</v>
      </c>
      <c r="AE16" s="105">
        <f t="shared" si="1"/>
        <v>969.95870044052867</v>
      </c>
      <c r="AF16" s="132">
        <f t="shared" si="1"/>
        <v>969.01927312775342</v>
      </c>
      <c r="AG16" s="132">
        <f t="shared" si="6"/>
        <v>1031.3069451393055</v>
      </c>
      <c r="AI16" s="103">
        <v>1</v>
      </c>
      <c r="AJ16" s="105">
        <f t="shared" si="7"/>
        <v>1031.3069451393055</v>
      </c>
    </row>
    <row r="17" spans="1:36" outlineLevel="1" x14ac:dyDescent="0.25">
      <c r="A17" s="103" t="str">
        <f t="shared" si="2"/>
        <v>PuyallupResidential24RW1N</v>
      </c>
      <c r="B17" s="103" t="s">
        <v>97</v>
      </c>
      <c r="C17" s="103" t="s">
        <v>98</v>
      </c>
      <c r="D17" s="200">
        <v>0</v>
      </c>
      <c r="E17" s="200">
        <v>0</v>
      </c>
      <c r="F17" s="200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29">
        <v>0</v>
      </c>
      <c r="S17" s="130">
        <f t="shared" si="3"/>
        <v>0</v>
      </c>
      <c r="T17" s="175"/>
      <c r="U17" s="105">
        <f t="shared" si="4"/>
        <v>0</v>
      </c>
      <c r="V17" s="105">
        <f t="shared" si="4"/>
        <v>0</v>
      </c>
      <c r="W17" s="105">
        <f t="shared" si="5"/>
        <v>0</v>
      </c>
      <c r="X17" s="105">
        <f t="shared" si="1"/>
        <v>0</v>
      </c>
      <c r="Y17" s="105">
        <f t="shared" si="1"/>
        <v>0</v>
      </c>
      <c r="Z17" s="105">
        <f t="shared" si="1"/>
        <v>0</v>
      </c>
      <c r="AA17" s="105">
        <f t="shared" si="1"/>
        <v>0</v>
      </c>
      <c r="AB17" s="105">
        <f t="shared" si="1"/>
        <v>0</v>
      </c>
      <c r="AC17" s="105">
        <f t="shared" si="1"/>
        <v>0</v>
      </c>
      <c r="AD17" s="105">
        <f t="shared" si="1"/>
        <v>0</v>
      </c>
      <c r="AE17" s="105">
        <f t="shared" si="1"/>
        <v>0</v>
      </c>
      <c r="AF17" s="132">
        <f t="shared" si="1"/>
        <v>0</v>
      </c>
      <c r="AG17" s="132">
        <f t="shared" si="6"/>
        <v>0</v>
      </c>
      <c r="AI17" s="103">
        <v>1</v>
      </c>
      <c r="AJ17" s="105">
        <f t="shared" si="7"/>
        <v>0</v>
      </c>
    </row>
    <row r="18" spans="1:36" outlineLevel="1" x14ac:dyDescent="0.25">
      <c r="A18" s="103" t="str">
        <f t="shared" si="2"/>
        <v>PuyallupResidential24RW1R</v>
      </c>
      <c r="B18" s="103" t="s">
        <v>99</v>
      </c>
      <c r="C18" s="103" t="s">
        <v>100</v>
      </c>
      <c r="D18" s="200">
        <v>0</v>
      </c>
      <c r="E18" s="200">
        <v>0</v>
      </c>
      <c r="F18" s="200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29">
        <v>0</v>
      </c>
      <c r="S18" s="130">
        <f t="shared" si="3"/>
        <v>0</v>
      </c>
      <c r="T18" s="175"/>
      <c r="U18" s="105">
        <f t="shared" si="4"/>
        <v>0</v>
      </c>
      <c r="V18" s="105">
        <f t="shared" si="4"/>
        <v>0</v>
      </c>
      <c r="W18" s="105">
        <f t="shared" si="5"/>
        <v>0</v>
      </c>
      <c r="X18" s="105">
        <f t="shared" si="1"/>
        <v>0</v>
      </c>
      <c r="Y18" s="105">
        <f t="shared" si="1"/>
        <v>0</v>
      </c>
      <c r="Z18" s="105">
        <f t="shared" si="1"/>
        <v>0</v>
      </c>
      <c r="AA18" s="105">
        <f t="shared" si="1"/>
        <v>0</v>
      </c>
      <c r="AB18" s="105">
        <f t="shared" si="1"/>
        <v>0</v>
      </c>
      <c r="AC18" s="105">
        <f t="shared" si="1"/>
        <v>0</v>
      </c>
      <c r="AD18" s="105">
        <f t="shared" si="1"/>
        <v>0</v>
      </c>
      <c r="AE18" s="105">
        <f t="shared" si="1"/>
        <v>0</v>
      </c>
      <c r="AF18" s="132">
        <f t="shared" si="1"/>
        <v>0</v>
      </c>
      <c r="AG18" s="132">
        <f t="shared" si="6"/>
        <v>0</v>
      </c>
      <c r="AI18" s="103">
        <v>1</v>
      </c>
      <c r="AJ18" s="105">
        <f t="shared" si="7"/>
        <v>0</v>
      </c>
    </row>
    <row r="19" spans="1:36" outlineLevel="1" x14ac:dyDescent="0.25">
      <c r="A19" s="103" t="str">
        <f t="shared" si="2"/>
        <v>PuyallupResidential32RE1</v>
      </c>
      <c r="B19" s="103" t="s">
        <v>101</v>
      </c>
      <c r="C19" s="103" t="s">
        <v>102</v>
      </c>
      <c r="D19" s="200">
        <v>0</v>
      </c>
      <c r="E19" s="200">
        <v>0</v>
      </c>
      <c r="F19" s="200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29">
        <v>0</v>
      </c>
      <c r="S19" s="130">
        <f t="shared" si="3"/>
        <v>0</v>
      </c>
      <c r="T19" s="175"/>
      <c r="U19" s="105">
        <f t="shared" si="4"/>
        <v>0</v>
      </c>
      <c r="V19" s="105">
        <f t="shared" si="4"/>
        <v>0</v>
      </c>
      <c r="W19" s="105">
        <f t="shared" si="5"/>
        <v>0</v>
      </c>
      <c r="X19" s="105">
        <f t="shared" si="1"/>
        <v>0</v>
      </c>
      <c r="Y19" s="105">
        <f t="shared" si="1"/>
        <v>0</v>
      </c>
      <c r="Z19" s="105">
        <f t="shared" si="1"/>
        <v>0</v>
      </c>
      <c r="AA19" s="105">
        <f t="shared" si="1"/>
        <v>0</v>
      </c>
      <c r="AB19" s="105">
        <f t="shared" si="1"/>
        <v>0</v>
      </c>
      <c r="AC19" s="105">
        <f t="shared" si="1"/>
        <v>0</v>
      </c>
      <c r="AD19" s="105">
        <f t="shared" si="1"/>
        <v>0</v>
      </c>
      <c r="AE19" s="105">
        <f t="shared" si="1"/>
        <v>0</v>
      </c>
      <c r="AF19" s="132">
        <f t="shared" si="1"/>
        <v>0</v>
      </c>
      <c r="AG19" s="132">
        <f t="shared" si="6"/>
        <v>0</v>
      </c>
      <c r="AI19" s="103">
        <v>1</v>
      </c>
      <c r="AJ19" s="105">
        <f t="shared" si="7"/>
        <v>0</v>
      </c>
    </row>
    <row r="20" spans="1:36" outlineLevel="1" x14ac:dyDescent="0.25">
      <c r="A20" s="103" t="str">
        <f t="shared" si="2"/>
        <v>PuyallupResidential32RM1</v>
      </c>
      <c r="B20" s="103" t="s">
        <v>103</v>
      </c>
      <c r="C20" s="103" t="s">
        <v>104</v>
      </c>
      <c r="D20" s="200">
        <v>0</v>
      </c>
      <c r="E20" s="200">
        <v>0</v>
      </c>
      <c r="F20" s="200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29">
        <v>0</v>
      </c>
      <c r="S20" s="130">
        <f t="shared" si="3"/>
        <v>0</v>
      </c>
      <c r="T20" s="175"/>
      <c r="U20" s="105">
        <f t="shared" si="4"/>
        <v>0</v>
      </c>
      <c r="V20" s="105">
        <f t="shared" si="4"/>
        <v>0</v>
      </c>
      <c r="W20" s="105">
        <f t="shared" si="5"/>
        <v>0</v>
      </c>
      <c r="X20" s="105">
        <f t="shared" si="1"/>
        <v>0</v>
      </c>
      <c r="Y20" s="105">
        <f t="shared" si="1"/>
        <v>0</v>
      </c>
      <c r="Z20" s="105">
        <f t="shared" si="1"/>
        <v>0</v>
      </c>
      <c r="AA20" s="105">
        <f t="shared" si="1"/>
        <v>0</v>
      </c>
      <c r="AB20" s="105">
        <f t="shared" si="1"/>
        <v>0</v>
      </c>
      <c r="AC20" s="105">
        <f t="shared" si="1"/>
        <v>0</v>
      </c>
      <c r="AD20" s="105">
        <f t="shared" si="1"/>
        <v>0</v>
      </c>
      <c r="AE20" s="105">
        <f t="shared" si="1"/>
        <v>0</v>
      </c>
      <c r="AF20" s="132">
        <f t="shared" si="1"/>
        <v>0</v>
      </c>
      <c r="AG20" s="132">
        <f t="shared" si="6"/>
        <v>0</v>
      </c>
      <c r="AI20" s="103">
        <v>1</v>
      </c>
      <c r="AJ20" s="105">
        <f t="shared" si="7"/>
        <v>0</v>
      </c>
    </row>
    <row r="21" spans="1:36" outlineLevel="1" x14ac:dyDescent="0.25">
      <c r="A21" s="103" t="str">
        <f t="shared" si="2"/>
        <v>PuyallupResidential32ROCPU</v>
      </c>
      <c r="B21" s="103" t="s">
        <v>105</v>
      </c>
      <c r="C21" s="103" t="s">
        <v>106</v>
      </c>
      <c r="D21" s="200">
        <v>0</v>
      </c>
      <c r="E21" s="200">
        <v>0</v>
      </c>
      <c r="F21" s="200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29">
        <v>0</v>
      </c>
      <c r="S21" s="130">
        <f t="shared" si="3"/>
        <v>0</v>
      </c>
      <c r="T21" s="175"/>
      <c r="U21" s="105">
        <f t="shared" si="4"/>
        <v>0</v>
      </c>
      <c r="V21" s="105">
        <f t="shared" si="4"/>
        <v>0</v>
      </c>
      <c r="W21" s="105">
        <f t="shared" si="5"/>
        <v>0</v>
      </c>
      <c r="X21" s="105">
        <f t="shared" si="1"/>
        <v>0</v>
      </c>
      <c r="Y21" s="105">
        <f t="shared" si="1"/>
        <v>0</v>
      </c>
      <c r="Z21" s="105">
        <f t="shared" si="1"/>
        <v>0</v>
      </c>
      <c r="AA21" s="105">
        <f t="shared" si="1"/>
        <v>0</v>
      </c>
      <c r="AB21" s="105">
        <f t="shared" si="1"/>
        <v>0</v>
      </c>
      <c r="AC21" s="105">
        <f t="shared" si="1"/>
        <v>0</v>
      </c>
      <c r="AD21" s="105">
        <f t="shared" si="1"/>
        <v>0</v>
      </c>
      <c r="AE21" s="105">
        <f t="shared" si="1"/>
        <v>0</v>
      </c>
      <c r="AF21" s="132">
        <f t="shared" si="1"/>
        <v>0</v>
      </c>
      <c r="AG21" s="132">
        <f t="shared" si="6"/>
        <v>0</v>
      </c>
      <c r="AI21" s="103">
        <v>1</v>
      </c>
      <c r="AJ21" s="105">
        <f t="shared" si="7"/>
        <v>0</v>
      </c>
    </row>
    <row r="22" spans="1:36" outlineLevel="1" x14ac:dyDescent="0.25">
      <c r="A22" s="103" t="str">
        <f t="shared" si="2"/>
        <v>PuyallupResidential32RW1</v>
      </c>
      <c r="B22" s="103" t="s">
        <v>107</v>
      </c>
      <c r="C22" s="103" t="s">
        <v>108</v>
      </c>
      <c r="D22" s="200">
        <v>0</v>
      </c>
      <c r="E22" s="200">
        <v>0</v>
      </c>
      <c r="F22" s="200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29">
        <v>0</v>
      </c>
      <c r="S22" s="130">
        <f t="shared" si="3"/>
        <v>0</v>
      </c>
      <c r="T22" s="175"/>
      <c r="U22" s="105">
        <f t="shared" si="4"/>
        <v>0</v>
      </c>
      <c r="V22" s="105">
        <f t="shared" si="4"/>
        <v>0</v>
      </c>
      <c r="W22" s="105">
        <f t="shared" si="5"/>
        <v>0</v>
      </c>
      <c r="X22" s="105">
        <f t="shared" si="1"/>
        <v>0</v>
      </c>
      <c r="Y22" s="105">
        <f t="shared" si="1"/>
        <v>0</v>
      </c>
      <c r="Z22" s="105">
        <f t="shared" si="1"/>
        <v>0</v>
      </c>
      <c r="AA22" s="105">
        <f t="shared" si="1"/>
        <v>0</v>
      </c>
      <c r="AB22" s="105">
        <f t="shared" si="1"/>
        <v>0</v>
      </c>
      <c r="AC22" s="105">
        <f t="shared" si="1"/>
        <v>0</v>
      </c>
      <c r="AD22" s="105">
        <f t="shared" si="1"/>
        <v>0</v>
      </c>
      <c r="AE22" s="105">
        <f t="shared" si="1"/>
        <v>0</v>
      </c>
      <c r="AF22" s="132">
        <f t="shared" si="1"/>
        <v>0</v>
      </c>
      <c r="AG22" s="132">
        <f t="shared" si="6"/>
        <v>0</v>
      </c>
      <c r="AI22" s="103">
        <v>1</v>
      </c>
      <c r="AJ22" s="105">
        <f t="shared" si="7"/>
        <v>0</v>
      </c>
    </row>
    <row r="23" spans="1:36" outlineLevel="1" x14ac:dyDescent="0.25">
      <c r="A23" s="103" t="str">
        <f t="shared" si="2"/>
        <v>PuyallupResidential32RW1N</v>
      </c>
      <c r="B23" s="103" t="s">
        <v>109</v>
      </c>
      <c r="C23" s="103" t="s">
        <v>110</v>
      </c>
      <c r="D23" s="200">
        <v>0</v>
      </c>
      <c r="E23" s="200">
        <v>0</v>
      </c>
      <c r="F23" s="200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29">
        <v>0</v>
      </c>
      <c r="S23" s="130">
        <f t="shared" si="3"/>
        <v>0</v>
      </c>
      <c r="T23" s="175"/>
      <c r="U23" s="105">
        <f t="shared" si="4"/>
        <v>0</v>
      </c>
      <c r="V23" s="105">
        <f t="shared" si="4"/>
        <v>0</v>
      </c>
      <c r="W23" s="105">
        <f t="shared" si="5"/>
        <v>0</v>
      </c>
      <c r="X23" s="105">
        <f t="shared" si="1"/>
        <v>0</v>
      </c>
      <c r="Y23" s="105">
        <f t="shared" si="1"/>
        <v>0</v>
      </c>
      <c r="Z23" s="105">
        <f t="shared" si="1"/>
        <v>0</v>
      </c>
      <c r="AA23" s="105">
        <f t="shared" si="1"/>
        <v>0</v>
      </c>
      <c r="AB23" s="105">
        <f t="shared" si="1"/>
        <v>0</v>
      </c>
      <c r="AC23" s="105">
        <f t="shared" si="1"/>
        <v>0</v>
      </c>
      <c r="AD23" s="105">
        <f t="shared" si="1"/>
        <v>0</v>
      </c>
      <c r="AE23" s="105">
        <f t="shared" si="1"/>
        <v>0</v>
      </c>
      <c r="AF23" s="132">
        <f t="shared" si="1"/>
        <v>0</v>
      </c>
      <c r="AG23" s="132">
        <f t="shared" si="6"/>
        <v>0</v>
      </c>
      <c r="AI23" s="103">
        <v>1</v>
      </c>
      <c r="AJ23" s="105">
        <f t="shared" si="7"/>
        <v>0</v>
      </c>
    </row>
    <row r="24" spans="1:36" outlineLevel="1" x14ac:dyDescent="0.25">
      <c r="A24" s="103" t="str">
        <f t="shared" si="2"/>
        <v>PuyallupResidential32RW1NR</v>
      </c>
      <c r="B24" s="103" t="s">
        <v>111</v>
      </c>
      <c r="C24" s="103" t="s">
        <v>112</v>
      </c>
      <c r="D24" s="200">
        <v>0</v>
      </c>
      <c r="E24" s="200">
        <v>0</v>
      </c>
      <c r="F24" s="200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29">
        <v>0</v>
      </c>
      <c r="S24" s="130">
        <f t="shared" si="3"/>
        <v>0</v>
      </c>
      <c r="T24" s="175"/>
      <c r="U24" s="105">
        <f t="shared" si="4"/>
        <v>0</v>
      </c>
      <c r="V24" s="105">
        <f t="shared" si="4"/>
        <v>0</v>
      </c>
      <c r="W24" s="105">
        <f t="shared" si="5"/>
        <v>0</v>
      </c>
      <c r="X24" s="105">
        <f t="shared" si="1"/>
        <v>0</v>
      </c>
      <c r="Y24" s="105">
        <f t="shared" si="1"/>
        <v>0</v>
      </c>
      <c r="Z24" s="105">
        <f t="shared" si="1"/>
        <v>0</v>
      </c>
      <c r="AA24" s="105">
        <f t="shared" si="1"/>
        <v>0</v>
      </c>
      <c r="AB24" s="105">
        <f t="shared" si="1"/>
        <v>0</v>
      </c>
      <c r="AC24" s="105">
        <f t="shared" si="1"/>
        <v>0</v>
      </c>
      <c r="AD24" s="105">
        <f t="shared" si="1"/>
        <v>0</v>
      </c>
      <c r="AE24" s="105">
        <f t="shared" si="1"/>
        <v>0</v>
      </c>
      <c r="AF24" s="132">
        <f t="shared" si="1"/>
        <v>0</v>
      </c>
      <c r="AG24" s="132">
        <f t="shared" si="6"/>
        <v>0</v>
      </c>
      <c r="AI24" s="103">
        <v>1</v>
      </c>
      <c r="AJ24" s="105">
        <f t="shared" si="7"/>
        <v>0</v>
      </c>
    </row>
    <row r="25" spans="1:36" outlineLevel="1" x14ac:dyDescent="0.25">
      <c r="A25" s="103" t="str">
        <f t="shared" si="2"/>
        <v>PuyallupResidential32RW1R</v>
      </c>
      <c r="B25" s="103" t="s">
        <v>113</v>
      </c>
      <c r="C25" s="103" t="s">
        <v>114</v>
      </c>
      <c r="D25" s="200">
        <v>0</v>
      </c>
      <c r="E25" s="200">
        <v>0</v>
      </c>
      <c r="F25" s="200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29">
        <v>0</v>
      </c>
      <c r="S25" s="130">
        <f t="shared" si="3"/>
        <v>0</v>
      </c>
      <c r="T25" s="175"/>
      <c r="U25" s="105">
        <f t="shared" si="4"/>
        <v>0</v>
      </c>
      <c r="V25" s="105">
        <f t="shared" si="4"/>
        <v>0</v>
      </c>
      <c r="W25" s="105">
        <f t="shared" si="5"/>
        <v>0</v>
      </c>
      <c r="X25" s="105">
        <f t="shared" si="1"/>
        <v>0</v>
      </c>
      <c r="Y25" s="105">
        <f t="shared" si="1"/>
        <v>0</v>
      </c>
      <c r="Z25" s="105">
        <f t="shared" si="1"/>
        <v>0</v>
      </c>
      <c r="AA25" s="105">
        <f t="shared" si="1"/>
        <v>0</v>
      </c>
      <c r="AB25" s="105">
        <f t="shared" si="1"/>
        <v>0</v>
      </c>
      <c r="AC25" s="105">
        <f t="shared" si="1"/>
        <v>0</v>
      </c>
      <c r="AD25" s="105">
        <f t="shared" si="1"/>
        <v>0</v>
      </c>
      <c r="AE25" s="105">
        <f t="shared" si="1"/>
        <v>0</v>
      </c>
      <c r="AF25" s="132">
        <f t="shared" si="1"/>
        <v>0</v>
      </c>
      <c r="AG25" s="132">
        <f t="shared" si="6"/>
        <v>0</v>
      </c>
      <c r="AI25" s="103">
        <v>1</v>
      </c>
      <c r="AJ25" s="105">
        <f t="shared" si="7"/>
        <v>0</v>
      </c>
    </row>
    <row r="26" spans="1:36" outlineLevel="1" x14ac:dyDescent="0.25">
      <c r="A26" s="103" t="str">
        <f t="shared" si="2"/>
        <v>PuyallupResidential32RW2</v>
      </c>
      <c r="B26" s="103" t="s">
        <v>115</v>
      </c>
      <c r="C26" s="103" t="s">
        <v>116</v>
      </c>
      <c r="D26" s="200">
        <v>0</v>
      </c>
      <c r="E26" s="200">
        <v>0</v>
      </c>
      <c r="F26" s="200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29">
        <v>0</v>
      </c>
      <c r="S26" s="130">
        <f t="shared" si="3"/>
        <v>0</v>
      </c>
      <c r="T26" s="175"/>
      <c r="U26" s="105">
        <f t="shared" si="4"/>
        <v>0</v>
      </c>
      <c r="V26" s="105">
        <f t="shared" si="4"/>
        <v>0</v>
      </c>
      <c r="W26" s="105">
        <f t="shared" si="5"/>
        <v>0</v>
      </c>
      <c r="X26" s="105">
        <f t="shared" si="5"/>
        <v>0</v>
      </c>
      <c r="Y26" s="105">
        <f t="shared" si="5"/>
        <v>0</v>
      </c>
      <c r="Z26" s="105">
        <f t="shared" si="5"/>
        <v>0</v>
      </c>
      <c r="AA26" s="105">
        <f t="shared" si="5"/>
        <v>0</v>
      </c>
      <c r="AB26" s="105">
        <f t="shared" si="5"/>
        <v>0</v>
      </c>
      <c r="AC26" s="105">
        <f t="shared" si="5"/>
        <v>0</v>
      </c>
      <c r="AD26" s="105">
        <f t="shared" si="5"/>
        <v>0</v>
      </c>
      <c r="AE26" s="105">
        <f t="shared" si="5"/>
        <v>0</v>
      </c>
      <c r="AF26" s="132">
        <f t="shared" si="5"/>
        <v>0</v>
      </c>
      <c r="AG26" s="132">
        <f t="shared" si="6"/>
        <v>0</v>
      </c>
      <c r="AI26" s="103">
        <v>2</v>
      </c>
      <c r="AJ26" s="105">
        <f t="shared" si="7"/>
        <v>0</v>
      </c>
    </row>
    <row r="27" spans="1:36" outlineLevel="1" x14ac:dyDescent="0.25">
      <c r="A27" s="103" t="str">
        <f t="shared" si="2"/>
        <v>PuyallupResidential32RW2R</v>
      </c>
      <c r="B27" s="103" t="s">
        <v>117</v>
      </c>
      <c r="C27" s="103" t="s">
        <v>118</v>
      </c>
      <c r="D27" s="200">
        <v>0</v>
      </c>
      <c r="E27" s="200">
        <v>0</v>
      </c>
      <c r="F27" s="200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29">
        <v>0</v>
      </c>
      <c r="S27" s="130">
        <f t="shared" si="3"/>
        <v>0</v>
      </c>
      <c r="T27" s="175"/>
      <c r="U27" s="105">
        <f t="shared" si="4"/>
        <v>0</v>
      </c>
      <c r="V27" s="105">
        <f t="shared" si="4"/>
        <v>0</v>
      </c>
      <c r="W27" s="105">
        <f t="shared" si="5"/>
        <v>0</v>
      </c>
      <c r="X27" s="105">
        <f t="shared" si="5"/>
        <v>0</v>
      </c>
      <c r="Y27" s="105">
        <f t="shared" si="5"/>
        <v>0</v>
      </c>
      <c r="Z27" s="105">
        <f t="shared" si="5"/>
        <v>0</v>
      </c>
      <c r="AA27" s="105">
        <f t="shared" si="5"/>
        <v>0</v>
      </c>
      <c r="AB27" s="105">
        <f t="shared" si="5"/>
        <v>0</v>
      </c>
      <c r="AC27" s="105">
        <f t="shared" si="5"/>
        <v>0</v>
      </c>
      <c r="AD27" s="105">
        <f t="shared" si="5"/>
        <v>0</v>
      </c>
      <c r="AE27" s="105">
        <f t="shared" si="5"/>
        <v>0</v>
      </c>
      <c r="AF27" s="132">
        <f t="shared" si="5"/>
        <v>0</v>
      </c>
      <c r="AG27" s="132">
        <f t="shared" si="6"/>
        <v>0</v>
      </c>
      <c r="AI27" s="103">
        <v>2</v>
      </c>
      <c r="AJ27" s="105">
        <f t="shared" si="7"/>
        <v>0</v>
      </c>
    </row>
    <row r="28" spans="1:36" outlineLevel="1" x14ac:dyDescent="0.25">
      <c r="A28" s="103" t="str">
        <f t="shared" si="2"/>
        <v>PuyallupResidential32RW2NR</v>
      </c>
      <c r="B28" s="103" t="s">
        <v>119</v>
      </c>
      <c r="C28" s="103" t="s">
        <v>120</v>
      </c>
      <c r="D28" s="200">
        <v>0</v>
      </c>
      <c r="E28" s="200">
        <v>0</v>
      </c>
      <c r="F28" s="200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29">
        <v>0</v>
      </c>
      <c r="S28" s="130">
        <f t="shared" si="3"/>
        <v>0</v>
      </c>
      <c r="T28" s="175"/>
      <c r="U28" s="105">
        <f t="shared" si="4"/>
        <v>0</v>
      </c>
      <c r="V28" s="105">
        <f t="shared" si="4"/>
        <v>0</v>
      </c>
      <c r="W28" s="105">
        <f t="shared" si="5"/>
        <v>0</v>
      </c>
      <c r="X28" s="105">
        <f t="shared" si="5"/>
        <v>0</v>
      </c>
      <c r="Y28" s="105">
        <f t="shared" si="5"/>
        <v>0</v>
      </c>
      <c r="Z28" s="105">
        <f t="shared" si="5"/>
        <v>0</v>
      </c>
      <c r="AA28" s="105">
        <f t="shared" si="5"/>
        <v>0</v>
      </c>
      <c r="AB28" s="105">
        <f t="shared" si="5"/>
        <v>0</v>
      </c>
      <c r="AC28" s="105">
        <f t="shared" si="5"/>
        <v>0</v>
      </c>
      <c r="AD28" s="105">
        <f t="shared" si="5"/>
        <v>0</v>
      </c>
      <c r="AE28" s="105">
        <f t="shared" si="5"/>
        <v>0</v>
      </c>
      <c r="AF28" s="132">
        <f t="shared" si="5"/>
        <v>0</v>
      </c>
      <c r="AG28" s="132">
        <f t="shared" si="6"/>
        <v>0</v>
      </c>
      <c r="AI28" s="103">
        <v>2</v>
      </c>
      <c r="AJ28" s="105">
        <f t="shared" si="7"/>
        <v>0</v>
      </c>
    </row>
    <row r="29" spans="1:36" outlineLevel="1" x14ac:dyDescent="0.25">
      <c r="A29" s="103" t="str">
        <f t="shared" si="2"/>
        <v>PuyallupResidential32RW3</v>
      </c>
      <c r="B29" s="103" t="s">
        <v>121</v>
      </c>
      <c r="C29" s="103" t="s">
        <v>122</v>
      </c>
      <c r="D29" s="200">
        <v>0</v>
      </c>
      <c r="E29" s="200">
        <v>0</v>
      </c>
      <c r="F29" s="200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29">
        <v>0</v>
      </c>
      <c r="S29" s="130">
        <f t="shared" si="3"/>
        <v>0</v>
      </c>
      <c r="T29" s="175"/>
      <c r="U29" s="105">
        <f t="shared" si="4"/>
        <v>0</v>
      </c>
      <c r="V29" s="105">
        <f t="shared" si="4"/>
        <v>0</v>
      </c>
      <c r="W29" s="105">
        <f t="shared" si="5"/>
        <v>0</v>
      </c>
      <c r="X29" s="105">
        <f t="shared" si="5"/>
        <v>0</v>
      </c>
      <c r="Y29" s="105">
        <f t="shared" si="5"/>
        <v>0</v>
      </c>
      <c r="Z29" s="105">
        <f t="shared" si="5"/>
        <v>0</v>
      </c>
      <c r="AA29" s="105">
        <f t="shared" si="5"/>
        <v>0</v>
      </c>
      <c r="AB29" s="105">
        <f t="shared" si="5"/>
        <v>0</v>
      </c>
      <c r="AC29" s="105">
        <f t="shared" si="5"/>
        <v>0</v>
      </c>
      <c r="AD29" s="105">
        <f t="shared" si="5"/>
        <v>0</v>
      </c>
      <c r="AE29" s="105">
        <f t="shared" si="5"/>
        <v>0</v>
      </c>
      <c r="AF29" s="132">
        <f t="shared" si="5"/>
        <v>0</v>
      </c>
      <c r="AG29" s="132">
        <f t="shared" si="6"/>
        <v>0</v>
      </c>
      <c r="AI29" s="103">
        <v>3</v>
      </c>
      <c r="AJ29" s="105">
        <f t="shared" si="7"/>
        <v>0</v>
      </c>
    </row>
    <row r="30" spans="1:36" outlineLevel="1" x14ac:dyDescent="0.25">
      <c r="A30" s="103" t="str">
        <f t="shared" si="2"/>
        <v>PuyallupResidential32RW3NR</v>
      </c>
      <c r="B30" s="103" t="s">
        <v>123</v>
      </c>
      <c r="C30" s="103" t="s">
        <v>124</v>
      </c>
      <c r="D30" s="200">
        <v>0</v>
      </c>
      <c r="E30" s="200">
        <v>0</v>
      </c>
      <c r="F30" s="200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v>0</v>
      </c>
      <c r="S30" s="130">
        <f t="shared" si="3"/>
        <v>0</v>
      </c>
      <c r="T30" s="175"/>
      <c r="U30" s="105">
        <f t="shared" si="4"/>
        <v>0</v>
      </c>
      <c r="V30" s="105">
        <f t="shared" si="4"/>
        <v>0</v>
      </c>
      <c r="W30" s="105">
        <f t="shared" si="5"/>
        <v>0</v>
      </c>
      <c r="X30" s="105">
        <f t="shared" si="5"/>
        <v>0</v>
      </c>
      <c r="Y30" s="105">
        <f t="shared" si="5"/>
        <v>0</v>
      </c>
      <c r="Z30" s="105">
        <f t="shared" si="5"/>
        <v>0</v>
      </c>
      <c r="AA30" s="105">
        <f t="shared" si="5"/>
        <v>0</v>
      </c>
      <c r="AB30" s="105">
        <f t="shared" si="5"/>
        <v>0</v>
      </c>
      <c r="AC30" s="105">
        <f t="shared" si="5"/>
        <v>0</v>
      </c>
      <c r="AD30" s="105">
        <f t="shared" si="5"/>
        <v>0</v>
      </c>
      <c r="AE30" s="105">
        <f t="shared" si="5"/>
        <v>0</v>
      </c>
      <c r="AF30" s="132">
        <f t="shared" si="5"/>
        <v>0</v>
      </c>
      <c r="AG30" s="132">
        <f t="shared" si="6"/>
        <v>0</v>
      </c>
      <c r="AI30" s="103">
        <v>3</v>
      </c>
      <c r="AJ30" s="105">
        <f t="shared" si="7"/>
        <v>0</v>
      </c>
    </row>
    <row r="31" spans="1:36" outlineLevel="1" x14ac:dyDescent="0.25">
      <c r="A31" s="103" t="str">
        <f t="shared" si="2"/>
        <v>PuyallupResidential32RW4</v>
      </c>
      <c r="B31" s="103" t="s">
        <v>125</v>
      </c>
      <c r="C31" s="103" t="s">
        <v>126</v>
      </c>
      <c r="D31" s="200">
        <v>0</v>
      </c>
      <c r="E31" s="200">
        <v>0</v>
      </c>
      <c r="F31" s="200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v>0</v>
      </c>
      <c r="S31" s="130">
        <f t="shared" si="3"/>
        <v>0</v>
      </c>
      <c r="T31" s="175"/>
      <c r="U31" s="105">
        <f t="shared" si="4"/>
        <v>0</v>
      </c>
      <c r="V31" s="105">
        <f t="shared" si="4"/>
        <v>0</v>
      </c>
      <c r="W31" s="105">
        <f t="shared" si="5"/>
        <v>0</v>
      </c>
      <c r="X31" s="105">
        <f t="shared" si="5"/>
        <v>0</v>
      </c>
      <c r="Y31" s="105">
        <f t="shared" si="5"/>
        <v>0</v>
      </c>
      <c r="Z31" s="105">
        <f t="shared" si="5"/>
        <v>0</v>
      </c>
      <c r="AA31" s="105">
        <f t="shared" si="5"/>
        <v>0</v>
      </c>
      <c r="AB31" s="105">
        <f t="shared" si="5"/>
        <v>0</v>
      </c>
      <c r="AC31" s="105">
        <f t="shared" si="5"/>
        <v>0</v>
      </c>
      <c r="AD31" s="105">
        <f t="shared" si="5"/>
        <v>0</v>
      </c>
      <c r="AE31" s="105">
        <f t="shared" si="5"/>
        <v>0</v>
      </c>
      <c r="AF31" s="132">
        <f t="shared" si="5"/>
        <v>0</v>
      </c>
      <c r="AG31" s="132">
        <f t="shared" si="6"/>
        <v>0</v>
      </c>
      <c r="AI31" s="103">
        <v>4</v>
      </c>
      <c r="AJ31" s="105">
        <f t="shared" si="7"/>
        <v>0</v>
      </c>
    </row>
    <row r="32" spans="1:36" outlineLevel="1" x14ac:dyDescent="0.25">
      <c r="A32" s="103" t="str">
        <f t="shared" si="2"/>
        <v>PuyallupResidential32RW4NR</v>
      </c>
      <c r="B32" s="103" t="s">
        <v>127</v>
      </c>
      <c r="C32" s="103" t="s">
        <v>128</v>
      </c>
      <c r="D32" s="200">
        <v>0</v>
      </c>
      <c r="E32" s="200">
        <v>0</v>
      </c>
      <c r="F32" s="200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29">
        <v>0</v>
      </c>
      <c r="S32" s="130">
        <f t="shared" si="3"/>
        <v>0</v>
      </c>
      <c r="T32" s="175"/>
      <c r="U32" s="105">
        <f t="shared" si="4"/>
        <v>0</v>
      </c>
      <c r="V32" s="105">
        <f t="shared" si="4"/>
        <v>0</v>
      </c>
      <c r="W32" s="105">
        <f t="shared" si="5"/>
        <v>0</v>
      </c>
      <c r="X32" s="105">
        <f t="shared" si="5"/>
        <v>0</v>
      </c>
      <c r="Y32" s="105">
        <f t="shared" si="5"/>
        <v>0</v>
      </c>
      <c r="Z32" s="105">
        <f t="shared" si="5"/>
        <v>0</v>
      </c>
      <c r="AA32" s="105">
        <f t="shared" si="5"/>
        <v>0</v>
      </c>
      <c r="AB32" s="105">
        <f t="shared" si="5"/>
        <v>0</v>
      </c>
      <c r="AC32" s="105">
        <f t="shared" si="5"/>
        <v>0</v>
      </c>
      <c r="AD32" s="105">
        <f t="shared" si="5"/>
        <v>0</v>
      </c>
      <c r="AE32" s="105">
        <f t="shared" si="5"/>
        <v>0</v>
      </c>
      <c r="AF32" s="132">
        <f t="shared" si="5"/>
        <v>0</v>
      </c>
      <c r="AG32" s="132">
        <f t="shared" si="6"/>
        <v>0</v>
      </c>
      <c r="AI32" s="103">
        <v>4</v>
      </c>
      <c r="AJ32" s="105">
        <f t="shared" si="7"/>
        <v>0</v>
      </c>
    </row>
    <row r="33" spans="1:36" outlineLevel="1" x14ac:dyDescent="0.25">
      <c r="A33" s="103" t="str">
        <f t="shared" si="2"/>
        <v>PuyallupResidential32RW5</v>
      </c>
      <c r="B33" s="103" t="s">
        <v>129</v>
      </c>
      <c r="C33" s="103" t="s">
        <v>130</v>
      </c>
      <c r="D33" s="200">
        <v>0</v>
      </c>
      <c r="E33" s="200">
        <v>0</v>
      </c>
      <c r="F33" s="200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v>0</v>
      </c>
      <c r="S33" s="130">
        <f t="shared" si="3"/>
        <v>0</v>
      </c>
      <c r="T33" s="175"/>
      <c r="U33" s="105">
        <f t="shared" si="4"/>
        <v>0</v>
      </c>
      <c r="V33" s="105">
        <f t="shared" si="4"/>
        <v>0</v>
      </c>
      <c r="W33" s="105">
        <f t="shared" si="5"/>
        <v>0</v>
      </c>
      <c r="X33" s="105">
        <f t="shared" si="5"/>
        <v>0</v>
      </c>
      <c r="Y33" s="105">
        <f t="shared" si="5"/>
        <v>0</v>
      </c>
      <c r="Z33" s="105">
        <f t="shared" si="5"/>
        <v>0</v>
      </c>
      <c r="AA33" s="105">
        <f t="shared" si="5"/>
        <v>0</v>
      </c>
      <c r="AB33" s="105">
        <f t="shared" si="5"/>
        <v>0</v>
      </c>
      <c r="AC33" s="105">
        <f t="shared" si="5"/>
        <v>0</v>
      </c>
      <c r="AD33" s="105">
        <f t="shared" si="5"/>
        <v>0</v>
      </c>
      <c r="AE33" s="105">
        <f t="shared" si="5"/>
        <v>0</v>
      </c>
      <c r="AF33" s="132">
        <f t="shared" si="5"/>
        <v>0</v>
      </c>
      <c r="AG33" s="132">
        <f t="shared" si="6"/>
        <v>0</v>
      </c>
      <c r="AI33" s="103">
        <v>5</v>
      </c>
      <c r="AJ33" s="105">
        <f t="shared" si="7"/>
        <v>0</v>
      </c>
    </row>
    <row r="34" spans="1:36" outlineLevel="1" x14ac:dyDescent="0.25">
      <c r="A34" s="103" t="str">
        <f t="shared" si="2"/>
        <v>PuyallupResidential32RW5NR</v>
      </c>
      <c r="B34" s="103" t="s">
        <v>131</v>
      </c>
      <c r="C34" s="103" t="s">
        <v>132</v>
      </c>
      <c r="D34" s="200">
        <v>0</v>
      </c>
      <c r="E34" s="200">
        <v>0</v>
      </c>
      <c r="F34" s="200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29">
        <v>0</v>
      </c>
      <c r="S34" s="130">
        <f t="shared" si="3"/>
        <v>0</v>
      </c>
      <c r="T34" s="175"/>
      <c r="U34" s="105">
        <f t="shared" si="4"/>
        <v>0</v>
      </c>
      <c r="V34" s="105">
        <f t="shared" si="4"/>
        <v>0</v>
      </c>
      <c r="W34" s="105">
        <f t="shared" si="5"/>
        <v>0</v>
      </c>
      <c r="X34" s="105">
        <f t="shared" si="5"/>
        <v>0</v>
      </c>
      <c r="Y34" s="105">
        <f t="shared" si="5"/>
        <v>0</v>
      </c>
      <c r="Z34" s="105">
        <f t="shared" si="5"/>
        <v>0</v>
      </c>
      <c r="AA34" s="105">
        <f t="shared" si="5"/>
        <v>0</v>
      </c>
      <c r="AB34" s="105">
        <f t="shared" si="5"/>
        <v>0</v>
      </c>
      <c r="AC34" s="105">
        <f t="shared" si="5"/>
        <v>0</v>
      </c>
      <c r="AD34" s="105">
        <f t="shared" si="5"/>
        <v>0</v>
      </c>
      <c r="AE34" s="105">
        <f t="shared" si="5"/>
        <v>0</v>
      </c>
      <c r="AF34" s="132">
        <f t="shared" si="5"/>
        <v>0</v>
      </c>
      <c r="AG34" s="132">
        <f t="shared" si="6"/>
        <v>0</v>
      </c>
      <c r="AI34" s="103">
        <v>5</v>
      </c>
      <c r="AJ34" s="105">
        <f t="shared" si="7"/>
        <v>0</v>
      </c>
    </row>
    <row r="35" spans="1:36" outlineLevel="1" x14ac:dyDescent="0.25">
      <c r="A35" s="103" t="str">
        <f t="shared" si="2"/>
        <v>PuyallupResidential32RW6</v>
      </c>
      <c r="B35" s="103" t="s">
        <v>133</v>
      </c>
      <c r="C35" s="103" t="s">
        <v>134</v>
      </c>
      <c r="D35" s="200">
        <v>0</v>
      </c>
      <c r="E35" s="200">
        <v>0</v>
      </c>
      <c r="F35" s="200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29">
        <v>0</v>
      </c>
      <c r="S35" s="130">
        <f t="shared" si="3"/>
        <v>0</v>
      </c>
      <c r="T35" s="175"/>
      <c r="U35" s="105">
        <f t="shared" si="4"/>
        <v>0</v>
      </c>
      <c r="V35" s="105">
        <f t="shared" si="4"/>
        <v>0</v>
      </c>
      <c r="W35" s="105">
        <f t="shared" si="5"/>
        <v>0</v>
      </c>
      <c r="X35" s="105">
        <f t="shared" si="5"/>
        <v>0</v>
      </c>
      <c r="Y35" s="105">
        <f t="shared" si="5"/>
        <v>0</v>
      </c>
      <c r="Z35" s="105">
        <f t="shared" si="5"/>
        <v>0</v>
      </c>
      <c r="AA35" s="105">
        <f t="shared" si="5"/>
        <v>0</v>
      </c>
      <c r="AB35" s="105">
        <f t="shared" si="5"/>
        <v>0</v>
      </c>
      <c r="AC35" s="105">
        <f t="shared" si="5"/>
        <v>0</v>
      </c>
      <c r="AD35" s="105">
        <f t="shared" si="5"/>
        <v>0</v>
      </c>
      <c r="AE35" s="105">
        <f t="shared" si="5"/>
        <v>0</v>
      </c>
      <c r="AF35" s="132">
        <f t="shared" si="5"/>
        <v>0</v>
      </c>
      <c r="AG35" s="132">
        <f t="shared" si="6"/>
        <v>0</v>
      </c>
      <c r="AI35" s="103">
        <v>6</v>
      </c>
      <c r="AJ35" s="105">
        <f t="shared" si="7"/>
        <v>0</v>
      </c>
    </row>
    <row r="36" spans="1:36" outlineLevel="1" x14ac:dyDescent="0.25">
      <c r="A36" s="103" t="str">
        <f t="shared" si="2"/>
        <v>PuyallupResidential35RM1</v>
      </c>
      <c r="B36" s="103" t="s">
        <v>135</v>
      </c>
      <c r="C36" s="103" t="s">
        <v>136</v>
      </c>
      <c r="D36" s="200">
        <v>0</v>
      </c>
      <c r="E36" s="200">
        <v>0</v>
      </c>
      <c r="F36" s="200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29">
        <v>0</v>
      </c>
      <c r="S36" s="130">
        <f t="shared" si="3"/>
        <v>0</v>
      </c>
      <c r="T36" s="175"/>
      <c r="U36" s="105">
        <f t="shared" si="4"/>
        <v>0</v>
      </c>
      <c r="V36" s="105">
        <f t="shared" si="4"/>
        <v>0</v>
      </c>
      <c r="W36" s="105">
        <f t="shared" si="5"/>
        <v>0</v>
      </c>
      <c r="X36" s="105">
        <f t="shared" si="5"/>
        <v>0</v>
      </c>
      <c r="Y36" s="105">
        <f t="shared" si="5"/>
        <v>0</v>
      </c>
      <c r="Z36" s="105">
        <f t="shared" si="5"/>
        <v>0</v>
      </c>
      <c r="AA36" s="105">
        <f t="shared" si="5"/>
        <v>0</v>
      </c>
      <c r="AB36" s="105">
        <f t="shared" si="5"/>
        <v>0</v>
      </c>
      <c r="AC36" s="105">
        <f t="shared" si="5"/>
        <v>0</v>
      </c>
      <c r="AD36" s="105">
        <f t="shared" si="5"/>
        <v>0</v>
      </c>
      <c r="AE36" s="105">
        <f t="shared" si="5"/>
        <v>0</v>
      </c>
      <c r="AF36" s="132">
        <f t="shared" si="5"/>
        <v>0</v>
      </c>
      <c r="AG36" s="132">
        <f t="shared" si="6"/>
        <v>0</v>
      </c>
      <c r="AI36" s="103">
        <v>1</v>
      </c>
      <c r="AJ36" s="105">
        <f t="shared" si="7"/>
        <v>0</v>
      </c>
    </row>
    <row r="37" spans="1:36" outlineLevel="1" x14ac:dyDescent="0.25">
      <c r="A37" s="103" t="str">
        <f t="shared" si="2"/>
        <v>PuyallupResidential35RW1N</v>
      </c>
      <c r="B37" s="103" t="s">
        <v>137</v>
      </c>
      <c r="C37" s="103" t="s">
        <v>138</v>
      </c>
      <c r="D37" s="200">
        <v>36.340000000000003</v>
      </c>
      <c r="E37" s="200">
        <v>36.685000000000002</v>
      </c>
      <c r="F37" s="200">
        <v>42.87</v>
      </c>
      <c r="G37" s="129">
        <v>1749.03</v>
      </c>
      <c r="H37" s="129">
        <v>1708.73</v>
      </c>
      <c r="I37" s="129">
        <v>1864.845</v>
      </c>
      <c r="J37" s="129">
        <v>1864.845</v>
      </c>
      <c r="K37" s="129">
        <v>1768.385</v>
      </c>
      <c r="L37" s="129">
        <v>1950.585</v>
      </c>
      <c r="M37" s="129">
        <v>1757.67</v>
      </c>
      <c r="N37" s="129">
        <v>1757.67</v>
      </c>
      <c r="O37" s="129">
        <v>1757.67</v>
      </c>
      <c r="P37" s="129">
        <v>1752.835</v>
      </c>
      <c r="Q37" s="129">
        <v>1712.5350000000001</v>
      </c>
      <c r="R37" s="129">
        <v>1712.5350000000001</v>
      </c>
      <c r="S37" s="130">
        <f t="shared" si="3"/>
        <v>21357.335000000003</v>
      </c>
      <c r="T37" s="175"/>
      <c r="U37" s="105">
        <f t="shared" si="4"/>
        <v>47.676979691972193</v>
      </c>
      <c r="V37" s="105">
        <f t="shared" si="4"/>
        <v>46.578438053700417</v>
      </c>
      <c r="W37" s="105">
        <f t="shared" si="5"/>
        <v>43.5</v>
      </c>
      <c r="X37" s="105">
        <f t="shared" si="5"/>
        <v>43.5</v>
      </c>
      <c r="Y37" s="105">
        <f t="shared" si="5"/>
        <v>41.249941684161421</v>
      </c>
      <c r="Z37" s="105">
        <f t="shared" si="5"/>
        <v>45.500000000000007</v>
      </c>
      <c r="AA37" s="105">
        <f t="shared" si="5"/>
        <v>41.000000000000007</v>
      </c>
      <c r="AB37" s="105">
        <f t="shared" si="5"/>
        <v>41.000000000000007</v>
      </c>
      <c r="AC37" s="105">
        <f t="shared" si="5"/>
        <v>41.000000000000007</v>
      </c>
      <c r="AD37" s="105">
        <f t="shared" si="5"/>
        <v>40.887217168182879</v>
      </c>
      <c r="AE37" s="105">
        <f t="shared" si="5"/>
        <v>39.947165850244929</v>
      </c>
      <c r="AF37" s="132">
        <f t="shared" si="5"/>
        <v>39.947165850244929</v>
      </c>
      <c r="AG37" s="132">
        <f t="shared" si="6"/>
        <v>42.648909024875564</v>
      </c>
      <c r="AI37" s="103">
        <v>1</v>
      </c>
      <c r="AJ37" s="105">
        <f t="shared" si="7"/>
        <v>42.648909024875564</v>
      </c>
    </row>
    <row r="38" spans="1:36" outlineLevel="1" x14ac:dyDescent="0.25">
      <c r="A38" s="103" t="str">
        <f t="shared" si="2"/>
        <v>PuyallupResidential35RW1R</v>
      </c>
      <c r="B38" s="103" t="s">
        <v>139</v>
      </c>
      <c r="C38" s="103" t="s">
        <v>140</v>
      </c>
      <c r="D38" s="200">
        <v>31.8</v>
      </c>
      <c r="E38" s="200">
        <v>32.104999999999997</v>
      </c>
      <c r="F38" s="200">
        <v>37.590000000000003</v>
      </c>
      <c r="G38" s="129">
        <v>204973.39499999999</v>
      </c>
      <c r="H38" s="129">
        <v>205011.89500000002</v>
      </c>
      <c r="I38" s="129">
        <v>214737.13</v>
      </c>
      <c r="J38" s="129">
        <v>214806.84</v>
      </c>
      <c r="K38" s="129">
        <v>215691.46499999997</v>
      </c>
      <c r="L38" s="129">
        <v>215730.79499999998</v>
      </c>
      <c r="M38" s="129">
        <v>214881.36000000002</v>
      </c>
      <c r="N38" s="129">
        <v>215425.75</v>
      </c>
      <c r="O38" s="129">
        <v>214253.255</v>
      </c>
      <c r="P38" s="129">
        <v>207823.27000000002</v>
      </c>
      <c r="Q38" s="129">
        <v>203131.59</v>
      </c>
      <c r="R38" s="129">
        <v>203527.41</v>
      </c>
      <c r="S38" s="130">
        <f t="shared" si="3"/>
        <v>2529994.1550000003</v>
      </c>
      <c r="T38" s="175"/>
      <c r="U38" s="105">
        <f t="shared" si="4"/>
        <v>6384.4695530291237</v>
      </c>
      <c r="V38" s="105">
        <f t="shared" si="4"/>
        <v>6385.6687431864211</v>
      </c>
      <c r="W38" s="105">
        <f t="shared" si="5"/>
        <v>5712.6131949986693</v>
      </c>
      <c r="X38" s="105">
        <f t="shared" si="5"/>
        <v>5714.4676775738226</v>
      </c>
      <c r="Y38" s="105">
        <f t="shared" si="5"/>
        <v>5738.0011971268941</v>
      </c>
      <c r="Z38" s="105">
        <f t="shared" si="5"/>
        <v>5739.0474860335189</v>
      </c>
      <c r="AA38" s="105">
        <f t="shared" si="5"/>
        <v>5716.4501197126892</v>
      </c>
      <c r="AB38" s="105">
        <f t="shared" si="5"/>
        <v>5730.9324288374564</v>
      </c>
      <c r="AC38" s="105">
        <f t="shared" si="5"/>
        <v>5699.7407555200843</v>
      </c>
      <c r="AD38" s="105">
        <f t="shared" si="5"/>
        <v>5528.685022612397</v>
      </c>
      <c r="AE38" s="105">
        <f t="shared" si="5"/>
        <v>5403.8731045490813</v>
      </c>
      <c r="AF38" s="132">
        <f t="shared" si="5"/>
        <v>5414.4030327214678</v>
      </c>
      <c r="AG38" s="132">
        <f t="shared" si="6"/>
        <v>5764.0293596584679</v>
      </c>
      <c r="AI38" s="103">
        <v>1</v>
      </c>
      <c r="AJ38" s="105">
        <f t="shared" si="7"/>
        <v>5764.0293596584679</v>
      </c>
    </row>
    <row r="39" spans="1:36" outlineLevel="1" x14ac:dyDescent="0.25">
      <c r="A39" s="103" t="str">
        <f t="shared" si="2"/>
        <v>PuyallupResidential64RW1N</v>
      </c>
      <c r="B39" s="103" t="s">
        <v>141</v>
      </c>
      <c r="C39" s="103" t="s">
        <v>142</v>
      </c>
      <c r="D39" s="200">
        <v>0</v>
      </c>
      <c r="E39" s="200">
        <v>0</v>
      </c>
      <c r="F39" s="200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29">
        <v>0</v>
      </c>
      <c r="S39" s="130">
        <f t="shared" si="3"/>
        <v>0</v>
      </c>
      <c r="T39" s="175"/>
      <c r="U39" s="105">
        <f t="shared" si="4"/>
        <v>0</v>
      </c>
      <c r="V39" s="105">
        <f t="shared" si="4"/>
        <v>0</v>
      </c>
      <c r="W39" s="105">
        <f t="shared" si="5"/>
        <v>0</v>
      </c>
      <c r="X39" s="105">
        <f t="shared" si="5"/>
        <v>0</v>
      </c>
      <c r="Y39" s="105">
        <f t="shared" si="5"/>
        <v>0</v>
      </c>
      <c r="Z39" s="105">
        <f t="shared" si="5"/>
        <v>0</v>
      </c>
      <c r="AA39" s="105">
        <f t="shared" si="5"/>
        <v>0</v>
      </c>
      <c r="AB39" s="105">
        <f t="shared" si="5"/>
        <v>0</v>
      </c>
      <c r="AC39" s="105">
        <f t="shared" si="5"/>
        <v>0</v>
      </c>
      <c r="AD39" s="105">
        <f t="shared" si="5"/>
        <v>0</v>
      </c>
      <c r="AE39" s="105">
        <f t="shared" si="5"/>
        <v>0</v>
      </c>
      <c r="AF39" s="132">
        <f t="shared" si="5"/>
        <v>0</v>
      </c>
      <c r="AG39" s="132">
        <f t="shared" si="6"/>
        <v>0</v>
      </c>
      <c r="AI39" s="103">
        <v>1</v>
      </c>
      <c r="AJ39" s="105">
        <f t="shared" si="7"/>
        <v>0</v>
      </c>
    </row>
    <row r="40" spans="1:36" outlineLevel="1" x14ac:dyDescent="0.25">
      <c r="A40" s="103" t="str">
        <f t="shared" si="2"/>
        <v>PuyallupResidential64RW1R</v>
      </c>
      <c r="B40" s="103" t="s">
        <v>143</v>
      </c>
      <c r="C40" s="103" t="s">
        <v>144</v>
      </c>
      <c r="D40" s="200">
        <v>0</v>
      </c>
      <c r="E40" s="200">
        <v>0</v>
      </c>
      <c r="F40" s="200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29">
        <v>0</v>
      </c>
      <c r="S40" s="130">
        <f t="shared" si="3"/>
        <v>0</v>
      </c>
      <c r="T40" s="175"/>
      <c r="U40" s="105">
        <f t="shared" si="4"/>
        <v>0</v>
      </c>
      <c r="V40" s="105">
        <f t="shared" si="4"/>
        <v>0</v>
      </c>
      <c r="W40" s="105">
        <f t="shared" si="5"/>
        <v>0</v>
      </c>
      <c r="X40" s="105">
        <f t="shared" si="5"/>
        <v>0</v>
      </c>
      <c r="Y40" s="105">
        <f t="shared" si="5"/>
        <v>0</v>
      </c>
      <c r="Z40" s="105">
        <f t="shared" si="5"/>
        <v>0</v>
      </c>
      <c r="AA40" s="105">
        <f t="shared" si="5"/>
        <v>0</v>
      </c>
      <c r="AB40" s="105">
        <f t="shared" si="5"/>
        <v>0</v>
      </c>
      <c r="AC40" s="105">
        <f t="shared" si="5"/>
        <v>0</v>
      </c>
      <c r="AD40" s="105">
        <f t="shared" si="5"/>
        <v>0</v>
      </c>
      <c r="AE40" s="105">
        <f t="shared" si="5"/>
        <v>0</v>
      </c>
      <c r="AF40" s="132">
        <f t="shared" si="5"/>
        <v>0</v>
      </c>
      <c r="AG40" s="132">
        <f t="shared" si="6"/>
        <v>0</v>
      </c>
      <c r="AI40" s="103">
        <v>1</v>
      </c>
      <c r="AJ40" s="105">
        <f t="shared" si="7"/>
        <v>0</v>
      </c>
    </row>
    <row r="41" spans="1:36" outlineLevel="1" x14ac:dyDescent="0.25">
      <c r="A41" s="103" t="str">
        <f t="shared" si="2"/>
        <v>PuyallupResidential65RM1</v>
      </c>
      <c r="B41" s="103" t="s">
        <v>145</v>
      </c>
      <c r="C41" s="103" t="s">
        <v>146</v>
      </c>
      <c r="D41" s="200">
        <v>0</v>
      </c>
      <c r="E41" s="200">
        <v>0</v>
      </c>
      <c r="F41" s="200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29">
        <v>0</v>
      </c>
      <c r="S41" s="130">
        <f t="shared" si="3"/>
        <v>0</v>
      </c>
      <c r="T41" s="175"/>
      <c r="U41" s="105">
        <f t="shared" si="4"/>
        <v>0</v>
      </c>
      <c r="V41" s="105">
        <f t="shared" si="4"/>
        <v>0</v>
      </c>
      <c r="W41" s="105">
        <f t="shared" si="5"/>
        <v>0</v>
      </c>
      <c r="X41" s="105">
        <f t="shared" si="5"/>
        <v>0</v>
      </c>
      <c r="Y41" s="105">
        <f t="shared" si="5"/>
        <v>0</v>
      </c>
      <c r="Z41" s="105">
        <f t="shared" si="5"/>
        <v>0</v>
      </c>
      <c r="AA41" s="105">
        <f t="shared" si="5"/>
        <v>0</v>
      </c>
      <c r="AB41" s="105">
        <f t="shared" si="5"/>
        <v>0</v>
      </c>
      <c r="AC41" s="105">
        <f t="shared" si="5"/>
        <v>0</v>
      </c>
      <c r="AD41" s="105">
        <f t="shared" si="5"/>
        <v>0</v>
      </c>
      <c r="AE41" s="105">
        <f t="shared" si="5"/>
        <v>0</v>
      </c>
      <c r="AF41" s="132">
        <f t="shared" si="5"/>
        <v>0</v>
      </c>
      <c r="AG41" s="132">
        <f t="shared" si="6"/>
        <v>0</v>
      </c>
      <c r="AI41" s="103">
        <v>1</v>
      </c>
      <c r="AJ41" s="105">
        <f t="shared" si="7"/>
        <v>0</v>
      </c>
    </row>
    <row r="42" spans="1:36" outlineLevel="1" x14ac:dyDescent="0.25">
      <c r="A42" s="103" t="str">
        <f t="shared" si="2"/>
        <v>PuyallupResidential65RW1N</v>
      </c>
      <c r="B42" s="103" t="s">
        <v>147</v>
      </c>
      <c r="C42" s="103" t="s">
        <v>148</v>
      </c>
      <c r="D42" s="200">
        <v>57.28</v>
      </c>
      <c r="E42" s="200">
        <v>57.825000000000003</v>
      </c>
      <c r="F42" s="200">
        <v>67.84</v>
      </c>
      <c r="G42" s="129">
        <v>1477.98</v>
      </c>
      <c r="H42" s="129">
        <v>1477.98</v>
      </c>
      <c r="I42" s="129">
        <v>1458.56</v>
      </c>
      <c r="J42" s="129">
        <v>1322.8799999999999</v>
      </c>
      <c r="K42" s="129">
        <v>1356.8</v>
      </c>
      <c r="L42" s="129">
        <v>1325.46</v>
      </c>
      <c r="M42" s="129">
        <v>1390.72</v>
      </c>
      <c r="N42" s="129">
        <v>1492.48</v>
      </c>
      <c r="O42" s="129">
        <v>1424.64</v>
      </c>
      <c r="P42" s="129">
        <v>1432.24</v>
      </c>
      <c r="Q42" s="129">
        <v>1409.18</v>
      </c>
      <c r="R42" s="129">
        <v>1527.72</v>
      </c>
      <c r="S42" s="130">
        <f t="shared" si="3"/>
        <v>17096.64</v>
      </c>
      <c r="T42" s="175"/>
      <c r="U42" s="105">
        <f t="shared" si="4"/>
        <v>25.559533073929959</v>
      </c>
      <c r="V42" s="105">
        <f t="shared" si="4"/>
        <v>25.559533073929959</v>
      </c>
      <c r="W42" s="105">
        <f t="shared" si="5"/>
        <v>21.499999999999996</v>
      </c>
      <c r="X42" s="105">
        <f t="shared" si="5"/>
        <v>19.499999999999996</v>
      </c>
      <c r="Y42" s="105">
        <f t="shared" si="5"/>
        <v>20</v>
      </c>
      <c r="Z42" s="105">
        <f t="shared" si="5"/>
        <v>19.538030660377359</v>
      </c>
      <c r="AA42" s="105">
        <f t="shared" si="5"/>
        <v>20.5</v>
      </c>
      <c r="AB42" s="105">
        <f t="shared" si="5"/>
        <v>22</v>
      </c>
      <c r="AC42" s="105">
        <f t="shared" si="5"/>
        <v>21</v>
      </c>
      <c r="AD42" s="105">
        <f t="shared" si="5"/>
        <v>21.112028301886792</v>
      </c>
      <c r="AE42" s="105">
        <f t="shared" si="5"/>
        <v>20.772110849056602</v>
      </c>
      <c r="AF42" s="132">
        <f t="shared" si="5"/>
        <v>22.519457547169811</v>
      </c>
      <c r="AG42" s="132">
        <f t="shared" si="6"/>
        <v>21.630057792195871</v>
      </c>
      <c r="AI42" s="103">
        <v>1</v>
      </c>
      <c r="AJ42" s="105">
        <f t="shared" si="7"/>
        <v>21.630057792195871</v>
      </c>
    </row>
    <row r="43" spans="1:36" outlineLevel="1" x14ac:dyDescent="0.25">
      <c r="A43" s="103" t="str">
        <f t="shared" si="2"/>
        <v>PuyallupResidential65RW1R</v>
      </c>
      <c r="B43" s="103" t="s">
        <v>149</v>
      </c>
      <c r="C43" s="103" t="s">
        <v>150</v>
      </c>
      <c r="D43" s="200">
        <v>52.76</v>
      </c>
      <c r="E43" s="200">
        <v>53.265000000000001</v>
      </c>
      <c r="F43" s="200">
        <v>62.58</v>
      </c>
      <c r="G43" s="129">
        <v>197381.32499999998</v>
      </c>
      <c r="H43" s="129">
        <v>197370.95499999999</v>
      </c>
      <c r="I43" s="129">
        <v>208217.33000000005</v>
      </c>
      <c r="J43" s="129">
        <v>207687.14</v>
      </c>
      <c r="K43" s="129">
        <v>209961.72500000001</v>
      </c>
      <c r="L43" s="129">
        <v>209599.95499999999</v>
      </c>
      <c r="M43" s="129">
        <v>211048.27</v>
      </c>
      <c r="N43" s="129">
        <v>210424.13999999998</v>
      </c>
      <c r="O43" s="129">
        <v>210930.8</v>
      </c>
      <c r="P43" s="129">
        <v>191399.47</v>
      </c>
      <c r="Q43" s="129">
        <v>194620.995</v>
      </c>
      <c r="R43" s="129">
        <v>195165.47000000003</v>
      </c>
      <c r="S43" s="130">
        <f t="shared" si="3"/>
        <v>2443807.5750000002</v>
      </c>
      <c r="T43" s="175"/>
      <c r="U43" s="105">
        <f t="shared" si="4"/>
        <v>3705.6477048718666</v>
      </c>
      <c r="V43" s="105">
        <f t="shared" si="4"/>
        <v>3705.4530179292215</v>
      </c>
      <c r="W43" s="105">
        <f t="shared" si="5"/>
        <v>3327.2184403962938</v>
      </c>
      <c r="X43" s="105">
        <f t="shared" si="5"/>
        <v>3318.7462448066476</v>
      </c>
      <c r="Y43" s="105">
        <f t="shared" si="5"/>
        <v>3355.093080856504</v>
      </c>
      <c r="Z43" s="105">
        <f t="shared" si="5"/>
        <v>3349.3121604346434</v>
      </c>
      <c r="AA43" s="105">
        <f t="shared" si="5"/>
        <v>3372.4555768616169</v>
      </c>
      <c r="AB43" s="105">
        <f t="shared" si="5"/>
        <v>3362.4822627037393</v>
      </c>
      <c r="AC43" s="105">
        <f t="shared" si="5"/>
        <v>3370.5784595717482</v>
      </c>
      <c r="AD43" s="105">
        <f t="shared" si="5"/>
        <v>3058.4766698625758</v>
      </c>
      <c r="AE43" s="105">
        <f t="shared" si="5"/>
        <v>3109.9551773729627</v>
      </c>
      <c r="AF43" s="132">
        <f t="shared" si="5"/>
        <v>3118.6556407798025</v>
      </c>
      <c r="AG43" s="132">
        <f t="shared" si="6"/>
        <v>3346.1728697039684</v>
      </c>
      <c r="AI43" s="103">
        <v>1</v>
      </c>
      <c r="AJ43" s="105">
        <f t="shared" si="7"/>
        <v>3346.1728697039684</v>
      </c>
    </row>
    <row r="44" spans="1:36" outlineLevel="1" x14ac:dyDescent="0.25">
      <c r="A44" s="103" t="str">
        <f t="shared" si="2"/>
        <v>PuyallupResidential95RM1</v>
      </c>
      <c r="B44" s="103" t="s">
        <v>151</v>
      </c>
      <c r="C44" s="103" t="s">
        <v>152</v>
      </c>
      <c r="D44" s="200">
        <v>0</v>
      </c>
      <c r="E44" s="200">
        <v>0</v>
      </c>
      <c r="F44" s="200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29">
        <v>0</v>
      </c>
      <c r="S44" s="130">
        <f t="shared" si="3"/>
        <v>0</v>
      </c>
      <c r="T44" s="175"/>
      <c r="U44" s="105">
        <f t="shared" si="4"/>
        <v>0</v>
      </c>
      <c r="V44" s="105">
        <f t="shared" si="4"/>
        <v>0</v>
      </c>
      <c r="W44" s="105">
        <f t="shared" si="5"/>
        <v>0</v>
      </c>
      <c r="X44" s="105">
        <f t="shared" si="5"/>
        <v>0</v>
      </c>
      <c r="Y44" s="105">
        <f t="shared" si="5"/>
        <v>0</v>
      </c>
      <c r="Z44" s="105">
        <f t="shared" si="5"/>
        <v>0</v>
      </c>
      <c r="AA44" s="105">
        <f t="shared" si="5"/>
        <v>0</v>
      </c>
      <c r="AB44" s="105">
        <f t="shared" si="5"/>
        <v>0</v>
      </c>
      <c r="AC44" s="105">
        <f t="shared" si="5"/>
        <v>0</v>
      </c>
      <c r="AD44" s="105">
        <f t="shared" si="5"/>
        <v>0</v>
      </c>
      <c r="AE44" s="105">
        <f t="shared" si="5"/>
        <v>0</v>
      </c>
      <c r="AF44" s="132">
        <f t="shared" si="5"/>
        <v>0</v>
      </c>
      <c r="AG44" s="132">
        <f t="shared" si="6"/>
        <v>0</v>
      </c>
      <c r="AI44" s="103">
        <v>1</v>
      </c>
      <c r="AJ44" s="105">
        <f t="shared" si="7"/>
        <v>0</v>
      </c>
    </row>
    <row r="45" spans="1:36" outlineLevel="1" x14ac:dyDescent="0.25">
      <c r="A45" s="103" t="str">
        <f t="shared" si="2"/>
        <v>PuyallupResidential95RW1N</v>
      </c>
      <c r="B45" s="103" t="s">
        <v>153</v>
      </c>
      <c r="C45" s="103" t="s">
        <v>154</v>
      </c>
      <c r="D45" s="200">
        <v>79.349999999999994</v>
      </c>
      <c r="E45" s="200">
        <v>80.11</v>
      </c>
      <c r="F45" s="200">
        <v>94.1</v>
      </c>
      <c r="G45" s="129">
        <v>178.17</v>
      </c>
      <c r="H45" s="129">
        <v>178.17</v>
      </c>
      <c r="I45" s="129">
        <v>188.2</v>
      </c>
      <c r="J45" s="129">
        <v>188.2</v>
      </c>
      <c r="K45" s="129">
        <v>282.3</v>
      </c>
      <c r="L45" s="129">
        <v>282.3</v>
      </c>
      <c r="M45" s="129">
        <v>282.3</v>
      </c>
      <c r="N45" s="129">
        <v>282.3</v>
      </c>
      <c r="O45" s="129">
        <v>188.20000000000002</v>
      </c>
      <c r="P45" s="129">
        <v>176.5</v>
      </c>
      <c r="Q45" s="129">
        <v>176.5</v>
      </c>
      <c r="R45" s="129">
        <v>176.5</v>
      </c>
      <c r="S45" s="130">
        <f t="shared" si="3"/>
        <v>2579.64</v>
      </c>
      <c r="T45" s="175"/>
      <c r="U45" s="105">
        <f t="shared" si="4"/>
        <v>2.2240669080014976</v>
      </c>
      <c r="V45" s="105">
        <f t="shared" si="4"/>
        <v>2.2240669080014976</v>
      </c>
      <c r="W45" s="105">
        <f t="shared" si="5"/>
        <v>2</v>
      </c>
      <c r="X45" s="105">
        <f t="shared" si="5"/>
        <v>2</v>
      </c>
      <c r="Y45" s="105">
        <f t="shared" si="5"/>
        <v>3.0000000000000004</v>
      </c>
      <c r="Z45" s="105">
        <f t="shared" si="5"/>
        <v>3.0000000000000004</v>
      </c>
      <c r="AA45" s="105">
        <f t="shared" si="5"/>
        <v>3.0000000000000004</v>
      </c>
      <c r="AB45" s="105">
        <f t="shared" si="5"/>
        <v>3.0000000000000004</v>
      </c>
      <c r="AC45" s="105">
        <f t="shared" si="5"/>
        <v>2.0000000000000004</v>
      </c>
      <c r="AD45" s="105">
        <f t="shared" si="5"/>
        <v>1.8756641870350692</v>
      </c>
      <c r="AE45" s="105">
        <f t="shared" si="5"/>
        <v>1.8756641870350692</v>
      </c>
      <c r="AF45" s="132">
        <f t="shared" si="5"/>
        <v>1.8756641870350692</v>
      </c>
      <c r="AG45" s="132">
        <f t="shared" si="6"/>
        <v>2.3395938647590175</v>
      </c>
      <c r="AI45" s="103">
        <v>1</v>
      </c>
      <c r="AJ45" s="105">
        <f t="shared" si="7"/>
        <v>2.3395938647590175</v>
      </c>
    </row>
    <row r="46" spans="1:36" outlineLevel="1" x14ac:dyDescent="0.25">
      <c r="A46" s="103" t="str">
        <f t="shared" si="2"/>
        <v>PuyallupResidential95RW1R</v>
      </c>
      <c r="B46" s="103" t="s">
        <v>155</v>
      </c>
      <c r="C46" s="103" t="s">
        <v>156</v>
      </c>
      <c r="D46" s="200">
        <v>74.86</v>
      </c>
      <c r="E46" s="200">
        <v>75.575000000000003</v>
      </c>
      <c r="F46" s="200">
        <v>88.87</v>
      </c>
      <c r="G46" s="129">
        <v>76148.035000000003</v>
      </c>
      <c r="H46" s="129">
        <v>75811.654999999999</v>
      </c>
      <c r="I46" s="129">
        <v>79556.015000000014</v>
      </c>
      <c r="J46" s="129">
        <v>80381.325000000012</v>
      </c>
      <c r="K46" s="129">
        <v>80960.569999999992</v>
      </c>
      <c r="L46" s="129">
        <v>81005.009999999995</v>
      </c>
      <c r="M46" s="129">
        <v>81297.854999999996</v>
      </c>
      <c r="N46" s="129">
        <v>82160.315000000002</v>
      </c>
      <c r="O46" s="129">
        <v>84059.910000000018</v>
      </c>
      <c r="P46" s="129">
        <v>74891.165000000008</v>
      </c>
      <c r="Q46" s="129">
        <v>74766.16</v>
      </c>
      <c r="R46" s="129">
        <v>75516.010000000009</v>
      </c>
      <c r="S46" s="130">
        <f t="shared" si="3"/>
        <v>946554.02500000014</v>
      </c>
      <c r="T46" s="175"/>
      <c r="U46" s="105">
        <f t="shared" si="4"/>
        <v>1007.5823354283824</v>
      </c>
      <c r="V46" s="105">
        <f t="shared" si="4"/>
        <v>1003.1313926563016</v>
      </c>
      <c r="W46" s="105">
        <f t="shared" si="5"/>
        <v>895.19539777202669</v>
      </c>
      <c r="X46" s="105">
        <f t="shared" si="5"/>
        <v>904.48210869809839</v>
      </c>
      <c r="Y46" s="105">
        <f t="shared" si="5"/>
        <v>910.99999999999989</v>
      </c>
      <c r="Z46" s="105">
        <f t="shared" si="5"/>
        <v>911.50005626195559</v>
      </c>
      <c r="AA46" s="105">
        <f t="shared" si="5"/>
        <v>914.79526274333284</v>
      </c>
      <c r="AB46" s="105">
        <f t="shared" si="5"/>
        <v>924.5</v>
      </c>
      <c r="AC46" s="105">
        <f t="shared" si="5"/>
        <v>945.87498593451119</v>
      </c>
      <c r="AD46" s="105">
        <f t="shared" si="5"/>
        <v>842.70468099471145</v>
      </c>
      <c r="AE46" s="105">
        <f t="shared" si="5"/>
        <v>841.2980758411162</v>
      </c>
      <c r="AF46" s="132">
        <f t="shared" si="5"/>
        <v>849.73568133228321</v>
      </c>
      <c r="AG46" s="132">
        <f t="shared" si="6"/>
        <v>912.64999813856002</v>
      </c>
      <c r="AI46" s="103">
        <v>1</v>
      </c>
      <c r="AJ46" s="105">
        <f t="shared" si="7"/>
        <v>912.64999813856002</v>
      </c>
    </row>
    <row r="47" spans="1:36" outlineLevel="1" x14ac:dyDescent="0.25">
      <c r="A47" s="103" t="str">
        <f t="shared" si="2"/>
        <v>PuyallupResidential96RW1N</v>
      </c>
      <c r="B47" s="103" t="s">
        <v>157</v>
      </c>
      <c r="C47" s="103" t="s">
        <v>158</v>
      </c>
      <c r="D47" s="200">
        <v>0</v>
      </c>
      <c r="E47" s="200">
        <v>0</v>
      </c>
      <c r="F47" s="200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29">
        <v>0</v>
      </c>
      <c r="S47" s="130">
        <f t="shared" si="3"/>
        <v>0</v>
      </c>
      <c r="T47" s="175"/>
      <c r="U47" s="105">
        <f t="shared" si="4"/>
        <v>0</v>
      </c>
      <c r="V47" s="105">
        <f t="shared" si="4"/>
        <v>0</v>
      </c>
      <c r="W47" s="105">
        <f t="shared" si="5"/>
        <v>0</v>
      </c>
      <c r="X47" s="105">
        <f t="shared" si="5"/>
        <v>0</v>
      </c>
      <c r="Y47" s="105">
        <f t="shared" si="5"/>
        <v>0</v>
      </c>
      <c r="Z47" s="105">
        <f t="shared" si="5"/>
        <v>0</v>
      </c>
      <c r="AA47" s="105">
        <f t="shared" si="5"/>
        <v>0</v>
      </c>
      <c r="AB47" s="105">
        <f t="shared" si="5"/>
        <v>0</v>
      </c>
      <c r="AC47" s="105">
        <f t="shared" si="5"/>
        <v>0</v>
      </c>
      <c r="AD47" s="105">
        <f t="shared" si="5"/>
        <v>0</v>
      </c>
      <c r="AE47" s="105">
        <f t="shared" si="5"/>
        <v>0</v>
      </c>
      <c r="AF47" s="132">
        <f t="shared" si="5"/>
        <v>0</v>
      </c>
      <c r="AG47" s="132">
        <f t="shared" si="6"/>
        <v>0</v>
      </c>
      <c r="AI47" s="103">
        <v>1</v>
      </c>
      <c r="AJ47" s="105">
        <f t="shared" si="7"/>
        <v>0</v>
      </c>
    </row>
    <row r="48" spans="1:36" outlineLevel="1" x14ac:dyDescent="0.25">
      <c r="A48" s="103" t="str">
        <f t="shared" si="2"/>
        <v>PuyallupResidential96RW1R</v>
      </c>
      <c r="B48" s="103" t="s">
        <v>159</v>
      </c>
      <c r="C48" s="103" t="s">
        <v>160</v>
      </c>
      <c r="D48" s="200">
        <v>0</v>
      </c>
      <c r="E48" s="200">
        <v>0</v>
      </c>
      <c r="F48" s="200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29">
        <v>0</v>
      </c>
      <c r="S48" s="130">
        <f t="shared" si="3"/>
        <v>0</v>
      </c>
      <c r="T48" s="175"/>
      <c r="U48" s="105">
        <f t="shared" si="4"/>
        <v>0</v>
      </c>
      <c r="V48" s="105">
        <f t="shared" si="4"/>
        <v>0</v>
      </c>
      <c r="W48" s="105">
        <f t="shared" si="5"/>
        <v>0</v>
      </c>
      <c r="X48" s="105">
        <f t="shared" si="5"/>
        <v>0</v>
      </c>
      <c r="Y48" s="105">
        <f t="shared" si="5"/>
        <v>0</v>
      </c>
      <c r="Z48" s="105">
        <f t="shared" si="5"/>
        <v>0</v>
      </c>
      <c r="AA48" s="105">
        <f t="shared" si="5"/>
        <v>0</v>
      </c>
      <c r="AB48" s="105">
        <f t="shared" si="5"/>
        <v>0</v>
      </c>
      <c r="AC48" s="105">
        <f t="shared" si="5"/>
        <v>0</v>
      </c>
      <c r="AD48" s="105">
        <f t="shared" si="5"/>
        <v>0</v>
      </c>
      <c r="AE48" s="105">
        <f t="shared" si="5"/>
        <v>0</v>
      </c>
      <c r="AF48" s="132">
        <f t="shared" si="5"/>
        <v>0</v>
      </c>
      <c r="AG48" s="132">
        <f t="shared" si="6"/>
        <v>0</v>
      </c>
      <c r="AI48" s="103">
        <v>1</v>
      </c>
      <c r="AJ48" s="105">
        <f t="shared" si="7"/>
        <v>0</v>
      </c>
    </row>
    <row r="49" spans="1:33" outlineLevel="1" x14ac:dyDescent="0.25">
      <c r="A49" s="103" t="str">
        <f t="shared" si="2"/>
        <v>PuyallupResidentialADJRES</v>
      </c>
      <c r="B49" s="103" t="s">
        <v>161</v>
      </c>
      <c r="C49" s="103" t="s">
        <v>162</v>
      </c>
      <c r="D49" s="200">
        <v>0</v>
      </c>
      <c r="E49" s="200">
        <v>0</v>
      </c>
      <c r="F49" s="200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29">
        <v>0</v>
      </c>
      <c r="S49" s="130">
        <f t="shared" si="3"/>
        <v>0</v>
      </c>
      <c r="T49" s="175"/>
      <c r="U49" s="105">
        <f t="shared" si="4"/>
        <v>0</v>
      </c>
      <c r="V49" s="105">
        <f t="shared" si="4"/>
        <v>0</v>
      </c>
      <c r="W49" s="105">
        <f t="shared" si="5"/>
        <v>0</v>
      </c>
      <c r="X49" s="105">
        <f t="shared" si="5"/>
        <v>0</v>
      </c>
      <c r="Y49" s="105">
        <f t="shared" si="5"/>
        <v>0</v>
      </c>
      <c r="Z49" s="105">
        <f t="shared" si="5"/>
        <v>0</v>
      </c>
      <c r="AA49" s="105">
        <f t="shared" si="5"/>
        <v>0</v>
      </c>
      <c r="AB49" s="105">
        <f t="shared" si="5"/>
        <v>0</v>
      </c>
      <c r="AC49" s="105">
        <f t="shared" si="5"/>
        <v>0</v>
      </c>
      <c r="AD49" s="105">
        <f t="shared" si="5"/>
        <v>0</v>
      </c>
      <c r="AE49" s="105">
        <f t="shared" si="5"/>
        <v>0</v>
      </c>
      <c r="AF49" s="105">
        <f t="shared" si="5"/>
        <v>0</v>
      </c>
      <c r="AG49" s="105">
        <f t="shared" si="6"/>
        <v>0</v>
      </c>
    </row>
    <row r="50" spans="1:33" outlineLevel="1" x14ac:dyDescent="0.25">
      <c r="A50" s="103" t="str">
        <f t="shared" si="2"/>
        <v>PuyallupResidentialCARRY-RES</v>
      </c>
      <c r="B50" s="103" t="s">
        <v>163</v>
      </c>
      <c r="C50" s="103" t="s">
        <v>164</v>
      </c>
      <c r="D50" s="200">
        <v>0</v>
      </c>
      <c r="E50" s="200">
        <v>0</v>
      </c>
      <c r="F50" s="200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29">
        <v>0</v>
      </c>
      <c r="S50" s="130">
        <f t="shared" si="3"/>
        <v>0</v>
      </c>
      <c r="T50" s="175"/>
      <c r="U50" s="105">
        <f t="shared" si="4"/>
        <v>0</v>
      </c>
      <c r="V50" s="105">
        <f t="shared" si="4"/>
        <v>0</v>
      </c>
      <c r="W50" s="105">
        <f t="shared" ref="W50:AF72" si="8">+IFERROR(I50/$F50,0)</f>
        <v>0</v>
      </c>
      <c r="X50" s="105">
        <f t="shared" si="8"/>
        <v>0</v>
      </c>
      <c r="Y50" s="105">
        <f t="shared" si="8"/>
        <v>0</v>
      </c>
      <c r="Z50" s="105">
        <f t="shared" si="8"/>
        <v>0</v>
      </c>
      <c r="AA50" s="105">
        <f t="shared" si="8"/>
        <v>0</v>
      </c>
      <c r="AB50" s="105">
        <f t="shared" si="8"/>
        <v>0</v>
      </c>
      <c r="AC50" s="105">
        <f t="shared" si="8"/>
        <v>0</v>
      </c>
      <c r="AD50" s="105">
        <f t="shared" si="8"/>
        <v>0</v>
      </c>
      <c r="AE50" s="105">
        <f t="shared" si="8"/>
        <v>0</v>
      </c>
      <c r="AF50" s="105">
        <f t="shared" si="8"/>
        <v>0</v>
      </c>
      <c r="AG50" s="105">
        <f t="shared" si="6"/>
        <v>0</v>
      </c>
    </row>
    <row r="51" spans="1:33" outlineLevel="1" x14ac:dyDescent="0.25">
      <c r="A51" s="103" t="str">
        <f t="shared" si="2"/>
        <v>PuyallupResidentialDELTOT</v>
      </c>
      <c r="B51" s="103" t="s">
        <v>165</v>
      </c>
      <c r="C51" s="103" t="s">
        <v>166</v>
      </c>
      <c r="D51" s="200">
        <v>0</v>
      </c>
      <c r="E51" s="200">
        <v>0</v>
      </c>
      <c r="F51" s="200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v>0</v>
      </c>
      <c r="S51" s="130">
        <f t="shared" si="3"/>
        <v>0</v>
      </c>
      <c r="T51" s="175"/>
      <c r="U51" s="105">
        <f t="shared" si="4"/>
        <v>0</v>
      </c>
      <c r="V51" s="105">
        <f t="shared" si="4"/>
        <v>0</v>
      </c>
      <c r="W51" s="105">
        <f t="shared" si="8"/>
        <v>0</v>
      </c>
      <c r="X51" s="105">
        <f t="shared" si="8"/>
        <v>0</v>
      </c>
      <c r="Y51" s="105">
        <f t="shared" si="8"/>
        <v>0</v>
      </c>
      <c r="Z51" s="105">
        <f t="shared" si="8"/>
        <v>0</v>
      </c>
      <c r="AA51" s="105">
        <f t="shared" si="8"/>
        <v>0</v>
      </c>
      <c r="AB51" s="105">
        <f t="shared" si="8"/>
        <v>0</v>
      </c>
      <c r="AC51" s="105">
        <f t="shared" si="8"/>
        <v>0</v>
      </c>
      <c r="AD51" s="105">
        <f t="shared" si="8"/>
        <v>0</v>
      </c>
      <c r="AE51" s="105">
        <f t="shared" si="8"/>
        <v>0</v>
      </c>
      <c r="AF51" s="105">
        <f t="shared" si="8"/>
        <v>0</v>
      </c>
      <c r="AG51" s="105">
        <f t="shared" si="6"/>
        <v>0</v>
      </c>
    </row>
    <row r="52" spans="1:33" outlineLevel="1" x14ac:dyDescent="0.25">
      <c r="A52" s="103" t="str">
        <f t="shared" si="2"/>
        <v>PuyallupResidentialDRIVEPRVT-RES</v>
      </c>
      <c r="B52" s="103" t="s">
        <v>167</v>
      </c>
      <c r="C52" s="103" t="s">
        <v>168</v>
      </c>
      <c r="D52" s="200">
        <v>0</v>
      </c>
      <c r="E52" s="200">
        <v>0</v>
      </c>
      <c r="F52" s="200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29">
        <v>0</v>
      </c>
      <c r="S52" s="130">
        <f t="shared" si="3"/>
        <v>0</v>
      </c>
      <c r="T52" s="175"/>
      <c r="U52" s="105">
        <f t="shared" si="4"/>
        <v>0</v>
      </c>
      <c r="V52" s="105">
        <f t="shared" si="4"/>
        <v>0</v>
      </c>
      <c r="W52" s="105">
        <f t="shared" si="8"/>
        <v>0</v>
      </c>
      <c r="X52" s="105">
        <f t="shared" si="8"/>
        <v>0</v>
      </c>
      <c r="Y52" s="105">
        <f t="shared" si="8"/>
        <v>0</v>
      </c>
      <c r="Z52" s="105">
        <f t="shared" si="8"/>
        <v>0</v>
      </c>
      <c r="AA52" s="105">
        <f t="shared" si="8"/>
        <v>0</v>
      </c>
      <c r="AB52" s="105">
        <f t="shared" si="8"/>
        <v>0</v>
      </c>
      <c r="AC52" s="105">
        <f t="shared" si="8"/>
        <v>0</v>
      </c>
      <c r="AD52" s="105">
        <f t="shared" si="8"/>
        <v>0</v>
      </c>
      <c r="AE52" s="105">
        <f t="shared" si="8"/>
        <v>0</v>
      </c>
      <c r="AF52" s="105">
        <f t="shared" si="8"/>
        <v>0</v>
      </c>
      <c r="AG52" s="105">
        <f t="shared" si="6"/>
        <v>0</v>
      </c>
    </row>
    <row r="53" spans="1:33" outlineLevel="1" x14ac:dyDescent="0.25">
      <c r="A53" s="103" t="str">
        <f t="shared" si="2"/>
        <v>PuyallupResidentialDRVNRE1</v>
      </c>
      <c r="B53" s="103" t="s">
        <v>169</v>
      </c>
      <c r="C53" s="103" t="s">
        <v>170</v>
      </c>
      <c r="D53" s="200">
        <v>0</v>
      </c>
      <c r="E53" s="200">
        <v>0</v>
      </c>
      <c r="F53" s="200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29">
        <v>0</v>
      </c>
      <c r="S53" s="130">
        <f t="shared" si="3"/>
        <v>0</v>
      </c>
      <c r="T53" s="175"/>
      <c r="U53" s="105">
        <f t="shared" si="4"/>
        <v>0</v>
      </c>
      <c r="V53" s="105">
        <f t="shared" si="4"/>
        <v>0</v>
      </c>
      <c r="W53" s="105">
        <f t="shared" si="8"/>
        <v>0</v>
      </c>
      <c r="X53" s="105">
        <f t="shared" si="8"/>
        <v>0</v>
      </c>
      <c r="Y53" s="105">
        <f t="shared" si="8"/>
        <v>0</v>
      </c>
      <c r="Z53" s="105">
        <f t="shared" si="8"/>
        <v>0</v>
      </c>
      <c r="AA53" s="105">
        <f t="shared" si="8"/>
        <v>0</v>
      </c>
      <c r="AB53" s="105">
        <f t="shared" si="8"/>
        <v>0</v>
      </c>
      <c r="AC53" s="105">
        <f t="shared" si="8"/>
        <v>0</v>
      </c>
      <c r="AD53" s="105">
        <f t="shared" si="8"/>
        <v>0</v>
      </c>
      <c r="AE53" s="105">
        <f t="shared" si="8"/>
        <v>0</v>
      </c>
      <c r="AF53" s="105">
        <f t="shared" si="8"/>
        <v>0</v>
      </c>
      <c r="AG53" s="105">
        <f t="shared" si="6"/>
        <v>0</v>
      </c>
    </row>
    <row r="54" spans="1:33" outlineLevel="1" x14ac:dyDescent="0.25">
      <c r="A54" s="103" t="str">
        <f t="shared" si="2"/>
        <v>PuyallupResidentialDRVNRW1</v>
      </c>
      <c r="B54" s="103" t="s">
        <v>171</v>
      </c>
      <c r="C54" s="103" t="s">
        <v>172</v>
      </c>
      <c r="D54" s="200">
        <v>14.16</v>
      </c>
      <c r="E54" s="200">
        <v>14.295</v>
      </c>
      <c r="F54" s="200">
        <v>16.48</v>
      </c>
      <c r="G54" s="129">
        <v>31.45</v>
      </c>
      <c r="H54" s="129">
        <v>27.52</v>
      </c>
      <c r="I54" s="129">
        <v>32.96</v>
      </c>
      <c r="J54" s="129">
        <v>32.96</v>
      </c>
      <c r="K54" s="129">
        <v>32.96</v>
      </c>
      <c r="L54" s="129">
        <v>32.96</v>
      </c>
      <c r="M54" s="129">
        <v>39.300000000000004</v>
      </c>
      <c r="N54" s="129">
        <v>41.2</v>
      </c>
      <c r="O54" s="129">
        <v>24.72</v>
      </c>
      <c r="P54" s="129">
        <v>46.725000000000001</v>
      </c>
      <c r="Q54" s="129">
        <v>31.15</v>
      </c>
      <c r="R54" s="129">
        <v>31.15</v>
      </c>
      <c r="S54" s="130">
        <f t="shared" si="3"/>
        <v>405.05500000000006</v>
      </c>
      <c r="T54" s="175"/>
      <c r="U54" s="105">
        <f t="shared" si="4"/>
        <v>2.2000699545295559</v>
      </c>
      <c r="V54" s="105">
        <f t="shared" si="4"/>
        <v>1.9251486533753059</v>
      </c>
      <c r="W54" s="105">
        <f t="shared" si="8"/>
        <v>2</v>
      </c>
      <c r="X54" s="105">
        <f t="shared" si="8"/>
        <v>2</v>
      </c>
      <c r="Y54" s="105">
        <f t="shared" si="8"/>
        <v>2</v>
      </c>
      <c r="Z54" s="105">
        <f t="shared" si="8"/>
        <v>2</v>
      </c>
      <c r="AA54" s="105">
        <f t="shared" si="8"/>
        <v>2.3847087378640777</v>
      </c>
      <c r="AB54" s="105">
        <f t="shared" si="8"/>
        <v>2.5</v>
      </c>
      <c r="AC54" s="105">
        <f t="shared" si="8"/>
        <v>1.5</v>
      </c>
      <c r="AD54" s="105">
        <f t="shared" si="8"/>
        <v>2.835254854368932</v>
      </c>
      <c r="AE54" s="105">
        <f t="shared" si="8"/>
        <v>1.8901699029126213</v>
      </c>
      <c r="AF54" s="105">
        <f t="shared" si="8"/>
        <v>1.8901699029126213</v>
      </c>
      <c r="AG54" s="105">
        <f t="shared" si="6"/>
        <v>2.0937935004969259</v>
      </c>
    </row>
    <row r="55" spans="1:33" outlineLevel="1" x14ac:dyDescent="0.25">
      <c r="A55" s="103" t="str">
        <f t="shared" si="2"/>
        <v>PuyallupResidentialDRVNRW2</v>
      </c>
      <c r="B55" s="103" t="s">
        <v>173</v>
      </c>
      <c r="C55" s="103" t="s">
        <v>174</v>
      </c>
      <c r="D55" s="200">
        <v>0</v>
      </c>
      <c r="E55" s="200">
        <v>0</v>
      </c>
      <c r="F55" s="200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29">
        <v>0</v>
      </c>
      <c r="S55" s="130">
        <f t="shared" si="3"/>
        <v>0</v>
      </c>
      <c r="T55" s="175"/>
      <c r="U55" s="105">
        <f t="shared" si="4"/>
        <v>0</v>
      </c>
      <c r="V55" s="105">
        <f t="shared" si="4"/>
        <v>0</v>
      </c>
      <c r="W55" s="105">
        <f t="shared" si="8"/>
        <v>0</v>
      </c>
      <c r="X55" s="105">
        <f t="shared" si="8"/>
        <v>0</v>
      </c>
      <c r="Y55" s="105">
        <f t="shared" si="8"/>
        <v>0</v>
      </c>
      <c r="Z55" s="105">
        <f t="shared" si="8"/>
        <v>0</v>
      </c>
      <c r="AA55" s="105">
        <f t="shared" si="8"/>
        <v>0</v>
      </c>
      <c r="AB55" s="105">
        <f t="shared" si="8"/>
        <v>0</v>
      </c>
      <c r="AC55" s="105">
        <f t="shared" si="8"/>
        <v>0</v>
      </c>
      <c r="AD55" s="105">
        <f t="shared" si="8"/>
        <v>0</v>
      </c>
      <c r="AE55" s="105">
        <f t="shared" si="8"/>
        <v>0</v>
      </c>
      <c r="AF55" s="105">
        <f t="shared" si="8"/>
        <v>0</v>
      </c>
      <c r="AG55" s="105">
        <f t="shared" si="6"/>
        <v>0</v>
      </c>
    </row>
    <row r="56" spans="1:33" outlineLevel="1" x14ac:dyDescent="0.25">
      <c r="A56" s="103" t="str">
        <f t="shared" si="2"/>
        <v>PuyallupResidentialGWCR</v>
      </c>
      <c r="B56" s="103" t="s">
        <v>175</v>
      </c>
      <c r="C56" s="103" t="s">
        <v>176</v>
      </c>
      <c r="D56" s="200">
        <v>0</v>
      </c>
      <c r="E56" s="200">
        <v>0</v>
      </c>
      <c r="F56" s="200">
        <v>0</v>
      </c>
      <c r="G56" s="129">
        <v>0</v>
      </c>
      <c r="H56" s="129">
        <v>-25</v>
      </c>
      <c r="I56" s="129">
        <v>-25</v>
      </c>
      <c r="J56" s="129">
        <v>0</v>
      </c>
      <c r="K56" s="129">
        <v>0</v>
      </c>
      <c r="L56" s="129">
        <v>0</v>
      </c>
      <c r="M56" s="129">
        <v>0</v>
      </c>
      <c r="N56" s="129">
        <v>0</v>
      </c>
      <c r="O56" s="129">
        <v>-15</v>
      </c>
      <c r="P56" s="129">
        <v>0</v>
      </c>
      <c r="Q56" s="129">
        <v>0</v>
      </c>
      <c r="R56" s="129">
        <v>0</v>
      </c>
      <c r="S56" s="130">
        <f t="shared" si="3"/>
        <v>-65</v>
      </c>
      <c r="T56" s="175"/>
      <c r="U56" s="105">
        <f t="shared" si="4"/>
        <v>0</v>
      </c>
      <c r="V56" s="105">
        <f t="shared" si="4"/>
        <v>0</v>
      </c>
      <c r="W56" s="105">
        <f t="shared" si="8"/>
        <v>0</v>
      </c>
      <c r="X56" s="105">
        <f t="shared" si="8"/>
        <v>0</v>
      </c>
      <c r="Y56" s="105">
        <f t="shared" si="8"/>
        <v>0</v>
      </c>
      <c r="Z56" s="105">
        <f t="shared" si="8"/>
        <v>0</v>
      </c>
      <c r="AA56" s="105">
        <f t="shared" si="8"/>
        <v>0</v>
      </c>
      <c r="AB56" s="105">
        <f t="shared" si="8"/>
        <v>0</v>
      </c>
      <c r="AC56" s="105">
        <f t="shared" si="8"/>
        <v>0</v>
      </c>
      <c r="AD56" s="105">
        <f t="shared" si="8"/>
        <v>0</v>
      </c>
      <c r="AE56" s="105">
        <f t="shared" si="8"/>
        <v>0</v>
      </c>
      <c r="AF56" s="105">
        <f t="shared" si="8"/>
        <v>0</v>
      </c>
      <c r="AG56" s="105">
        <f t="shared" si="6"/>
        <v>0</v>
      </c>
    </row>
    <row r="57" spans="1:33" outlineLevel="1" x14ac:dyDescent="0.25">
      <c r="A57" s="103" t="str">
        <f t="shared" si="2"/>
        <v>PuyallupResidentialIMPCNR1</v>
      </c>
      <c r="B57" s="103" t="s">
        <v>177</v>
      </c>
      <c r="C57" s="103" t="s">
        <v>178</v>
      </c>
      <c r="D57" s="200">
        <v>0</v>
      </c>
      <c r="E57" s="200">
        <v>0</v>
      </c>
      <c r="F57" s="200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29">
        <v>0</v>
      </c>
      <c r="S57" s="130">
        <f t="shared" si="3"/>
        <v>0</v>
      </c>
      <c r="T57" s="175"/>
      <c r="U57" s="105">
        <f t="shared" si="4"/>
        <v>0</v>
      </c>
      <c r="V57" s="105">
        <f t="shared" si="4"/>
        <v>0</v>
      </c>
      <c r="W57" s="105">
        <f t="shared" si="8"/>
        <v>0</v>
      </c>
      <c r="X57" s="105">
        <f t="shared" si="8"/>
        <v>0</v>
      </c>
      <c r="Y57" s="105">
        <f t="shared" si="8"/>
        <v>0</v>
      </c>
      <c r="Z57" s="105">
        <f t="shared" si="8"/>
        <v>0</v>
      </c>
      <c r="AA57" s="105">
        <f t="shared" si="8"/>
        <v>0</v>
      </c>
      <c r="AB57" s="105">
        <f t="shared" si="8"/>
        <v>0</v>
      </c>
      <c r="AC57" s="105">
        <f t="shared" si="8"/>
        <v>0</v>
      </c>
      <c r="AD57" s="105">
        <f t="shared" si="8"/>
        <v>0</v>
      </c>
      <c r="AE57" s="105">
        <f t="shared" si="8"/>
        <v>0</v>
      </c>
      <c r="AF57" s="105">
        <f t="shared" si="8"/>
        <v>0</v>
      </c>
      <c r="AG57" s="105">
        <f t="shared" si="6"/>
        <v>0</v>
      </c>
    </row>
    <row r="58" spans="1:33" outlineLevel="1" x14ac:dyDescent="0.25">
      <c r="A58" s="103" t="str">
        <f t="shared" si="2"/>
        <v>PuyallupResidentialIMPCNR2</v>
      </c>
      <c r="B58" s="103" t="s">
        <v>179</v>
      </c>
      <c r="C58" s="103" t="s">
        <v>180</v>
      </c>
      <c r="D58" s="200">
        <v>0</v>
      </c>
      <c r="E58" s="200">
        <v>0</v>
      </c>
      <c r="F58" s="200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29">
        <v>0</v>
      </c>
      <c r="S58" s="130">
        <f t="shared" si="3"/>
        <v>0</v>
      </c>
      <c r="T58" s="175"/>
      <c r="U58" s="105">
        <f t="shared" si="4"/>
        <v>0</v>
      </c>
      <c r="V58" s="105">
        <f t="shared" si="4"/>
        <v>0</v>
      </c>
      <c r="W58" s="105">
        <f t="shared" si="8"/>
        <v>0</v>
      </c>
      <c r="X58" s="105">
        <f t="shared" si="8"/>
        <v>0</v>
      </c>
      <c r="Y58" s="105">
        <f t="shared" si="8"/>
        <v>0</v>
      </c>
      <c r="Z58" s="105">
        <f t="shared" si="8"/>
        <v>0</v>
      </c>
      <c r="AA58" s="105">
        <f t="shared" si="8"/>
        <v>0</v>
      </c>
      <c r="AB58" s="105">
        <f t="shared" si="8"/>
        <v>0</v>
      </c>
      <c r="AC58" s="105">
        <f t="shared" si="8"/>
        <v>0</v>
      </c>
      <c r="AD58" s="105">
        <f t="shared" si="8"/>
        <v>0</v>
      </c>
      <c r="AE58" s="105">
        <f t="shared" si="8"/>
        <v>0</v>
      </c>
      <c r="AF58" s="105">
        <f t="shared" si="8"/>
        <v>0</v>
      </c>
      <c r="AG58" s="105">
        <f t="shared" si="6"/>
        <v>0</v>
      </c>
    </row>
    <row r="59" spans="1:33" outlineLevel="1" x14ac:dyDescent="0.25">
      <c r="A59" s="103" t="str">
        <f t="shared" si="2"/>
        <v>PuyallupResidentialOBSR</v>
      </c>
      <c r="B59" s="103" t="s">
        <v>181</v>
      </c>
      <c r="C59" s="103" t="s">
        <v>182</v>
      </c>
      <c r="D59" s="200">
        <v>0</v>
      </c>
      <c r="E59" s="200">
        <v>0</v>
      </c>
      <c r="F59" s="200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29">
        <v>0</v>
      </c>
      <c r="S59" s="130">
        <f t="shared" si="3"/>
        <v>0</v>
      </c>
      <c r="T59" s="175"/>
      <c r="U59" s="105">
        <f t="shared" si="4"/>
        <v>0</v>
      </c>
      <c r="V59" s="105">
        <f t="shared" si="4"/>
        <v>0</v>
      </c>
      <c r="W59" s="105">
        <f t="shared" si="8"/>
        <v>0</v>
      </c>
      <c r="X59" s="105">
        <f t="shared" si="8"/>
        <v>0</v>
      </c>
      <c r="Y59" s="105">
        <f t="shared" si="8"/>
        <v>0</v>
      </c>
      <c r="Z59" s="105">
        <f t="shared" si="8"/>
        <v>0</v>
      </c>
      <c r="AA59" s="105">
        <f t="shared" si="8"/>
        <v>0</v>
      </c>
      <c r="AB59" s="105">
        <f t="shared" si="8"/>
        <v>0</v>
      </c>
      <c r="AC59" s="105">
        <f t="shared" si="8"/>
        <v>0</v>
      </c>
      <c r="AD59" s="105">
        <f t="shared" si="8"/>
        <v>0</v>
      </c>
      <c r="AE59" s="105">
        <f t="shared" si="8"/>
        <v>0</v>
      </c>
      <c r="AF59" s="105">
        <f t="shared" si="8"/>
        <v>0</v>
      </c>
      <c r="AG59" s="105">
        <f t="shared" si="6"/>
        <v>0</v>
      </c>
    </row>
    <row r="60" spans="1:33" outlineLevel="1" x14ac:dyDescent="0.25">
      <c r="A60" s="103" t="str">
        <f t="shared" si="2"/>
        <v>PuyallupResidentialOS</v>
      </c>
      <c r="B60" s="103" t="s">
        <v>183</v>
      </c>
      <c r="C60" s="103" t="s">
        <v>184</v>
      </c>
      <c r="D60" s="200">
        <v>0</v>
      </c>
      <c r="E60" s="200">
        <v>0</v>
      </c>
      <c r="F60" s="200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29">
        <v>0</v>
      </c>
      <c r="S60" s="130">
        <f t="shared" si="3"/>
        <v>0</v>
      </c>
      <c r="T60" s="175"/>
      <c r="U60" s="105">
        <f t="shared" si="4"/>
        <v>0</v>
      </c>
      <c r="V60" s="105">
        <f t="shared" si="4"/>
        <v>0</v>
      </c>
      <c r="W60" s="105">
        <f t="shared" si="8"/>
        <v>0</v>
      </c>
      <c r="X60" s="105">
        <f t="shared" si="8"/>
        <v>0</v>
      </c>
      <c r="Y60" s="105">
        <f t="shared" si="8"/>
        <v>0</v>
      </c>
      <c r="Z60" s="105">
        <f t="shared" si="8"/>
        <v>0</v>
      </c>
      <c r="AA60" s="105">
        <f t="shared" si="8"/>
        <v>0</v>
      </c>
      <c r="AB60" s="105">
        <f t="shared" si="8"/>
        <v>0</v>
      </c>
      <c r="AC60" s="105">
        <f t="shared" si="8"/>
        <v>0</v>
      </c>
      <c r="AD60" s="105">
        <f t="shared" si="8"/>
        <v>0</v>
      </c>
      <c r="AE60" s="105">
        <f t="shared" si="8"/>
        <v>0</v>
      </c>
      <c r="AF60" s="132">
        <f t="shared" si="8"/>
        <v>0</v>
      </c>
      <c r="AG60" s="132">
        <f t="shared" si="6"/>
        <v>0</v>
      </c>
    </row>
    <row r="61" spans="1:33" outlineLevel="1" x14ac:dyDescent="0.25">
      <c r="A61" s="103" t="str">
        <f t="shared" si="2"/>
        <v>PuyallupResidentialOSOW</v>
      </c>
      <c r="B61" s="103" t="s">
        <v>185</v>
      </c>
      <c r="C61" s="103" t="s">
        <v>186</v>
      </c>
      <c r="D61" s="200">
        <v>0</v>
      </c>
      <c r="E61" s="200">
        <v>0</v>
      </c>
      <c r="F61" s="200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v>0</v>
      </c>
      <c r="S61" s="130">
        <f t="shared" si="3"/>
        <v>0</v>
      </c>
      <c r="T61" s="175"/>
      <c r="U61" s="105">
        <f t="shared" si="4"/>
        <v>0</v>
      </c>
      <c r="V61" s="105">
        <f t="shared" si="4"/>
        <v>0</v>
      </c>
      <c r="W61" s="105">
        <f t="shared" si="8"/>
        <v>0</v>
      </c>
      <c r="X61" s="105">
        <f t="shared" si="8"/>
        <v>0</v>
      </c>
      <c r="Y61" s="105">
        <f t="shared" si="8"/>
        <v>0</v>
      </c>
      <c r="Z61" s="105">
        <f t="shared" si="8"/>
        <v>0</v>
      </c>
      <c r="AA61" s="105">
        <f t="shared" si="8"/>
        <v>0</v>
      </c>
      <c r="AB61" s="105">
        <f t="shared" si="8"/>
        <v>0</v>
      </c>
      <c r="AC61" s="105">
        <f t="shared" si="8"/>
        <v>0</v>
      </c>
      <c r="AD61" s="105">
        <f t="shared" si="8"/>
        <v>0</v>
      </c>
      <c r="AE61" s="105">
        <f t="shared" si="8"/>
        <v>0</v>
      </c>
      <c r="AF61" s="132">
        <f t="shared" si="8"/>
        <v>0</v>
      </c>
      <c r="AG61" s="132">
        <f t="shared" si="6"/>
        <v>0</v>
      </c>
    </row>
    <row r="62" spans="1:33" outlineLevel="1" x14ac:dyDescent="0.25">
      <c r="A62" s="103" t="str">
        <f t="shared" si="2"/>
        <v>PuyallupResidentialOW</v>
      </c>
      <c r="B62" s="103" t="s">
        <v>187</v>
      </c>
      <c r="C62" s="103" t="s">
        <v>188</v>
      </c>
      <c r="D62" s="200">
        <v>0</v>
      </c>
      <c r="E62" s="200">
        <v>0</v>
      </c>
      <c r="F62" s="200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29">
        <v>0</v>
      </c>
      <c r="S62" s="130">
        <f t="shared" si="3"/>
        <v>0</v>
      </c>
      <c r="T62" s="175"/>
      <c r="U62" s="105">
        <f t="shared" si="4"/>
        <v>0</v>
      </c>
      <c r="V62" s="105">
        <f t="shared" si="4"/>
        <v>0</v>
      </c>
      <c r="W62" s="105">
        <f t="shared" si="8"/>
        <v>0</v>
      </c>
      <c r="X62" s="105">
        <f t="shared" si="8"/>
        <v>0</v>
      </c>
      <c r="Y62" s="105">
        <f t="shared" si="8"/>
        <v>0</v>
      </c>
      <c r="Z62" s="105">
        <f t="shared" si="8"/>
        <v>0</v>
      </c>
      <c r="AA62" s="105">
        <f t="shared" si="8"/>
        <v>0</v>
      </c>
      <c r="AB62" s="105">
        <f t="shared" si="8"/>
        <v>0</v>
      </c>
      <c r="AC62" s="105">
        <f t="shared" si="8"/>
        <v>0</v>
      </c>
      <c r="AD62" s="105">
        <f t="shared" si="8"/>
        <v>0</v>
      </c>
      <c r="AE62" s="105">
        <f t="shared" si="8"/>
        <v>0</v>
      </c>
      <c r="AF62" s="132">
        <f t="shared" si="8"/>
        <v>0</v>
      </c>
      <c r="AG62" s="132">
        <f t="shared" si="6"/>
        <v>0</v>
      </c>
    </row>
    <row r="63" spans="1:33" outlineLevel="1" x14ac:dyDescent="0.25">
      <c r="A63" s="103" t="str">
        <f t="shared" si="2"/>
        <v>PuyallupResidentialPACKLC</v>
      </c>
      <c r="B63" s="103" t="s">
        <v>189</v>
      </c>
      <c r="C63" s="103" t="s">
        <v>190</v>
      </c>
      <c r="D63" s="200">
        <v>14.16</v>
      </c>
      <c r="E63" s="200">
        <v>14.295</v>
      </c>
      <c r="F63" s="200">
        <v>16.48</v>
      </c>
      <c r="G63" s="129">
        <v>15.725</v>
      </c>
      <c r="H63" s="129">
        <v>15.725</v>
      </c>
      <c r="I63" s="129">
        <v>16.48</v>
      </c>
      <c r="J63" s="129">
        <v>16.48</v>
      </c>
      <c r="K63" s="129">
        <v>16.48</v>
      </c>
      <c r="L63" s="129">
        <v>16.48</v>
      </c>
      <c r="M63" s="129">
        <v>16.48</v>
      </c>
      <c r="N63" s="129">
        <v>16.48</v>
      </c>
      <c r="O63" s="129">
        <v>16.48</v>
      </c>
      <c r="P63" s="129">
        <v>15.574999999999999</v>
      </c>
      <c r="Q63" s="129">
        <v>15.574999999999999</v>
      </c>
      <c r="R63" s="129">
        <v>15.574999999999999</v>
      </c>
      <c r="S63" s="130">
        <f t="shared" si="3"/>
        <v>193.53499999999997</v>
      </c>
      <c r="T63" s="175"/>
      <c r="U63" s="105">
        <f t="shared" si="4"/>
        <v>1.1000349772647779</v>
      </c>
      <c r="V63" s="105">
        <f t="shared" si="4"/>
        <v>1.1000349772647779</v>
      </c>
      <c r="W63" s="105">
        <f t="shared" si="8"/>
        <v>1</v>
      </c>
      <c r="X63" s="105">
        <f t="shared" si="8"/>
        <v>1</v>
      </c>
      <c r="Y63" s="105">
        <f t="shared" si="8"/>
        <v>1</v>
      </c>
      <c r="Z63" s="105">
        <f t="shared" si="8"/>
        <v>1</v>
      </c>
      <c r="AA63" s="105">
        <f t="shared" si="8"/>
        <v>1</v>
      </c>
      <c r="AB63" s="105">
        <f t="shared" si="8"/>
        <v>1</v>
      </c>
      <c r="AC63" s="105">
        <f t="shared" si="8"/>
        <v>1</v>
      </c>
      <c r="AD63" s="105">
        <f t="shared" si="8"/>
        <v>0.94508495145631066</v>
      </c>
      <c r="AE63" s="105">
        <f t="shared" si="8"/>
        <v>0.94508495145631066</v>
      </c>
      <c r="AF63" s="105">
        <f t="shared" si="8"/>
        <v>0.94508495145631066</v>
      </c>
      <c r="AG63" s="105">
        <f t="shared" si="6"/>
        <v>1.0029437340748741</v>
      </c>
    </row>
    <row r="64" spans="1:33" outlineLevel="1" x14ac:dyDescent="0.25">
      <c r="A64" s="103" t="str">
        <f t="shared" si="2"/>
        <v>PuyallupResidentialPACKR</v>
      </c>
      <c r="B64" s="103" t="s">
        <v>191</v>
      </c>
      <c r="C64" s="103" t="s">
        <v>192</v>
      </c>
      <c r="D64" s="200">
        <v>0</v>
      </c>
      <c r="E64" s="200">
        <v>0</v>
      </c>
      <c r="F64" s="200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29">
        <v>0</v>
      </c>
      <c r="O64" s="129">
        <v>0</v>
      </c>
      <c r="P64" s="129">
        <v>0</v>
      </c>
      <c r="Q64" s="129">
        <v>0</v>
      </c>
      <c r="R64" s="129">
        <v>0</v>
      </c>
      <c r="S64" s="130">
        <f t="shared" si="3"/>
        <v>0</v>
      </c>
      <c r="T64" s="175"/>
      <c r="U64" s="105">
        <f t="shared" si="4"/>
        <v>0</v>
      </c>
      <c r="V64" s="105">
        <f t="shared" si="4"/>
        <v>0</v>
      </c>
      <c r="W64" s="105">
        <f t="shared" si="8"/>
        <v>0</v>
      </c>
      <c r="X64" s="105">
        <f t="shared" si="8"/>
        <v>0</v>
      </c>
      <c r="Y64" s="105">
        <f t="shared" si="8"/>
        <v>0</v>
      </c>
      <c r="Z64" s="105">
        <f t="shared" si="8"/>
        <v>0</v>
      </c>
      <c r="AA64" s="105">
        <f t="shared" si="8"/>
        <v>0</v>
      </c>
      <c r="AB64" s="105">
        <f t="shared" si="8"/>
        <v>0</v>
      </c>
      <c r="AC64" s="105">
        <f t="shared" si="8"/>
        <v>0</v>
      </c>
      <c r="AD64" s="105">
        <f t="shared" si="8"/>
        <v>0</v>
      </c>
      <c r="AE64" s="105">
        <f t="shared" si="8"/>
        <v>0</v>
      </c>
      <c r="AF64" s="105">
        <f t="shared" si="8"/>
        <v>0</v>
      </c>
      <c r="AG64" s="105">
        <f t="shared" si="6"/>
        <v>0</v>
      </c>
    </row>
    <row r="65" spans="1:36" outlineLevel="1" x14ac:dyDescent="0.25">
      <c r="A65" s="103" t="str">
        <f t="shared" si="2"/>
        <v>PuyallupResidentialPACKSNR</v>
      </c>
      <c r="B65" s="103" t="s">
        <v>193</v>
      </c>
      <c r="C65" s="103" t="s">
        <v>194</v>
      </c>
      <c r="D65" s="200">
        <v>0</v>
      </c>
      <c r="E65" s="200">
        <v>0</v>
      </c>
      <c r="F65" s="200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29">
        <v>0</v>
      </c>
      <c r="S65" s="130">
        <f t="shared" si="3"/>
        <v>0</v>
      </c>
      <c r="T65" s="175"/>
      <c r="U65" s="105">
        <f t="shared" si="4"/>
        <v>0</v>
      </c>
      <c r="V65" s="105">
        <f t="shared" si="4"/>
        <v>0</v>
      </c>
      <c r="W65" s="105">
        <f t="shared" si="8"/>
        <v>0</v>
      </c>
      <c r="X65" s="105">
        <f t="shared" si="8"/>
        <v>0</v>
      </c>
      <c r="Y65" s="105">
        <f t="shared" si="8"/>
        <v>0</v>
      </c>
      <c r="Z65" s="105">
        <f t="shared" si="8"/>
        <v>0</v>
      </c>
      <c r="AA65" s="105">
        <f t="shared" si="8"/>
        <v>0</v>
      </c>
      <c r="AB65" s="105">
        <f t="shared" si="8"/>
        <v>0</v>
      </c>
      <c r="AC65" s="105">
        <f t="shared" si="8"/>
        <v>0</v>
      </c>
      <c r="AD65" s="105">
        <f t="shared" si="8"/>
        <v>0</v>
      </c>
      <c r="AE65" s="105">
        <f t="shared" si="8"/>
        <v>0</v>
      </c>
      <c r="AF65" s="105">
        <f t="shared" si="8"/>
        <v>0</v>
      </c>
      <c r="AG65" s="105">
        <f t="shared" si="6"/>
        <v>0</v>
      </c>
    </row>
    <row r="66" spans="1:36" outlineLevel="1" x14ac:dyDescent="0.25">
      <c r="A66" s="103" t="str">
        <f t="shared" si="2"/>
        <v>PuyallupResidentialRESTART FEE</v>
      </c>
      <c r="B66" s="103" t="s">
        <v>195</v>
      </c>
      <c r="C66" s="103" t="s">
        <v>195</v>
      </c>
      <c r="D66" s="200">
        <v>28.33</v>
      </c>
      <c r="E66" s="200">
        <v>28.6</v>
      </c>
      <c r="F66" s="200">
        <v>32.65</v>
      </c>
      <c r="G66" s="129">
        <v>1493.88</v>
      </c>
      <c r="H66" s="129">
        <v>218.12</v>
      </c>
      <c r="I66" s="129">
        <v>2613.73</v>
      </c>
      <c r="J66" s="129">
        <v>199.48000000000002</v>
      </c>
      <c r="K66" s="129">
        <v>1176.8899999999999</v>
      </c>
      <c r="L66" s="129">
        <v>261.2</v>
      </c>
      <c r="M66" s="129">
        <v>1077.45</v>
      </c>
      <c r="N66" s="129">
        <v>97.95</v>
      </c>
      <c r="O66" s="129">
        <v>1208.0500000000002</v>
      </c>
      <c r="P66" s="129">
        <v>462.9</v>
      </c>
      <c r="Q66" s="129">
        <v>1759.02</v>
      </c>
      <c r="R66" s="129">
        <v>92.58</v>
      </c>
      <c r="S66" s="130">
        <f t="shared" si="3"/>
        <v>10661.249999999998</v>
      </c>
      <c r="T66" s="175"/>
      <c r="U66" s="105">
        <f t="shared" si="4"/>
        <v>52.233566433566438</v>
      </c>
      <c r="V66" s="105">
        <f t="shared" si="4"/>
        <v>7.626573426573426</v>
      </c>
      <c r="W66" s="105">
        <f t="shared" si="8"/>
        <v>80.052986217457885</v>
      </c>
      <c r="X66" s="105">
        <f t="shared" si="8"/>
        <v>6.1096477794793271</v>
      </c>
      <c r="Y66" s="105">
        <f t="shared" si="8"/>
        <v>36.045635528330777</v>
      </c>
      <c r="Z66" s="105">
        <f t="shared" si="8"/>
        <v>8</v>
      </c>
      <c r="AA66" s="105">
        <f t="shared" si="8"/>
        <v>33</v>
      </c>
      <c r="AB66" s="105">
        <f t="shared" si="8"/>
        <v>3</v>
      </c>
      <c r="AC66" s="105">
        <f t="shared" si="8"/>
        <v>37.000000000000007</v>
      </c>
      <c r="AD66" s="105">
        <f t="shared" si="8"/>
        <v>14.177641653905054</v>
      </c>
      <c r="AE66" s="105">
        <f t="shared" si="8"/>
        <v>53.875038284839206</v>
      </c>
      <c r="AF66" s="105">
        <f t="shared" si="8"/>
        <v>2.8355283307810106</v>
      </c>
      <c r="AG66" s="105">
        <f t="shared" si="6"/>
        <v>27.82971813791109</v>
      </c>
    </row>
    <row r="67" spans="1:36" outlineLevel="1" x14ac:dyDescent="0.25">
      <c r="A67" s="103" t="str">
        <f t="shared" si="2"/>
        <v>PuyallupResidentialREXTRA</v>
      </c>
      <c r="B67" s="103" t="s">
        <v>196</v>
      </c>
      <c r="C67" s="103" t="s">
        <v>197</v>
      </c>
      <c r="D67" s="200">
        <v>6.86</v>
      </c>
      <c r="E67" s="200">
        <v>6.93</v>
      </c>
      <c r="F67" s="200">
        <v>8.11</v>
      </c>
      <c r="G67" s="129">
        <v>6837.08</v>
      </c>
      <c r="H67" s="129">
        <v>5606.01</v>
      </c>
      <c r="I67" s="129">
        <v>2364.6</v>
      </c>
      <c r="J67" s="129">
        <v>4455.33</v>
      </c>
      <c r="K67" s="129">
        <v>3389.98</v>
      </c>
      <c r="L67" s="129">
        <v>7201.6799999999994</v>
      </c>
      <c r="M67" s="129">
        <v>9934.61</v>
      </c>
      <c r="N67" s="129">
        <v>5425.59</v>
      </c>
      <c r="O67" s="129">
        <v>6066.28</v>
      </c>
      <c r="P67" s="129">
        <v>5600.7</v>
      </c>
      <c r="Q67" s="129">
        <v>6606.54</v>
      </c>
      <c r="R67" s="129">
        <v>6637.0199999999995</v>
      </c>
      <c r="S67" s="130">
        <f t="shared" si="3"/>
        <v>70125.42</v>
      </c>
      <c r="T67" s="175"/>
      <c r="U67" s="105">
        <f t="shared" si="4"/>
        <v>986.59163059163063</v>
      </c>
      <c r="V67" s="105">
        <f t="shared" si="4"/>
        <v>808.94805194805201</v>
      </c>
      <c r="W67" s="105">
        <f t="shared" si="8"/>
        <v>291.56596794081383</v>
      </c>
      <c r="X67" s="105">
        <f t="shared" si="8"/>
        <v>549.36251541307035</v>
      </c>
      <c r="Y67" s="105">
        <f t="shared" si="8"/>
        <v>418.00000000000006</v>
      </c>
      <c r="Z67" s="105">
        <f t="shared" si="8"/>
        <v>888</v>
      </c>
      <c r="AA67" s="105">
        <f t="shared" si="8"/>
        <v>1224.9827373612825</v>
      </c>
      <c r="AB67" s="105">
        <f t="shared" si="8"/>
        <v>669.00000000000011</v>
      </c>
      <c r="AC67" s="105">
        <f t="shared" si="8"/>
        <v>748</v>
      </c>
      <c r="AD67" s="105">
        <f t="shared" si="8"/>
        <v>690.59186189889033</v>
      </c>
      <c r="AE67" s="105">
        <f t="shared" si="8"/>
        <v>814.61652281134411</v>
      </c>
      <c r="AF67" s="132">
        <f t="shared" si="8"/>
        <v>818.37484586929713</v>
      </c>
      <c r="AG67" s="132">
        <f t="shared" si="6"/>
        <v>742.33617781953171</v>
      </c>
    </row>
    <row r="68" spans="1:36" outlineLevel="1" x14ac:dyDescent="0.25">
      <c r="A68" s="103" t="str">
        <f t="shared" si="2"/>
        <v>PuyallupResidentialSUNKENR</v>
      </c>
      <c r="B68" s="103" t="s">
        <v>198</v>
      </c>
      <c r="C68" s="103" t="s">
        <v>199</v>
      </c>
      <c r="D68" s="200">
        <v>0</v>
      </c>
      <c r="E68" s="200">
        <v>0</v>
      </c>
      <c r="F68" s="200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v>0</v>
      </c>
      <c r="S68" s="130">
        <f t="shared" si="3"/>
        <v>0</v>
      </c>
      <c r="T68" s="175"/>
      <c r="U68" s="105">
        <f t="shared" si="4"/>
        <v>0</v>
      </c>
      <c r="V68" s="105">
        <f t="shared" si="4"/>
        <v>0</v>
      </c>
      <c r="W68" s="105">
        <f t="shared" si="8"/>
        <v>0</v>
      </c>
      <c r="X68" s="105">
        <f t="shared" si="8"/>
        <v>0</v>
      </c>
      <c r="Y68" s="105">
        <f t="shared" si="8"/>
        <v>0</v>
      </c>
      <c r="Z68" s="105">
        <f t="shared" si="8"/>
        <v>0</v>
      </c>
      <c r="AA68" s="105">
        <f t="shared" si="8"/>
        <v>0</v>
      </c>
      <c r="AB68" s="105">
        <f t="shared" si="8"/>
        <v>0</v>
      </c>
      <c r="AC68" s="105">
        <f t="shared" si="8"/>
        <v>0</v>
      </c>
      <c r="AD68" s="105">
        <f t="shared" si="8"/>
        <v>0</v>
      </c>
      <c r="AE68" s="105">
        <f t="shared" si="8"/>
        <v>0</v>
      </c>
      <c r="AF68" s="105">
        <f t="shared" si="8"/>
        <v>0</v>
      </c>
      <c r="AG68" s="105">
        <f t="shared" si="6"/>
        <v>0</v>
      </c>
    </row>
    <row r="69" spans="1:36" outlineLevel="1" x14ac:dyDescent="0.25">
      <c r="A69" s="103" t="str">
        <f t="shared" si="2"/>
        <v>PuyallupResidentialTRIPRCANS</v>
      </c>
      <c r="B69" s="103" t="s">
        <v>200</v>
      </c>
      <c r="C69" s="103" t="s">
        <v>201</v>
      </c>
      <c r="D69" s="200">
        <v>14.05</v>
      </c>
      <c r="E69" s="200">
        <v>14.18</v>
      </c>
      <c r="F69" s="200">
        <v>16.34</v>
      </c>
      <c r="G69" s="129">
        <v>249.3</v>
      </c>
      <c r="H69" s="129">
        <v>171.49</v>
      </c>
      <c r="I69" s="129">
        <v>163.4</v>
      </c>
      <c r="J69" s="129">
        <v>212.42</v>
      </c>
      <c r="K69" s="129">
        <v>114.38</v>
      </c>
      <c r="L69" s="129">
        <v>147.06</v>
      </c>
      <c r="M69" s="129">
        <v>130.72</v>
      </c>
      <c r="N69" s="129">
        <v>114.38</v>
      </c>
      <c r="O69" s="129">
        <v>98.039999999999992</v>
      </c>
      <c r="P69" s="129">
        <v>108.15</v>
      </c>
      <c r="Q69" s="129">
        <v>154.5</v>
      </c>
      <c r="R69" s="129">
        <v>108.15</v>
      </c>
      <c r="S69" s="130">
        <f t="shared" si="3"/>
        <v>1771.9900000000002</v>
      </c>
      <c r="T69" s="175"/>
      <c r="U69" s="105">
        <f t="shared" si="4"/>
        <v>17.581100141043724</v>
      </c>
      <c r="V69" s="105">
        <f t="shared" si="4"/>
        <v>12.093794076163611</v>
      </c>
      <c r="W69" s="105">
        <f t="shared" si="8"/>
        <v>10</v>
      </c>
      <c r="X69" s="105">
        <f t="shared" si="8"/>
        <v>13</v>
      </c>
      <c r="Y69" s="105">
        <f t="shared" si="8"/>
        <v>7</v>
      </c>
      <c r="Z69" s="105">
        <f t="shared" si="8"/>
        <v>9</v>
      </c>
      <c r="AA69" s="105">
        <f t="shared" si="8"/>
        <v>8</v>
      </c>
      <c r="AB69" s="105">
        <f t="shared" si="8"/>
        <v>7</v>
      </c>
      <c r="AC69" s="105">
        <f t="shared" si="8"/>
        <v>6</v>
      </c>
      <c r="AD69" s="105">
        <f t="shared" si="8"/>
        <v>6.6187270501835993</v>
      </c>
      <c r="AE69" s="105">
        <f t="shared" si="8"/>
        <v>9.4553243574051411</v>
      </c>
      <c r="AF69" s="105">
        <f t="shared" si="8"/>
        <v>6.6187270501835993</v>
      </c>
      <c r="AG69" s="105">
        <f t="shared" si="6"/>
        <v>9.3639727229149727</v>
      </c>
    </row>
    <row r="70" spans="1:36" outlineLevel="1" x14ac:dyDescent="0.25">
      <c r="A70" s="103" t="str">
        <f t="shared" si="2"/>
        <v>PuyallupResidentialTRIPRCARTS</v>
      </c>
      <c r="B70" s="103" t="s">
        <v>202</v>
      </c>
      <c r="C70" s="103" t="s">
        <v>203</v>
      </c>
      <c r="D70" s="200">
        <v>14.05</v>
      </c>
      <c r="E70" s="200">
        <v>14.18</v>
      </c>
      <c r="F70" s="200">
        <v>16.34</v>
      </c>
      <c r="G70" s="129">
        <v>46.63</v>
      </c>
      <c r="H70" s="129">
        <v>46.77</v>
      </c>
      <c r="I70" s="129">
        <v>16.34</v>
      </c>
      <c r="J70" s="129">
        <v>32.68</v>
      </c>
      <c r="K70" s="129">
        <v>65.36</v>
      </c>
      <c r="L70" s="129">
        <v>16.34</v>
      </c>
      <c r="M70" s="129">
        <v>32.68</v>
      </c>
      <c r="N70" s="129">
        <v>65.36</v>
      </c>
      <c r="O70" s="129">
        <v>49.02</v>
      </c>
      <c r="P70" s="129">
        <v>15.45</v>
      </c>
      <c r="Q70" s="129">
        <v>77.25</v>
      </c>
      <c r="R70" s="129">
        <v>46.35</v>
      </c>
      <c r="S70" s="130">
        <f t="shared" si="3"/>
        <v>510.23</v>
      </c>
      <c r="T70" s="175"/>
      <c r="U70" s="105">
        <f t="shared" si="4"/>
        <v>3.2884344146685476</v>
      </c>
      <c r="V70" s="105">
        <f t="shared" si="4"/>
        <v>3.2983074753173485</v>
      </c>
      <c r="W70" s="105">
        <f t="shared" si="8"/>
        <v>1</v>
      </c>
      <c r="X70" s="105">
        <f t="shared" si="8"/>
        <v>2</v>
      </c>
      <c r="Y70" s="105">
        <f t="shared" si="8"/>
        <v>4</v>
      </c>
      <c r="Z70" s="105">
        <f t="shared" si="8"/>
        <v>1</v>
      </c>
      <c r="AA70" s="105">
        <f t="shared" si="8"/>
        <v>2</v>
      </c>
      <c r="AB70" s="105">
        <f t="shared" si="8"/>
        <v>4</v>
      </c>
      <c r="AC70" s="105">
        <f t="shared" si="8"/>
        <v>3</v>
      </c>
      <c r="AD70" s="105">
        <f t="shared" si="8"/>
        <v>0.94553243574051404</v>
      </c>
      <c r="AE70" s="105">
        <f t="shared" si="8"/>
        <v>4.7276621787025706</v>
      </c>
      <c r="AF70" s="105">
        <f t="shared" si="8"/>
        <v>2.8365973072215422</v>
      </c>
      <c r="AG70" s="105">
        <f t="shared" si="6"/>
        <v>2.674711150970877</v>
      </c>
    </row>
    <row r="71" spans="1:36" outlineLevel="1" x14ac:dyDescent="0.25">
      <c r="A71" s="103" t="str">
        <f t="shared" si="2"/>
        <v>PuyallupResidentialBULKY-RES</v>
      </c>
      <c r="B71" s="103" t="s">
        <v>208</v>
      </c>
      <c r="C71" s="103" t="s">
        <v>209</v>
      </c>
      <c r="D71" s="200">
        <v>27.81</v>
      </c>
      <c r="E71" s="200">
        <v>28.08</v>
      </c>
      <c r="F71" s="200">
        <v>32.409999999999997</v>
      </c>
      <c r="G71" s="129">
        <v>200.14</v>
      </c>
      <c r="H71" s="129">
        <v>324.24</v>
      </c>
      <c r="I71" s="129">
        <v>210.67</v>
      </c>
      <c r="J71" s="129">
        <v>372.73</v>
      </c>
      <c r="K71" s="129">
        <v>380.83</v>
      </c>
      <c r="L71" s="129">
        <v>324.11</v>
      </c>
      <c r="M71" s="129">
        <v>64.819999999999993</v>
      </c>
      <c r="N71" s="129">
        <v>32.409999999999997</v>
      </c>
      <c r="O71" s="129">
        <v>97.23</v>
      </c>
      <c r="P71" s="129">
        <v>0</v>
      </c>
      <c r="Q71" s="129">
        <v>132.94999999999999</v>
      </c>
      <c r="R71" s="129">
        <v>152.94999999999999</v>
      </c>
      <c r="S71" s="130">
        <f t="shared" ref="S71:S72" si="9">+SUM(G71:R71)</f>
        <v>2293.0799999999995</v>
      </c>
      <c r="T71" s="175"/>
      <c r="U71" s="105">
        <f t="shared" si="4"/>
        <v>7.1274928774928776</v>
      </c>
      <c r="V71" s="105">
        <f t="shared" si="4"/>
        <v>11.547008547008549</v>
      </c>
      <c r="W71" s="105">
        <f t="shared" si="8"/>
        <v>6.5001542733724165</v>
      </c>
      <c r="X71" s="105">
        <f t="shared" si="8"/>
        <v>11.500462820117249</v>
      </c>
      <c r="Y71" s="105">
        <f t="shared" si="8"/>
        <v>11.750385683431041</v>
      </c>
      <c r="Z71" s="105">
        <f t="shared" si="8"/>
        <v>10.000308546744833</v>
      </c>
      <c r="AA71" s="105">
        <f t="shared" si="8"/>
        <v>2</v>
      </c>
      <c r="AB71" s="105">
        <f t="shared" si="8"/>
        <v>1</v>
      </c>
      <c r="AC71" s="105">
        <f t="shared" si="8"/>
        <v>3.0000000000000004</v>
      </c>
      <c r="AD71" s="105">
        <f t="shared" si="8"/>
        <v>0</v>
      </c>
      <c r="AE71" s="105">
        <f t="shared" si="8"/>
        <v>4.1021289725393402</v>
      </c>
      <c r="AF71" s="105">
        <f t="shared" si="8"/>
        <v>4.7192224622030237</v>
      </c>
      <c r="AG71" s="132">
        <f t="shared" ref="AG71:AG72" si="10">+SUM(U71:AF71)/$AE$2</f>
        <v>6.1039303485757772</v>
      </c>
    </row>
    <row r="72" spans="1:36" outlineLevel="1" x14ac:dyDescent="0.25">
      <c r="A72" s="103" t="str">
        <f t="shared" si="2"/>
        <v>PuyallupResidentialDELCART</v>
      </c>
      <c r="B72" s="103" t="s">
        <v>210</v>
      </c>
      <c r="C72" s="103" t="s">
        <v>211</v>
      </c>
      <c r="D72" s="200">
        <v>16.760000000000002</v>
      </c>
      <c r="E72" s="200">
        <v>16.920000000000002</v>
      </c>
      <c r="F72" s="200">
        <v>19.489999999999998</v>
      </c>
      <c r="G72" s="129">
        <v>74.400000000000006</v>
      </c>
      <c r="H72" s="129">
        <v>37.200000000000003</v>
      </c>
      <c r="I72" s="129">
        <v>38.090000000000003</v>
      </c>
      <c r="J72" s="129">
        <v>175.41</v>
      </c>
      <c r="K72" s="129">
        <v>58.47</v>
      </c>
      <c r="L72" s="129">
        <v>19.489999999999998</v>
      </c>
      <c r="M72" s="129">
        <v>38.979999999999997</v>
      </c>
      <c r="N72" s="129">
        <v>77.959999999999994</v>
      </c>
      <c r="O72" s="129">
        <v>58.47</v>
      </c>
      <c r="P72" s="129">
        <v>92.15</v>
      </c>
      <c r="Q72" s="129">
        <v>55.29</v>
      </c>
      <c r="R72" s="129">
        <v>55.29</v>
      </c>
      <c r="S72" s="130">
        <f t="shared" si="9"/>
        <v>781.2</v>
      </c>
      <c r="T72" s="175"/>
      <c r="U72" s="105">
        <f t="shared" si="4"/>
        <v>4.3971631205673756</v>
      </c>
      <c r="V72" s="105">
        <f t="shared" si="4"/>
        <v>2.1985815602836878</v>
      </c>
      <c r="W72" s="105">
        <f t="shared" si="8"/>
        <v>1.9543355566957417</v>
      </c>
      <c r="X72" s="105">
        <f t="shared" si="8"/>
        <v>9</v>
      </c>
      <c r="Y72" s="105">
        <f t="shared" si="8"/>
        <v>3</v>
      </c>
      <c r="Z72" s="105">
        <f t="shared" si="8"/>
        <v>1</v>
      </c>
      <c r="AA72" s="105">
        <f t="shared" si="8"/>
        <v>2</v>
      </c>
      <c r="AB72" s="105">
        <f t="shared" si="8"/>
        <v>4</v>
      </c>
      <c r="AC72" s="105">
        <f t="shared" si="8"/>
        <v>3</v>
      </c>
      <c r="AD72" s="105">
        <f t="shared" si="8"/>
        <v>4.7280656747049772</v>
      </c>
      <c r="AE72" s="105">
        <f t="shared" si="8"/>
        <v>2.8368394048229861</v>
      </c>
      <c r="AF72" s="105">
        <f t="shared" si="8"/>
        <v>2.8368394048229861</v>
      </c>
      <c r="AG72" s="105">
        <f t="shared" si="10"/>
        <v>3.4126520601581465</v>
      </c>
    </row>
    <row r="73" spans="1:36" outlineLevel="1" x14ac:dyDescent="0.25">
      <c r="D73" s="200"/>
      <c r="E73" s="200"/>
      <c r="F73" s="200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30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</row>
    <row r="74" spans="1:36" outlineLevel="1" x14ac:dyDescent="0.25">
      <c r="C74" s="135" t="s">
        <v>212</v>
      </c>
      <c r="D74" s="200"/>
      <c r="E74" s="200"/>
      <c r="F74" s="200"/>
      <c r="G74" s="136">
        <f>SUM(G10:G73)</f>
        <v>520999.91</v>
      </c>
      <c r="H74" s="136">
        <f t="shared" ref="H74:S74" si="11">SUM(H10:H73)</f>
        <v>518263.85000000003</v>
      </c>
      <c r="I74" s="136">
        <f t="shared" si="11"/>
        <v>543770.69499999995</v>
      </c>
      <c r="J74" s="136">
        <f t="shared" si="11"/>
        <v>544112.755</v>
      </c>
      <c r="K74" s="136">
        <f t="shared" si="11"/>
        <v>547847.14499999979</v>
      </c>
      <c r="L74" s="136">
        <f t="shared" si="11"/>
        <v>550523.95499999984</v>
      </c>
      <c r="M74" s="136">
        <f t="shared" si="11"/>
        <v>554464.1449999999</v>
      </c>
      <c r="N74" s="136">
        <f t="shared" si="11"/>
        <v>549752.2649999999</v>
      </c>
      <c r="O74" s="136">
        <f t="shared" si="11"/>
        <v>552549.01</v>
      </c>
      <c r="P74" s="136">
        <f t="shared" si="11"/>
        <v>513938.46000000014</v>
      </c>
      <c r="Q74" s="136">
        <f t="shared" si="11"/>
        <v>515119.995</v>
      </c>
      <c r="R74" s="136">
        <f t="shared" si="11"/>
        <v>515226.09000000008</v>
      </c>
      <c r="S74" s="136">
        <f t="shared" si="11"/>
        <v>6426568.2750000013</v>
      </c>
      <c r="T74" s="137"/>
      <c r="U74" s="137">
        <f>SUM(U10:U48)</f>
        <v>12560.427584939493</v>
      </c>
      <c r="V74" s="137">
        <f t="shared" ref="V74:AG74" si="12">SUM(V10:V48)</f>
        <v>12558.198956201779</v>
      </c>
      <c r="W74" s="137">
        <f t="shared" si="12"/>
        <v>11271.285518131555</v>
      </c>
      <c r="X74" s="137">
        <f t="shared" si="12"/>
        <v>11272.289596806719</v>
      </c>
      <c r="Y74" s="137">
        <f t="shared" si="12"/>
        <v>11348.042602480558</v>
      </c>
      <c r="Z74" s="137">
        <f t="shared" si="12"/>
        <v>11346.596116203493</v>
      </c>
      <c r="AA74" s="137">
        <f t="shared" si="12"/>
        <v>11339.774197203102</v>
      </c>
      <c r="AB74" s="137">
        <f t="shared" si="12"/>
        <v>11350.984992569096</v>
      </c>
      <c r="AC74" s="137">
        <f>SUM(AC10:AC48)</f>
        <v>11347.642438911807</v>
      </c>
      <c r="AD74" s="137">
        <f t="shared" si="12"/>
        <v>10675.617468066321</v>
      </c>
      <c r="AE74" s="137">
        <f t="shared" si="12"/>
        <v>10613.219652269314</v>
      </c>
      <c r="AF74" s="137">
        <f t="shared" si="12"/>
        <v>10642.635278869973</v>
      </c>
      <c r="AG74" s="137">
        <f t="shared" si="12"/>
        <v>11360.559533554433</v>
      </c>
      <c r="AJ74" s="137">
        <f t="shared" ref="AJ74" si="13">SUM(AJ10:AJ48)</f>
        <v>11360.559533554433</v>
      </c>
    </row>
    <row r="75" spans="1:36" outlineLevel="1" x14ac:dyDescent="0.25">
      <c r="D75" s="200"/>
      <c r="E75" s="200"/>
      <c r="F75" s="200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40" t="s">
        <v>213</v>
      </c>
      <c r="T75" s="176"/>
      <c r="U75" s="105">
        <f>SUM(U11,U18,U25,U40,U48,U16,U38,U46,U43)</f>
        <v>12470.572587717324</v>
      </c>
      <c r="V75" s="105">
        <f t="shared" ref="V75:AF75" si="14">SUM(V11,V18,V25,V40,V48,V16,V38,V46,V43)</f>
        <v>12468.345136443595</v>
      </c>
      <c r="W75" s="105">
        <f t="shared" si="14"/>
        <v>11190.285518131557</v>
      </c>
      <c r="X75" s="105">
        <f t="shared" si="14"/>
        <v>11193.289596806719</v>
      </c>
      <c r="Y75" s="105">
        <f t="shared" si="14"/>
        <v>11269.792660796396</v>
      </c>
      <c r="Z75" s="105">
        <f t="shared" si="14"/>
        <v>11264.558085543116</v>
      </c>
      <c r="AA75" s="105">
        <f t="shared" si="14"/>
        <v>11262.774197203102</v>
      </c>
      <c r="AB75" s="105">
        <f t="shared" si="14"/>
        <v>11272.484992569096</v>
      </c>
      <c r="AC75" s="105">
        <f t="shared" si="14"/>
        <v>11270.642438911807</v>
      </c>
      <c r="AD75" s="105">
        <f t="shared" si="14"/>
        <v>10598.57688071606</v>
      </c>
      <c r="AE75" s="105">
        <f t="shared" si="14"/>
        <v>10538.39926110224</v>
      </c>
      <c r="AF75" s="105">
        <f t="shared" si="14"/>
        <v>10566.067541004784</v>
      </c>
      <c r="AG75" s="105">
        <f>+SUM(U75:AF75)/$AE$2</f>
        <v>11280.482408078817</v>
      </c>
      <c r="AJ75" s="105">
        <f>+AJ46+AJ43+AJ38+AJ16+AJ11</f>
        <v>11280.482408078817</v>
      </c>
    </row>
    <row r="76" spans="1:36" outlineLevel="1" x14ac:dyDescent="0.25">
      <c r="B76" s="7" t="s">
        <v>214</v>
      </c>
      <c r="D76" s="200"/>
      <c r="E76" s="200"/>
      <c r="F76" s="200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30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89">
        <f>SUM(AG10:AG48,AG60:AG62,AG67,AG71)*12</f>
        <v>145307.99570067049</v>
      </c>
    </row>
    <row r="77" spans="1:36" outlineLevel="1" x14ac:dyDescent="0.25">
      <c r="A77" s="103" t="str">
        <f t="shared" ref="A77:A83" si="15">+$A$4&amp;$A$9&amp;B77</f>
        <v>PuyallupResidentialrecyonly</v>
      </c>
      <c r="B77" s="103" t="s">
        <v>215</v>
      </c>
      <c r="C77" s="103" t="s">
        <v>216</v>
      </c>
      <c r="D77" s="200">
        <v>0</v>
      </c>
      <c r="E77" s="200">
        <v>0</v>
      </c>
      <c r="F77" s="200">
        <v>0</v>
      </c>
      <c r="G77" s="129">
        <v>0</v>
      </c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>
        <v>0</v>
      </c>
      <c r="N77" s="129">
        <v>0</v>
      </c>
      <c r="O77" s="129">
        <v>0</v>
      </c>
      <c r="P77" s="129">
        <v>0</v>
      </c>
      <c r="Q77" s="129">
        <v>0</v>
      </c>
      <c r="R77" s="129">
        <v>0</v>
      </c>
      <c r="S77" s="130">
        <f t="shared" ref="S77:S83" si="16">+SUM(G77:R77)</f>
        <v>0</v>
      </c>
      <c r="U77" s="105">
        <f t="shared" ref="U77:V83" si="17">+IFERROR(G77/$E77,0)</f>
        <v>0</v>
      </c>
      <c r="V77" s="105">
        <f t="shared" si="17"/>
        <v>0</v>
      </c>
      <c r="W77" s="105">
        <f t="shared" ref="W77:AF83" si="18">+IFERROR(I77/$F77,0)</f>
        <v>0</v>
      </c>
      <c r="X77" s="105">
        <f t="shared" si="18"/>
        <v>0</v>
      </c>
      <c r="Y77" s="105">
        <f t="shared" si="18"/>
        <v>0</v>
      </c>
      <c r="Z77" s="105">
        <f t="shared" si="18"/>
        <v>0</v>
      </c>
      <c r="AA77" s="105">
        <f t="shared" si="18"/>
        <v>0</v>
      </c>
      <c r="AB77" s="105">
        <f t="shared" si="18"/>
        <v>0</v>
      </c>
      <c r="AC77" s="105">
        <f t="shared" si="18"/>
        <v>0</v>
      </c>
      <c r="AD77" s="105">
        <f t="shared" si="18"/>
        <v>0</v>
      </c>
      <c r="AE77" s="105">
        <f t="shared" si="18"/>
        <v>0</v>
      </c>
      <c r="AF77" s="105">
        <f t="shared" si="18"/>
        <v>0</v>
      </c>
      <c r="AG77" s="105">
        <f t="shared" ref="AG77:AG83" si="19">+SUM(U77:AF77)/$AE$2</f>
        <v>0</v>
      </c>
      <c r="AI77" s="103">
        <v>1</v>
      </c>
      <c r="AJ77" s="105">
        <f t="shared" ref="AJ77:AJ78" si="20">+AG77*AI77</f>
        <v>0</v>
      </c>
    </row>
    <row r="78" spans="1:36" outlineLevel="1" x14ac:dyDescent="0.25">
      <c r="A78" s="103" t="str">
        <f t="shared" si="15"/>
        <v>PuyallupResidentialRECYR</v>
      </c>
      <c r="B78" s="103" t="s">
        <v>217</v>
      </c>
      <c r="C78" s="103" t="s">
        <v>218</v>
      </c>
      <c r="D78" s="200">
        <v>7.89</v>
      </c>
      <c r="E78" s="200">
        <v>7.9649999999999999</v>
      </c>
      <c r="F78" s="200">
        <v>9.18</v>
      </c>
      <c r="G78" s="129">
        <v>897.39</v>
      </c>
      <c r="H78" s="129">
        <v>897.39</v>
      </c>
      <c r="I78" s="129">
        <v>931.82</v>
      </c>
      <c r="J78" s="129">
        <v>918.23</v>
      </c>
      <c r="K78" s="129">
        <v>950.13</v>
      </c>
      <c r="L78" s="129">
        <v>950.13</v>
      </c>
      <c r="M78" s="129">
        <v>986.84999999999991</v>
      </c>
      <c r="N78" s="129">
        <v>991.43999999999994</v>
      </c>
      <c r="O78" s="129">
        <v>1000.62</v>
      </c>
      <c r="P78" s="129">
        <v>902.21499999999992</v>
      </c>
      <c r="Q78" s="129">
        <v>897.8649999999999</v>
      </c>
      <c r="R78" s="129">
        <v>889.18999999999994</v>
      </c>
      <c r="S78" s="130">
        <f t="shared" si="16"/>
        <v>11213.27</v>
      </c>
      <c r="U78" s="105">
        <f t="shared" si="17"/>
        <v>112.66666666666667</v>
      </c>
      <c r="V78" s="105">
        <f t="shared" si="17"/>
        <v>112.66666666666667</v>
      </c>
      <c r="W78" s="105">
        <f t="shared" si="18"/>
        <v>101.50544662309369</v>
      </c>
      <c r="X78" s="105">
        <f t="shared" si="18"/>
        <v>100.02505446623094</v>
      </c>
      <c r="Y78" s="105">
        <f t="shared" si="18"/>
        <v>103.5</v>
      </c>
      <c r="Z78" s="105">
        <f t="shared" si="18"/>
        <v>103.5</v>
      </c>
      <c r="AA78" s="105">
        <f t="shared" si="18"/>
        <v>107.5</v>
      </c>
      <c r="AB78" s="105">
        <f t="shared" si="18"/>
        <v>108</v>
      </c>
      <c r="AC78" s="105">
        <f t="shared" si="18"/>
        <v>109</v>
      </c>
      <c r="AD78" s="105">
        <f t="shared" si="18"/>
        <v>98.280501089324616</v>
      </c>
      <c r="AE78" s="105">
        <f t="shared" si="18"/>
        <v>97.806644880174289</v>
      </c>
      <c r="AF78" s="105">
        <f t="shared" si="18"/>
        <v>96.86165577342048</v>
      </c>
      <c r="AG78" s="105">
        <f t="shared" si="19"/>
        <v>104.27605301379812</v>
      </c>
      <c r="AI78" s="103">
        <v>1</v>
      </c>
      <c r="AJ78" s="105">
        <f t="shared" si="20"/>
        <v>104.27605301379812</v>
      </c>
    </row>
    <row r="79" spans="1:36" outlineLevel="1" x14ac:dyDescent="0.25">
      <c r="A79" s="103" t="str">
        <f t="shared" si="15"/>
        <v>PuyallupResidentialRECYRNB</v>
      </c>
      <c r="B79" s="103" t="s">
        <v>219</v>
      </c>
      <c r="C79" s="103" t="s">
        <v>220</v>
      </c>
      <c r="D79" s="200">
        <v>0</v>
      </c>
      <c r="E79" s="200">
        <v>0</v>
      </c>
      <c r="F79" s="200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29">
        <v>0</v>
      </c>
      <c r="R79" s="129">
        <v>0</v>
      </c>
      <c r="S79" s="130">
        <f t="shared" si="16"/>
        <v>0</v>
      </c>
      <c r="U79" s="105">
        <f t="shared" si="17"/>
        <v>0</v>
      </c>
      <c r="V79" s="105">
        <f t="shared" si="17"/>
        <v>0</v>
      </c>
      <c r="W79" s="105">
        <f t="shared" si="18"/>
        <v>0</v>
      </c>
      <c r="X79" s="105">
        <f t="shared" si="18"/>
        <v>0</v>
      </c>
      <c r="Y79" s="105">
        <f t="shared" si="18"/>
        <v>0</v>
      </c>
      <c r="Z79" s="105">
        <f t="shared" si="18"/>
        <v>0</v>
      </c>
      <c r="AA79" s="105">
        <f t="shared" si="18"/>
        <v>0</v>
      </c>
      <c r="AB79" s="105">
        <f t="shared" si="18"/>
        <v>0</v>
      </c>
      <c r="AC79" s="105">
        <f t="shared" si="18"/>
        <v>0</v>
      </c>
      <c r="AD79" s="105">
        <f t="shared" si="18"/>
        <v>0</v>
      </c>
      <c r="AE79" s="105">
        <f t="shared" si="18"/>
        <v>0</v>
      </c>
      <c r="AF79" s="105">
        <f t="shared" si="18"/>
        <v>0</v>
      </c>
      <c r="AG79" s="105">
        <f t="shared" si="19"/>
        <v>0</v>
      </c>
    </row>
    <row r="80" spans="1:36" outlineLevel="1" x14ac:dyDescent="0.25">
      <c r="A80" s="103" t="str">
        <f t="shared" si="15"/>
        <v>PuyallupResidentialDRVNR-RECYCLE</v>
      </c>
      <c r="B80" s="103" t="s">
        <v>221</v>
      </c>
      <c r="C80" s="103" t="s">
        <v>222</v>
      </c>
      <c r="D80" s="200">
        <v>0</v>
      </c>
      <c r="E80" s="200">
        <v>0</v>
      </c>
      <c r="F80" s="200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8.24</v>
      </c>
      <c r="N80" s="129">
        <v>8.24</v>
      </c>
      <c r="O80" s="129">
        <v>-8.24</v>
      </c>
      <c r="P80" s="129">
        <v>0</v>
      </c>
      <c r="Q80" s="129">
        <v>0</v>
      </c>
      <c r="R80" s="129">
        <v>0</v>
      </c>
      <c r="S80" s="130">
        <f t="shared" si="16"/>
        <v>8.24</v>
      </c>
      <c r="U80" s="105">
        <f t="shared" si="17"/>
        <v>0</v>
      </c>
      <c r="V80" s="105">
        <f t="shared" si="17"/>
        <v>0</v>
      </c>
      <c r="W80" s="105">
        <f t="shared" si="18"/>
        <v>0</v>
      </c>
      <c r="X80" s="105">
        <f t="shared" si="18"/>
        <v>0</v>
      </c>
      <c r="Y80" s="105">
        <f t="shared" si="18"/>
        <v>0</v>
      </c>
      <c r="Z80" s="105">
        <f t="shared" si="18"/>
        <v>0</v>
      </c>
      <c r="AA80" s="105">
        <f t="shared" si="18"/>
        <v>0</v>
      </c>
      <c r="AB80" s="105">
        <f t="shared" si="18"/>
        <v>0</v>
      </c>
      <c r="AC80" s="105">
        <f t="shared" si="18"/>
        <v>0</v>
      </c>
      <c r="AD80" s="105">
        <f t="shared" si="18"/>
        <v>0</v>
      </c>
      <c r="AE80" s="105">
        <f t="shared" si="18"/>
        <v>0</v>
      </c>
      <c r="AF80" s="105">
        <f t="shared" si="18"/>
        <v>0</v>
      </c>
      <c r="AG80" s="105">
        <f t="shared" si="19"/>
        <v>0</v>
      </c>
    </row>
    <row r="81" spans="1:36" outlineLevel="1" x14ac:dyDescent="0.25">
      <c r="A81" s="103" t="str">
        <f t="shared" si="15"/>
        <v>PuyallupResidentialPACKR-RECYCLE</v>
      </c>
      <c r="B81" s="103" t="s">
        <v>223</v>
      </c>
      <c r="C81" s="103" t="s">
        <v>224</v>
      </c>
      <c r="D81" s="200">
        <v>0</v>
      </c>
      <c r="E81" s="200">
        <v>0</v>
      </c>
      <c r="F81" s="200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29">
        <v>0</v>
      </c>
      <c r="S81" s="130">
        <f t="shared" si="16"/>
        <v>0</v>
      </c>
      <c r="U81" s="105">
        <f t="shared" si="17"/>
        <v>0</v>
      </c>
      <c r="V81" s="105">
        <f t="shared" si="17"/>
        <v>0</v>
      </c>
      <c r="W81" s="105">
        <f t="shared" si="18"/>
        <v>0</v>
      </c>
      <c r="X81" s="105">
        <f t="shared" si="18"/>
        <v>0</v>
      </c>
      <c r="Y81" s="105">
        <f t="shared" si="18"/>
        <v>0</v>
      </c>
      <c r="Z81" s="105">
        <f t="shared" si="18"/>
        <v>0</v>
      </c>
      <c r="AA81" s="105">
        <f t="shared" si="18"/>
        <v>0</v>
      </c>
      <c r="AB81" s="105">
        <f t="shared" si="18"/>
        <v>0</v>
      </c>
      <c r="AC81" s="105">
        <f t="shared" si="18"/>
        <v>0</v>
      </c>
      <c r="AD81" s="105">
        <f t="shared" si="18"/>
        <v>0</v>
      </c>
      <c r="AE81" s="105">
        <f t="shared" si="18"/>
        <v>0</v>
      </c>
      <c r="AF81" s="105">
        <f t="shared" si="18"/>
        <v>0</v>
      </c>
      <c r="AG81" s="105">
        <f t="shared" si="19"/>
        <v>0</v>
      </c>
    </row>
    <row r="82" spans="1:36" outlineLevel="1" x14ac:dyDescent="0.25">
      <c r="A82" s="103" t="str">
        <f t="shared" si="15"/>
        <v>PuyallupResidentialTOTERDEL</v>
      </c>
      <c r="B82" s="103" t="s">
        <v>225</v>
      </c>
      <c r="C82" s="103" t="s">
        <v>226</v>
      </c>
      <c r="D82" s="200">
        <v>0</v>
      </c>
      <c r="E82" s="200">
        <v>0</v>
      </c>
      <c r="F82" s="200">
        <v>0</v>
      </c>
      <c r="G82" s="129">
        <v>0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29">
        <v>0</v>
      </c>
      <c r="N82" s="129">
        <v>0</v>
      </c>
      <c r="O82" s="129">
        <v>0</v>
      </c>
      <c r="P82" s="129">
        <v>0</v>
      </c>
      <c r="Q82" s="129">
        <v>0</v>
      </c>
      <c r="R82" s="129">
        <v>0</v>
      </c>
      <c r="S82" s="130">
        <f t="shared" si="16"/>
        <v>0</v>
      </c>
      <c r="U82" s="105">
        <f t="shared" si="17"/>
        <v>0</v>
      </c>
      <c r="V82" s="105">
        <f t="shared" si="17"/>
        <v>0</v>
      </c>
      <c r="W82" s="105">
        <f t="shared" si="18"/>
        <v>0</v>
      </c>
      <c r="X82" s="105">
        <f t="shared" si="18"/>
        <v>0</v>
      </c>
      <c r="Y82" s="105">
        <f t="shared" si="18"/>
        <v>0</v>
      </c>
      <c r="Z82" s="105">
        <f t="shared" si="18"/>
        <v>0</v>
      </c>
      <c r="AA82" s="105">
        <f t="shared" si="18"/>
        <v>0</v>
      </c>
      <c r="AB82" s="105">
        <f t="shared" si="18"/>
        <v>0</v>
      </c>
      <c r="AC82" s="105">
        <f t="shared" si="18"/>
        <v>0</v>
      </c>
      <c r="AD82" s="105">
        <f t="shared" si="18"/>
        <v>0</v>
      </c>
      <c r="AE82" s="105">
        <f t="shared" si="18"/>
        <v>0</v>
      </c>
      <c r="AF82" s="105">
        <f t="shared" si="18"/>
        <v>0</v>
      </c>
      <c r="AG82" s="105">
        <f t="shared" si="19"/>
        <v>0</v>
      </c>
    </row>
    <row r="83" spans="1:36" outlineLevel="1" x14ac:dyDescent="0.25">
      <c r="A83" s="103" t="str">
        <f t="shared" si="15"/>
        <v>PuyallupResidentialRECYDEL</v>
      </c>
      <c r="B83" s="103" t="s">
        <v>227</v>
      </c>
      <c r="C83" s="103" t="s">
        <v>226</v>
      </c>
      <c r="D83" s="200">
        <v>16.760000000000002</v>
      </c>
      <c r="E83" s="200">
        <v>16.920000000000002</v>
      </c>
      <c r="F83" s="200">
        <v>19.489999999999998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29">
        <v>0</v>
      </c>
      <c r="N83" s="129">
        <v>0</v>
      </c>
      <c r="O83" s="129">
        <v>0</v>
      </c>
      <c r="P83" s="129">
        <v>0</v>
      </c>
      <c r="Q83" s="129">
        <v>0</v>
      </c>
      <c r="R83" s="129">
        <v>0</v>
      </c>
      <c r="S83" s="130">
        <f t="shared" si="16"/>
        <v>0</v>
      </c>
      <c r="U83" s="105">
        <f t="shared" si="17"/>
        <v>0</v>
      </c>
      <c r="V83" s="105">
        <f t="shared" si="17"/>
        <v>0</v>
      </c>
      <c r="W83" s="105">
        <f t="shared" si="18"/>
        <v>0</v>
      </c>
      <c r="X83" s="105">
        <f t="shared" si="18"/>
        <v>0</v>
      </c>
      <c r="Y83" s="105">
        <f t="shared" si="18"/>
        <v>0</v>
      </c>
      <c r="Z83" s="105">
        <f t="shared" si="18"/>
        <v>0</v>
      </c>
      <c r="AA83" s="105">
        <f t="shared" si="18"/>
        <v>0</v>
      </c>
      <c r="AB83" s="105">
        <f t="shared" si="18"/>
        <v>0</v>
      </c>
      <c r="AC83" s="105">
        <f t="shared" si="18"/>
        <v>0</v>
      </c>
      <c r="AD83" s="105">
        <f t="shared" si="18"/>
        <v>0</v>
      </c>
      <c r="AE83" s="105">
        <f t="shared" si="18"/>
        <v>0</v>
      </c>
      <c r="AF83" s="105">
        <f t="shared" si="18"/>
        <v>0</v>
      </c>
      <c r="AG83" s="105">
        <f t="shared" si="19"/>
        <v>0</v>
      </c>
    </row>
    <row r="84" spans="1:36" outlineLevel="1" x14ac:dyDescent="0.25">
      <c r="D84" s="200"/>
      <c r="E84" s="200"/>
      <c r="F84" s="200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30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</row>
    <row r="85" spans="1:36" outlineLevel="1" x14ac:dyDescent="0.25">
      <c r="C85" s="135" t="s">
        <v>230</v>
      </c>
      <c r="D85" s="200"/>
      <c r="E85" s="200"/>
      <c r="F85" s="200"/>
      <c r="G85" s="136">
        <f>SUM(G77:G84)</f>
        <v>897.39</v>
      </c>
      <c r="H85" s="136">
        <f t="shared" ref="H85:S85" si="21">SUM(H77:H84)</f>
        <v>897.39</v>
      </c>
      <c r="I85" s="136">
        <f t="shared" si="21"/>
        <v>931.82</v>
      </c>
      <c r="J85" s="136">
        <f t="shared" si="21"/>
        <v>918.23</v>
      </c>
      <c r="K85" s="136">
        <f t="shared" si="21"/>
        <v>950.13</v>
      </c>
      <c r="L85" s="136">
        <f t="shared" si="21"/>
        <v>950.13</v>
      </c>
      <c r="M85" s="136">
        <f t="shared" si="21"/>
        <v>995.08999999999992</v>
      </c>
      <c r="N85" s="136">
        <f t="shared" si="21"/>
        <v>999.68</v>
      </c>
      <c r="O85" s="136">
        <f t="shared" si="21"/>
        <v>992.38</v>
      </c>
      <c r="P85" s="136">
        <f t="shared" si="21"/>
        <v>902.21499999999992</v>
      </c>
      <c r="Q85" s="136">
        <f t="shared" si="21"/>
        <v>897.8649999999999</v>
      </c>
      <c r="R85" s="136">
        <f t="shared" si="21"/>
        <v>889.18999999999994</v>
      </c>
      <c r="S85" s="136">
        <f t="shared" si="21"/>
        <v>11221.51</v>
      </c>
      <c r="U85" s="137">
        <f>SUM(U77:U79)</f>
        <v>112.66666666666667</v>
      </c>
      <c r="V85" s="137">
        <f t="shared" ref="V85:AG85" si="22">SUM(V77:V79)</f>
        <v>112.66666666666667</v>
      </c>
      <c r="W85" s="137">
        <f t="shared" si="22"/>
        <v>101.50544662309369</v>
      </c>
      <c r="X85" s="137">
        <f t="shared" si="22"/>
        <v>100.02505446623094</v>
      </c>
      <c r="Y85" s="137">
        <f t="shared" si="22"/>
        <v>103.5</v>
      </c>
      <c r="Z85" s="137">
        <f t="shared" si="22"/>
        <v>103.5</v>
      </c>
      <c r="AA85" s="137">
        <f t="shared" si="22"/>
        <v>107.5</v>
      </c>
      <c r="AB85" s="137">
        <f t="shared" si="22"/>
        <v>108</v>
      </c>
      <c r="AC85" s="137">
        <f t="shared" si="22"/>
        <v>109</v>
      </c>
      <c r="AD85" s="137">
        <f t="shared" si="22"/>
        <v>98.280501089324616</v>
      </c>
      <c r="AE85" s="137">
        <f t="shared" si="22"/>
        <v>97.806644880174289</v>
      </c>
      <c r="AF85" s="137">
        <f t="shared" si="22"/>
        <v>96.86165577342048</v>
      </c>
      <c r="AG85" s="137">
        <f t="shared" si="22"/>
        <v>104.27605301379812</v>
      </c>
      <c r="AJ85" s="137">
        <f t="shared" ref="AJ85" si="23">SUM(AJ77:AJ79)</f>
        <v>104.27605301379812</v>
      </c>
    </row>
    <row r="86" spans="1:36" outlineLevel="1" x14ac:dyDescent="0.25">
      <c r="C86" s="135"/>
      <c r="D86" s="200"/>
      <c r="E86" s="200"/>
      <c r="F86" s="200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30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</row>
    <row r="87" spans="1:36" outlineLevel="1" x14ac:dyDescent="0.25">
      <c r="B87" s="7" t="s">
        <v>231</v>
      </c>
      <c r="D87" s="200"/>
      <c r="E87" s="200"/>
      <c r="F87" s="200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30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</row>
    <row r="88" spans="1:36" outlineLevel="1" x14ac:dyDescent="0.25">
      <c r="A88" s="103" t="str">
        <f t="shared" ref="A88:A94" si="24">+$A$4&amp;$A$9&amp;B88</f>
        <v>PuyallupResidentialYDW90</v>
      </c>
      <c r="B88" s="103" t="s">
        <v>232</v>
      </c>
      <c r="C88" s="103" t="s">
        <v>233</v>
      </c>
      <c r="D88" s="200">
        <v>7.39</v>
      </c>
      <c r="E88" s="200">
        <v>7.46</v>
      </c>
      <c r="F88" s="200">
        <v>8.6</v>
      </c>
      <c r="G88" s="129">
        <v>76835.67</v>
      </c>
      <c r="H88" s="129">
        <v>69093.83</v>
      </c>
      <c r="I88" s="129">
        <v>72150.904999999999</v>
      </c>
      <c r="J88" s="129">
        <v>72299.694999999992</v>
      </c>
      <c r="K88" s="129">
        <v>73074.41</v>
      </c>
      <c r="L88" s="129">
        <v>73062.5</v>
      </c>
      <c r="M88" s="129">
        <v>73510.210000000006</v>
      </c>
      <c r="N88" s="129">
        <v>73535.67</v>
      </c>
      <c r="O88" s="129">
        <v>73398.069999999992</v>
      </c>
      <c r="P88" s="129">
        <v>69108.98000000001</v>
      </c>
      <c r="Q88" s="129">
        <v>68590.335000000006</v>
      </c>
      <c r="R88" s="129">
        <v>68821.25499999999</v>
      </c>
      <c r="S88" s="130">
        <f t="shared" ref="S88:S94" si="25">+SUM(G88:R88)</f>
        <v>863481.52999999991</v>
      </c>
      <c r="U88" s="105">
        <f t="shared" ref="U88:V94" si="26">+IFERROR(G88/$E88,0)</f>
        <v>10299.687667560322</v>
      </c>
      <c r="V88" s="105">
        <f t="shared" si="26"/>
        <v>9261.9075067024132</v>
      </c>
      <c r="W88" s="105">
        <f t="shared" ref="W88:AF94" si="27">+IFERROR(I88/$F88,0)</f>
        <v>8389.6401162790698</v>
      </c>
      <c r="X88" s="105">
        <f t="shared" si="27"/>
        <v>8406.9412790697661</v>
      </c>
      <c r="Y88" s="105">
        <f t="shared" si="27"/>
        <v>8497.0244186046511</v>
      </c>
      <c r="Z88" s="105">
        <f t="shared" si="27"/>
        <v>8495.6395348837214</v>
      </c>
      <c r="AA88" s="105">
        <f t="shared" si="27"/>
        <v>8547.6988372093037</v>
      </c>
      <c r="AB88" s="105">
        <f t="shared" si="27"/>
        <v>8550.6593023255809</v>
      </c>
      <c r="AC88" s="105">
        <f t="shared" si="27"/>
        <v>8534.6593023255809</v>
      </c>
      <c r="AD88" s="105">
        <f t="shared" si="27"/>
        <v>8035.9279069767454</v>
      </c>
      <c r="AE88" s="105">
        <f t="shared" si="27"/>
        <v>7975.6203488372103</v>
      </c>
      <c r="AF88" s="105">
        <f t="shared" si="27"/>
        <v>8002.4715116279058</v>
      </c>
      <c r="AG88" s="105">
        <f t="shared" ref="AG88:AG94" si="28">+SUM(U88:AF88)/$AE$2</f>
        <v>8583.1564777001913</v>
      </c>
      <c r="AI88" s="103">
        <v>1</v>
      </c>
      <c r="AJ88" s="105">
        <f t="shared" ref="AJ88:AJ89" si="29">+AG88*AI88</f>
        <v>8583.1564777001913</v>
      </c>
    </row>
    <row r="89" spans="1:36" outlineLevel="1" x14ac:dyDescent="0.25">
      <c r="A89" s="103" t="str">
        <f t="shared" si="24"/>
        <v>PuyallupResidentialYDW90SNR</v>
      </c>
      <c r="B89" s="103" t="s">
        <v>234</v>
      </c>
      <c r="C89" s="103" t="s">
        <v>235</v>
      </c>
      <c r="D89" s="200">
        <v>6.9</v>
      </c>
      <c r="E89" s="200">
        <v>6.9649999999999999</v>
      </c>
      <c r="F89" s="200">
        <v>8.0299999999999994</v>
      </c>
      <c r="G89" s="129">
        <v>49.519999999999996</v>
      </c>
      <c r="H89" s="129">
        <v>49.519999999999996</v>
      </c>
      <c r="I89" s="129">
        <v>63.594999999999999</v>
      </c>
      <c r="J89" s="129">
        <v>63.594999999999999</v>
      </c>
      <c r="K89" s="129">
        <v>75.64</v>
      </c>
      <c r="L89" s="129">
        <v>75.64</v>
      </c>
      <c r="M89" s="129">
        <v>71.625</v>
      </c>
      <c r="N89" s="129">
        <v>71.625</v>
      </c>
      <c r="O89" s="129">
        <v>71.625</v>
      </c>
      <c r="P89" s="129">
        <v>49.305</v>
      </c>
      <c r="Q89" s="129">
        <v>53.094999999999999</v>
      </c>
      <c r="R89" s="129">
        <v>53.094999999999999</v>
      </c>
      <c r="S89" s="130">
        <f t="shared" si="25"/>
        <v>747.88</v>
      </c>
      <c r="U89" s="105">
        <f t="shared" si="26"/>
        <v>7.1098348887293605</v>
      </c>
      <c r="V89" s="105">
        <f t="shared" si="26"/>
        <v>7.1098348887293605</v>
      </c>
      <c r="W89" s="105">
        <f t="shared" si="27"/>
        <v>7.9196762141967625</v>
      </c>
      <c r="X89" s="105">
        <f t="shared" si="27"/>
        <v>7.9196762141967625</v>
      </c>
      <c r="Y89" s="105">
        <f t="shared" si="27"/>
        <v>9.4196762141967625</v>
      </c>
      <c r="Z89" s="105">
        <f t="shared" si="27"/>
        <v>9.4196762141967625</v>
      </c>
      <c r="AA89" s="105">
        <f t="shared" si="27"/>
        <v>8.9196762141967625</v>
      </c>
      <c r="AB89" s="105">
        <f t="shared" si="27"/>
        <v>8.9196762141967625</v>
      </c>
      <c r="AC89" s="105">
        <f t="shared" si="27"/>
        <v>8.9196762141967625</v>
      </c>
      <c r="AD89" s="105">
        <f t="shared" si="27"/>
        <v>6.140099626400997</v>
      </c>
      <c r="AE89" s="105">
        <f t="shared" si="27"/>
        <v>6.6120797011207975</v>
      </c>
      <c r="AF89" s="105">
        <f t="shared" si="27"/>
        <v>6.6120797011207975</v>
      </c>
      <c r="AG89" s="105">
        <f t="shared" si="28"/>
        <v>7.9184718587898857</v>
      </c>
      <c r="AI89" s="103">
        <v>1</v>
      </c>
      <c r="AJ89" s="105">
        <f t="shared" si="29"/>
        <v>7.9184718587898857</v>
      </c>
    </row>
    <row r="90" spans="1:36" outlineLevel="1" x14ac:dyDescent="0.25">
      <c r="A90" s="103" t="str">
        <f t="shared" si="24"/>
        <v>PuyallupResidentialYDWDEL</v>
      </c>
      <c r="B90" s="103" t="s">
        <v>236</v>
      </c>
      <c r="C90" s="103" t="s">
        <v>237</v>
      </c>
      <c r="D90" s="200">
        <v>16.760000000000002</v>
      </c>
      <c r="E90" s="200">
        <v>16.920000000000002</v>
      </c>
      <c r="F90" s="200">
        <v>19.489999999999998</v>
      </c>
      <c r="G90" s="129">
        <v>0</v>
      </c>
      <c r="H90" s="129">
        <v>0</v>
      </c>
      <c r="I90" s="129">
        <v>0</v>
      </c>
      <c r="J90" s="129">
        <v>0</v>
      </c>
      <c r="K90" s="129">
        <v>19.489999999999998</v>
      </c>
      <c r="L90" s="129">
        <v>38.979999999999997</v>
      </c>
      <c r="M90" s="129">
        <v>38.979999999999997</v>
      </c>
      <c r="N90" s="129">
        <v>0</v>
      </c>
      <c r="O90" s="129">
        <v>0</v>
      </c>
      <c r="P90" s="129">
        <v>0</v>
      </c>
      <c r="Q90" s="129">
        <v>0</v>
      </c>
      <c r="R90" s="129">
        <v>0</v>
      </c>
      <c r="S90" s="130">
        <f t="shared" si="25"/>
        <v>97.449999999999989</v>
      </c>
      <c r="U90" s="105">
        <f t="shared" si="26"/>
        <v>0</v>
      </c>
      <c r="V90" s="105">
        <f t="shared" si="26"/>
        <v>0</v>
      </c>
      <c r="W90" s="105">
        <f t="shared" si="27"/>
        <v>0</v>
      </c>
      <c r="X90" s="105">
        <f t="shared" si="27"/>
        <v>0</v>
      </c>
      <c r="Y90" s="105">
        <f t="shared" si="27"/>
        <v>1</v>
      </c>
      <c r="Z90" s="105">
        <f t="shared" si="27"/>
        <v>2</v>
      </c>
      <c r="AA90" s="105">
        <f t="shared" si="27"/>
        <v>2</v>
      </c>
      <c r="AB90" s="105">
        <f t="shared" si="27"/>
        <v>0</v>
      </c>
      <c r="AC90" s="105">
        <f t="shared" si="27"/>
        <v>0</v>
      </c>
      <c r="AD90" s="105">
        <f t="shared" si="27"/>
        <v>0</v>
      </c>
      <c r="AE90" s="105">
        <f t="shared" si="27"/>
        <v>0</v>
      </c>
      <c r="AF90" s="105">
        <f t="shared" si="27"/>
        <v>0</v>
      </c>
      <c r="AG90" s="105">
        <f t="shared" si="28"/>
        <v>0.41666666666666669</v>
      </c>
    </row>
    <row r="91" spans="1:36" outlineLevel="1" x14ac:dyDescent="0.25">
      <c r="A91" s="103" t="str">
        <f t="shared" si="24"/>
        <v>PuyallupResidentialYDWEX</v>
      </c>
      <c r="B91" s="103" t="s">
        <v>238</v>
      </c>
      <c r="C91" s="103" t="s">
        <v>239</v>
      </c>
      <c r="D91" s="200">
        <v>1.67</v>
      </c>
      <c r="E91" s="200">
        <v>1.69</v>
      </c>
      <c r="F91" s="200">
        <v>1.94</v>
      </c>
      <c r="G91" s="129">
        <v>55.5</v>
      </c>
      <c r="H91" s="129">
        <v>35.15</v>
      </c>
      <c r="I91" s="129">
        <v>46.86</v>
      </c>
      <c r="J91" s="129">
        <v>133.86000000000001</v>
      </c>
      <c r="K91" s="129">
        <v>145.5</v>
      </c>
      <c r="L91" s="129">
        <v>182.36</v>
      </c>
      <c r="M91" s="129">
        <v>184.3</v>
      </c>
      <c r="N91" s="129">
        <v>124.16</v>
      </c>
      <c r="O91" s="129">
        <v>89.24</v>
      </c>
      <c r="P91" s="129">
        <v>71.760000000000005</v>
      </c>
      <c r="Q91" s="129">
        <v>132.47999999999999</v>
      </c>
      <c r="R91" s="129">
        <v>71.760000000000005</v>
      </c>
      <c r="S91" s="130">
        <f t="shared" si="25"/>
        <v>1272.93</v>
      </c>
      <c r="U91" s="105">
        <f t="shared" si="26"/>
        <v>32.840236686390533</v>
      </c>
      <c r="V91" s="105">
        <f t="shared" si="26"/>
        <v>20.798816568047336</v>
      </c>
      <c r="W91" s="105">
        <f t="shared" si="27"/>
        <v>24.154639175257731</v>
      </c>
      <c r="X91" s="105">
        <f t="shared" si="27"/>
        <v>69.000000000000014</v>
      </c>
      <c r="Y91" s="105">
        <f t="shared" si="27"/>
        <v>75</v>
      </c>
      <c r="Z91" s="105">
        <f t="shared" si="27"/>
        <v>94.000000000000014</v>
      </c>
      <c r="AA91" s="105">
        <f t="shared" si="27"/>
        <v>95.000000000000014</v>
      </c>
      <c r="AB91" s="105">
        <f t="shared" si="27"/>
        <v>64</v>
      </c>
      <c r="AC91" s="105">
        <f t="shared" si="27"/>
        <v>46</v>
      </c>
      <c r="AD91" s="105">
        <f t="shared" si="27"/>
        <v>36.989690721649488</v>
      </c>
      <c r="AE91" s="105">
        <f t="shared" si="27"/>
        <v>68.288659793814432</v>
      </c>
      <c r="AF91" s="105">
        <f t="shared" si="27"/>
        <v>36.989690721649488</v>
      </c>
      <c r="AG91" s="105">
        <f t="shared" si="28"/>
        <v>55.255144472234086</v>
      </c>
    </row>
    <row r="92" spans="1:36" outlineLevel="1" x14ac:dyDescent="0.25">
      <c r="A92" s="103" t="str">
        <f t="shared" si="24"/>
        <v>PuyallupResidentialDRVNR-YARDWASTE</v>
      </c>
      <c r="B92" s="103" t="s">
        <v>240</v>
      </c>
      <c r="C92" s="103" t="s">
        <v>241</v>
      </c>
      <c r="D92" s="200">
        <v>0</v>
      </c>
      <c r="E92" s="200">
        <v>0</v>
      </c>
      <c r="F92" s="200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30">
        <f t="shared" si="25"/>
        <v>0</v>
      </c>
      <c r="U92" s="105">
        <f t="shared" si="26"/>
        <v>0</v>
      </c>
      <c r="V92" s="105">
        <f t="shared" si="26"/>
        <v>0</v>
      </c>
      <c r="W92" s="105">
        <f t="shared" si="27"/>
        <v>0</v>
      </c>
      <c r="X92" s="105">
        <f t="shared" si="27"/>
        <v>0</v>
      </c>
      <c r="Y92" s="105">
        <f t="shared" si="27"/>
        <v>0</v>
      </c>
      <c r="Z92" s="105">
        <f t="shared" si="27"/>
        <v>0</v>
      </c>
      <c r="AA92" s="105">
        <f t="shared" si="27"/>
        <v>0</v>
      </c>
      <c r="AB92" s="105">
        <f t="shared" si="27"/>
        <v>0</v>
      </c>
      <c r="AC92" s="105">
        <f t="shared" si="27"/>
        <v>0</v>
      </c>
      <c r="AD92" s="105">
        <f t="shared" si="27"/>
        <v>0</v>
      </c>
      <c r="AE92" s="105">
        <f t="shared" si="27"/>
        <v>0</v>
      </c>
      <c r="AF92" s="105">
        <f t="shared" si="27"/>
        <v>0</v>
      </c>
      <c r="AG92" s="105">
        <f t="shared" si="28"/>
        <v>0</v>
      </c>
    </row>
    <row r="93" spans="1:36" outlineLevel="1" x14ac:dyDescent="0.25">
      <c r="A93" s="103" t="str">
        <f t="shared" si="24"/>
        <v>PuyallupResidentialPACKR-YARDWASTE</v>
      </c>
      <c r="B93" s="103" t="s">
        <v>242</v>
      </c>
      <c r="C93" s="103" t="s">
        <v>243</v>
      </c>
      <c r="D93" s="200">
        <v>0</v>
      </c>
      <c r="E93" s="200">
        <v>0</v>
      </c>
      <c r="F93" s="200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0</v>
      </c>
      <c r="O93" s="129">
        <v>0</v>
      </c>
      <c r="P93" s="129">
        <v>0</v>
      </c>
      <c r="Q93" s="129">
        <v>0</v>
      </c>
      <c r="R93" s="129">
        <v>0</v>
      </c>
      <c r="S93" s="130">
        <f t="shared" si="25"/>
        <v>0</v>
      </c>
      <c r="U93" s="105">
        <f t="shared" si="26"/>
        <v>0</v>
      </c>
      <c r="V93" s="105">
        <f t="shared" si="26"/>
        <v>0</v>
      </c>
      <c r="W93" s="105">
        <f t="shared" si="27"/>
        <v>0</v>
      </c>
      <c r="X93" s="105">
        <f t="shared" si="27"/>
        <v>0</v>
      </c>
      <c r="Y93" s="105">
        <f t="shared" si="27"/>
        <v>0</v>
      </c>
      <c r="Z93" s="105">
        <f t="shared" si="27"/>
        <v>0</v>
      </c>
      <c r="AA93" s="105">
        <f t="shared" si="27"/>
        <v>0</v>
      </c>
      <c r="AB93" s="105">
        <f t="shared" si="27"/>
        <v>0</v>
      </c>
      <c r="AC93" s="105">
        <f t="shared" si="27"/>
        <v>0</v>
      </c>
      <c r="AD93" s="105">
        <f t="shared" si="27"/>
        <v>0</v>
      </c>
      <c r="AE93" s="105">
        <f t="shared" si="27"/>
        <v>0</v>
      </c>
      <c r="AF93" s="105">
        <f t="shared" si="27"/>
        <v>0</v>
      </c>
      <c r="AG93" s="105">
        <f t="shared" si="28"/>
        <v>0</v>
      </c>
    </row>
    <row r="94" spans="1:36" outlineLevel="1" x14ac:dyDescent="0.25">
      <c r="A94" s="103" t="str">
        <f t="shared" si="24"/>
        <v>PuyallupResidentialTRIPYCARTS</v>
      </c>
      <c r="B94" s="103" t="s">
        <v>244</v>
      </c>
      <c r="C94" s="103" t="s">
        <v>245</v>
      </c>
      <c r="D94" s="200">
        <v>14.05</v>
      </c>
      <c r="E94" s="200">
        <v>14.18</v>
      </c>
      <c r="F94" s="200">
        <v>16.34</v>
      </c>
      <c r="G94" s="129">
        <v>0</v>
      </c>
      <c r="H94" s="129">
        <v>0</v>
      </c>
      <c r="I94" s="129">
        <v>32.68</v>
      </c>
      <c r="J94" s="129">
        <v>65.36</v>
      </c>
      <c r="K94" s="129">
        <v>98.04</v>
      </c>
      <c r="L94" s="129">
        <v>49.019999999999996</v>
      </c>
      <c r="M94" s="129">
        <v>16.34</v>
      </c>
      <c r="N94" s="129">
        <v>16.34</v>
      </c>
      <c r="O94" s="129">
        <v>32.68</v>
      </c>
      <c r="P94" s="129">
        <v>0</v>
      </c>
      <c r="Q94" s="129">
        <v>0</v>
      </c>
      <c r="R94" s="129">
        <v>15.45</v>
      </c>
      <c r="S94" s="130">
        <f t="shared" si="25"/>
        <v>325.90999999999991</v>
      </c>
      <c r="U94" s="105">
        <f t="shared" si="26"/>
        <v>0</v>
      </c>
      <c r="V94" s="105">
        <f t="shared" si="26"/>
        <v>0</v>
      </c>
      <c r="W94" s="105">
        <f t="shared" si="27"/>
        <v>2</v>
      </c>
      <c r="X94" s="105">
        <f t="shared" si="27"/>
        <v>4</v>
      </c>
      <c r="Y94" s="105">
        <f t="shared" si="27"/>
        <v>6</v>
      </c>
      <c r="Z94" s="105">
        <f t="shared" si="27"/>
        <v>3</v>
      </c>
      <c r="AA94" s="105">
        <f t="shared" si="27"/>
        <v>1</v>
      </c>
      <c r="AB94" s="105">
        <f t="shared" si="27"/>
        <v>1</v>
      </c>
      <c r="AC94" s="105">
        <f t="shared" si="27"/>
        <v>2</v>
      </c>
      <c r="AD94" s="105">
        <f t="shared" si="27"/>
        <v>0</v>
      </c>
      <c r="AE94" s="105">
        <f t="shared" si="27"/>
        <v>0</v>
      </c>
      <c r="AF94" s="105">
        <f t="shared" si="27"/>
        <v>0.94553243574051404</v>
      </c>
      <c r="AG94" s="105">
        <f t="shared" si="28"/>
        <v>1.6621277029783761</v>
      </c>
    </row>
    <row r="95" spans="1:36" outlineLevel="1" x14ac:dyDescent="0.25">
      <c r="D95" s="200"/>
      <c r="E95" s="200"/>
      <c r="F95" s="200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30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</row>
    <row r="96" spans="1:36" outlineLevel="1" x14ac:dyDescent="0.25">
      <c r="C96" s="135" t="s">
        <v>248</v>
      </c>
      <c r="D96" s="200"/>
      <c r="E96" s="200"/>
      <c r="F96" s="200"/>
      <c r="G96" s="136">
        <f t="shared" ref="G96:S96" si="30">SUM(G88:G95)</f>
        <v>76940.69</v>
      </c>
      <c r="H96" s="136">
        <f t="shared" si="30"/>
        <v>69178.5</v>
      </c>
      <c r="I96" s="136">
        <f t="shared" si="30"/>
        <v>72294.039999999994</v>
      </c>
      <c r="J96" s="136">
        <f t="shared" si="30"/>
        <v>72562.509999999995</v>
      </c>
      <c r="K96" s="136">
        <f t="shared" si="30"/>
        <v>73413.08</v>
      </c>
      <c r="L96" s="136">
        <f t="shared" si="30"/>
        <v>73408.5</v>
      </c>
      <c r="M96" s="136">
        <f t="shared" si="30"/>
        <v>73821.455000000002</v>
      </c>
      <c r="N96" s="136">
        <f t="shared" si="30"/>
        <v>73747.794999999998</v>
      </c>
      <c r="O96" s="136">
        <f t="shared" si="30"/>
        <v>73591.614999999991</v>
      </c>
      <c r="P96" s="136">
        <f t="shared" si="30"/>
        <v>69230.044999999998</v>
      </c>
      <c r="Q96" s="136">
        <f t="shared" si="30"/>
        <v>68775.91</v>
      </c>
      <c r="R96" s="136">
        <f t="shared" si="30"/>
        <v>68961.559999999983</v>
      </c>
      <c r="S96" s="136">
        <f t="shared" si="30"/>
        <v>865925.7</v>
      </c>
      <c r="U96" s="137">
        <f>SUM(U88:U89)</f>
        <v>10306.797502449052</v>
      </c>
      <c r="V96" s="137">
        <f t="shared" ref="V96:AG96" si="31">SUM(V88:V89)</f>
        <v>9269.0173415911431</v>
      </c>
      <c r="W96" s="137">
        <f t="shared" si="31"/>
        <v>8397.5597924932663</v>
      </c>
      <c r="X96" s="137">
        <f t="shared" si="31"/>
        <v>8414.8609552839625</v>
      </c>
      <c r="Y96" s="137">
        <f t="shared" si="31"/>
        <v>8506.4440948188476</v>
      </c>
      <c r="Z96" s="137">
        <f t="shared" si="31"/>
        <v>8505.0592110979178</v>
      </c>
      <c r="AA96" s="137">
        <f t="shared" si="31"/>
        <v>8556.6185134235002</v>
      </c>
      <c r="AB96" s="137">
        <f t="shared" si="31"/>
        <v>8559.5789785397774</v>
      </c>
      <c r="AC96" s="137">
        <f t="shared" si="31"/>
        <v>8543.5789785397774</v>
      </c>
      <c r="AD96" s="137">
        <f t="shared" si="31"/>
        <v>8042.0680066031464</v>
      </c>
      <c r="AE96" s="137">
        <f t="shared" si="31"/>
        <v>7982.2324285383311</v>
      </c>
      <c r="AF96" s="137">
        <f t="shared" si="31"/>
        <v>8009.0835913290266</v>
      </c>
      <c r="AG96" s="137">
        <f t="shared" si="31"/>
        <v>8591.0749495589807</v>
      </c>
      <c r="AJ96" s="137">
        <f t="shared" ref="AJ96" si="32">SUM(AJ88:AJ89)</f>
        <v>8591.0749495589807</v>
      </c>
    </row>
    <row r="97" spans="1:36" outlineLevel="1" x14ac:dyDescent="0.25">
      <c r="C97" s="135"/>
      <c r="D97" s="200"/>
      <c r="E97" s="200"/>
      <c r="F97" s="200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30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</row>
    <row r="98" spans="1:36" outlineLevel="1" x14ac:dyDescent="0.25">
      <c r="D98" s="200"/>
      <c r="E98" s="200"/>
      <c r="F98" s="200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30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</row>
    <row r="99" spans="1:36" s="7" customFormat="1" x14ac:dyDescent="0.25">
      <c r="B99" s="7" t="s">
        <v>249</v>
      </c>
      <c r="D99" s="200"/>
      <c r="E99" s="200"/>
      <c r="F99" s="200"/>
      <c r="G99" s="144">
        <f t="shared" ref="G99:R99" si="33">+G74+G85+G96</f>
        <v>598837.99</v>
      </c>
      <c r="H99" s="144">
        <f t="shared" si="33"/>
        <v>588339.74</v>
      </c>
      <c r="I99" s="144">
        <f t="shared" si="33"/>
        <v>616996.55499999993</v>
      </c>
      <c r="J99" s="144">
        <f t="shared" si="33"/>
        <v>617593.495</v>
      </c>
      <c r="K99" s="144">
        <f t="shared" si="33"/>
        <v>622210.35499999975</v>
      </c>
      <c r="L99" s="144">
        <f t="shared" si="33"/>
        <v>624882.58499999985</v>
      </c>
      <c r="M99" s="144">
        <f t="shared" si="33"/>
        <v>629280.68999999983</v>
      </c>
      <c r="N99" s="144">
        <f t="shared" si="33"/>
        <v>624499.74</v>
      </c>
      <c r="O99" s="144">
        <f t="shared" si="33"/>
        <v>627133.005</v>
      </c>
      <c r="P99" s="144">
        <f t="shared" si="33"/>
        <v>584070.7200000002</v>
      </c>
      <c r="Q99" s="144">
        <f t="shared" si="33"/>
        <v>584793.77</v>
      </c>
      <c r="R99" s="144">
        <f t="shared" si="33"/>
        <v>585076.84000000008</v>
      </c>
      <c r="S99" s="130">
        <f t="shared" ref="S99" si="34">+SUM(G99:R99)</f>
        <v>7303715.4849999994</v>
      </c>
      <c r="T99" s="109"/>
      <c r="U99" s="145">
        <f t="shared" ref="U99:AG99" si="35">+U74+U85+U96</f>
        <v>22979.89175405521</v>
      </c>
      <c r="V99" s="145">
        <f t="shared" si="35"/>
        <v>21939.88296445959</v>
      </c>
      <c r="W99" s="145">
        <f t="shared" si="35"/>
        <v>19770.350757247914</v>
      </c>
      <c r="X99" s="145">
        <f t="shared" si="35"/>
        <v>19787.175606556913</v>
      </c>
      <c r="Y99" s="145">
        <f t="shared" si="35"/>
        <v>19957.986697299406</v>
      </c>
      <c r="Z99" s="145">
        <f t="shared" si="35"/>
        <v>19955.155327301411</v>
      </c>
      <c r="AA99" s="145">
        <f t="shared" si="35"/>
        <v>20003.892710626602</v>
      </c>
      <c r="AB99" s="145">
        <f t="shared" si="35"/>
        <v>20018.563971108873</v>
      </c>
      <c r="AC99" s="145">
        <f t="shared" si="35"/>
        <v>20000.221417451583</v>
      </c>
      <c r="AD99" s="145">
        <f t="shared" si="35"/>
        <v>18815.965975758791</v>
      </c>
      <c r="AE99" s="145">
        <f t="shared" si="35"/>
        <v>18693.258725687818</v>
      </c>
      <c r="AF99" s="145">
        <f t="shared" si="35"/>
        <v>18748.580525972422</v>
      </c>
      <c r="AG99" s="145">
        <f t="shared" si="35"/>
        <v>20055.910536127212</v>
      </c>
      <c r="AJ99" s="146"/>
    </row>
    <row r="100" spans="1:36" s="7" customFormat="1" outlineLevel="1" x14ac:dyDescent="0.25">
      <c r="D100" s="200"/>
      <c r="E100" s="200"/>
      <c r="F100" s="200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30"/>
      <c r="T100" s="109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J100" s="146"/>
    </row>
    <row r="101" spans="1:36" s="7" customFormat="1" outlineLevel="1" x14ac:dyDescent="0.25">
      <c r="D101" s="200"/>
      <c r="E101" s="200"/>
      <c r="F101" s="200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30"/>
      <c r="T101" s="109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J101" s="146"/>
    </row>
    <row r="102" spans="1:36" outlineLevel="1" x14ac:dyDescent="0.25">
      <c r="B102" s="121" t="s">
        <v>250</v>
      </c>
      <c r="C102" s="122"/>
      <c r="D102" s="200"/>
      <c r="E102" s="200"/>
      <c r="F102" s="200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30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</row>
    <row r="103" spans="1:36" outlineLevel="1" x14ac:dyDescent="0.25">
      <c r="B103" s="121"/>
      <c r="C103" s="122"/>
      <c r="D103" s="200"/>
      <c r="E103" s="200"/>
      <c r="F103" s="200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30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  <c r="AG103" s="105"/>
    </row>
    <row r="104" spans="1:36" outlineLevel="1" x14ac:dyDescent="0.25">
      <c r="A104" s="103" t="s">
        <v>26</v>
      </c>
      <c r="B104" s="126" t="s">
        <v>252</v>
      </c>
      <c r="C104" s="122"/>
      <c r="D104" s="200"/>
      <c r="E104" s="200"/>
      <c r="F104" s="200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30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32"/>
      <c r="AG104" s="105"/>
    </row>
    <row r="105" spans="1:36" outlineLevel="1" x14ac:dyDescent="0.25">
      <c r="A105" s="103" t="str">
        <f t="shared" ref="A105:A168" si="36">+$A$4&amp;$A$104&amp;B105</f>
        <v>PuyallupCommercial20CW1</v>
      </c>
      <c r="B105" s="103" t="s">
        <v>253</v>
      </c>
      <c r="C105" s="103" t="s">
        <v>254</v>
      </c>
      <c r="D105" s="200">
        <v>0</v>
      </c>
      <c r="E105" s="200">
        <v>0</v>
      </c>
      <c r="F105" s="200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29">
        <v>0</v>
      </c>
      <c r="N105" s="129">
        <v>0</v>
      </c>
      <c r="O105" s="129">
        <v>0</v>
      </c>
      <c r="P105" s="129">
        <v>0</v>
      </c>
      <c r="Q105" s="129">
        <v>0</v>
      </c>
      <c r="R105" s="129">
        <v>0</v>
      </c>
      <c r="S105" s="130">
        <f t="shared" ref="S105:S169" si="37">+SUM(G105:R105)</f>
        <v>0</v>
      </c>
      <c r="T105" s="189"/>
      <c r="U105" s="132">
        <f t="shared" ref="U105:V169" si="38">+IFERROR(G105/$E105,0)</f>
        <v>0</v>
      </c>
      <c r="V105" s="132">
        <f t="shared" si="38"/>
        <v>0</v>
      </c>
      <c r="W105" s="132">
        <f t="shared" ref="W105:AF130" si="39">+IFERROR(I105/$F105,0)</f>
        <v>0</v>
      </c>
      <c r="X105" s="132">
        <f t="shared" si="39"/>
        <v>0</v>
      </c>
      <c r="Y105" s="132">
        <f t="shared" si="39"/>
        <v>0</v>
      </c>
      <c r="Z105" s="132">
        <f t="shared" si="39"/>
        <v>0</v>
      </c>
      <c r="AA105" s="132">
        <f t="shared" si="39"/>
        <v>0</v>
      </c>
      <c r="AB105" s="132">
        <f t="shared" si="39"/>
        <v>0</v>
      </c>
      <c r="AC105" s="132">
        <f t="shared" si="39"/>
        <v>0</v>
      </c>
      <c r="AD105" s="132">
        <f t="shared" si="39"/>
        <v>0</v>
      </c>
      <c r="AE105" s="132">
        <f t="shared" si="39"/>
        <v>0</v>
      </c>
      <c r="AF105" s="132">
        <f t="shared" si="39"/>
        <v>0</v>
      </c>
      <c r="AG105" s="132">
        <f t="shared" ref="AG105:AG169" si="40">+SUM(U105:AF105)/$AE$2</f>
        <v>0</v>
      </c>
      <c r="AH105" s="149" t="e">
        <v>#VALUE!</v>
      </c>
      <c r="AI105" s="103">
        <v>1</v>
      </c>
      <c r="AJ105" s="105">
        <f t="shared" ref="AJ105:AJ148" si="41">+AG105*AI105</f>
        <v>0</v>
      </c>
    </row>
    <row r="106" spans="1:36" outlineLevel="1" x14ac:dyDescent="0.25">
      <c r="A106" s="103" t="str">
        <f t="shared" si="36"/>
        <v>PuyallupCommercial32C2W2</v>
      </c>
      <c r="B106" s="103" t="s">
        <v>255</v>
      </c>
      <c r="C106" s="103" t="s">
        <v>256</v>
      </c>
      <c r="D106" s="200">
        <v>0</v>
      </c>
      <c r="E106" s="200">
        <v>0</v>
      </c>
      <c r="F106" s="200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29">
        <v>0</v>
      </c>
      <c r="S106" s="130">
        <f t="shared" si="37"/>
        <v>0</v>
      </c>
      <c r="T106" s="189"/>
      <c r="U106" s="132">
        <f t="shared" si="38"/>
        <v>0</v>
      </c>
      <c r="V106" s="132">
        <f t="shared" si="38"/>
        <v>0</v>
      </c>
      <c r="W106" s="132">
        <f t="shared" si="39"/>
        <v>0</v>
      </c>
      <c r="X106" s="132">
        <f t="shared" si="39"/>
        <v>0</v>
      </c>
      <c r="Y106" s="132">
        <f t="shared" si="39"/>
        <v>0</v>
      </c>
      <c r="Z106" s="132">
        <f t="shared" si="39"/>
        <v>0</v>
      </c>
      <c r="AA106" s="132">
        <f t="shared" si="39"/>
        <v>0</v>
      </c>
      <c r="AB106" s="132">
        <f t="shared" si="39"/>
        <v>0</v>
      </c>
      <c r="AC106" s="132">
        <f t="shared" si="39"/>
        <v>0</v>
      </c>
      <c r="AD106" s="132">
        <f t="shared" si="39"/>
        <v>0</v>
      </c>
      <c r="AE106" s="132">
        <f t="shared" si="39"/>
        <v>0</v>
      </c>
      <c r="AF106" s="132">
        <f t="shared" si="39"/>
        <v>0</v>
      </c>
      <c r="AG106" s="132">
        <f t="shared" si="40"/>
        <v>0</v>
      </c>
      <c r="AH106" s="149" t="e">
        <v>#VALUE!</v>
      </c>
      <c r="AI106" s="103">
        <v>1</v>
      </c>
      <c r="AJ106" s="105">
        <f t="shared" si="41"/>
        <v>0</v>
      </c>
    </row>
    <row r="107" spans="1:36" outlineLevel="1" x14ac:dyDescent="0.25">
      <c r="A107" s="103" t="str">
        <f t="shared" si="36"/>
        <v>PuyallupCommercial32CE1</v>
      </c>
      <c r="B107" s="103" t="s">
        <v>257</v>
      </c>
      <c r="C107" s="103" t="s">
        <v>258</v>
      </c>
      <c r="D107" s="200">
        <v>0</v>
      </c>
      <c r="E107" s="200">
        <v>0</v>
      </c>
      <c r="F107" s="200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29">
        <v>0</v>
      </c>
      <c r="S107" s="130">
        <f t="shared" si="37"/>
        <v>0</v>
      </c>
      <c r="T107" s="189"/>
      <c r="U107" s="132">
        <f t="shared" si="38"/>
        <v>0</v>
      </c>
      <c r="V107" s="132">
        <f t="shared" si="38"/>
        <v>0</v>
      </c>
      <c r="W107" s="132">
        <f t="shared" si="39"/>
        <v>0</v>
      </c>
      <c r="X107" s="132">
        <f t="shared" si="39"/>
        <v>0</v>
      </c>
      <c r="Y107" s="132">
        <f t="shared" si="39"/>
        <v>0</v>
      </c>
      <c r="Z107" s="132">
        <f t="shared" si="39"/>
        <v>0</v>
      </c>
      <c r="AA107" s="132">
        <f t="shared" si="39"/>
        <v>0</v>
      </c>
      <c r="AB107" s="132">
        <f t="shared" si="39"/>
        <v>0</v>
      </c>
      <c r="AC107" s="132">
        <f t="shared" si="39"/>
        <v>0</v>
      </c>
      <c r="AD107" s="132">
        <f t="shared" si="39"/>
        <v>0</v>
      </c>
      <c r="AE107" s="132">
        <f t="shared" si="39"/>
        <v>0</v>
      </c>
      <c r="AF107" s="132">
        <f t="shared" si="39"/>
        <v>0</v>
      </c>
      <c r="AG107" s="132">
        <f t="shared" si="40"/>
        <v>0</v>
      </c>
      <c r="AH107" s="149" t="e">
        <v>#VALUE!</v>
      </c>
      <c r="AI107" s="103">
        <v>1</v>
      </c>
      <c r="AJ107" s="105">
        <f t="shared" si="41"/>
        <v>0</v>
      </c>
    </row>
    <row r="108" spans="1:36" outlineLevel="1" x14ac:dyDescent="0.25">
      <c r="A108" s="103" t="str">
        <f t="shared" si="36"/>
        <v>PuyallupCommercial32CW1</v>
      </c>
      <c r="B108" s="103" t="s">
        <v>259</v>
      </c>
      <c r="C108" s="103" t="s">
        <v>108</v>
      </c>
      <c r="D108" s="200">
        <v>0</v>
      </c>
      <c r="E108" s="200">
        <v>0</v>
      </c>
      <c r="F108" s="200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29">
        <v>0</v>
      </c>
      <c r="S108" s="130">
        <f t="shared" si="37"/>
        <v>0</v>
      </c>
      <c r="T108" s="189"/>
      <c r="U108" s="132">
        <f t="shared" si="38"/>
        <v>0</v>
      </c>
      <c r="V108" s="132">
        <f t="shared" si="38"/>
        <v>0</v>
      </c>
      <c r="W108" s="132">
        <f t="shared" si="39"/>
        <v>0</v>
      </c>
      <c r="X108" s="132">
        <f t="shared" si="39"/>
        <v>0</v>
      </c>
      <c r="Y108" s="132">
        <f t="shared" si="39"/>
        <v>0</v>
      </c>
      <c r="Z108" s="132">
        <f t="shared" si="39"/>
        <v>0</v>
      </c>
      <c r="AA108" s="132">
        <f t="shared" si="39"/>
        <v>0</v>
      </c>
      <c r="AB108" s="132">
        <f t="shared" si="39"/>
        <v>0</v>
      </c>
      <c r="AC108" s="132">
        <f t="shared" si="39"/>
        <v>0</v>
      </c>
      <c r="AD108" s="132">
        <f t="shared" si="39"/>
        <v>0</v>
      </c>
      <c r="AE108" s="132">
        <f t="shared" si="39"/>
        <v>0</v>
      </c>
      <c r="AF108" s="132">
        <f t="shared" si="39"/>
        <v>0</v>
      </c>
      <c r="AG108" s="132">
        <f t="shared" si="40"/>
        <v>0</v>
      </c>
      <c r="AH108" s="149" t="e">
        <v>#VALUE!</v>
      </c>
      <c r="AI108" s="103">
        <v>1</v>
      </c>
      <c r="AJ108" s="105">
        <f t="shared" si="41"/>
        <v>0</v>
      </c>
    </row>
    <row r="109" spans="1:36" outlineLevel="1" x14ac:dyDescent="0.25">
      <c r="A109" s="103" t="str">
        <f t="shared" si="36"/>
        <v>PuyallupCommercial32CW2</v>
      </c>
      <c r="B109" s="103" t="s">
        <v>261</v>
      </c>
      <c r="C109" s="103" t="s">
        <v>260</v>
      </c>
      <c r="D109" s="200">
        <v>0</v>
      </c>
      <c r="E109" s="200">
        <v>0</v>
      </c>
      <c r="F109" s="200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29">
        <v>0</v>
      </c>
      <c r="S109" s="130">
        <f t="shared" si="37"/>
        <v>0</v>
      </c>
      <c r="T109" s="189"/>
      <c r="U109" s="132">
        <f t="shared" si="38"/>
        <v>0</v>
      </c>
      <c r="V109" s="132">
        <f t="shared" si="38"/>
        <v>0</v>
      </c>
      <c r="W109" s="132">
        <f t="shared" si="39"/>
        <v>0</v>
      </c>
      <c r="X109" s="132">
        <f t="shared" si="39"/>
        <v>0</v>
      </c>
      <c r="Y109" s="132">
        <f t="shared" si="39"/>
        <v>0</v>
      </c>
      <c r="Z109" s="132">
        <f t="shared" si="39"/>
        <v>0</v>
      </c>
      <c r="AA109" s="132">
        <f t="shared" si="39"/>
        <v>0</v>
      </c>
      <c r="AB109" s="132">
        <f t="shared" si="39"/>
        <v>0</v>
      </c>
      <c r="AC109" s="132">
        <f t="shared" si="39"/>
        <v>0</v>
      </c>
      <c r="AD109" s="132">
        <f t="shared" si="39"/>
        <v>0</v>
      </c>
      <c r="AE109" s="132">
        <f t="shared" si="39"/>
        <v>0</v>
      </c>
      <c r="AF109" s="132">
        <f t="shared" si="39"/>
        <v>0</v>
      </c>
      <c r="AG109" s="132">
        <f t="shared" si="40"/>
        <v>0</v>
      </c>
      <c r="AH109" s="149" t="e">
        <v>#VALUE!</v>
      </c>
      <c r="AI109" s="103">
        <v>1</v>
      </c>
      <c r="AJ109" s="105">
        <f t="shared" si="41"/>
        <v>0</v>
      </c>
    </row>
    <row r="110" spans="1:36" outlineLevel="1" x14ac:dyDescent="0.25">
      <c r="A110" s="103" t="str">
        <f t="shared" si="36"/>
        <v>PuyallupCommercial32CW3</v>
      </c>
      <c r="B110" s="103" t="s">
        <v>262</v>
      </c>
      <c r="C110" s="103" t="s">
        <v>263</v>
      </c>
      <c r="D110" s="200">
        <v>0</v>
      </c>
      <c r="E110" s="200">
        <v>0</v>
      </c>
      <c r="F110" s="200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29">
        <v>0</v>
      </c>
      <c r="S110" s="130">
        <f t="shared" si="37"/>
        <v>0</v>
      </c>
      <c r="T110" s="189"/>
      <c r="U110" s="132">
        <f t="shared" si="38"/>
        <v>0</v>
      </c>
      <c r="V110" s="132">
        <f t="shared" si="38"/>
        <v>0</v>
      </c>
      <c r="W110" s="132">
        <f t="shared" si="39"/>
        <v>0</v>
      </c>
      <c r="X110" s="132">
        <f t="shared" si="39"/>
        <v>0</v>
      </c>
      <c r="Y110" s="132">
        <f t="shared" si="39"/>
        <v>0</v>
      </c>
      <c r="Z110" s="132">
        <f t="shared" si="39"/>
        <v>0</v>
      </c>
      <c r="AA110" s="132">
        <f t="shared" si="39"/>
        <v>0</v>
      </c>
      <c r="AB110" s="132">
        <f t="shared" si="39"/>
        <v>0</v>
      </c>
      <c r="AC110" s="132">
        <f t="shared" si="39"/>
        <v>0</v>
      </c>
      <c r="AD110" s="132">
        <f t="shared" si="39"/>
        <v>0</v>
      </c>
      <c r="AE110" s="132">
        <f t="shared" si="39"/>
        <v>0</v>
      </c>
      <c r="AF110" s="132">
        <f t="shared" si="39"/>
        <v>0</v>
      </c>
      <c r="AG110" s="132">
        <f t="shared" si="40"/>
        <v>0</v>
      </c>
      <c r="AH110" s="149" t="e">
        <v>#VALUE!</v>
      </c>
      <c r="AI110" s="103">
        <v>1</v>
      </c>
      <c r="AJ110" s="105">
        <f t="shared" si="41"/>
        <v>0</v>
      </c>
    </row>
    <row r="111" spans="1:36" outlineLevel="1" x14ac:dyDescent="0.25">
      <c r="A111" s="103" t="str">
        <f t="shared" si="36"/>
        <v>PuyallupCommercial32CW4</v>
      </c>
      <c r="B111" s="103" t="s">
        <v>264</v>
      </c>
      <c r="C111" s="103" t="s">
        <v>265</v>
      </c>
      <c r="D111" s="200">
        <v>0</v>
      </c>
      <c r="E111" s="200">
        <v>0</v>
      </c>
      <c r="F111" s="200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29">
        <v>0</v>
      </c>
      <c r="S111" s="130">
        <f t="shared" si="37"/>
        <v>0</v>
      </c>
      <c r="T111" s="189"/>
      <c r="U111" s="132">
        <f t="shared" si="38"/>
        <v>0</v>
      </c>
      <c r="V111" s="132">
        <f t="shared" si="38"/>
        <v>0</v>
      </c>
      <c r="W111" s="132">
        <f t="shared" si="39"/>
        <v>0</v>
      </c>
      <c r="X111" s="132">
        <f t="shared" si="39"/>
        <v>0</v>
      </c>
      <c r="Y111" s="132">
        <f t="shared" si="39"/>
        <v>0</v>
      </c>
      <c r="Z111" s="132">
        <f t="shared" si="39"/>
        <v>0</v>
      </c>
      <c r="AA111" s="132">
        <f t="shared" si="39"/>
        <v>0</v>
      </c>
      <c r="AB111" s="132">
        <f t="shared" si="39"/>
        <v>0</v>
      </c>
      <c r="AC111" s="132">
        <f t="shared" si="39"/>
        <v>0</v>
      </c>
      <c r="AD111" s="132">
        <f t="shared" si="39"/>
        <v>0</v>
      </c>
      <c r="AE111" s="132">
        <f t="shared" si="39"/>
        <v>0</v>
      </c>
      <c r="AF111" s="132">
        <f t="shared" si="39"/>
        <v>0</v>
      </c>
      <c r="AG111" s="132">
        <f t="shared" si="40"/>
        <v>0</v>
      </c>
      <c r="AH111" s="149" t="e">
        <v>#VALUE!</v>
      </c>
      <c r="AI111" s="103">
        <v>1</v>
      </c>
      <c r="AJ111" s="105">
        <f t="shared" si="41"/>
        <v>0</v>
      </c>
    </row>
    <row r="112" spans="1:36" outlineLevel="1" x14ac:dyDescent="0.25">
      <c r="A112" s="103" t="str">
        <f t="shared" si="36"/>
        <v>PuyallupCommercial35CW1</v>
      </c>
      <c r="B112" s="103" t="s">
        <v>266</v>
      </c>
      <c r="C112" s="103" t="s">
        <v>267</v>
      </c>
      <c r="D112" s="200">
        <v>0</v>
      </c>
      <c r="E112" s="200">
        <v>0</v>
      </c>
      <c r="F112" s="200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29">
        <v>0</v>
      </c>
      <c r="S112" s="130">
        <f t="shared" si="37"/>
        <v>0</v>
      </c>
      <c r="T112" s="189"/>
      <c r="U112" s="132">
        <f t="shared" si="38"/>
        <v>0</v>
      </c>
      <c r="V112" s="132">
        <f t="shared" si="38"/>
        <v>0</v>
      </c>
      <c r="W112" s="132">
        <f t="shared" si="39"/>
        <v>0</v>
      </c>
      <c r="X112" s="132">
        <f t="shared" si="39"/>
        <v>0</v>
      </c>
      <c r="Y112" s="132">
        <f t="shared" si="39"/>
        <v>0</v>
      </c>
      <c r="Z112" s="132">
        <f t="shared" si="39"/>
        <v>0</v>
      </c>
      <c r="AA112" s="132">
        <f t="shared" si="39"/>
        <v>0</v>
      </c>
      <c r="AB112" s="132">
        <f t="shared" si="39"/>
        <v>0</v>
      </c>
      <c r="AC112" s="132">
        <f t="shared" si="39"/>
        <v>0</v>
      </c>
      <c r="AD112" s="132">
        <f t="shared" si="39"/>
        <v>0</v>
      </c>
      <c r="AE112" s="132">
        <f t="shared" si="39"/>
        <v>0</v>
      </c>
      <c r="AF112" s="132">
        <f t="shared" si="39"/>
        <v>0</v>
      </c>
      <c r="AG112" s="132">
        <f t="shared" si="40"/>
        <v>0</v>
      </c>
      <c r="AH112" s="149" t="e">
        <v>#VALUE!</v>
      </c>
      <c r="AI112" s="103">
        <v>1</v>
      </c>
      <c r="AJ112" s="105">
        <f t="shared" si="41"/>
        <v>0</v>
      </c>
    </row>
    <row r="113" spans="1:36" outlineLevel="1" x14ac:dyDescent="0.25">
      <c r="A113" s="103" t="str">
        <f t="shared" si="36"/>
        <v>PuyallupCommercial65CW1</v>
      </c>
      <c r="B113" s="103" t="s">
        <v>268</v>
      </c>
      <c r="C113" s="103" t="s">
        <v>269</v>
      </c>
      <c r="D113" s="200">
        <v>0</v>
      </c>
      <c r="E113" s="200">
        <v>0</v>
      </c>
      <c r="F113" s="200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v>0</v>
      </c>
      <c r="S113" s="130">
        <f t="shared" si="37"/>
        <v>0</v>
      </c>
      <c r="T113" s="189"/>
      <c r="U113" s="132">
        <f t="shared" si="38"/>
        <v>0</v>
      </c>
      <c r="V113" s="132">
        <f t="shared" si="38"/>
        <v>0</v>
      </c>
      <c r="W113" s="132">
        <f t="shared" si="39"/>
        <v>0</v>
      </c>
      <c r="X113" s="132">
        <f t="shared" si="39"/>
        <v>0</v>
      </c>
      <c r="Y113" s="132">
        <f t="shared" si="39"/>
        <v>0</v>
      </c>
      <c r="Z113" s="132">
        <f t="shared" si="39"/>
        <v>0</v>
      </c>
      <c r="AA113" s="132">
        <f t="shared" si="39"/>
        <v>0</v>
      </c>
      <c r="AB113" s="132">
        <f t="shared" si="39"/>
        <v>0</v>
      </c>
      <c r="AC113" s="132">
        <f t="shared" si="39"/>
        <v>0</v>
      </c>
      <c r="AD113" s="132">
        <f t="shared" si="39"/>
        <v>0</v>
      </c>
      <c r="AE113" s="132">
        <f t="shared" si="39"/>
        <v>0</v>
      </c>
      <c r="AF113" s="132">
        <f t="shared" si="39"/>
        <v>0</v>
      </c>
      <c r="AG113" s="132">
        <f t="shared" si="40"/>
        <v>0</v>
      </c>
      <c r="AH113" s="149" t="e">
        <v>#VALUE!</v>
      </c>
      <c r="AI113" s="103">
        <v>1</v>
      </c>
      <c r="AJ113" s="105">
        <f t="shared" si="41"/>
        <v>0</v>
      </c>
    </row>
    <row r="114" spans="1:36" outlineLevel="1" x14ac:dyDescent="0.25">
      <c r="A114" s="103" t="str">
        <f t="shared" si="36"/>
        <v>PuyallupCommercial95CW1</v>
      </c>
      <c r="B114" s="103" t="s">
        <v>270</v>
      </c>
      <c r="C114" s="103" t="s">
        <v>271</v>
      </c>
      <c r="D114" s="200">
        <v>0</v>
      </c>
      <c r="E114" s="200">
        <v>0</v>
      </c>
      <c r="F114" s="200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30">
        <f t="shared" si="37"/>
        <v>0</v>
      </c>
      <c r="T114" s="189"/>
      <c r="U114" s="132">
        <f t="shared" si="38"/>
        <v>0</v>
      </c>
      <c r="V114" s="132">
        <f t="shared" si="38"/>
        <v>0</v>
      </c>
      <c r="W114" s="132">
        <f t="shared" si="39"/>
        <v>0</v>
      </c>
      <c r="X114" s="132">
        <f t="shared" si="39"/>
        <v>0</v>
      </c>
      <c r="Y114" s="132">
        <f t="shared" si="39"/>
        <v>0</v>
      </c>
      <c r="Z114" s="132">
        <f t="shared" si="39"/>
        <v>0</v>
      </c>
      <c r="AA114" s="132">
        <f t="shared" si="39"/>
        <v>0</v>
      </c>
      <c r="AB114" s="132">
        <f t="shared" si="39"/>
        <v>0</v>
      </c>
      <c r="AC114" s="132">
        <f t="shared" si="39"/>
        <v>0</v>
      </c>
      <c r="AD114" s="132">
        <f t="shared" si="39"/>
        <v>0</v>
      </c>
      <c r="AE114" s="132">
        <f t="shared" si="39"/>
        <v>0</v>
      </c>
      <c r="AF114" s="132">
        <f t="shared" si="39"/>
        <v>0</v>
      </c>
      <c r="AG114" s="132">
        <f t="shared" si="40"/>
        <v>0</v>
      </c>
      <c r="AH114" s="149" t="e">
        <v>#VALUE!</v>
      </c>
      <c r="AI114" s="103">
        <v>1</v>
      </c>
      <c r="AJ114" s="105">
        <f t="shared" si="41"/>
        <v>0</v>
      </c>
    </row>
    <row r="115" spans="1:36" outlineLevel="1" x14ac:dyDescent="0.25">
      <c r="A115" s="103" t="str">
        <f t="shared" si="36"/>
        <v>PuyallupCommercialF1YD1W</v>
      </c>
      <c r="B115" s="103" t="s">
        <v>272</v>
      </c>
      <c r="C115" s="103" t="s">
        <v>273</v>
      </c>
      <c r="D115" s="200">
        <v>0</v>
      </c>
      <c r="E115" s="200">
        <v>0</v>
      </c>
      <c r="F115" s="200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30">
        <f t="shared" si="37"/>
        <v>0</v>
      </c>
      <c r="T115" s="189"/>
      <c r="U115" s="132">
        <f t="shared" si="38"/>
        <v>0</v>
      </c>
      <c r="V115" s="132">
        <f t="shared" si="38"/>
        <v>0</v>
      </c>
      <c r="W115" s="132">
        <f t="shared" si="39"/>
        <v>0</v>
      </c>
      <c r="X115" s="132">
        <f t="shared" si="39"/>
        <v>0</v>
      </c>
      <c r="Y115" s="132">
        <f t="shared" si="39"/>
        <v>0</v>
      </c>
      <c r="Z115" s="132">
        <f t="shared" si="39"/>
        <v>0</v>
      </c>
      <c r="AA115" s="132">
        <f t="shared" si="39"/>
        <v>0</v>
      </c>
      <c r="AB115" s="132">
        <f t="shared" si="39"/>
        <v>0</v>
      </c>
      <c r="AC115" s="132">
        <f t="shared" si="39"/>
        <v>0</v>
      </c>
      <c r="AD115" s="132">
        <f t="shared" si="39"/>
        <v>0</v>
      </c>
      <c r="AE115" s="132">
        <f t="shared" si="39"/>
        <v>0</v>
      </c>
      <c r="AF115" s="132">
        <f t="shared" si="39"/>
        <v>0</v>
      </c>
      <c r="AG115" s="132">
        <f t="shared" si="40"/>
        <v>0</v>
      </c>
      <c r="AH115" s="149" t="e">
        <v>#VALUE!</v>
      </c>
      <c r="AI115" s="103">
        <v>1</v>
      </c>
      <c r="AJ115" s="105">
        <f t="shared" si="41"/>
        <v>0</v>
      </c>
    </row>
    <row r="116" spans="1:36" outlineLevel="1" x14ac:dyDescent="0.25">
      <c r="A116" s="103" t="str">
        <f t="shared" si="36"/>
        <v>PuyallupCommercialR1YD1W</v>
      </c>
      <c r="B116" s="103" t="s">
        <v>274</v>
      </c>
      <c r="C116" s="103" t="s">
        <v>275</v>
      </c>
      <c r="D116" s="200">
        <v>131.22</v>
      </c>
      <c r="E116" s="200">
        <v>132.47499999999999</v>
      </c>
      <c r="F116" s="200">
        <v>155.93</v>
      </c>
      <c r="G116" s="129">
        <v>17134.690000000002</v>
      </c>
      <c r="H116" s="129">
        <v>17134.690000000002</v>
      </c>
      <c r="I116" s="129">
        <v>18079.560000000001</v>
      </c>
      <c r="J116" s="129">
        <v>18118.43</v>
      </c>
      <c r="K116" s="129">
        <v>17970.929999999997</v>
      </c>
      <c r="L116" s="129">
        <v>18282.789999999997</v>
      </c>
      <c r="M116" s="129">
        <v>18263.3</v>
      </c>
      <c r="N116" s="129">
        <v>18263.3</v>
      </c>
      <c r="O116" s="129">
        <v>18321.79</v>
      </c>
      <c r="P116" s="129">
        <v>17917.349999999999</v>
      </c>
      <c r="Q116" s="129">
        <v>17121.845000000001</v>
      </c>
      <c r="R116" s="129">
        <v>17341.014999999999</v>
      </c>
      <c r="S116" s="130">
        <f>+SUM(G116:R116)</f>
        <v>213949.69</v>
      </c>
      <c r="T116" s="189"/>
      <c r="U116" s="132">
        <f t="shared" si="38"/>
        <v>129.34281939988679</v>
      </c>
      <c r="V116" s="132">
        <f t="shared" si="38"/>
        <v>129.34281939988679</v>
      </c>
      <c r="W116" s="132">
        <f t="shared" si="39"/>
        <v>115.94664272429937</v>
      </c>
      <c r="X116" s="132">
        <f t="shared" si="39"/>
        <v>116.19592124671327</v>
      </c>
      <c r="Y116" s="132">
        <f t="shared" si="39"/>
        <v>115.24998396716472</v>
      </c>
      <c r="Z116" s="132">
        <f t="shared" si="39"/>
        <v>117.24998396716472</v>
      </c>
      <c r="AA116" s="132">
        <f t="shared" si="39"/>
        <v>117.12499198358236</v>
      </c>
      <c r="AB116" s="132">
        <f t="shared" si="39"/>
        <v>117.12499198358236</v>
      </c>
      <c r="AC116" s="132">
        <f t="shared" si="39"/>
        <v>117.50009619701147</v>
      </c>
      <c r="AD116" s="132">
        <f t="shared" si="39"/>
        <v>114.90636824215993</v>
      </c>
      <c r="AE116" s="132">
        <f t="shared" si="39"/>
        <v>109.80468800102611</v>
      </c>
      <c r="AF116" s="132">
        <f t="shared" si="39"/>
        <v>111.21025460142371</v>
      </c>
      <c r="AG116" s="132">
        <f>+SUM(U116:AF116)/$AE$2</f>
        <v>117.58329680949181</v>
      </c>
      <c r="AH116" s="149" t="e">
        <v>#VALUE!</v>
      </c>
      <c r="AI116" s="103">
        <v>1</v>
      </c>
      <c r="AJ116" s="105">
        <f t="shared" si="41"/>
        <v>117.58329680949181</v>
      </c>
    </row>
    <row r="117" spans="1:36" outlineLevel="1" x14ac:dyDescent="0.25">
      <c r="A117" s="103" t="str">
        <f t="shared" si="36"/>
        <v>PuyallupCommercialF1YD2W</v>
      </c>
      <c r="B117" s="103" t="s">
        <v>276</v>
      </c>
      <c r="C117" s="103" t="s">
        <v>277</v>
      </c>
      <c r="D117" s="200">
        <v>0</v>
      </c>
      <c r="E117" s="200">
        <v>0</v>
      </c>
      <c r="F117" s="200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30">
        <f t="shared" si="37"/>
        <v>0</v>
      </c>
      <c r="T117" s="189"/>
      <c r="U117" s="132">
        <f t="shared" si="38"/>
        <v>0</v>
      </c>
      <c r="V117" s="132">
        <f t="shared" si="38"/>
        <v>0</v>
      </c>
      <c r="W117" s="132">
        <f t="shared" si="39"/>
        <v>0</v>
      </c>
      <c r="X117" s="132">
        <f t="shared" si="39"/>
        <v>0</v>
      </c>
      <c r="Y117" s="132">
        <f t="shared" si="39"/>
        <v>0</v>
      </c>
      <c r="Z117" s="132">
        <f t="shared" si="39"/>
        <v>0</v>
      </c>
      <c r="AA117" s="132">
        <f t="shared" si="39"/>
        <v>0</v>
      </c>
      <c r="AB117" s="132">
        <f t="shared" si="39"/>
        <v>0</v>
      </c>
      <c r="AC117" s="132">
        <f t="shared" si="39"/>
        <v>0</v>
      </c>
      <c r="AD117" s="132">
        <f t="shared" si="39"/>
        <v>0</v>
      </c>
      <c r="AE117" s="132">
        <f t="shared" si="39"/>
        <v>0</v>
      </c>
      <c r="AF117" s="132">
        <f t="shared" si="39"/>
        <v>0</v>
      </c>
      <c r="AG117" s="132">
        <f t="shared" si="40"/>
        <v>0</v>
      </c>
      <c r="AH117" s="149" t="e">
        <v>#VALUE!</v>
      </c>
      <c r="AI117" s="103">
        <v>1</v>
      </c>
      <c r="AJ117" s="105">
        <f t="shared" si="41"/>
        <v>0</v>
      </c>
    </row>
    <row r="118" spans="1:36" outlineLevel="1" x14ac:dyDescent="0.25">
      <c r="A118" s="103" t="str">
        <f t="shared" si="36"/>
        <v>PuyallupCommercialR1YD2W</v>
      </c>
      <c r="B118" s="103" t="s">
        <v>278</v>
      </c>
      <c r="C118" s="103" t="s">
        <v>279</v>
      </c>
      <c r="D118" s="200">
        <v>254.52</v>
      </c>
      <c r="E118" s="200">
        <v>256.95</v>
      </c>
      <c r="F118" s="200">
        <v>302.63</v>
      </c>
      <c r="G118" s="129">
        <v>1144.76</v>
      </c>
      <c r="H118" s="129">
        <v>1144.76</v>
      </c>
      <c r="I118" s="129">
        <v>1437.4949999999999</v>
      </c>
      <c r="J118" s="129">
        <v>1437.4949999999999</v>
      </c>
      <c r="K118" s="129">
        <v>1513.15</v>
      </c>
      <c r="L118" s="129">
        <v>1513.15</v>
      </c>
      <c r="M118" s="129">
        <v>1513.15</v>
      </c>
      <c r="N118" s="129">
        <v>1513.15</v>
      </c>
      <c r="O118" s="129">
        <v>1967.095</v>
      </c>
      <c r="P118" s="129">
        <v>1134.04</v>
      </c>
      <c r="Q118" s="129">
        <v>1134.04</v>
      </c>
      <c r="R118" s="129">
        <v>1134.04</v>
      </c>
      <c r="S118" s="130">
        <f t="shared" ref="S118:S127" si="42">+SUM(G118:R118)</f>
        <v>16586.325000000001</v>
      </c>
      <c r="T118" s="189"/>
      <c r="U118" s="132">
        <f t="shared" si="38"/>
        <v>4.4551858338198098</v>
      </c>
      <c r="V118" s="132">
        <f t="shared" si="38"/>
        <v>4.4551858338198098</v>
      </c>
      <c r="W118" s="132">
        <f t="shared" si="39"/>
        <v>4.750008260912665</v>
      </c>
      <c r="X118" s="132">
        <f t="shared" si="39"/>
        <v>4.750008260912665</v>
      </c>
      <c r="Y118" s="132">
        <f t="shared" si="39"/>
        <v>5</v>
      </c>
      <c r="Z118" s="132">
        <f t="shared" si="39"/>
        <v>5</v>
      </c>
      <c r="AA118" s="132">
        <f t="shared" si="39"/>
        <v>5</v>
      </c>
      <c r="AB118" s="132">
        <f t="shared" si="39"/>
        <v>5</v>
      </c>
      <c r="AC118" s="132">
        <f t="shared" si="39"/>
        <v>6.5</v>
      </c>
      <c r="AD118" s="132">
        <f t="shared" si="39"/>
        <v>3.747282159733007</v>
      </c>
      <c r="AE118" s="132">
        <f t="shared" si="39"/>
        <v>3.747282159733007</v>
      </c>
      <c r="AF118" s="132">
        <f t="shared" si="39"/>
        <v>3.747282159733007</v>
      </c>
      <c r="AG118" s="132">
        <f t="shared" ref="AG118:AG127" si="43">+SUM(U118:AF118)/$AE$2</f>
        <v>4.6793528890553304</v>
      </c>
      <c r="AH118" s="149" t="e">
        <v>#VALUE!</v>
      </c>
      <c r="AI118" s="103">
        <v>1</v>
      </c>
      <c r="AJ118" s="105">
        <f t="shared" si="41"/>
        <v>4.6793528890553304</v>
      </c>
    </row>
    <row r="119" spans="1:36" outlineLevel="1" x14ac:dyDescent="0.25">
      <c r="A119" s="103" t="str">
        <f t="shared" si="36"/>
        <v>PuyallupCommercialR1YD3W</v>
      </c>
      <c r="B119" s="103" t="s">
        <v>280</v>
      </c>
      <c r="C119" s="103" t="s">
        <v>281</v>
      </c>
      <c r="D119" s="200">
        <v>0</v>
      </c>
      <c r="E119" s="200">
        <v>0</v>
      </c>
      <c r="F119" s="200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30">
        <f t="shared" si="42"/>
        <v>0</v>
      </c>
      <c r="T119" s="189"/>
      <c r="U119" s="132">
        <f t="shared" si="38"/>
        <v>0</v>
      </c>
      <c r="V119" s="132">
        <f t="shared" si="38"/>
        <v>0</v>
      </c>
      <c r="W119" s="132">
        <f t="shared" si="39"/>
        <v>0</v>
      </c>
      <c r="X119" s="132">
        <f t="shared" si="39"/>
        <v>0</v>
      </c>
      <c r="Y119" s="132">
        <f t="shared" si="39"/>
        <v>0</v>
      </c>
      <c r="Z119" s="132">
        <f t="shared" si="39"/>
        <v>0</v>
      </c>
      <c r="AA119" s="132">
        <f t="shared" si="39"/>
        <v>0</v>
      </c>
      <c r="AB119" s="132">
        <f t="shared" si="39"/>
        <v>0</v>
      </c>
      <c r="AC119" s="132">
        <f t="shared" si="39"/>
        <v>0</v>
      </c>
      <c r="AD119" s="132">
        <f t="shared" si="39"/>
        <v>0</v>
      </c>
      <c r="AE119" s="132">
        <f t="shared" si="39"/>
        <v>0</v>
      </c>
      <c r="AF119" s="132">
        <f t="shared" si="39"/>
        <v>0</v>
      </c>
      <c r="AG119" s="132">
        <f t="shared" si="43"/>
        <v>0</v>
      </c>
      <c r="AH119" s="149" t="e">
        <v>#VALUE!</v>
      </c>
      <c r="AI119" s="103">
        <v>1</v>
      </c>
      <c r="AJ119" s="105">
        <f t="shared" si="41"/>
        <v>0</v>
      </c>
    </row>
    <row r="120" spans="1:36" outlineLevel="1" x14ac:dyDescent="0.25">
      <c r="A120" s="103" t="str">
        <f t="shared" si="36"/>
        <v>PuyallupCommercialR1YDEOW</v>
      </c>
      <c r="B120" s="103" t="s">
        <v>282</v>
      </c>
      <c r="C120" s="103" t="s">
        <v>283</v>
      </c>
      <c r="D120" s="200">
        <v>0</v>
      </c>
      <c r="E120" s="200">
        <v>0</v>
      </c>
      <c r="F120" s="200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30">
        <f t="shared" si="42"/>
        <v>0</v>
      </c>
      <c r="T120" s="189"/>
      <c r="U120" s="132">
        <f t="shared" si="38"/>
        <v>0</v>
      </c>
      <c r="V120" s="132">
        <f t="shared" si="38"/>
        <v>0</v>
      </c>
      <c r="W120" s="132">
        <f t="shared" si="39"/>
        <v>0</v>
      </c>
      <c r="X120" s="132">
        <f t="shared" si="39"/>
        <v>0</v>
      </c>
      <c r="Y120" s="132">
        <f t="shared" si="39"/>
        <v>0</v>
      </c>
      <c r="Z120" s="132">
        <f t="shared" si="39"/>
        <v>0</v>
      </c>
      <c r="AA120" s="132">
        <f t="shared" si="39"/>
        <v>0</v>
      </c>
      <c r="AB120" s="132">
        <f t="shared" si="39"/>
        <v>0</v>
      </c>
      <c r="AC120" s="132">
        <f t="shared" si="39"/>
        <v>0</v>
      </c>
      <c r="AD120" s="132">
        <f t="shared" si="39"/>
        <v>0</v>
      </c>
      <c r="AE120" s="132">
        <f t="shared" si="39"/>
        <v>0</v>
      </c>
      <c r="AF120" s="132">
        <f t="shared" si="39"/>
        <v>0</v>
      </c>
      <c r="AG120" s="132">
        <f t="shared" si="43"/>
        <v>0</v>
      </c>
      <c r="AH120" s="149" t="e">
        <v>#VALUE!</v>
      </c>
      <c r="AI120" s="103">
        <v>1</v>
      </c>
      <c r="AJ120" s="105">
        <f t="shared" si="41"/>
        <v>0</v>
      </c>
    </row>
    <row r="121" spans="1:36" outlineLevel="1" x14ac:dyDescent="0.25">
      <c r="A121" s="103" t="str">
        <f t="shared" si="36"/>
        <v>PuyallupCommercialR1YDTPU</v>
      </c>
      <c r="B121" s="103" t="s">
        <v>284</v>
      </c>
      <c r="C121" s="103" t="s">
        <v>285</v>
      </c>
      <c r="D121" s="200">
        <v>0</v>
      </c>
      <c r="E121" s="200">
        <v>0</v>
      </c>
      <c r="F121" s="200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30">
        <f t="shared" si="42"/>
        <v>0</v>
      </c>
      <c r="T121" s="189"/>
      <c r="U121" s="132">
        <f t="shared" si="38"/>
        <v>0</v>
      </c>
      <c r="V121" s="132">
        <f t="shared" si="38"/>
        <v>0</v>
      </c>
      <c r="W121" s="132">
        <f t="shared" si="39"/>
        <v>0</v>
      </c>
      <c r="X121" s="132">
        <f t="shared" si="39"/>
        <v>0</v>
      </c>
      <c r="Y121" s="132">
        <f t="shared" si="39"/>
        <v>0</v>
      </c>
      <c r="Z121" s="132">
        <f t="shared" si="39"/>
        <v>0</v>
      </c>
      <c r="AA121" s="132">
        <f t="shared" si="39"/>
        <v>0</v>
      </c>
      <c r="AB121" s="132">
        <f t="shared" si="39"/>
        <v>0</v>
      </c>
      <c r="AC121" s="132">
        <f t="shared" si="39"/>
        <v>0</v>
      </c>
      <c r="AD121" s="132">
        <f t="shared" si="39"/>
        <v>0</v>
      </c>
      <c r="AE121" s="132">
        <f t="shared" si="39"/>
        <v>0</v>
      </c>
      <c r="AF121" s="132">
        <f t="shared" si="39"/>
        <v>0</v>
      </c>
      <c r="AG121" s="132">
        <f t="shared" si="43"/>
        <v>0</v>
      </c>
      <c r="AH121" s="149" t="e">
        <v>#VALUE!</v>
      </c>
      <c r="AI121" s="103">
        <v>1</v>
      </c>
      <c r="AJ121" s="105">
        <f t="shared" si="41"/>
        <v>0</v>
      </c>
    </row>
    <row r="122" spans="1:36" outlineLevel="1" x14ac:dyDescent="0.25">
      <c r="A122" s="103" t="str">
        <f t="shared" si="36"/>
        <v>PuyallupCommercialF1.5YD1W</v>
      </c>
      <c r="B122" s="103" t="s">
        <v>288</v>
      </c>
      <c r="C122" s="103" t="s">
        <v>289</v>
      </c>
      <c r="D122" s="200">
        <v>0</v>
      </c>
      <c r="E122" s="200">
        <v>0</v>
      </c>
      <c r="F122" s="200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30">
        <f t="shared" si="42"/>
        <v>0</v>
      </c>
      <c r="T122" s="189"/>
      <c r="U122" s="132">
        <f t="shared" si="38"/>
        <v>0</v>
      </c>
      <c r="V122" s="132">
        <f t="shared" si="38"/>
        <v>0</v>
      </c>
      <c r="W122" s="132">
        <f t="shared" si="39"/>
        <v>0</v>
      </c>
      <c r="X122" s="132">
        <f t="shared" si="39"/>
        <v>0</v>
      </c>
      <c r="Y122" s="132">
        <f t="shared" si="39"/>
        <v>0</v>
      </c>
      <c r="Z122" s="132">
        <f t="shared" si="39"/>
        <v>0</v>
      </c>
      <c r="AA122" s="132">
        <f t="shared" si="39"/>
        <v>0</v>
      </c>
      <c r="AB122" s="132">
        <f t="shared" si="39"/>
        <v>0</v>
      </c>
      <c r="AC122" s="132">
        <f t="shared" si="39"/>
        <v>0</v>
      </c>
      <c r="AD122" s="132">
        <f t="shared" si="39"/>
        <v>0</v>
      </c>
      <c r="AE122" s="132">
        <f t="shared" si="39"/>
        <v>0</v>
      </c>
      <c r="AF122" s="132">
        <f t="shared" si="39"/>
        <v>0</v>
      </c>
      <c r="AG122" s="132">
        <f t="shared" si="43"/>
        <v>0</v>
      </c>
      <c r="AH122" s="149" t="e">
        <v>#VALUE!</v>
      </c>
      <c r="AI122" s="103">
        <v>1</v>
      </c>
      <c r="AJ122" s="105">
        <f t="shared" si="41"/>
        <v>0</v>
      </c>
    </row>
    <row r="123" spans="1:36" outlineLevel="1" x14ac:dyDescent="0.25">
      <c r="A123" s="103" t="str">
        <f t="shared" si="36"/>
        <v>PuyallupCommercialR1.5YD1W</v>
      </c>
      <c r="B123" s="103" t="s">
        <v>286</v>
      </c>
      <c r="C123" s="103" t="s">
        <v>287</v>
      </c>
      <c r="D123" s="200">
        <v>182.59</v>
      </c>
      <c r="E123" s="200">
        <v>184.33500000000001</v>
      </c>
      <c r="F123" s="200">
        <v>217.34</v>
      </c>
      <c r="G123" s="129">
        <v>6881.6149999999998</v>
      </c>
      <c r="H123" s="129">
        <v>6881.6149999999998</v>
      </c>
      <c r="I123" s="129">
        <v>7197.9</v>
      </c>
      <c r="J123" s="129">
        <v>7197.9</v>
      </c>
      <c r="K123" s="129">
        <v>7634.0700000000006</v>
      </c>
      <c r="L123" s="129">
        <v>7634.0700000000006</v>
      </c>
      <c r="M123" s="129">
        <v>7661.2350000000006</v>
      </c>
      <c r="N123" s="129">
        <v>7661.2350000000006</v>
      </c>
      <c r="O123" s="129">
        <v>7498.23</v>
      </c>
      <c r="P123" s="129">
        <v>6818.085</v>
      </c>
      <c r="Q123" s="129">
        <v>6767.2049999999999</v>
      </c>
      <c r="R123" s="129">
        <v>6767.2049999999999</v>
      </c>
      <c r="S123" s="130">
        <f t="shared" si="42"/>
        <v>86600.365000000005</v>
      </c>
      <c r="T123" s="189"/>
      <c r="U123" s="132">
        <f t="shared" si="38"/>
        <v>37.332112729541322</v>
      </c>
      <c r="V123" s="132">
        <f t="shared" si="38"/>
        <v>37.332112729541322</v>
      </c>
      <c r="W123" s="132">
        <f t="shared" si="39"/>
        <v>33.118155884788806</v>
      </c>
      <c r="X123" s="132">
        <f t="shared" si="39"/>
        <v>33.118155884788806</v>
      </c>
      <c r="Y123" s="132">
        <f t="shared" si="39"/>
        <v>35.125011502714642</v>
      </c>
      <c r="Z123" s="132">
        <f t="shared" si="39"/>
        <v>35.125011502714642</v>
      </c>
      <c r="AA123" s="132">
        <f t="shared" si="39"/>
        <v>35.25</v>
      </c>
      <c r="AB123" s="132">
        <f t="shared" si="39"/>
        <v>35.25</v>
      </c>
      <c r="AC123" s="132">
        <f t="shared" si="39"/>
        <v>34.5</v>
      </c>
      <c r="AD123" s="132">
        <f t="shared" si="39"/>
        <v>31.370594460292629</v>
      </c>
      <c r="AE123" s="132">
        <f t="shared" si="39"/>
        <v>31.136491211926014</v>
      </c>
      <c r="AF123" s="132">
        <f t="shared" si="39"/>
        <v>31.136491211926014</v>
      </c>
      <c r="AG123" s="132">
        <f t="shared" si="43"/>
        <v>34.149511426519517</v>
      </c>
      <c r="AH123" s="149" t="e">
        <v>#VALUE!</v>
      </c>
      <c r="AI123" s="103">
        <v>1</v>
      </c>
      <c r="AJ123" s="105">
        <f t="shared" si="41"/>
        <v>34.149511426519517</v>
      </c>
    </row>
    <row r="124" spans="1:36" outlineLevel="1" x14ac:dyDescent="0.25">
      <c r="A124" s="103" t="str">
        <f t="shared" si="36"/>
        <v>PuyallupCommercialR1.5YD2W</v>
      </c>
      <c r="B124" s="103" t="s">
        <v>290</v>
      </c>
      <c r="C124" s="103" t="s">
        <v>291</v>
      </c>
      <c r="D124" s="200">
        <v>356.96</v>
      </c>
      <c r="E124" s="200">
        <v>360.37</v>
      </c>
      <c r="F124" s="200">
        <v>425.1</v>
      </c>
      <c r="G124" s="129">
        <v>4017.45</v>
      </c>
      <c r="H124" s="129">
        <v>4017.45</v>
      </c>
      <c r="I124" s="129">
        <v>4251</v>
      </c>
      <c r="J124" s="129">
        <v>4251</v>
      </c>
      <c r="K124" s="129">
        <v>4251</v>
      </c>
      <c r="L124" s="129">
        <v>4251</v>
      </c>
      <c r="M124" s="129">
        <v>4144.7250000000004</v>
      </c>
      <c r="N124" s="129">
        <v>4144.7250000000004</v>
      </c>
      <c r="O124" s="129">
        <v>4251</v>
      </c>
      <c r="P124" s="129">
        <v>3581.82</v>
      </c>
      <c r="Q124" s="129">
        <v>3979.8</v>
      </c>
      <c r="R124" s="129">
        <v>3979.8</v>
      </c>
      <c r="S124" s="130">
        <f t="shared" si="42"/>
        <v>49120.770000000004</v>
      </c>
      <c r="T124" s="189"/>
      <c r="U124" s="132">
        <f t="shared" si="38"/>
        <v>11.148125537641867</v>
      </c>
      <c r="V124" s="132">
        <f t="shared" si="38"/>
        <v>11.148125537641867</v>
      </c>
      <c r="W124" s="132">
        <f t="shared" si="39"/>
        <v>10</v>
      </c>
      <c r="X124" s="132">
        <f t="shared" si="39"/>
        <v>10</v>
      </c>
      <c r="Y124" s="132">
        <f t="shared" si="39"/>
        <v>10</v>
      </c>
      <c r="Z124" s="132">
        <f t="shared" si="39"/>
        <v>10</v>
      </c>
      <c r="AA124" s="132">
        <f t="shared" si="39"/>
        <v>9.75</v>
      </c>
      <c r="AB124" s="132">
        <f t="shared" si="39"/>
        <v>9.75</v>
      </c>
      <c r="AC124" s="132">
        <f t="shared" si="39"/>
        <v>10</v>
      </c>
      <c r="AD124" s="132">
        <f t="shared" si="39"/>
        <v>8.425829216654904</v>
      </c>
      <c r="AE124" s="132">
        <f t="shared" si="39"/>
        <v>9.3620324629498946</v>
      </c>
      <c r="AF124" s="132">
        <f t="shared" si="39"/>
        <v>9.3620324629498946</v>
      </c>
      <c r="AG124" s="132">
        <f t="shared" si="43"/>
        <v>9.9121787681532023</v>
      </c>
      <c r="AH124" s="149" t="e">
        <v>#VALUE!</v>
      </c>
      <c r="AI124" s="103">
        <v>1</v>
      </c>
      <c r="AJ124" s="105">
        <f t="shared" si="41"/>
        <v>9.9121787681532023</v>
      </c>
    </row>
    <row r="125" spans="1:36" outlineLevel="1" x14ac:dyDescent="0.25">
      <c r="A125" s="103" t="str">
        <f t="shared" si="36"/>
        <v>PuyallupCommercialR1.5YD3W</v>
      </c>
      <c r="B125" s="103" t="s">
        <v>292</v>
      </c>
      <c r="C125" s="103" t="s">
        <v>293</v>
      </c>
      <c r="D125" s="200">
        <v>531.51</v>
      </c>
      <c r="E125" s="200">
        <v>536.58500000000004</v>
      </c>
      <c r="F125" s="200">
        <v>633.07000000000005</v>
      </c>
      <c r="G125" s="129">
        <v>598.26499999999999</v>
      </c>
      <c r="H125" s="129">
        <v>598.26499999999999</v>
      </c>
      <c r="I125" s="129">
        <v>633.07000000000005</v>
      </c>
      <c r="J125" s="129">
        <v>633.07000000000005</v>
      </c>
      <c r="K125" s="129">
        <v>633.07000000000005</v>
      </c>
      <c r="L125" s="129">
        <v>633.07000000000005</v>
      </c>
      <c r="M125" s="129">
        <v>0</v>
      </c>
      <c r="N125" s="129">
        <v>0</v>
      </c>
      <c r="O125" s="129">
        <v>0</v>
      </c>
      <c r="P125" s="129">
        <v>592.65499999999997</v>
      </c>
      <c r="Q125" s="129">
        <v>592.65499999999997</v>
      </c>
      <c r="R125" s="129">
        <v>592.65499999999997</v>
      </c>
      <c r="S125" s="130">
        <f t="shared" si="42"/>
        <v>5506.7749999999996</v>
      </c>
      <c r="T125" s="189"/>
      <c r="U125" s="132">
        <f t="shared" si="38"/>
        <v>1.1149491692835245</v>
      </c>
      <c r="V125" s="132">
        <f t="shared" si="38"/>
        <v>1.1149491692835245</v>
      </c>
      <c r="W125" s="132">
        <f t="shared" si="39"/>
        <v>1</v>
      </c>
      <c r="X125" s="132">
        <f t="shared" si="39"/>
        <v>1</v>
      </c>
      <c r="Y125" s="132">
        <f t="shared" si="39"/>
        <v>1</v>
      </c>
      <c r="Z125" s="132">
        <f t="shared" si="39"/>
        <v>1</v>
      </c>
      <c r="AA125" s="132">
        <f t="shared" si="39"/>
        <v>0</v>
      </c>
      <c r="AB125" s="132">
        <f t="shared" si="39"/>
        <v>0</v>
      </c>
      <c r="AC125" s="132">
        <f t="shared" si="39"/>
        <v>0</v>
      </c>
      <c r="AD125" s="132">
        <f t="shared" si="39"/>
        <v>0.93616029822926361</v>
      </c>
      <c r="AE125" s="132">
        <f t="shared" si="39"/>
        <v>0.93616029822926361</v>
      </c>
      <c r="AF125" s="132">
        <f t="shared" si="39"/>
        <v>0.93616029822926361</v>
      </c>
      <c r="AG125" s="132">
        <f t="shared" si="43"/>
        <v>0.75319826943790336</v>
      </c>
      <c r="AH125" s="149" t="e">
        <v>#VALUE!</v>
      </c>
      <c r="AI125" s="103">
        <v>1</v>
      </c>
      <c r="AJ125" s="105">
        <f t="shared" si="41"/>
        <v>0.75319826943790336</v>
      </c>
    </row>
    <row r="126" spans="1:36" outlineLevel="1" x14ac:dyDescent="0.25">
      <c r="A126" s="103" t="str">
        <f t="shared" si="36"/>
        <v>PuyallupCommercialR1.5YDEOW</v>
      </c>
      <c r="B126" s="103" t="s">
        <v>294</v>
      </c>
      <c r="C126" s="103" t="s">
        <v>295</v>
      </c>
      <c r="D126" s="200">
        <v>0</v>
      </c>
      <c r="E126" s="200">
        <v>0</v>
      </c>
      <c r="F126" s="200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30">
        <f t="shared" si="42"/>
        <v>0</v>
      </c>
      <c r="T126" s="189"/>
      <c r="U126" s="132">
        <f t="shared" si="38"/>
        <v>0</v>
      </c>
      <c r="V126" s="132">
        <f t="shared" si="38"/>
        <v>0</v>
      </c>
      <c r="W126" s="132">
        <f t="shared" si="39"/>
        <v>0</v>
      </c>
      <c r="X126" s="132">
        <f t="shared" si="39"/>
        <v>0</v>
      </c>
      <c r="Y126" s="132">
        <f t="shared" si="39"/>
        <v>0</v>
      </c>
      <c r="Z126" s="132">
        <f t="shared" si="39"/>
        <v>0</v>
      </c>
      <c r="AA126" s="132">
        <f t="shared" si="39"/>
        <v>0</v>
      </c>
      <c r="AB126" s="132">
        <f t="shared" si="39"/>
        <v>0</v>
      </c>
      <c r="AC126" s="132">
        <f t="shared" si="39"/>
        <v>0</v>
      </c>
      <c r="AD126" s="132">
        <f t="shared" si="39"/>
        <v>0</v>
      </c>
      <c r="AE126" s="132">
        <f t="shared" si="39"/>
        <v>0</v>
      </c>
      <c r="AF126" s="132">
        <f t="shared" si="39"/>
        <v>0</v>
      </c>
      <c r="AG126" s="132">
        <f t="shared" si="43"/>
        <v>0</v>
      </c>
      <c r="AH126" s="149" t="e">
        <v>#VALUE!</v>
      </c>
      <c r="AI126" s="103">
        <v>1</v>
      </c>
      <c r="AJ126" s="105">
        <f t="shared" si="41"/>
        <v>0</v>
      </c>
    </row>
    <row r="127" spans="1:36" outlineLevel="1" x14ac:dyDescent="0.25">
      <c r="A127" s="103" t="str">
        <f t="shared" si="36"/>
        <v>PuyallupCommercialR1.5YDTPU</v>
      </c>
      <c r="B127" s="103" t="s">
        <v>296</v>
      </c>
      <c r="C127" s="103" t="s">
        <v>297</v>
      </c>
      <c r="D127" s="200">
        <v>0</v>
      </c>
      <c r="E127" s="200">
        <v>0</v>
      </c>
      <c r="F127" s="200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30">
        <f t="shared" si="42"/>
        <v>0</v>
      </c>
      <c r="T127" s="189"/>
      <c r="U127" s="132">
        <f t="shared" si="38"/>
        <v>0</v>
      </c>
      <c r="V127" s="132">
        <f t="shared" si="38"/>
        <v>0</v>
      </c>
      <c r="W127" s="132">
        <f t="shared" si="39"/>
        <v>0</v>
      </c>
      <c r="X127" s="132">
        <f t="shared" si="39"/>
        <v>0</v>
      </c>
      <c r="Y127" s="132">
        <f t="shared" si="39"/>
        <v>0</v>
      </c>
      <c r="Z127" s="132">
        <f t="shared" si="39"/>
        <v>0</v>
      </c>
      <c r="AA127" s="132">
        <f t="shared" si="39"/>
        <v>0</v>
      </c>
      <c r="AB127" s="132">
        <f t="shared" si="39"/>
        <v>0</v>
      </c>
      <c r="AC127" s="132">
        <f t="shared" si="39"/>
        <v>0</v>
      </c>
      <c r="AD127" s="132">
        <f t="shared" si="39"/>
        <v>0</v>
      </c>
      <c r="AE127" s="132">
        <f t="shared" si="39"/>
        <v>0</v>
      </c>
      <c r="AF127" s="132">
        <f t="shared" si="39"/>
        <v>0</v>
      </c>
      <c r="AG127" s="132">
        <f t="shared" si="43"/>
        <v>0</v>
      </c>
      <c r="AH127" s="149" t="e">
        <v>#VALUE!</v>
      </c>
      <c r="AI127" s="103">
        <v>1</v>
      </c>
      <c r="AJ127" s="105">
        <f t="shared" si="41"/>
        <v>0</v>
      </c>
    </row>
    <row r="128" spans="1:36" outlineLevel="1" x14ac:dyDescent="0.25">
      <c r="A128" s="103" t="str">
        <f t="shared" si="36"/>
        <v>PuyallupCommercialF2YD1W</v>
      </c>
      <c r="B128" s="103" t="s">
        <v>298</v>
      </c>
      <c r="C128" s="103" t="s">
        <v>299</v>
      </c>
      <c r="D128" s="200">
        <v>0</v>
      </c>
      <c r="E128" s="200">
        <v>0</v>
      </c>
      <c r="F128" s="200">
        <v>289.27999999999997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433.92</v>
      </c>
      <c r="N128" s="129">
        <v>433.92</v>
      </c>
      <c r="O128" s="129">
        <v>578.55999999999995</v>
      </c>
      <c r="P128" s="129">
        <v>0</v>
      </c>
      <c r="Q128" s="129">
        <v>0</v>
      </c>
      <c r="R128" s="129">
        <v>0</v>
      </c>
      <c r="S128" s="130">
        <f t="shared" si="37"/>
        <v>1446.4</v>
      </c>
      <c r="T128" s="189"/>
      <c r="U128" s="132">
        <f t="shared" si="38"/>
        <v>0</v>
      </c>
      <c r="V128" s="132">
        <f t="shared" si="38"/>
        <v>0</v>
      </c>
      <c r="W128" s="132">
        <f t="shared" si="39"/>
        <v>0</v>
      </c>
      <c r="X128" s="132">
        <f t="shared" si="39"/>
        <v>0</v>
      </c>
      <c r="Y128" s="132">
        <f t="shared" si="39"/>
        <v>0</v>
      </c>
      <c r="Z128" s="132">
        <f t="shared" si="39"/>
        <v>0</v>
      </c>
      <c r="AA128" s="132">
        <f t="shared" si="39"/>
        <v>1.5000000000000002</v>
      </c>
      <c r="AB128" s="132">
        <f t="shared" si="39"/>
        <v>1.5000000000000002</v>
      </c>
      <c r="AC128" s="132">
        <f t="shared" si="39"/>
        <v>2</v>
      </c>
      <c r="AD128" s="132">
        <f t="shared" si="39"/>
        <v>0</v>
      </c>
      <c r="AE128" s="132">
        <f t="shared" si="39"/>
        <v>0</v>
      </c>
      <c r="AF128" s="132">
        <f t="shared" si="39"/>
        <v>0</v>
      </c>
      <c r="AG128" s="132">
        <f t="shared" si="40"/>
        <v>0.41666666666666669</v>
      </c>
      <c r="AH128" s="149" t="e">
        <v>#VALUE!</v>
      </c>
      <c r="AI128" s="103">
        <v>1</v>
      </c>
      <c r="AJ128" s="105">
        <f t="shared" si="41"/>
        <v>0.41666666666666669</v>
      </c>
    </row>
    <row r="129" spans="1:36" outlineLevel="1" x14ac:dyDescent="0.25">
      <c r="A129" s="103" t="str">
        <f t="shared" si="36"/>
        <v>PuyallupCommercialF2YD2W</v>
      </c>
      <c r="B129" s="103" t="s">
        <v>302</v>
      </c>
      <c r="C129" s="103" t="s">
        <v>303</v>
      </c>
      <c r="D129" s="200">
        <v>0</v>
      </c>
      <c r="E129" s="200">
        <v>0</v>
      </c>
      <c r="F129" s="200">
        <v>568.98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30">
        <f t="shared" si="37"/>
        <v>0</v>
      </c>
      <c r="T129" s="189"/>
      <c r="U129" s="132">
        <f t="shared" si="38"/>
        <v>0</v>
      </c>
      <c r="V129" s="132">
        <f t="shared" si="38"/>
        <v>0</v>
      </c>
      <c r="W129" s="132">
        <f t="shared" si="39"/>
        <v>0</v>
      </c>
      <c r="X129" s="132">
        <f t="shared" si="39"/>
        <v>0</v>
      </c>
      <c r="Y129" s="132">
        <f t="shared" si="39"/>
        <v>0</v>
      </c>
      <c r="Z129" s="132">
        <f t="shared" si="39"/>
        <v>0</v>
      </c>
      <c r="AA129" s="132">
        <f t="shared" si="39"/>
        <v>0</v>
      </c>
      <c r="AB129" s="132">
        <f t="shared" si="39"/>
        <v>0</v>
      </c>
      <c r="AC129" s="132">
        <f t="shared" si="39"/>
        <v>0</v>
      </c>
      <c r="AD129" s="132">
        <f t="shared" si="39"/>
        <v>0</v>
      </c>
      <c r="AE129" s="132">
        <f t="shared" si="39"/>
        <v>0</v>
      </c>
      <c r="AF129" s="132">
        <f t="shared" si="39"/>
        <v>0</v>
      </c>
      <c r="AG129" s="132">
        <f t="shared" si="40"/>
        <v>0</v>
      </c>
      <c r="AH129" s="149" t="e">
        <v>#VALUE!</v>
      </c>
      <c r="AI129" s="103">
        <v>1</v>
      </c>
      <c r="AJ129" s="105">
        <f t="shared" si="41"/>
        <v>0</v>
      </c>
    </row>
    <row r="130" spans="1:36" outlineLevel="1" x14ac:dyDescent="0.25">
      <c r="A130" s="103" t="str">
        <f t="shared" si="36"/>
        <v>PuyallupCommercialF2YD3W</v>
      </c>
      <c r="B130" s="103" t="s">
        <v>306</v>
      </c>
      <c r="C130" s="103" t="s">
        <v>307</v>
      </c>
      <c r="D130" s="200">
        <v>0</v>
      </c>
      <c r="E130" s="200">
        <v>0</v>
      </c>
      <c r="F130" s="200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30">
        <f t="shared" si="37"/>
        <v>0</v>
      </c>
      <c r="T130" s="189"/>
      <c r="U130" s="132">
        <f t="shared" si="38"/>
        <v>0</v>
      </c>
      <c r="V130" s="132">
        <f t="shared" si="38"/>
        <v>0</v>
      </c>
      <c r="W130" s="132">
        <f t="shared" si="39"/>
        <v>0</v>
      </c>
      <c r="X130" s="132">
        <f t="shared" si="39"/>
        <v>0</v>
      </c>
      <c r="Y130" s="132">
        <f t="shared" si="39"/>
        <v>0</v>
      </c>
      <c r="Z130" s="132">
        <f t="shared" si="39"/>
        <v>0</v>
      </c>
      <c r="AA130" s="132">
        <f t="shared" si="39"/>
        <v>0</v>
      </c>
      <c r="AB130" s="132">
        <f t="shared" ref="AB130:AF180" si="44">+IFERROR(N130/$F130,0)</f>
        <v>0</v>
      </c>
      <c r="AC130" s="132">
        <f t="shared" si="44"/>
        <v>0</v>
      </c>
      <c r="AD130" s="132">
        <f t="shared" si="44"/>
        <v>0</v>
      </c>
      <c r="AE130" s="132">
        <f t="shared" si="44"/>
        <v>0</v>
      </c>
      <c r="AF130" s="132">
        <f t="shared" si="44"/>
        <v>0</v>
      </c>
      <c r="AG130" s="132">
        <f t="shared" si="40"/>
        <v>0</v>
      </c>
      <c r="AH130" s="149" t="e">
        <v>#VALUE!</v>
      </c>
      <c r="AI130" s="103">
        <v>1</v>
      </c>
      <c r="AJ130" s="105">
        <f t="shared" si="41"/>
        <v>0</v>
      </c>
    </row>
    <row r="131" spans="1:36" outlineLevel="1" x14ac:dyDescent="0.25">
      <c r="A131" s="103" t="str">
        <f t="shared" si="36"/>
        <v>PuyallupCommercialR2YD1W</v>
      </c>
      <c r="B131" s="103" t="s">
        <v>300</v>
      </c>
      <c r="C131" s="103" t="s">
        <v>301</v>
      </c>
      <c r="D131" s="200">
        <v>243.38</v>
      </c>
      <c r="E131" s="200">
        <v>245.70500000000001</v>
      </c>
      <c r="F131" s="200">
        <v>289.27999999999997</v>
      </c>
      <c r="G131" s="129">
        <v>40474.854999999996</v>
      </c>
      <c r="H131" s="129">
        <v>40980.794999999998</v>
      </c>
      <c r="I131" s="129">
        <v>42885.764999999999</v>
      </c>
      <c r="J131" s="129">
        <v>43364.584999999999</v>
      </c>
      <c r="K131" s="129">
        <v>43427.555</v>
      </c>
      <c r="L131" s="129">
        <v>43982.614999999998</v>
      </c>
      <c r="M131" s="129">
        <v>43030.400000000001</v>
      </c>
      <c r="N131" s="129">
        <v>43030.400000000001</v>
      </c>
      <c r="O131" s="129">
        <v>41270.614999999998</v>
      </c>
      <c r="P131" s="129">
        <v>41910.329999999994</v>
      </c>
      <c r="Q131" s="129">
        <v>41552.704999999994</v>
      </c>
      <c r="R131" s="129">
        <v>41146.134999999995</v>
      </c>
      <c r="S131" s="130">
        <f t="shared" ref="S131:S137" si="45">+SUM(G131:R131)</f>
        <v>507056.75500000006</v>
      </c>
      <c r="T131" s="189"/>
      <c r="U131" s="132">
        <f t="shared" si="38"/>
        <v>164.72947233471029</v>
      </c>
      <c r="V131" s="132">
        <f t="shared" si="38"/>
        <v>166.78860829042955</v>
      </c>
      <c r="W131" s="132">
        <f t="shared" ref="W131:AA181" si="46">+IFERROR(I131/$F131,0)</f>
        <v>148.25001728429206</v>
      </c>
      <c r="X131" s="132">
        <f t="shared" si="46"/>
        <v>149.90523022676993</v>
      </c>
      <c r="Y131" s="132">
        <f t="shared" si="46"/>
        <v>150.12290860066372</v>
      </c>
      <c r="Z131" s="132">
        <f t="shared" si="46"/>
        <v>152.04167242809734</v>
      </c>
      <c r="AA131" s="132">
        <f t="shared" si="46"/>
        <v>148.75000000000003</v>
      </c>
      <c r="AB131" s="132">
        <f t="shared" si="44"/>
        <v>148.75000000000003</v>
      </c>
      <c r="AC131" s="132">
        <f t="shared" si="44"/>
        <v>142.66667242809734</v>
      </c>
      <c r="AD131" s="132">
        <f t="shared" si="44"/>
        <v>144.87807660398229</v>
      </c>
      <c r="AE131" s="132">
        <f t="shared" si="44"/>
        <v>143.64181761615043</v>
      </c>
      <c r="AF131" s="132">
        <f t="shared" si="44"/>
        <v>142.23636269358406</v>
      </c>
      <c r="AG131" s="132">
        <f t="shared" ref="AG131:AG137" si="47">+SUM(U131:AF131)/$AE$2</f>
        <v>150.23006987556474</v>
      </c>
      <c r="AH131" s="149" t="e">
        <v>#VALUE!</v>
      </c>
      <c r="AI131" s="103">
        <v>1</v>
      </c>
      <c r="AJ131" s="105">
        <f t="shared" si="41"/>
        <v>150.23006987556474</v>
      </c>
    </row>
    <row r="132" spans="1:36" outlineLevel="1" x14ac:dyDescent="0.25">
      <c r="A132" s="103" t="str">
        <f t="shared" si="36"/>
        <v>PuyallupCommercialR2YD2W</v>
      </c>
      <c r="B132" s="103" t="s">
        <v>304</v>
      </c>
      <c r="C132" s="103" t="s">
        <v>305</v>
      </c>
      <c r="D132" s="200">
        <v>478.51</v>
      </c>
      <c r="E132" s="200">
        <v>483.08</v>
      </c>
      <c r="F132" s="200">
        <v>568.98</v>
      </c>
      <c r="G132" s="129">
        <v>22127.924999999999</v>
      </c>
      <c r="H132" s="129">
        <v>22127.924999999999</v>
      </c>
      <c r="I132" s="129">
        <v>23328.18</v>
      </c>
      <c r="J132" s="129">
        <v>23328.18</v>
      </c>
      <c r="K132" s="129">
        <v>22261.34</v>
      </c>
      <c r="L132" s="129">
        <v>22261.34</v>
      </c>
      <c r="M132" s="129">
        <v>25035.119999999999</v>
      </c>
      <c r="N132" s="129">
        <v>25035.119999999999</v>
      </c>
      <c r="O132" s="129">
        <v>21064.114999999998</v>
      </c>
      <c r="P132" s="129">
        <v>23253</v>
      </c>
      <c r="Q132" s="129">
        <v>22120.33</v>
      </c>
      <c r="R132" s="129">
        <v>22120.33</v>
      </c>
      <c r="S132" s="130">
        <f t="shared" si="45"/>
        <v>274062.90499999997</v>
      </c>
      <c r="T132" s="189"/>
      <c r="U132" s="132">
        <f t="shared" si="38"/>
        <v>45.805922414506917</v>
      </c>
      <c r="V132" s="132">
        <f t="shared" si="38"/>
        <v>45.805922414506917</v>
      </c>
      <c r="W132" s="132">
        <f t="shared" si="46"/>
        <v>41</v>
      </c>
      <c r="X132" s="132">
        <f t="shared" si="46"/>
        <v>41</v>
      </c>
      <c r="Y132" s="132">
        <f t="shared" si="46"/>
        <v>39.124995606172448</v>
      </c>
      <c r="Z132" s="132">
        <f t="shared" si="46"/>
        <v>39.124995606172448</v>
      </c>
      <c r="AA132" s="132">
        <f t="shared" si="46"/>
        <v>44</v>
      </c>
      <c r="AB132" s="132">
        <f t="shared" si="44"/>
        <v>44</v>
      </c>
      <c r="AC132" s="132">
        <f t="shared" si="44"/>
        <v>37.020835530247105</v>
      </c>
      <c r="AD132" s="132">
        <f t="shared" si="44"/>
        <v>40.867868817884634</v>
      </c>
      <c r="AE132" s="132">
        <f t="shared" si="44"/>
        <v>38.877166156982675</v>
      </c>
      <c r="AF132" s="132">
        <f t="shared" si="44"/>
        <v>38.877166156982675</v>
      </c>
      <c r="AG132" s="132">
        <f t="shared" si="47"/>
        <v>41.292072725287987</v>
      </c>
      <c r="AH132" s="149" t="e">
        <v>#VALUE!</v>
      </c>
      <c r="AI132" s="103">
        <v>1</v>
      </c>
      <c r="AJ132" s="105">
        <f t="shared" si="41"/>
        <v>41.292072725287987</v>
      </c>
    </row>
    <row r="133" spans="1:36" outlineLevel="1" x14ac:dyDescent="0.25">
      <c r="A133" s="103" t="str">
        <f t="shared" si="36"/>
        <v>PuyallupCommercialR2YD3W</v>
      </c>
      <c r="B133" s="103" t="s">
        <v>308</v>
      </c>
      <c r="C133" s="103" t="s">
        <v>309</v>
      </c>
      <c r="D133" s="200">
        <v>713.67</v>
      </c>
      <c r="E133" s="200">
        <v>720.48500000000001</v>
      </c>
      <c r="F133" s="200">
        <v>848.67</v>
      </c>
      <c r="G133" s="129">
        <v>16853.235000000001</v>
      </c>
      <c r="H133" s="129">
        <v>16853.235000000001</v>
      </c>
      <c r="I133" s="129">
        <v>17822.07</v>
      </c>
      <c r="J133" s="129">
        <v>17822.07</v>
      </c>
      <c r="K133" s="129">
        <v>17822.07</v>
      </c>
      <c r="L133" s="129">
        <v>17822.07</v>
      </c>
      <c r="M133" s="129">
        <v>17822.07</v>
      </c>
      <c r="N133" s="129">
        <v>17822.07</v>
      </c>
      <c r="O133" s="129">
        <v>18497.864999999998</v>
      </c>
      <c r="P133" s="129">
        <v>17390.95</v>
      </c>
      <c r="Q133" s="129">
        <v>16695.314999999999</v>
      </c>
      <c r="R133" s="129">
        <v>16695.314999999999</v>
      </c>
      <c r="S133" s="130">
        <f t="shared" si="45"/>
        <v>209918.33500000002</v>
      </c>
      <c r="T133" s="189"/>
      <c r="U133" s="132">
        <f t="shared" si="38"/>
        <v>23.391514049563835</v>
      </c>
      <c r="V133" s="132">
        <f t="shared" si="38"/>
        <v>23.391514049563835</v>
      </c>
      <c r="W133" s="132">
        <f t="shared" si="46"/>
        <v>21</v>
      </c>
      <c r="X133" s="132">
        <f t="shared" si="46"/>
        <v>21</v>
      </c>
      <c r="Y133" s="132">
        <f t="shared" si="46"/>
        <v>21</v>
      </c>
      <c r="Z133" s="132">
        <f t="shared" si="46"/>
        <v>21</v>
      </c>
      <c r="AA133" s="132">
        <f t="shared" si="46"/>
        <v>21</v>
      </c>
      <c r="AB133" s="132">
        <f t="shared" si="44"/>
        <v>21</v>
      </c>
      <c r="AC133" s="132">
        <f t="shared" si="44"/>
        <v>21.796298914772525</v>
      </c>
      <c r="AD133" s="132">
        <f t="shared" si="44"/>
        <v>20.492005137450366</v>
      </c>
      <c r="AE133" s="132">
        <f t="shared" si="44"/>
        <v>19.672328466895259</v>
      </c>
      <c r="AF133" s="132">
        <f t="shared" si="44"/>
        <v>19.672328466895259</v>
      </c>
      <c r="AG133" s="132">
        <f t="shared" si="47"/>
        <v>21.201332423761759</v>
      </c>
      <c r="AH133" s="149" t="e">
        <v>#VALUE!</v>
      </c>
      <c r="AI133" s="103">
        <v>1</v>
      </c>
      <c r="AJ133" s="105">
        <f t="shared" si="41"/>
        <v>21.201332423761759</v>
      </c>
    </row>
    <row r="134" spans="1:36" outlineLevel="1" x14ac:dyDescent="0.25">
      <c r="A134" s="103" t="str">
        <f t="shared" si="36"/>
        <v>PuyallupCommercialR2YD4W</v>
      </c>
      <c r="B134" s="103" t="s">
        <v>310</v>
      </c>
      <c r="C134" s="103" t="s">
        <v>311</v>
      </c>
      <c r="D134" s="200">
        <v>948.86</v>
      </c>
      <c r="E134" s="200">
        <v>957.92499999999995</v>
      </c>
      <c r="F134" s="200">
        <v>1128.42</v>
      </c>
      <c r="G134" s="129">
        <v>2134.11</v>
      </c>
      <c r="H134" s="129">
        <v>2134.11</v>
      </c>
      <c r="I134" s="129">
        <v>2256.84</v>
      </c>
      <c r="J134" s="129">
        <v>2256.84</v>
      </c>
      <c r="K134" s="129">
        <v>2256.84</v>
      </c>
      <c r="L134" s="129">
        <v>2256.84</v>
      </c>
      <c r="M134" s="129">
        <v>2256.84</v>
      </c>
      <c r="N134" s="129">
        <v>2256.84</v>
      </c>
      <c r="O134" s="129">
        <v>3417.5</v>
      </c>
      <c r="P134" s="129">
        <v>2114.11</v>
      </c>
      <c r="Q134" s="129">
        <v>2114.11</v>
      </c>
      <c r="R134" s="129">
        <v>2114.11</v>
      </c>
      <c r="S134" s="130">
        <f t="shared" si="45"/>
        <v>27569.090000000004</v>
      </c>
      <c r="T134" s="189"/>
      <c r="U134" s="132">
        <f t="shared" si="38"/>
        <v>2.2278466477020644</v>
      </c>
      <c r="V134" s="132">
        <f t="shared" si="38"/>
        <v>2.2278466477020644</v>
      </c>
      <c r="W134" s="132">
        <f t="shared" si="46"/>
        <v>2</v>
      </c>
      <c r="X134" s="132">
        <f t="shared" si="46"/>
        <v>2</v>
      </c>
      <c r="Y134" s="132">
        <f t="shared" si="46"/>
        <v>2</v>
      </c>
      <c r="Z134" s="132">
        <f t="shared" si="46"/>
        <v>2</v>
      </c>
      <c r="AA134" s="132">
        <f t="shared" si="46"/>
        <v>2</v>
      </c>
      <c r="AB134" s="132">
        <f t="shared" si="44"/>
        <v>2</v>
      </c>
      <c r="AC134" s="132">
        <f t="shared" si="44"/>
        <v>3.0285709221743673</v>
      </c>
      <c r="AD134" s="132">
        <f t="shared" si="44"/>
        <v>1.8735134081281792</v>
      </c>
      <c r="AE134" s="132">
        <f t="shared" si="44"/>
        <v>1.8735134081281792</v>
      </c>
      <c r="AF134" s="132">
        <f t="shared" si="44"/>
        <v>1.8735134081281792</v>
      </c>
      <c r="AG134" s="132">
        <f t="shared" si="47"/>
        <v>2.0920670368302527</v>
      </c>
      <c r="AH134" s="149" t="e">
        <v>#VALUE!</v>
      </c>
      <c r="AI134" s="103">
        <v>1</v>
      </c>
      <c r="AJ134" s="105">
        <f t="shared" si="41"/>
        <v>2.0920670368302527</v>
      </c>
    </row>
    <row r="135" spans="1:36" outlineLevel="1" x14ac:dyDescent="0.25">
      <c r="A135" s="103" t="str">
        <f t="shared" si="36"/>
        <v>PuyallupCommercialR2YD5W</v>
      </c>
      <c r="B135" s="103" t="s">
        <v>312</v>
      </c>
      <c r="C135" s="103" t="s">
        <v>313</v>
      </c>
      <c r="D135" s="200">
        <v>1184.08</v>
      </c>
      <c r="E135" s="200">
        <v>1195.3900000000001</v>
      </c>
      <c r="F135" s="200">
        <v>1408.2</v>
      </c>
      <c r="G135" s="129">
        <v>6658</v>
      </c>
      <c r="H135" s="129">
        <v>6658</v>
      </c>
      <c r="I135" s="129">
        <v>7041</v>
      </c>
      <c r="J135" s="129">
        <v>7041</v>
      </c>
      <c r="K135" s="129">
        <v>7041</v>
      </c>
      <c r="L135" s="129">
        <v>7041</v>
      </c>
      <c r="M135" s="129">
        <v>7041</v>
      </c>
      <c r="N135" s="129">
        <v>7041</v>
      </c>
      <c r="O135" s="129">
        <v>7041</v>
      </c>
      <c r="P135" s="129">
        <v>6595.6</v>
      </c>
      <c r="Q135" s="129">
        <v>6595.6</v>
      </c>
      <c r="R135" s="129">
        <v>6595.6</v>
      </c>
      <c r="S135" s="130">
        <f t="shared" si="45"/>
        <v>82389.800000000017</v>
      </c>
      <c r="T135" s="189"/>
      <c r="U135" s="132">
        <f t="shared" si="38"/>
        <v>5.5697303808798795</v>
      </c>
      <c r="V135" s="132">
        <f t="shared" si="38"/>
        <v>5.5697303808798795</v>
      </c>
      <c r="W135" s="132">
        <f t="shared" si="46"/>
        <v>5</v>
      </c>
      <c r="X135" s="132">
        <f t="shared" si="46"/>
        <v>5</v>
      </c>
      <c r="Y135" s="132">
        <f t="shared" si="46"/>
        <v>5</v>
      </c>
      <c r="Z135" s="132">
        <f t="shared" si="46"/>
        <v>5</v>
      </c>
      <c r="AA135" s="132">
        <f t="shared" si="46"/>
        <v>5</v>
      </c>
      <c r="AB135" s="132">
        <f t="shared" si="44"/>
        <v>5</v>
      </c>
      <c r="AC135" s="132">
        <f t="shared" si="44"/>
        <v>5</v>
      </c>
      <c r="AD135" s="132">
        <f t="shared" si="44"/>
        <v>4.6837097003266583</v>
      </c>
      <c r="AE135" s="132">
        <f t="shared" si="44"/>
        <v>4.6837097003266583</v>
      </c>
      <c r="AF135" s="132">
        <f t="shared" si="44"/>
        <v>4.6837097003266583</v>
      </c>
      <c r="AG135" s="132">
        <f t="shared" si="47"/>
        <v>5.0158824885616449</v>
      </c>
      <c r="AH135" s="149" t="e">
        <v>#VALUE!</v>
      </c>
      <c r="AI135" s="103">
        <v>1</v>
      </c>
      <c r="AJ135" s="105">
        <f t="shared" si="41"/>
        <v>5.0158824885616449</v>
      </c>
    </row>
    <row r="136" spans="1:36" outlineLevel="1" x14ac:dyDescent="0.25">
      <c r="A136" s="103" t="str">
        <f t="shared" si="36"/>
        <v>PuyallupCommercialR2YDEOW</v>
      </c>
      <c r="B136" s="103" t="s">
        <v>314</v>
      </c>
      <c r="C136" s="103" t="s">
        <v>315</v>
      </c>
      <c r="D136" s="200">
        <v>0</v>
      </c>
      <c r="E136" s="200">
        <v>0</v>
      </c>
      <c r="F136" s="200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30">
        <f t="shared" si="45"/>
        <v>0</v>
      </c>
      <c r="T136" s="189"/>
      <c r="U136" s="132">
        <f t="shared" si="38"/>
        <v>0</v>
      </c>
      <c r="V136" s="132">
        <f t="shared" si="38"/>
        <v>0</v>
      </c>
      <c r="W136" s="132">
        <f t="shared" si="46"/>
        <v>0</v>
      </c>
      <c r="X136" s="132">
        <f t="shared" si="46"/>
        <v>0</v>
      </c>
      <c r="Y136" s="132">
        <f t="shared" si="46"/>
        <v>0</v>
      </c>
      <c r="Z136" s="132">
        <f t="shared" si="46"/>
        <v>0</v>
      </c>
      <c r="AA136" s="132">
        <f t="shared" si="46"/>
        <v>0</v>
      </c>
      <c r="AB136" s="132">
        <f t="shared" si="44"/>
        <v>0</v>
      </c>
      <c r="AC136" s="132">
        <f t="shared" si="44"/>
        <v>0</v>
      </c>
      <c r="AD136" s="132">
        <f t="shared" si="44"/>
        <v>0</v>
      </c>
      <c r="AE136" s="132">
        <f t="shared" si="44"/>
        <v>0</v>
      </c>
      <c r="AF136" s="132">
        <f t="shared" si="44"/>
        <v>0</v>
      </c>
      <c r="AG136" s="132">
        <f t="shared" si="47"/>
        <v>0</v>
      </c>
      <c r="AH136" s="149" t="e">
        <v>#VALUE!</v>
      </c>
      <c r="AI136" s="103">
        <v>1</v>
      </c>
      <c r="AJ136" s="105">
        <f t="shared" si="41"/>
        <v>0</v>
      </c>
    </row>
    <row r="137" spans="1:36" outlineLevel="1" x14ac:dyDescent="0.25">
      <c r="A137" s="103" t="str">
        <f t="shared" si="36"/>
        <v>PuyallupCommercialR2YDTPU</v>
      </c>
      <c r="B137" s="103" t="s">
        <v>316</v>
      </c>
      <c r="C137" s="103" t="s">
        <v>317</v>
      </c>
      <c r="D137" s="200">
        <v>0</v>
      </c>
      <c r="E137" s="200">
        <v>0</v>
      </c>
      <c r="F137" s="200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30">
        <f t="shared" si="45"/>
        <v>0</v>
      </c>
      <c r="T137" s="189"/>
      <c r="U137" s="132">
        <f t="shared" si="38"/>
        <v>0</v>
      </c>
      <c r="V137" s="132">
        <f t="shared" si="38"/>
        <v>0</v>
      </c>
      <c r="W137" s="132">
        <f t="shared" si="46"/>
        <v>0</v>
      </c>
      <c r="X137" s="132">
        <f t="shared" si="46"/>
        <v>0</v>
      </c>
      <c r="Y137" s="132">
        <f t="shared" si="46"/>
        <v>0</v>
      </c>
      <c r="Z137" s="132">
        <f t="shared" si="46"/>
        <v>0</v>
      </c>
      <c r="AA137" s="132">
        <f t="shared" si="46"/>
        <v>0</v>
      </c>
      <c r="AB137" s="132">
        <f t="shared" si="44"/>
        <v>0</v>
      </c>
      <c r="AC137" s="132">
        <f t="shared" si="44"/>
        <v>0</v>
      </c>
      <c r="AD137" s="132">
        <f t="shared" si="44"/>
        <v>0</v>
      </c>
      <c r="AE137" s="132">
        <f t="shared" si="44"/>
        <v>0</v>
      </c>
      <c r="AF137" s="132">
        <f t="shared" si="44"/>
        <v>0</v>
      </c>
      <c r="AG137" s="132">
        <f t="shared" si="47"/>
        <v>0</v>
      </c>
      <c r="AH137" s="149" t="e">
        <v>#VALUE!</v>
      </c>
      <c r="AI137" s="103">
        <v>1</v>
      </c>
      <c r="AJ137" s="105">
        <f t="shared" si="41"/>
        <v>0</v>
      </c>
    </row>
    <row r="138" spans="1:36" outlineLevel="1" x14ac:dyDescent="0.25">
      <c r="A138" s="103" t="str">
        <f t="shared" si="36"/>
        <v>PuyallupCommercialF4YD1W</v>
      </c>
      <c r="B138" s="103" t="s">
        <v>318</v>
      </c>
      <c r="C138" s="103" t="s">
        <v>319</v>
      </c>
      <c r="D138" s="200">
        <v>479.96</v>
      </c>
      <c r="E138" s="200">
        <v>484.54500000000002</v>
      </c>
      <c r="F138" s="200">
        <v>570.25</v>
      </c>
      <c r="G138" s="129">
        <v>24687.5</v>
      </c>
      <c r="H138" s="129">
        <v>24687.5</v>
      </c>
      <c r="I138" s="129">
        <v>28227.375</v>
      </c>
      <c r="J138" s="129">
        <v>28227.375</v>
      </c>
      <c r="K138" s="129">
        <v>27942.25</v>
      </c>
      <c r="L138" s="129">
        <v>27942.25</v>
      </c>
      <c r="M138" s="129">
        <v>28084.814999999999</v>
      </c>
      <c r="N138" s="129">
        <v>28084.814999999999</v>
      </c>
      <c r="O138" s="129">
        <v>25233.56</v>
      </c>
      <c r="P138" s="129">
        <v>24715.305</v>
      </c>
      <c r="Q138" s="129">
        <v>24381.32</v>
      </c>
      <c r="R138" s="129">
        <v>24381.32</v>
      </c>
      <c r="S138" s="130">
        <f t="shared" si="37"/>
        <v>316595.38500000001</v>
      </c>
      <c r="T138" s="189"/>
      <c r="U138" s="132">
        <f t="shared" si="38"/>
        <v>50.949860178105233</v>
      </c>
      <c r="V138" s="132">
        <f t="shared" si="38"/>
        <v>50.949860178105233</v>
      </c>
      <c r="W138" s="132">
        <f t="shared" si="46"/>
        <v>49.5</v>
      </c>
      <c r="X138" s="132">
        <f t="shared" si="46"/>
        <v>49.5</v>
      </c>
      <c r="Y138" s="132">
        <f t="shared" si="46"/>
        <v>49</v>
      </c>
      <c r="Z138" s="132">
        <f t="shared" si="46"/>
        <v>49</v>
      </c>
      <c r="AA138" s="132">
        <f t="shared" si="46"/>
        <v>49.250004384042086</v>
      </c>
      <c r="AB138" s="132">
        <f t="shared" si="44"/>
        <v>49.250004384042086</v>
      </c>
      <c r="AC138" s="132">
        <f t="shared" si="44"/>
        <v>44.249995615957914</v>
      </c>
      <c r="AD138" s="132">
        <f t="shared" si="44"/>
        <v>43.341174923279262</v>
      </c>
      <c r="AE138" s="132">
        <f t="shared" si="44"/>
        <v>42.755493204734762</v>
      </c>
      <c r="AF138" s="132">
        <f t="shared" si="44"/>
        <v>42.755493204734762</v>
      </c>
      <c r="AG138" s="132">
        <f t="shared" si="40"/>
        <v>47.541823839416786</v>
      </c>
      <c r="AH138" s="149"/>
      <c r="AI138" s="103">
        <v>1</v>
      </c>
      <c r="AJ138" s="105">
        <f t="shared" si="41"/>
        <v>47.541823839416786</v>
      </c>
    </row>
    <row r="139" spans="1:36" outlineLevel="1" x14ac:dyDescent="0.25">
      <c r="A139" s="103" t="str">
        <f t="shared" si="36"/>
        <v>PuyallupCommercialF4YD2W</v>
      </c>
      <c r="B139" s="103" t="s">
        <v>320</v>
      </c>
      <c r="C139" s="103" t="s">
        <v>321</v>
      </c>
      <c r="D139" s="200">
        <v>951.53</v>
      </c>
      <c r="E139" s="200">
        <v>960.62</v>
      </c>
      <c r="F139" s="200">
        <v>1130.73</v>
      </c>
      <c r="G139" s="129">
        <v>22580.019999999997</v>
      </c>
      <c r="H139" s="129">
        <v>22580.019999999997</v>
      </c>
      <c r="I139" s="129">
        <v>22614.6</v>
      </c>
      <c r="J139" s="129">
        <v>22614.6</v>
      </c>
      <c r="K139" s="129">
        <v>22614.6</v>
      </c>
      <c r="L139" s="129">
        <v>22614.6</v>
      </c>
      <c r="M139" s="129">
        <v>22614.6</v>
      </c>
      <c r="N139" s="129">
        <v>22614.6</v>
      </c>
      <c r="O139" s="129">
        <v>24876.059999999998</v>
      </c>
      <c r="P139" s="129">
        <v>25429.440000000002</v>
      </c>
      <c r="Q139" s="129">
        <v>23388.230000000003</v>
      </c>
      <c r="R139" s="129">
        <v>23388.230000000003</v>
      </c>
      <c r="S139" s="130">
        <f t="shared" si="37"/>
        <v>277929.60000000003</v>
      </c>
      <c r="T139" s="189"/>
      <c r="U139" s="132">
        <f t="shared" si="38"/>
        <v>23.505673419250066</v>
      </c>
      <c r="V139" s="132">
        <f t="shared" si="38"/>
        <v>23.505673419250066</v>
      </c>
      <c r="W139" s="132">
        <f t="shared" si="46"/>
        <v>20</v>
      </c>
      <c r="X139" s="132">
        <f t="shared" si="46"/>
        <v>20</v>
      </c>
      <c r="Y139" s="132">
        <f t="shared" si="46"/>
        <v>20</v>
      </c>
      <c r="Z139" s="132">
        <f t="shared" si="46"/>
        <v>20</v>
      </c>
      <c r="AA139" s="132">
        <f t="shared" si="46"/>
        <v>20</v>
      </c>
      <c r="AB139" s="132">
        <f t="shared" si="44"/>
        <v>20</v>
      </c>
      <c r="AC139" s="132">
        <f t="shared" si="44"/>
        <v>21.999999999999996</v>
      </c>
      <c r="AD139" s="132">
        <f t="shared" si="44"/>
        <v>22.489400652675705</v>
      </c>
      <c r="AE139" s="132">
        <f t="shared" si="44"/>
        <v>20.684186322110499</v>
      </c>
      <c r="AF139" s="132">
        <f t="shared" si="44"/>
        <v>20.684186322110499</v>
      </c>
      <c r="AG139" s="132">
        <f t="shared" si="40"/>
        <v>21.072426677949732</v>
      </c>
      <c r="AH139" s="149"/>
      <c r="AI139" s="103">
        <v>1</v>
      </c>
      <c r="AJ139" s="105">
        <f t="shared" si="41"/>
        <v>21.072426677949732</v>
      </c>
    </row>
    <row r="140" spans="1:36" outlineLevel="1" x14ac:dyDescent="0.25">
      <c r="A140" s="103" t="str">
        <f t="shared" si="36"/>
        <v>PuyallupCommercialF4YD3W</v>
      </c>
      <c r="B140" s="103" t="s">
        <v>322</v>
      </c>
      <c r="C140" s="103" t="s">
        <v>323</v>
      </c>
      <c r="D140" s="200">
        <v>1422.97</v>
      </c>
      <c r="E140" s="200">
        <v>1436.56</v>
      </c>
      <c r="F140" s="200">
        <v>1691.08</v>
      </c>
      <c r="G140" s="129">
        <v>6398.26</v>
      </c>
      <c r="H140" s="129">
        <v>6398.26</v>
      </c>
      <c r="I140" s="129">
        <v>6764.32</v>
      </c>
      <c r="J140" s="129">
        <v>6764.32</v>
      </c>
      <c r="K140" s="129">
        <v>6764.32</v>
      </c>
      <c r="L140" s="129">
        <v>6764.32</v>
      </c>
      <c r="M140" s="129">
        <v>6764.32</v>
      </c>
      <c r="N140" s="129">
        <v>6764.32</v>
      </c>
      <c r="O140" s="129">
        <v>6764.32</v>
      </c>
      <c r="P140" s="129">
        <v>4753.71</v>
      </c>
      <c r="Q140" s="129">
        <v>6764.8950000000004</v>
      </c>
      <c r="R140" s="129">
        <v>6764.8950000000004</v>
      </c>
      <c r="S140" s="130">
        <f t="shared" si="37"/>
        <v>78430.259999999995</v>
      </c>
      <c r="T140" s="189"/>
      <c r="U140" s="132">
        <f t="shared" si="38"/>
        <v>4.4538759258227989</v>
      </c>
      <c r="V140" s="132">
        <f t="shared" si="38"/>
        <v>4.4538759258227989</v>
      </c>
      <c r="W140" s="132">
        <f t="shared" si="46"/>
        <v>4</v>
      </c>
      <c r="X140" s="132">
        <f t="shared" si="46"/>
        <v>4</v>
      </c>
      <c r="Y140" s="132">
        <f t="shared" si="46"/>
        <v>4</v>
      </c>
      <c r="Z140" s="132">
        <f t="shared" si="46"/>
        <v>4</v>
      </c>
      <c r="AA140" s="132">
        <f t="shared" si="46"/>
        <v>4</v>
      </c>
      <c r="AB140" s="132">
        <f t="shared" si="44"/>
        <v>4</v>
      </c>
      <c r="AC140" s="132">
        <f t="shared" si="44"/>
        <v>4</v>
      </c>
      <c r="AD140" s="132">
        <f t="shared" si="44"/>
        <v>2.8110497433592734</v>
      </c>
      <c r="AE140" s="132">
        <f t="shared" si="44"/>
        <v>4.0003400193958898</v>
      </c>
      <c r="AF140" s="132">
        <f t="shared" si="44"/>
        <v>4.0003400193958898</v>
      </c>
      <c r="AG140" s="132">
        <f t="shared" si="40"/>
        <v>3.9766234694830551</v>
      </c>
      <c r="AH140" s="149"/>
      <c r="AI140" s="103">
        <v>1</v>
      </c>
      <c r="AJ140" s="105">
        <f t="shared" si="41"/>
        <v>3.9766234694830551</v>
      </c>
    </row>
    <row r="141" spans="1:36" outlineLevel="1" x14ac:dyDescent="0.25">
      <c r="A141" s="103" t="str">
        <f t="shared" si="36"/>
        <v>PuyallupCommercialF4YD4W</v>
      </c>
      <c r="B141" s="103" t="s">
        <v>324</v>
      </c>
      <c r="C141" s="103" t="s">
        <v>325</v>
      </c>
      <c r="D141" s="200">
        <v>1897.19</v>
      </c>
      <c r="E141" s="200">
        <v>1915.31</v>
      </c>
      <c r="F141" s="200">
        <v>2254.65</v>
      </c>
      <c r="G141" s="129">
        <v>2132.6350000000002</v>
      </c>
      <c r="H141" s="129">
        <v>2132.6350000000002</v>
      </c>
      <c r="I141" s="129">
        <v>2254.65</v>
      </c>
      <c r="J141" s="129">
        <v>2254.65</v>
      </c>
      <c r="K141" s="129">
        <v>2254.65</v>
      </c>
      <c r="L141" s="129">
        <v>2254.65</v>
      </c>
      <c r="M141" s="129">
        <v>2254.65</v>
      </c>
      <c r="N141" s="129">
        <v>2254.65</v>
      </c>
      <c r="O141" s="129">
        <v>2254.65</v>
      </c>
      <c r="P141" s="129">
        <v>2112.65</v>
      </c>
      <c r="Q141" s="129">
        <v>2112.65</v>
      </c>
      <c r="R141" s="129">
        <v>2112.65</v>
      </c>
      <c r="S141" s="130">
        <f t="shared" si="37"/>
        <v>26385.770000000004</v>
      </c>
      <c r="T141" s="189"/>
      <c r="U141" s="132">
        <f t="shared" si="38"/>
        <v>1.1134672716166052</v>
      </c>
      <c r="V141" s="132">
        <f t="shared" si="38"/>
        <v>1.1134672716166052</v>
      </c>
      <c r="W141" s="132">
        <f t="shared" si="46"/>
        <v>1</v>
      </c>
      <c r="X141" s="132">
        <f t="shared" si="46"/>
        <v>1</v>
      </c>
      <c r="Y141" s="132">
        <f t="shared" si="46"/>
        <v>1</v>
      </c>
      <c r="Z141" s="132">
        <f t="shared" si="46"/>
        <v>1</v>
      </c>
      <c r="AA141" s="132">
        <f t="shared" si="46"/>
        <v>1</v>
      </c>
      <c r="AB141" s="132">
        <f t="shared" si="44"/>
        <v>1</v>
      </c>
      <c r="AC141" s="132">
        <f t="shared" si="44"/>
        <v>1</v>
      </c>
      <c r="AD141" s="132">
        <f t="shared" si="44"/>
        <v>0.93701904951988113</v>
      </c>
      <c r="AE141" s="132">
        <f t="shared" si="44"/>
        <v>0.93701904951988113</v>
      </c>
      <c r="AF141" s="132">
        <f t="shared" si="44"/>
        <v>0.93701904951988113</v>
      </c>
      <c r="AG141" s="132">
        <f t="shared" si="40"/>
        <v>1.003165974316071</v>
      </c>
      <c r="AH141" s="149"/>
      <c r="AI141" s="103">
        <v>1</v>
      </c>
      <c r="AJ141" s="105">
        <f t="shared" si="41"/>
        <v>1.003165974316071</v>
      </c>
    </row>
    <row r="142" spans="1:36" outlineLevel="1" x14ac:dyDescent="0.25">
      <c r="A142" s="103" t="str">
        <f t="shared" si="36"/>
        <v>PuyallupCommercialF6YD1W</v>
      </c>
      <c r="B142" s="103" t="s">
        <v>326</v>
      </c>
      <c r="C142" s="103" t="s">
        <v>327</v>
      </c>
      <c r="D142" s="200">
        <v>688.89</v>
      </c>
      <c r="E142" s="200">
        <v>695.47</v>
      </c>
      <c r="F142" s="200">
        <v>817.67</v>
      </c>
      <c r="G142" s="129">
        <v>42319.08</v>
      </c>
      <c r="H142" s="129">
        <v>42319.08</v>
      </c>
      <c r="I142" s="129">
        <v>43309.1</v>
      </c>
      <c r="J142" s="129">
        <v>43104.689999999995</v>
      </c>
      <c r="K142" s="129">
        <v>42384.135000000002</v>
      </c>
      <c r="L142" s="129">
        <v>42384.135000000002</v>
      </c>
      <c r="M142" s="129">
        <v>44330.32</v>
      </c>
      <c r="N142" s="129">
        <v>44723.58</v>
      </c>
      <c r="O142" s="129">
        <v>46972.174999999996</v>
      </c>
      <c r="P142" s="129">
        <v>41106.780000000006</v>
      </c>
      <c r="Q142" s="129">
        <v>41681.699999999997</v>
      </c>
      <c r="R142" s="129">
        <v>41681.699999999997</v>
      </c>
      <c r="S142" s="130">
        <f t="shared" si="37"/>
        <v>516316.47500000009</v>
      </c>
      <c r="T142" s="189"/>
      <c r="U142" s="132">
        <f t="shared" si="38"/>
        <v>60.849612492271412</v>
      </c>
      <c r="V142" s="132">
        <f t="shared" si="38"/>
        <v>60.849612492271412</v>
      </c>
      <c r="W142" s="132">
        <f t="shared" si="46"/>
        <v>52.966477918964863</v>
      </c>
      <c r="X142" s="132">
        <f t="shared" si="46"/>
        <v>52.716487091369373</v>
      </c>
      <c r="Y142" s="132">
        <f t="shared" si="46"/>
        <v>51.83525749996943</v>
      </c>
      <c r="Z142" s="132">
        <f t="shared" si="46"/>
        <v>51.83525749996943</v>
      </c>
      <c r="AA142" s="132">
        <f t="shared" si="46"/>
        <v>54.215416977509264</v>
      </c>
      <c r="AB142" s="132">
        <f t="shared" si="44"/>
        <v>54.696368950799226</v>
      </c>
      <c r="AC142" s="132">
        <f t="shared" si="44"/>
        <v>57.446372008267389</v>
      </c>
      <c r="AD142" s="132">
        <f t="shared" si="44"/>
        <v>50.273068597355909</v>
      </c>
      <c r="AE142" s="132">
        <f t="shared" si="44"/>
        <v>50.976188437878363</v>
      </c>
      <c r="AF142" s="132">
        <f t="shared" si="44"/>
        <v>50.976188437878363</v>
      </c>
      <c r="AG142" s="132">
        <f t="shared" si="40"/>
        <v>54.136359033708707</v>
      </c>
      <c r="AH142" s="149"/>
      <c r="AI142" s="103">
        <v>1</v>
      </c>
      <c r="AJ142" s="105">
        <f t="shared" si="41"/>
        <v>54.136359033708707</v>
      </c>
    </row>
    <row r="143" spans="1:36" outlineLevel="1" x14ac:dyDescent="0.25">
      <c r="A143" s="103" t="str">
        <f t="shared" si="36"/>
        <v>PuyallupCommercialF6YD2W</v>
      </c>
      <c r="B143" s="103" t="s">
        <v>328</v>
      </c>
      <c r="C143" s="103" t="s">
        <v>329</v>
      </c>
      <c r="D143" s="200">
        <v>1369.09</v>
      </c>
      <c r="E143" s="200">
        <v>1382.165</v>
      </c>
      <c r="F143" s="200">
        <v>1625.22</v>
      </c>
      <c r="G143" s="129">
        <v>59166.995000000003</v>
      </c>
      <c r="H143" s="129">
        <v>59166.995000000003</v>
      </c>
      <c r="I143" s="129">
        <v>61753.58</v>
      </c>
      <c r="J143" s="129">
        <v>61753.58</v>
      </c>
      <c r="K143" s="129">
        <v>66600.160000000003</v>
      </c>
      <c r="L143" s="129">
        <v>66600.160000000003</v>
      </c>
      <c r="M143" s="129">
        <v>65008.800000000003</v>
      </c>
      <c r="N143" s="129">
        <v>65008.800000000003</v>
      </c>
      <c r="O143" s="129">
        <v>65821.41</v>
      </c>
      <c r="P143" s="129">
        <v>58472.409999999996</v>
      </c>
      <c r="Q143" s="129">
        <v>58612.44</v>
      </c>
      <c r="R143" s="129">
        <v>58612.44</v>
      </c>
      <c r="S143" s="130">
        <f t="shared" si="37"/>
        <v>746577.77</v>
      </c>
      <c r="T143" s="189"/>
      <c r="U143" s="132">
        <f t="shared" si="38"/>
        <v>42.80747595258164</v>
      </c>
      <c r="V143" s="132">
        <f t="shared" si="38"/>
        <v>42.80747595258164</v>
      </c>
      <c r="W143" s="132">
        <f t="shared" si="46"/>
        <v>37.997058859723609</v>
      </c>
      <c r="X143" s="132">
        <f t="shared" si="46"/>
        <v>37.997058859723609</v>
      </c>
      <c r="Y143" s="132">
        <f t="shared" si="46"/>
        <v>40.979165897540028</v>
      </c>
      <c r="Z143" s="132">
        <f t="shared" si="46"/>
        <v>40.979165897540028</v>
      </c>
      <c r="AA143" s="132">
        <f t="shared" si="46"/>
        <v>40</v>
      </c>
      <c r="AB143" s="132">
        <f t="shared" si="44"/>
        <v>40</v>
      </c>
      <c r="AC143" s="132">
        <f t="shared" si="44"/>
        <v>40.5</v>
      </c>
      <c r="AD143" s="132">
        <f t="shared" si="44"/>
        <v>35.978150650373486</v>
      </c>
      <c r="AE143" s="132">
        <f t="shared" si="44"/>
        <v>36.064311293240301</v>
      </c>
      <c r="AF143" s="132">
        <f t="shared" si="44"/>
        <v>36.064311293240301</v>
      </c>
      <c r="AG143" s="132">
        <f t="shared" si="40"/>
        <v>39.347847888045386</v>
      </c>
      <c r="AH143" s="149"/>
      <c r="AI143" s="103">
        <v>1</v>
      </c>
      <c r="AJ143" s="105">
        <f t="shared" si="41"/>
        <v>39.347847888045386</v>
      </c>
    </row>
    <row r="144" spans="1:36" outlineLevel="1" x14ac:dyDescent="0.25">
      <c r="A144" s="103" t="str">
        <f t="shared" si="36"/>
        <v>PuyallupCommercialF6YD3W</v>
      </c>
      <c r="B144" s="103" t="s">
        <v>330</v>
      </c>
      <c r="C144" s="103" t="s">
        <v>331</v>
      </c>
      <c r="D144" s="200">
        <v>2049.21</v>
      </c>
      <c r="E144" s="200">
        <v>2068.7800000000002</v>
      </c>
      <c r="F144" s="200">
        <v>2432.6799999999998</v>
      </c>
      <c r="G144" s="129">
        <v>63395.055</v>
      </c>
      <c r="H144" s="129">
        <v>63395.055</v>
      </c>
      <c r="I144" s="129">
        <v>63846.235000000001</v>
      </c>
      <c r="J144" s="129">
        <v>64200.395000000004</v>
      </c>
      <c r="K144" s="129">
        <v>65276.915000000001</v>
      </c>
      <c r="L144" s="129">
        <v>65276.915000000001</v>
      </c>
      <c r="M144" s="129">
        <v>55951.64</v>
      </c>
      <c r="N144" s="129">
        <v>55951.64</v>
      </c>
      <c r="O144" s="129">
        <v>54688.52</v>
      </c>
      <c r="P144" s="129">
        <v>60608.14</v>
      </c>
      <c r="Q144" s="129">
        <v>62713.2</v>
      </c>
      <c r="R144" s="129">
        <v>62713.2</v>
      </c>
      <c r="S144" s="130">
        <f t="shared" si="37"/>
        <v>738016.90999999992</v>
      </c>
      <c r="T144" s="189"/>
      <c r="U144" s="132">
        <f t="shared" si="38"/>
        <v>30.643690967623428</v>
      </c>
      <c r="V144" s="132">
        <f t="shared" si="38"/>
        <v>30.643690967623428</v>
      </c>
      <c r="W144" s="132">
        <f t="shared" si="46"/>
        <v>26.245225430389532</v>
      </c>
      <c r="X144" s="132">
        <f t="shared" si="46"/>
        <v>26.390809724254733</v>
      </c>
      <c r="Y144" s="132">
        <f t="shared" si="46"/>
        <v>26.833334018448792</v>
      </c>
      <c r="Z144" s="132">
        <f t="shared" si="46"/>
        <v>26.833334018448792</v>
      </c>
      <c r="AA144" s="132">
        <f t="shared" si="46"/>
        <v>23</v>
      </c>
      <c r="AB144" s="132">
        <f t="shared" si="44"/>
        <v>23</v>
      </c>
      <c r="AC144" s="132">
        <f t="shared" si="44"/>
        <v>22.480770179390632</v>
      </c>
      <c r="AD144" s="132">
        <f t="shared" si="44"/>
        <v>24.91414407155894</v>
      </c>
      <c r="AE144" s="132">
        <f t="shared" si="44"/>
        <v>25.779469556209612</v>
      </c>
      <c r="AF144" s="132">
        <f t="shared" si="44"/>
        <v>25.779469556209612</v>
      </c>
      <c r="AG144" s="132">
        <f t="shared" si="40"/>
        <v>26.045328207513126</v>
      </c>
      <c r="AH144" s="149"/>
      <c r="AI144" s="103">
        <v>1</v>
      </c>
      <c r="AJ144" s="105">
        <f t="shared" si="41"/>
        <v>26.045328207513126</v>
      </c>
    </row>
    <row r="145" spans="1:36" outlineLevel="1" x14ac:dyDescent="0.25">
      <c r="A145" s="103" t="str">
        <f t="shared" si="36"/>
        <v>PuyallupCommercialF6YD4W</v>
      </c>
      <c r="B145" s="103" t="s">
        <v>332</v>
      </c>
      <c r="C145" s="103" t="s">
        <v>333</v>
      </c>
      <c r="D145" s="200">
        <v>2729.33</v>
      </c>
      <c r="E145" s="200">
        <v>2755.4</v>
      </c>
      <c r="F145" s="200">
        <v>3240.13</v>
      </c>
      <c r="G145" s="129">
        <v>9198.375</v>
      </c>
      <c r="H145" s="129">
        <v>9198.375</v>
      </c>
      <c r="I145" s="129">
        <v>14493.584999999999</v>
      </c>
      <c r="J145" s="129">
        <v>14493.584999999999</v>
      </c>
      <c r="K145" s="129">
        <v>12960.52</v>
      </c>
      <c r="L145" s="129">
        <v>12960.52</v>
      </c>
      <c r="M145" s="129">
        <v>12960.52</v>
      </c>
      <c r="N145" s="129">
        <v>12960.52</v>
      </c>
      <c r="O145" s="129">
        <v>9720.39</v>
      </c>
      <c r="P145" s="129">
        <v>9112.17</v>
      </c>
      <c r="Q145" s="129">
        <v>9112.17</v>
      </c>
      <c r="R145" s="129">
        <v>9112.17</v>
      </c>
      <c r="S145" s="130">
        <f t="shared" si="37"/>
        <v>136282.90000000002</v>
      </c>
      <c r="T145" s="189"/>
      <c r="U145" s="132">
        <f t="shared" si="38"/>
        <v>3.3383084125716773</v>
      </c>
      <c r="V145" s="132">
        <f t="shared" si="38"/>
        <v>3.3383084125716773</v>
      </c>
      <c r="W145" s="132">
        <f t="shared" si="46"/>
        <v>4.4731492254940388</v>
      </c>
      <c r="X145" s="132">
        <f t="shared" si="46"/>
        <v>4.4731492254940388</v>
      </c>
      <c r="Y145" s="132">
        <f t="shared" si="46"/>
        <v>4</v>
      </c>
      <c r="Z145" s="132">
        <f t="shared" si="46"/>
        <v>4</v>
      </c>
      <c r="AA145" s="132">
        <f t="shared" si="46"/>
        <v>4</v>
      </c>
      <c r="AB145" s="132">
        <f t="shared" si="44"/>
        <v>4</v>
      </c>
      <c r="AC145" s="132">
        <f t="shared" si="44"/>
        <v>2.9999999999999996</v>
      </c>
      <c r="AD145" s="132">
        <f t="shared" si="44"/>
        <v>2.8122853095400493</v>
      </c>
      <c r="AE145" s="132">
        <f t="shared" si="44"/>
        <v>2.8122853095400493</v>
      </c>
      <c r="AF145" s="132">
        <f t="shared" si="44"/>
        <v>2.8122853095400493</v>
      </c>
      <c r="AG145" s="132">
        <f t="shared" si="40"/>
        <v>3.588314267062632</v>
      </c>
      <c r="AH145" s="149"/>
      <c r="AI145" s="103">
        <v>1</v>
      </c>
      <c r="AJ145" s="105">
        <f t="shared" si="41"/>
        <v>3.588314267062632</v>
      </c>
    </row>
    <row r="146" spans="1:36" outlineLevel="1" x14ac:dyDescent="0.25">
      <c r="A146" s="103" t="str">
        <f t="shared" si="36"/>
        <v>PuyallupCommercialF6YD5W</v>
      </c>
      <c r="B146" s="103" t="s">
        <v>334</v>
      </c>
      <c r="C146" s="103" t="s">
        <v>335</v>
      </c>
      <c r="D146" s="200">
        <v>3409.45</v>
      </c>
      <c r="E146" s="200">
        <v>3442.0149999999999</v>
      </c>
      <c r="F146" s="200">
        <v>4047.59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7131.47</v>
      </c>
      <c r="P146" s="129">
        <v>0</v>
      </c>
      <c r="Q146" s="129">
        <v>0</v>
      </c>
      <c r="R146" s="129">
        <v>0</v>
      </c>
      <c r="S146" s="130">
        <f t="shared" si="37"/>
        <v>7131.47</v>
      </c>
      <c r="T146" s="189"/>
      <c r="U146" s="132">
        <f t="shared" si="38"/>
        <v>0</v>
      </c>
      <c r="V146" s="132">
        <f t="shared" si="38"/>
        <v>0</v>
      </c>
      <c r="W146" s="132">
        <f t="shared" si="46"/>
        <v>0</v>
      </c>
      <c r="X146" s="132">
        <f t="shared" si="46"/>
        <v>0</v>
      </c>
      <c r="Y146" s="132">
        <f t="shared" si="46"/>
        <v>0</v>
      </c>
      <c r="Z146" s="132">
        <f t="shared" si="46"/>
        <v>0</v>
      </c>
      <c r="AA146" s="132">
        <f t="shared" si="46"/>
        <v>0</v>
      </c>
      <c r="AB146" s="132">
        <f t="shared" si="44"/>
        <v>0</v>
      </c>
      <c r="AC146" s="132">
        <f t="shared" si="44"/>
        <v>1.7619052324963744</v>
      </c>
      <c r="AD146" s="132">
        <f t="shared" si="44"/>
        <v>0</v>
      </c>
      <c r="AE146" s="132">
        <f t="shared" si="44"/>
        <v>0</v>
      </c>
      <c r="AF146" s="132">
        <f t="shared" si="44"/>
        <v>0</v>
      </c>
      <c r="AG146" s="132">
        <f t="shared" si="40"/>
        <v>0.14682543604136453</v>
      </c>
      <c r="AH146" s="149"/>
      <c r="AI146" s="103">
        <v>1</v>
      </c>
      <c r="AJ146" s="105">
        <f t="shared" si="41"/>
        <v>0.14682543604136453</v>
      </c>
    </row>
    <row r="147" spans="1:36" outlineLevel="1" x14ac:dyDescent="0.25">
      <c r="A147" s="103" t="str">
        <f t="shared" si="36"/>
        <v>PuyallupCommercialF8YD2W</v>
      </c>
      <c r="B147" s="103" t="s">
        <v>338</v>
      </c>
      <c r="C147" s="103" t="s">
        <v>339</v>
      </c>
      <c r="D147" s="200">
        <v>1791.65</v>
      </c>
      <c r="E147" s="200">
        <v>1808.76</v>
      </c>
      <c r="F147" s="200">
        <v>2127.62</v>
      </c>
      <c r="G147" s="129">
        <v>2013.105</v>
      </c>
      <c r="H147" s="129">
        <v>2013.105</v>
      </c>
      <c r="I147" s="129">
        <v>2127.62</v>
      </c>
      <c r="J147" s="129">
        <v>2127.62</v>
      </c>
      <c r="K147" s="129">
        <v>2127.62</v>
      </c>
      <c r="L147" s="129">
        <v>2127.62</v>
      </c>
      <c r="M147" s="129">
        <v>2127.62</v>
      </c>
      <c r="N147" s="129">
        <v>2127.62</v>
      </c>
      <c r="O147" s="129">
        <v>2127.62</v>
      </c>
      <c r="P147" s="129">
        <v>1994.24</v>
      </c>
      <c r="Q147" s="129">
        <v>1994.24</v>
      </c>
      <c r="R147" s="129">
        <v>1994.24</v>
      </c>
      <c r="S147" s="130">
        <f t="shared" si="37"/>
        <v>24902.27</v>
      </c>
      <c r="T147" s="189"/>
      <c r="U147" s="132">
        <f t="shared" si="38"/>
        <v>1.1129751874212168</v>
      </c>
      <c r="V147" s="132">
        <f t="shared" si="38"/>
        <v>1.1129751874212168</v>
      </c>
      <c r="W147" s="132">
        <f t="shared" si="46"/>
        <v>1</v>
      </c>
      <c r="X147" s="132">
        <f t="shared" si="46"/>
        <v>1</v>
      </c>
      <c r="Y147" s="132">
        <f t="shared" si="46"/>
        <v>1</v>
      </c>
      <c r="Z147" s="132">
        <f t="shared" si="46"/>
        <v>1</v>
      </c>
      <c r="AA147" s="132">
        <f t="shared" si="46"/>
        <v>1</v>
      </c>
      <c r="AB147" s="132">
        <f t="shared" si="44"/>
        <v>1</v>
      </c>
      <c r="AC147" s="132">
        <f t="shared" si="44"/>
        <v>1</v>
      </c>
      <c r="AD147" s="132">
        <f t="shared" si="44"/>
        <v>0.93731023397035185</v>
      </c>
      <c r="AE147" s="132">
        <f t="shared" si="44"/>
        <v>0.93731023397035185</v>
      </c>
      <c r="AF147" s="132">
        <f t="shared" si="44"/>
        <v>0.93731023397035185</v>
      </c>
      <c r="AG147" s="132">
        <f t="shared" si="40"/>
        <v>1.0031567563961243</v>
      </c>
      <c r="AH147" s="149"/>
      <c r="AI147" s="103">
        <v>1</v>
      </c>
      <c r="AJ147" s="105">
        <f t="shared" si="41"/>
        <v>1.0031567563961243</v>
      </c>
    </row>
    <row r="148" spans="1:36" outlineLevel="1" x14ac:dyDescent="0.25">
      <c r="A148" s="103" t="str">
        <f t="shared" si="36"/>
        <v>PuyallupCommercialF8YD3W</v>
      </c>
      <c r="B148" s="103" t="s">
        <v>903</v>
      </c>
      <c r="C148" s="103" t="s">
        <v>904</v>
      </c>
      <c r="D148" s="200">
        <v>2682.73</v>
      </c>
      <c r="E148" s="200">
        <v>2708.355</v>
      </c>
      <c r="F148" s="200">
        <v>3166.94</v>
      </c>
      <c r="G148" s="129">
        <v>0</v>
      </c>
      <c r="H148" s="129">
        <v>0</v>
      </c>
      <c r="I148" s="129">
        <v>3397.4250000000002</v>
      </c>
      <c r="J148" s="129">
        <v>2936.4549999999999</v>
      </c>
      <c r="K148" s="129">
        <v>527.82500000000005</v>
      </c>
      <c r="L148" s="129">
        <v>527.82500000000005</v>
      </c>
      <c r="M148" s="129">
        <v>3166.94</v>
      </c>
      <c r="N148" s="129">
        <v>3166.94</v>
      </c>
      <c r="O148" s="129">
        <v>3166.94</v>
      </c>
      <c r="P148" s="129">
        <v>0</v>
      </c>
      <c r="Q148" s="129">
        <v>0</v>
      </c>
      <c r="R148" s="129">
        <v>0</v>
      </c>
      <c r="S148" s="130">
        <f t="shared" ref="S148" si="48">+SUM(G148:R148)</f>
        <v>16890.349999999999</v>
      </c>
      <c r="T148" s="189"/>
      <c r="U148" s="132">
        <f t="shared" si="38"/>
        <v>0</v>
      </c>
      <c r="V148" s="132">
        <f t="shared" si="38"/>
        <v>0</v>
      </c>
      <c r="W148" s="132">
        <f t="shared" si="46"/>
        <v>1.0727784549123129</v>
      </c>
      <c r="X148" s="132">
        <f t="shared" si="46"/>
        <v>0.92722154508768717</v>
      </c>
      <c r="Y148" s="132">
        <f t="shared" si="46"/>
        <v>0.16666719293703072</v>
      </c>
      <c r="Z148" s="132">
        <f t="shared" si="46"/>
        <v>0.16666719293703072</v>
      </c>
      <c r="AA148" s="132">
        <f t="shared" si="46"/>
        <v>1</v>
      </c>
      <c r="AB148" s="132">
        <f t="shared" si="44"/>
        <v>1</v>
      </c>
      <c r="AC148" s="132">
        <f t="shared" si="44"/>
        <v>1</v>
      </c>
      <c r="AD148" s="132">
        <f t="shared" si="44"/>
        <v>0</v>
      </c>
      <c r="AE148" s="132">
        <f t="shared" si="44"/>
        <v>0</v>
      </c>
      <c r="AF148" s="132">
        <f t="shared" si="44"/>
        <v>0</v>
      </c>
      <c r="AG148" s="132">
        <f t="shared" si="40"/>
        <v>0.4444445321561718</v>
      </c>
      <c r="AH148" s="149"/>
      <c r="AI148" s="103">
        <v>1</v>
      </c>
      <c r="AJ148" s="105">
        <f t="shared" si="41"/>
        <v>0.4444445321561718</v>
      </c>
    </row>
    <row r="149" spans="1:36" outlineLevel="1" x14ac:dyDescent="0.25">
      <c r="A149" s="103" t="str">
        <f t="shared" si="36"/>
        <v>PuyallupCommercialFCP2YD1W2.25-1</v>
      </c>
      <c r="B149" s="103" t="s">
        <v>340</v>
      </c>
      <c r="C149" s="103" t="s">
        <v>341</v>
      </c>
      <c r="D149" s="200">
        <v>0</v>
      </c>
      <c r="E149" s="200">
        <v>0</v>
      </c>
      <c r="F149" s="200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30">
        <f t="shared" si="37"/>
        <v>0</v>
      </c>
      <c r="T149" s="189"/>
      <c r="U149" s="132">
        <f t="shared" si="38"/>
        <v>0</v>
      </c>
      <c r="V149" s="132">
        <f t="shared" si="38"/>
        <v>0</v>
      </c>
      <c r="W149" s="132">
        <f t="shared" si="46"/>
        <v>0</v>
      </c>
      <c r="X149" s="132">
        <f t="shared" si="46"/>
        <v>0</v>
      </c>
      <c r="Y149" s="132">
        <f t="shared" si="46"/>
        <v>0</v>
      </c>
      <c r="Z149" s="132">
        <f t="shared" si="46"/>
        <v>0</v>
      </c>
      <c r="AA149" s="132">
        <f t="shared" si="46"/>
        <v>0</v>
      </c>
      <c r="AB149" s="132">
        <f t="shared" si="44"/>
        <v>0</v>
      </c>
      <c r="AC149" s="132">
        <f t="shared" si="44"/>
        <v>0</v>
      </c>
      <c r="AD149" s="132">
        <f t="shared" si="44"/>
        <v>0</v>
      </c>
      <c r="AE149" s="132">
        <f t="shared" si="44"/>
        <v>0</v>
      </c>
      <c r="AF149" s="132">
        <f t="shared" si="44"/>
        <v>0</v>
      </c>
      <c r="AG149" s="132">
        <f t="shared" si="40"/>
        <v>0</v>
      </c>
      <c r="AH149" s="149"/>
    </row>
    <row r="150" spans="1:36" outlineLevel="1" x14ac:dyDescent="0.25">
      <c r="A150" s="103" t="str">
        <f t="shared" si="36"/>
        <v>PuyallupCommercialFCP2YD1W4-1</v>
      </c>
      <c r="B150" s="103" t="s">
        <v>342</v>
      </c>
      <c r="C150" s="103" t="s">
        <v>343</v>
      </c>
      <c r="D150" s="200">
        <v>0</v>
      </c>
      <c r="E150" s="200">
        <v>0</v>
      </c>
      <c r="F150" s="200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30">
        <f t="shared" si="37"/>
        <v>0</v>
      </c>
      <c r="T150" s="189"/>
      <c r="U150" s="132">
        <f t="shared" si="38"/>
        <v>0</v>
      </c>
      <c r="V150" s="132">
        <f t="shared" si="38"/>
        <v>0</v>
      </c>
      <c r="W150" s="132">
        <f t="shared" si="46"/>
        <v>0</v>
      </c>
      <c r="X150" s="132">
        <f t="shared" si="46"/>
        <v>0</v>
      </c>
      <c r="Y150" s="132">
        <f t="shared" si="46"/>
        <v>0</v>
      </c>
      <c r="Z150" s="132">
        <f t="shared" si="46"/>
        <v>0</v>
      </c>
      <c r="AA150" s="132">
        <f t="shared" si="46"/>
        <v>0</v>
      </c>
      <c r="AB150" s="132">
        <f t="shared" si="44"/>
        <v>0</v>
      </c>
      <c r="AC150" s="132">
        <f t="shared" si="44"/>
        <v>0</v>
      </c>
      <c r="AD150" s="132">
        <f t="shared" si="44"/>
        <v>0</v>
      </c>
      <c r="AE150" s="132">
        <f t="shared" si="44"/>
        <v>0</v>
      </c>
      <c r="AF150" s="132">
        <f t="shared" si="44"/>
        <v>0</v>
      </c>
      <c r="AG150" s="132">
        <f t="shared" si="40"/>
        <v>0</v>
      </c>
      <c r="AH150" s="149"/>
    </row>
    <row r="151" spans="1:36" outlineLevel="1" x14ac:dyDescent="0.25">
      <c r="A151" s="103" t="str">
        <f t="shared" si="36"/>
        <v>PuyallupCommercialFCP2YD2W</v>
      </c>
      <c r="B151" s="103" t="s">
        <v>344</v>
      </c>
      <c r="C151" s="103" t="s">
        <v>345</v>
      </c>
      <c r="D151" s="200">
        <v>2283.61</v>
      </c>
      <c r="E151" s="200">
        <v>2305.42</v>
      </c>
      <c r="F151" s="200">
        <v>2716.08</v>
      </c>
      <c r="G151" s="129">
        <v>12841.2</v>
      </c>
      <c r="H151" s="129">
        <v>12841.2</v>
      </c>
      <c r="I151" s="129">
        <v>13580.4</v>
      </c>
      <c r="J151" s="129">
        <v>13580.4</v>
      </c>
      <c r="K151" s="129">
        <v>13580.4</v>
      </c>
      <c r="L151" s="129">
        <v>13580.4</v>
      </c>
      <c r="M151" s="129">
        <v>13580.4</v>
      </c>
      <c r="N151" s="129">
        <v>13580.4</v>
      </c>
      <c r="O151" s="129">
        <v>13580.4</v>
      </c>
      <c r="P151" s="129">
        <v>12720.85</v>
      </c>
      <c r="Q151" s="129">
        <v>12720.85</v>
      </c>
      <c r="R151" s="129">
        <v>12720.85</v>
      </c>
      <c r="S151" s="130">
        <f t="shared" si="37"/>
        <v>158907.75</v>
      </c>
      <c r="T151" s="189"/>
      <c r="U151" s="132">
        <f t="shared" si="38"/>
        <v>5.5700045978606934</v>
      </c>
      <c r="V151" s="132">
        <f t="shared" si="38"/>
        <v>5.5700045978606934</v>
      </c>
      <c r="W151" s="132">
        <f t="shared" si="46"/>
        <v>5</v>
      </c>
      <c r="X151" s="132">
        <f t="shared" si="46"/>
        <v>5</v>
      </c>
      <c r="Y151" s="132">
        <f t="shared" si="46"/>
        <v>5</v>
      </c>
      <c r="Z151" s="132">
        <f t="shared" si="46"/>
        <v>5</v>
      </c>
      <c r="AA151" s="132">
        <f t="shared" si="46"/>
        <v>5</v>
      </c>
      <c r="AB151" s="132">
        <f t="shared" si="44"/>
        <v>5</v>
      </c>
      <c r="AC151" s="132">
        <f t="shared" si="44"/>
        <v>5</v>
      </c>
      <c r="AD151" s="132">
        <f t="shared" si="44"/>
        <v>4.6835328856292895</v>
      </c>
      <c r="AE151" s="132">
        <f t="shared" si="44"/>
        <v>4.6835328856292895</v>
      </c>
      <c r="AF151" s="132">
        <f t="shared" si="44"/>
        <v>4.6835328856292895</v>
      </c>
      <c r="AG151" s="132">
        <f t="shared" si="40"/>
        <v>5.0158839877174382</v>
      </c>
      <c r="AH151" s="149"/>
    </row>
    <row r="152" spans="1:36" outlineLevel="1" x14ac:dyDescent="0.25">
      <c r="A152" s="103" t="str">
        <f t="shared" si="36"/>
        <v>PuyallupCommercialFCP4YD1W2.25-1</v>
      </c>
      <c r="B152" s="103" t="s">
        <v>346</v>
      </c>
      <c r="C152" s="103" t="s">
        <v>347</v>
      </c>
      <c r="D152" s="200">
        <v>0</v>
      </c>
      <c r="E152" s="200">
        <v>0</v>
      </c>
      <c r="F152" s="200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30">
        <f t="shared" si="37"/>
        <v>0</v>
      </c>
      <c r="T152" s="189"/>
      <c r="U152" s="132">
        <f t="shared" si="38"/>
        <v>0</v>
      </c>
      <c r="V152" s="132">
        <f t="shared" si="38"/>
        <v>0</v>
      </c>
      <c r="W152" s="132">
        <f t="shared" si="46"/>
        <v>0</v>
      </c>
      <c r="X152" s="132">
        <f t="shared" si="46"/>
        <v>0</v>
      </c>
      <c r="Y152" s="132">
        <f t="shared" si="46"/>
        <v>0</v>
      </c>
      <c r="Z152" s="132">
        <f t="shared" si="46"/>
        <v>0</v>
      </c>
      <c r="AA152" s="132">
        <f t="shared" si="46"/>
        <v>0</v>
      </c>
      <c r="AB152" s="132">
        <f t="shared" si="44"/>
        <v>0</v>
      </c>
      <c r="AC152" s="132">
        <f t="shared" si="44"/>
        <v>0</v>
      </c>
      <c r="AD152" s="132">
        <f t="shared" si="44"/>
        <v>0</v>
      </c>
      <c r="AE152" s="132">
        <f t="shared" si="44"/>
        <v>0</v>
      </c>
      <c r="AF152" s="132">
        <f t="shared" si="44"/>
        <v>0</v>
      </c>
      <c r="AG152" s="132">
        <f t="shared" si="40"/>
        <v>0</v>
      </c>
      <c r="AH152" s="149"/>
    </row>
    <row r="153" spans="1:36" outlineLevel="1" x14ac:dyDescent="0.25">
      <c r="A153" s="103" t="str">
        <f t="shared" si="36"/>
        <v>PuyallupCommercialFCP4YD1W4-1</v>
      </c>
      <c r="B153" s="103" t="s">
        <v>348</v>
      </c>
      <c r="C153" s="103" t="s">
        <v>349</v>
      </c>
      <c r="D153" s="200">
        <v>0</v>
      </c>
      <c r="E153" s="200">
        <v>0</v>
      </c>
      <c r="F153" s="200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30">
        <f t="shared" si="37"/>
        <v>0</v>
      </c>
      <c r="T153" s="189"/>
      <c r="U153" s="132">
        <f t="shared" si="38"/>
        <v>0</v>
      </c>
      <c r="V153" s="132">
        <f t="shared" si="38"/>
        <v>0</v>
      </c>
      <c r="W153" s="132">
        <f t="shared" si="46"/>
        <v>0</v>
      </c>
      <c r="X153" s="132">
        <f t="shared" si="46"/>
        <v>0</v>
      </c>
      <c r="Y153" s="132">
        <f t="shared" si="46"/>
        <v>0</v>
      </c>
      <c r="Z153" s="132">
        <f t="shared" si="46"/>
        <v>0</v>
      </c>
      <c r="AA153" s="132">
        <f t="shared" si="46"/>
        <v>0</v>
      </c>
      <c r="AB153" s="132">
        <f t="shared" si="44"/>
        <v>0</v>
      </c>
      <c r="AC153" s="132">
        <f t="shared" si="44"/>
        <v>0</v>
      </c>
      <c r="AD153" s="132">
        <f t="shared" si="44"/>
        <v>0</v>
      </c>
      <c r="AE153" s="132">
        <f t="shared" si="44"/>
        <v>0</v>
      </c>
      <c r="AF153" s="132">
        <f t="shared" si="44"/>
        <v>0</v>
      </c>
      <c r="AG153" s="132">
        <f t="shared" si="40"/>
        <v>0</v>
      </c>
      <c r="AH153" s="149"/>
    </row>
    <row r="154" spans="1:36" outlineLevel="1" x14ac:dyDescent="0.25">
      <c r="A154" s="103" t="str">
        <f t="shared" si="36"/>
        <v>PuyallupCommercialFCP4YD1W5-1</v>
      </c>
      <c r="B154" s="103" t="s">
        <v>350</v>
      </c>
      <c r="C154" s="103" t="s">
        <v>351</v>
      </c>
      <c r="D154" s="200">
        <v>0</v>
      </c>
      <c r="E154" s="200">
        <v>0</v>
      </c>
      <c r="F154" s="200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30">
        <f t="shared" si="37"/>
        <v>0</v>
      </c>
      <c r="T154" s="189"/>
      <c r="U154" s="132">
        <f t="shared" si="38"/>
        <v>0</v>
      </c>
      <c r="V154" s="132">
        <f t="shared" si="38"/>
        <v>0</v>
      </c>
      <c r="W154" s="132">
        <f t="shared" si="46"/>
        <v>0</v>
      </c>
      <c r="X154" s="132">
        <f t="shared" si="46"/>
        <v>0</v>
      </c>
      <c r="Y154" s="132">
        <f t="shared" si="46"/>
        <v>0</v>
      </c>
      <c r="Z154" s="132">
        <f t="shared" si="46"/>
        <v>0</v>
      </c>
      <c r="AA154" s="132">
        <f t="shared" si="46"/>
        <v>0</v>
      </c>
      <c r="AB154" s="132">
        <f t="shared" si="44"/>
        <v>0</v>
      </c>
      <c r="AC154" s="132">
        <f t="shared" si="44"/>
        <v>0</v>
      </c>
      <c r="AD154" s="132">
        <f t="shared" si="44"/>
        <v>0</v>
      </c>
      <c r="AE154" s="132">
        <f t="shared" si="44"/>
        <v>0</v>
      </c>
      <c r="AF154" s="132">
        <f t="shared" si="44"/>
        <v>0</v>
      </c>
      <c r="AG154" s="132">
        <f t="shared" si="40"/>
        <v>0</v>
      </c>
      <c r="AH154" s="149"/>
    </row>
    <row r="155" spans="1:36" outlineLevel="1" x14ac:dyDescent="0.25">
      <c r="A155" s="103" t="str">
        <f t="shared" si="36"/>
        <v>PuyallupCommercialFCP4YDEOW5-1</v>
      </c>
      <c r="B155" s="103" t="s">
        <v>352</v>
      </c>
      <c r="C155" s="103" t="s">
        <v>353</v>
      </c>
      <c r="D155" s="200">
        <v>0</v>
      </c>
      <c r="E155" s="200">
        <v>0</v>
      </c>
      <c r="F155" s="200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30">
        <f t="shared" si="37"/>
        <v>0</v>
      </c>
      <c r="T155" s="189"/>
      <c r="U155" s="132">
        <f t="shared" si="38"/>
        <v>0</v>
      </c>
      <c r="V155" s="132">
        <f t="shared" si="38"/>
        <v>0</v>
      </c>
      <c r="W155" s="132">
        <f t="shared" si="46"/>
        <v>0</v>
      </c>
      <c r="X155" s="132">
        <f t="shared" si="46"/>
        <v>0</v>
      </c>
      <c r="Y155" s="132">
        <f t="shared" si="46"/>
        <v>0</v>
      </c>
      <c r="Z155" s="132">
        <f t="shared" si="46"/>
        <v>0</v>
      </c>
      <c r="AA155" s="132">
        <f t="shared" si="46"/>
        <v>0</v>
      </c>
      <c r="AB155" s="132">
        <f t="shared" si="44"/>
        <v>0</v>
      </c>
      <c r="AC155" s="132">
        <f t="shared" si="44"/>
        <v>0</v>
      </c>
      <c r="AD155" s="132">
        <f t="shared" si="44"/>
        <v>0</v>
      </c>
      <c r="AE155" s="132">
        <f t="shared" si="44"/>
        <v>0</v>
      </c>
      <c r="AF155" s="132">
        <f t="shared" si="44"/>
        <v>0</v>
      </c>
      <c r="AG155" s="132">
        <f t="shared" si="40"/>
        <v>0</v>
      </c>
      <c r="AH155" s="149"/>
    </row>
    <row r="156" spans="1:36" outlineLevel="1" x14ac:dyDescent="0.25">
      <c r="A156" s="103" t="str">
        <f t="shared" si="36"/>
        <v>PuyallupCommercialFCP4YDOC5-1</v>
      </c>
      <c r="B156" s="103" t="s">
        <v>354</v>
      </c>
      <c r="C156" s="103" t="s">
        <v>355</v>
      </c>
      <c r="D156" s="200">
        <v>0</v>
      </c>
      <c r="E156" s="200">
        <v>0</v>
      </c>
      <c r="F156" s="200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30">
        <f t="shared" si="37"/>
        <v>0</v>
      </c>
      <c r="T156" s="189"/>
      <c r="U156" s="132">
        <f t="shared" si="38"/>
        <v>0</v>
      </c>
      <c r="V156" s="132">
        <f t="shared" si="38"/>
        <v>0</v>
      </c>
      <c r="W156" s="132">
        <f t="shared" si="46"/>
        <v>0</v>
      </c>
      <c r="X156" s="132">
        <f t="shared" si="46"/>
        <v>0</v>
      </c>
      <c r="Y156" s="132">
        <f t="shared" si="46"/>
        <v>0</v>
      </c>
      <c r="Z156" s="132">
        <f t="shared" si="46"/>
        <v>0</v>
      </c>
      <c r="AA156" s="132">
        <f t="shared" si="46"/>
        <v>0</v>
      </c>
      <c r="AB156" s="132">
        <f t="shared" si="44"/>
        <v>0</v>
      </c>
      <c r="AC156" s="132">
        <f t="shared" si="44"/>
        <v>0</v>
      </c>
      <c r="AD156" s="132">
        <f t="shared" si="44"/>
        <v>0</v>
      </c>
      <c r="AE156" s="132">
        <f t="shared" si="44"/>
        <v>0</v>
      </c>
      <c r="AF156" s="132">
        <f t="shared" si="44"/>
        <v>0</v>
      </c>
      <c r="AG156" s="132">
        <f t="shared" si="40"/>
        <v>0</v>
      </c>
      <c r="AH156" s="149"/>
    </row>
    <row r="157" spans="1:36" outlineLevel="1" x14ac:dyDescent="0.25">
      <c r="A157" s="103" t="str">
        <f t="shared" si="36"/>
        <v>PuyallupCommercialFCP6YD2W</v>
      </c>
      <c r="B157" s="103" t="s">
        <v>356</v>
      </c>
      <c r="C157" s="103" t="s">
        <v>357</v>
      </c>
      <c r="D157" s="200">
        <v>5707.46</v>
      </c>
      <c r="E157" s="200">
        <v>5761.9750000000004</v>
      </c>
      <c r="F157" s="200">
        <v>6818.1</v>
      </c>
      <c r="G157" s="129">
        <v>6435.42</v>
      </c>
      <c r="H157" s="129">
        <v>6435.42</v>
      </c>
      <c r="I157" s="129">
        <v>6818.1</v>
      </c>
      <c r="J157" s="129">
        <v>6818.1</v>
      </c>
      <c r="K157" s="129">
        <v>1203.1950000000006</v>
      </c>
      <c r="L157" s="129">
        <v>1203.1950000000006</v>
      </c>
      <c r="M157" s="129">
        <v>0</v>
      </c>
      <c r="N157" s="129">
        <v>0</v>
      </c>
      <c r="O157" s="129">
        <v>0</v>
      </c>
      <c r="P157" s="129">
        <v>6375.1049999999996</v>
      </c>
      <c r="Q157" s="129">
        <v>6375.1049999999996</v>
      </c>
      <c r="R157" s="129">
        <v>6375.1049999999996</v>
      </c>
      <c r="S157" s="130">
        <f t="shared" si="37"/>
        <v>48038.744999999995</v>
      </c>
      <c r="T157" s="189"/>
      <c r="U157" s="132">
        <f t="shared" si="38"/>
        <v>1.1168774595516293</v>
      </c>
      <c r="V157" s="132">
        <f t="shared" si="38"/>
        <v>1.1168774595516293</v>
      </c>
      <c r="W157" s="132">
        <f t="shared" si="46"/>
        <v>1</v>
      </c>
      <c r="X157" s="132">
        <f t="shared" si="46"/>
        <v>1</v>
      </c>
      <c r="Y157" s="132">
        <f t="shared" si="46"/>
        <v>0.17647071764861186</v>
      </c>
      <c r="Z157" s="132">
        <f t="shared" si="46"/>
        <v>0.17647071764861186</v>
      </c>
      <c r="AA157" s="132">
        <f t="shared" si="46"/>
        <v>0</v>
      </c>
      <c r="AB157" s="132">
        <f t="shared" si="44"/>
        <v>0</v>
      </c>
      <c r="AC157" s="132">
        <f t="shared" si="44"/>
        <v>0</v>
      </c>
      <c r="AD157" s="132">
        <f t="shared" si="44"/>
        <v>0.93502662031944372</v>
      </c>
      <c r="AE157" s="132">
        <f t="shared" si="44"/>
        <v>0.93502662031944372</v>
      </c>
      <c r="AF157" s="132">
        <f t="shared" si="44"/>
        <v>0.93502662031944372</v>
      </c>
      <c r="AG157" s="132">
        <f t="shared" si="40"/>
        <v>0.61598135127990106</v>
      </c>
      <c r="AH157" s="149"/>
    </row>
    <row r="158" spans="1:36" outlineLevel="1" x14ac:dyDescent="0.25">
      <c r="A158" s="103" t="str">
        <f t="shared" si="36"/>
        <v>PuyallupCommercialFCP6YD2W3-1</v>
      </c>
      <c r="B158" s="103" t="s">
        <v>358</v>
      </c>
      <c r="C158" s="103" t="s">
        <v>359</v>
      </c>
      <c r="D158" s="200">
        <v>0</v>
      </c>
      <c r="E158" s="200">
        <v>0</v>
      </c>
      <c r="F158" s="200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30">
        <f t="shared" si="37"/>
        <v>0</v>
      </c>
      <c r="T158" s="189"/>
      <c r="U158" s="132">
        <f t="shared" si="38"/>
        <v>0</v>
      </c>
      <c r="V158" s="132">
        <f t="shared" si="38"/>
        <v>0</v>
      </c>
      <c r="W158" s="132">
        <f t="shared" si="46"/>
        <v>0</v>
      </c>
      <c r="X158" s="132">
        <f t="shared" si="46"/>
        <v>0</v>
      </c>
      <c r="Y158" s="132">
        <f t="shared" si="46"/>
        <v>0</v>
      </c>
      <c r="Z158" s="132">
        <f t="shared" si="46"/>
        <v>0</v>
      </c>
      <c r="AA158" s="132">
        <f t="shared" si="46"/>
        <v>0</v>
      </c>
      <c r="AB158" s="132">
        <f t="shared" si="44"/>
        <v>0</v>
      </c>
      <c r="AC158" s="132">
        <f t="shared" si="44"/>
        <v>0</v>
      </c>
      <c r="AD158" s="132">
        <f t="shared" si="44"/>
        <v>0</v>
      </c>
      <c r="AE158" s="132">
        <f t="shared" si="44"/>
        <v>0</v>
      </c>
      <c r="AF158" s="132">
        <f t="shared" si="44"/>
        <v>0</v>
      </c>
      <c r="AG158" s="132">
        <f t="shared" si="40"/>
        <v>0</v>
      </c>
      <c r="AH158" s="149"/>
    </row>
    <row r="159" spans="1:36" outlineLevel="1" x14ac:dyDescent="0.25">
      <c r="A159" s="103" t="str">
        <f t="shared" si="36"/>
        <v>PuyallupCommercialFCP6YD2W4-1</v>
      </c>
      <c r="B159" s="103" t="s">
        <v>360</v>
      </c>
      <c r="C159" s="103" t="s">
        <v>361</v>
      </c>
      <c r="D159" s="200">
        <v>0</v>
      </c>
      <c r="E159" s="200">
        <v>0</v>
      </c>
      <c r="F159" s="200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  <c r="S159" s="130">
        <f t="shared" si="37"/>
        <v>0</v>
      </c>
      <c r="T159" s="189"/>
      <c r="U159" s="132">
        <f t="shared" si="38"/>
        <v>0</v>
      </c>
      <c r="V159" s="132">
        <f t="shared" si="38"/>
        <v>0</v>
      </c>
      <c r="W159" s="132">
        <f t="shared" si="46"/>
        <v>0</v>
      </c>
      <c r="X159" s="132">
        <f t="shared" si="46"/>
        <v>0</v>
      </c>
      <c r="Y159" s="132">
        <f t="shared" si="46"/>
        <v>0</v>
      </c>
      <c r="Z159" s="132">
        <f t="shared" si="46"/>
        <v>0</v>
      </c>
      <c r="AA159" s="132">
        <f t="shared" si="46"/>
        <v>0</v>
      </c>
      <c r="AB159" s="132">
        <f t="shared" si="44"/>
        <v>0</v>
      </c>
      <c r="AC159" s="132">
        <f t="shared" si="44"/>
        <v>0</v>
      </c>
      <c r="AD159" s="132">
        <f t="shared" si="44"/>
        <v>0</v>
      </c>
      <c r="AE159" s="132">
        <f t="shared" si="44"/>
        <v>0</v>
      </c>
      <c r="AF159" s="132">
        <f t="shared" si="44"/>
        <v>0</v>
      </c>
      <c r="AG159" s="132">
        <f t="shared" si="40"/>
        <v>0</v>
      </c>
      <c r="AH159" s="149"/>
    </row>
    <row r="160" spans="1:36" outlineLevel="1" x14ac:dyDescent="0.25">
      <c r="A160" s="103" t="str">
        <f t="shared" si="36"/>
        <v>PuyallupCommercialIMPCNC</v>
      </c>
      <c r="B160" s="103" t="s">
        <v>362</v>
      </c>
      <c r="C160" s="103" t="s">
        <v>363</v>
      </c>
      <c r="D160" s="200">
        <v>0</v>
      </c>
      <c r="E160" s="200">
        <v>0</v>
      </c>
      <c r="F160" s="200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  <c r="S160" s="130">
        <f t="shared" si="37"/>
        <v>0</v>
      </c>
      <c r="T160" s="189"/>
      <c r="U160" s="132">
        <f t="shared" si="38"/>
        <v>0</v>
      </c>
      <c r="V160" s="132">
        <f t="shared" si="38"/>
        <v>0</v>
      </c>
      <c r="W160" s="132">
        <f t="shared" si="46"/>
        <v>0</v>
      </c>
      <c r="X160" s="132">
        <f t="shared" si="46"/>
        <v>0</v>
      </c>
      <c r="Y160" s="132">
        <f t="shared" si="46"/>
        <v>0</v>
      </c>
      <c r="Z160" s="132">
        <f t="shared" si="46"/>
        <v>0</v>
      </c>
      <c r="AA160" s="132">
        <f t="shared" si="46"/>
        <v>0</v>
      </c>
      <c r="AB160" s="132">
        <f t="shared" si="44"/>
        <v>0</v>
      </c>
      <c r="AC160" s="132">
        <f t="shared" si="44"/>
        <v>0</v>
      </c>
      <c r="AD160" s="132">
        <f t="shared" si="44"/>
        <v>0</v>
      </c>
      <c r="AE160" s="132">
        <f t="shared" si="44"/>
        <v>0</v>
      </c>
      <c r="AF160" s="132">
        <f t="shared" si="44"/>
        <v>0</v>
      </c>
      <c r="AG160" s="132">
        <f t="shared" si="40"/>
        <v>0</v>
      </c>
      <c r="AH160" s="149"/>
    </row>
    <row r="161" spans="1:34" outlineLevel="1" x14ac:dyDescent="0.25">
      <c r="A161" s="103" t="str">
        <f t="shared" si="36"/>
        <v>PuyallupCommercialPACKC</v>
      </c>
      <c r="B161" s="103" t="s">
        <v>364</v>
      </c>
      <c r="C161" s="103" t="s">
        <v>365</v>
      </c>
      <c r="D161" s="200">
        <v>0</v>
      </c>
      <c r="E161" s="200">
        <v>0</v>
      </c>
      <c r="F161" s="200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30">
        <f t="shared" si="37"/>
        <v>0</v>
      </c>
      <c r="T161" s="189"/>
      <c r="U161" s="132">
        <f t="shared" si="38"/>
        <v>0</v>
      </c>
      <c r="V161" s="132">
        <f t="shared" si="38"/>
        <v>0</v>
      </c>
      <c r="W161" s="132">
        <f t="shared" si="46"/>
        <v>0</v>
      </c>
      <c r="X161" s="132">
        <f t="shared" si="46"/>
        <v>0</v>
      </c>
      <c r="Y161" s="132">
        <f t="shared" si="46"/>
        <v>0</v>
      </c>
      <c r="Z161" s="132">
        <f t="shared" si="46"/>
        <v>0</v>
      </c>
      <c r="AA161" s="132">
        <f t="shared" si="46"/>
        <v>0</v>
      </c>
      <c r="AB161" s="132">
        <f t="shared" si="44"/>
        <v>0</v>
      </c>
      <c r="AC161" s="132">
        <f t="shared" si="44"/>
        <v>0</v>
      </c>
      <c r="AD161" s="132">
        <f t="shared" si="44"/>
        <v>0</v>
      </c>
      <c r="AE161" s="132">
        <f t="shared" si="44"/>
        <v>0</v>
      </c>
      <c r="AF161" s="132">
        <f t="shared" si="44"/>
        <v>0</v>
      </c>
      <c r="AG161" s="132">
        <f t="shared" si="40"/>
        <v>0</v>
      </c>
      <c r="AH161" s="149"/>
    </row>
    <row r="162" spans="1:34" outlineLevel="1" x14ac:dyDescent="0.25">
      <c r="A162" s="103" t="str">
        <f t="shared" si="36"/>
        <v>PuyallupCommercialR1.5YDEX</v>
      </c>
      <c r="B162" s="103" t="s">
        <v>370</v>
      </c>
      <c r="C162" s="103" t="s">
        <v>371</v>
      </c>
      <c r="D162" s="200">
        <v>25.364999999999998</v>
      </c>
      <c r="E162" s="200">
        <v>25.605</v>
      </c>
      <c r="F162" s="200">
        <v>30.07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  <c r="S162" s="130">
        <f t="shared" si="37"/>
        <v>0</v>
      </c>
      <c r="T162" s="189"/>
      <c r="U162" s="132">
        <f t="shared" si="38"/>
        <v>0</v>
      </c>
      <c r="V162" s="132">
        <f t="shared" si="38"/>
        <v>0</v>
      </c>
      <c r="W162" s="132">
        <f t="shared" si="46"/>
        <v>0</v>
      </c>
      <c r="X162" s="132">
        <f t="shared" si="46"/>
        <v>0</v>
      </c>
      <c r="Y162" s="132">
        <f t="shared" si="46"/>
        <v>0</v>
      </c>
      <c r="Z162" s="132">
        <f t="shared" si="46"/>
        <v>0</v>
      </c>
      <c r="AA162" s="132">
        <f t="shared" si="46"/>
        <v>0</v>
      </c>
      <c r="AB162" s="132">
        <f t="shared" si="44"/>
        <v>0</v>
      </c>
      <c r="AC162" s="132">
        <f t="shared" si="44"/>
        <v>0</v>
      </c>
      <c r="AD162" s="132">
        <f t="shared" si="44"/>
        <v>0</v>
      </c>
      <c r="AE162" s="132">
        <f t="shared" si="44"/>
        <v>0</v>
      </c>
      <c r="AF162" s="132">
        <f t="shared" si="44"/>
        <v>0</v>
      </c>
      <c r="AG162" s="132">
        <f t="shared" si="40"/>
        <v>0</v>
      </c>
      <c r="AH162" s="149"/>
    </row>
    <row r="163" spans="1:34" outlineLevel="1" x14ac:dyDescent="0.25">
      <c r="A163" s="103" t="str">
        <f t="shared" si="36"/>
        <v>PuyallupCommercialR1YDEX</v>
      </c>
      <c r="B163" s="103" t="s">
        <v>366</v>
      </c>
      <c r="C163" s="103" t="s">
        <v>367</v>
      </c>
      <c r="D163" s="200">
        <v>19.625</v>
      </c>
      <c r="E163" s="200">
        <v>19.809999999999999</v>
      </c>
      <c r="F163" s="200">
        <v>23.204999999999998</v>
      </c>
      <c r="G163" s="129">
        <v>0</v>
      </c>
      <c r="H163" s="129">
        <v>43.98</v>
      </c>
      <c r="I163" s="129">
        <v>0</v>
      </c>
      <c r="J163" s="129">
        <v>0</v>
      </c>
      <c r="K163" s="129">
        <v>0</v>
      </c>
      <c r="L163" s="129">
        <v>46.41</v>
      </c>
      <c r="M163" s="129">
        <v>92.82</v>
      </c>
      <c r="N163" s="129">
        <v>0</v>
      </c>
      <c r="O163" s="129">
        <v>0</v>
      </c>
      <c r="P163" s="129">
        <v>87.14</v>
      </c>
      <c r="Q163" s="129">
        <v>0</v>
      </c>
      <c r="R163" s="129">
        <v>0</v>
      </c>
      <c r="S163" s="130">
        <f t="shared" si="37"/>
        <v>270.34999999999997</v>
      </c>
      <c r="T163" s="189"/>
      <c r="U163" s="132">
        <f t="shared" si="38"/>
        <v>0</v>
      </c>
      <c r="V163" s="132">
        <f t="shared" si="38"/>
        <v>2.2200908632004039</v>
      </c>
      <c r="W163" s="132">
        <f t="shared" si="46"/>
        <v>0</v>
      </c>
      <c r="X163" s="132">
        <f t="shared" si="46"/>
        <v>0</v>
      </c>
      <c r="Y163" s="132">
        <f t="shared" si="46"/>
        <v>0</v>
      </c>
      <c r="Z163" s="132">
        <f t="shared" si="46"/>
        <v>2</v>
      </c>
      <c r="AA163" s="132">
        <f t="shared" si="46"/>
        <v>4</v>
      </c>
      <c r="AB163" s="132">
        <f t="shared" si="44"/>
        <v>0</v>
      </c>
      <c r="AC163" s="132">
        <f t="shared" si="44"/>
        <v>0</v>
      </c>
      <c r="AD163" s="132">
        <f t="shared" si="44"/>
        <v>3.7552251669898733</v>
      </c>
      <c r="AE163" s="132">
        <f t="shared" si="44"/>
        <v>0</v>
      </c>
      <c r="AF163" s="132">
        <f t="shared" si="44"/>
        <v>0</v>
      </c>
      <c r="AG163" s="132">
        <f t="shared" si="40"/>
        <v>0.99794300251585655</v>
      </c>
      <c r="AH163" s="149"/>
    </row>
    <row r="164" spans="1:34" outlineLevel="1" x14ac:dyDescent="0.25">
      <c r="A164" s="103" t="str">
        <f t="shared" si="36"/>
        <v>PuyallupCommercialF1YDEX</v>
      </c>
      <c r="B164" s="103" t="s">
        <v>368</v>
      </c>
      <c r="C164" s="103" t="s">
        <v>369</v>
      </c>
      <c r="D164" s="200">
        <v>0</v>
      </c>
      <c r="E164" s="200">
        <v>0</v>
      </c>
      <c r="F164" s="200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30">
        <f>+SUM(G164:R164)</f>
        <v>0</v>
      </c>
      <c r="T164" s="189"/>
      <c r="U164" s="132">
        <f t="shared" si="38"/>
        <v>0</v>
      </c>
      <c r="V164" s="132">
        <f t="shared" si="38"/>
        <v>0</v>
      </c>
      <c r="W164" s="132">
        <f t="shared" si="46"/>
        <v>0</v>
      </c>
      <c r="X164" s="132">
        <f t="shared" si="46"/>
        <v>0</v>
      </c>
      <c r="Y164" s="132">
        <f t="shared" si="46"/>
        <v>0</v>
      </c>
      <c r="Z164" s="132">
        <f t="shared" si="46"/>
        <v>0</v>
      </c>
      <c r="AA164" s="132">
        <f t="shared" si="46"/>
        <v>0</v>
      </c>
      <c r="AB164" s="132">
        <f t="shared" si="44"/>
        <v>0</v>
      </c>
      <c r="AC164" s="132">
        <f t="shared" si="44"/>
        <v>0</v>
      </c>
      <c r="AD164" s="132">
        <f t="shared" si="44"/>
        <v>0</v>
      </c>
      <c r="AE164" s="132">
        <f t="shared" si="44"/>
        <v>0</v>
      </c>
      <c r="AF164" s="132">
        <f t="shared" si="44"/>
        <v>0</v>
      </c>
      <c r="AG164" s="132">
        <f>+SUM(U164:AF164)/$AE$2</f>
        <v>0</v>
      </c>
      <c r="AH164" s="149"/>
    </row>
    <row r="165" spans="1:34" outlineLevel="1" x14ac:dyDescent="0.25">
      <c r="A165" s="103" t="str">
        <f t="shared" si="36"/>
        <v>PuyallupCommercialF2YDEX</v>
      </c>
      <c r="B165" s="103" t="s">
        <v>374</v>
      </c>
      <c r="C165" s="103" t="s">
        <v>375</v>
      </c>
      <c r="D165" s="200">
        <v>31.434999999999999</v>
      </c>
      <c r="E165" s="200">
        <v>31.734999999999999</v>
      </c>
      <c r="F165" s="200">
        <v>37.274999999999999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  <c r="S165" s="130">
        <f>+SUM(G165:R165)</f>
        <v>0</v>
      </c>
      <c r="T165" s="189"/>
      <c r="U165" s="132">
        <f t="shared" si="38"/>
        <v>0</v>
      </c>
      <c r="V165" s="132">
        <f t="shared" si="38"/>
        <v>0</v>
      </c>
      <c r="W165" s="132">
        <f t="shared" si="46"/>
        <v>0</v>
      </c>
      <c r="X165" s="132">
        <f t="shared" si="46"/>
        <v>0</v>
      </c>
      <c r="Y165" s="132">
        <f t="shared" si="46"/>
        <v>0</v>
      </c>
      <c r="Z165" s="132">
        <f t="shared" si="46"/>
        <v>0</v>
      </c>
      <c r="AA165" s="132">
        <f t="shared" si="46"/>
        <v>0</v>
      </c>
      <c r="AB165" s="132">
        <f t="shared" si="44"/>
        <v>0</v>
      </c>
      <c r="AC165" s="132">
        <f t="shared" si="44"/>
        <v>0</v>
      </c>
      <c r="AD165" s="132">
        <f t="shared" si="44"/>
        <v>0</v>
      </c>
      <c r="AE165" s="132">
        <f t="shared" si="44"/>
        <v>0</v>
      </c>
      <c r="AF165" s="132">
        <f t="shared" si="44"/>
        <v>0</v>
      </c>
      <c r="AG165" s="132">
        <f>+SUM(U165:AF165)/$AE$2</f>
        <v>0</v>
      </c>
      <c r="AH165" s="149"/>
    </row>
    <row r="166" spans="1:34" outlineLevel="1" x14ac:dyDescent="0.25">
      <c r="A166" s="103" t="str">
        <f t="shared" si="36"/>
        <v>PuyallupCommercialR2YDEX</v>
      </c>
      <c r="B166" s="103" t="s">
        <v>372</v>
      </c>
      <c r="C166" s="103" t="s">
        <v>373</v>
      </c>
      <c r="D166" s="200">
        <v>31.434999999999999</v>
      </c>
      <c r="E166" s="200">
        <v>31.734999999999999</v>
      </c>
      <c r="F166" s="200">
        <v>37.274999999999999</v>
      </c>
      <c r="G166" s="129">
        <v>70.58</v>
      </c>
      <c r="H166" s="129">
        <v>141.16</v>
      </c>
      <c r="I166" s="129">
        <v>0</v>
      </c>
      <c r="J166" s="129">
        <v>149.1</v>
      </c>
      <c r="K166" s="129">
        <v>223.65</v>
      </c>
      <c r="L166" s="129">
        <v>372.75</v>
      </c>
      <c r="M166" s="129">
        <v>149.1</v>
      </c>
      <c r="N166" s="129">
        <v>447.3</v>
      </c>
      <c r="O166" s="129">
        <v>74.55</v>
      </c>
      <c r="P166" s="129">
        <v>69.92</v>
      </c>
      <c r="Q166" s="129">
        <v>69.92</v>
      </c>
      <c r="R166" s="129">
        <v>0</v>
      </c>
      <c r="S166" s="130">
        <f>+SUM(G166:R166)</f>
        <v>1768.03</v>
      </c>
      <c r="T166" s="189"/>
      <c r="U166" s="132">
        <f t="shared" si="38"/>
        <v>2.2240428548920748</v>
      </c>
      <c r="V166" s="132">
        <f t="shared" si="38"/>
        <v>4.4480857097841495</v>
      </c>
      <c r="W166" s="132">
        <f t="shared" si="46"/>
        <v>0</v>
      </c>
      <c r="X166" s="132">
        <f t="shared" si="46"/>
        <v>4</v>
      </c>
      <c r="Y166" s="132">
        <f t="shared" si="46"/>
        <v>6</v>
      </c>
      <c r="Z166" s="132">
        <f t="shared" si="46"/>
        <v>10</v>
      </c>
      <c r="AA166" s="132">
        <f t="shared" si="46"/>
        <v>4</v>
      </c>
      <c r="AB166" s="132">
        <f t="shared" si="44"/>
        <v>12</v>
      </c>
      <c r="AC166" s="132">
        <f t="shared" si="44"/>
        <v>2</v>
      </c>
      <c r="AD166" s="132">
        <f t="shared" si="44"/>
        <v>1.8757880617035547</v>
      </c>
      <c r="AE166" s="132">
        <f t="shared" si="44"/>
        <v>1.8757880617035547</v>
      </c>
      <c r="AF166" s="132">
        <f t="shared" si="44"/>
        <v>0</v>
      </c>
      <c r="AG166" s="132">
        <f>+SUM(U166:AF166)/$AE$2</f>
        <v>4.0353087240069447</v>
      </c>
      <c r="AH166" s="149"/>
    </row>
    <row r="167" spans="1:34" outlineLevel="1" x14ac:dyDescent="0.25">
      <c r="A167" s="103" t="str">
        <f t="shared" si="36"/>
        <v>PuyallupCommercialF4YDEX</v>
      </c>
      <c r="B167" s="103" t="s">
        <v>376</v>
      </c>
      <c r="C167" s="103" t="s">
        <v>377</v>
      </c>
      <c r="D167" s="200">
        <v>54.895000000000003</v>
      </c>
      <c r="E167" s="200">
        <v>55.42</v>
      </c>
      <c r="F167" s="200">
        <v>65.23</v>
      </c>
      <c r="G167" s="129">
        <v>123.41</v>
      </c>
      <c r="H167" s="129">
        <v>123.41</v>
      </c>
      <c r="I167" s="129">
        <v>0</v>
      </c>
      <c r="J167" s="129">
        <v>0</v>
      </c>
      <c r="K167" s="129">
        <v>0</v>
      </c>
      <c r="L167" s="129">
        <v>130.46</v>
      </c>
      <c r="M167" s="129">
        <v>260.92</v>
      </c>
      <c r="N167" s="129">
        <v>0</v>
      </c>
      <c r="O167" s="129">
        <v>0</v>
      </c>
      <c r="P167" s="129">
        <v>0</v>
      </c>
      <c r="Q167" s="129">
        <v>366.75</v>
      </c>
      <c r="R167" s="129">
        <v>366.75</v>
      </c>
      <c r="S167" s="130">
        <f>+SUM(G167:R167)</f>
        <v>1371.7</v>
      </c>
      <c r="T167" s="189"/>
      <c r="U167" s="132">
        <f t="shared" si="38"/>
        <v>2.2268134247564055</v>
      </c>
      <c r="V167" s="132">
        <f t="shared" si="38"/>
        <v>2.2268134247564055</v>
      </c>
      <c r="W167" s="132">
        <f t="shared" si="46"/>
        <v>0</v>
      </c>
      <c r="X167" s="132">
        <f t="shared" si="46"/>
        <v>0</v>
      </c>
      <c r="Y167" s="132">
        <f t="shared" si="46"/>
        <v>0</v>
      </c>
      <c r="Z167" s="132">
        <f t="shared" si="46"/>
        <v>2</v>
      </c>
      <c r="AA167" s="132">
        <f t="shared" si="46"/>
        <v>4</v>
      </c>
      <c r="AB167" s="132">
        <f t="shared" si="44"/>
        <v>0</v>
      </c>
      <c r="AC167" s="132">
        <f t="shared" si="44"/>
        <v>0</v>
      </c>
      <c r="AD167" s="132">
        <f t="shared" si="44"/>
        <v>0</v>
      </c>
      <c r="AE167" s="132">
        <f t="shared" si="44"/>
        <v>5.622413000153303</v>
      </c>
      <c r="AF167" s="132">
        <f t="shared" si="44"/>
        <v>5.622413000153303</v>
      </c>
      <c r="AG167" s="132">
        <f>+SUM(U167:AF167)/$AE$2</f>
        <v>1.8082044041516181</v>
      </c>
      <c r="AH167" s="149"/>
    </row>
    <row r="168" spans="1:34" outlineLevel="1" x14ac:dyDescent="0.25">
      <c r="A168" s="103" t="str">
        <f t="shared" si="36"/>
        <v>PuyallupCommercialF6YDEX</v>
      </c>
      <c r="B168" s="103" t="s">
        <v>336</v>
      </c>
      <c r="C168" s="103" t="s">
        <v>337</v>
      </c>
      <c r="D168" s="200">
        <v>76.430000000000007</v>
      </c>
      <c r="E168" s="200">
        <v>77.16</v>
      </c>
      <c r="F168" s="200">
        <v>90.784999999999997</v>
      </c>
      <c r="G168" s="129">
        <v>341.95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544.71</v>
      </c>
      <c r="N168" s="129">
        <v>544.71</v>
      </c>
      <c r="O168" s="129">
        <v>363.14</v>
      </c>
      <c r="P168" s="129">
        <v>170.17</v>
      </c>
      <c r="Q168" s="129">
        <v>0</v>
      </c>
      <c r="R168" s="129">
        <v>170.17</v>
      </c>
      <c r="S168" s="130">
        <f>+SUM(G168:R168)</f>
        <v>2134.8500000000004</v>
      </c>
      <c r="T168" s="189"/>
      <c r="U168" s="132">
        <f t="shared" si="38"/>
        <v>4.4317003628823226</v>
      </c>
      <c r="V168" s="132">
        <f t="shared" si="38"/>
        <v>0</v>
      </c>
      <c r="W168" s="132">
        <f t="shared" si="46"/>
        <v>0</v>
      </c>
      <c r="X168" s="132">
        <f t="shared" si="46"/>
        <v>0</v>
      </c>
      <c r="Y168" s="132">
        <f t="shared" si="46"/>
        <v>0</v>
      </c>
      <c r="Z168" s="132">
        <f t="shared" si="46"/>
        <v>0</v>
      </c>
      <c r="AA168" s="132">
        <f t="shared" si="46"/>
        <v>6.0000000000000009</v>
      </c>
      <c r="AB168" s="132">
        <f t="shared" si="44"/>
        <v>6.0000000000000009</v>
      </c>
      <c r="AC168" s="132">
        <f t="shared" si="44"/>
        <v>4</v>
      </c>
      <c r="AD168" s="132">
        <f t="shared" si="44"/>
        <v>1.8744285950322188</v>
      </c>
      <c r="AE168" s="132">
        <f t="shared" si="44"/>
        <v>0</v>
      </c>
      <c r="AF168" s="132">
        <f t="shared" si="44"/>
        <v>1.8744285950322188</v>
      </c>
      <c r="AG168" s="132">
        <f>+SUM(U168:AF168)/$AE$2</f>
        <v>2.0150464627455631</v>
      </c>
      <c r="AH168" s="149"/>
    </row>
    <row r="169" spans="1:34" outlineLevel="1" x14ac:dyDescent="0.25">
      <c r="A169" s="103" t="str">
        <f t="shared" ref="A169:A188" si="49">+$A$4&amp;$A$104&amp;B169</f>
        <v>PuyallupCommercialADJCOM</v>
      </c>
      <c r="B169" s="103" t="s">
        <v>378</v>
      </c>
      <c r="C169" s="103" t="s">
        <v>379</v>
      </c>
      <c r="D169" s="200">
        <v>0</v>
      </c>
      <c r="E169" s="200">
        <v>0</v>
      </c>
      <c r="F169" s="200">
        <v>0</v>
      </c>
      <c r="G169" s="129">
        <v>246.23</v>
      </c>
      <c r="H169" s="129">
        <v>-246.23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30">
        <f t="shared" si="37"/>
        <v>0</v>
      </c>
      <c r="T169" s="175"/>
      <c r="U169" s="105">
        <f t="shared" si="38"/>
        <v>0</v>
      </c>
      <c r="V169" s="105">
        <f t="shared" si="38"/>
        <v>0</v>
      </c>
      <c r="W169" s="105">
        <f t="shared" si="46"/>
        <v>0</v>
      </c>
      <c r="X169" s="105">
        <f t="shared" si="46"/>
        <v>0</v>
      </c>
      <c r="Y169" s="105">
        <f t="shared" si="46"/>
        <v>0</v>
      </c>
      <c r="Z169" s="105">
        <f t="shared" si="46"/>
        <v>0</v>
      </c>
      <c r="AA169" s="105">
        <f t="shared" si="46"/>
        <v>0</v>
      </c>
      <c r="AB169" s="105">
        <f t="shared" si="44"/>
        <v>0</v>
      </c>
      <c r="AC169" s="105">
        <f t="shared" si="44"/>
        <v>0</v>
      </c>
      <c r="AD169" s="105">
        <f t="shared" si="44"/>
        <v>0</v>
      </c>
      <c r="AE169" s="105">
        <f t="shared" si="44"/>
        <v>0</v>
      </c>
      <c r="AF169" s="105">
        <f t="shared" si="44"/>
        <v>0</v>
      </c>
      <c r="AG169" s="105">
        <f t="shared" si="40"/>
        <v>0</v>
      </c>
    </row>
    <row r="170" spans="1:34" outlineLevel="1" x14ac:dyDescent="0.25">
      <c r="A170" s="103" t="str">
        <f t="shared" si="49"/>
        <v>PuyallupCommercialCCONNECT</v>
      </c>
      <c r="B170" s="103" t="s">
        <v>380</v>
      </c>
      <c r="C170" s="103" t="s">
        <v>381</v>
      </c>
      <c r="D170" s="200">
        <v>0</v>
      </c>
      <c r="E170" s="200">
        <v>0</v>
      </c>
      <c r="F170" s="200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  <c r="S170" s="130">
        <f t="shared" ref="S170:S182" si="50">+SUM(G170:R170)</f>
        <v>0</v>
      </c>
      <c r="T170" s="175"/>
      <c r="U170" s="105">
        <f t="shared" ref="U170:V185" si="51">+IFERROR(G170/$E170,0)</f>
        <v>0</v>
      </c>
      <c r="V170" s="105">
        <f t="shared" si="51"/>
        <v>0</v>
      </c>
      <c r="W170" s="105">
        <f t="shared" si="46"/>
        <v>0</v>
      </c>
      <c r="X170" s="105">
        <f t="shared" si="46"/>
        <v>0</v>
      </c>
      <c r="Y170" s="105">
        <f t="shared" si="46"/>
        <v>0</v>
      </c>
      <c r="Z170" s="105">
        <f t="shared" si="46"/>
        <v>0</v>
      </c>
      <c r="AA170" s="105">
        <f t="shared" si="46"/>
        <v>0</v>
      </c>
      <c r="AB170" s="105">
        <f t="shared" si="44"/>
        <v>0</v>
      </c>
      <c r="AC170" s="105">
        <f t="shared" si="44"/>
        <v>0</v>
      </c>
      <c r="AD170" s="105">
        <f t="shared" si="44"/>
        <v>0</v>
      </c>
      <c r="AE170" s="105">
        <f t="shared" si="44"/>
        <v>0</v>
      </c>
      <c r="AF170" s="105">
        <f t="shared" si="44"/>
        <v>0</v>
      </c>
      <c r="AG170" s="105">
        <f t="shared" ref="AG170:AG182" si="52">+SUM(U170:AF170)/$AE$2</f>
        <v>0</v>
      </c>
    </row>
    <row r="171" spans="1:34" outlineLevel="1" x14ac:dyDescent="0.25">
      <c r="A171" s="103" t="str">
        <f t="shared" si="49"/>
        <v>PuyallupCommercialCDEL</v>
      </c>
      <c r="B171" s="103" t="s">
        <v>382</v>
      </c>
      <c r="C171" s="103" t="s">
        <v>383</v>
      </c>
      <c r="D171" s="200">
        <v>0</v>
      </c>
      <c r="E171" s="200">
        <v>0</v>
      </c>
      <c r="F171" s="200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v>0</v>
      </c>
      <c r="S171" s="130">
        <f t="shared" si="50"/>
        <v>0</v>
      </c>
      <c r="T171" s="175"/>
      <c r="U171" s="105">
        <f t="shared" si="51"/>
        <v>0</v>
      </c>
      <c r="V171" s="105">
        <f t="shared" si="51"/>
        <v>0</v>
      </c>
      <c r="W171" s="105">
        <f t="shared" si="46"/>
        <v>0</v>
      </c>
      <c r="X171" s="105">
        <f t="shared" si="46"/>
        <v>0</v>
      </c>
      <c r="Y171" s="105">
        <f t="shared" si="46"/>
        <v>0</v>
      </c>
      <c r="Z171" s="105">
        <f t="shared" si="46"/>
        <v>0</v>
      </c>
      <c r="AA171" s="105">
        <f t="shared" si="46"/>
        <v>0</v>
      </c>
      <c r="AB171" s="105">
        <f t="shared" si="44"/>
        <v>0</v>
      </c>
      <c r="AC171" s="105">
        <f t="shared" si="44"/>
        <v>0</v>
      </c>
      <c r="AD171" s="105">
        <f t="shared" si="44"/>
        <v>0</v>
      </c>
      <c r="AE171" s="105">
        <f t="shared" si="44"/>
        <v>0</v>
      </c>
      <c r="AF171" s="105">
        <f t="shared" si="44"/>
        <v>0</v>
      </c>
      <c r="AG171" s="105">
        <f t="shared" si="52"/>
        <v>0</v>
      </c>
    </row>
    <row r="172" spans="1:34" outlineLevel="1" x14ac:dyDescent="0.25">
      <c r="A172" s="103" t="str">
        <f t="shared" si="49"/>
        <v>PuyallupCommercialCEX</v>
      </c>
      <c r="B172" s="103" t="s">
        <v>384</v>
      </c>
      <c r="C172" s="103" t="s">
        <v>385</v>
      </c>
      <c r="D172" s="200">
        <v>6.86</v>
      </c>
      <c r="E172" s="200">
        <v>6.93</v>
      </c>
      <c r="F172" s="200">
        <v>8.11</v>
      </c>
      <c r="G172" s="129">
        <v>953.77</v>
      </c>
      <c r="H172" s="129">
        <v>-407.57000000000005</v>
      </c>
      <c r="I172" s="129">
        <v>81.099999999999994</v>
      </c>
      <c r="J172" s="129">
        <v>89.21</v>
      </c>
      <c r="K172" s="129">
        <v>170.31</v>
      </c>
      <c r="L172" s="129">
        <v>300.07</v>
      </c>
      <c r="M172" s="129">
        <v>364.95</v>
      </c>
      <c r="N172" s="129">
        <v>267.63</v>
      </c>
      <c r="O172" s="129">
        <v>218.97000000000003</v>
      </c>
      <c r="P172" s="129">
        <v>335.28</v>
      </c>
      <c r="Q172" s="129">
        <v>251.46</v>
      </c>
      <c r="R172" s="129">
        <v>290.05</v>
      </c>
      <c r="S172" s="130">
        <f t="shared" si="50"/>
        <v>2915.23</v>
      </c>
      <c r="T172" s="175"/>
      <c r="U172" s="105">
        <f t="shared" si="51"/>
        <v>137.62914862914863</v>
      </c>
      <c r="V172" s="105">
        <f t="shared" si="51"/>
        <v>-58.812409812409825</v>
      </c>
      <c r="W172" s="105">
        <f t="shared" si="46"/>
        <v>10</v>
      </c>
      <c r="X172" s="105">
        <f t="shared" si="46"/>
        <v>11</v>
      </c>
      <c r="Y172" s="105">
        <f t="shared" si="46"/>
        <v>21</v>
      </c>
      <c r="Z172" s="105">
        <f t="shared" si="46"/>
        <v>37</v>
      </c>
      <c r="AA172" s="105">
        <f t="shared" si="46"/>
        <v>45</v>
      </c>
      <c r="AB172" s="105">
        <f t="shared" si="44"/>
        <v>33</v>
      </c>
      <c r="AC172" s="105">
        <f t="shared" si="44"/>
        <v>27.000000000000004</v>
      </c>
      <c r="AD172" s="105">
        <f t="shared" si="44"/>
        <v>41.341553637484587</v>
      </c>
      <c r="AE172" s="105">
        <f t="shared" si="44"/>
        <v>31.006165228113442</v>
      </c>
      <c r="AF172" s="132">
        <f t="shared" si="44"/>
        <v>35.764488286066587</v>
      </c>
      <c r="AG172" s="132">
        <f t="shared" si="52"/>
        <v>30.91074549736695</v>
      </c>
      <c r="AH172" s="149"/>
    </row>
    <row r="173" spans="1:34" outlineLevel="1" x14ac:dyDescent="0.25">
      <c r="A173" s="103" t="str">
        <f t="shared" si="49"/>
        <v>PuyallupCommercialCEXYD</v>
      </c>
      <c r="B173" s="103" t="s">
        <v>386</v>
      </c>
      <c r="C173" s="103" t="s">
        <v>387</v>
      </c>
      <c r="D173" s="200">
        <v>39.25</v>
      </c>
      <c r="E173" s="200">
        <v>39.619999999999997</v>
      </c>
      <c r="F173" s="200">
        <v>46.41</v>
      </c>
      <c r="G173" s="129">
        <v>11615.74</v>
      </c>
      <c r="H173" s="129">
        <v>11654.7</v>
      </c>
      <c r="I173" s="129">
        <v>9333.39</v>
      </c>
      <c r="J173" s="129">
        <v>9096.36</v>
      </c>
      <c r="K173" s="129">
        <v>8725.08</v>
      </c>
      <c r="L173" s="129">
        <v>8446.6200000000008</v>
      </c>
      <c r="M173" s="129">
        <v>14410.33</v>
      </c>
      <c r="N173" s="129">
        <v>11254.45</v>
      </c>
      <c r="O173" s="129">
        <v>8701.8799999999992</v>
      </c>
      <c r="P173" s="129">
        <v>10587.51</v>
      </c>
      <c r="Q173" s="129">
        <v>10587.53</v>
      </c>
      <c r="R173" s="129">
        <v>11896.55</v>
      </c>
      <c r="S173" s="130">
        <f t="shared" si="50"/>
        <v>126310.14</v>
      </c>
      <c r="T173" s="175"/>
      <c r="U173" s="105">
        <f t="shared" si="51"/>
        <v>293.17869762746091</v>
      </c>
      <c r="V173" s="105">
        <f t="shared" si="51"/>
        <v>294.16203937405356</v>
      </c>
      <c r="W173" s="105">
        <f t="shared" si="46"/>
        <v>201.10730446024564</v>
      </c>
      <c r="X173" s="105">
        <f t="shared" si="46"/>
        <v>196.00000000000003</v>
      </c>
      <c r="Y173" s="105">
        <f t="shared" si="46"/>
        <v>188</v>
      </c>
      <c r="Z173" s="105">
        <f t="shared" si="46"/>
        <v>182.00000000000003</v>
      </c>
      <c r="AA173" s="105">
        <f t="shared" si="46"/>
        <v>310.50053867700927</v>
      </c>
      <c r="AB173" s="105">
        <f t="shared" si="44"/>
        <v>242.5005386770093</v>
      </c>
      <c r="AC173" s="105">
        <f t="shared" si="44"/>
        <v>187.50010773540185</v>
      </c>
      <c r="AD173" s="105">
        <f t="shared" si="44"/>
        <v>228.12992889463479</v>
      </c>
      <c r="AE173" s="105">
        <f t="shared" si="44"/>
        <v>228.13035983624221</v>
      </c>
      <c r="AF173" s="132">
        <f t="shared" si="44"/>
        <v>256.33591898297783</v>
      </c>
      <c r="AG173" s="132">
        <f t="shared" si="52"/>
        <v>233.96211952208628</v>
      </c>
      <c r="AH173" s="149"/>
    </row>
    <row r="174" spans="1:34" outlineLevel="1" x14ac:dyDescent="0.25">
      <c r="A174" s="103" t="str">
        <f t="shared" si="49"/>
        <v>PuyallupCommercialCLOCK</v>
      </c>
      <c r="B174" s="103" t="s">
        <v>388</v>
      </c>
      <c r="C174" s="103" t="s">
        <v>389</v>
      </c>
      <c r="D174" s="200">
        <v>10.46</v>
      </c>
      <c r="E174" s="200">
        <v>10.56</v>
      </c>
      <c r="F174" s="200">
        <v>12.18</v>
      </c>
      <c r="G174" s="129">
        <v>1593.53</v>
      </c>
      <c r="H174" s="129">
        <v>1593.53</v>
      </c>
      <c r="I174" s="129">
        <v>1645.7550000000001</v>
      </c>
      <c r="J174" s="129">
        <v>1645.7550000000001</v>
      </c>
      <c r="K174" s="129">
        <v>1670.44</v>
      </c>
      <c r="L174" s="129">
        <v>1664.13</v>
      </c>
      <c r="M174" s="129">
        <v>1630.6</v>
      </c>
      <c r="N174" s="129">
        <v>1642.78</v>
      </c>
      <c r="O174" s="129">
        <v>1642.7949999999998</v>
      </c>
      <c r="P174" s="129">
        <v>1518.84</v>
      </c>
      <c r="Q174" s="129">
        <v>1571.19</v>
      </c>
      <c r="R174" s="129">
        <v>1559.69</v>
      </c>
      <c r="S174" s="130">
        <f t="shared" si="50"/>
        <v>19379.035</v>
      </c>
      <c r="T174" s="175"/>
      <c r="U174" s="105">
        <f t="shared" si="51"/>
        <v>150.90246212121212</v>
      </c>
      <c r="V174" s="105">
        <f t="shared" si="51"/>
        <v>150.90246212121212</v>
      </c>
      <c r="W174" s="105">
        <f t="shared" si="46"/>
        <v>135.11945812807883</v>
      </c>
      <c r="X174" s="105">
        <f t="shared" si="46"/>
        <v>135.11945812807883</v>
      </c>
      <c r="Y174" s="105">
        <f t="shared" si="46"/>
        <v>137.14614121510675</v>
      </c>
      <c r="Z174" s="105">
        <f t="shared" si="46"/>
        <v>136.62807881773401</v>
      </c>
      <c r="AA174" s="105">
        <f t="shared" si="46"/>
        <v>133.87520525451561</v>
      </c>
      <c r="AB174" s="105">
        <f t="shared" si="44"/>
        <v>134.87520525451561</v>
      </c>
      <c r="AC174" s="105">
        <f t="shared" si="44"/>
        <v>134.87643678160919</v>
      </c>
      <c r="AD174" s="105">
        <f t="shared" si="44"/>
        <v>124.69950738916256</v>
      </c>
      <c r="AE174" s="105">
        <f t="shared" si="44"/>
        <v>128.99753694581281</v>
      </c>
      <c r="AF174" s="105">
        <f t="shared" si="44"/>
        <v>128.05336617405584</v>
      </c>
      <c r="AG174" s="105">
        <f t="shared" si="52"/>
        <v>135.93294319425786</v>
      </c>
    </row>
    <row r="175" spans="1:34" outlineLevel="1" x14ac:dyDescent="0.25">
      <c r="A175" s="103" t="str">
        <f t="shared" si="49"/>
        <v>PuyallupCommercialCROLL</v>
      </c>
      <c r="B175" s="103" t="s">
        <v>390</v>
      </c>
      <c r="C175" s="103" t="s">
        <v>391</v>
      </c>
      <c r="D175" s="200">
        <v>0</v>
      </c>
      <c r="E175" s="200">
        <v>14.16</v>
      </c>
      <c r="F175" s="200">
        <v>16.3</v>
      </c>
      <c r="G175" s="129">
        <v>147.82</v>
      </c>
      <c r="H175" s="129">
        <v>147.82</v>
      </c>
      <c r="I175" s="129">
        <v>163</v>
      </c>
      <c r="J175" s="129">
        <v>163</v>
      </c>
      <c r="K175" s="129">
        <v>163</v>
      </c>
      <c r="L175" s="129">
        <v>163</v>
      </c>
      <c r="M175" s="129">
        <v>215.97499999999999</v>
      </c>
      <c r="N175" s="129">
        <v>215.97499999999999</v>
      </c>
      <c r="O175" s="129">
        <v>229.72500000000002</v>
      </c>
      <c r="P175" s="129">
        <v>123.36</v>
      </c>
      <c r="Q175" s="129">
        <v>123.36</v>
      </c>
      <c r="R175" s="129">
        <v>123.36</v>
      </c>
      <c r="S175" s="130">
        <f t="shared" si="50"/>
        <v>1979.3949999999998</v>
      </c>
      <c r="T175" s="175"/>
      <c r="U175" s="105">
        <f t="shared" si="51"/>
        <v>10.439265536723163</v>
      </c>
      <c r="V175" s="105">
        <f t="shared" si="51"/>
        <v>10.439265536723163</v>
      </c>
      <c r="W175" s="105">
        <f t="shared" si="46"/>
        <v>10</v>
      </c>
      <c r="X175" s="105">
        <f t="shared" si="46"/>
        <v>10</v>
      </c>
      <c r="Y175" s="105">
        <f t="shared" si="46"/>
        <v>10</v>
      </c>
      <c r="Z175" s="105">
        <f t="shared" si="46"/>
        <v>10</v>
      </c>
      <c r="AA175" s="105">
        <f t="shared" si="46"/>
        <v>13.249999999999998</v>
      </c>
      <c r="AB175" s="105">
        <f t="shared" si="44"/>
        <v>13.249999999999998</v>
      </c>
      <c r="AC175" s="105">
        <f t="shared" si="44"/>
        <v>14.093558282208591</v>
      </c>
      <c r="AD175" s="105">
        <f t="shared" si="44"/>
        <v>7.5680981595092023</v>
      </c>
      <c r="AE175" s="105">
        <f t="shared" si="44"/>
        <v>7.5680981595092023</v>
      </c>
      <c r="AF175" s="105">
        <f t="shared" si="44"/>
        <v>7.5680981595092023</v>
      </c>
      <c r="AG175" s="105">
        <f t="shared" si="52"/>
        <v>10.348031986181878</v>
      </c>
    </row>
    <row r="176" spans="1:34" outlineLevel="1" x14ac:dyDescent="0.25">
      <c r="A176" s="103" t="str">
        <f t="shared" si="49"/>
        <v>PuyallupCommercialCTDEL</v>
      </c>
      <c r="B176" s="103" t="s">
        <v>392</v>
      </c>
      <c r="C176" s="103" t="s">
        <v>393</v>
      </c>
      <c r="D176" s="200">
        <v>0</v>
      </c>
      <c r="E176" s="200">
        <v>0</v>
      </c>
      <c r="F176" s="200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30">
        <f t="shared" si="50"/>
        <v>0</v>
      </c>
      <c r="T176" s="175"/>
      <c r="U176" s="105">
        <f t="shared" si="51"/>
        <v>0</v>
      </c>
      <c r="V176" s="105">
        <f t="shared" si="51"/>
        <v>0</v>
      </c>
      <c r="W176" s="105">
        <f t="shared" si="46"/>
        <v>0</v>
      </c>
      <c r="X176" s="105">
        <f t="shared" si="46"/>
        <v>0</v>
      </c>
      <c r="Y176" s="105">
        <f t="shared" si="46"/>
        <v>0</v>
      </c>
      <c r="Z176" s="105">
        <f t="shared" si="46"/>
        <v>0</v>
      </c>
      <c r="AA176" s="105">
        <f t="shared" si="46"/>
        <v>0</v>
      </c>
      <c r="AB176" s="105">
        <f t="shared" si="44"/>
        <v>0</v>
      </c>
      <c r="AC176" s="105">
        <f t="shared" si="44"/>
        <v>0</v>
      </c>
      <c r="AD176" s="105">
        <f t="shared" si="44"/>
        <v>0</v>
      </c>
      <c r="AE176" s="105">
        <f t="shared" si="44"/>
        <v>0</v>
      </c>
      <c r="AF176" s="105">
        <f t="shared" si="44"/>
        <v>0</v>
      </c>
      <c r="AG176" s="105">
        <f t="shared" si="52"/>
        <v>0</v>
      </c>
    </row>
    <row r="177" spans="1:36" outlineLevel="1" x14ac:dyDescent="0.25">
      <c r="A177" s="103" t="str">
        <f t="shared" si="49"/>
        <v>PuyallupCommercialCTRIP</v>
      </c>
      <c r="B177" s="103" t="s">
        <v>394</v>
      </c>
      <c r="C177" s="103" t="s">
        <v>395</v>
      </c>
      <c r="D177" s="200">
        <v>30.82</v>
      </c>
      <c r="E177" s="200">
        <v>31.11</v>
      </c>
      <c r="F177" s="200">
        <v>35.85</v>
      </c>
      <c r="G177" s="129">
        <v>102.31</v>
      </c>
      <c r="H177" s="129">
        <v>68.42</v>
      </c>
      <c r="I177" s="129">
        <v>107.55</v>
      </c>
      <c r="J177" s="129">
        <v>143.4</v>
      </c>
      <c r="K177" s="129">
        <v>0</v>
      </c>
      <c r="L177" s="129">
        <v>107.55</v>
      </c>
      <c r="M177" s="129">
        <v>71.7</v>
      </c>
      <c r="N177" s="129">
        <v>143.4</v>
      </c>
      <c r="O177" s="129">
        <v>143.4</v>
      </c>
      <c r="P177" s="129">
        <v>67.78</v>
      </c>
      <c r="Q177" s="129">
        <v>135.56</v>
      </c>
      <c r="R177" s="129">
        <v>135.56</v>
      </c>
      <c r="S177" s="130">
        <f t="shared" si="50"/>
        <v>1226.6299999999999</v>
      </c>
      <c r="T177" s="175"/>
      <c r="U177" s="105">
        <f t="shared" si="51"/>
        <v>3.2886531661845066</v>
      </c>
      <c r="V177" s="105">
        <f t="shared" si="51"/>
        <v>2.199292831886853</v>
      </c>
      <c r="W177" s="105">
        <f t="shared" si="46"/>
        <v>3</v>
      </c>
      <c r="X177" s="105">
        <f t="shared" si="46"/>
        <v>4</v>
      </c>
      <c r="Y177" s="105">
        <f t="shared" si="46"/>
        <v>0</v>
      </c>
      <c r="Z177" s="105">
        <f t="shared" si="46"/>
        <v>3</v>
      </c>
      <c r="AA177" s="105">
        <f t="shared" si="46"/>
        <v>2</v>
      </c>
      <c r="AB177" s="105">
        <f t="shared" si="44"/>
        <v>4</v>
      </c>
      <c r="AC177" s="105">
        <f t="shared" si="44"/>
        <v>4</v>
      </c>
      <c r="AD177" s="105">
        <f t="shared" si="44"/>
        <v>1.8906555090655508</v>
      </c>
      <c r="AE177" s="105">
        <f t="shared" si="44"/>
        <v>3.7813110181311016</v>
      </c>
      <c r="AF177" s="105">
        <f t="shared" si="44"/>
        <v>3.7813110181311016</v>
      </c>
      <c r="AG177" s="105">
        <f t="shared" si="52"/>
        <v>2.9117686286165925</v>
      </c>
    </row>
    <row r="178" spans="1:36" outlineLevel="1" x14ac:dyDescent="0.25">
      <c r="A178" s="103" t="str">
        <f t="shared" si="49"/>
        <v>PuyallupCommercialCUNLOCK</v>
      </c>
      <c r="B178" s="103" t="s">
        <v>396</v>
      </c>
      <c r="C178" s="103" t="s">
        <v>397</v>
      </c>
      <c r="D178" s="200">
        <v>0</v>
      </c>
      <c r="E178" s="200">
        <v>0</v>
      </c>
      <c r="F178" s="200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  <c r="S178" s="130">
        <f t="shared" si="50"/>
        <v>0</v>
      </c>
      <c r="T178" s="175"/>
      <c r="U178" s="105">
        <f t="shared" si="51"/>
        <v>0</v>
      </c>
      <c r="V178" s="105">
        <f t="shared" si="51"/>
        <v>0</v>
      </c>
      <c r="W178" s="105">
        <f t="shared" si="46"/>
        <v>0</v>
      </c>
      <c r="X178" s="105">
        <f t="shared" si="46"/>
        <v>0</v>
      </c>
      <c r="Y178" s="105">
        <f t="shared" si="46"/>
        <v>0</v>
      </c>
      <c r="Z178" s="105">
        <f t="shared" si="46"/>
        <v>0</v>
      </c>
      <c r="AA178" s="105">
        <f t="shared" si="46"/>
        <v>0</v>
      </c>
      <c r="AB178" s="105">
        <f t="shared" si="44"/>
        <v>0</v>
      </c>
      <c r="AC178" s="105">
        <f t="shared" si="44"/>
        <v>0</v>
      </c>
      <c r="AD178" s="105">
        <f t="shared" si="44"/>
        <v>0</v>
      </c>
      <c r="AE178" s="105">
        <f t="shared" si="44"/>
        <v>0</v>
      </c>
      <c r="AF178" s="105">
        <f t="shared" si="44"/>
        <v>0</v>
      </c>
      <c r="AG178" s="105">
        <f t="shared" si="52"/>
        <v>0</v>
      </c>
    </row>
    <row r="179" spans="1:36" outlineLevel="1" x14ac:dyDescent="0.25">
      <c r="A179" s="103" t="str">
        <f t="shared" si="49"/>
        <v>PuyallupCommercialDRIVEDWAY-COMM</v>
      </c>
      <c r="B179" s="103" t="s">
        <v>398</v>
      </c>
      <c r="C179" s="103" t="s">
        <v>399</v>
      </c>
      <c r="D179" s="200">
        <v>0</v>
      </c>
      <c r="E179" s="200">
        <v>0</v>
      </c>
      <c r="F179" s="200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  <c r="S179" s="130">
        <f t="shared" si="50"/>
        <v>0</v>
      </c>
      <c r="T179" s="175"/>
      <c r="U179" s="105">
        <f t="shared" si="51"/>
        <v>0</v>
      </c>
      <c r="V179" s="105">
        <f t="shared" si="51"/>
        <v>0</v>
      </c>
      <c r="W179" s="105">
        <f t="shared" si="46"/>
        <v>0</v>
      </c>
      <c r="X179" s="105">
        <f t="shared" si="46"/>
        <v>0</v>
      </c>
      <c r="Y179" s="105">
        <f t="shared" si="46"/>
        <v>0</v>
      </c>
      <c r="Z179" s="105">
        <f t="shared" si="46"/>
        <v>0</v>
      </c>
      <c r="AA179" s="105">
        <f t="shared" si="46"/>
        <v>0</v>
      </c>
      <c r="AB179" s="105">
        <f t="shared" si="44"/>
        <v>0</v>
      </c>
      <c r="AC179" s="105">
        <f t="shared" si="44"/>
        <v>0</v>
      </c>
      <c r="AD179" s="105">
        <f t="shared" si="44"/>
        <v>0</v>
      </c>
      <c r="AE179" s="105">
        <f t="shared" si="44"/>
        <v>0</v>
      </c>
      <c r="AF179" s="105">
        <f t="shared" si="44"/>
        <v>0</v>
      </c>
      <c r="AG179" s="105">
        <f t="shared" si="52"/>
        <v>0</v>
      </c>
    </row>
    <row r="180" spans="1:36" outlineLevel="1" x14ac:dyDescent="0.25">
      <c r="A180" s="103" t="str">
        <f t="shared" si="49"/>
        <v>PuyallupCommercialDRIVEPVT-COMM</v>
      </c>
      <c r="B180" s="103" t="s">
        <v>400</v>
      </c>
      <c r="C180" s="103" t="s">
        <v>401</v>
      </c>
      <c r="D180" s="200">
        <v>0</v>
      </c>
      <c r="E180" s="200">
        <v>0</v>
      </c>
      <c r="F180" s="200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  <c r="S180" s="130">
        <f t="shared" si="50"/>
        <v>0</v>
      </c>
      <c r="T180" s="175"/>
      <c r="U180" s="105">
        <f t="shared" si="51"/>
        <v>0</v>
      </c>
      <c r="V180" s="105">
        <f t="shared" si="51"/>
        <v>0</v>
      </c>
      <c r="W180" s="105">
        <f t="shared" si="46"/>
        <v>0</v>
      </c>
      <c r="X180" s="105">
        <f t="shared" si="46"/>
        <v>0</v>
      </c>
      <c r="Y180" s="105">
        <f t="shared" si="46"/>
        <v>0</v>
      </c>
      <c r="Z180" s="105">
        <f t="shared" si="46"/>
        <v>0</v>
      </c>
      <c r="AA180" s="105">
        <f t="shared" si="46"/>
        <v>0</v>
      </c>
      <c r="AB180" s="105">
        <f t="shared" si="44"/>
        <v>0</v>
      </c>
      <c r="AC180" s="105">
        <f t="shared" si="44"/>
        <v>0</v>
      </c>
      <c r="AD180" s="105">
        <f t="shared" si="44"/>
        <v>0</v>
      </c>
      <c r="AE180" s="105">
        <f t="shared" si="44"/>
        <v>0</v>
      </c>
      <c r="AF180" s="105">
        <f t="shared" si="44"/>
        <v>0</v>
      </c>
      <c r="AG180" s="105">
        <f t="shared" si="52"/>
        <v>0</v>
      </c>
    </row>
    <row r="181" spans="1:36" outlineLevel="1" x14ac:dyDescent="0.25">
      <c r="A181" s="103" t="str">
        <f t="shared" si="49"/>
        <v>PuyallupCommercialDRVNC</v>
      </c>
      <c r="B181" s="103" t="s">
        <v>402</v>
      </c>
      <c r="C181" s="103" t="s">
        <v>403</v>
      </c>
      <c r="D181" s="200">
        <v>0</v>
      </c>
      <c r="E181" s="200">
        <v>0</v>
      </c>
      <c r="F181" s="200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  <c r="S181" s="130">
        <f t="shared" si="50"/>
        <v>0</v>
      </c>
      <c r="T181" s="175"/>
      <c r="U181" s="105">
        <f t="shared" si="51"/>
        <v>0</v>
      </c>
      <c r="V181" s="105">
        <f t="shared" si="51"/>
        <v>0</v>
      </c>
      <c r="W181" s="105">
        <f t="shared" si="46"/>
        <v>0</v>
      </c>
      <c r="X181" s="105">
        <f t="shared" si="46"/>
        <v>0</v>
      </c>
      <c r="Y181" s="105">
        <f t="shared" si="46"/>
        <v>0</v>
      </c>
      <c r="Z181" s="105">
        <f t="shared" si="46"/>
        <v>0</v>
      </c>
      <c r="AA181" s="105">
        <f t="shared" si="46"/>
        <v>0</v>
      </c>
      <c r="AB181" s="105">
        <f t="shared" ref="AB181:AF185" si="53">+IFERROR(N181/$F181,0)</f>
        <v>0</v>
      </c>
      <c r="AC181" s="105">
        <f t="shared" si="53"/>
        <v>0</v>
      </c>
      <c r="AD181" s="105">
        <f t="shared" si="53"/>
        <v>0</v>
      </c>
      <c r="AE181" s="105">
        <f t="shared" si="53"/>
        <v>0</v>
      </c>
      <c r="AF181" s="105">
        <f t="shared" si="53"/>
        <v>0</v>
      </c>
      <c r="AG181" s="105">
        <f t="shared" si="52"/>
        <v>0</v>
      </c>
    </row>
    <row r="182" spans="1:36" outlineLevel="1" x14ac:dyDescent="0.25">
      <c r="A182" s="103" t="str">
        <f t="shared" si="49"/>
        <v>PuyallupCommercialTIMEC</v>
      </c>
      <c r="B182" s="103" t="s">
        <v>404</v>
      </c>
      <c r="C182" s="103" t="s">
        <v>405</v>
      </c>
      <c r="D182" s="200">
        <v>94.11</v>
      </c>
      <c r="E182" s="200">
        <v>95.01</v>
      </c>
      <c r="F182" s="200">
        <v>109.49</v>
      </c>
      <c r="G182" s="129">
        <v>130.6</v>
      </c>
      <c r="H182" s="129">
        <v>52.24</v>
      </c>
      <c r="I182" s="129">
        <v>54.74</v>
      </c>
      <c r="J182" s="129">
        <v>82.11</v>
      </c>
      <c r="K182" s="129">
        <v>27.37</v>
      </c>
      <c r="L182" s="129">
        <v>136.85</v>
      </c>
      <c r="M182" s="129">
        <v>109.48</v>
      </c>
      <c r="N182" s="129">
        <v>164.23</v>
      </c>
      <c r="O182" s="129">
        <v>54.75</v>
      </c>
      <c r="P182" s="129">
        <v>25.88</v>
      </c>
      <c r="Q182" s="129">
        <v>0</v>
      </c>
      <c r="R182" s="129">
        <v>181.14</v>
      </c>
      <c r="S182" s="130">
        <f t="shared" si="50"/>
        <v>1019.39</v>
      </c>
      <c r="T182" s="175"/>
      <c r="U182" s="105">
        <f t="shared" si="51"/>
        <v>1.3745921481949268</v>
      </c>
      <c r="V182" s="105">
        <f t="shared" si="51"/>
        <v>0.54983685927797077</v>
      </c>
      <c r="W182" s="105">
        <f t="shared" ref="W182:AA185" si="54">+IFERROR(I182/$F182,0)</f>
        <v>0.49995433372910775</v>
      </c>
      <c r="X182" s="105">
        <f t="shared" si="54"/>
        <v>0.74993150059366154</v>
      </c>
      <c r="Y182" s="105">
        <f t="shared" si="54"/>
        <v>0.24997716686455387</v>
      </c>
      <c r="Z182" s="105">
        <f t="shared" si="54"/>
        <v>1.2498858343227692</v>
      </c>
      <c r="AA182" s="105">
        <f t="shared" si="54"/>
        <v>0.99990866745821549</v>
      </c>
      <c r="AB182" s="105">
        <f t="shared" si="53"/>
        <v>1.4999543337291077</v>
      </c>
      <c r="AC182" s="105">
        <f t="shared" si="53"/>
        <v>0.50004566627089231</v>
      </c>
      <c r="AD182" s="105">
        <f t="shared" si="53"/>
        <v>0.23636861813864279</v>
      </c>
      <c r="AE182" s="105">
        <f t="shared" si="53"/>
        <v>0</v>
      </c>
      <c r="AF182" s="105">
        <f t="shared" si="53"/>
        <v>1.6543976618869303</v>
      </c>
      <c r="AG182" s="105">
        <f t="shared" si="52"/>
        <v>0.79707106587223164</v>
      </c>
    </row>
    <row r="183" spans="1:36" outlineLevel="1" x14ac:dyDescent="0.25">
      <c r="A183" s="103" t="str">
        <f t="shared" si="49"/>
        <v>PuyallupCommercialBULKY-COM</v>
      </c>
      <c r="B183" s="103" t="s">
        <v>406</v>
      </c>
      <c r="C183" s="103" t="s">
        <v>209</v>
      </c>
      <c r="D183" s="200">
        <v>27.81</v>
      </c>
      <c r="E183" s="200">
        <v>28.08</v>
      </c>
      <c r="F183" s="200">
        <v>32.409999999999997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  <c r="S183" s="130">
        <f t="shared" ref="S183:S184" si="55">+SUM(G183:R183)</f>
        <v>0</v>
      </c>
      <c r="T183" s="175"/>
      <c r="U183" s="105">
        <f t="shared" si="51"/>
        <v>0</v>
      </c>
      <c r="V183" s="105">
        <f t="shared" si="51"/>
        <v>0</v>
      </c>
      <c r="W183" s="105">
        <f t="shared" si="54"/>
        <v>0</v>
      </c>
      <c r="X183" s="105">
        <f t="shared" si="54"/>
        <v>0</v>
      </c>
      <c r="Y183" s="105">
        <f t="shared" si="54"/>
        <v>0</v>
      </c>
      <c r="Z183" s="105">
        <f t="shared" si="54"/>
        <v>0</v>
      </c>
      <c r="AA183" s="105">
        <f t="shared" si="54"/>
        <v>0</v>
      </c>
      <c r="AB183" s="105">
        <f t="shared" si="53"/>
        <v>0</v>
      </c>
      <c r="AC183" s="105">
        <f t="shared" si="53"/>
        <v>0</v>
      </c>
      <c r="AD183" s="105">
        <f t="shared" si="53"/>
        <v>0</v>
      </c>
      <c r="AE183" s="105">
        <f t="shared" si="53"/>
        <v>0</v>
      </c>
      <c r="AF183" s="105">
        <f t="shared" si="53"/>
        <v>0</v>
      </c>
      <c r="AG183" s="132">
        <f t="shared" ref="AG183:AG185" si="56">+SUM(U183:AF183)/$AE$2</f>
        <v>0</v>
      </c>
      <c r="AH183" s="149"/>
    </row>
    <row r="184" spans="1:36" outlineLevel="1" x14ac:dyDescent="0.25">
      <c r="A184" s="103" t="str">
        <f t="shared" si="49"/>
        <v>PuyallupCommercialCTRIPCAN</v>
      </c>
      <c r="B184" s="103" t="s">
        <v>409</v>
      </c>
      <c r="C184" s="103" t="s">
        <v>410</v>
      </c>
      <c r="D184" s="200">
        <v>0</v>
      </c>
      <c r="E184" s="200">
        <v>0</v>
      </c>
      <c r="F184" s="200">
        <v>0</v>
      </c>
      <c r="G184" s="129">
        <v>0</v>
      </c>
      <c r="H184" s="129">
        <v>0</v>
      </c>
      <c r="I184" s="129">
        <v>-15.59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  <c r="S184" s="130">
        <f t="shared" si="55"/>
        <v>-15.59</v>
      </c>
      <c r="T184" s="175"/>
      <c r="U184" s="105">
        <f t="shared" si="51"/>
        <v>0</v>
      </c>
      <c r="V184" s="105">
        <f t="shared" si="51"/>
        <v>0</v>
      </c>
      <c r="W184" s="105">
        <f t="shared" si="54"/>
        <v>0</v>
      </c>
      <c r="X184" s="105">
        <f t="shared" si="54"/>
        <v>0</v>
      </c>
      <c r="Y184" s="105">
        <f t="shared" si="54"/>
        <v>0</v>
      </c>
      <c r="Z184" s="105">
        <f t="shared" si="54"/>
        <v>0</v>
      </c>
      <c r="AA184" s="105">
        <f t="shared" si="54"/>
        <v>0</v>
      </c>
      <c r="AB184" s="105">
        <f t="shared" si="53"/>
        <v>0</v>
      </c>
      <c r="AC184" s="105">
        <f t="shared" si="53"/>
        <v>0</v>
      </c>
      <c r="AD184" s="105">
        <f t="shared" si="53"/>
        <v>0</v>
      </c>
      <c r="AE184" s="105">
        <f t="shared" si="53"/>
        <v>0</v>
      </c>
      <c r="AF184" s="105">
        <f t="shared" si="53"/>
        <v>0</v>
      </c>
      <c r="AG184" s="105">
        <f t="shared" si="56"/>
        <v>0</v>
      </c>
    </row>
    <row r="185" spans="1:36" outlineLevel="1" x14ac:dyDescent="0.25">
      <c r="A185" s="103" t="str">
        <f t="shared" si="49"/>
        <v>PuyallupCommercialRESTART FEE-COM</v>
      </c>
      <c r="B185" s="103" t="s">
        <v>413</v>
      </c>
      <c r="C185" s="103" t="s">
        <v>195</v>
      </c>
      <c r="D185" s="200">
        <v>28.33</v>
      </c>
      <c r="E185" s="200">
        <v>28.6</v>
      </c>
      <c r="F185" s="200">
        <v>32.65</v>
      </c>
      <c r="G185" s="129">
        <v>0</v>
      </c>
      <c r="H185" s="129">
        <v>0</v>
      </c>
      <c r="I185" s="129">
        <v>32.65</v>
      </c>
      <c r="J185" s="129">
        <v>0</v>
      </c>
      <c r="K185" s="129">
        <v>32.65</v>
      </c>
      <c r="L185" s="129">
        <v>0</v>
      </c>
      <c r="M185" s="129">
        <v>65.3</v>
      </c>
      <c r="N185" s="129">
        <v>32.65</v>
      </c>
      <c r="O185" s="129">
        <v>0</v>
      </c>
      <c r="P185" s="129">
        <v>0</v>
      </c>
      <c r="Q185" s="129">
        <v>30.86</v>
      </c>
      <c r="R185" s="129">
        <v>0</v>
      </c>
      <c r="S185" s="129">
        <v>0</v>
      </c>
      <c r="T185" s="175"/>
      <c r="U185" s="105">
        <f t="shared" si="51"/>
        <v>0</v>
      </c>
      <c r="V185" s="105">
        <f t="shared" si="51"/>
        <v>0</v>
      </c>
      <c r="W185" s="105">
        <f t="shared" si="54"/>
        <v>1</v>
      </c>
      <c r="X185" s="105">
        <f t="shared" si="54"/>
        <v>0</v>
      </c>
      <c r="Y185" s="105">
        <f t="shared" si="54"/>
        <v>1</v>
      </c>
      <c r="Z185" s="105">
        <f t="shared" si="54"/>
        <v>0</v>
      </c>
      <c r="AA185" s="105">
        <f t="shared" si="54"/>
        <v>2</v>
      </c>
      <c r="AB185" s="105">
        <f t="shared" si="53"/>
        <v>1</v>
      </c>
      <c r="AC185" s="105">
        <f t="shared" si="53"/>
        <v>0</v>
      </c>
      <c r="AD185" s="105">
        <f t="shared" si="53"/>
        <v>0</v>
      </c>
      <c r="AE185" s="105">
        <f t="shared" si="53"/>
        <v>0.94517611026033688</v>
      </c>
      <c r="AF185" s="105">
        <f t="shared" si="53"/>
        <v>0</v>
      </c>
      <c r="AG185" s="105">
        <f t="shared" si="56"/>
        <v>0.49543134252169474</v>
      </c>
    </row>
    <row r="186" spans="1:36" outlineLevel="1" x14ac:dyDescent="0.25">
      <c r="A186" s="103" t="str">
        <f t="shared" si="49"/>
        <v>PuyallupCommercialFAIR-ATTN</v>
      </c>
      <c r="B186" s="103" t="s">
        <v>905</v>
      </c>
      <c r="C186" s="103" t="s">
        <v>906</v>
      </c>
      <c r="D186" s="200">
        <v>0</v>
      </c>
      <c r="E186" s="200">
        <v>0</v>
      </c>
      <c r="F186" s="200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130826.83</v>
      </c>
      <c r="Q186" s="129">
        <v>0</v>
      </c>
      <c r="R186" s="129">
        <v>0</v>
      </c>
      <c r="S186" s="129">
        <v>0</v>
      </c>
      <c r="T186" s="143">
        <v>0</v>
      </c>
      <c r="U186" s="143">
        <v>0</v>
      </c>
      <c r="V186" s="143">
        <v>0</v>
      </c>
      <c r="W186" s="143">
        <v>0</v>
      </c>
      <c r="X186" s="143">
        <v>0</v>
      </c>
      <c r="Y186" s="143">
        <v>0</v>
      </c>
      <c r="Z186" s="143">
        <v>0</v>
      </c>
      <c r="AA186" s="143">
        <v>0</v>
      </c>
      <c r="AB186" s="143">
        <v>0</v>
      </c>
      <c r="AC186" s="143">
        <v>0</v>
      </c>
      <c r="AD186" s="143">
        <v>0</v>
      </c>
      <c r="AE186" s="143">
        <v>0</v>
      </c>
      <c r="AF186" s="132">
        <v>0</v>
      </c>
      <c r="AG186" s="143">
        <v>0</v>
      </c>
    </row>
    <row r="187" spans="1:36" outlineLevel="1" x14ac:dyDescent="0.25">
      <c r="A187" s="103" t="str">
        <f t="shared" si="49"/>
        <v>PuyallupCommercialF1.5YD3W</v>
      </c>
      <c r="B187" s="103" t="s">
        <v>907</v>
      </c>
      <c r="C187" s="103" t="s">
        <v>908</v>
      </c>
      <c r="D187" s="200">
        <v>0</v>
      </c>
      <c r="E187" s="200">
        <v>0</v>
      </c>
      <c r="F187" s="200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  <c r="S187" s="129">
        <v>0</v>
      </c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32"/>
      <c r="AH187" s="149"/>
      <c r="AI187" s="103">
        <v>1</v>
      </c>
      <c r="AJ187" s="105">
        <f t="shared" ref="AJ187:AJ188" si="57">+AG187*AI187</f>
        <v>0</v>
      </c>
    </row>
    <row r="188" spans="1:36" outlineLevel="1" x14ac:dyDescent="0.25">
      <c r="A188" s="103" t="str">
        <f t="shared" si="49"/>
        <v>PuyallupCommercialR1.5YD1M</v>
      </c>
      <c r="B188" s="103" t="s">
        <v>909</v>
      </c>
      <c r="C188" s="103" t="s">
        <v>910</v>
      </c>
      <c r="D188" s="200">
        <v>0</v>
      </c>
      <c r="E188" s="200">
        <v>0</v>
      </c>
      <c r="F188" s="200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43">
        <v>0</v>
      </c>
      <c r="U188" s="143">
        <v>0</v>
      </c>
      <c r="V188" s="143">
        <v>0</v>
      </c>
      <c r="W188" s="143">
        <v>0</v>
      </c>
      <c r="X188" s="143">
        <v>0</v>
      </c>
      <c r="Y188" s="143">
        <v>0</v>
      </c>
      <c r="Z188" s="143">
        <v>0</v>
      </c>
      <c r="AA188" s="143">
        <v>0</v>
      </c>
      <c r="AB188" s="143">
        <v>0</v>
      </c>
      <c r="AC188" s="143">
        <v>0</v>
      </c>
      <c r="AD188" s="143">
        <v>0</v>
      </c>
      <c r="AE188" s="143">
        <v>0</v>
      </c>
      <c r="AF188" s="143">
        <v>0</v>
      </c>
      <c r="AG188" s="132">
        <v>0</v>
      </c>
      <c r="AH188" s="149"/>
      <c r="AI188" s="103">
        <v>1</v>
      </c>
      <c r="AJ188" s="105">
        <f t="shared" si="57"/>
        <v>0</v>
      </c>
    </row>
    <row r="189" spans="1:36" outlineLevel="1" x14ac:dyDescent="0.25">
      <c r="B189" s="147"/>
      <c r="D189" s="200"/>
      <c r="E189" s="200"/>
      <c r="F189" s="200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30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  <c r="AE189" s="105"/>
      <c r="AF189" s="105"/>
      <c r="AG189" s="105"/>
    </row>
    <row r="190" spans="1:36" outlineLevel="1" x14ac:dyDescent="0.25">
      <c r="C190" s="135" t="s">
        <v>414</v>
      </c>
      <c r="D190" s="200"/>
      <c r="E190" s="200"/>
      <c r="F190" s="200"/>
      <c r="G190" s="136">
        <f t="shared" ref="G190:S190" si="58">SUM(G105:G189)</f>
        <v>384518.49</v>
      </c>
      <c r="H190" s="136">
        <f t="shared" si="58"/>
        <v>382869.94999999995</v>
      </c>
      <c r="I190" s="136">
        <f t="shared" si="58"/>
        <v>405522.46499999997</v>
      </c>
      <c r="J190" s="136">
        <f t="shared" si="58"/>
        <v>405695.27500000008</v>
      </c>
      <c r="K190" s="136">
        <f t="shared" si="58"/>
        <v>400060.11500000011</v>
      </c>
      <c r="L190" s="136">
        <f t="shared" si="58"/>
        <v>401282.375</v>
      </c>
      <c r="M190" s="136">
        <f t="shared" si="58"/>
        <v>401962.27</v>
      </c>
      <c r="N190" s="136">
        <f t="shared" si="58"/>
        <v>399152.77000000014</v>
      </c>
      <c r="O190" s="136">
        <f t="shared" si="58"/>
        <v>397674.49499999994</v>
      </c>
      <c r="P190" s="136">
        <f t="shared" si="58"/>
        <v>512521.45</v>
      </c>
      <c r="Q190" s="136">
        <f t="shared" si="58"/>
        <v>381667.03499999997</v>
      </c>
      <c r="R190" s="136">
        <f t="shared" si="58"/>
        <v>383066.27499999991</v>
      </c>
      <c r="S190" s="136">
        <f t="shared" si="58"/>
        <v>4724972.0249999985</v>
      </c>
      <c r="T190" s="137"/>
      <c r="U190" s="137">
        <f t="shared" ref="U190:AG190" si="59">+SUM(U105:U159)</f>
        <v>650.57950036221268</v>
      </c>
      <c r="V190" s="137">
        <f t="shared" si="59"/>
        <v>652.63863631793197</v>
      </c>
      <c r="W190" s="137">
        <f t="shared" si="59"/>
        <v>586.31951404377708</v>
      </c>
      <c r="X190" s="137">
        <f t="shared" si="59"/>
        <v>587.97404206511419</v>
      </c>
      <c r="Y190" s="137">
        <f t="shared" si="59"/>
        <v>587.61379500325938</v>
      </c>
      <c r="Z190" s="137">
        <f t="shared" si="59"/>
        <v>591.53255883069301</v>
      </c>
      <c r="AA190" s="137">
        <f t="shared" si="59"/>
        <v>591.8404133451337</v>
      </c>
      <c r="AB190" s="137">
        <f t="shared" si="59"/>
        <v>592.32136531842366</v>
      </c>
      <c r="AC190" s="137">
        <f t="shared" si="59"/>
        <v>583.4515170284152</v>
      </c>
      <c r="AD190" s="137">
        <f t="shared" si="59"/>
        <v>562.29357078242333</v>
      </c>
      <c r="AE190" s="137">
        <f t="shared" si="59"/>
        <v>554.30035241489588</v>
      </c>
      <c r="AF190" s="137">
        <f t="shared" si="59"/>
        <v>554.30046409272711</v>
      </c>
      <c r="AG190" s="137">
        <f t="shared" si="59"/>
        <v>591.26381080041722</v>
      </c>
      <c r="AJ190" s="137">
        <f>+SUM(AJ105:AJ159)</f>
        <v>585.63194546141995</v>
      </c>
    </row>
    <row r="191" spans="1:36" outlineLevel="1" x14ac:dyDescent="0.25">
      <c r="C191" s="135"/>
      <c r="D191" s="200"/>
      <c r="E191" s="200"/>
      <c r="F191" s="200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77" t="s">
        <v>883</v>
      </c>
      <c r="T191" s="188"/>
      <c r="U191" s="132"/>
      <c r="V191" s="132"/>
      <c r="W191" s="132"/>
      <c r="X191" s="132"/>
      <c r="Y191" s="132"/>
      <c r="Z191" s="132"/>
      <c r="AA191" s="132"/>
      <c r="AB191" s="132"/>
      <c r="AC191" s="132"/>
      <c r="AD191" s="132"/>
      <c r="AE191" s="132"/>
      <c r="AF191" s="132"/>
      <c r="AG191" s="132">
        <f>+SUM(AG105:AG168,AG172:AG173,AG183,AG187:AG188)*12</f>
        <v>10379.918140959486</v>
      </c>
    </row>
    <row r="192" spans="1:36" outlineLevel="1" x14ac:dyDescent="0.25">
      <c r="B192" s="7" t="s">
        <v>416</v>
      </c>
      <c r="D192" s="200"/>
      <c r="E192" s="200"/>
      <c r="F192" s="200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30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  <c r="AE192" s="105"/>
      <c r="AF192" s="105"/>
      <c r="AG192" s="105"/>
    </row>
    <row r="193" spans="1:33" outlineLevel="2" x14ac:dyDescent="0.25">
      <c r="A193" s="103" t="str">
        <f t="shared" ref="A193:A225" si="60">+$A$4&amp;$A$104&amp;B193</f>
        <v>PuyallupCommercial1.5YDCOM1W</v>
      </c>
      <c r="B193" s="103" t="s">
        <v>417</v>
      </c>
      <c r="C193" s="103" t="s">
        <v>418</v>
      </c>
      <c r="D193" s="200">
        <v>0</v>
      </c>
      <c r="E193" s="200">
        <v>0</v>
      </c>
      <c r="F193" s="200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  <c r="S193" s="130">
        <f>+SUM(G193:R193)</f>
        <v>0</v>
      </c>
      <c r="T193" s="175"/>
      <c r="U193" s="105">
        <f>+IFERROR(G193/$E193,0)</f>
        <v>0</v>
      </c>
      <c r="V193" s="105">
        <f t="shared" ref="V193:V225" si="61">+IFERROR(H193/$E193,0)</f>
        <v>0</v>
      </c>
      <c r="W193" s="105">
        <f>+IFERROR(I193/$F193,0)</f>
        <v>0</v>
      </c>
      <c r="X193" s="105">
        <f t="shared" ref="X193:AF221" si="62">+IFERROR(J193/$F193,0)</f>
        <v>0</v>
      </c>
      <c r="Y193" s="105">
        <f t="shared" si="62"/>
        <v>0</v>
      </c>
      <c r="Z193" s="105">
        <f t="shared" si="62"/>
        <v>0</v>
      </c>
      <c r="AA193" s="105">
        <f t="shared" si="62"/>
        <v>0</v>
      </c>
      <c r="AB193" s="105">
        <f t="shared" si="62"/>
        <v>0</v>
      </c>
      <c r="AC193" s="105">
        <f t="shared" si="62"/>
        <v>0</v>
      </c>
      <c r="AD193" s="105">
        <f t="shared" si="62"/>
        <v>0</v>
      </c>
      <c r="AE193" s="105">
        <f t="shared" si="62"/>
        <v>0</v>
      </c>
      <c r="AF193" s="105">
        <f t="shared" si="62"/>
        <v>0</v>
      </c>
      <c r="AG193" s="105">
        <f t="shared" ref="AG193:AG225" si="63">+SUM(U193:AF193)/$AE$2</f>
        <v>0</v>
      </c>
    </row>
    <row r="194" spans="1:33" outlineLevel="2" x14ac:dyDescent="0.25">
      <c r="A194" s="103" t="str">
        <f t="shared" si="60"/>
        <v>PuyallupCommercial1.5YDFOOD1W</v>
      </c>
      <c r="B194" s="103" t="s">
        <v>419</v>
      </c>
      <c r="C194" s="103" t="s">
        <v>420</v>
      </c>
      <c r="D194" s="200">
        <v>0</v>
      </c>
      <c r="E194" s="200">
        <v>0</v>
      </c>
      <c r="F194" s="200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  <c r="S194" s="130">
        <f t="shared" ref="S194:S225" si="64">+SUM(G194:R194)</f>
        <v>0</v>
      </c>
      <c r="T194" s="175"/>
      <c r="U194" s="105">
        <f t="shared" ref="U194:U225" si="65">+IFERROR(G194/$E194,0)</f>
        <v>0</v>
      </c>
      <c r="V194" s="105">
        <f t="shared" si="61"/>
        <v>0</v>
      </c>
      <c r="W194" s="105">
        <f t="shared" ref="W194:Z225" si="66">+IFERROR(I194/$F194,0)</f>
        <v>0</v>
      </c>
      <c r="X194" s="105">
        <f t="shared" si="62"/>
        <v>0</v>
      </c>
      <c r="Y194" s="105">
        <f t="shared" si="62"/>
        <v>0</v>
      </c>
      <c r="Z194" s="105">
        <f t="shared" si="62"/>
        <v>0</v>
      </c>
      <c r="AA194" s="105">
        <f t="shared" si="62"/>
        <v>0</v>
      </c>
      <c r="AB194" s="105">
        <f t="shared" si="62"/>
        <v>0</v>
      </c>
      <c r="AC194" s="105">
        <f t="shared" si="62"/>
        <v>0</v>
      </c>
      <c r="AD194" s="105">
        <f t="shared" si="62"/>
        <v>0</v>
      </c>
      <c r="AE194" s="105">
        <f t="shared" si="62"/>
        <v>0</v>
      </c>
      <c r="AF194" s="105">
        <f t="shared" si="62"/>
        <v>0</v>
      </c>
      <c r="AG194" s="105">
        <f t="shared" si="63"/>
        <v>0</v>
      </c>
    </row>
    <row r="195" spans="1:33" outlineLevel="2" x14ac:dyDescent="0.25">
      <c r="A195" s="103" t="str">
        <f t="shared" si="60"/>
        <v>PuyallupCommercial2YDCOM1W</v>
      </c>
      <c r="B195" s="103" t="s">
        <v>421</v>
      </c>
      <c r="C195" s="103" t="s">
        <v>422</v>
      </c>
      <c r="D195" s="200">
        <v>0</v>
      </c>
      <c r="E195" s="200">
        <v>0</v>
      </c>
      <c r="F195" s="200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  <c r="S195" s="130">
        <f t="shared" si="64"/>
        <v>0</v>
      </c>
      <c r="T195" s="175"/>
      <c r="U195" s="105">
        <f t="shared" si="65"/>
        <v>0</v>
      </c>
      <c r="V195" s="105">
        <f t="shared" si="61"/>
        <v>0</v>
      </c>
      <c r="W195" s="105">
        <f t="shared" si="66"/>
        <v>0</v>
      </c>
      <c r="X195" s="105">
        <f t="shared" si="62"/>
        <v>0</v>
      </c>
      <c r="Y195" s="105">
        <f t="shared" si="62"/>
        <v>0</v>
      </c>
      <c r="Z195" s="105">
        <f t="shared" si="62"/>
        <v>0</v>
      </c>
      <c r="AA195" s="105">
        <f t="shared" si="62"/>
        <v>0</v>
      </c>
      <c r="AB195" s="105">
        <f t="shared" si="62"/>
        <v>0</v>
      </c>
      <c r="AC195" s="105">
        <f t="shared" si="62"/>
        <v>0</v>
      </c>
      <c r="AD195" s="105">
        <f t="shared" si="62"/>
        <v>0</v>
      </c>
      <c r="AE195" s="105">
        <f t="shared" si="62"/>
        <v>0</v>
      </c>
      <c r="AF195" s="105">
        <f t="shared" si="62"/>
        <v>0</v>
      </c>
      <c r="AG195" s="105">
        <f t="shared" si="63"/>
        <v>0</v>
      </c>
    </row>
    <row r="196" spans="1:33" outlineLevel="2" x14ac:dyDescent="0.25">
      <c r="A196" s="103" t="str">
        <f t="shared" si="60"/>
        <v>PuyallupCommercial2YDCOM2W</v>
      </c>
      <c r="B196" s="103" t="s">
        <v>423</v>
      </c>
      <c r="C196" s="103" t="s">
        <v>424</v>
      </c>
      <c r="D196" s="200">
        <v>0</v>
      </c>
      <c r="E196" s="200">
        <v>0</v>
      </c>
      <c r="F196" s="200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  <c r="S196" s="130">
        <f t="shared" si="64"/>
        <v>0</v>
      </c>
      <c r="T196" s="175"/>
      <c r="U196" s="105">
        <f t="shared" si="65"/>
        <v>0</v>
      </c>
      <c r="V196" s="105">
        <f t="shared" si="61"/>
        <v>0</v>
      </c>
      <c r="W196" s="105">
        <f t="shared" si="66"/>
        <v>0</v>
      </c>
      <c r="X196" s="105">
        <f t="shared" si="62"/>
        <v>0</v>
      </c>
      <c r="Y196" s="105">
        <f t="shared" si="62"/>
        <v>0</v>
      </c>
      <c r="Z196" s="105">
        <f t="shared" si="62"/>
        <v>0</v>
      </c>
      <c r="AA196" s="105">
        <f t="shared" si="62"/>
        <v>0</v>
      </c>
      <c r="AB196" s="105">
        <f t="shared" si="62"/>
        <v>0</v>
      </c>
      <c r="AC196" s="105">
        <f t="shared" si="62"/>
        <v>0</v>
      </c>
      <c r="AD196" s="105">
        <f t="shared" si="62"/>
        <v>0</v>
      </c>
      <c r="AE196" s="105">
        <f t="shared" si="62"/>
        <v>0</v>
      </c>
      <c r="AF196" s="105">
        <f t="shared" si="62"/>
        <v>0</v>
      </c>
      <c r="AG196" s="105">
        <f t="shared" si="63"/>
        <v>0</v>
      </c>
    </row>
    <row r="197" spans="1:33" outlineLevel="2" x14ac:dyDescent="0.25">
      <c r="A197" s="103" t="str">
        <f t="shared" si="60"/>
        <v>PuyallupCommercial2YDCOM3W</v>
      </c>
      <c r="B197" s="103" t="s">
        <v>425</v>
      </c>
      <c r="C197" s="103" t="s">
        <v>426</v>
      </c>
      <c r="D197" s="200">
        <v>0</v>
      </c>
      <c r="E197" s="200">
        <v>0</v>
      </c>
      <c r="F197" s="200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  <c r="S197" s="130">
        <f t="shared" si="64"/>
        <v>0</v>
      </c>
      <c r="T197" s="175"/>
      <c r="U197" s="105">
        <f t="shared" si="65"/>
        <v>0</v>
      </c>
      <c r="V197" s="105">
        <f t="shared" si="61"/>
        <v>0</v>
      </c>
      <c r="W197" s="105">
        <f t="shared" si="66"/>
        <v>0</v>
      </c>
      <c r="X197" s="105">
        <f t="shared" si="62"/>
        <v>0</v>
      </c>
      <c r="Y197" s="105">
        <f t="shared" si="62"/>
        <v>0</v>
      </c>
      <c r="Z197" s="105">
        <f t="shared" si="62"/>
        <v>0</v>
      </c>
      <c r="AA197" s="105">
        <f t="shared" si="62"/>
        <v>0</v>
      </c>
      <c r="AB197" s="105">
        <f t="shared" si="62"/>
        <v>0</v>
      </c>
      <c r="AC197" s="105">
        <f t="shared" si="62"/>
        <v>0</v>
      </c>
      <c r="AD197" s="105">
        <f t="shared" si="62"/>
        <v>0</v>
      </c>
      <c r="AE197" s="105">
        <f t="shared" si="62"/>
        <v>0</v>
      </c>
      <c r="AF197" s="105">
        <f t="shared" si="62"/>
        <v>0</v>
      </c>
      <c r="AG197" s="105">
        <f t="shared" si="63"/>
        <v>0</v>
      </c>
    </row>
    <row r="198" spans="1:33" outlineLevel="2" x14ac:dyDescent="0.25">
      <c r="A198" s="103" t="str">
        <f t="shared" si="60"/>
        <v>PuyallupCommercial2YDCOM4W</v>
      </c>
      <c r="B198" s="103" t="s">
        <v>427</v>
      </c>
      <c r="C198" s="103" t="s">
        <v>428</v>
      </c>
      <c r="D198" s="200">
        <v>0</v>
      </c>
      <c r="E198" s="200">
        <v>0</v>
      </c>
      <c r="F198" s="200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  <c r="S198" s="130">
        <f t="shared" si="64"/>
        <v>0</v>
      </c>
      <c r="T198" s="175"/>
      <c r="U198" s="105">
        <f t="shared" si="65"/>
        <v>0</v>
      </c>
      <c r="V198" s="105">
        <f t="shared" si="61"/>
        <v>0</v>
      </c>
      <c r="W198" s="105">
        <f t="shared" si="66"/>
        <v>0</v>
      </c>
      <c r="X198" s="105">
        <f t="shared" si="62"/>
        <v>0</v>
      </c>
      <c r="Y198" s="105">
        <f t="shared" si="62"/>
        <v>0</v>
      </c>
      <c r="Z198" s="105">
        <f t="shared" si="62"/>
        <v>0</v>
      </c>
      <c r="AA198" s="105">
        <f t="shared" si="62"/>
        <v>0</v>
      </c>
      <c r="AB198" s="105">
        <f t="shared" si="62"/>
        <v>0</v>
      </c>
      <c r="AC198" s="105">
        <f t="shared" si="62"/>
        <v>0</v>
      </c>
      <c r="AD198" s="105">
        <f t="shared" si="62"/>
        <v>0</v>
      </c>
      <c r="AE198" s="105">
        <f t="shared" si="62"/>
        <v>0</v>
      </c>
      <c r="AF198" s="105">
        <f t="shared" si="62"/>
        <v>0</v>
      </c>
      <c r="AG198" s="105">
        <f t="shared" si="63"/>
        <v>0</v>
      </c>
    </row>
    <row r="199" spans="1:33" outlineLevel="2" x14ac:dyDescent="0.25">
      <c r="A199" s="103" t="str">
        <f t="shared" si="60"/>
        <v>PuyallupCommercial2YDCOMEW</v>
      </c>
      <c r="B199" s="103" t="s">
        <v>429</v>
      </c>
      <c r="C199" s="103" t="s">
        <v>430</v>
      </c>
      <c r="D199" s="200">
        <v>0</v>
      </c>
      <c r="E199" s="200">
        <v>0</v>
      </c>
      <c r="F199" s="200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  <c r="S199" s="130">
        <f t="shared" si="64"/>
        <v>0</v>
      </c>
      <c r="T199" s="175"/>
      <c r="U199" s="105">
        <f t="shared" si="65"/>
        <v>0</v>
      </c>
      <c r="V199" s="105">
        <f t="shared" si="61"/>
        <v>0</v>
      </c>
      <c r="W199" s="105">
        <f t="shared" si="66"/>
        <v>0</v>
      </c>
      <c r="X199" s="105">
        <f t="shared" si="62"/>
        <v>0</v>
      </c>
      <c r="Y199" s="105">
        <f t="shared" si="62"/>
        <v>0</v>
      </c>
      <c r="Z199" s="105">
        <f t="shared" si="62"/>
        <v>0</v>
      </c>
      <c r="AA199" s="105">
        <f t="shared" si="62"/>
        <v>0</v>
      </c>
      <c r="AB199" s="105">
        <f t="shared" si="62"/>
        <v>0</v>
      </c>
      <c r="AC199" s="105">
        <f t="shared" si="62"/>
        <v>0</v>
      </c>
      <c r="AD199" s="105">
        <f t="shared" si="62"/>
        <v>0</v>
      </c>
      <c r="AE199" s="105">
        <f t="shared" si="62"/>
        <v>0</v>
      </c>
      <c r="AF199" s="105">
        <f t="shared" si="62"/>
        <v>0</v>
      </c>
      <c r="AG199" s="105">
        <f t="shared" si="63"/>
        <v>0</v>
      </c>
    </row>
    <row r="200" spans="1:33" outlineLevel="2" x14ac:dyDescent="0.25">
      <c r="A200" s="103" t="str">
        <f t="shared" si="60"/>
        <v>PuyallupCommercial2YDFOOD1W</v>
      </c>
      <c r="B200" s="103" t="s">
        <v>431</v>
      </c>
      <c r="C200" s="103" t="s">
        <v>432</v>
      </c>
      <c r="D200" s="200">
        <v>0</v>
      </c>
      <c r="E200" s="200">
        <v>0</v>
      </c>
      <c r="F200" s="200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  <c r="S200" s="130">
        <f t="shared" si="64"/>
        <v>0</v>
      </c>
      <c r="T200" s="175"/>
      <c r="U200" s="105">
        <f t="shared" si="65"/>
        <v>0</v>
      </c>
      <c r="V200" s="105">
        <f t="shared" si="61"/>
        <v>0</v>
      </c>
      <c r="W200" s="105">
        <f t="shared" si="66"/>
        <v>0</v>
      </c>
      <c r="X200" s="105">
        <f t="shared" si="62"/>
        <v>0</v>
      </c>
      <c r="Y200" s="105">
        <f t="shared" si="62"/>
        <v>0</v>
      </c>
      <c r="Z200" s="105">
        <f t="shared" si="62"/>
        <v>0</v>
      </c>
      <c r="AA200" s="105">
        <f t="shared" si="62"/>
        <v>0</v>
      </c>
      <c r="AB200" s="105">
        <f t="shared" si="62"/>
        <v>0</v>
      </c>
      <c r="AC200" s="105">
        <f t="shared" si="62"/>
        <v>0</v>
      </c>
      <c r="AD200" s="105">
        <f t="shared" si="62"/>
        <v>0</v>
      </c>
      <c r="AE200" s="105">
        <f t="shared" si="62"/>
        <v>0</v>
      </c>
      <c r="AF200" s="105">
        <f t="shared" si="62"/>
        <v>0</v>
      </c>
      <c r="AG200" s="105">
        <f t="shared" si="63"/>
        <v>0</v>
      </c>
    </row>
    <row r="201" spans="1:33" outlineLevel="2" x14ac:dyDescent="0.25">
      <c r="A201" s="103" t="str">
        <f t="shared" si="60"/>
        <v>PuyallupCommercial2YDOCC1W</v>
      </c>
      <c r="B201" s="103" t="s">
        <v>433</v>
      </c>
      <c r="C201" s="103" t="s">
        <v>434</v>
      </c>
      <c r="D201" s="200">
        <v>0</v>
      </c>
      <c r="E201" s="200">
        <v>0</v>
      </c>
      <c r="F201" s="200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  <c r="S201" s="130">
        <f t="shared" si="64"/>
        <v>0</v>
      </c>
      <c r="T201" s="175"/>
      <c r="U201" s="105">
        <f t="shared" si="65"/>
        <v>0</v>
      </c>
      <c r="V201" s="105">
        <f t="shared" si="61"/>
        <v>0</v>
      </c>
      <c r="W201" s="105">
        <f t="shared" si="66"/>
        <v>0</v>
      </c>
      <c r="X201" s="105">
        <f t="shared" si="62"/>
        <v>0</v>
      </c>
      <c r="Y201" s="105">
        <f t="shared" si="62"/>
        <v>0</v>
      </c>
      <c r="Z201" s="105">
        <f t="shared" si="62"/>
        <v>0</v>
      </c>
      <c r="AA201" s="105">
        <f t="shared" si="62"/>
        <v>0</v>
      </c>
      <c r="AB201" s="105">
        <f t="shared" si="62"/>
        <v>0</v>
      </c>
      <c r="AC201" s="105">
        <f t="shared" si="62"/>
        <v>0</v>
      </c>
      <c r="AD201" s="105">
        <f t="shared" si="62"/>
        <v>0</v>
      </c>
      <c r="AE201" s="105">
        <f t="shared" si="62"/>
        <v>0</v>
      </c>
      <c r="AF201" s="105">
        <f t="shared" si="62"/>
        <v>0</v>
      </c>
      <c r="AG201" s="105">
        <f t="shared" si="63"/>
        <v>0</v>
      </c>
    </row>
    <row r="202" spans="1:33" outlineLevel="2" x14ac:dyDescent="0.25">
      <c r="A202" s="103" t="str">
        <f t="shared" si="60"/>
        <v>PuyallupCommercial2YDOCC2W</v>
      </c>
      <c r="B202" s="103" t="s">
        <v>435</v>
      </c>
      <c r="C202" s="103" t="s">
        <v>436</v>
      </c>
      <c r="D202" s="200">
        <v>0</v>
      </c>
      <c r="E202" s="200">
        <v>0</v>
      </c>
      <c r="F202" s="200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  <c r="S202" s="130">
        <f t="shared" si="64"/>
        <v>0</v>
      </c>
      <c r="T202" s="175"/>
      <c r="U202" s="105">
        <f t="shared" si="65"/>
        <v>0</v>
      </c>
      <c r="V202" s="105">
        <f t="shared" si="61"/>
        <v>0</v>
      </c>
      <c r="W202" s="105">
        <f t="shared" si="66"/>
        <v>0</v>
      </c>
      <c r="X202" s="105">
        <f t="shared" si="62"/>
        <v>0</v>
      </c>
      <c r="Y202" s="105">
        <f t="shared" si="62"/>
        <v>0</v>
      </c>
      <c r="Z202" s="105">
        <f t="shared" si="62"/>
        <v>0</v>
      </c>
      <c r="AA202" s="105">
        <f t="shared" si="62"/>
        <v>0</v>
      </c>
      <c r="AB202" s="105">
        <f t="shared" si="62"/>
        <v>0</v>
      </c>
      <c r="AC202" s="105">
        <f t="shared" si="62"/>
        <v>0</v>
      </c>
      <c r="AD202" s="105">
        <f t="shared" si="62"/>
        <v>0</v>
      </c>
      <c r="AE202" s="105">
        <f t="shared" si="62"/>
        <v>0</v>
      </c>
      <c r="AF202" s="105">
        <f t="shared" si="62"/>
        <v>0</v>
      </c>
      <c r="AG202" s="105">
        <f t="shared" si="63"/>
        <v>0</v>
      </c>
    </row>
    <row r="203" spans="1:33" outlineLevel="2" x14ac:dyDescent="0.25">
      <c r="A203" s="103" t="str">
        <f t="shared" si="60"/>
        <v>PuyallupCommercial2YDOCC3W</v>
      </c>
      <c r="B203" s="103" t="s">
        <v>437</v>
      </c>
      <c r="C203" s="103" t="s">
        <v>438</v>
      </c>
      <c r="D203" s="200">
        <v>0</v>
      </c>
      <c r="E203" s="200">
        <v>0</v>
      </c>
      <c r="F203" s="200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  <c r="S203" s="130">
        <f t="shared" si="64"/>
        <v>0</v>
      </c>
      <c r="T203" s="175"/>
      <c r="U203" s="105">
        <f t="shared" si="65"/>
        <v>0</v>
      </c>
      <c r="V203" s="105">
        <f t="shared" si="61"/>
        <v>0</v>
      </c>
      <c r="W203" s="105">
        <f t="shared" si="66"/>
        <v>0</v>
      </c>
      <c r="X203" s="105">
        <f t="shared" si="62"/>
        <v>0</v>
      </c>
      <c r="Y203" s="105">
        <f t="shared" si="62"/>
        <v>0</v>
      </c>
      <c r="Z203" s="105">
        <f t="shared" si="62"/>
        <v>0</v>
      </c>
      <c r="AA203" s="105">
        <f t="shared" si="62"/>
        <v>0</v>
      </c>
      <c r="AB203" s="105">
        <f t="shared" si="62"/>
        <v>0</v>
      </c>
      <c r="AC203" s="105">
        <f t="shared" si="62"/>
        <v>0</v>
      </c>
      <c r="AD203" s="105">
        <f t="shared" si="62"/>
        <v>0</v>
      </c>
      <c r="AE203" s="105">
        <f t="shared" si="62"/>
        <v>0</v>
      </c>
      <c r="AF203" s="105">
        <f t="shared" si="62"/>
        <v>0</v>
      </c>
      <c r="AG203" s="105">
        <f t="shared" si="63"/>
        <v>0</v>
      </c>
    </row>
    <row r="204" spans="1:33" outlineLevel="2" x14ac:dyDescent="0.25">
      <c r="A204" s="103" t="str">
        <f t="shared" si="60"/>
        <v>PuyallupCommercial2YDOCC4W</v>
      </c>
      <c r="B204" s="103" t="s">
        <v>439</v>
      </c>
      <c r="C204" s="103" t="s">
        <v>440</v>
      </c>
      <c r="D204" s="200">
        <v>0</v>
      </c>
      <c r="E204" s="200">
        <v>0</v>
      </c>
      <c r="F204" s="200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  <c r="S204" s="130">
        <f t="shared" si="64"/>
        <v>0</v>
      </c>
      <c r="T204" s="175"/>
      <c r="U204" s="105">
        <f t="shared" si="65"/>
        <v>0</v>
      </c>
      <c r="V204" s="105">
        <f t="shared" si="61"/>
        <v>0</v>
      </c>
      <c r="W204" s="105">
        <f t="shared" si="66"/>
        <v>0</v>
      </c>
      <c r="X204" s="105">
        <f t="shared" si="62"/>
        <v>0</v>
      </c>
      <c r="Y204" s="105">
        <f t="shared" si="62"/>
        <v>0</v>
      </c>
      <c r="Z204" s="105">
        <f t="shared" si="62"/>
        <v>0</v>
      </c>
      <c r="AA204" s="105">
        <f t="shared" si="62"/>
        <v>0</v>
      </c>
      <c r="AB204" s="105">
        <f t="shared" si="62"/>
        <v>0</v>
      </c>
      <c r="AC204" s="105">
        <f t="shared" si="62"/>
        <v>0</v>
      </c>
      <c r="AD204" s="105">
        <f t="shared" si="62"/>
        <v>0</v>
      </c>
      <c r="AE204" s="105">
        <f t="shared" si="62"/>
        <v>0</v>
      </c>
      <c r="AF204" s="105">
        <f t="shared" si="62"/>
        <v>0</v>
      </c>
      <c r="AG204" s="105">
        <f t="shared" si="63"/>
        <v>0</v>
      </c>
    </row>
    <row r="205" spans="1:33" outlineLevel="2" x14ac:dyDescent="0.25">
      <c r="A205" s="103" t="str">
        <f t="shared" si="60"/>
        <v>PuyallupCommercial2YDOCCEW</v>
      </c>
      <c r="B205" s="103" t="s">
        <v>441</v>
      </c>
      <c r="C205" s="103" t="s">
        <v>442</v>
      </c>
      <c r="D205" s="200">
        <v>0</v>
      </c>
      <c r="E205" s="200">
        <v>0</v>
      </c>
      <c r="F205" s="200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  <c r="S205" s="130">
        <f t="shared" si="64"/>
        <v>0</v>
      </c>
      <c r="T205" s="175"/>
      <c r="U205" s="105">
        <f t="shared" si="65"/>
        <v>0</v>
      </c>
      <c r="V205" s="105">
        <f t="shared" si="61"/>
        <v>0</v>
      </c>
      <c r="W205" s="105">
        <f t="shared" si="66"/>
        <v>0</v>
      </c>
      <c r="X205" s="105">
        <f t="shared" si="62"/>
        <v>0</v>
      </c>
      <c r="Y205" s="105">
        <f t="shared" si="62"/>
        <v>0</v>
      </c>
      <c r="Z205" s="105">
        <f t="shared" si="62"/>
        <v>0</v>
      </c>
      <c r="AA205" s="105">
        <f t="shared" si="62"/>
        <v>0</v>
      </c>
      <c r="AB205" s="105">
        <f t="shared" si="62"/>
        <v>0</v>
      </c>
      <c r="AC205" s="105">
        <f t="shared" si="62"/>
        <v>0</v>
      </c>
      <c r="AD205" s="105">
        <f t="shared" si="62"/>
        <v>0</v>
      </c>
      <c r="AE205" s="105">
        <f t="shared" si="62"/>
        <v>0</v>
      </c>
      <c r="AF205" s="105">
        <f t="shared" si="62"/>
        <v>0</v>
      </c>
      <c r="AG205" s="105">
        <f t="shared" si="63"/>
        <v>0</v>
      </c>
    </row>
    <row r="206" spans="1:33" outlineLevel="2" x14ac:dyDescent="0.25">
      <c r="A206" s="103" t="str">
        <f t="shared" si="60"/>
        <v>PuyallupCommercial64FOOD1W</v>
      </c>
      <c r="B206" s="103" t="s">
        <v>443</v>
      </c>
      <c r="C206" s="103" t="s">
        <v>444</v>
      </c>
      <c r="D206" s="200">
        <v>0</v>
      </c>
      <c r="E206" s="200">
        <v>0</v>
      </c>
      <c r="F206" s="200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  <c r="S206" s="130">
        <f t="shared" si="64"/>
        <v>0</v>
      </c>
      <c r="T206" s="175"/>
      <c r="U206" s="105">
        <f t="shared" si="65"/>
        <v>0</v>
      </c>
      <c r="V206" s="105">
        <f t="shared" si="61"/>
        <v>0</v>
      </c>
      <c r="W206" s="105">
        <f t="shared" si="66"/>
        <v>0</v>
      </c>
      <c r="X206" s="105">
        <f t="shared" si="62"/>
        <v>0</v>
      </c>
      <c r="Y206" s="105">
        <f t="shared" si="62"/>
        <v>0</v>
      </c>
      <c r="Z206" s="105">
        <f t="shared" si="62"/>
        <v>0</v>
      </c>
      <c r="AA206" s="105">
        <f t="shared" si="62"/>
        <v>0</v>
      </c>
      <c r="AB206" s="105">
        <f t="shared" si="62"/>
        <v>0</v>
      </c>
      <c r="AC206" s="105">
        <f t="shared" si="62"/>
        <v>0</v>
      </c>
      <c r="AD206" s="105">
        <f t="shared" si="62"/>
        <v>0</v>
      </c>
      <c r="AE206" s="105">
        <f t="shared" si="62"/>
        <v>0</v>
      </c>
      <c r="AF206" s="105">
        <f t="shared" si="62"/>
        <v>0</v>
      </c>
      <c r="AG206" s="105">
        <f t="shared" si="63"/>
        <v>0</v>
      </c>
    </row>
    <row r="207" spans="1:33" outlineLevel="2" x14ac:dyDescent="0.25">
      <c r="A207" s="103" t="str">
        <f t="shared" si="60"/>
        <v>PuyallupCommercial6YDCOM1W</v>
      </c>
      <c r="B207" s="103" t="s">
        <v>445</v>
      </c>
      <c r="C207" s="103" t="s">
        <v>446</v>
      </c>
      <c r="D207" s="200">
        <v>0</v>
      </c>
      <c r="E207" s="200">
        <v>0</v>
      </c>
      <c r="F207" s="200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  <c r="S207" s="130">
        <f t="shared" si="64"/>
        <v>0</v>
      </c>
      <c r="T207" s="175"/>
      <c r="U207" s="105">
        <f t="shared" si="65"/>
        <v>0</v>
      </c>
      <c r="V207" s="105">
        <f t="shared" si="61"/>
        <v>0</v>
      </c>
      <c r="W207" s="105">
        <f t="shared" si="66"/>
        <v>0</v>
      </c>
      <c r="X207" s="105">
        <f t="shared" si="62"/>
        <v>0</v>
      </c>
      <c r="Y207" s="105">
        <f t="shared" si="62"/>
        <v>0</v>
      </c>
      <c r="Z207" s="105">
        <f t="shared" si="62"/>
        <v>0</v>
      </c>
      <c r="AA207" s="105">
        <f t="shared" si="62"/>
        <v>0</v>
      </c>
      <c r="AB207" s="105">
        <f t="shared" si="62"/>
        <v>0</v>
      </c>
      <c r="AC207" s="105">
        <f t="shared" si="62"/>
        <v>0</v>
      </c>
      <c r="AD207" s="105">
        <f t="shared" si="62"/>
        <v>0</v>
      </c>
      <c r="AE207" s="105">
        <f t="shared" si="62"/>
        <v>0</v>
      </c>
      <c r="AF207" s="105">
        <f t="shared" si="62"/>
        <v>0</v>
      </c>
      <c r="AG207" s="105">
        <f t="shared" si="63"/>
        <v>0</v>
      </c>
    </row>
    <row r="208" spans="1:33" outlineLevel="2" x14ac:dyDescent="0.25">
      <c r="A208" s="103" t="str">
        <f t="shared" si="60"/>
        <v>PuyallupCommercial6YDCOM2W</v>
      </c>
      <c r="B208" s="103" t="s">
        <v>447</v>
      </c>
      <c r="C208" s="103" t="s">
        <v>448</v>
      </c>
      <c r="D208" s="200">
        <v>0</v>
      </c>
      <c r="E208" s="200">
        <v>0</v>
      </c>
      <c r="F208" s="200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  <c r="S208" s="130">
        <f t="shared" si="64"/>
        <v>0</v>
      </c>
      <c r="T208" s="175"/>
      <c r="U208" s="105">
        <f t="shared" si="65"/>
        <v>0</v>
      </c>
      <c r="V208" s="105">
        <f t="shared" si="61"/>
        <v>0</v>
      </c>
      <c r="W208" s="105">
        <f t="shared" si="66"/>
        <v>0</v>
      </c>
      <c r="X208" s="105">
        <f t="shared" si="62"/>
        <v>0</v>
      </c>
      <c r="Y208" s="105">
        <f t="shared" si="62"/>
        <v>0</v>
      </c>
      <c r="Z208" s="105">
        <f t="shared" si="62"/>
        <v>0</v>
      </c>
      <c r="AA208" s="105">
        <f t="shared" si="62"/>
        <v>0</v>
      </c>
      <c r="AB208" s="105">
        <f t="shared" si="62"/>
        <v>0</v>
      </c>
      <c r="AC208" s="105">
        <f t="shared" si="62"/>
        <v>0</v>
      </c>
      <c r="AD208" s="105">
        <f t="shared" si="62"/>
        <v>0</v>
      </c>
      <c r="AE208" s="105">
        <f t="shared" si="62"/>
        <v>0</v>
      </c>
      <c r="AF208" s="105">
        <f t="shared" si="62"/>
        <v>0</v>
      </c>
      <c r="AG208" s="105">
        <f t="shared" si="63"/>
        <v>0</v>
      </c>
    </row>
    <row r="209" spans="1:33" outlineLevel="2" x14ac:dyDescent="0.25">
      <c r="A209" s="103" t="str">
        <f t="shared" si="60"/>
        <v>PuyallupCommercial6YDCOM3W</v>
      </c>
      <c r="B209" s="103" t="s">
        <v>449</v>
      </c>
      <c r="C209" s="103" t="s">
        <v>450</v>
      </c>
      <c r="D209" s="200">
        <v>0</v>
      </c>
      <c r="E209" s="200">
        <v>0</v>
      </c>
      <c r="F209" s="200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  <c r="S209" s="130">
        <f t="shared" si="64"/>
        <v>0</v>
      </c>
      <c r="T209" s="175"/>
      <c r="U209" s="105">
        <f t="shared" si="65"/>
        <v>0</v>
      </c>
      <c r="V209" s="105">
        <f t="shared" si="61"/>
        <v>0</v>
      </c>
      <c r="W209" s="105">
        <f t="shared" si="66"/>
        <v>0</v>
      </c>
      <c r="X209" s="105">
        <f t="shared" si="62"/>
        <v>0</v>
      </c>
      <c r="Y209" s="105">
        <f t="shared" si="62"/>
        <v>0</v>
      </c>
      <c r="Z209" s="105">
        <f t="shared" si="62"/>
        <v>0</v>
      </c>
      <c r="AA209" s="105">
        <f t="shared" si="62"/>
        <v>0</v>
      </c>
      <c r="AB209" s="105">
        <f t="shared" si="62"/>
        <v>0</v>
      </c>
      <c r="AC209" s="105">
        <f t="shared" si="62"/>
        <v>0</v>
      </c>
      <c r="AD209" s="105">
        <f t="shared" si="62"/>
        <v>0</v>
      </c>
      <c r="AE209" s="105">
        <f t="shared" si="62"/>
        <v>0</v>
      </c>
      <c r="AF209" s="105">
        <f t="shared" si="62"/>
        <v>0</v>
      </c>
      <c r="AG209" s="105">
        <f t="shared" si="63"/>
        <v>0</v>
      </c>
    </row>
    <row r="210" spans="1:33" outlineLevel="2" x14ac:dyDescent="0.25">
      <c r="A210" s="103" t="str">
        <f t="shared" si="60"/>
        <v>PuyallupCommercial6YDCOM4W</v>
      </c>
      <c r="B210" s="103" t="s">
        <v>451</v>
      </c>
      <c r="C210" s="103" t="s">
        <v>452</v>
      </c>
      <c r="D210" s="200">
        <v>0</v>
      </c>
      <c r="E210" s="200">
        <v>0</v>
      </c>
      <c r="F210" s="200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  <c r="S210" s="130">
        <f t="shared" si="64"/>
        <v>0</v>
      </c>
      <c r="T210" s="175"/>
      <c r="U210" s="105">
        <f t="shared" si="65"/>
        <v>0</v>
      </c>
      <c r="V210" s="105">
        <f t="shared" si="61"/>
        <v>0</v>
      </c>
      <c r="W210" s="105">
        <f t="shared" si="66"/>
        <v>0</v>
      </c>
      <c r="X210" s="105">
        <f t="shared" si="62"/>
        <v>0</v>
      </c>
      <c r="Y210" s="105">
        <f t="shared" si="62"/>
        <v>0</v>
      </c>
      <c r="Z210" s="105">
        <f t="shared" si="62"/>
        <v>0</v>
      </c>
      <c r="AA210" s="105">
        <f t="shared" si="62"/>
        <v>0</v>
      </c>
      <c r="AB210" s="105">
        <f t="shared" si="62"/>
        <v>0</v>
      </c>
      <c r="AC210" s="105">
        <f t="shared" si="62"/>
        <v>0</v>
      </c>
      <c r="AD210" s="105">
        <f t="shared" si="62"/>
        <v>0</v>
      </c>
      <c r="AE210" s="105">
        <f t="shared" si="62"/>
        <v>0</v>
      </c>
      <c r="AF210" s="105">
        <f t="shared" si="62"/>
        <v>0</v>
      </c>
      <c r="AG210" s="105">
        <f t="shared" si="63"/>
        <v>0</v>
      </c>
    </row>
    <row r="211" spans="1:33" outlineLevel="2" x14ac:dyDescent="0.25">
      <c r="A211" s="103" t="str">
        <f t="shared" si="60"/>
        <v>PuyallupCommercial6YDCOM5W</v>
      </c>
      <c r="B211" s="103" t="s">
        <v>453</v>
      </c>
      <c r="C211" s="103" t="s">
        <v>454</v>
      </c>
      <c r="D211" s="200">
        <v>0</v>
      </c>
      <c r="E211" s="200">
        <v>0</v>
      </c>
      <c r="F211" s="200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  <c r="S211" s="130">
        <f t="shared" si="64"/>
        <v>0</v>
      </c>
      <c r="T211" s="175"/>
      <c r="U211" s="105">
        <f t="shared" si="65"/>
        <v>0</v>
      </c>
      <c r="V211" s="105">
        <f t="shared" si="61"/>
        <v>0</v>
      </c>
      <c r="W211" s="105">
        <f t="shared" si="66"/>
        <v>0</v>
      </c>
      <c r="X211" s="105">
        <f t="shared" si="62"/>
        <v>0</v>
      </c>
      <c r="Y211" s="105">
        <f t="shared" si="62"/>
        <v>0</v>
      </c>
      <c r="Z211" s="105">
        <f t="shared" si="62"/>
        <v>0</v>
      </c>
      <c r="AA211" s="105">
        <f t="shared" si="62"/>
        <v>0</v>
      </c>
      <c r="AB211" s="105">
        <f t="shared" si="62"/>
        <v>0</v>
      </c>
      <c r="AC211" s="105">
        <f t="shared" si="62"/>
        <v>0</v>
      </c>
      <c r="AD211" s="105">
        <f t="shared" si="62"/>
        <v>0</v>
      </c>
      <c r="AE211" s="105">
        <f t="shared" si="62"/>
        <v>0</v>
      </c>
      <c r="AF211" s="105">
        <f t="shared" si="62"/>
        <v>0</v>
      </c>
      <c r="AG211" s="105">
        <f t="shared" si="63"/>
        <v>0</v>
      </c>
    </row>
    <row r="212" spans="1:33" outlineLevel="2" x14ac:dyDescent="0.25">
      <c r="A212" s="103" t="str">
        <f t="shared" si="60"/>
        <v>PuyallupCommercial6YDCOMEW</v>
      </c>
      <c r="B212" s="103" t="s">
        <v>455</v>
      </c>
      <c r="C212" s="103" t="s">
        <v>456</v>
      </c>
      <c r="D212" s="200">
        <v>0</v>
      </c>
      <c r="E212" s="200">
        <v>0</v>
      </c>
      <c r="F212" s="200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29">
        <v>0</v>
      </c>
      <c r="S212" s="130">
        <f t="shared" si="64"/>
        <v>0</v>
      </c>
      <c r="T212" s="175"/>
      <c r="U212" s="105">
        <f t="shared" si="65"/>
        <v>0</v>
      </c>
      <c r="V212" s="105">
        <f t="shared" si="61"/>
        <v>0</v>
      </c>
      <c r="W212" s="105">
        <f t="shared" si="66"/>
        <v>0</v>
      </c>
      <c r="X212" s="105">
        <f t="shared" si="62"/>
        <v>0</v>
      </c>
      <c r="Y212" s="105">
        <f t="shared" si="62"/>
        <v>0</v>
      </c>
      <c r="Z212" s="105">
        <f t="shared" si="62"/>
        <v>0</v>
      </c>
      <c r="AA212" s="105">
        <f t="shared" si="62"/>
        <v>0</v>
      </c>
      <c r="AB212" s="105">
        <f t="shared" si="62"/>
        <v>0</v>
      </c>
      <c r="AC212" s="105">
        <f t="shared" si="62"/>
        <v>0</v>
      </c>
      <c r="AD212" s="105">
        <f t="shared" si="62"/>
        <v>0</v>
      </c>
      <c r="AE212" s="105">
        <f t="shared" si="62"/>
        <v>0</v>
      </c>
      <c r="AF212" s="105">
        <f t="shared" si="62"/>
        <v>0</v>
      </c>
      <c r="AG212" s="105">
        <f t="shared" si="63"/>
        <v>0</v>
      </c>
    </row>
    <row r="213" spans="1:33" outlineLevel="2" x14ac:dyDescent="0.25">
      <c r="A213" s="103" t="str">
        <f t="shared" si="60"/>
        <v>PuyallupCommercial6YDOCC1W</v>
      </c>
      <c r="B213" s="103" t="s">
        <v>457</v>
      </c>
      <c r="C213" s="103" t="s">
        <v>458</v>
      </c>
      <c r="D213" s="200">
        <v>0</v>
      </c>
      <c r="E213" s="200">
        <v>0</v>
      </c>
      <c r="F213" s="200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29">
        <v>0</v>
      </c>
      <c r="S213" s="130">
        <f t="shared" si="64"/>
        <v>0</v>
      </c>
      <c r="T213" s="175"/>
      <c r="U213" s="105">
        <f t="shared" si="65"/>
        <v>0</v>
      </c>
      <c r="V213" s="105">
        <f t="shared" si="61"/>
        <v>0</v>
      </c>
      <c r="W213" s="105">
        <f t="shared" si="66"/>
        <v>0</v>
      </c>
      <c r="X213" s="105">
        <f t="shared" si="62"/>
        <v>0</v>
      </c>
      <c r="Y213" s="105">
        <f t="shared" si="62"/>
        <v>0</v>
      </c>
      <c r="Z213" s="105">
        <f t="shared" si="62"/>
        <v>0</v>
      </c>
      <c r="AA213" s="105">
        <f t="shared" si="62"/>
        <v>0</v>
      </c>
      <c r="AB213" s="105">
        <f t="shared" si="62"/>
        <v>0</v>
      </c>
      <c r="AC213" s="105">
        <f t="shared" si="62"/>
        <v>0</v>
      </c>
      <c r="AD213" s="105">
        <f t="shared" si="62"/>
        <v>0</v>
      </c>
      <c r="AE213" s="105">
        <f t="shared" si="62"/>
        <v>0</v>
      </c>
      <c r="AF213" s="105">
        <f t="shared" si="62"/>
        <v>0</v>
      </c>
      <c r="AG213" s="105">
        <f t="shared" si="63"/>
        <v>0</v>
      </c>
    </row>
    <row r="214" spans="1:33" outlineLevel="2" x14ac:dyDescent="0.25">
      <c r="A214" s="103" t="str">
        <f t="shared" si="60"/>
        <v>PuyallupCommercial6YDOCC2W</v>
      </c>
      <c r="B214" s="103" t="s">
        <v>459</v>
      </c>
      <c r="C214" s="103" t="s">
        <v>460</v>
      </c>
      <c r="D214" s="200">
        <v>0</v>
      </c>
      <c r="E214" s="200">
        <v>0</v>
      </c>
      <c r="F214" s="200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29">
        <v>0</v>
      </c>
      <c r="S214" s="130">
        <f t="shared" si="64"/>
        <v>0</v>
      </c>
      <c r="T214" s="175"/>
      <c r="U214" s="105">
        <f t="shared" si="65"/>
        <v>0</v>
      </c>
      <c r="V214" s="105">
        <f t="shared" si="61"/>
        <v>0</v>
      </c>
      <c r="W214" s="105">
        <f t="shared" si="66"/>
        <v>0</v>
      </c>
      <c r="X214" s="105">
        <f t="shared" si="62"/>
        <v>0</v>
      </c>
      <c r="Y214" s="105">
        <f t="shared" si="62"/>
        <v>0</v>
      </c>
      <c r="Z214" s="105">
        <f t="shared" si="62"/>
        <v>0</v>
      </c>
      <c r="AA214" s="105">
        <f t="shared" si="62"/>
        <v>0</v>
      </c>
      <c r="AB214" s="105">
        <f t="shared" si="62"/>
        <v>0</v>
      </c>
      <c r="AC214" s="105">
        <f t="shared" si="62"/>
        <v>0</v>
      </c>
      <c r="AD214" s="105">
        <f t="shared" si="62"/>
        <v>0</v>
      </c>
      <c r="AE214" s="105">
        <f t="shared" si="62"/>
        <v>0</v>
      </c>
      <c r="AF214" s="105">
        <f t="shared" si="62"/>
        <v>0</v>
      </c>
      <c r="AG214" s="105">
        <f t="shared" si="63"/>
        <v>0</v>
      </c>
    </row>
    <row r="215" spans="1:33" outlineLevel="2" x14ac:dyDescent="0.25">
      <c r="A215" s="103" t="str">
        <f t="shared" si="60"/>
        <v>PuyallupCommercial6YDOCC3W</v>
      </c>
      <c r="B215" s="103" t="s">
        <v>461</v>
      </c>
      <c r="C215" s="103" t="s">
        <v>462</v>
      </c>
      <c r="D215" s="200">
        <v>0</v>
      </c>
      <c r="E215" s="200">
        <v>0</v>
      </c>
      <c r="F215" s="200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29">
        <v>0</v>
      </c>
      <c r="S215" s="130">
        <f t="shared" si="64"/>
        <v>0</v>
      </c>
      <c r="T215" s="175"/>
      <c r="U215" s="105">
        <f t="shared" si="65"/>
        <v>0</v>
      </c>
      <c r="V215" s="105">
        <f t="shared" si="61"/>
        <v>0</v>
      </c>
      <c r="W215" s="105">
        <f t="shared" si="66"/>
        <v>0</v>
      </c>
      <c r="X215" s="105">
        <f t="shared" si="62"/>
        <v>0</v>
      </c>
      <c r="Y215" s="105">
        <f t="shared" si="62"/>
        <v>0</v>
      </c>
      <c r="Z215" s="105">
        <f t="shared" si="62"/>
        <v>0</v>
      </c>
      <c r="AA215" s="105">
        <f t="shared" si="62"/>
        <v>0</v>
      </c>
      <c r="AB215" s="105">
        <f t="shared" si="62"/>
        <v>0</v>
      </c>
      <c r="AC215" s="105">
        <f t="shared" si="62"/>
        <v>0</v>
      </c>
      <c r="AD215" s="105">
        <f t="shared" si="62"/>
        <v>0</v>
      </c>
      <c r="AE215" s="105">
        <f t="shared" si="62"/>
        <v>0</v>
      </c>
      <c r="AF215" s="105">
        <f t="shared" si="62"/>
        <v>0</v>
      </c>
      <c r="AG215" s="105">
        <f t="shared" si="63"/>
        <v>0</v>
      </c>
    </row>
    <row r="216" spans="1:33" outlineLevel="2" x14ac:dyDescent="0.25">
      <c r="A216" s="103" t="str">
        <f t="shared" si="60"/>
        <v>PuyallupCommercial6YDOCC4W</v>
      </c>
      <c r="B216" s="103" t="s">
        <v>463</v>
      </c>
      <c r="C216" s="103" t="s">
        <v>464</v>
      </c>
      <c r="D216" s="200">
        <v>0</v>
      </c>
      <c r="E216" s="200">
        <v>0</v>
      </c>
      <c r="F216" s="200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29">
        <v>0</v>
      </c>
      <c r="S216" s="130">
        <f t="shared" si="64"/>
        <v>0</v>
      </c>
      <c r="T216" s="175"/>
      <c r="U216" s="105">
        <f t="shared" si="65"/>
        <v>0</v>
      </c>
      <c r="V216" s="105">
        <f t="shared" si="61"/>
        <v>0</v>
      </c>
      <c r="W216" s="105">
        <f t="shared" si="66"/>
        <v>0</v>
      </c>
      <c r="X216" s="105">
        <f t="shared" si="62"/>
        <v>0</v>
      </c>
      <c r="Y216" s="105">
        <f t="shared" si="62"/>
        <v>0</v>
      </c>
      <c r="Z216" s="105">
        <f t="shared" si="62"/>
        <v>0</v>
      </c>
      <c r="AA216" s="105">
        <f t="shared" si="62"/>
        <v>0</v>
      </c>
      <c r="AB216" s="105">
        <f t="shared" si="62"/>
        <v>0</v>
      </c>
      <c r="AC216" s="105">
        <f t="shared" si="62"/>
        <v>0</v>
      </c>
      <c r="AD216" s="105">
        <f t="shared" si="62"/>
        <v>0</v>
      </c>
      <c r="AE216" s="105">
        <f t="shared" si="62"/>
        <v>0</v>
      </c>
      <c r="AF216" s="105">
        <f t="shared" si="62"/>
        <v>0</v>
      </c>
      <c r="AG216" s="105">
        <f t="shared" si="63"/>
        <v>0</v>
      </c>
    </row>
    <row r="217" spans="1:33" outlineLevel="2" x14ac:dyDescent="0.25">
      <c r="A217" s="103" t="str">
        <f t="shared" si="60"/>
        <v>PuyallupCommercial6YDOCC5W</v>
      </c>
      <c r="B217" s="103" t="s">
        <v>465</v>
      </c>
      <c r="C217" s="103" t="s">
        <v>466</v>
      </c>
      <c r="D217" s="200">
        <v>0</v>
      </c>
      <c r="E217" s="200">
        <v>0</v>
      </c>
      <c r="F217" s="200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29">
        <v>0</v>
      </c>
      <c r="S217" s="130">
        <f t="shared" si="64"/>
        <v>0</v>
      </c>
      <c r="T217" s="175"/>
      <c r="U217" s="105">
        <f t="shared" si="65"/>
        <v>0</v>
      </c>
      <c r="V217" s="105">
        <f t="shared" si="61"/>
        <v>0</v>
      </c>
      <c r="W217" s="105">
        <f t="shared" si="66"/>
        <v>0</v>
      </c>
      <c r="X217" s="105">
        <f t="shared" si="62"/>
        <v>0</v>
      </c>
      <c r="Y217" s="105">
        <f t="shared" si="62"/>
        <v>0</v>
      </c>
      <c r="Z217" s="105">
        <f t="shared" si="62"/>
        <v>0</v>
      </c>
      <c r="AA217" s="105">
        <f t="shared" si="62"/>
        <v>0</v>
      </c>
      <c r="AB217" s="105">
        <f t="shared" si="62"/>
        <v>0</v>
      </c>
      <c r="AC217" s="105">
        <f t="shared" si="62"/>
        <v>0</v>
      </c>
      <c r="AD217" s="105">
        <f t="shared" si="62"/>
        <v>0</v>
      </c>
      <c r="AE217" s="105">
        <f t="shared" si="62"/>
        <v>0</v>
      </c>
      <c r="AF217" s="105">
        <f t="shared" si="62"/>
        <v>0</v>
      </c>
      <c r="AG217" s="105">
        <f t="shared" si="63"/>
        <v>0</v>
      </c>
    </row>
    <row r="218" spans="1:33" outlineLevel="2" x14ac:dyDescent="0.25">
      <c r="A218" s="103" t="str">
        <f t="shared" si="60"/>
        <v>PuyallupCommercial6YDOCCEW</v>
      </c>
      <c r="B218" s="103" t="s">
        <v>467</v>
      </c>
      <c r="C218" s="103" t="s">
        <v>468</v>
      </c>
      <c r="D218" s="200">
        <v>0</v>
      </c>
      <c r="E218" s="200">
        <v>0</v>
      </c>
      <c r="F218" s="200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29">
        <v>0</v>
      </c>
      <c r="S218" s="130">
        <f t="shared" si="64"/>
        <v>0</v>
      </c>
      <c r="T218" s="175"/>
      <c r="U218" s="105">
        <f t="shared" si="65"/>
        <v>0</v>
      </c>
      <c r="V218" s="105">
        <f t="shared" si="61"/>
        <v>0</v>
      </c>
      <c r="W218" s="105">
        <f t="shared" si="66"/>
        <v>0</v>
      </c>
      <c r="X218" s="105">
        <f t="shared" si="62"/>
        <v>0</v>
      </c>
      <c r="Y218" s="105">
        <f t="shared" si="62"/>
        <v>0</v>
      </c>
      <c r="Z218" s="105">
        <f t="shared" si="62"/>
        <v>0</v>
      </c>
      <c r="AA218" s="105">
        <f t="shared" si="62"/>
        <v>0</v>
      </c>
      <c r="AB218" s="105">
        <f t="shared" si="62"/>
        <v>0</v>
      </c>
      <c r="AC218" s="105">
        <f t="shared" si="62"/>
        <v>0</v>
      </c>
      <c r="AD218" s="105">
        <f t="shared" si="62"/>
        <v>0</v>
      </c>
      <c r="AE218" s="105">
        <f t="shared" si="62"/>
        <v>0</v>
      </c>
      <c r="AF218" s="105">
        <f t="shared" si="62"/>
        <v>0</v>
      </c>
      <c r="AG218" s="105">
        <f t="shared" si="63"/>
        <v>0</v>
      </c>
    </row>
    <row r="219" spans="1:33" outlineLevel="2" x14ac:dyDescent="0.25">
      <c r="A219" s="103" t="str">
        <f t="shared" si="60"/>
        <v>PuyallupCommercial90COM1E</v>
      </c>
      <c r="B219" s="103" t="s">
        <v>469</v>
      </c>
      <c r="C219" s="103" t="s">
        <v>470</v>
      </c>
      <c r="D219" s="200">
        <v>0</v>
      </c>
      <c r="E219" s="200">
        <v>0</v>
      </c>
      <c r="F219" s="200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0</v>
      </c>
      <c r="P219" s="129">
        <v>0</v>
      </c>
      <c r="Q219" s="129">
        <v>0</v>
      </c>
      <c r="R219" s="129">
        <v>0</v>
      </c>
      <c r="S219" s="130">
        <f t="shared" si="64"/>
        <v>0</v>
      </c>
      <c r="T219" s="175"/>
      <c r="U219" s="105">
        <f t="shared" si="65"/>
        <v>0</v>
      </c>
      <c r="V219" s="105">
        <f t="shared" si="61"/>
        <v>0</v>
      </c>
      <c r="W219" s="105">
        <f t="shared" si="66"/>
        <v>0</v>
      </c>
      <c r="X219" s="105">
        <f t="shared" si="62"/>
        <v>0</v>
      </c>
      <c r="Y219" s="105">
        <f t="shared" si="62"/>
        <v>0</v>
      </c>
      <c r="Z219" s="105">
        <f t="shared" si="62"/>
        <v>0</v>
      </c>
      <c r="AA219" s="105">
        <f t="shared" si="62"/>
        <v>0</v>
      </c>
      <c r="AB219" s="105">
        <f t="shared" si="62"/>
        <v>0</v>
      </c>
      <c r="AC219" s="105">
        <f t="shared" si="62"/>
        <v>0</v>
      </c>
      <c r="AD219" s="105">
        <f t="shared" si="62"/>
        <v>0</v>
      </c>
      <c r="AE219" s="105">
        <f t="shared" si="62"/>
        <v>0</v>
      </c>
      <c r="AF219" s="105">
        <f t="shared" si="62"/>
        <v>0</v>
      </c>
      <c r="AG219" s="105">
        <f t="shared" si="63"/>
        <v>0</v>
      </c>
    </row>
    <row r="220" spans="1:33" outlineLevel="2" x14ac:dyDescent="0.25">
      <c r="A220" s="103" t="str">
        <f t="shared" si="60"/>
        <v>PuyallupCommercial90COM1W</v>
      </c>
      <c r="B220" s="103" t="s">
        <v>471</v>
      </c>
      <c r="C220" s="103" t="s">
        <v>472</v>
      </c>
      <c r="D220" s="200">
        <v>0</v>
      </c>
      <c r="E220" s="200">
        <v>0</v>
      </c>
      <c r="F220" s="200">
        <v>0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29">
        <v>0</v>
      </c>
      <c r="O220" s="129">
        <v>0</v>
      </c>
      <c r="P220" s="129">
        <v>0</v>
      </c>
      <c r="Q220" s="129">
        <v>0</v>
      </c>
      <c r="R220" s="129">
        <v>0</v>
      </c>
      <c r="S220" s="130">
        <f t="shared" si="64"/>
        <v>0</v>
      </c>
      <c r="T220" s="175"/>
      <c r="U220" s="105">
        <f t="shared" si="65"/>
        <v>0</v>
      </c>
      <c r="V220" s="105">
        <f t="shared" si="61"/>
        <v>0</v>
      </c>
      <c r="W220" s="105">
        <f t="shared" si="66"/>
        <v>0</v>
      </c>
      <c r="X220" s="105">
        <f t="shared" si="62"/>
        <v>0</v>
      </c>
      <c r="Y220" s="105">
        <f t="shared" si="62"/>
        <v>0</v>
      </c>
      <c r="Z220" s="105">
        <f t="shared" si="62"/>
        <v>0</v>
      </c>
      <c r="AA220" s="105">
        <f t="shared" si="62"/>
        <v>0</v>
      </c>
      <c r="AB220" s="105">
        <f t="shared" si="62"/>
        <v>0</v>
      </c>
      <c r="AC220" s="105">
        <f t="shared" si="62"/>
        <v>0</v>
      </c>
      <c r="AD220" s="105">
        <f t="shared" si="62"/>
        <v>0</v>
      </c>
      <c r="AE220" s="105">
        <f t="shared" si="62"/>
        <v>0</v>
      </c>
      <c r="AF220" s="105">
        <f t="shared" si="62"/>
        <v>0</v>
      </c>
      <c r="AG220" s="105">
        <f t="shared" si="63"/>
        <v>0</v>
      </c>
    </row>
    <row r="221" spans="1:33" outlineLevel="2" x14ac:dyDescent="0.25">
      <c r="A221" s="103" t="str">
        <f t="shared" si="60"/>
        <v>PuyallupCommercial90COM2W</v>
      </c>
      <c r="B221" s="103" t="s">
        <v>473</v>
      </c>
      <c r="C221" s="103" t="s">
        <v>474</v>
      </c>
      <c r="D221" s="200">
        <v>0</v>
      </c>
      <c r="E221" s="200">
        <v>0</v>
      </c>
      <c r="F221" s="200">
        <v>0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29">
        <v>0</v>
      </c>
      <c r="S221" s="130">
        <f t="shared" si="64"/>
        <v>0</v>
      </c>
      <c r="T221" s="175"/>
      <c r="U221" s="105">
        <f t="shared" si="65"/>
        <v>0</v>
      </c>
      <c r="V221" s="105">
        <f t="shared" si="61"/>
        <v>0</v>
      </c>
      <c r="W221" s="105">
        <f t="shared" si="66"/>
        <v>0</v>
      </c>
      <c r="X221" s="105">
        <f t="shared" si="62"/>
        <v>0</v>
      </c>
      <c r="Y221" s="105">
        <f t="shared" si="62"/>
        <v>0</v>
      </c>
      <c r="Z221" s="105">
        <f t="shared" si="62"/>
        <v>0</v>
      </c>
      <c r="AA221" s="105">
        <f t="shared" ref="AA221:AF225" si="67">+IFERROR(M221/$F221,0)</f>
        <v>0</v>
      </c>
      <c r="AB221" s="105">
        <f t="shared" si="67"/>
        <v>0</v>
      </c>
      <c r="AC221" s="105">
        <f t="shared" si="67"/>
        <v>0</v>
      </c>
      <c r="AD221" s="105">
        <f t="shared" si="67"/>
        <v>0</v>
      </c>
      <c r="AE221" s="105">
        <f t="shared" si="67"/>
        <v>0</v>
      </c>
      <c r="AF221" s="105">
        <f t="shared" si="67"/>
        <v>0</v>
      </c>
      <c r="AG221" s="105">
        <f t="shared" si="63"/>
        <v>0</v>
      </c>
    </row>
    <row r="222" spans="1:33" outlineLevel="2" x14ac:dyDescent="0.25">
      <c r="A222" s="103" t="str">
        <f t="shared" si="60"/>
        <v>PuyallupCommercial90FOOD1E</v>
      </c>
      <c r="B222" s="103" t="s">
        <v>475</v>
      </c>
      <c r="C222" s="103" t="s">
        <v>476</v>
      </c>
      <c r="D222" s="200">
        <v>0</v>
      </c>
      <c r="E222" s="200">
        <v>0</v>
      </c>
      <c r="F222" s="200">
        <v>0</v>
      </c>
      <c r="G222" s="129">
        <v>0</v>
      </c>
      <c r="H222" s="129">
        <v>0</v>
      </c>
      <c r="I222" s="129">
        <v>0</v>
      </c>
      <c r="J222" s="129">
        <v>0</v>
      </c>
      <c r="K222" s="129">
        <v>0</v>
      </c>
      <c r="L222" s="129">
        <v>0</v>
      </c>
      <c r="M222" s="129">
        <v>0</v>
      </c>
      <c r="N222" s="129">
        <v>0</v>
      </c>
      <c r="O222" s="129">
        <v>0</v>
      </c>
      <c r="P222" s="129">
        <v>0</v>
      </c>
      <c r="Q222" s="129">
        <v>0</v>
      </c>
      <c r="R222" s="129">
        <v>0</v>
      </c>
      <c r="S222" s="130">
        <f t="shared" si="64"/>
        <v>0</v>
      </c>
      <c r="T222" s="175"/>
      <c r="U222" s="105">
        <f t="shared" si="65"/>
        <v>0</v>
      </c>
      <c r="V222" s="105">
        <f t="shared" si="61"/>
        <v>0</v>
      </c>
      <c r="W222" s="105">
        <f t="shared" si="66"/>
        <v>0</v>
      </c>
      <c r="X222" s="105">
        <f t="shared" si="66"/>
        <v>0</v>
      </c>
      <c r="Y222" s="105">
        <f t="shared" si="66"/>
        <v>0</v>
      </c>
      <c r="Z222" s="105">
        <f t="shared" si="66"/>
        <v>0</v>
      </c>
      <c r="AA222" s="105">
        <f t="shared" si="67"/>
        <v>0</v>
      </c>
      <c r="AB222" s="105">
        <f t="shared" si="67"/>
        <v>0</v>
      </c>
      <c r="AC222" s="105">
        <f t="shared" si="67"/>
        <v>0</v>
      </c>
      <c r="AD222" s="105">
        <f t="shared" si="67"/>
        <v>0</v>
      </c>
      <c r="AE222" s="105">
        <f t="shared" si="67"/>
        <v>0</v>
      </c>
      <c r="AF222" s="105">
        <f t="shared" si="67"/>
        <v>0</v>
      </c>
      <c r="AG222" s="105">
        <f t="shared" si="63"/>
        <v>0</v>
      </c>
    </row>
    <row r="223" spans="1:33" outlineLevel="2" x14ac:dyDescent="0.25">
      <c r="A223" s="103" t="str">
        <f t="shared" si="60"/>
        <v>PuyallupCommercial96FOOD1W</v>
      </c>
      <c r="B223" s="103" t="s">
        <v>477</v>
      </c>
      <c r="C223" s="103" t="s">
        <v>478</v>
      </c>
      <c r="D223" s="200">
        <v>0</v>
      </c>
      <c r="E223" s="200">
        <v>0</v>
      </c>
      <c r="F223" s="200">
        <v>0</v>
      </c>
      <c r="G223" s="129">
        <v>0</v>
      </c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29">
        <v>0</v>
      </c>
      <c r="N223" s="129">
        <v>0</v>
      </c>
      <c r="O223" s="129">
        <v>0</v>
      </c>
      <c r="P223" s="129">
        <v>0</v>
      </c>
      <c r="Q223" s="129">
        <v>0</v>
      </c>
      <c r="R223" s="129">
        <v>0</v>
      </c>
      <c r="S223" s="130">
        <f t="shared" si="64"/>
        <v>0</v>
      </c>
      <c r="T223" s="175"/>
      <c r="U223" s="105">
        <f t="shared" si="65"/>
        <v>0</v>
      </c>
      <c r="V223" s="105">
        <f t="shared" si="61"/>
        <v>0</v>
      </c>
      <c r="W223" s="105">
        <f t="shared" si="66"/>
        <v>0</v>
      </c>
      <c r="X223" s="105">
        <f t="shared" si="66"/>
        <v>0</v>
      </c>
      <c r="Y223" s="105">
        <f t="shared" si="66"/>
        <v>0</v>
      </c>
      <c r="Z223" s="105">
        <f t="shared" si="66"/>
        <v>0</v>
      </c>
      <c r="AA223" s="105">
        <f t="shared" si="67"/>
        <v>0</v>
      </c>
      <c r="AB223" s="105">
        <f t="shared" si="67"/>
        <v>0</v>
      </c>
      <c r="AC223" s="105">
        <f t="shared" si="67"/>
        <v>0</v>
      </c>
      <c r="AD223" s="105">
        <f t="shared" si="67"/>
        <v>0</v>
      </c>
      <c r="AE223" s="105">
        <f t="shared" si="67"/>
        <v>0</v>
      </c>
      <c r="AF223" s="105">
        <f t="shared" si="67"/>
        <v>0</v>
      </c>
      <c r="AG223" s="105">
        <f t="shared" si="63"/>
        <v>0</v>
      </c>
    </row>
    <row r="224" spans="1:33" outlineLevel="2" x14ac:dyDescent="0.25">
      <c r="A224" s="103" t="str">
        <f t="shared" si="60"/>
        <v>PuyallupCommercialRECYCOMPHR</v>
      </c>
      <c r="B224" s="103" t="s">
        <v>481</v>
      </c>
      <c r="C224" s="103" t="s">
        <v>482</v>
      </c>
      <c r="D224" s="200">
        <v>0</v>
      </c>
      <c r="E224" s="200">
        <v>0</v>
      </c>
      <c r="F224" s="200">
        <v>0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29">
        <v>0</v>
      </c>
      <c r="S224" s="130">
        <f t="shared" si="64"/>
        <v>0</v>
      </c>
      <c r="T224" s="175"/>
      <c r="U224" s="105">
        <f t="shared" si="65"/>
        <v>0</v>
      </c>
      <c r="V224" s="105">
        <f t="shared" si="61"/>
        <v>0</v>
      </c>
      <c r="W224" s="105">
        <f t="shared" si="66"/>
        <v>0</v>
      </c>
      <c r="X224" s="105">
        <f t="shared" si="66"/>
        <v>0</v>
      </c>
      <c r="Y224" s="105">
        <f t="shared" si="66"/>
        <v>0</v>
      </c>
      <c r="Z224" s="105">
        <f t="shared" si="66"/>
        <v>0</v>
      </c>
      <c r="AA224" s="105">
        <f t="shared" si="67"/>
        <v>0</v>
      </c>
      <c r="AB224" s="105">
        <f t="shared" si="67"/>
        <v>0</v>
      </c>
      <c r="AC224" s="105">
        <f t="shared" si="67"/>
        <v>0</v>
      </c>
      <c r="AD224" s="105">
        <f t="shared" si="67"/>
        <v>0</v>
      </c>
      <c r="AE224" s="105">
        <f t="shared" si="67"/>
        <v>0</v>
      </c>
      <c r="AF224" s="105">
        <f t="shared" si="67"/>
        <v>0</v>
      </c>
      <c r="AG224" s="105">
        <f t="shared" si="63"/>
        <v>0</v>
      </c>
    </row>
    <row r="225" spans="1:33" outlineLevel="2" x14ac:dyDescent="0.25">
      <c r="A225" s="103" t="str">
        <f t="shared" si="60"/>
        <v>PuyallupCommercialRECYSVC</v>
      </c>
      <c r="B225" s="103" t="s">
        <v>479</v>
      </c>
      <c r="C225" s="103" t="s">
        <v>480</v>
      </c>
      <c r="D225" s="200">
        <v>0</v>
      </c>
      <c r="E225" s="200">
        <v>0</v>
      </c>
      <c r="F225" s="200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29">
        <v>0</v>
      </c>
      <c r="S225" s="130">
        <f t="shared" si="64"/>
        <v>0</v>
      </c>
      <c r="T225" s="175"/>
      <c r="U225" s="105">
        <f t="shared" si="65"/>
        <v>0</v>
      </c>
      <c r="V225" s="105">
        <f t="shared" si="61"/>
        <v>0</v>
      </c>
      <c r="W225" s="105">
        <f t="shared" si="66"/>
        <v>0</v>
      </c>
      <c r="X225" s="105">
        <f t="shared" si="66"/>
        <v>0</v>
      </c>
      <c r="Y225" s="105">
        <f t="shared" si="66"/>
        <v>0</v>
      </c>
      <c r="Z225" s="105">
        <f t="shared" si="66"/>
        <v>0</v>
      </c>
      <c r="AA225" s="105">
        <f t="shared" si="67"/>
        <v>0</v>
      </c>
      <c r="AB225" s="105">
        <f t="shared" si="67"/>
        <v>0</v>
      </c>
      <c r="AC225" s="105">
        <f t="shared" si="67"/>
        <v>0</v>
      </c>
      <c r="AD225" s="105">
        <f t="shared" si="67"/>
        <v>0</v>
      </c>
      <c r="AE225" s="105">
        <f t="shared" si="67"/>
        <v>0</v>
      </c>
      <c r="AF225" s="105">
        <f t="shared" si="67"/>
        <v>0</v>
      </c>
      <c r="AG225" s="105">
        <f t="shared" si="63"/>
        <v>0</v>
      </c>
    </row>
    <row r="226" spans="1:33" outlineLevel="1" x14ac:dyDescent="0.25">
      <c r="D226" s="200"/>
      <c r="E226" s="200"/>
      <c r="F226" s="200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30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  <c r="AE226" s="105"/>
      <c r="AF226" s="105"/>
      <c r="AG226" s="143"/>
    </row>
    <row r="227" spans="1:33" outlineLevel="1" x14ac:dyDescent="0.25">
      <c r="C227" s="135" t="s">
        <v>486</v>
      </c>
      <c r="D227" s="200"/>
      <c r="E227" s="200"/>
      <c r="F227" s="200"/>
      <c r="G227" s="136">
        <f t="shared" ref="G227:S227" si="68">SUM(G193:G226)</f>
        <v>0</v>
      </c>
      <c r="H227" s="136">
        <f t="shared" si="68"/>
        <v>0</v>
      </c>
      <c r="I227" s="136">
        <f t="shared" si="68"/>
        <v>0</v>
      </c>
      <c r="J227" s="136">
        <f t="shared" si="68"/>
        <v>0</v>
      </c>
      <c r="K227" s="136">
        <f t="shared" si="68"/>
        <v>0</v>
      </c>
      <c r="L227" s="136">
        <f t="shared" si="68"/>
        <v>0</v>
      </c>
      <c r="M227" s="136">
        <f t="shared" si="68"/>
        <v>0</v>
      </c>
      <c r="N227" s="136">
        <f t="shared" si="68"/>
        <v>0</v>
      </c>
      <c r="O227" s="136">
        <f t="shared" si="68"/>
        <v>0</v>
      </c>
      <c r="P227" s="136">
        <f t="shared" si="68"/>
        <v>0</v>
      </c>
      <c r="Q227" s="136">
        <f t="shared" si="68"/>
        <v>0</v>
      </c>
      <c r="R227" s="136">
        <f t="shared" si="68"/>
        <v>0</v>
      </c>
      <c r="S227" s="136">
        <f t="shared" si="68"/>
        <v>0</v>
      </c>
      <c r="U227" s="137">
        <f>SUM(U193:U223,U225)</f>
        <v>0</v>
      </c>
      <c r="V227" s="137">
        <f t="shared" ref="V227:AG227" si="69">SUM(V193:V223,V225)</f>
        <v>0</v>
      </c>
      <c r="W227" s="137">
        <f t="shared" si="69"/>
        <v>0</v>
      </c>
      <c r="X227" s="137">
        <f t="shared" si="69"/>
        <v>0</v>
      </c>
      <c r="Y227" s="137">
        <f t="shared" si="69"/>
        <v>0</v>
      </c>
      <c r="Z227" s="137">
        <f t="shared" si="69"/>
        <v>0</v>
      </c>
      <c r="AA227" s="137">
        <f t="shared" si="69"/>
        <v>0</v>
      </c>
      <c r="AB227" s="137">
        <f t="shared" si="69"/>
        <v>0</v>
      </c>
      <c r="AC227" s="137">
        <f t="shared" si="69"/>
        <v>0</v>
      </c>
      <c r="AD227" s="137">
        <f t="shared" si="69"/>
        <v>0</v>
      </c>
      <c r="AE227" s="137">
        <f t="shared" si="69"/>
        <v>0</v>
      </c>
      <c r="AF227" s="137">
        <f t="shared" si="69"/>
        <v>0</v>
      </c>
      <c r="AG227" s="137">
        <f t="shared" si="69"/>
        <v>0</v>
      </c>
    </row>
    <row r="228" spans="1:33" outlineLevel="1" x14ac:dyDescent="0.25">
      <c r="C228" s="135"/>
      <c r="D228" s="200"/>
      <c r="E228" s="200"/>
      <c r="F228" s="200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30"/>
      <c r="U228" s="105"/>
      <c r="V228" s="105"/>
      <c r="W228" s="105"/>
      <c r="X228" s="105"/>
      <c r="Y228" s="105"/>
      <c r="Z228" s="105"/>
      <c r="AA228" s="105"/>
      <c r="AB228" s="105"/>
      <c r="AC228" s="105"/>
      <c r="AD228" s="105"/>
      <c r="AE228" s="105"/>
      <c r="AF228" s="105"/>
      <c r="AG228" s="105"/>
    </row>
    <row r="229" spans="1:33" outlineLevel="1" x14ac:dyDescent="0.25">
      <c r="A229" s="103" t="s">
        <v>863</v>
      </c>
      <c r="B229" s="7" t="s">
        <v>488</v>
      </c>
      <c r="C229" s="135"/>
      <c r="D229" s="200"/>
      <c r="E229" s="200"/>
      <c r="F229" s="200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30"/>
      <c r="U229" s="105"/>
      <c r="V229" s="105"/>
      <c r="W229" s="105"/>
      <c r="X229" s="105"/>
      <c r="Y229" s="105"/>
      <c r="Z229" s="105"/>
      <c r="AA229" s="105"/>
      <c r="AB229" s="105"/>
      <c r="AC229" s="105"/>
      <c r="AD229" s="105"/>
      <c r="AE229" s="105"/>
      <c r="AF229" s="105"/>
      <c r="AG229" s="105"/>
    </row>
    <row r="230" spans="1:33" outlineLevel="1" x14ac:dyDescent="0.25">
      <c r="A230" s="103" t="str">
        <f t="shared" ref="A230:A279" si="70">+$A$4&amp;$A$229&amp;B230</f>
        <v>PuyallupMulti-Family32MW1</v>
      </c>
      <c r="B230" s="103" t="s">
        <v>489</v>
      </c>
      <c r="C230" s="103" t="s">
        <v>490</v>
      </c>
      <c r="D230" s="200">
        <v>0</v>
      </c>
      <c r="E230" s="200">
        <v>0</v>
      </c>
      <c r="F230" s="200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29">
        <v>0</v>
      </c>
      <c r="S230" s="130">
        <f t="shared" ref="S230:S279" si="71">+SUM(G230:R230)</f>
        <v>0</v>
      </c>
      <c r="T230" s="175"/>
      <c r="U230" s="105">
        <f t="shared" ref="U230:V279" si="72">+IFERROR(G230/$E230,0)</f>
        <v>0</v>
      </c>
      <c r="V230" s="105">
        <f t="shared" si="72"/>
        <v>0</v>
      </c>
      <c r="W230" s="105">
        <f t="shared" ref="W230:AF255" si="73">+IFERROR(I230/$F230,0)</f>
        <v>0</v>
      </c>
      <c r="X230" s="105">
        <f t="shared" si="73"/>
        <v>0</v>
      </c>
      <c r="Y230" s="105">
        <f t="shared" si="73"/>
        <v>0</v>
      </c>
      <c r="Z230" s="105">
        <f t="shared" si="73"/>
        <v>0</v>
      </c>
      <c r="AA230" s="105">
        <f t="shared" si="73"/>
        <v>0</v>
      </c>
      <c r="AB230" s="105">
        <f t="shared" si="73"/>
        <v>0</v>
      </c>
      <c r="AC230" s="105">
        <f t="shared" si="73"/>
        <v>0</v>
      </c>
      <c r="AD230" s="105">
        <f t="shared" si="73"/>
        <v>0</v>
      </c>
      <c r="AE230" s="105">
        <f t="shared" si="73"/>
        <v>0</v>
      </c>
      <c r="AF230" s="105">
        <f t="shared" si="73"/>
        <v>0</v>
      </c>
      <c r="AG230" s="105">
        <f t="shared" ref="AG230:AG279" si="74">+SUM(U230:AF230)/$AE$2</f>
        <v>0</v>
      </c>
    </row>
    <row r="231" spans="1:33" outlineLevel="1" x14ac:dyDescent="0.25">
      <c r="A231" s="103" t="str">
        <f t="shared" si="70"/>
        <v>PuyallupMulti-Family32MW1NR</v>
      </c>
      <c r="B231" s="103" t="s">
        <v>491</v>
      </c>
      <c r="C231" s="103" t="s">
        <v>492</v>
      </c>
      <c r="D231" s="200">
        <v>0</v>
      </c>
      <c r="E231" s="200">
        <v>0</v>
      </c>
      <c r="F231" s="200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29">
        <v>0</v>
      </c>
      <c r="S231" s="130">
        <f t="shared" si="71"/>
        <v>0</v>
      </c>
      <c r="T231" s="175"/>
      <c r="U231" s="105">
        <f t="shared" si="72"/>
        <v>0</v>
      </c>
      <c r="V231" s="105">
        <f t="shared" si="72"/>
        <v>0</v>
      </c>
      <c r="W231" s="105">
        <f t="shared" si="73"/>
        <v>0</v>
      </c>
      <c r="X231" s="105">
        <f t="shared" si="73"/>
        <v>0</v>
      </c>
      <c r="Y231" s="105">
        <f t="shared" si="73"/>
        <v>0</v>
      </c>
      <c r="Z231" s="105">
        <f t="shared" si="73"/>
        <v>0</v>
      </c>
      <c r="AA231" s="105">
        <f t="shared" si="73"/>
        <v>0</v>
      </c>
      <c r="AB231" s="105">
        <f t="shared" si="73"/>
        <v>0</v>
      </c>
      <c r="AC231" s="105">
        <f t="shared" si="73"/>
        <v>0</v>
      </c>
      <c r="AD231" s="105">
        <f t="shared" si="73"/>
        <v>0</v>
      </c>
      <c r="AE231" s="105">
        <f t="shared" si="73"/>
        <v>0</v>
      </c>
      <c r="AF231" s="105">
        <f t="shared" si="73"/>
        <v>0</v>
      </c>
      <c r="AG231" s="105">
        <f t="shared" si="74"/>
        <v>0</v>
      </c>
    </row>
    <row r="232" spans="1:33" outlineLevel="1" x14ac:dyDescent="0.25">
      <c r="A232" s="103" t="str">
        <f t="shared" si="70"/>
        <v>PuyallupMulti-Family32MW2</v>
      </c>
      <c r="B232" s="103" t="s">
        <v>493</v>
      </c>
      <c r="C232" s="103" t="s">
        <v>494</v>
      </c>
      <c r="D232" s="200">
        <v>0</v>
      </c>
      <c r="E232" s="200">
        <v>0</v>
      </c>
      <c r="F232" s="200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29">
        <v>0</v>
      </c>
      <c r="S232" s="130">
        <f t="shared" si="71"/>
        <v>0</v>
      </c>
      <c r="T232" s="175"/>
      <c r="U232" s="105">
        <f t="shared" si="72"/>
        <v>0</v>
      </c>
      <c r="V232" s="105">
        <f t="shared" si="72"/>
        <v>0</v>
      </c>
      <c r="W232" s="105">
        <f t="shared" si="73"/>
        <v>0</v>
      </c>
      <c r="X232" s="105">
        <f t="shared" si="73"/>
        <v>0</v>
      </c>
      <c r="Y232" s="105">
        <f t="shared" si="73"/>
        <v>0</v>
      </c>
      <c r="Z232" s="105">
        <f t="shared" si="73"/>
        <v>0</v>
      </c>
      <c r="AA232" s="105">
        <f t="shared" si="73"/>
        <v>0</v>
      </c>
      <c r="AB232" s="105">
        <f t="shared" si="73"/>
        <v>0</v>
      </c>
      <c r="AC232" s="105">
        <f t="shared" si="73"/>
        <v>0</v>
      </c>
      <c r="AD232" s="105">
        <f t="shared" si="73"/>
        <v>0</v>
      </c>
      <c r="AE232" s="105">
        <f t="shared" si="73"/>
        <v>0</v>
      </c>
      <c r="AF232" s="105">
        <f t="shared" si="73"/>
        <v>0</v>
      </c>
      <c r="AG232" s="105">
        <f t="shared" si="74"/>
        <v>0</v>
      </c>
    </row>
    <row r="233" spans="1:33" outlineLevel="1" x14ac:dyDescent="0.25">
      <c r="A233" s="103" t="str">
        <f t="shared" si="70"/>
        <v>PuyallupMulti-Family32MW3</v>
      </c>
      <c r="B233" s="103" t="s">
        <v>495</v>
      </c>
      <c r="C233" s="103" t="s">
        <v>496</v>
      </c>
      <c r="D233" s="200">
        <v>0</v>
      </c>
      <c r="E233" s="200">
        <v>0</v>
      </c>
      <c r="F233" s="200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29">
        <v>0</v>
      </c>
      <c r="S233" s="130">
        <f t="shared" si="71"/>
        <v>0</v>
      </c>
      <c r="T233" s="175"/>
      <c r="U233" s="105">
        <f t="shared" si="72"/>
        <v>0</v>
      </c>
      <c r="V233" s="105">
        <f t="shared" si="72"/>
        <v>0</v>
      </c>
      <c r="W233" s="105">
        <f t="shared" si="73"/>
        <v>0</v>
      </c>
      <c r="X233" s="105">
        <f t="shared" si="73"/>
        <v>0</v>
      </c>
      <c r="Y233" s="105">
        <f t="shared" si="73"/>
        <v>0</v>
      </c>
      <c r="Z233" s="105">
        <f t="shared" si="73"/>
        <v>0</v>
      </c>
      <c r="AA233" s="105">
        <f t="shared" si="73"/>
        <v>0</v>
      </c>
      <c r="AB233" s="105">
        <f t="shared" si="73"/>
        <v>0</v>
      </c>
      <c r="AC233" s="105">
        <f t="shared" si="73"/>
        <v>0</v>
      </c>
      <c r="AD233" s="105">
        <f t="shared" si="73"/>
        <v>0</v>
      </c>
      <c r="AE233" s="105">
        <f t="shared" si="73"/>
        <v>0</v>
      </c>
      <c r="AF233" s="105">
        <f t="shared" si="73"/>
        <v>0</v>
      </c>
      <c r="AG233" s="105">
        <f t="shared" si="74"/>
        <v>0</v>
      </c>
    </row>
    <row r="234" spans="1:33" outlineLevel="1" x14ac:dyDescent="0.25">
      <c r="A234" s="103" t="str">
        <f t="shared" si="70"/>
        <v>PuyallupMulti-Family32MW3NR</v>
      </c>
      <c r="B234" s="103" t="s">
        <v>497</v>
      </c>
      <c r="C234" s="103" t="s">
        <v>498</v>
      </c>
      <c r="D234" s="200">
        <v>0</v>
      </c>
      <c r="E234" s="200">
        <v>0</v>
      </c>
      <c r="F234" s="200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29">
        <v>0</v>
      </c>
      <c r="S234" s="130">
        <f t="shared" si="71"/>
        <v>0</v>
      </c>
      <c r="T234" s="175"/>
      <c r="U234" s="105">
        <f t="shared" si="72"/>
        <v>0</v>
      </c>
      <c r="V234" s="105">
        <f t="shared" si="72"/>
        <v>0</v>
      </c>
      <c r="W234" s="105">
        <f t="shared" si="73"/>
        <v>0</v>
      </c>
      <c r="X234" s="105">
        <f t="shared" si="73"/>
        <v>0</v>
      </c>
      <c r="Y234" s="105">
        <f t="shared" si="73"/>
        <v>0</v>
      </c>
      <c r="Z234" s="105">
        <f t="shared" si="73"/>
        <v>0</v>
      </c>
      <c r="AA234" s="105">
        <f t="shared" si="73"/>
        <v>0</v>
      </c>
      <c r="AB234" s="105">
        <f t="shared" si="73"/>
        <v>0</v>
      </c>
      <c r="AC234" s="105">
        <f t="shared" si="73"/>
        <v>0</v>
      </c>
      <c r="AD234" s="105">
        <f t="shared" si="73"/>
        <v>0</v>
      </c>
      <c r="AE234" s="105">
        <f t="shared" si="73"/>
        <v>0</v>
      </c>
      <c r="AF234" s="105">
        <f t="shared" si="73"/>
        <v>0</v>
      </c>
      <c r="AG234" s="105">
        <f t="shared" si="74"/>
        <v>0</v>
      </c>
    </row>
    <row r="235" spans="1:33" outlineLevel="1" x14ac:dyDescent="0.25">
      <c r="A235" s="103" t="str">
        <f t="shared" si="70"/>
        <v>PuyallupMulti-Family32MW4</v>
      </c>
      <c r="B235" s="103" t="s">
        <v>499</v>
      </c>
      <c r="C235" s="103" t="s">
        <v>500</v>
      </c>
      <c r="D235" s="200">
        <v>0</v>
      </c>
      <c r="E235" s="200">
        <v>0</v>
      </c>
      <c r="F235" s="200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29">
        <v>0</v>
      </c>
      <c r="S235" s="130">
        <f t="shared" si="71"/>
        <v>0</v>
      </c>
      <c r="T235" s="175"/>
      <c r="U235" s="105">
        <f t="shared" si="72"/>
        <v>0</v>
      </c>
      <c r="V235" s="105">
        <f t="shared" si="72"/>
        <v>0</v>
      </c>
      <c r="W235" s="105">
        <f t="shared" si="73"/>
        <v>0</v>
      </c>
      <c r="X235" s="105">
        <f t="shared" si="73"/>
        <v>0</v>
      </c>
      <c r="Y235" s="105">
        <f t="shared" si="73"/>
        <v>0</v>
      </c>
      <c r="Z235" s="105">
        <f t="shared" si="73"/>
        <v>0</v>
      </c>
      <c r="AA235" s="105">
        <f t="shared" si="73"/>
        <v>0</v>
      </c>
      <c r="AB235" s="105">
        <f t="shared" si="73"/>
        <v>0</v>
      </c>
      <c r="AC235" s="105">
        <f t="shared" si="73"/>
        <v>0</v>
      </c>
      <c r="AD235" s="105">
        <f t="shared" si="73"/>
        <v>0</v>
      </c>
      <c r="AE235" s="105">
        <f t="shared" si="73"/>
        <v>0</v>
      </c>
      <c r="AF235" s="105">
        <f t="shared" si="73"/>
        <v>0</v>
      </c>
      <c r="AG235" s="105">
        <f t="shared" si="74"/>
        <v>0</v>
      </c>
    </row>
    <row r="236" spans="1:33" outlineLevel="1" x14ac:dyDescent="0.25">
      <c r="A236" s="103" t="str">
        <f t="shared" si="70"/>
        <v>PuyallupMulti-Family32MW4NR</v>
      </c>
      <c r="B236" s="103" t="s">
        <v>501</v>
      </c>
      <c r="C236" s="103" t="s">
        <v>502</v>
      </c>
      <c r="D236" s="200">
        <v>0</v>
      </c>
      <c r="E236" s="200">
        <v>0</v>
      </c>
      <c r="F236" s="200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29">
        <v>0</v>
      </c>
      <c r="S236" s="130">
        <f t="shared" si="71"/>
        <v>0</v>
      </c>
      <c r="T236" s="175"/>
      <c r="U236" s="105">
        <f t="shared" si="72"/>
        <v>0</v>
      </c>
      <c r="V236" s="105">
        <f t="shared" si="72"/>
        <v>0</v>
      </c>
      <c r="W236" s="105">
        <f t="shared" si="73"/>
        <v>0</v>
      </c>
      <c r="X236" s="105">
        <f t="shared" si="73"/>
        <v>0</v>
      </c>
      <c r="Y236" s="105">
        <f t="shared" si="73"/>
        <v>0</v>
      </c>
      <c r="Z236" s="105">
        <f t="shared" si="73"/>
        <v>0</v>
      </c>
      <c r="AA236" s="105">
        <f t="shared" si="73"/>
        <v>0</v>
      </c>
      <c r="AB236" s="105">
        <f t="shared" si="73"/>
        <v>0</v>
      </c>
      <c r="AC236" s="105">
        <f t="shared" si="73"/>
        <v>0</v>
      </c>
      <c r="AD236" s="105">
        <f t="shared" si="73"/>
        <v>0</v>
      </c>
      <c r="AE236" s="105">
        <f t="shared" si="73"/>
        <v>0</v>
      </c>
      <c r="AF236" s="105">
        <f t="shared" si="73"/>
        <v>0</v>
      </c>
      <c r="AG236" s="105">
        <f t="shared" si="74"/>
        <v>0</v>
      </c>
    </row>
    <row r="237" spans="1:33" outlineLevel="1" x14ac:dyDescent="0.25">
      <c r="A237" s="103" t="str">
        <f t="shared" si="70"/>
        <v>PuyallupMulti-Family32MW5</v>
      </c>
      <c r="B237" s="103" t="s">
        <v>503</v>
      </c>
      <c r="C237" s="103" t="s">
        <v>504</v>
      </c>
      <c r="D237" s="200">
        <v>0</v>
      </c>
      <c r="E237" s="200">
        <v>0</v>
      </c>
      <c r="F237" s="200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29">
        <v>0</v>
      </c>
      <c r="S237" s="130">
        <f t="shared" si="71"/>
        <v>0</v>
      </c>
      <c r="T237" s="175"/>
      <c r="U237" s="105">
        <f t="shared" si="72"/>
        <v>0</v>
      </c>
      <c r="V237" s="105">
        <f t="shared" si="72"/>
        <v>0</v>
      </c>
      <c r="W237" s="105">
        <f t="shared" si="73"/>
        <v>0</v>
      </c>
      <c r="X237" s="105">
        <f t="shared" si="73"/>
        <v>0</v>
      </c>
      <c r="Y237" s="105">
        <f t="shared" si="73"/>
        <v>0</v>
      </c>
      <c r="Z237" s="105">
        <f t="shared" si="73"/>
        <v>0</v>
      </c>
      <c r="AA237" s="105">
        <f t="shared" si="73"/>
        <v>0</v>
      </c>
      <c r="AB237" s="105">
        <f t="shared" si="73"/>
        <v>0</v>
      </c>
      <c r="AC237" s="105">
        <f t="shared" si="73"/>
        <v>0</v>
      </c>
      <c r="AD237" s="105">
        <f t="shared" si="73"/>
        <v>0</v>
      </c>
      <c r="AE237" s="105">
        <f t="shared" si="73"/>
        <v>0</v>
      </c>
      <c r="AF237" s="105">
        <f t="shared" si="73"/>
        <v>0</v>
      </c>
      <c r="AG237" s="105">
        <f t="shared" si="74"/>
        <v>0</v>
      </c>
    </row>
    <row r="238" spans="1:33" outlineLevel="1" x14ac:dyDescent="0.25">
      <c r="A238" s="103" t="str">
        <f t="shared" si="70"/>
        <v>PuyallupMulti-FamilyMIMPCN</v>
      </c>
      <c r="B238" s="103" t="s">
        <v>571</v>
      </c>
      <c r="C238" s="103" t="s">
        <v>572</v>
      </c>
      <c r="D238" s="200">
        <v>0</v>
      </c>
      <c r="E238" s="200">
        <v>0</v>
      </c>
      <c r="F238" s="200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29">
        <v>0</v>
      </c>
      <c r="S238" s="130">
        <f t="shared" si="71"/>
        <v>0</v>
      </c>
      <c r="T238" s="175"/>
      <c r="U238" s="105">
        <f t="shared" si="72"/>
        <v>0</v>
      </c>
      <c r="V238" s="105">
        <f t="shared" si="72"/>
        <v>0</v>
      </c>
      <c r="W238" s="105">
        <f t="shared" si="73"/>
        <v>0</v>
      </c>
      <c r="X238" s="105">
        <f t="shared" si="73"/>
        <v>0</v>
      </c>
      <c r="Y238" s="105">
        <f t="shared" si="73"/>
        <v>0</v>
      </c>
      <c r="Z238" s="105">
        <f t="shared" si="73"/>
        <v>0</v>
      </c>
      <c r="AA238" s="105">
        <f t="shared" si="73"/>
        <v>0</v>
      </c>
      <c r="AB238" s="105">
        <f t="shared" si="73"/>
        <v>0</v>
      </c>
      <c r="AC238" s="105">
        <f t="shared" si="73"/>
        <v>0</v>
      </c>
      <c r="AD238" s="105">
        <f t="shared" si="73"/>
        <v>0</v>
      </c>
      <c r="AE238" s="105">
        <f t="shared" si="73"/>
        <v>0</v>
      </c>
      <c r="AF238" s="105">
        <f t="shared" si="73"/>
        <v>0</v>
      </c>
      <c r="AG238" s="105">
        <f t="shared" si="74"/>
        <v>0</v>
      </c>
    </row>
    <row r="239" spans="1:33" outlineLevel="1" x14ac:dyDescent="0.25">
      <c r="A239" s="103" t="str">
        <f t="shared" si="70"/>
        <v>PuyallupMulti-Family35MW1</v>
      </c>
      <c r="B239" s="103" t="s">
        <v>505</v>
      </c>
      <c r="C239" s="103" t="s">
        <v>506</v>
      </c>
      <c r="D239" s="200">
        <v>0</v>
      </c>
      <c r="E239" s="200">
        <v>0</v>
      </c>
      <c r="F239" s="200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29">
        <v>0</v>
      </c>
      <c r="S239" s="130">
        <f t="shared" si="71"/>
        <v>0</v>
      </c>
      <c r="T239" s="175"/>
      <c r="U239" s="105">
        <f t="shared" si="72"/>
        <v>0</v>
      </c>
      <c r="V239" s="105">
        <f t="shared" si="72"/>
        <v>0</v>
      </c>
      <c r="W239" s="105">
        <f t="shared" si="73"/>
        <v>0</v>
      </c>
      <c r="X239" s="105">
        <f t="shared" si="73"/>
        <v>0</v>
      </c>
      <c r="Y239" s="105">
        <f t="shared" si="73"/>
        <v>0</v>
      </c>
      <c r="Z239" s="105">
        <f t="shared" si="73"/>
        <v>0</v>
      </c>
      <c r="AA239" s="105">
        <f t="shared" si="73"/>
        <v>0</v>
      </c>
      <c r="AB239" s="105">
        <f t="shared" si="73"/>
        <v>0</v>
      </c>
      <c r="AC239" s="105">
        <f t="shared" si="73"/>
        <v>0</v>
      </c>
      <c r="AD239" s="105">
        <f t="shared" si="73"/>
        <v>0</v>
      </c>
      <c r="AE239" s="105">
        <f t="shared" si="73"/>
        <v>0</v>
      </c>
      <c r="AF239" s="105">
        <f t="shared" si="73"/>
        <v>0</v>
      </c>
      <c r="AG239" s="105">
        <f t="shared" si="74"/>
        <v>0</v>
      </c>
    </row>
    <row r="240" spans="1:33" outlineLevel="1" x14ac:dyDescent="0.25">
      <c r="A240" s="103" t="str">
        <f t="shared" si="70"/>
        <v>PuyallupMulti-Family35MW1N</v>
      </c>
      <c r="B240" s="103" t="s">
        <v>507</v>
      </c>
      <c r="C240" s="103" t="s">
        <v>508</v>
      </c>
      <c r="D240" s="200">
        <v>0</v>
      </c>
      <c r="E240" s="200">
        <v>0</v>
      </c>
      <c r="F240" s="200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29">
        <v>0</v>
      </c>
      <c r="S240" s="130">
        <f t="shared" si="71"/>
        <v>0</v>
      </c>
      <c r="T240" s="175"/>
      <c r="U240" s="105">
        <f t="shared" si="72"/>
        <v>0</v>
      </c>
      <c r="V240" s="105">
        <f t="shared" si="72"/>
        <v>0</v>
      </c>
      <c r="W240" s="105">
        <f t="shared" si="73"/>
        <v>0</v>
      </c>
      <c r="X240" s="105">
        <f t="shared" si="73"/>
        <v>0</v>
      </c>
      <c r="Y240" s="105">
        <f t="shared" si="73"/>
        <v>0</v>
      </c>
      <c r="Z240" s="105">
        <f t="shared" si="73"/>
        <v>0</v>
      </c>
      <c r="AA240" s="105">
        <f t="shared" si="73"/>
        <v>0</v>
      </c>
      <c r="AB240" s="105">
        <f t="shared" si="73"/>
        <v>0</v>
      </c>
      <c r="AC240" s="105">
        <f t="shared" si="73"/>
        <v>0</v>
      </c>
      <c r="AD240" s="105">
        <f t="shared" si="73"/>
        <v>0</v>
      </c>
      <c r="AE240" s="105">
        <f t="shared" si="73"/>
        <v>0</v>
      </c>
      <c r="AF240" s="105">
        <f t="shared" si="73"/>
        <v>0</v>
      </c>
      <c r="AG240" s="105">
        <f t="shared" si="74"/>
        <v>0</v>
      </c>
    </row>
    <row r="241" spans="1:36" outlineLevel="1" x14ac:dyDescent="0.25">
      <c r="A241" s="103" t="str">
        <f t="shared" si="70"/>
        <v>PuyallupMulti-Family65MW1</v>
      </c>
      <c r="B241" s="103" t="s">
        <v>509</v>
      </c>
      <c r="C241" s="103" t="s">
        <v>510</v>
      </c>
      <c r="D241" s="200">
        <v>0</v>
      </c>
      <c r="E241" s="200">
        <v>0</v>
      </c>
      <c r="F241" s="200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29">
        <v>0</v>
      </c>
      <c r="S241" s="130">
        <f t="shared" si="71"/>
        <v>0</v>
      </c>
      <c r="T241" s="175"/>
      <c r="U241" s="105">
        <f t="shared" si="72"/>
        <v>0</v>
      </c>
      <c r="V241" s="105">
        <f t="shared" si="72"/>
        <v>0</v>
      </c>
      <c r="W241" s="105">
        <f t="shared" si="73"/>
        <v>0</v>
      </c>
      <c r="X241" s="105">
        <f t="shared" si="73"/>
        <v>0</v>
      </c>
      <c r="Y241" s="105">
        <f t="shared" si="73"/>
        <v>0</v>
      </c>
      <c r="Z241" s="105">
        <f t="shared" si="73"/>
        <v>0</v>
      </c>
      <c r="AA241" s="105">
        <f t="shared" si="73"/>
        <v>0</v>
      </c>
      <c r="AB241" s="105">
        <f t="shared" si="73"/>
        <v>0</v>
      </c>
      <c r="AC241" s="105">
        <f t="shared" si="73"/>
        <v>0</v>
      </c>
      <c r="AD241" s="105">
        <f t="shared" si="73"/>
        <v>0</v>
      </c>
      <c r="AE241" s="105">
        <f t="shared" si="73"/>
        <v>0</v>
      </c>
      <c r="AF241" s="105">
        <f t="shared" si="73"/>
        <v>0</v>
      </c>
      <c r="AG241" s="105">
        <f t="shared" si="74"/>
        <v>0</v>
      </c>
    </row>
    <row r="242" spans="1:36" outlineLevel="1" x14ac:dyDescent="0.25">
      <c r="A242" s="103" t="str">
        <f t="shared" si="70"/>
        <v>PuyallupMulti-Family65MW1N</v>
      </c>
      <c r="B242" s="103" t="s">
        <v>511</v>
      </c>
      <c r="C242" s="103" t="s">
        <v>512</v>
      </c>
      <c r="D242" s="200">
        <v>0</v>
      </c>
      <c r="E242" s="200">
        <v>0</v>
      </c>
      <c r="F242" s="200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29">
        <v>0</v>
      </c>
      <c r="S242" s="130">
        <f t="shared" si="71"/>
        <v>0</v>
      </c>
      <c r="T242" s="175"/>
      <c r="U242" s="105">
        <f t="shared" si="72"/>
        <v>0</v>
      </c>
      <c r="V242" s="105">
        <f t="shared" si="72"/>
        <v>0</v>
      </c>
      <c r="W242" s="105">
        <f t="shared" si="73"/>
        <v>0</v>
      </c>
      <c r="X242" s="105">
        <f t="shared" si="73"/>
        <v>0</v>
      </c>
      <c r="Y242" s="105">
        <f t="shared" si="73"/>
        <v>0</v>
      </c>
      <c r="Z242" s="105">
        <f t="shared" si="73"/>
        <v>0</v>
      </c>
      <c r="AA242" s="105">
        <f t="shared" si="73"/>
        <v>0</v>
      </c>
      <c r="AB242" s="105">
        <f t="shared" si="73"/>
        <v>0</v>
      </c>
      <c r="AC242" s="105">
        <f t="shared" si="73"/>
        <v>0</v>
      </c>
      <c r="AD242" s="105">
        <f t="shared" si="73"/>
        <v>0</v>
      </c>
      <c r="AE242" s="105">
        <f t="shared" si="73"/>
        <v>0</v>
      </c>
      <c r="AF242" s="105">
        <f t="shared" si="73"/>
        <v>0</v>
      </c>
      <c r="AG242" s="105">
        <f t="shared" si="74"/>
        <v>0</v>
      </c>
    </row>
    <row r="243" spans="1:36" outlineLevel="1" x14ac:dyDescent="0.25">
      <c r="A243" s="103" t="str">
        <f t="shared" si="70"/>
        <v>PuyallupMulti-Family95MW1</v>
      </c>
      <c r="B243" s="103" t="s">
        <v>513</v>
      </c>
      <c r="C243" s="103" t="s">
        <v>514</v>
      </c>
      <c r="D243" s="200">
        <v>0</v>
      </c>
      <c r="E243" s="200">
        <v>0</v>
      </c>
      <c r="F243" s="200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29">
        <v>0</v>
      </c>
      <c r="S243" s="130">
        <f t="shared" si="71"/>
        <v>0</v>
      </c>
      <c r="T243" s="175"/>
      <c r="U243" s="105">
        <f t="shared" si="72"/>
        <v>0</v>
      </c>
      <c r="V243" s="105">
        <f t="shared" si="72"/>
        <v>0</v>
      </c>
      <c r="W243" s="105">
        <f t="shared" si="73"/>
        <v>0</v>
      </c>
      <c r="X243" s="105">
        <f t="shared" si="73"/>
        <v>0</v>
      </c>
      <c r="Y243" s="105">
        <f t="shared" si="73"/>
        <v>0</v>
      </c>
      <c r="Z243" s="105">
        <f t="shared" si="73"/>
        <v>0</v>
      </c>
      <c r="AA243" s="105">
        <f t="shared" si="73"/>
        <v>0</v>
      </c>
      <c r="AB243" s="105">
        <f t="shared" si="73"/>
        <v>0</v>
      </c>
      <c r="AC243" s="105">
        <f t="shared" si="73"/>
        <v>0</v>
      </c>
      <c r="AD243" s="105">
        <f t="shared" si="73"/>
        <v>0</v>
      </c>
      <c r="AE243" s="105">
        <f t="shared" si="73"/>
        <v>0</v>
      </c>
      <c r="AF243" s="105">
        <f t="shared" si="73"/>
        <v>0</v>
      </c>
      <c r="AG243" s="105">
        <f t="shared" si="74"/>
        <v>0</v>
      </c>
    </row>
    <row r="244" spans="1:36" outlineLevel="1" x14ac:dyDescent="0.25">
      <c r="A244" s="103" t="str">
        <f t="shared" si="70"/>
        <v>PuyallupMulti-Family95MW1N</v>
      </c>
      <c r="B244" s="103" t="s">
        <v>515</v>
      </c>
      <c r="C244" s="103" t="s">
        <v>516</v>
      </c>
      <c r="D244" s="200">
        <v>0</v>
      </c>
      <c r="E244" s="200">
        <v>0</v>
      </c>
      <c r="F244" s="200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29">
        <v>0</v>
      </c>
      <c r="S244" s="130">
        <f t="shared" si="71"/>
        <v>0</v>
      </c>
      <c r="T244" s="175"/>
      <c r="U244" s="105">
        <f t="shared" si="72"/>
        <v>0</v>
      </c>
      <c r="V244" s="105">
        <f t="shared" si="72"/>
        <v>0</v>
      </c>
      <c r="W244" s="105">
        <f t="shared" si="73"/>
        <v>0</v>
      </c>
      <c r="X244" s="105">
        <f t="shared" si="73"/>
        <v>0</v>
      </c>
      <c r="Y244" s="105">
        <f t="shared" si="73"/>
        <v>0</v>
      </c>
      <c r="Z244" s="105">
        <f t="shared" si="73"/>
        <v>0</v>
      </c>
      <c r="AA244" s="105">
        <f t="shared" si="73"/>
        <v>0</v>
      </c>
      <c r="AB244" s="105">
        <f t="shared" si="73"/>
        <v>0</v>
      </c>
      <c r="AC244" s="105">
        <f t="shared" si="73"/>
        <v>0</v>
      </c>
      <c r="AD244" s="105">
        <f t="shared" si="73"/>
        <v>0</v>
      </c>
      <c r="AE244" s="105">
        <f t="shared" si="73"/>
        <v>0</v>
      </c>
      <c r="AF244" s="105">
        <f t="shared" si="73"/>
        <v>0</v>
      </c>
      <c r="AG244" s="105">
        <f t="shared" si="74"/>
        <v>0</v>
      </c>
    </row>
    <row r="245" spans="1:36" outlineLevel="1" x14ac:dyDescent="0.25">
      <c r="A245" s="103" t="str">
        <f t="shared" si="70"/>
        <v>PuyallupMulti-FamilyMCCWR1</v>
      </c>
      <c r="B245" s="103" t="s">
        <v>523</v>
      </c>
      <c r="C245" s="103" t="s">
        <v>524</v>
      </c>
      <c r="D245" s="200">
        <v>0</v>
      </c>
      <c r="E245" s="200">
        <v>0</v>
      </c>
      <c r="F245" s="200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29">
        <v>0</v>
      </c>
      <c r="S245" s="130">
        <f t="shared" si="71"/>
        <v>0</v>
      </c>
      <c r="T245" s="175"/>
      <c r="U245" s="105">
        <f t="shared" si="72"/>
        <v>0</v>
      </c>
      <c r="V245" s="105">
        <f t="shared" si="72"/>
        <v>0</v>
      </c>
      <c r="W245" s="105">
        <f t="shared" si="73"/>
        <v>0</v>
      </c>
      <c r="X245" s="105">
        <f t="shared" si="73"/>
        <v>0</v>
      </c>
      <c r="Y245" s="105">
        <f t="shared" si="73"/>
        <v>0</v>
      </c>
      <c r="Z245" s="105">
        <f t="shared" si="73"/>
        <v>0</v>
      </c>
      <c r="AA245" s="105">
        <f t="shared" si="73"/>
        <v>0</v>
      </c>
      <c r="AB245" s="105">
        <f t="shared" si="73"/>
        <v>0</v>
      </c>
      <c r="AC245" s="105">
        <f t="shared" si="73"/>
        <v>0</v>
      </c>
      <c r="AD245" s="105">
        <f t="shared" si="73"/>
        <v>0</v>
      </c>
      <c r="AE245" s="105">
        <f t="shared" si="73"/>
        <v>0</v>
      </c>
      <c r="AF245" s="105">
        <f t="shared" si="73"/>
        <v>0</v>
      </c>
      <c r="AG245" s="105">
        <f t="shared" ref="AG245:AG250" si="75">+SUM(U245:AF245)/$AE$2</f>
        <v>0</v>
      </c>
    </row>
    <row r="246" spans="1:36" outlineLevel="1" x14ac:dyDescent="0.25">
      <c r="A246" s="103" t="str">
        <f t="shared" si="70"/>
        <v>PuyallupMulti-FamilyMCCWR35</v>
      </c>
      <c r="B246" s="103" t="s">
        <v>517</v>
      </c>
      <c r="C246" s="103" t="s">
        <v>518</v>
      </c>
      <c r="D246" s="200">
        <v>0</v>
      </c>
      <c r="E246" s="200">
        <v>0</v>
      </c>
      <c r="F246" s="200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29">
        <v>0</v>
      </c>
      <c r="S246" s="130">
        <f t="shared" si="71"/>
        <v>0</v>
      </c>
      <c r="T246" s="175"/>
      <c r="U246" s="105">
        <f t="shared" si="72"/>
        <v>0</v>
      </c>
      <c r="V246" s="105">
        <f t="shared" si="72"/>
        <v>0</v>
      </c>
      <c r="W246" s="105">
        <f t="shared" si="73"/>
        <v>0</v>
      </c>
      <c r="X246" s="105">
        <f t="shared" si="73"/>
        <v>0</v>
      </c>
      <c r="Y246" s="105">
        <f t="shared" si="73"/>
        <v>0</v>
      </c>
      <c r="Z246" s="105">
        <f t="shared" si="73"/>
        <v>0</v>
      </c>
      <c r="AA246" s="105">
        <f t="shared" si="73"/>
        <v>0</v>
      </c>
      <c r="AB246" s="105">
        <f t="shared" si="73"/>
        <v>0</v>
      </c>
      <c r="AC246" s="105">
        <f t="shared" si="73"/>
        <v>0</v>
      </c>
      <c r="AD246" s="105">
        <f t="shared" si="73"/>
        <v>0</v>
      </c>
      <c r="AE246" s="105">
        <f t="shared" si="73"/>
        <v>0</v>
      </c>
      <c r="AF246" s="105">
        <f t="shared" si="73"/>
        <v>0</v>
      </c>
      <c r="AG246" s="105">
        <f t="shared" si="75"/>
        <v>0</v>
      </c>
    </row>
    <row r="247" spans="1:36" outlineLevel="1" x14ac:dyDescent="0.25">
      <c r="A247" s="103" t="str">
        <f t="shared" si="70"/>
        <v>PuyallupMulti-FamilyMCCWR65</v>
      </c>
      <c r="B247" s="103" t="s">
        <v>519</v>
      </c>
      <c r="C247" s="103" t="s">
        <v>520</v>
      </c>
      <c r="D247" s="200">
        <v>0</v>
      </c>
      <c r="E247" s="200">
        <v>0</v>
      </c>
      <c r="F247" s="200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29">
        <v>0</v>
      </c>
      <c r="S247" s="130">
        <f t="shared" si="71"/>
        <v>0</v>
      </c>
      <c r="T247" s="175"/>
      <c r="U247" s="105">
        <f t="shared" si="72"/>
        <v>0</v>
      </c>
      <c r="V247" s="105">
        <f t="shared" si="72"/>
        <v>0</v>
      </c>
      <c r="W247" s="105">
        <f t="shared" si="73"/>
        <v>0</v>
      </c>
      <c r="X247" s="105">
        <f t="shared" si="73"/>
        <v>0</v>
      </c>
      <c r="Y247" s="105">
        <f t="shared" si="73"/>
        <v>0</v>
      </c>
      <c r="Z247" s="105">
        <f t="shared" si="73"/>
        <v>0</v>
      </c>
      <c r="AA247" s="105">
        <f t="shared" si="73"/>
        <v>0</v>
      </c>
      <c r="AB247" s="105">
        <f t="shared" si="73"/>
        <v>0</v>
      </c>
      <c r="AC247" s="105">
        <f t="shared" si="73"/>
        <v>0</v>
      </c>
      <c r="AD247" s="105">
        <f t="shared" si="73"/>
        <v>0</v>
      </c>
      <c r="AE247" s="105">
        <f t="shared" si="73"/>
        <v>0</v>
      </c>
      <c r="AF247" s="105">
        <f t="shared" si="73"/>
        <v>0</v>
      </c>
      <c r="AG247" s="105">
        <f t="shared" si="75"/>
        <v>0</v>
      </c>
    </row>
    <row r="248" spans="1:36" outlineLevel="1" x14ac:dyDescent="0.25">
      <c r="A248" s="103" t="str">
        <f t="shared" si="70"/>
        <v>PuyallupMulti-FamilyMCCWR95</v>
      </c>
      <c r="B248" s="103" t="s">
        <v>521</v>
      </c>
      <c r="C248" s="103" t="s">
        <v>522</v>
      </c>
      <c r="D248" s="200">
        <v>0</v>
      </c>
      <c r="E248" s="200">
        <v>0</v>
      </c>
      <c r="F248" s="200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29">
        <v>0</v>
      </c>
      <c r="S248" s="130">
        <f t="shared" si="71"/>
        <v>0</v>
      </c>
      <c r="T248" s="175"/>
      <c r="U248" s="105">
        <f t="shared" si="72"/>
        <v>0</v>
      </c>
      <c r="V248" s="105">
        <f t="shared" si="72"/>
        <v>0</v>
      </c>
      <c r="W248" s="105">
        <f t="shared" si="73"/>
        <v>0</v>
      </c>
      <c r="X248" s="105">
        <f t="shared" si="73"/>
        <v>0</v>
      </c>
      <c r="Y248" s="105">
        <f t="shared" si="73"/>
        <v>0</v>
      </c>
      <c r="Z248" s="105">
        <f t="shared" si="73"/>
        <v>0</v>
      </c>
      <c r="AA248" s="105">
        <f t="shared" si="73"/>
        <v>0</v>
      </c>
      <c r="AB248" s="105">
        <f t="shared" si="73"/>
        <v>0</v>
      </c>
      <c r="AC248" s="105">
        <f t="shared" si="73"/>
        <v>0</v>
      </c>
      <c r="AD248" s="105">
        <f t="shared" si="73"/>
        <v>0</v>
      </c>
      <c r="AE248" s="105">
        <f t="shared" si="73"/>
        <v>0</v>
      </c>
      <c r="AF248" s="105">
        <f t="shared" si="73"/>
        <v>0</v>
      </c>
      <c r="AG248" s="105">
        <f t="shared" si="75"/>
        <v>0</v>
      </c>
    </row>
    <row r="249" spans="1:36" outlineLevel="1" x14ac:dyDescent="0.25">
      <c r="A249" s="103" t="str">
        <f t="shared" si="70"/>
        <v>PuyallupMulti-FamilyMCCWRA</v>
      </c>
      <c r="B249" s="103" t="s">
        <v>525</v>
      </c>
      <c r="C249" s="103" t="s">
        <v>526</v>
      </c>
      <c r="D249" s="200">
        <v>0</v>
      </c>
      <c r="E249" s="200">
        <v>0</v>
      </c>
      <c r="F249" s="200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29">
        <v>0</v>
      </c>
      <c r="S249" s="130">
        <f t="shared" si="71"/>
        <v>0</v>
      </c>
      <c r="T249" s="175"/>
      <c r="U249" s="105">
        <f t="shared" si="72"/>
        <v>0</v>
      </c>
      <c r="V249" s="105">
        <f t="shared" si="72"/>
        <v>0</v>
      </c>
      <c r="W249" s="105">
        <f t="shared" si="73"/>
        <v>0</v>
      </c>
      <c r="X249" s="105">
        <f t="shared" si="73"/>
        <v>0</v>
      </c>
      <c r="Y249" s="105">
        <f t="shared" si="73"/>
        <v>0</v>
      </c>
      <c r="Z249" s="105">
        <f t="shared" si="73"/>
        <v>0</v>
      </c>
      <c r="AA249" s="105">
        <f t="shared" si="73"/>
        <v>0</v>
      </c>
      <c r="AB249" s="105">
        <f t="shared" si="73"/>
        <v>0</v>
      </c>
      <c r="AC249" s="105">
        <f t="shared" si="73"/>
        <v>0</v>
      </c>
      <c r="AD249" s="105">
        <f t="shared" si="73"/>
        <v>0</v>
      </c>
      <c r="AE249" s="105">
        <f t="shared" si="73"/>
        <v>0</v>
      </c>
      <c r="AF249" s="105">
        <f t="shared" si="73"/>
        <v>0</v>
      </c>
      <c r="AG249" s="105">
        <f t="shared" si="75"/>
        <v>0</v>
      </c>
    </row>
    <row r="250" spans="1:36" outlineLevel="1" x14ac:dyDescent="0.25">
      <c r="A250" s="103" t="str">
        <f t="shared" si="70"/>
        <v>PuyallupMulti-FamilyMSRTOT</v>
      </c>
      <c r="B250" s="103" t="s">
        <v>527</v>
      </c>
      <c r="C250" s="103" t="s">
        <v>528</v>
      </c>
      <c r="D250" s="200">
        <v>0</v>
      </c>
      <c r="E250" s="200">
        <v>0</v>
      </c>
      <c r="F250" s="200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29">
        <v>0</v>
      </c>
      <c r="S250" s="130">
        <f t="shared" si="71"/>
        <v>0</v>
      </c>
      <c r="T250" s="175"/>
      <c r="U250" s="105">
        <f t="shared" si="72"/>
        <v>0</v>
      </c>
      <c r="V250" s="105">
        <f t="shared" si="72"/>
        <v>0</v>
      </c>
      <c r="W250" s="105">
        <f t="shared" si="73"/>
        <v>0</v>
      </c>
      <c r="X250" s="105">
        <f t="shared" si="73"/>
        <v>0</v>
      </c>
      <c r="Y250" s="105">
        <f t="shared" si="73"/>
        <v>0</v>
      </c>
      <c r="Z250" s="105">
        <f t="shared" si="73"/>
        <v>0</v>
      </c>
      <c r="AA250" s="105">
        <f t="shared" si="73"/>
        <v>0</v>
      </c>
      <c r="AB250" s="105">
        <f t="shared" si="73"/>
        <v>0</v>
      </c>
      <c r="AC250" s="105">
        <f t="shared" si="73"/>
        <v>0</v>
      </c>
      <c r="AD250" s="105">
        <f t="shared" si="73"/>
        <v>0</v>
      </c>
      <c r="AE250" s="105">
        <f t="shared" si="73"/>
        <v>0</v>
      </c>
      <c r="AF250" s="105">
        <f t="shared" si="73"/>
        <v>0</v>
      </c>
      <c r="AG250" s="105">
        <f t="shared" si="75"/>
        <v>0</v>
      </c>
    </row>
    <row r="251" spans="1:36" outlineLevel="1" x14ac:dyDescent="0.25">
      <c r="A251" s="103" t="str">
        <f t="shared" si="70"/>
        <v>PuyallupMulti-FamilyM1.5YD1W</v>
      </c>
      <c r="B251" s="103" t="s">
        <v>535</v>
      </c>
      <c r="C251" s="103" t="s">
        <v>536</v>
      </c>
      <c r="D251" s="200">
        <v>215.13</v>
      </c>
      <c r="E251" s="200">
        <v>217.185</v>
      </c>
      <c r="F251" s="200">
        <v>255.19</v>
      </c>
      <c r="G251" s="129">
        <v>4740.8100000000004</v>
      </c>
      <c r="H251" s="129">
        <v>4740.8100000000004</v>
      </c>
      <c r="I251" s="129">
        <v>5135.7</v>
      </c>
      <c r="J251" s="129">
        <v>5135.7</v>
      </c>
      <c r="K251" s="129">
        <v>5103.8</v>
      </c>
      <c r="L251" s="129">
        <v>5103.8</v>
      </c>
      <c r="M251" s="129">
        <v>5103.8</v>
      </c>
      <c r="N251" s="129">
        <v>5103.8</v>
      </c>
      <c r="O251" s="129">
        <v>5103.8</v>
      </c>
      <c r="P251" s="129">
        <v>4098.0999999999995</v>
      </c>
      <c r="Q251" s="129">
        <v>4277.57</v>
      </c>
      <c r="R251" s="129">
        <v>4277.57</v>
      </c>
      <c r="S251" s="130">
        <f t="shared" si="71"/>
        <v>57925.26</v>
      </c>
      <c r="T251" s="175"/>
      <c r="U251" s="105">
        <f t="shared" si="72"/>
        <v>21.828441190689965</v>
      </c>
      <c r="V251" s="105">
        <f t="shared" si="72"/>
        <v>21.828441190689965</v>
      </c>
      <c r="W251" s="105">
        <f t="shared" si="73"/>
        <v>20.125004898311062</v>
      </c>
      <c r="X251" s="105">
        <f t="shared" si="73"/>
        <v>20.125004898311062</v>
      </c>
      <c r="Y251" s="105">
        <f t="shared" si="73"/>
        <v>20</v>
      </c>
      <c r="Z251" s="105">
        <f t="shared" si="73"/>
        <v>20</v>
      </c>
      <c r="AA251" s="105">
        <f t="shared" si="73"/>
        <v>20</v>
      </c>
      <c r="AB251" s="105">
        <f t="shared" si="73"/>
        <v>20</v>
      </c>
      <c r="AC251" s="105">
        <f t="shared" si="73"/>
        <v>20</v>
      </c>
      <c r="AD251" s="105">
        <f t="shared" si="73"/>
        <v>16.059014851679137</v>
      </c>
      <c r="AE251" s="105">
        <f t="shared" si="73"/>
        <v>16.762294760766487</v>
      </c>
      <c r="AF251" s="105">
        <f t="shared" si="73"/>
        <v>16.762294760766487</v>
      </c>
      <c r="AG251" s="105">
        <f t="shared" si="74"/>
        <v>19.457541379267848</v>
      </c>
      <c r="AI251" s="103">
        <v>1</v>
      </c>
      <c r="AJ251" s="105">
        <f t="shared" ref="AJ251:AJ266" si="76">+AG251*AI251</f>
        <v>19.457541379267848</v>
      </c>
    </row>
    <row r="252" spans="1:36" outlineLevel="1" x14ac:dyDescent="0.25">
      <c r="A252" s="103" t="str">
        <f t="shared" si="70"/>
        <v>PuyallupMulti-FamilyM1.5YD2W</v>
      </c>
      <c r="B252" s="103" t="s">
        <v>537</v>
      </c>
      <c r="C252" s="103" t="s">
        <v>538</v>
      </c>
      <c r="D252" s="200">
        <v>437.59</v>
      </c>
      <c r="E252" s="200">
        <v>441.77</v>
      </c>
      <c r="F252" s="200">
        <v>518.89</v>
      </c>
      <c r="G252" s="129">
        <v>4421.25</v>
      </c>
      <c r="H252" s="129">
        <v>4421.25</v>
      </c>
      <c r="I252" s="129">
        <v>4670.01</v>
      </c>
      <c r="J252" s="129">
        <v>4670.01</v>
      </c>
      <c r="K252" s="129">
        <v>4914.1950000000006</v>
      </c>
      <c r="L252" s="129">
        <v>4914.1950000000006</v>
      </c>
      <c r="M252" s="129">
        <v>4670.01</v>
      </c>
      <c r="N252" s="129">
        <v>4670.01</v>
      </c>
      <c r="O252" s="129">
        <v>4181.6400000000003</v>
      </c>
      <c r="P252" s="129">
        <v>4866.5</v>
      </c>
      <c r="Q252" s="129">
        <v>4866.5</v>
      </c>
      <c r="R252" s="129">
        <v>4866.5</v>
      </c>
      <c r="S252" s="130">
        <f t="shared" si="71"/>
        <v>56132.07</v>
      </c>
      <c r="T252" s="175"/>
      <c r="U252" s="105">
        <f t="shared" si="72"/>
        <v>10.008035855762049</v>
      </c>
      <c r="V252" s="105">
        <f t="shared" si="72"/>
        <v>10.008035855762049</v>
      </c>
      <c r="W252" s="105">
        <f t="shared" si="73"/>
        <v>9</v>
      </c>
      <c r="X252" s="105">
        <f t="shared" si="73"/>
        <v>9</v>
      </c>
      <c r="Y252" s="105">
        <f t="shared" si="73"/>
        <v>9.4705910693981394</v>
      </c>
      <c r="Z252" s="105">
        <f t="shared" si="73"/>
        <v>9.4705910693981394</v>
      </c>
      <c r="AA252" s="105">
        <f t="shared" si="73"/>
        <v>9</v>
      </c>
      <c r="AB252" s="105">
        <f t="shared" si="73"/>
        <v>9</v>
      </c>
      <c r="AC252" s="105">
        <f t="shared" si="73"/>
        <v>8.0588178612037247</v>
      </c>
      <c r="AD252" s="105">
        <f t="shared" si="73"/>
        <v>9.3786737073368158</v>
      </c>
      <c r="AE252" s="105">
        <f t="shared" si="73"/>
        <v>9.3786737073368158</v>
      </c>
      <c r="AF252" s="105">
        <f t="shared" si="73"/>
        <v>9.3786737073368158</v>
      </c>
      <c r="AG252" s="105">
        <f t="shared" si="74"/>
        <v>9.2626744027945449</v>
      </c>
      <c r="AI252" s="103">
        <v>1</v>
      </c>
      <c r="AJ252" s="105">
        <f t="shared" si="76"/>
        <v>9.2626744027945449</v>
      </c>
    </row>
    <row r="253" spans="1:36" outlineLevel="1" x14ac:dyDescent="0.25">
      <c r="A253" s="103" t="str">
        <f t="shared" si="70"/>
        <v>PuyallupMulti-FamilyM1.5YD3W</v>
      </c>
      <c r="B253" s="103" t="s">
        <v>539</v>
      </c>
      <c r="C253" s="103" t="s">
        <v>540</v>
      </c>
      <c r="D253" s="200">
        <v>659.16</v>
      </c>
      <c r="E253" s="200">
        <v>665.45500000000004</v>
      </c>
      <c r="F253" s="200">
        <v>781.56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29">
        <v>0</v>
      </c>
      <c r="S253" s="130">
        <f t="shared" si="71"/>
        <v>0</v>
      </c>
      <c r="T253" s="175"/>
      <c r="U253" s="105">
        <f t="shared" si="72"/>
        <v>0</v>
      </c>
      <c r="V253" s="105">
        <f t="shared" si="72"/>
        <v>0</v>
      </c>
      <c r="W253" s="105">
        <f t="shared" si="73"/>
        <v>0</v>
      </c>
      <c r="X253" s="105">
        <f t="shared" si="73"/>
        <v>0</v>
      </c>
      <c r="Y253" s="105">
        <f t="shared" si="73"/>
        <v>0</v>
      </c>
      <c r="Z253" s="105">
        <f t="shared" si="73"/>
        <v>0</v>
      </c>
      <c r="AA253" s="105">
        <f t="shared" si="73"/>
        <v>0</v>
      </c>
      <c r="AB253" s="105">
        <f t="shared" si="73"/>
        <v>0</v>
      </c>
      <c r="AC253" s="105">
        <f t="shared" si="73"/>
        <v>0</v>
      </c>
      <c r="AD253" s="105">
        <f t="shared" si="73"/>
        <v>0</v>
      </c>
      <c r="AE253" s="105">
        <f t="shared" si="73"/>
        <v>0</v>
      </c>
      <c r="AF253" s="105">
        <f t="shared" si="73"/>
        <v>0</v>
      </c>
      <c r="AG253" s="105">
        <f t="shared" si="74"/>
        <v>0</v>
      </c>
      <c r="AI253" s="103">
        <v>1</v>
      </c>
      <c r="AJ253" s="105">
        <f t="shared" si="76"/>
        <v>0</v>
      </c>
    </row>
    <row r="254" spans="1:36" outlineLevel="1" x14ac:dyDescent="0.25">
      <c r="A254" s="103" t="str">
        <f t="shared" si="70"/>
        <v>PuyallupMulti-FamilyM1YD1W</v>
      </c>
      <c r="B254" s="103" t="s">
        <v>529</v>
      </c>
      <c r="C254" s="103" t="s">
        <v>530</v>
      </c>
      <c r="D254" s="200">
        <v>152.46</v>
      </c>
      <c r="E254" s="200">
        <v>153.91499999999999</v>
      </c>
      <c r="F254" s="200">
        <v>180.64</v>
      </c>
      <c r="G254" s="129">
        <v>6842.4000000000005</v>
      </c>
      <c r="H254" s="129">
        <v>6842.4000000000005</v>
      </c>
      <c r="I254" s="129">
        <v>6934.5700000000006</v>
      </c>
      <c r="J254" s="129">
        <v>6934.5700000000006</v>
      </c>
      <c r="K254" s="129">
        <v>6480.4600000000009</v>
      </c>
      <c r="L254" s="129">
        <v>6841.7400000000007</v>
      </c>
      <c r="M254" s="129">
        <v>6728.84</v>
      </c>
      <c r="N254" s="129">
        <v>6728.84</v>
      </c>
      <c r="O254" s="129">
        <v>6412.7199999999993</v>
      </c>
      <c r="P254" s="129">
        <v>6736.6299999999992</v>
      </c>
      <c r="Q254" s="129">
        <v>6673.08</v>
      </c>
      <c r="R254" s="129">
        <v>6673.08</v>
      </c>
      <c r="S254" s="130">
        <f t="shared" si="71"/>
        <v>80829.33</v>
      </c>
      <c r="T254" s="175"/>
      <c r="U254" s="105">
        <f t="shared" si="72"/>
        <v>44.455706071532994</v>
      </c>
      <c r="V254" s="105">
        <f t="shared" si="72"/>
        <v>44.455706071532994</v>
      </c>
      <c r="W254" s="105">
        <f t="shared" si="73"/>
        <v>38.388895039858291</v>
      </c>
      <c r="X254" s="105">
        <f t="shared" si="73"/>
        <v>38.388895039858291</v>
      </c>
      <c r="Y254" s="105">
        <f t="shared" si="73"/>
        <v>35.875000000000007</v>
      </c>
      <c r="Z254" s="105">
        <f t="shared" si="73"/>
        <v>37.875000000000007</v>
      </c>
      <c r="AA254" s="105">
        <f t="shared" si="73"/>
        <v>37.250000000000007</v>
      </c>
      <c r="AB254" s="105">
        <f t="shared" si="73"/>
        <v>37.250000000000007</v>
      </c>
      <c r="AC254" s="105">
        <f t="shared" si="73"/>
        <v>35.5</v>
      </c>
      <c r="AD254" s="105">
        <f t="shared" si="73"/>
        <v>37.293124446412754</v>
      </c>
      <c r="AE254" s="105">
        <f t="shared" si="73"/>
        <v>36.941319751992914</v>
      </c>
      <c r="AF254" s="105">
        <f t="shared" si="73"/>
        <v>36.941319751992914</v>
      </c>
      <c r="AG254" s="105">
        <f t="shared" si="74"/>
        <v>38.384580514431768</v>
      </c>
      <c r="AI254" s="103">
        <v>1</v>
      </c>
      <c r="AJ254" s="105">
        <f t="shared" si="76"/>
        <v>38.384580514431768</v>
      </c>
    </row>
    <row r="255" spans="1:36" outlineLevel="1" x14ac:dyDescent="0.25">
      <c r="A255" s="103" t="str">
        <f t="shared" si="70"/>
        <v>PuyallupMulti-FamilyM1YD2W</v>
      </c>
      <c r="B255" s="103" t="s">
        <v>531</v>
      </c>
      <c r="C255" s="103" t="s">
        <v>532</v>
      </c>
      <c r="D255" s="200">
        <v>312.41000000000003</v>
      </c>
      <c r="E255" s="200">
        <v>315.39499999999998</v>
      </c>
      <c r="F255" s="200">
        <v>369.98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29">
        <v>0</v>
      </c>
      <c r="S255" s="130">
        <f t="shared" si="71"/>
        <v>0</v>
      </c>
      <c r="T255" s="175"/>
      <c r="U255" s="105">
        <f t="shared" si="72"/>
        <v>0</v>
      </c>
      <c r="V255" s="105">
        <f t="shared" si="72"/>
        <v>0</v>
      </c>
      <c r="W255" s="105">
        <f t="shared" si="73"/>
        <v>0</v>
      </c>
      <c r="X255" s="105">
        <f t="shared" si="73"/>
        <v>0</v>
      </c>
      <c r="Y255" s="105">
        <f t="shared" si="73"/>
        <v>0</v>
      </c>
      <c r="Z255" s="105">
        <f t="shared" si="73"/>
        <v>0</v>
      </c>
      <c r="AA255" s="105">
        <f t="shared" si="73"/>
        <v>0</v>
      </c>
      <c r="AB255" s="105">
        <f t="shared" ref="AB255:AF279" si="77">+IFERROR(N255/$F255,0)</f>
        <v>0</v>
      </c>
      <c r="AC255" s="105">
        <f t="shared" si="77"/>
        <v>0</v>
      </c>
      <c r="AD255" s="105">
        <f t="shared" si="77"/>
        <v>0</v>
      </c>
      <c r="AE255" s="105">
        <f t="shared" si="77"/>
        <v>0</v>
      </c>
      <c r="AF255" s="105">
        <f t="shared" si="77"/>
        <v>0</v>
      </c>
      <c r="AG255" s="105">
        <f t="shared" si="74"/>
        <v>0</v>
      </c>
      <c r="AI255" s="103">
        <v>1</v>
      </c>
      <c r="AJ255" s="105">
        <f t="shared" si="76"/>
        <v>0</v>
      </c>
    </row>
    <row r="256" spans="1:36" outlineLevel="1" x14ac:dyDescent="0.25">
      <c r="A256" s="103" t="str">
        <f t="shared" si="70"/>
        <v>PuyallupMulti-FamilyM1YDTPU</v>
      </c>
      <c r="B256" s="103" t="s">
        <v>533</v>
      </c>
      <c r="C256" s="103" t="s">
        <v>534</v>
      </c>
      <c r="D256" s="200">
        <v>0</v>
      </c>
      <c r="E256" s="200">
        <v>0</v>
      </c>
      <c r="F256" s="200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29">
        <v>0</v>
      </c>
      <c r="S256" s="130">
        <f t="shared" si="71"/>
        <v>0</v>
      </c>
      <c r="T256" s="175"/>
      <c r="U256" s="105">
        <f t="shared" si="72"/>
        <v>0</v>
      </c>
      <c r="V256" s="105">
        <f t="shared" si="72"/>
        <v>0</v>
      </c>
      <c r="W256" s="105">
        <f t="shared" ref="W256:AA279" si="78">+IFERROR(I256/$F256,0)</f>
        <v>0</v>
      </c>
      <c r="X256" s="105">
        <f t="shared" si="78"/>
        <v>0</v>
      </c>
      <c r="Y256" s="105">
        <f t="shared" si="78"/>
        <v>0</v>
      </c>
      <c r="Z256" s="105">
        <f t="shared" si="78"/>
        <v>0</v>
      </c>
      <c r="AA256" s="105">
        <f t="shared" si="78"/>
        <v>0</v>
      </c>
      <c r="AB256" s="105">
        <f t="shared" si="77"/>
        <v>0</v>
      </c>
      <c r="AC256" s="105">
        <f t="shared" si="77"/>
        <v>0</v>
      </c>
      <c r="AD256" s="105">
        <f t="shared" si="77"/>
        <v>0</v>
      </c>
      <c r="AE256" s="105">
        <f t="shared" si="77"/>
        <v>0</v>
      </c>
      <c r="AF256" s="105">
        <f t="shared" si="77"/>
        <v>0</v>
      </c>
      <c r="AG256" s="105">
        <f t="shared" si="74"/>
        <v>0</v>
      </c>
      <c r="AI256" s="103">
        <v>1</v>
      </c>
      <c r="AJ256" s="105">
        <f t="shared" si="76"/>
        <v>0</v>
      </c>
    </row>
    <row r="257" spans="1:36" outlineLevel="1" x14ac:dyDescent="0.25">
      <c r="A257" s="103" t="str">
        <f t="shared" si="70"/>
        <v>PuyallupMulti-FamilyM2YD1W</v>
      </c>
      <c r="B257" s="103" t="s">
        <v>541</v>
      </c>
      <c r="C257" s="103" t="s">
        <v>542</v>
      </c>
      <c r="D257" s="200">
        <v>286.54000000000002</v>
      </c>
      <c r="E257" s="200">
        <v>289.27499999999998</v>
      </c>
      <c r="F257" s="200">
        <v>339.48</v>
      </c>
      <c r="G257" s="129">
        <v>8037.875</v>
      </c>
      <c r="H257" s="129">
        <v>8037.875</v>
      </c>
      <c r="I257" s="129">
        <v>9445.0450000000001</v>
      </c>
      <c r="J257" s="129">
        <v>9445.0450000000001</v>
      </c>
      <c r="K257" s="129">
        <v>8359.6949999999997</v>
      </c>
      <c r="L257" s="129">
        <v>8359.6949999999997</v>
      </c>
      <c r="M257" s="129">
        <v>8147.52</v>
      </c>
      <c r="N257" s="129">
        <v>8147.52</v>
      </c>
      <c r="O257" s="129">
        <v>8147.52</v>
      </c>
      <c r="P257" s="129">
        <v>8559.8150000000005</v>
      </c>
      <c r="Q257" s="129">
        <v>7843.1850000000004</v>
      </c>
      <c r="R257" s="129">
        <v>7843.1850000000004</v>
      </c>
      <c r="S257" s="130">
        <f t="shared" si="71"/>
        <v>100373.97500000001</v>
      </c>
      <c r="T257" s="175"/>
      <c r="U257" s="105">
        <f t="shared" si="72"/>
        <v>27.786276034914877</v>
      </c>
      <c r="V257" s="105">
        <f t="shared" si="72"/>
        <v>27.786276034914877</v>
      </c>
      <c r="W257" s="105">
        <f t="shared" si="78"/>
        <v>27.8220955579121</v>
      </c>
      <c r="X257" s="105">
        <f t="shared" si="78"/>
        <v>27.8220955579121</v>
      </c>
      <c r="Y257" s="105">
        <f t="shared" si="78"/>
        <v>24.624999999999996</v>
      </c>
      <c r="Z257" s="105">
        <f t="shared" si="78"/>
        <v>24.624999999999996</v>
      </c>
      <c r="AA257" s="105">
        <f t="shared" si="78"/>
        <v>24</v>
      </c>
      <c r="AB257" s="105">
        <f t="shared" si="77"/>
        <v>24</v>
      </c>
      <c r="AC257" s="105">
        <f t="shared" si="77"/>
        <v>24</v>
      </c>
      <c r="AD257" s="105">
        <f t="shared" si="77"/>
        <v>25.214489807941558</v>
      </c>
      <c r="AE257" s="105">
        <f t="shared" si="77"/>
        <v>23.103525980911982</v>
      </c>
      <c r="AF257" s="105">
        <f t="shared" si="77"/>
        <v>23.103525980911982</v>
      </c>
      <c r="AG257" s="105">
        <f t="shared" si="74"/>
        <v>25.324023746284951</v>
      </c>
      <c r="AI257" s="103">
        <v>1</v>
      </c>
      <c r="AJ257" s="105">
        <f t="shared" si="76"/>
        <v>25.324023746284951</v>
      </c>
    </row>
    <row r="258" spans="1:36" outlineLevel="1" x14ac:dyDescent="0.25">
      <c r="A258" s="103" t="str">
        <f t="shared" si="70"/>
        <v>PuyallupMulti-FamilyM2YD2W</v>
      </c>
      <c r="B258" s="103" t="s">
        <v>543</v>
      </c>
      <c r="C258" s="103" t="s">
        <v>544</v>
      </c>
      <c r="D258" s="200">
        <v>579.29999999999995</v>
      </c>
      <c r="E258" s="200">
        <v>584.83500000000004</v>
      </c>
      <c r="F258" s="200">
        <v>686.23</v>
      </c>
      <c r="G258" s="129">
        <v>12999.1</v>
      </c>
      <c r="H258" s="129">
        <v>12999.1</v>
      </c>
      <c r="I258" s="129">
        <v>13724.6</v>
      </c>
      <c r="J258" s="129">
        <v>13724.6</v>
      </c>
      <c r="K258" s="129">
        <v>14239.275</v>
      </c>
      <c r="L258" s="129">
        <v>14239.275</v>
      </c>
      <c r="M258" s="129">
        <v>14410.83</v>
      </c>
      <c r="N258" s="129">
        <v>14410.83</v>
      </c>
      <c r="O258" s="129">
        <v>18528.21</v>
      </c>
      <c r="P258" s="129">
        <v>12877.3</v>
      </c>
      <c r="Q258" s="129">
        <v>12877.3</v>
      </c>
      <c r="R258" s="129">
        <v>12877.3</v>
      </c>
      <c r="S258" s="130">
        <f t="shared" si="71"/>
        <v>167907.71999999997</v>
      </c>
      <c r="T258" s="175"/>
      <c r="U258" s="105">
        <f t="shared" si="72"/>
        <v>22.226952901245649</v>
      </c>
      <c r="V258" s="105">
        <f t="shared" si="72"/>
        <v>22.226952901245649</v>
      </c>
      <c r="W258" s="105">
        <f t="shared" si="78"/>
        <v>20</v>
      </c>
      <c r="X258" s="105">
        <f t="shared" si="78"/>
        <v>20</v>
      </c>
      <c r="Y258" s="105">
        <f t="shared" si="78"/>
        <v>20.750003643093422</v>
      </c>
      <c r="Z258" s="105">
        <f t="shared" si="78"/>
        <v>20.750003643093422</v>
      </c>
      <c r="AA258" s="105">
        <f t="shared" si="78"/>
        <v>21</v>
      </c>
      <c r="AB258" s="105">
        <f t="shared" si="77"/>
        <v>21</v>
      </c>
      <c r="AC258" s="105">
        <f t="shared" si="77"/>
        <v>26.999999999999996</v>
      </c>
      <c r="AD258" s="105">
        <f t="shared" si="77"/>
        <v>18.76528277691153</v>
      </c>
      <c r="AE258" s="105">
        <f t="shared" si="77"/>
        <v>18.76528277691153</v>
      </c>
      <c r="AF258" s="105">
        <f t="shared" si="77"/>
        <v>18.76528277691153</v>
      </c>
      <c r="AG258" s="105">
        <f t="shared" si="74"/>
        <v>20.937480118284395</v>
      </c>
      <c r="AI258" s="103">
        <v>1</v>
      </c>
      <c r="AJ258" s="105">
        <f t="shared" si="76"/>
        <v>20.937480118284395</v>
      </c>
    </row>
    <row r="259" spans="1:36" outlineLevel="1" x14ac:dyDescent="0.25">
      <c r="A259" s="103" t="str">
        <f t="shared" si="70"/>
        <v>PuyallupMulti-FamilyM2YD3W</v>
      </c>
      <c r="B259" s="103" t="s">
        <v>545</v>
      </c>
      <c r="C259" s="103" t="s">
        <v>546</v>
      </c>
      <c r="D259" s="200">
        <v>873.82</v>
      </c>
      <c r="E259" s="200">
        <v>882.16499999999996</v>
      </c>
      <c r="F259" s="200">
        <v>1034.98</v>
      </c>
      <c r="G259" s="129">
        <v>1960.65</v>
      </c>
      <c r="H259" s="129">
        <v>1960.65</v>
      </c>
      <c r="I259" s="129">
        <v>2069.96</v>
      </c>
      <c r="J259" s="129">
        <v>2069.96</v>
      </c>
      <c r="K259" s="129">
        <v>2069.96</v>
      </c>
      <c r="L259" s="129">
        <v>2069.96</v>
      </c>
      <c r="M259" s="129">
        <v>2069.96</v>
      </c>
      <c r="N259" s="129">
        <v>2069.96</v>
      </c>
      <c r="O259" s="129">
        <v>2069.96</v>
      </c>
      <c r="P259" s="129">
        <v>1942.27</v>
      </c>
      <c r="Q259" s="129">
        <v>1942.27</v>
      </c>
      <c r="R259" s="129">
        <v>1942.27</v>
      </c>
      <c r="S259" s="130">
        <f t="shared" si="71"/>
        <v>24237.829999999998</v>
      </c>
      <c r="T259" s="175"/>
      <c r="U259" s="105">
        <f t="shared" si="72"/>
        <v>2.2225434017445718</v>
      </c>
      <c r="V259" s="105">
        <f t="shared" si="72"/>
        <v>2.2225434017445718</v>
      </c>
      <c r="W259" s="105">
        <f t="shared" si="78"/>
        <v>2</v>
      </c>
      <c r="X259" s="105">
        <f t="shared" si="78"/>
        <v>2</v>
      </c>
      <c r="Y259" s="105">
        <f t="shared" si="78"/>
        <v>2</v>
      </c>
      <c r="Z259" s="105">
        <f t="shared" si="78"/>
        <v>2</v>
      </c>
      <c r="AA259" s="105">
        <f t="shared" si="78"/>
        <v>2</v>
      </c>
      <c r="AB259" s="105">
        <f t="shared" si="77"/>
        <v>2</v>
      </c>
      <c r="AC259" s="105">
        <f t="shared" si="77"/>
        <v>2</v>
      </c>
      <c r="AD259" s="105">
        <f t="shared" si="77"/>
        <v>1.8766256352779764</v>
      </c>
      <c r="AE259" s="105">
        <f t="shared" si="77"/>
        <v>1.8766256352779764</v>
      </c>
      <c r="AF259" s="105">
        <f t="shared" si="77"/>
        <v>1.8766256352779764</v>
      </c>
      <c r="AG259" s="105">
        <f t="shared" si="74"/>
        <v>2.0062469757769223</v>
      </c>
      <c r="AI259" s="103">
        <v>1</v>
      </c>
      <c r="AJ259" s="105">
        <f t="shared" si="76"/>
        <v>2.0062469757769223</v>
      </c>
    </row>
    <row r="260" spans="1:36" outlineLevel="1" x14ac:dyDescent="0.25">
      <c r="A260" s="103" t="str">
        <f t="shared" si="70"/>
        <v>PuyallupMulti-FamilyM2YD5W</v>
      </c>
      <c r="B260" s="103" t="s">
        <v>911</v>
      </c>
      <c r="C260" s="103" t="s">
        <v>912</v>
      </c>
      <c r="D260" s="200">
        <v>1463.665</v>
      </c>
      <c r="E260" s="200">
        <v>1477.645</v>
      </c>
      <c r="F260" s="200">
        <v>1733.45</v>
      </c>
      <c r="G260" s="129">
        <v>1641.9749999999999</v>
      </c>
      <c r="H260" s="129">
        <v>1641.9749999999999</v>
      </c>
      <c r="I260" s="129">
        <v>1733.45</v>
      </c>
      <c r="J260" s="129">
        <v>1733.45</v>
      </c>
      <c r="K260" s="129">
        <v>1733.45</v>
      </c>
      <c r="L260" s="129">
        <v>1733.45</v>
      </c>
      <c r="M260" s="129">
        <v>1733.45</v>
      </c>
      <c r="N260" s="129">
        <v>1733.45</v>
      </c>
      <c r="O260" s="129">
        <v>1733.45</v>
      </c>
      <c r="P260" s="129">
        <v>1626.585</v>
      </c>
      <c r="Q260" s="129">
        <v>1626.585</v>
      </c>
      <c r="R260" s="129">
        <v>1626.585</v>
      </c>
      <c r="S260" s="130">
        <f t="shared" ref="S260" si="79">+SUM(G260:R260)</f>
        <v>20297.855</v>
      </c>
      <c r="T260" s="175"/>
      <c r="U260" s="105">
        <f t="shared" si="72"/>
        <v>1.1112107441232502</v>
      </c>
      <c r="V260" s="105">
        <f t="shared" si="72"/>
        <v>1.1112107441232502</v>
      </c>
      <c r="W260" s="105">
        <f t="shared" si="78"/>
        <v>1</v>
      </c>
      <c r="X260" s="105">
        <f t="shared" si="78"/>
        <v>1</v>
      </c>
      <c r="Y260" s="105">
        <f t="shared" si="78"/>
        <v>1</v>
      </c>
      <c r="Z260" s="105">
        <f t="shared" si="78"/>
        <v>1</v>
      </c>
      <c r="AA260" s="105">
        <f t="shared" si="78"/>
        <v>1</v>
      </c>
      <c r="AB260" s="105">
        <f t="shared" si="77"/>
        <v>1</v>
      </c>
      <c r="AC260" s="105">
        <f t="shared" si="77"/>
        <v>1</v>
      </c>
      <c r="AD260" s="105">
        <f t="shared" si="77"/>
        <v>0.93835126481871411</v>
      </c>
      <c r="AE260" s="105">
        <f t="shared" si="77"/>
        <v>0.93835126481871411</v>
      </c>
      <c r="AF260" s="105">
        <f t="shared" si="77"/>
        <v>0.93835126481871411</v>
      </c>
      <c r="AG260" s="105">
        <f t="shared" ref="AG260" si="80">+SUM(U260:AF260)/$AE$2</f>
        <v>1.00312294022522</v>
      </c>
      <c r="AI260" s="103">
        <v>1</v>
      </c>
      <c r="AJ260" s="105">
        <f t="shared" si="76"/>
        <v>1.00312294022522</v>
      </c>
    </row>
    <row r="261" spans="1:36" outlineLevel="1" x14ac:dyDescent="0.25">
      <c r="A261" s="103" t="str">
        <f t="shared" si="70"/>
        <v>PuyallupMulti-FamilyM2YDTPU</v>
      </c>
      <c r="B261" s="103" t="s">
        <v>547</v>
      </c>
      <c r="C261" s="103" t="s">
        <v>548</v>
      </c>
      <c r="D261" s="200">
        <v>0</v>
      </c>
      <c r="E261" s="200">
        <v>0</v>
      </c>
      <c r="F261" s="200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29">
        <v>0</v>
      </c>
      <c r="S261" s="130">
        <f t="shared" si="71"/>
        <v>0</v>
      </c>
      <c r="T261" s="175"/>
      <c r="U261" s="105">
        <f t="shared" si="72"/>
        <v>0</v>
      </c>
      <c r="V261" s="105">
        <f t="shared" si="72"/>
        <v>0</v>
      </c>
      <c r="W261" s="105">
        <f t="shared" si="78"/>
        <v>0</v>
      </c>
      <c r="X261" s="105">
        <f t="shared" si="78"/>
        <v>0</v>
      </c>
      <c r="Y261" s="105">
        <f t="shared" si="78"/>
        <v>0</v>
      </c>
      <c r="Z261" s="105">
        <f t="shared" si="78"/>
        <v>0</v>
      </c>
      <c r="AA261" s="105">
        <f t="shared" si="78"/>
        <v>0</v>
      </c>
      <c r="AB261" s="105">
        <f t="shared" si="77"/>
        <v>0</v>
      </c>
      <c r="AC261" s="105">
        <f t="shared" si="77"/>
        <v>0</v>
      </c>
      <c r="AD261" s="105">
        <f t="shared" si="77"/>
        <v>0</v>
      </c>
      <c r="AE261" s="105">
        <f t="shared" si="77"/>
        <v>0</v>
      </c>
      <c r="AF261" s="105">
        <f t="shared" si="77"/>
        <v>0</v>
      </c>
      <c r="AG261" s="105">
        <f t="shared" si="74"/>
        <v>0</v>
      </c>
      <c r="AI261" s="103">
        <v>1</v>
      </c>
      <c r="AJ261" s="105">
        <f t="shared" si="76"/>
        <v>0</v>
      </c>
    </row>
    <row r="262" spans="1:36" outlineLevel="1" x14ac:dyDescent="0.25">
      <c r="A262" s="103" t="str">
        <f t="shared" si="70"/>
        <v>PuyallupMulti-FamilyM4YD1W</v>
      </c>
      <c r="B262" s="103" t="s">
        <v>549</v>
      </c>
      <c r="C262" s="103" t="s">
        <v>550</v>
      </c>
      <c r="D262" s="200">
        <v>565.34</v>
      </c>
      <c r="E262" s="200">
        <v>570.74</v>
      </c>
      <c r="F262" s="200">
        <v>669.58</v>
      </c>
      <c r="G262" s="129">
        <v>6342.25</v>
      </c>
      <c r="H262" s="129">
        <v>6342.25</v>
      </c>
      <c r="I262" s="129">
        <v>6695.8</v>
      </c>
      <c r="J262" s="129">
        <v>6695.8</v>
      </c>
      <c r="K262" s="129">
        <v>6695.8</v>
      </c>
      <c r="L262" s="129">
        <v>6695.8</v>
      </c>
      <c r="M262" s="129">
        <v>6695.8</v>
      </c>
      <c r="N262" s="129">
        <v>6695.8</v>
      </c>
      <c r="O262" s="129">
        <v>6444.7049999999999</v>
      </c>
      <c r="P262" s="129">
        <v>6439.87</v>
      </c>
      <c r="Q262" s="129">
        <v>6282.8</v>
      </c>
      <c r="R262" s="129">
        <v>6282.8</v>
      </c>
      <c r="S262" s="130">
        <f t="shared" si="71"/>
        <v>78309.47500000002</v>
      </c>
      <c r="T262" s="175"/>
      <c r="U262" s="105">
        <f t="shared" si="72"/>
        <v>11.112327855065354</v>
      </c>
      <c r="V262" s="105">
        <f t="shared" si="72"/>
        <v>11.112327855065354</v>
      </c>
      <c r="W262" s="105">
        <f t="shared" si="78"/>
        <v>10</v>
      </c>
      <c r="X262" s="105">
        <f t="shared" si="78"/>
        <v>10</v>
      </c>
      <c r="Y262" s="105">
        <f t="shared" si="78"/>
        <v>10</v>
      </c>
      <c r="Z262" s="105">
        <f t="shared" si="78"/>
        <v>10</v>
      </c>
      <c r="AA262" s="105">
        <f t="shared" si="78"/>
        <v>10</v>
      </c>
      <c r="AB262" s="105">
        <f t="shared" si="77"/>
        <v>10</v>
      </c>
      <c r="AC262" s="105">
        <f t="shared" si="77"/>
        <v>9.624996266316197</v>
      </c>
      <c r="AD262" s="105">
        <f t="shared" si="77"/>
        <v>9.6177753218435438</v>
      </c>
      <c r="AE262" s="105">
        <f t="shared" si="77"/>
        <v>9.3831954359449199</v>
      </c>
      <c r="AF262" s="105">
        <f t="shared" si="77"/>
        <v>9.3831954359449199</v>
      </c>
      <c r="AG262" s="105">
        <f t="shared" si="74"/>
        <v>10.019484847515024</v>
      </c>
      <c r="AI262" s="103">
        <v>1</v>
      </c>
      <c r="AJ262" s="105">
        <f t="shared" si="76"/>
        <v>10.019484847515024</v>
      </c>
    </row>
    <row r="263" spans="1:36" outlineLevel="1" x14ac:dyDescent="0.25">
      <c r="A263" s="103" t="str">
        <f t="shared" si="70"/>
        <v>PuyallupMulti-FamilyM4YD2W</v>
      </c>
      <c r="B263" s="103" t="s">
        <v>551</v>
      </c>
      <c r="C263" s="103" t="s">
        <v>552</v>
      </c>
      <c r="D263" s="200">
        <v>1137.26</v>
      </c>
      <c r="E263" s="200">
        <v>1148.1199999999999</v>
      </c>
      <c r="F263" s="200">
        <v>1346.79</v>
      </c>
      <c r="G263" s="129">
        <v>3827.2649999999999</v>
      </c>
      <c r="H263" s="129">
        <v>3827.2649999999999</v>
      </c>
      <c r="I263" s="129">
        <v>2852.0249999999996</v>
      </c>
      <c r="J263" s="129">
        <v>2852.0249999999996</v>
      </c>
      <c r="K263" s="129">
        <v>2693.58</v>
      </c>
      <c r="L263" s="129">
        <v>2693.58</v>
      </c>
      <c r="M263" s="129">
        <v>2693.58</v>
      </c>
      <c r="N263" s="129">
        <v>2693.58</v>
      </c>
      <c r="O263" s="129">
        <v>2693.58</v>
      </c>
      <c r="P263" s="129">
        <v>3554.4399999999996</v>
      </c>
      <c r="Q263" s="129">
        <v>3791.4</v>
      </c>
      <c r="R263" s="129">
        <v>3791.4</v>
      </c>
      <c r="S263" s="130">
        <f t="shared" si="71"/>
        <v>37963.72</v>
      </c>
      <c r="T263" s="175"/>
      <c r="U263" s="105">
        <f t="shared" si="72"/>
        <v>3.3335060795038847</v>
      </c>
      <c r="V263" s="105">
        <f t="shared" si="72"/>
        <v>3.3335060795038847</v>
      </c>
      <c r="W263" s="105">
        <f t="shared" si="78"/>
        <v>2.1176464036709506</v>
      </c>
      <c r="X263" s="105">
        <f t="shared" si="78"/>
        <v>2.1176464036709506</v>
      </c>
      <c r="Y263" s="105">
        <f t="shared" si="78"/>
        <v>2</v>
      </c>
      <c r="Z263" s="105">
        <f t="shared" si="78"/>
        <v>2</v>
      </c>
      <c r="AA263" s="105">
        <f t="shared" si="78"/>
        <v>2</v>
      </c>
      <c r="AB263" s="105">
        <f t="shared" si="77"/>
        <v>2</v>
      </c>
      <c r="AC263" s="105">
        <f t="shared" si="77"/>
        <v>2</v>
      </c>
      <c r="AD263" s="105">
        <f t="shared" si="77"/>
        <v>2.6391939352089038</v>
      </c>
      <c r="AE263" s="105">
        <f t="shared" si="77"/>
        <v>2.815138217539483</v>
      </c>
      <c r="AF263" s="105">
        <f t="shared" si="77"/>
        <v>2.815138217539483</v>
      </c>
      <c r="AG263" s="105">
        <f t="shared" si="74"/>
        <v>2.4309812780531286</v>
      </c>
      <c r="AI263" s="103">
        <v>1</v>
      </c>
      <c r="AJ263" s="105">
        <f t="shared" si="76"/>
        <v>2.4309812780531286</v>
      </c>
    </row>
    <row r="264" spans="1:36" outlineLevel="1" x14ac:dyDescent="0.25">
      <c r="A264" s="103" t="str">
        <f t="shared" si="70"/>
        <v>PuyallupMulti-FamilyM6YD1W</v>
      </c>
      <c r="B264" s="103" t="s">
        <v>553</v>
      </c>
      <c r="C264" s="103" t="s">
        <v>554</v>
      </c>
      <c r="D264" s="200">
        <v>818.43</v>
      </c>
      <c r="E264" s="200">
        <v>826.245</v>
      </c>
      <c r="F264" s="200">
        <v>968.36</v>
      </c>
      <c r="G264" s="129">
        <v>7340.92</v>
      </c>
      <c r="H264" s="129">
        <v>7340.92</v>
      </c>
      <c r="I264" s="129">
        <v>7746.88</v>
      </c>
      <c r="J264" s="129">
        <v>7746.88</v>
      </c>
      <c r="K264" s="129">
        <v>8957.33</v>
      </c>
      <c r="L264" s="129">
        <v>8957.33</v>
      </c>
      <c r="M264" s="129">
        <v>8715.24</v>
      </c>
      <c r="N264" s="129">
        <v>8715.24</v>
      </c>
      <c r="O264" s="129">
        <v>8715.24</v>
      </c>
      <c r="P264" s="129">
        <v>7612.9949999999999</v>
      </c>
      <c r="Q264" s="129">
        <v>7272.12</v>
      </c>
      <c r="R264" s="129">
        <v>7272.12</v>
      </c>
      <c r="S264" s="130">
        <f t="shared" si="71"/>
        <v>96393.214999999982</v>
      </c>
      <c r="T264" s="175"/>
      <c r="U264" s="105">
        <f t="shared" si="72"/>
        <v>8.8846770630987173</v>
      </c>
      <c r="V264" s="105">
        <f t="shared" si="72"/>
        <v>8.8846770630987173</v>
      </c>
      <c r="W264" s="105">
        <f t="shared" si="78"/>
        <v>8</v>
      </c>
      <c r="X264" s="105">
        <f t="shared" si="78"/>
        <v>8</v>
      </c>
      <c r="Y264" s="105">
        <f t="shared" si="78"/>
        <v>9.25</v>
      </c>
      <c r="Z264" s="105">
        <f t="shared" si="78"/>
        <v>9.25</v>
      </c>
      <c r="AA264" s="105">
        <f t="shared" si="78"/>
        <v>9</v>
      </c>
      <c r="AB264" s="105">
        <f t="shared" si="77"/>
        <v>9</v>
      </c>
      <c r="AC264" s="105">
        <f t="shared" si="77"/>
        <v>9</v>
      </c>
      <c r="AD264" s="105">
        <f t="shared" si="77"/>
        <v>7.8617404684208347</v>
      </c>
      <c r="AE264" s="105">
        <f t="shared" si="77"/>
        <v>7.5097277871865833</v>
      </c>
      <c r="AF264" s="105">
        <f t="shared" si="77"/>
        <v>7.5097277871865833</v>
      </c>
      <c r="AG264" s="105">
        <f t="shared" si="74"/>
        <v>8.5125458474159519</v>
      </c>
      <c r="AI264" s="103">
        <v>1</v>
      </c>
      <c r="AJ264" s="105">
        <f t="shared" si="76"/>
        <v>8.5125458474159519</v>
      </c>
    </row>
    <row r="265" spans="1:36" outlineLevel="1" x14ac:dyDescent="0.25">
      <c r="A265" s="103" t="str">
        <f t="shared" si="70"/>
        <v>PuyallupMulti-FamilyM6YD2W</v>
      </c>
      <c r="B265" s="103" t="s">
        <v>555</v>
      </c>
      <c r="C265" s="103" t="s">
        <v>556</v>
      </c>
      <c r="D265" s="200">
        <v>1640.86</v>
      </c>
      <c r="E265" s="200">
        <v>1656.53</v>
      </c>
      <c r="F265" s="200">
        <v>1941.37</v>
      </c>
      <c r="G265" s="129">
        <v>11038.08</v>
      </c>
      <c r="H265" s="129">
        <v>11038.08</v>
      </c>
      <c r="I265" s="129">
        <v>11648.22</v>
      </c>
      <c r="J265" s="129">
        <v>11648.22</v>
      </c>
      <c r="K265" s="129">
        <v>11648.22</v>
      </c>
      <c r="L265" s="129">
        <v>11648.22</v>
      </c>
      <c r="M265" s="129">
        <v>11648.22</v>
      </c>
      <c r="N265" s="129">
        <v>11648.22</v>
      </c>
      <c r="O265" s="129">
        <v>11648.22</v>
      </c>
      <c r="P265" s="129">
        <v>9648.2099999999991</v>
      </c>
      <c r="Q265" s="129">
        <v>10934.64</v>
      </c>
      <c r="R265" s="129">
        <v>10934.64</v>
      </c>
      <c r="S265" s="130">
        <f t="shared" si="71"/>
        <v>135131.19</v>
      </c>
      <c r="T265" s="175"/>
      <c r="U265" s="105">
        <f t="shared" si="72"/>
        <v>6.6633746445883864</v>
      </c>
      <c r="V265" s="105">
        <f t="shared" si="72"/>
        <v>6.6633746445883864</v>
      </c>
      <c r="W265" s="105">
        <f t="shared" si="78"/>
        <v>6</v>
      </c>
      <c r="X265" s="105">
        <f t="shared" si="78"/>
        <v>6</v>
      </c>
      <c r="Y265" s="105">
        <f t="shared" si="78"/>
        <v>6</v>
      </c>
      <c r="Z265" s="105">
        <f t="shared" si="78"/>
        <v>6</v>
      </c>
      <c r="AA265" s="105">
        <f t="shared" si="78"/>
        <v>6</v>
      </c>
      <c r="AB265" s="105">
        <f t="shared" si="77"/>
        <v>6</v>
      </c>
      <c r="AC265" s="105">
        <f t="shared" si="77"/>
        <v>6</v>
      </c>
      <c r="AD265" s="105">
        <f t="shared" si="77"/>
        <v>4.9697945265456864</v>
      </c>
      <c r="AE265" s="105">
        <f t="shared" si="77"/>
        <v>5.6324348269521005</v>
      </c>
      <c r="AF265" s="105">
        <f t="shared" si="77"/>
        <v>5.6324348269521005</v>
      </c>
      <c r="AG265" s="105">
        <f t="shared" si="74"/>
        <v>5.9634511224688893</v>
      </c>
      <c r="AI265" s="103">
        <v>1</v>
      </c>
      <c r="AJ265" s="105">
        <f t="shared" si="76"/>
        <v>5.9634511224688893</v>
      </c>
    </row>
    <row r="266" spans="1:36" outlineLevel="1" x14ac:dyDescent="0.25">
      <c r="A266" s="103" t="str">
        <f t="shared" si="70"/>
        <v>PuyallupMulti-FamilyM6YD3W</v>
      </c>
      <c r="B266" s="103" t="s">
        <v>557</v>
      </c>
      <c r="C266" s="103" t="s">
        <v>558</v>
      </c>
      <c r="D266" s="200">
        <v>2468.5300000000002</v>
      </c>
      <c r="E266" s="200">
        <v>2492.105</v>
      </c>
      <c r="F266" s="200">
        <v>2920.49</v>
      </c>
      <c r="G266" s="129">
        <v>5535.11</v>
      </c>
      <c r="H266" s="129">
        <v>5535.11</v>
      </c>
      <c r="I266" s="129">
        <v>5840.98</v>
      </c>
      <c r="J266" s="129">
        <v>5840.98</v>
      </c>
      <c r="K266" s="129">
        <v>5840.98</v>
      </c>
      <c r="L266" s="129">
        <v>5840.98</v>
      </c>
      <c r="M266" s="129">
        <v>5840.98</v>
      </c>
      <c r="N266" s="129">
        <v>5840.98</v>
      </c>
      <c r="O266" s="129">
        <v>5840.98</v>
      </c>
      <c r="P266" s="129">
        <v>5483.23</v>
      </c>
      <c r="Q266" s="129">
        <v>5483.23</v>
      </c>
      <c r="R266" s="129">
        <v>5483.23</v>
      </c>
      <c r="S266" s="130">
        <f t="shared" si="71"/>
        <v>68406.769999999975</v>
      </c>
      <c r="T266" s="175"/>
      <c r="U266" s="105">
        <f t="shared" si="72"/>
        <v>2.2210581014844877</v>
      </c>
      <c r="V266" s="105">
        <f t="shared" si="72"/>
        <v>2.2210581014844877</v>
      </c>
      <c r="W266" s="105">
        <f t="shared" si="78"/>
        <v>2</v>
      </c>
      <c r="X266" s="105">
        <f t="shared" si="78"/>
        <v>2</v>
      </c>
      <c r="Y266" s="105">
        <f t="shared" si="78"/>
        <v>2</v>
      </c>
      <c r="Z266" s="105">
        <f t="shared" si="78"/>
        <v>2</v>
      </c>
      <c r="AA266" s="105">
        <f t="shared" si="78"/>
        <v>2</v>
      </c>
      <c r="AB266" s="105">
        <f t="shared" si="77"/>
        <v>2</v>
      </c>
      <c r="AC266" s="105">
        <f t="shared" si="77"/>
        <v>2</v>
      </c>
      <c r="AD266" s="105">
        <f t="shared" si="77"/>
        <v>1.8775034326431523</v>
      </c>
      <c r="AE266" s="105">
        <f t="shared" si="77"/>
        <v>1.8775034326431523</v>
      </c>
      <c r="AF266" s="105">
        <f t="shared" si="77"/>
        <v>1.8775034326431523</v>
      </c>
      <c r="AG266" s="105">
        <f t="shared" si="74"/>
        <v>2.0062188750748695</v>
      </c>
      <c r="AI266" s="103">
        <v>1</v>
      </c>
      <c r="AJ266" s="105">
        <f t="shared" si="76"/>
        <v>2.0062188750748695</v>
      </c>
    </row>
    <row r="267" spans="1:36" outlineLevel="1" x14ac:dyDescent="0.25">
      <c r="A267" s="103" t="str">
        <f t="shared" si="70"/>
        <v>PuyallupMulti-FamilyMYDW90</v>
      </c>
      <c r="B267" s="103" t="s">
        <v>633</v>
      </c>
      <c r="C267" s="103" t="s">
        <v>634</v>
      </c>
      <c r="D267" s="200">
        <v>0</v>
      </c>
      <c r="E267" s="200">
        <v>0</v>
      </c>
      <c r="F267" s="200">
        <v>0</v>
      </c>
      <c r="G267" s="129">
        <v>0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0</v>
      </c>
      <c r="N267" s="129">
        <v>0</v>
      </c>
      <c r="O267" s="129">
        <v>0</v>
      </c>
      <c r="P267" s="129">
        <v>0</v>
      </c>
      <c r="Q267" s="129">
        <v>0</v>
      </c>
      <c r="R267" s="129">
        <v>0</v>
      </c>
      <c r="S267" s="130">
        <f t="shared" si="71"/>
        <v>0</v>
      </c>
      <c r="T267" s="175"/>
      <c r="U267" s="105">
        <f t="shared" si="72"/>
        <v>0</v>
      </c>
      <c r="V267" s="105">
        <f t="shared" si="72"/>
        <v>0</v>
      </c>
      <c r="W267" s="105">
        <f t="shared" si="78"/>
        <v>0</v>
      </c>
      <c r="X267" s="105">
        <f t="shared" si="78"/>
        <v>0</v>
      </c>
      <c r="Y267" s="105">
        <f t="shared" si="78"/>
        <v>0</v>
      </c>
      <c r="Z267" s="105">
        <f t="shared" si="78"/>
        <v>0</v>
      </c>
      <c r="AA267" s="105">
        <f t="shared" si="78"/>
        <v>0</v>
      </c>
      <c r="AB267" s="105">
        <f t="shared" si="77"/>
        <v>0</v>
      </c>
      <c r="AC267" s="105">
        <f t="shared" si="77"/>
        <v>0</v>
      </c>
      <c r="AD267" s="105">
        <f t="shared" si="77"/>
        <v>0</v>
      </c>
      <c r="AE267" s="105">
        <f t="shared" si="77"/>
        <v>0</v>
      </c>
      <c r="AF267" s="105">
        <f t="shared" si="77"/>
        <v>0</v>
      </c>
      <c r="AG267" s="105">
        <f t="shared" si="74"/>
        <v>0</v>
      </c>
    </row>
    <row r="268" spans="1:36" outlineLevel="1" x14ac:dyDescent="0.25">
      <c r="A268" s="103" t="str">
        <f t="shared" si="70"/>
        <v>PuyallupMulti-FamilyM1.5YDEX</v>
      </c>
      <c r="B268" s="103" t="s">
        <v>563</v>
      </c>
      <c r="C268" s="103" t="s">
        <v>564</v>
      </c>
      <c r="D268" s="200">
        <v>0</v>
      </c>
      <c r="E268" s="200">
        <v>0</v>
      </c>
      <c r="F268" s="200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29">
        <v>0</v>
      </c>
      <c r="S268" s="130">
        <f t="shared" si="71"/>
        <v>0</v>
      </c>
      <c r="T268" s="175"/>
      <c r="U268" s="105">
        <f t="shared" si="72"/>
        <v>0</v>
      </c>
      <c r="V268" s="105">
        <f t="shared" si="72"/>
        <v>0</v>
      </c>
      <c r="W268" s="105">
        <f t="shared" si="78"/>
        <v>0</v>
      </c>
      <c r="X268" s="105">
        <f t="shared" si="78"/>
        <v>0</v>
      </c>
      <c r="Y268" s="105">
        <f t="shared" si="78"/>
        <v>0</v>
      </c>
      <c r="Z268" s="105">
        <f t="shared" si="78"/>
        <v>0</v>
      </c>
      <c r="AA268" s="105">
        <f t="shared" si="78"/>
        <v>0</v>
      </c>
      <c r="AB268" s="105">
        <f t="shared" si="77"/>
        <v>0</v>
      </c>
      <c r="AC268" s="105">
        <f t="shared" si="77"/>
        <v>0</v>
      </c>
      <c r="AD268" s="105">
        <f t="shared" si="77"/>
        <v>0</v>
      </c>
      <c r="AE268" s="105">
        <f t="shared" si="77"/>
        <v>0</v>
      </c>
      <c r="AF268" s="105">
        <f t="shared" si="77"/>
        <v>0</v>
      </c>
      <c r="AG268" s="105">
        <f>+SUM(U268:AF268)/$AE$2</f>
        <v>0</v>
      </c>
    </row>
    <row r="269" spans="1:36" outlineLevel="1" x14ac:dyDescent="0.25">
      <c r="A269" s="103" t="str">
        <f t="shared" si="70"/>
        <v>PuyallupMulti-FamilyM1YDEX</v>
      </c>
      <c r="B269" s="103" t="s">
        <v>561</v>
      </c>
      <c r="C269" s="103" t="s">
        <v>562</v>
      </c>
      <c r="D269" s="200">
        <v>0</v>
      </c>
      <c r="E269" s="200">
        <v>0</v>
      </c>
      <c r="F269" s="200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29">
        <v>0</v>
      </c>
      <c r="S269" s="130">
        <f t="shared" si="71"/>
        <v>0</v>
      </c>
      <c r="T269" s="175"/>
      <c r="U269" s="105">
        <f t="shared" si="72"/>
        <v>0</v>
      </c>
      <c r="V269" s="105">
        <f t="shared" si="72"/>
        <v>0</v>
      </c>
      <c r="W269" s="105">
        <f t="shared" si="78"/>
        <v>0</v>
      </c>
      <c r="X269" s="105">
        <f t="shared" si="78"/>
        <v>0</v>
      </c>
      <c r="Y269" s="105">
        <f t="shared" si="78"/>
        <v>0</v>
      </c>
      <c r="Z269" s="105">
        <f t="shared" si="78"/>
        <v>0</v>
      </c>
      <c r="AA269" s="105">
        <f t="shared" si="78"/>
        <v>0</v>
      </c>
      <c r="AB269" s="105">
        <f t="shared" si="77"/>
        <v>0</v>
      </c>
      <c r="AC269" s="105">
        <f t="shared" si="77"/>
        <v>0</v>
      </c>
      <c r="AD269" s="105">
        <f t="shared" si="77"/>
        <v>0</v>
      </c>
      <c r="AE269" s="105">
        <f t="shared" si="77"/>
        <v>0</v>
      </c>
      <c r="AF269" s="105">
        <f t="shared" si="77"/>
        <v>0</v>
      </c>
      <c r="AG269" s="105">
        <f>+SUM(U269:AF269)/$AE$2</f>
        <v>0</v>
      </c>
    </row>
    <row r="270" spans="1:36" outlineLevel="1" x14ac:dyDescent="0.25">
      <c r="A270" s="103" t="str">
        <f t="shared" si="70"/>
        <v>PuyallupMulti-FamilyM2YDEX</v>
      </c>
      <c r="B270" s="103" t="s">
        <v>565</v>
      </c>
      <c r="C270" s="103" t="s">
        <v>566</v>
      </c>
      <c r="D270" s="200">
        <v>0</v>
      </c>
      <c r="E270" s="200">
        <v>0</v>
      </c>
      <c r="F270" s="200">
        <v>0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0</v>
      </c>
      <c r="M270" s="129">
        <v>0</v>
      </c>
      <c r="N270" s="129">
        <v>0</v>
      </c>
      <c r="O270" s="129">
        <v>0</v>
      </c>
      <c r="P270" s="129">
        <v>0</v>
      </c>
      <c r="Q270" s="129">
        <v>0</v>
      </c>
      <c r="R270" s="129">
        <v>0</v>
      </c>
      <c r="S270" s="130">
        <f t="shared" si="71"/>
        <v>0</v>
      </c>
      <c r="T270" s="175"/>
      <c r="U270" s="105">
        <f t="shared" si="72"/>
        <v>0</v>
      </c>
      <c r="V270" s="105">
        <f t="shared" si="72"/>
        <v>0</v>
      </c>
      <c r="W270" s="105">
        <f t="shared" si="78"/>
        <v>0</v>
      </c>
      <c r="X270" s="105">
        <f t="shared" si="78"/>
        <v>0</v>
      </c>
      <c r="Y270" s="105">
        <f t="shared" si="78"/>
        <v>0</v>
      </c>
      <c r="Z270" s="105">
        <f t="shared" si="78"/>
        <v>0</v>
      </c>
      <c r="AA270" s="105">
        <f t="shared" si="78"/>
        <v>0</v>
      </c>
      <c r="AB270" s="105">
        <f t="shared" si="77"/>
        <v>0</v>
      </c>
      <c r="AC270" s="105">
        <f t="shared" si="77"/>
        <v>0</v>
      </c>
      <c r="AD270" s="105">
        <f t="shared" si="77"/>
        <v>0</v>
      </c>
      <c r="AE270" s="105">
        <f t="shared" si="77"/>
        <v>0</v>
      </c>
      <c r="AF270" s="105">
        <f t="shared" si="77"/>
        <v>0</v>
      </c>
      <c r="AG270" s="105">
        <f>+SUM(U270:AF270)/$AE$2</f>
        <v>0</v>
      </c>
    </row>
    <row r="271" spans="1:36" outlineLevel="1" x14ac:dyDescent="0.25">
      <c r="A271" s="103" t="str">
        <f t="shared" si="70"/>
        <v>PuyallupMulti-FamilyM4YDEX</v>
      </c>
      <c r="B271" s="103" t="s">
        <v>567</v>
      </c>
      <c r="C271" s="103" t="s">
        <v>568</v>
      </c>
      <c r="D271" s="200">
        <v>0</v>
      </c>
      <c r="E271" s="200">
        <v>0</v>
      </c>
      <c r="F271" s="200">
        <v>0</v>
      </c>
      <c r="G271" s="129">
        <v>0</v>
      </c>
      <c r="H271" s="129">
        <v>0</v>
      </c>
      <c r="I271" s="129">
        <v>0</v>
      </c>
      <c r="J271" s="129">
        <v>0</v>
      </c>
      <c r="K271" s="129">
        <v>0</v>
      </c>
      <c r="L271" s="129">
        <v>0</v>
      </c>
      <c r="M271" s="129">
        <v>0</v>
      </c>
      <c r="N271" s="129">
        <v>0</v>
      </c>
      <c r="O271" s="129">
        <v>0</v>
      </c>
      <c r="P271" s="129">
        <v>0</v>
      </c>
      <c r="Q271" s="129">
        <v>0</v>
      </c>
      <c r="R271" s="129">
        <v>0</v>
      </c>
      <c r="S271" s="130">
        <f t="shared" si="71"/>
        <v>0</v>
      </c>
      <c r="T271" s="175"/>
      <c r="U271" s="105">
        <f t="shared" si="72"/>
        <v>0</v>
      </c>
      <c r="V271" s="105">
        <f t="shared" si="72"/>
        <v>0</v>
      </c>
      <c r="W271" s="105">
        <f t="shared" si="78"/>
        <v>0</v>
      </c>
      <c r="X271" s="105">
        <f t="shared" si="78"/>
        <v>0</v>
      </c>
      <c r="Y271" s="105">
        <f t="shared" si="78"/>
        <v>0</v>
      </c>
      <c r="Z271" s="105">
        <f t="shared" si="78"/>
        <v>0</v>
      </c>
      <c r="AA271" s="105">
        <f t="shared" si="78"/>
        <v>0</v>
      </c>
      <c r="AB271" s="105">
        <f t="shared" si="77"/>
        <v>0</v>
      </c>
      <c r="AC271" s="105">
        <f t="shared" si="77"/>
        <v>0</v>
      </c>
      <c r="AD271" s="105">
        <f t="shared" si="77"/>
        <v>0</v>
      </c>
      <c r="AE271" s="105">
        <f t="shared" si="77"/>
        <v>0</v>
      </c>
      <c r="AF271" s="105">
        <f t="shared" si="77"/>
        <v>0</v>
      </c>
      <c r="AG271" s="105">
        <f>+SUM(U271:AF271)/$AE$2</f>
        <v>0</v>
      </c>
    </row>
    <row r="272" spans="1:36" outlineLevel="1" x14ac:dyDescent="0.25">
      <c r="A272" s="103" t="str">
        <f t="shared" si="70"/>
        <v>PuyallupMulti-FamilyM6YDEX</v>
      </c>
      <c r="B272" s="103" t="s">
        <v>569</v>
      </c>
      <c r="C272" s="103" t="s">
        <v>570</v>
      </c>
      <c r="D272" s="200">
        <v>0</v>
      </c>
      <c r="E272" s="200">
        <v>0</v>
      </c>
      <c r="F272" s="200">
        <v>0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0</v>
      </c>
      <c r="M272" s="129">
        <v>0</v>
      </c>
      <c r="N272" s="129">
        <v>0</v>
      </c>
      <c r="O272" s="129">
        <v>0</v>
      </c>
      <c r="P272" s="129">
        <v>0</v>
      </c>
      <c r="Q272" s="129">
        <v>0</v>
      </c>
      <c r="R272" s="129">
        <v>0</v>
      </c>
      <c r="S272" s="130">
        <f t="shared" si="71"/>
        <v>0</v>
      </c>
      <c r="T272" s="175"/>
      <c r="U272" s="105">
        <f t="shared" si="72"/>
        <v>0</v>
      </c>
      <c r="V272" s="105">
        <f t="shared" si="72"/>
        <v>0</v>
      </c>
      <c r="W272" s="105">
        <f t="shared" si="78"/>
        <v>0</v>
      </c>
      <c r="X272" s="105">
        <f t="shared" si="78"/>
        <v>0</v>
      </c>
      <c r="Y272" s="105">
        <f t="shared" si="78"/>
        <v>0</v>
      </c>
      <c r="Z272" s="105">
        <f t="shared" si="78"/>
        <v>0</v>
      </c>
      <c r="AA272" s="105">
        <f t="shared" si="78"/>
        <v>0</v>
      </c>
      <c r="AB272" s="105">
        <f t="shared" si="77"/>
        <v>0</v>
      </c>
      <c r="AC272" s="105">
        <f t="shared" si="77"/>
        <v>0</v>
      </c>
      <c r="AD272" s="105">
        <f t="shared" si="77"/>
        <v>0</v>
      </c>
      <c r="AE272" s="105">
        <f t="shared" si="77"/>
        <v>0</v>
      </c>
      <c r="AF272" s="105">
        <f t="shared" si="77"/>
        <v>0</v>
      </c>
      <c r="AG272" s="105">
        <f>+SUM(U272:AF272)/$AE$2</f>
        <v>0</v>
      </c>
    </row>
    <row r="273" spans="1:36" outlineLevel="1" x14ac:dyDescent="0.25">
      <c r="A273" s="103" t="str">
        <f t="shared" si="70"/>
        <v>PuyallupMulti-FamilyMCONNECT</v>
      </c>
      <c r="B273" s="103" t="s">
        <v>573</v>
      </c>
      <c r="C273" s="103" t="s">
        <v>574</v>
      </c>
      <c r="D273" s="200">
        <v>7.47</v>
      </c>
      <c r="E273" s="200">
        <v>7.54</v>
      </c>
      <c r="F273" s="200">
        <v>8.69</v>
      </c>
      <c r="G273" s="129">
        <v>0</v>
      </c>
      <c r="H273" s="129">
        <v>0</v>
      </c>
      <c r="I273" s="129">
        <v>0</v>
      </c>
      <c r="J273" s="129">
        <v>0</v>
      </c>
      <c r="K273" s="129">
        <v>0</v>
      </c>
      <c r="L273" s="129">
        <v>0</v>
      </c>
      <c r="M273" s="129">
        <v>0</v>
      </c>
      <c r="N273" s="129">
        <v>0</v>
      </c>
      <c r="O273" s="129">
        <v>0</v>
      </c>
      <c r="P273" s="129">
        <v>0</v>
      </c>
      <c r="Q273" s="129">
        <v>0</v>
      </c>
      <c r="R273" s="129">
        <v>0</v>
      </c>
      <c r="S273" s="130">
        <f t="shared" si="71"/>
        <v>0</v>
      </c>
      <c r="T273" s="175"/>
      <c r="U273" s="105">
        <f t="shared" si="72"/>
        <v>0</v>
      </c>
      <c r="V273" s="105">
        <f t="shared" si="72"/>
        <v>0</v>
      </c>
      <c r="W273" s="105">
        <f t="shared" si="78"/>
        <v>0</v>
      </c>
      <c r="X273" s="105">
        <f t="shared" si="78"/>
        <v>0</v>
      </c>
      <c r="Y273" s="105">
        <f t="shared" si="78"/>
        <v>0</v>
      </c>
      <c r="Z273" s="105">
        <f t="shared" si="78"/>
        <v>0</v>
      </c>
      <c r="AA273" s="105">
        <f t="shared" si="78"/>
        <v>0</v>
      </c>
      <c r="AB273" s="105">
        <f t="shared" si="77"/>
        <v>0</v>
      </c>
      <c r="AC273" s="105">
        <f t="shared" si="77"/>
        <v>0</v>
      </c>
      <c r="AD273" s="105">
        <f t="shared" si="77"/>
        <v>0</v>
      </c>
      <c r="AE273" s="105">
        <f t="shared" si="77"/>
        <v>0</v>
      </c>
      <c r="AF273" s="105">
        <f t="shared" si="77"/>
        <v>0</v>
      </c>
      <c r="AG273" s="105">
        <f t="shared" si="74"/>
        <v>0</v>
      </c>
    </row>
    <row r="274" spans="1:36" outlineLevel="1" x14ac:dyDescent="0.25">
      <c r="A274" s="103" t="str">
        <f t="shared" si="70"/>
        <v>PuyallupMulti-FamilyMRENT90</v>
      </c>
      <c r="B274" s="103" t="s">
        <v>575</v>
      </c>
      <c r="C274" s="103" t="s">
        <v>576</v>
      </c>
      <c r="D274" s="200">
        <v>0</v>
      </c>
      <c r="E274" s="200">
        <v>0</v>
      </c>
      <c r="F274" s="200">
        <v>0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0</v>
      </c>
      <c r="N274" s="129">
        <v>0</v>
      </c>
      <c r="O274" s="129">
        <v>0</v>
      </c>
      <c r="P274" s="129">
        <v>0</v>
      </c>
      <c r="Q274" s="129">
        <v>0</v>
      </c>
      <c r="R274" s="129">
        <v>0</v>
      </c>
      <c r="S274" s="130">
        <f t="shared" si="71"/>
        <v>0</v>
      </c>
      <c r="T274" s="175"/>
      <c r="U274" s="105">
        <f t="shared" si="72"/>
        <v>0</v>
      </c>
      <c r="V274" s="105">
        <f t="shared" si="72"/>
        <v>0</v>
      </c>
      <c r="W274" s="105">
        <f t="shared" si="78"/>
        <v>0</v>
      </c>
      <c r="X274" s="105">
        <f t="shared" si="78"/>
        <v>0</v>
      </c>
      <c r="Y274" s="105">
        <f t="shared" si="78"/>
        <v>0</v>
      </c>
      <c r="Z274" s="105">
        <f t="shared" si="78"/>
        <v>0</v>
      </c>
      <c r="AA274" s="105">
        <f t="shared" si="78"/>
        <v>0</v>
      </c>
      <c r="AB274" s="105">
        <f t="shared" si="77"/>
        <v>0</v>
      </c>
      <c r="AC274" s="105">
        <f t="shared" si="77"/>
        <v>0</v>
      </c>
      <c r="AD274" s="105">
        <f t="shared" si="77"/>
        <v>0</v>
      </c>
      <c r="AE274" s="105">
        <f t="shared" si="77"/>
        <v>0</v>
      </c>
      <c r="AF274" s="105">
        <f t="shared" si="77"/>
        <v>0</v>
      </c>
      <c r="AG274" s="105">
        <f t="shared" si="74"/>
        <v>0</v>
      </c>
    </row>
    <row r="275" spans="1:36" outlineLevel="1" x14ac:dyDescent="0.25">
      <c r="A275" s="103" t="str">
        <f t="shared" si="70"/>
        <v>PuyallupMulti-FamilyMROLL</v>
      </c>
      <c r="B275" s="103" t="s">
        <v>577</v>
      </c>
      <c r="C275" s="103" t="s">
        <v>578</v>
      </c>
      <c r="D275" s="200">
        <v>0</v>
      </c>
      <c r="E275" s="200">
        <v>0</v>
      </c>
      <c r="F275" s="200">
        <v>0</v>
      </c>
      <c r="G275" s="129">
        <v>0</v>
      </c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7.08</v>
      </c>
      <c r="Q275" s="129">
        <v>7.08</v>
      </c>
      <c r="R275" s="129">
        <v>7.08</v>
      </c>
      <c r="S275" s="130">
        <f t="shared" si="71"/>
        <v>21.240000000000002</v>
      </c>
      <c r="T275" s="175"/>
      <c r="U275" s="105">
        <f t="shared" si="72"/>
        <v>0</v>
      </c>
      <c r="V275" s="105">
        <f t="shared" si="72"/>
        <v>0</v>
      </c>
      <c r="W275" s="105">
        <f t="shared" si="78"/>
        <v>0</v>
      </c>
      <c r="X275" s="105">
        <f t="shared" si="78"/>
        <v>0</v>
      </c>
      <c r="Y275" s="105">
        <f t="shared" si="78"/>
        <v>0</v>
      </c>
      <c r="Z275" s="105">
        <f t="shared" si="78"/>
        <v>0</v>
      </c>
      <c r="AA275" s="105">
        <f t="shared" si="78"/>
        <v>0</v>
      </c>
      <c r="AB275" s="105">
        <f t="shared" si="77"/>
        <v>0</v>
      </c>
      <c r="AC275" s="105">
        <f t="shared" si="77"/>
        <v>0</v>
      </c>
      <c r="AD275" s="105">
        <f t="shared" si="77"/>
        <v>0</v>
      </c>
      <c r="AE275" s="105">
        <f t="shared" si="77"/>
        <v>0</v>
      </c>
      <c r="AF275" s="105">
        <f t="shared" si="77"/>
        <v>0</v>
      </c>
      <c r="AG275" s="105">
        <f t="shared" si="74"/>
        <v>0</v>
      </c>
    </row>
    <row r="276" spans="1:36" outlineLevel="1" x14ac:dyDescent="0.25">
      <c r="A276" s="103" t="str">
        <f t="shared" si="70"/>
        <v>PuyallupMulti-FamilyPACKM</v>
      </c>
      <c r="B276" s="103" t="s">
        <v>579</v>
      </c>
      <c r="C276" s="103" t="s">
        <v>580</v>
      </c>
      <c r="D276" s="200">
        <v>0</v>
      </c>
      <c r="E276" s="200">
        <v>0</v>
      </c>
      <c r="F276" s="200">
        <v>0</v>
      </c>
      <c r="G276" s="129">
        <v>0</v>
      </c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29">
        <v>0</v>
      </c>
      <c r="N276" s="129">
        <v>0</v>
      </c>
      <c r="O276" s="129">
        <v>0</v>
      </c>
      <c r="P276" s="129">
        <v>0</v>
      </c>
      <c r="Q276" s="129">
        <v>0</v>
      </c>
      <c r="R276" s="129">
        <v>0</v>
      </c>
      <c r="S276" s="130">
        <f t="shared" si="71"/>
        <v>0</v>
      </c>
      <c r="T276" s="175"/>
      <c r="U276" s="105">
        <f t="shared" si="72"/>
        <v>0</v>
      </c>
      <c r="V276" s="105">
        <f t="shared" si="72"/>
        <v>0</v>
      </c>
      <c r="W276" s="105">
        <f t="shared" si="78"/>
        <v>0</v>
      </c>
      <c r="X276" s="105">
        <f t="shared" si="78"/>
        <v>0</v>
      </c>
      <c r="Y276" s="105">
        <f t="shared" si="78"/>
        <v>0</v>
      </c>
      <c r="Z276" s="105">
        <f t="shared" si="78"/>
        <v>0</v>
      </c>
      <c r="AA276" s="105">
        <f t="shared" si="78"/>
        <v>0</v>
      </c>
      <c r="AB276" s="105">
        <f t="shared" si="77"/>
        <v>0</v>
      </c>
      <c r="AC276" s="105">
        <f t="shared" si="77"/>
        <v>0</v>
      </c>
      <c r="AD276" s="105">
        <f t="shared" si="77"/>
        <v>0</v>
      </c>
      <c r="AE276" s="105">
        <f t="shared" si="77"/>
        <v>0</v>
      </c>
      <c r="AF276" s="105">
        <f t="shared" si="77"/>
        <v>0</v>
      </c>
      <c r="AG276" s="105">
        <f t="shared" si="74"/>
        <v>0</v>
      </c>
    </row>
    <row r="277" spans="1:36" outlineLevel="1" x14ac:dyDescent="0.25">
      <c r="A277" s="103" t="str">
        <f t="shared" si="70"/>
        <v>PuyallupMulti-FamilyADJMF</v>
      </c>
      <c r="B277" s="103" t="s">
        <v>581</v>
      </c>
      <c r="C277" s="103" t="s">
        <v>582</v>
      </c>
      <c r="D277" s="200">
        <v>0</v>
      </c>
      <c r="E277" s="200">
        <v>0</v>
      </c>
      <c r="F277" s="200">
        <v>0</v>
      </c>
      <c r="G277" s="129">
        <v>0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29">
        <v>0</v>
      </c>
      <c r="S277" s="130">
        <f t="shared" si="71"/>
        <v>0</v>
      </c>
      <c r="T277" s="175"/>
      <c r="U277" s="105">
        <f t="shared" si="72"/>
        <v>0</v>
      </c>
      <c r="V277" s="105">
        <f t="shared" si="72"/>
        <v>0</v>
      </c>
      <c r="W277" s="105">
        <f t="shared" si="78"/>
        <v>0</v>
      </c>
      <c r="X277" s="105">
        <f t="shared" si="78"/>
        <v>0</v>
      </c>
      <c r="Y277" s="105">
        <f t="shared" si="78"/>
        <v>0</v>
      </c>
      <c r="Z277" s="105">
        <f t="shared" si="78"/>
        <v>0</v>
      </c>
      <c r="AA277" s="105">
        <f t="shared" si="78"/>
        <v>0</v>
      </c>
      <c r="AB277" s="105">
        <f t="shared" si="77"/>
        <v>0</v>
      </c>
      <c r="AC277" s="105">
        <f t="shared" si="77"/>
        <v>0</v>
      </c>
      <c r="AD277" s="105">
        <f t="shared" si="77"/>
        <v>0</v>
      </c>
      <c r="AE277" s="105">
        <f t="shared" si="77"/>
        <v>0</v>
      </c>
      <c r="AF277" s="105">
        <f t="shared" si="77"/>
        <v>0</v>
      </c>
      <c r="AG277" s="105">
        <f t="shared" si="74"/>
        <v>0</v>
      </c>
    </row>
    <row r="278" spans="1:36" outlineLevel="1" x14ac:dyDescent="0.25">
      <c r="A278" s="103" t="str">
        <f t="shared" si="70"/>
        <v>PuyallupMulti-FamilyDRVNM</v>
      </c>
      <c r="B278" s="103" t="s">
        <v>583</v>
      </c>
      <c r="C278" s="103" t="s">
        <v>584</v>
      </c>
      <c r="D278" s="200">
        <v>0</v>
      </c>
      <c r="E278" s="200">
        <v>0</v>
      </c>
      <c r="F278" s="200">
        <v>0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29">
        <v>0</v>
      </c>
      <c r="S278" s="130">
        <f t="shared" si="71"/>
        <v>0</v>
      </c>
      <c r="T278" s="175"/>
      <c r="U278" s="105">
        <f t="shared" si="72"/>
        <v>0</v>
      </c>
      <c r="V278" s="105">
        <f t="shared" si="72"/>
        <v>0</v>
      </c>
      <c r="W278" s="105">
        <f>+IFERROR(I278/$F278,0)</f>
        <v>0</v>
      </c>
      <c r="X278" s="105">
        <f t="shared" si="78"/>
        <v>0</v>
      </c>
      <c r="Y278" s="105">
        <f t="shared" si="78"/>
        <v>0</v>
      </c>
      <c r="Z278" s="105">
        <f t="shared" si="78"/>
        <v>0</v>
      </c>
      <c r="AA278" s="105">
        <f t="shared" si="78"/>
        <v>0</v>
      </c>
      <c r="AB278" s="105">
        <f t="shared" si="77"/>
        <v>0</v>
      </c>
      <c r="AC278" s="105">
        <f t="shared" si="77"/>
        <v>0</v>
      </c>
      <c r="AD278" s="105">
        <f t="shared" si="77"/>
        <v>0</v>
      </c>
      <c r="AE278" s="105">
        <f t="shared" si="77"/>
        <v>0</v>
      </c>
      <c r="AF278" s="105">
        <f t="shared" si="77"/>
        <v>0</v>
      </c>
      <c r="AG278" s="105">
        <f t="shared" si="74"/>
        <v>0</v>
      </c>
    </row>
    <row r="279" spans="1:36" outlineLevel="1" x14ac:dyDescent="0.25">
      <c r="A279" s="103" t="str">
        <f t="shared" si="70"/>
        <v>PuyallupMulti-FamilyEXTRA-MF</v>
      </c>
      <c r="B279" s="103" t="s">
        <v>585</v>
      </c>
      <c r="C279" s="103" t="s">
        <v>586</v>
      </c>
      <c r="D279" s="200">
        <v>0</v>
      </c>
      <c r="E279" s="200">
        <v>0</v>
      </c>
      <c r="F279" s="200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29">
        <v>0</v>
      </c>
      <c r="S279" s="130">
        <f t="shared" si="71"/>
        <v>0</v>
      </c>
      <c r="T279" s="175"/>
      <c r="U279" s="105">
        <f t="shared" si="72"/>
        <v>0</v>
      </c>
      <c r="V279" s="105">
        <f t="shared" si="72"/>
        <v>0</v>
      </c>
      <c r="W279" s="105">
        <f t="shared" si="78"/>
        <v>0</v>
      </c>
      <c r="X279" s="105">
        <f t="shared" si="78"/>
        <v>0</v>
      </c>
      <c r="Y279" s="105">
        <f t="shared" si="78"/>
        <v>0</v>
      </c>
      <c r="Z279" s="105">
        <f t="shared" si="78"/>
        <v>0</v>
      </c>
      <c r="AA279" s="105">
        <f t="shared" si="78"/>
        <v>0</v>
      </c>
      <c r="AB279" s="105">
        <f t="shared" si="77"/>
        <v>0</v>
      </c>
      <c r="AC279" s="105">
        <f t="shared" si="77"/>
        <v>0</v>
      </c>
      <c r="AD279" s="105">
        <f t="shared" si="77"/>
        <v>0</v>
      </c>
      <c r="AE279" s="105">
        <f t="shared" si="77"/>
        <v>0</v>
      </c>
      <c r="AF279" s="105">
        <f t="shared" si="77"/>
        <v>0</v>
      </c>
      <c r="AG279" s="105">
        <f t="shared" si="74"/>
        <v>0</v>
      </c>
    </row>
    <row r="280" spans="1:36" outlineLevel="1" x14ac:dyDescent="0.25">
      <c r="D280" s="200"/>
      <c r="E280" s="200"/>
      <c r="F280" s="200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03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  <c r="AE280" s="105"/>
      <c r="AF280" s="105"/>
      <c r="AG280" s="105"/>
    </row>
    <row r="281" spans="1:36" outlineLevel="1" x14ac:dyDescent="0.25">
      <c r="C281" s="135" t="s">
        <v>593</v>
      </c>
      <c r="D281" s="200"/>
      <c r="E281" s="200"/>
      <c r="F281" s="200"/>
      <c r="G281" s="136">
        <f t="shared" ref="G281:S281" si="81">SUM(G230:G280)</f>
        <v>74727.684999999998</v>
      </c>
      <c r="H281" s="136">
        <f t="shared" si="81"/>
        <v>74727.684999999998</v>
      </c>
      <c r="I281" s="136">
        <f t="shared" si="81"/>
        <v>78497.239999999991</v>
      </c>
      <c r="J281" s="136">
        <f t="shared" si="81"/>
        <v>78497.239999999991</v>
      </c>
      <c r="K281" s="136">
        <f t="shared" si="81"/>
        <v>78736.744999999995</v>
      </c>
      <c r="L281" s="136">
        <f t="shared" si="81"/>
        <v>79098.024999999994</v>
      </c>
      <c r="M281" s="136">
        <f t="shared" si="81"/>
        <v>78458.23</v>
      </c>
      <c r="N281" s="136">
        <f t="shared" si="81"/>
        <v>78458.23</v>
      </c>
      <c r="O281" s="136">
        <f t="shared" si="81"/>
        <v>81520.024999999994</v>
      </c>
      <c r="P281" s="136">
        <f t="shared" si="81"/>
        <v>73453.024999999994</v>
      </c>
      <c r="Q281" s="136">
        <f t="shared" si="81"/>
        <v>73877.759999999995</v>
      </c>
      <c r="R281" s="136">
        <f t="shared" si="81"/>
        <v>73877.759999999995</v>
      </c>
      <c r="S281" s="136">
        <f t="shared" si="81"/>
        <v>923929.64999999991</v>
      </c>
      <c r="U281" s="137">
        <f>+SUM(U230:U266)</f>
        <v>161.85410994375414</v>
      </c>
      <c r="V281" s="137">
        <f t="shared" ref="V281:AG281" si="82">+SUM(V230:V266)</f>
        <v>161.85410994375414</v>
      </c>
      <c r="W281" s="137">
        <f t="shared" si="82"/>
        <v>146.4536418997524</v>
      </c>
      <c r="X281" s="137">
        <f t="shared" si="82"/>
        <v>146.4536418997524</v>
      </c>
      <c r="Y281" s="137">
        <f t="shared" si="82"/>
        <v>142.97059471249156</v>
      </c>
      <c r="Z281" s="137">
        <f t="shared" si="82"/>
        <v>144.97059471249156</v>
      </c>
      <c r="AA281" s="137">
        <f t="shared" si="82"/>
        <v>143.25</v>
      </c>
      <c r="AB281" s="137">
        <f t="shared" si="82"/>
        <v>143.25</v>
      </c>
      <c r="AC281" s="137">
        <f t="shared" si="82"/>
        <v>146.18381412751992</v>
      </c>
      <c r="AD281" s="137">
        <f t="shared" si="82"/>
        <v>136.49157017504061</v>
      </c>
      <c r="AE281" s="137">
        <f t="shared" si="82"/>
        <v>134.98407357828268</v>
      </c>
      <c r="AF281" s="137">
        <f t="shared" si="82"/>
        <v>134.98407357828268</v>
      </c>
      <c r="AG281" s="137">
        <f t="shared" si="82"/>
        <v>145.30835204759353</v>
      </c>
      <c r="AJ281" s="137">
        <f t="shared" ref="AJ281" si="83">+SUM(AJ230:AJ266)</f>
        <v>145.30835204759353</v>
      </c>
    </row>
    <row r="282" spans="1:36" outlineLevel="1" x14ac:dyDescent="0.25">
      <c r="C282" s="135"/>
      <c r="D282" s="200"/>
      <c r="E282" s="200"/>
      <c r="F282" s="200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30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  <c r="AG282" s="105"/>
    </row>
    <row r="283" spans="1:36" outlineLevel="1" x14ac:dyDescent="0.25">
      <c r="B283" s="7" t="s">
        <v>594</v>
      </c>
      <c r="C283" s="135"/>
      <c r="D283" s="200"/>
      <c r="E283" s="200"/>
      <c r="F283" s="200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30"/>
      <c r="U283" s="105"/>
      <c r="V283" s="105"/>
      <c r="W283" s="105"/>
      <c r="X283" s="105"/>
      <c r="Y283" s="105"/>
      <c r="Z283" s="105"/>
      <c r="AA283" s="105"/>
      <c r="AB283" s="105"/>
      <c r="AC283" s="105"/>
      <c r="AD283" s="105"/>
      <c r="AE283" s="105"/>
      <c r="AF283" s="105"/>
      <c r="AG283" s="105"/>
    </row>
    <row r="284" spans="1:36" outlineLevel="2" x14ac:dyDescent="0.25">
      <c r="A284" s="103" t="str">
        <f t="shared" ref="A284:A291" si="84">+$A$4&amp;$A$229&amp;B284</f>
        <v>PuyallupMulti-FamilyM2YDRECY</v>
      </c>
      <c r="B284" s="103" t="s">
        <v>595</v>
      </c>
      <c r="C284" s="103" t="s">
        <v>596</v>
      </c>
      <c r="D284" s="200">
        <v>0</v>
      </c>
      <c r="E284" s="200">
        <v>0</v>
      </c>
      <c r="F284" s="200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29">
        <v>0</v>
      </c>
      <c r="N284" s="129">
        <v>0</v>
      </c>
      <c r="O284" s="129">
        <v>0</v>
      </c>
      <c r="P284" s="129">
        <v>0</v>
      </c>
      <c r="Q284" s="129">
        <v>0</v>
      </c>
      <c r="R284" s="129">
        <v>0</v>
      </c>
      <c r="S284" s="130">
        <f t="shared" ref="S284:S291" si="85">+SUM(G284:R284)</f>
        <v>0</v>
      </c>
      <c r="T284" s="175"/>
      <c r="U284" s="105">
        <f t="shared" ref="U284:V291" si="86">+IFERROR(G284/$E284,0)</f>
        <v>0</v>
      </c>
      <c r="V284" s="105">
        <f t="shared" si="86"/>
        <v>0</v>
      </c>
      <c r="W284" s="105">
        <f t="shared" ref="W284:AF291" si="87">+IFERROR(I284/$F284,0)</f>
        <v>0</v>
      </c>
      <c r="X284" s="105">
        <f t="shared" si="87"/>
        <v>0</v>
      </c>
      <c r="Y284" s="105">
        <f t="shared" si="87"/>
        <v>0</v>
      </c>
      <c r="Z284" s="105">
        <f t="shared" si="87"/>
        <v>0</v>
      </c>
      <c r="AA284" s="105">
        <f t="shared" si="87"/>
        <v>0</v>
      </c>
      <c r="AB284" s="105">
        <f t="shared" si="87"/>
        <v>0</v>
      </c>
      <c r="AC284" s="105">
        <f t="shared" si="87"/>
        <v>0</v>
      </c>
      <c r="AD284" s="105">
        <f t="shared" si="87"/>
        <v>0</v>
      </c>
      <c r="AE284" s="105">
        <f t="shared" si="87"/>
        <v>0</v>
      </c>
      <c r="AF284" s="105">
        <f t="shared" si="87"/>
        <v>0</v>
      </c>
      <c r="AG284" s="105">
        <f t="shared" ref="AG284:AG291" si="88">+SUM(U284:AF284)/$AE$2</f>
        <v>0</v>
      </c>
    </row>
    <row r="285" spans="1:36" outlineLevel="2" x14ac:dyDescent="0.25">
      <c r="A285" s="103" t="str">
        <f t="shared" si="84"/>
        <v>PuyallupMulti-FamilyM6YDRECY</v>
      </c>
      <c r="B285" s="103" t="s">
        <v>603</v>
      </c>
      <c r="C285" s="103" t="s">
        <v>604</v>
      </c>
      <c r="D285" s="200">
        <v>0</v>
      </c>
      <c r="E285" s="200">
        <v>0</v>
      </c>
      <c r="F285" s="200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  <c r="N285" s="129">
        <v>0</v>
      </c>
      <c r="O285" s="129">
        <v>0</v>
      </c>
      <c r="P285" s="129">
        <v>0</v>
      </c>
      <c r="Q285" s="129">
        <v>0</v>
      </c>
      <c r="R285" s="129">
        <v>0</v>
      </c>
      <c r="S285" s="130">
        <f t="shared" si="85"/>
        <v>0</v>
      </c>
      <c r="T285" s="175"/>
      <c r="U285" s="105">
        <f t="shared" si="86"/>
        <v>0</v>
      </c>
      <c r="V285" s="105">
        <f t="shared" si="86"/>
        <v>0</v>
      </c>
      <c r="W285" s="105">
        <f t="shared" si="87"/>
        <v>0</v>
      </c>
      <c r="X285" s="105">
        <f t="shared" si="87"/>
        <v>0</v>
      </c>
      <c r="Y285" s="105">
        <f t="shared" si="87"/>
        <v>0</v>
      </c>
      <c r="Z285" s="105">
        <f t="shared" si="87"/>
        <v>0</v>
      </c>
      <c r="AA285" s="105">
        <f t="shared" si="87"/>
        <v>0</v>
      </c>
      <c r="AB285" s="105">
        <f t="shared" si="87"/>
        <v>0</v>
      </c>
      <c r="AC285" s="105">
        <f t="shared" si="87"/>
        <v>0</v>
      </c>
      <c r="AD285" s="105">
        <f t="shared" si="87"/>
        <v>0</v>
      </c>
      <c r="AE285" s="105">
        <f t="shared" si="87"/>
        <v>0</v>
      </c>
      <c r="AF285" s="105">
        <f t="shared" si="87"/>
        <v>0</v>
      </c>
      <c r="AG285" s="105">
        <f t="shared" si="88"/>
        <v>0</v>
      </c>
    </row>
    <row r="286" spans="1:36" outlineLevel="2" x14ac:dyDescent="0.25">
      <c r="A286" s="103" t="str">
        <f t="shared" si="84"/>
        <v>PuyallupMulti-FamilyMCCRECYR</v>
      </c>
      <c r="B286" s="103" t="s">
        <v>615</v>
      </c>
      <c r="C286" s="103" t="s">
        <v>616</v>
      </c>
      <c r="D286" s="200">
        <v>0</v>
      </c>
      <c r="E286" s="200">
        <v>0</v>
      </c>
      <c r="F286" s="200">
        <v>0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29">
        <v>0</v>
      </c>
      <c r="N286" s="129">
        <v>0</v>
      </c>
      <c r="O286" s="129">
        <v>0</v>
      </c>
      <c r="P286" s="129">
        <v>0</v>
      </c>
      <c r="Q286" s="129">
        <v>0</v>
      </c>
      <c r="R286" s="129">
        <v>0</v>
      </c>
      <c r="S286" s="130">
        <f t="shared" si="85"/>
        <v>0</v>
      </c>
      <c r="T286" s="175"/>
      <c r="U286" s="105">
        <f t="shared" si="86"/>
        <v>0</v>
      </c>
      <c r="V286" s="105">
        <f t="shared" si="86"/>
        <v>0</v>
      </c>
      <c r="W286" s="105">
        <f t="shared" si="87"/>
        <v>0</v>
      </c>
      <c r="X286" s="105">
        <f t="shared" si="87"/>
        <v>0</v>
      </c>
      <c r="Y286" s="105">
        <f t="shared" si="87"/>
        <v>0</v>
      </c>
      <c r="Z286" s="105">
        <f t="shared" si="87"/>
        <v>0</v>
      </c>
      <c r="AA286" s="105">
        <f t="shared" si="87"/>
        <v>0</v>
      </c>
      <c r="AB286" s="105">
        <f t="shared" si="87"/>
        <v>0</v>
      </c>
      <c r="AC286" s="105">
        <f t="shared" si="87"/>
        <v>0</v>
      </c>
      <c r="AD286" s="105">
        <f t="shared" si="87"/>
        <v>0</v>
      </c>
      <c r="AE286" s="105">
        <f t="shared" si="87"/>
        <v>0</v>
      </c>
      <c r="AF286" s="105">
        <f t="shared" si="87"/>
        <v>0</v>
      </c>
      <c r="AG286" s="105">
        <f t="shared" si="88"/>
        <v>0</v>
      </c>
    </row>
    <row r="287" spans="1:36" outlineLevel="2" x14ac:dyDescent="0.25">
      <c r="A287" s="103" t="str">
        <f t="shared" si="84"/>
        <v>PuyallupMulti-FamilyMRECYIN</v>
      </c>
      <c r="B287" s="103" t="s">
        <v>621</v>
      </c>
      <c r="C287" s="103" t="s">
        <v>622</v>
      </c>
      <c r="D287" s="200">
        <v>0</v>
      </c>
      <c r="E287" s="200">
        <v>0</v>
      </c>
      <c r="F287" s="200">
        <v>0</v>
      </c>
      <c r="G287" s="129">
        <v>0</v>
      </c>
      <c r="H287" s="129">
        <v>0</v>
      </c>
      <c r="I287" s="129">
        <v>0</v>
      </c>
      <c r="J287" s="129">
        <v>0</v>
      </c>
      <c r="K287" s="129">
        <v>0</v>
      </c>
      <c r="L287" s="129">
        <v>0</v>
      </c>
      <c r="M287" s="129">
        <v>0</v>
      </c>
      <c r="N287" s="129">
        <v>0</v>
      </c>
      <c r="O287" s="129">
        <v>0</v>
      </c>
      <c r="P287" s="129">
        <v>0</v>
      </c>
      <c r="Q287" s="129">
        <v>0</v>
      </c>
      <c r="R287" s="129">
        <v>0</v>
      </c>
      <c r="S287" s="130">
        <f t="shared" si="85"/>
        <v>0</v>
      </c>
      <c r="T287" s="175"/>
      <c r="U287" s="105">
        <f t="shared" si="86"/>
        <v>0</v>
      </c>
      <c r="V287" s="105">
        <f t="shared" si="86"/>
        <v>0</v>
      </c>
      <c r="W287" s="105">
        <f t="shared" si="87"/>
        <v>0</v>
      </c>
      <c r="X287" s="105">
        <f t="shared" si="87"/>
        <v>0</v>
      </c>
      <c r="Y287" s="105">
        <f t="shared" si="87"/>
        <v>0</v>
      </c>
      <c r="Z287" s="105">
        <f t="shared" si="87"/>
        <v>0</v>
      </c>
      <c r="AA287" s="105">
        <f t="shared" si="87"/>
        <v>0</v>
      </c>
      <c r="AB287" s="105">
        <f t="shared" si="87"/>
        <v>0</v>
      </c>
      <c r="AC287" s="105">
        <f t="shared" si="87"/>
        <v>0</v>
      </c>
      <c r="AD287" s="105">
        <f t="shared" si="87"/>
        <v>0</v>
      </c>
      <c r="AE287" s="105">
        <f t="shared" si="87"/>
        <v>0</v>
      </c>
      <c r="AF287" s="105">
        <f t="shared" si="87"/>
        <v>0</v>
      </c>
      <c r="AG287" s="105">
        <f t="shared" si="88"/>
        <v>0</v>
      </c>
    </row>
    <row r="288" spans="1:36" outlineLevel="2" x14ac:dyDescent="0.25">
      <c r="A288" s="103" t="str">
        <f t="shared" si="84"/>
        <v>PuyallupMulti-FamilyMRECYONLY</v>
      </c>
      <c r="B288" s="103" t="s">
        <v>617</v>
      </c>
      <c r="C288" s="103" t="s">
        <v>618</v>
      </c>
      <c r="D288" s="200">
        <v>0</v>
      </c>
      <c r="E288" s="200">
        <v>0</v>
      </c>
      <c r="F288" s="200">
        <v>0</v>
      </c>
      <c r="G288" s="129">
        <v>0</v>
      </c>
      <c r="H288" s="129">
        <v>0</v>
      </c>
      <c r="I288" s="129">
        <v>0</v>
      </c>
      <c r="J288" s="129">
        <v>0</v>
      </c>
      <c r="K288" s="129">
        <v>0</v>
      </c>
      <c r="L288" s="129">
        <v>0</v>
      </c>
      <c r="M288" s="129">
        <v>0</v>
      </c>
      <c r="N288" s="129">
        <v>0</v>
      </c>
      <c r="O288" s="129">
        <v>0</v>
      </c>
      <c r="P288" s="129">
        <v>0</v>
      </c>
      <c r="Q288" s="129">
        <v>0</v>
      </c>
      <c r="R288" s="129">
        <v>0</v>
      </c>
      <c r="S288" s="130">
        <f t="shared" si="85"/>
        <v>0</v>
      </c>
      <c r="T288" s="175"/>
      <c r="U288" s="105">
        <f t="shared" si="86"/>
        <v>0</v>
      </c>
      <c r="V288" s="105">
        <f t="shared" si="86"/>
        <v>0</v>
      </c>
      <c r="W288" s="105">
        <f t="shared" si="87"/>
        <v>0</v>
      </c>
      <c r="X288" s="105">
        <f t="shared" si="87"/>
        <v>0</v>
      </c>
      <c r="Y288" s="105">
        <f t="shared" si="87"/>
        <v>0</v>
      </c>
      <c r="Z288" s="105">
        <f t="shared" si="87"/>
        <v>0</v>
      </c>
      <c r="AA288" s="105">
        <f t="shared" si="87"/>
        <v>0</v>
      </c>
      <c r="AB288" s="105">
        <f t="shared" si="87"/>
        <v>0</v>
      </c>
      <c r="AC288" s="105">
        <f t="shared" si="87"/>
        <v>0</v>
      </c>
      <c r="AD288" s="105">
        <f t="shared" si="87"/>
        <v>0</v>
      </c>
      <c r="AE288" s="105">
        <f t="shared" si="87"/>
        <v>0</v>
      </c>
      <c r="AF288" s="105">
        <f t="shared" si="87"/>
        <v>0</v>
      </c>
      <c r="AG288" s="105">
        <f t="shared" si="88"/>
        <v>0</v>
      </c>
    </row>
    <row r="289" spans="1:36" outlineLevel="2" x14ac:dyDescent="0.25">
      <c r="A289" s="103" t="str">
        <f t="shared" si="84"/>
        <v>PuyallupMulti-FamilyMRECYR</v>
      </c>
      <c r="B289" s="103" t="s">
        <v>619</v>
      </c>
      <c r="C289" s="103" t="s">
        <v>620</v>
      </c>
      <c r="D289" s="200">
        <v>0</v>
      </c>
      <c r="E289" s="200">
        <v>0</v>
      </c>
      <c r="F289" s="200">
        <v>0</v>
      </c>
      <c r="G289" s="129">
        <v>0</v>
      </c>
      <c r="H289" s="129">
        <v>0</v>
      </c>
      <c r="I289" s="129">
        <v>0</v>
      </c>
      <c r="J289" s="129">
        <v>0</v>
      </c>
      <c r="K289" s="129">
        <v>0</v>
      </c>
      <c r="L289" s="129">
        <v>0</v>
      </c>
      <c r="M289" s="129">
        <v>0</v>
      </c>
      <c r="N289" s="129">
        <v>0</v>
      </c>
      <c r="O289" s="129">
        <v>0</v>
      </c>
      <c r="P289" s="129">
        <v>0</v>
      </c>
      <c r="Q289" s="129">
        <v>0</v>
      </c>
      <c r="R289" s="129">
        <v>0</v>
      </c>
      <c r="S289" s="130">
        <f t="shared" si="85"/>
        <v>0</v>
      </c>
      <c r="T289" s="175"/>
      <c r="U289" s="105">
        <f t="shared" si="86"/>
        <v>0</v>
      </c>
      <c r="V289" s="105">
        <f t="shared" si="86"/>
        <v>0</v>
      </c>
      <c r="W289" s="105">
        <f t="shared" si="87"/>
        <v>0</v>
      </c>
      <c r="X289" s="105">
        <f t="shared" si="87"/>
        <v>0</v>
      </c>
      <c r="Y289" s="105">
        <f t="shared" si="87"/>
        <v>0</v>
      </c>
      <c r="Z289" s="105">
        <f t="shared" si="87"/>
        <v>0</v>
      </c>
      <c r="AA289" s="105">
        <f t="shared" si="87"/>
        <v>0</v>
      </c>
      <c r="AB289" s="105">
        <f t="shared" si="87"/>
        <v>0</v>
      </c>
      <c r="AC289" s="105">
        <f t="shared" si="87"/>
        <v>0</v>
      </c>
      <c r="AD289" s="105">
        <f t="shared" si="87"/>
        <v>0</v>
      </c>
      <c r="AE289" s="105">
        <f t="shared" si="87"/>
        <v>0</v>
      </c>
      <c r="AF289" s="105">
        <f t="shared" si="87"/>
        <v>0</v>
      </c>
      <c r="AG289" s="105">
        <f t="shared" si="88"/>
        <v>0</v>
      </c>
    </row>
    <row r="290" spans="1:36" outlineLevel="2" x14ac:dyDescent="0.25">
      <c r="A290" s="103" t="str">
        <f t="shared" si="84"/>
        <v>PuyallupMulti-FamilyMRENT2YDRECY</v>
      </c>
      <c r="B290" s="103" t="s">
        <v>627</v>
      </c>
      <c r="C290" s="103" t="s">
        <v>628</v>
      </c>
      <c r="D290" s="200">
        <v>0</v>
      </c>
      <c r="E290" s="200">
        <v>0</v>
      </c>
      <c r="F290" s="200">
        <v>0</v>
      </c>
      <c r="G290" s="129">
        <v>0</v>
      </c>
      <c r="H290" s="129">
        <v>0</v>
      </c>
      <c r="I290" s="129">
        <v>0</v>
      </c>
      <c r="J290" s="129">
        <v>0</v>
      </c>
      <c r="K290" s="129">
        <v>0</v>
      </c>
      <c r="L290" s="129">
        <v>0</v>
      </c>
      <c r="M290" s="129">
        <v>0</v>
      </c>
      <c r="N290" s="129">
        <v>0</v>
      </c>
      <c r="O290" s="129">
        <v>0</v>
      </c>
      <c r="P290" s="129">
        <v>0</v>
      </c>
      <c r="Q290" s="129">
        <v>0</v>
      </c>
      <c r="R290" s="129">
        <v>0</v>
      </c>
      <c r="S290" s="130">
        <f t="shared" si="85"/>
        <v>0</v>
      </c>
      <c r="T290" s="175"/>
      <c r="U290" s="105">
        <f t="shared" si="86"/>
        <v>0</v>
      </c>
      <c r="V290" s="105">
        <f t="shared" si="86"/>
        <v>0</v>
      </c>
      <c r="W290" s="105">
        <f t="shared" si="87"/>
        <v>0</v>
      </c>
      <c r="X290" s="105">
        <f t="shared" si="87"/>
        <v>0</v>
      </c>
      <c r="Y290" s="105">
        <f t="shared" si="87"/>
        <v>0</v>
      </c>
      <c r="Z290" s="105">
        <f t="shared" si="87"/>
        <v>0</v>
      </c>
      <c r="AA290" s="105">
        <f t="shared" si="87"/>
        <v>0</v>
      </c>
      <c r="AB290" s="105">
        <f t="shared" si="87"/>
        <v>0</v>
      </c>
      <c r="AC290" s="105">
        <f t="shared" si="87"/>
        <v>0</v>
      </c>
      <c r="AD290" s="105">
        <f t="shared" si="87"/>
        <v>0</v>
      </c>
      <c r="AE290" s="105">
        <f t="shared" si="87"/>
        <v>0</v>
      </c>
      <c r="AF290" s="105">
        <f t="shared" si="87"/>
        <v>0</v>
      </c>
      <c r="AG290" s="105">
        <f t="shared" si="88"/>
        <v>0</v>
      </c>
    </row>
    <row r="291" spans="1:36" outlineLevel="2" x14ac:dyDescent="0.25">
      <c r="A291" s="103" t="str">
        <f t="shared" si="84"/>
        <v>PuyallupMulti-FamilyMRENT6YDRECY</v>
      </c>
      <c r="B291" s="103" t="s">
        <v>629</v>
      </c>
      <c r="C291" s="103" t="s">
        <v>630</v>
      </c>
      <c r="D291" s="200">
        <v>0</v>
      </c>
      <c r="E291" s="200">
        <v>0</v>
      </c>
      <c r="F291" s="200">
        <v>0</v>
      </c>
      <c r="G291" s="129">
        <v>0</v>
      </c>
      <c r="H291" s="129">
        <v>0</v>
      </c>
      <c r="I291" s="129">
        <v>0</v>
      </c>
      <c r="J291" s="129">
        <v>0</v>
      </c>
      <c r="K291" s="129">
        <v>0</v>
      </c>
      <c r="L291" s="129">
        <v>0</v>
      </c>
      <c r="M291" s="129">
        <v>0</v>
      </c>
      <c r="N291" s="129">
        <v>0</v>
      </c>
      <c r="O291" s="129">
        <v>0</v>
      </c>
      <c r="P291" s="129">
        <v>0</v>
      </c>
      <c r="Q291" s="129">
        <v>0</v>
      </c>
      <c r="R291" s="129">
        <v>0</v>
      </c>
      <c r="S291" s="130">
        <f t="shared" si="85"/>
        <v>0</v>
      </c>
      <c r="T291" s="175"/>
      <c r="U291" s="105">
        <f t="shared" si="86"/>
        <v>0</v>
      </c>
      <c r="V291" s="105">
        <f t="shared" si="86"/>
        <v>0</v>
      </c>
      <c r="W291" s="105">
        <f t="shared" si="87"/>
        <v>0</v>
      </c>
      <c r="X291" s="105">
        <f t="shared" si="87"/>
        <v>0</v>
      </c>
      <c r="Y291" s="105">
        <f t="shared" si="87"/>
        <v>0</v>
      </c>
      <c r="Z291" s="105">
        <f t="shared" si="87"/>
        <v>0</v>
      </c>
      <c r="AA291" s="105">
        <f t="shared" si="87"/>
        <v>0</v>
      </c>
      <c r="AB291" s="105">
        <f t="shared" si="87"/>
        <v>0</v>
      </c>
      <c r="AC291" s="105">
        <f t="shared" si="87"/>
        <v>0</v>
      </c>
      <c r="AD291" s="105">
        <f t="shared" si="87"/>
        <v>0</v>
      </c>
      <c r="AE291" s="105">
        <f t="shared" si="87"/>
        <v>0</v>
      </c>
      <c r="AF291" s="105">
        <f t="shared" si="87"/>
        <v>0</v>
      </c>
      <c r="AG291" s="105">
        <f t="shared" si="88"/>
        <v>0</v>
      </c>
    </row>
    <row r="292" spans="1:36" outlineLevel="1" x14ac:dyDescent="0.25">
      <c r="C292" s="135"/>
      <c r="D292" s="200"/>
      <c r="E292" s="200"/>
      <c r="F292" s="200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30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105"/>
    </row>
    <row r="293" spans="1:36" outlineLevel="1" x14ac:dyDescent="0.25">
      <c r="C293" s="135" t="s">
        <v>631</v>
      </c>
      <c r="D293" s="200"/>
      <c r="E293" s="200"/>
      <c r="F293" s="200"/>
      <c r="G293" s="136">
        <f t="shared" ref="G293:S293" si="89">SUM(G284:G292)</f>
        <v>0</v>
      </c>
      <c r="H293" s="136">
        <f t="shared" si="89"/>
        <v>0</v>
      </c>
      <c r="I293" s="136">
        <f t="shared" si="89"/>
        <v>0</v>
      </c>
      <c r="J293" s="136">
        <f t="shared" si="89"/>
        <v>0</v>
      </c>
      <c r="K293" s="136">
        <f t="shared" si="89"/>
        <v>0</v>
      </c>
      <c r="L293" s="136">
        <f t="shared" si="89"/>
        <v>0</v>
      </c>
      <c r="M293" s="136">
        <f t="shared" si="89"/>
        <v>0</v>
      </c>
      <c r="N293" s="136">
        <f t="shared" si="89"/>
        <v>0</v>
      </c>
      <c r="O293" s="136">
        <f t="shared" si="89"/>
        <v>0</v>
      </c>
      <c r="P293" s="136">
        <f t="shared" si="89"/>
        <v>0</v>
      </c>
      <c r="Q293" s="136">
        <f t="shared" si="89"/>
        <v>0</v>
      </c>
      <c r="R293" s="136">
        <f t="shared" si="89"/>
        <v>0</v>
      </c>
      <c r="S293" s="136">
        <f t="shared" si="89"/>
        <v>0</v>
      </c>
      <c r="U293" s="137">
        <f>+SUM(U284:U286,U288:U289)</f>
        <v>0</v>
      </c>
      <c r="V293" s="137">
        <f t="shared" ref="V293:AG293" si="90">+SUM(V284:V286,V288:V291)</f>
        <v>0</v>
      </c>
      <c r="W293" s="137">
        <f t="shared" si="90"/>
        <v>0</v>
      </c>
      <c r="X293" s="137">
        <f t="shared" si="90"/>
        <v>0</v>
      </c>
      <c r="Y293" s="137">
        <f t="shared" si="90"/>
        <v>0</v>
      </c>
      <c r="Z293" s="137">
        <f t="shared" si="90"/>
        <v>0</v>
      </c>
      <c r="AA293" s="137">
        <f t="shared" si="90"/>
        <v>0</v>
      </c>
      <c r="AB293" s="137">
        <f t="shared" si="90"/>
        <v>0</v>
      </c>
      <c r="AC293" s="137">
        <f t="shared" si="90"/>
        <v>0</v>
      </c>
      <c r="AD293" s="137">
        <f t="shared" si="90"/>
        <v>0</v>
      </c>
      <c r="AE293" s="137">
        <f t="shared" si="90"/>
        <v>0</v>
      </c>
      <c r="AF293" s="137">
        <f t="shared" si="90"/>
        <v>0</v>
      </c>
      <c r="AG293" s="137">
        <f t="shared" si="90"/>
        <v>0</v>
      </c>
    </row>
    <row r="294" spans="1:36" outlineLevel="1" x14ac:dyDescent="0.25">
      <c r="C294" s="135"/>
      <c r="D294" s="200"/>
      <c r="E294" s="200"/>
      <c r="F294" s="200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30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</row>
    <row r="295" spans="1:36" outlineLevel="1" x14ac:dyDescent="0.25">
      <c r="D295" s="200"/>
      <c r="E295" s="200"/>
      <c r="F295" s="200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30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</row>
    <row r="296" spans="1:36" s="7" customFormat="1" x14ac:dyDescent="0.25">
      <c r="B296" s="7" t="s">
        <v>636</v>
      </c>
      <c r="D296" s="200"/>
      <c r="E296" s="200"/>
      <c r="F296" s="200"/>
      <c r="G296" s="144">
        <f t="shared" ref="G296:R296" si="91">+G190+G227+G281+G293</f>
        <v>459246.17499999999</v>
      </c>
      <c r="H296" s="144">
        <f t="shared" si="91"/>
        <v>457597.63499999995</v>
      </c>
      <c r="I296" s="144">
        <f t="shared" si="91"/>
        <v>484019.70499999996</v>
      </c>
      <c r="J296" s="144">
        <f t="shared" si="91"/>
        <v>484192.51500000007</v>
      </c>
      <c r="K296" s="144">
        <f t="shared" si="91"/>
        <v>478796.8600000001</v>
      </c>
      <c r="L296" s="144">
        <f t="shared" si="91"/>
        <v>480380.4</v>
      </c>
      <c r="M296" s="144">
        <f t="shared" si="91"/>
        <v>480420.5</v>
      </c>
      <c r="N296" s="144">
        <f t="shared" si="91"/>
        <v>477611.00000000012</v>
      </c>
      <c r="O296" s="144">
        <f t="shared" si="91"/>
        <v>479194.5199999999</v>
      </c>
      <c r="P296" s="144">
        <f t="shared" si="91"/>
        <v>585974.47499999998</v>
      </c>
      <c r="Q296" s="144">
        <f t="shared" si="91"/>
        <v>455544.79499999998</v>
      </c>
      <c r="R296" s="144">
        <f t="shared" si="91"/>
        <v>456944.03499999992</v>
      </c>
      <c r="S296" s="130">
        <f t="shared" ref="S296" si="92">+SUM(G296:R296)</f>
        <v>5779922.6149999993</v>
      </c>
      <c r="T296" s="109"/>
      <c r="U296" s="145">
        <f t="shared" ref="U296:AG296" si="93">+U190+U227+U281+U293</f>
        <v>812.43361030596679</v>
      </c>
      <c r="V296" s="145">
        <f t="shared" si="93"/>
        <v>814.49274626168608</v>
      </c>
      <c r="W296" s="145">
        <f t="shared" si="93"/>
        <v>732.77315594352945</v>
      </c>
      <c r="X296" s="145">
        <f t="shared" si="93"/>
        <v>734.42768396486656</v>
      </c>
      <c r="Y296" s="145">
        <f t="shared" si="93"/>
        <v>730.58438971575094</v>
      </c>
      <c r="Z296" s="145">
        <f t="shared" si="93"/>
        <v>736.50315354318457</v>
      </c>
      <c r="AA296" s="145">
        <f t="shared" si="93"/>
        <v>735.0904133451337</v>
      </c>
      <c r="AB296" s="145">
        <f t="shared" si="93"/>
        <v>735.57136531842366</v>
      </c>
      <c r="AC296" s="145">
        <f t="shared" si="93"/>
        <v>729.63533115593509</v>
      </c>
      <c r="AD296" s="145">
        <f t="shared" si="93"/>
        <v>698.78514095746391</v>
      </c>
      <c r="AE296" s="145">
        <f t="shared" si="93"/>
        <v>689.2844259931785</v>
      </c>
      <c r="AF296" s="145">
        <f t="shared" si="93"/>
        <v>689.28453767100973</v>
      </c>
      <c r="AG296" s="145">
        <f t="shared" si="93"/>
        <v>736.57216284801075</v>
      </c>
      <c r="AJ296" s="146"/>
    </row>
    <row r="297" spans="1:36" s="7" customFormat="1" outlineLevel="1" x14ac:dyDescent="0.25">
      <c r="D297" s="200"/>
      <c r="E297" s="200"/>
      <c r="F297" s="200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30"/>
      <c r="T297" s="109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J297" s="146"/>
    </row>
    <row r="298" spans="1:36" outlineLevel="1" x14ac:dyDescent="0.25">
      <c r="D298" s="200"/>
      <c r="E298" s="200"/>
      <c r="F298" s="200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30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  <c r="AE298" s="105"/>
      <c r="AF298" s="105"/>
      <c r="AG298" s="105"/>
    </row>
    <row r="299" spans="1:36" outlineLevel="1" x14ac:dyDescent="0.25">
      <c r="B299" s="121" t="s">
        <v>637</v>
      </c>
      <c r="C299" s="122"/>
      <c r="D299" s="200"/>
      <c r="E299" s="200"/>
      <c r="F299" s="200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30"/>
      <c r="U299" s="105"/>
      <c r="V299" s="105"/>
      <c r="W299" s="105"/>
      <c r="X299" s="105"/>
      <c r="Y299" s="105"/>
      <c r="Z299" s="105"/>
      <c r="AA299" s="105"/>
      <c r="AB299" s="105"/>
      <c r="AC299" s="105"/>
      <c r="AD299" s="105"/>
      <c r="AE299" s="105"/>
      <c r="AF299" s="105"/>
      <c r="AG299" s="105"/>
    </row>
    <row r="300" spans="1:36" outlineLevel="1" x14ac:dyDescent="0.25">
      <c r="B300" s="122"/>
      <c r="C300" s="122"/>
      <c r="D300" s="200"/>
      <c r="E300" s="200"/>
      <c r="F300" s="200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30"/>
      <c r="U300" s="105"/>
      <c r="V300" s="105"/>
      <c r="W300" s="105"/>
      <c r="X300" s="105"/>
      <c r="Y300" s="105"/>
      <c r="Z300" s="105"/>
      <c r="AA300" s="105"/>
      <c r="AB300" s="105"/>
      <c r="AC300" s="105"/>
      <c r="AD300" s="105"/>
      <c r="AE300" s="105"/>
      <c r="AF300" s="105"/>
      <c r="AG300" s="105"/>
    </row>
    <row r="301" spans="1:36" outlineLevel="1" x14ac:dyDescent="0.25">
      <c r="A301" s="103" t="s">
        <v>864</v>
      </c>
      <c r="B301" s="7" t="s">
        <v>639</v>
      </c>
      <c r="D301" s="200"/>
      <c r="E301" s="200"/>
      <c r="F301" s="200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30"/>
      <c r="U301" s="105"/>
      <c r="V301" s="105"/>
      <c r="W301" s="105"/>
      <c r="X301" s="105"/>
      <c r="Y301" s="105"/>
      <c r="Z301" s="105"/>
      <c r="AA301" s="105"/>
      <c r="AB301" s="105"/>
      <c r="AC301" s="105"/>
      <c r="AD301" s="105"/>
      <c r="AE301" s="105"/>
      <c r="AF301" s="105"/>
      <c r="AG301" s="105"/>
    </row>
    <row r="302" spans="1:36" outlineLevel="1" x14ac:dyDescent="0.25">
      <c r="A302" s="103" t="str">
        <f t="shared" ref="A302:A365" si="94">+$A$4&amp;$A$301&amp;B302</f>
        <v>PuyallupRoll offROHAUL20</v>
      </c>
      <c r="B302" s="103" t="s">
        <v>640</v>
      </c>
      <c r="C302" s="103" t="s">
        <v>641</v>
      </c>
      <c r="D302" s="200">
        <v>92.52</v>
      </c>
      <c r="E302" s="200">
        <v>93.4</v>
      </c>
      <c r="F302" s="200">
        <v>107.62</v>
      </c>
      <c r="G302" s="129">
        <v>5741.6</v>
      </c>
      <c r="H302" s="129">
        <v>5545.8</v>
      </c>
      <c r="I302" s="129">
        <v>5058.1400000000003</v>
      </c>
      <c r="J302" s="129">
        <v>5273.38</v>
      </c>
      <c r="K302" s="129">
        <v>6026.72</v>
      </c>
      <c r="L302" s="129">
        <v>5381</v>
      </c>
      <c r="M302" s="129">
        <v>5919.1</v>
      </c>
      <c r="N302" s="129">
        <v>5811.48</v>
      </c>
      <c r="O302" s="129">
        <v>5165.76</v>
      </c>
      <c r="P302" s="129">
        <v>6816.58</v>
      </c>
      <c r="Q302" s="129">
        <v>6409.62</v>
      </c>
      <c r="R302" s="129">
        <v>4883.5200000000004</v>
      </c>
      <c r="S302" s="130">
        <f t="shared" ref="S302:S365" si="95">+SUM(G302:R302)</f>
        <v>68032.700000000012</v>
      </c>
      <c r="U302" s="105">
        <f t="shared" ref="U302:V365" si="96">+IFERROR(G302/$E302,0)</f>
        <v>61.473233404710918</v>
      </c>
      <c r="V302" s="105">
        <f t="shared" si="96"/>
        <v>59.376873661670231</v>
      </c>
      <c r="W302" s="105">
        <f t="shared" ref="W302:AF327" si="97">+IFERROR(I302/$F302,0)</f>
        <v>47</v>
      </c>
      <c r="X302" s="105">
        <f t="shared" si="97"/>
        <v>49</v>
      </c>
      <c r="Y302" s="105">
        <f t="shared" si="97"/>
        <v>56</v>
      </c>
      <c r="Z302" s="105">
        <f t="shared" si="97"/>
        <v>50</v>
      </c>
      <c r="AA302" s="105">
        <f t="shared" si="97"/>
        <v>55</v>
      </c>
      <c r="AB302" s="105">
        <f t="shared" si="97"/>
        <v>53.999999999999993</v>
      </c>
      <c r="AC302" s="105">
        <f t="shared" si="97"/>
        <v>48</v>
      </c>
      <c r="AD302" s="105">
        <f t="shared" si="97"/>
        <v>63.339342129715661</v>
      </c>
      <c r="AE302" s="105">
        <f t="shared" si="97"/>
        <v>59.557888868240099</v>
      </c>
      <c r="AF302" s="105">
        <f t="shared" si="97"/>
        <v>45.377439137706752</v>
      </c>
      <c r="AG302" s="105">
        <f t="shared" ref="AG302:AG365" si="98">+SUM(U302:AF302)/$AE$2</f>
        <v>54.010398100170306</v>
      </c>
    </row>
    <row r="303" spans="1:36" outlineLevel="1" x14ac:dyDescent="0.25">
      <c r="A303" s="103" t="str">
        <f t="shared" si="94"/>
        <v>PuyallupRoll offROHAUL20A</v>
      </c>
      <c r="B303" s="103" t="s">
        <v>642</v>
      </c>
      <c r="C303" s="103" t="s">
        <v>643</v>
      </c>
      <c r="D303" s="200">
        <v>0</v>
      </c>
      <c r="E303" s="200">
        <v>0</v>
      </c>
      <c r="F303" s="200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v>0</v>
      </c>
      <c r="S303" s="130">
        <f t="shared" si="95"/>
        <v>0</v>
      </c>
      <c r="U303" s="105">
        <f t="shared" si="96"/>
        <v>0</v>
      </c>
      <c r="V303" s="105">
        <f t="shared" si="96"/>
        <v>0</v>
      </c>
      <c r="W303" s="105">
        <f t="shared" si="97"/>
        <v>0</v>
      </c>
      <c r="X303" s="105">
        <f t="shared" si="97"/>
        <v>0</v>
      </c>
      <c r="Y303" s="105">
        <f t="shared" si="97"/>
        <v>0</v>
      </c>
      <c r="Z303" s="105">
        <f t="shared" si="97"/>
        <v>0</v>
      </c>
      <c r="AA303" s="105">
        <f t="shared" si="97"/>
        <v>0</v>
      </c>
      <c r="AB303" s="105">
        <f t="shared" si="97"/>
        <v>0</v>
      </c>
      <c r="AC303" s="105">
        <f t="shared" si="97"/>
        <v>0</v>
      </c>
      <c r="AD303" s="105">
        <f t="shared" si="97"/>
        <v>0</v>
      </c>
      <c r="AE303" s="105">
        <f t="shared" si="97"/>
        <v>0</v>
      </c>
      <c r="AF303" s="105">
        <f t="shared" si="97"/>
        <v>0</v>
      </c>
      <c r="AG303" s="105">
        <f t="shared" si="98"/>
        <v>0</v>
      </c>
    </row>
    <row r="304" spans="1:36" outlineLevel="1" x14ac:dyDescent="0.25">
      <c r="A304" s="103" t="str">
        <f t="shared" si="94"/>
        <v>PuyallupRoll offROHAUL20CO</v>
      </c>
      <c r="B304" s="103" t="s">
        <v>644</v>
      </c>
      <c r="C304" s="103" t="s">
        <v>645</v>
      </c>
      <c r="D304" s="200">
        <v>95.94</v>
      </c>
      <c r="E304" s="200">
        <v>96.86</v>
      </c>
      <c r="F304" s="200">
        <v>111.61</v>
      </c>
      <c r="G304" s="129">
        <v>213.02</v>
      </c>
      <c r="H304" s="129">
        <v>213.02</v>
      </c>
      <c r="I304" s="129">
        <v>334.83</v>
      </c>
      <c r="J304" s="129">
        <v>223.22</v>
      </c>
      <c r="K304" s="129">
        <v>334.83</v>
      </c>
      <c r="L304" s="129">
        <v>223.22</v>
      </c>
      <c r="M304" s="129">
        <v>0</v>
      </c>
      <c r="N304" s="129">
        <v>0</v>
      </c>
      <c r="O304" s="129">
        <v>223.22</v>
      </c>
      <c r="P304" s="129">
        <v>211.02</v>
      </c>
      <c r="Q304" s="129">
        <v>422.04</v>
      </c>
      <c r="R304" s="129">
        <v>211.02</v>
      </c>
      <c r="S304" s="130">
        <f t="shared" si="95"/>
        <v>2609.44</v>
      </c>
      <c r="U304" s="105">
        <f t="shared" si="96"/>
        <v>2.1992566590956022</v>
      </c>
      <c r="V304" s="105">
        <f t="shared" si="96"/>
        <v>2.1992566590956022</v>
      </c>
      <c r="W304" s="105">
        <f t="shared" si="97"/>
        <v>3</v>
      </c>
      <c r="X304" s="105">
        <f t="shared" si="97"/>
        <v>2</v>
      </c>
      <c r="Y304" s="105">
        <f t="shared" si="97"/>
        <v>3</v>
      </c>
      <c r="Z304" s="105">
        <f t="shared" si="97"/>
        <v>2</v>
      </c>
      <c r="AA304" s="105">
        <f t="shared" si="97"/>
        <v>0</v>
      </c>
      <c r="AB304" s="105">
        <f t="shared" si="97"/>
        <v>0</v>
      </c>
      <c r="AC304" s="105">
        <f t="shared" si="97"/>
        <v>2</v>
      </c>
      <c r="AD304" s="105">
        <f t="shared" si="97"/>
        <v>1.8906907983155632</v>
      </c>
      <c r="AE304" s="105">
        <f t="shared" si="97"/>
        <v>3.7813815966311264</v>
      </c>
      <c r="AF304" s="105">
        <f t="shared" si="97"/>
        <v>1.8906907983155632</v>
      </c>
      <c r="AG304" s="105">
        <f t="shared" si="98"/>
        <v>1.9967730426211217</v>
      </c>
    </row>
    <row r="305" spans="1:33" outlineLevel="1" x14ac:dyDescent="0.25">
      <c r="A305" s="103" t="str">
        <f t="shared" si="94"/>
        <v>PuyallupRoll offROHAUL20T</v>
      </c>
      <c r="B305" s="103" t="s">
        <v>646</v>
      </c>
      <c r="C305" s="103" t="s">
        <v>647</v>
      </c>
      <c r="D305" s="200">
        <v>121.34</v>
      </c>
      <c r="E305" s="200">
        <v>122.5</v>
      </c>
      <c r="F305" s="200">
        <v>141.15</v>
      </c>
      <c r="G305" s="129">
        <v>269.39999999999998</v>
      </c>
      <c r="H305" s="129">
        <v>134.69999999999999</v>
      </c>
      <c r="I305" s="129">
        <v>1270.3499999999999</v>
      </c>
      <c r="J305" s="129">
        <v>141.15</v>
      </c>
      <c r="K305" s="129">
        <v>1129.2</v>
      </c>
      <c r="L305" s="129">
        <v>846.9</v>
      </c>
      <c r="M305" s="129">
        <v>423.45</v>
      </c>
      <c r="N305" s="129">
        <v>564.6</v>
      </c>
      <c r="O305" s="129">
        <v>1129.2</v>
      </c>
      <c r="P305" s="129">
        <v>533.76</v>
      </c>
      <c r="Q305" s="129">
        <v>133.44</v>
      </c>
      <c r="R305" s="129">
        <v>266.88</v>
      </c>
      <c r="S305" s="130">
        <f t="shared" si="95"/>
        <v>6843.0300000000007</v>
      </c>
      <c r="U305" s="105">
        <f t="shared" si="96"/>
        <v>2.1991836734693875</v>
      </c>
      <c r="V305" s="105">
        <f t="shared" si="96"/>
        <v>1.0995918367346937</v>
      </c>
      <c r="W305" s="105">
        <f t="shared" si="97"/>
        <v>8.9999999999999982</v>
      </c>
      <c r="X305" s="105">
        <f t="shared" si="97"/>
        <v>1</v>
      </c>
      <c r="Y305" s="105">
        <f t="shared" si="97"/>
        <v>8</v>
      </c>
      <c r="Z305" s="105">
        <f t="shared" si="97"/>
        <v>6</v>
      </c>
      <c r="AA305" s="105">
        <f t="shared" si="97"/>
        <v>3</v>
      </c>
      <c r="AB305" s="105">
        <f t="shared" si="97"/>
        <v>4</v>
      </c>
      <c r="AC305" s="105">
        <f t="shared" si="97"/>
        <v>8</v>
      </c>
      <c r="AD305" s="105">
        <f t="shared" si="97"/>
        <v>3.7815090329436769</v>
      </c>
      <c r="AE305" s="105">
        <f t="shared" si="97"/>
        <v>0.94537725823591923</v>
      </c>
      <c r="AF305" s="105">
        <f t="shared" si="97"/>
        <v>1.8907545164718385</v>
      </c>
      <c r="AG305" s="105">
        <f t="shared" si="98"/>
        <v>4.0763680264879598</v>
      </c>
    </row>
    <row r="306" spans="1:33" outlineLevel="1" x14ac:dyDescent="0.25">
      <c r="A306" s="103" t="str">
        <f t="shared" si="94"/>
        <v>PuyallupRoll offROHAUL25</v>
      </c>
      <c r="B306" s="103" t="s">
        <v>648</v>
      </c>
      <c r="C306" s="103" t="s">
        <v>649</v>
      </c>
      <c r="D306" s="200">
        <v>104.34</v>
      </c>
      <c r="E306" s="200">
        <v>105.34</v>
      </c>
      <c r="F306" s="200">
        <v>121.39</v>
      </c>
      <c r="G306" s="129">
        <v>6589.8</v>
      </c>
      <c r="H306" s="129">
        <v>5560.32</v>
      </c>
      <c r="I306" s="129">
        <v>5937.01</v>
      </c>
      <c r="J306" s="129">
        <v>6797.84</v>
      </c>
      <c r="K306" s="129">
        <v>6676.45</v>
      </c>
      <c r="L306" s="129">
        <v>5826.72</v>
      </c>
      <c r="M306" s="129">
        <v>7162.01</v>
      </c>
      <c r="N306" s="129">
        <v>6797.84</v>
      </c>
      <c r="O306" s="129">
        <v>6676.45</v>
      </c>
      <c r="P306" s="129">
        <v>7458.75</v>
      </c>
      <c r="Q306" s="129">
        <v>7114.5</v>
      </c>
      <c r="R306" s="129">
        <v>6196.5</v>
      </c>
      <c r="S306" s="130">
        <f t="shared" si="95"/>
        <v>78794.19</v>
      </c>
      <c r="U306" s="105">
        <f t="shared" si="96"/>
        <v>62.557433073856082</v>
      </c>
      <c r="V306" s="105">
        <f t="shared" si="96"/>
        <v>52.784507309663944</v>
      </c>
      <c r="W306" s="105">
        <f t="shared" si="97"/>
        <v>48.908559189389571</v>
      </c>
      <c r="X306" s="105">
        <f t="shared" si="97"/>
        <v>56</v>
      </c>
      <c r="Y306" s="105">
        <f t="shared" si="97"/>
        <v>55</v>
      </c>
      <c r="Z306" s="105">
        <f t="shared" si="97"/>
        <v>48</v>
      </c>
      <c r="AA306" s="105">
        <f t="shared" si="97"/>
        <v>59</v>
      </c>
      <c r="AB306" s="105">
        <f t="shared" si="97"/>
        <v>56</v>
      </c>
      <c r="AC306" s="105">
        <f t="shared" si="97"/>
        <v>55</v>
      </c>
      <c r="AD306" s="105">
        <f t="shared" si="97"/>
        <v>61.44451767031881</v>
      </c>
      <c r="AE306" s="105">
        <f t="shared" si="97"/>
        <v>58.608616854765629</v>
      </c>
      <c r="AF306" s="105">
        <f t="shared" si="97"/>
        <v>51.04621467995716</v>
      </c>
      <c r="AG306" s="105">
        <f t="shared" si="98"/>
        <v>55.362487398162592</v>
      </c>
    </row>
    <row r="307" spans="1:33" outlineLevel="1" x14ac:dyDescent="0.25">
      <c r="A307" s="103" t="str">
        <f t="shared" si="94"/>
        <v>PuyallupRoll offROHAUL25A</v>
      </c>
      <c r="B307" s="103" t="s">
        <v>650</v>
      </c>
      <c r="C307" s="103" t="s">
        <v>651</v>
      </c>
      <c r="D307" s="200">
        <v>0</v>
      </c>
      <c r="E307" s="200">
        <v>0</v>
      </c>
      <c r="F307" s="200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v>0</v>
      </c>
      <c r="S307" s="130">
        <f t="shared" si="95"/>
        <v>0</v>
      </c>
      <c r="U307" s="105">
        <f t="shared" si="96"/>
        <v>0</v>
      </c>
      <c r="V307" s="105">
        <f t="shared" si="96"/>
        <v>0</v>
      </c>
      <c r="W307" s="105">
        <f t="shared" si="97"/>
        <v>0</v>
      </c>
      <c r="X307" s="105">
        <f t="shared" si="97"/>
        <v>0</v>
      </c>
      <c r="Y307" s="105">
        <f t="shared" si="97"/>
        <v>0</v>
      </c>
      <c r="Z307" s="105">
        <f t="shared" si="97"/>
        <v>0</v>
      </c>
      <c r="AA307" s="105">
        <f t="shared" si="97"/>
        <v>0</v>
      </c>
      <c r="AB307" s="105">
        <f t="shared" si="97"/>
        <v>0</v>
      </c>
      <c r="AC307" s="105">
        <f t="shared" si="97"/>
        <v>0</v>
      </c>
      <c r="AD307" s="105">
        <f t="shared" si="97"/>
        <v>0</v>
      </c>
      <c r="AE307" s="105">
        <f t="shared" si="97"/>
        <v>0</v>
      </c>
      <c r="AF307" s="105">
        <f t="shared" si="97"/>
        <v>0</v>
      </c>
      <c r="AG307" s="105">
        <f t="shared" si="98"/>
        <v>0</v>
      </c>
    </row>
    <row r="308" spans="1:33" outlineLevel="1" x14ac:dyDescent="0.25">
      <c r="A308" s="103" t="str">
        <f t="shared" si="94"/>
        <v>PuyallupRoll offROHAUL25T</v>
      </c>
      <c r="B308" s="103" t="s">
        <v>652</v>
      </c>
      <c r="C308" s="103" t="s">
        <v>653</v>
      </c>
      <c r="D308" s="200">
        <v>131.62</v>
      </c>
      <c r="E308" s="200">
        <v>132.88</v>
      </c>
      <c r="F308" s="200">
        <v>153.12</v>
      </c>
      <c r="G308" s="129">
        <v>1166.22</v>
      </c>
      <c r="H308" s="129">
        <v>876.72</v>
      </c>
      <c r="I308" s="129">
        <v>1217.96</v>
      </c>
      <c r="J308" s="129">
        <v>153.12</v>
      </c>
      <c r="K308" s="129">
        <v>153.12</v>
      </c>
      <c r="L308" s="129">
        <v>306.24</v>
      </c>
      <c r="M308" s="129">
        <v>153.12</v>
      </c>
      <c r="N308" s="129">
        <v>459.36</v>
      </c>
      <c r="O308" s="129">
        <v>1071.8399999999999</v>
      </c>
      <c r="P308" s="129">
        <v>434.25</v>
      </c>
      <c r="Q308" s="129">
        <v>579</v>
      </c>
      <c r="R308" s="129">
        <v>1013.25</v>
      </c>
      <c r="S308" s="130">
        <f t="shared" si="95"/>
        <v>7584.2</v>
      </c>
      <c r="U308" s="105">
        <f t="shared" si="96"/>
        <v>8.7764900662251666</v>
      </c>
      <c r="V308" s="105">
        <f t="shared" si="96"/>
        <v>6.5978326309452138</v>
      </c>
      <c r="W308" s="105">
        <f t="shared" si="97"/>
        <v>7.9542842215256009</v>
      </c>
      <c r="X308" s="105">
        <f t="shared" si="97"/>
        <v>1</v>
      </c>
      <c r="Y308" s="105">
        <f t="shared" si="97"/>
        <v>1</v>
      </c>
      <c r="Z308" s="105">
        <f t="shared" si="97"/>
        <v>2</v>
      </c>
      <c r="AA308" s="105">
        <f t="shared" si="97"/>
        <v>1</v>
      </c>
      <c r="AB308" s="105">
        <f t="shared" si="97"/>
        <v>3</v>
      </c>
      <c r="AC308" s="105">
        <f t="shared" si="97"/>
        <v>6.9999999999999991</v>
      </c>
      <c r="AD308" s="105">
        <f t="shared" si="97"/>
        <v>2.8360109717868336</v>
      </c>
      <c r="AE308" s="105">
        <f t="shared" si="97"/>
        <v>3.7813479623824451</v>
      </c>
      <c r="AF308" s="105">
        <f t="shared" si="97"/>
        <v>6.6173589341692791</v>
      </c>
      <c r="AG308" s="105">
        <f t="shared" si="98"/>
        <v>4.2969437322528785</v>
      </c>
    </row>
    <row r="309" spans="1:33" outlineLevel="1" x14ac:dyDescent="0.25">
      <c r="A309" s="103" t="str">
        <f t="shared" si="94"/>
        <v>PuyallupRoll offROHAUL30</v>
      </c>
      <c r="B309" s="103" t="s">
        <v>654</v>
      </c>
      <c r="C309" s="103" t="s">
        <v>655</v>
      </c>
      <c r="D309" s="200">
        <v>114.42</v>
      </c>
      <c r="E309" s="200">
        <v>115.51</v>
      </c>
      <c r="F309" s="200">
        <v>133.11000000000001</v>
      </c>
      <c r="G309" s="129">
        <v>9381.6299999999992</v>
      </c>
      <c r="H309" s="129">
        <v>9780.5400000000009</v>
      </c>
      <c r="I309" s="129">
        <v>10352.129999999999</v>
      </c>
      <c r="J309" s="129">
        <v>9717.0300000000007</v>
      </c>
      <c r="K309" s="129">
        <v>9850.14</v>
      </c>
      <c r="L309" s="129">
        <v>8519.0400000000009</v>
      </c>
      <c r="M309" s="129">
        <v>9184.59</v>
      </c>
      <c r="N309" s="129">
        <v>10515.69</v>
      </c>
      <c r="O309" s="129">
        <v>8785.26</v>
      </c>
      <c r="P309" s="129">
        <v>9437.25</v>
      </c>
      <c r="Q309" s="129">
        <v>8808.1</v>
      </c>
      <c r="R309" s="129">
        <v>8304.7800000000007</v>
      </c>
      <c r="S309" s="130">
        <f t="shared" si="95"/>
        <v>112636.18</v>
      </c>
      <c r="U309" s="105">
        <f t="shared" si="96"/>
        <v>81.219201800709882</v>
      </c>
      <c r="V309" s="105">
        <f t="shared" si="96"/>
        <v>84.67266903298416</v>
      </c>
      <c r="W309" s="105">
        <f t="shared" si="97"/>
        <v>77.77124183006535</v>
      </c>
      <c r="X309" s="105">
        <f t="shared" si="97"/>
        <v>73</v>
      </c>
      <c r="Y309" s="105">
        <f t="shared" si="97"/>
        <v>73.999999999999986</v>
      </c>
      <c r="Z309" s="105">
        <f t="shared" si="97"/>
        <v>64</v>
      </c>
      <c r="AA309" s="105">
        <f t="shared" si="97"/>
        <v>69</v>
      </c>
      <c r="AB309" s="105">
        <f t="shared" si="97"/>
        <v>79</v>
      </c>
      <c r="AC309" s="105">
        <f t="shared" si="97"/>
        <v>66</v>
      </c>
      <c r="AD309" s="105">
        <f t="shared" si="97"/>
        <v>70.89812936668919</v>
      </c>
      <c r="AE309" s="105">
        <f t="shared" si="97"/>
        <v>66.171587408909915</v>
      </c>
      <c r="AF309" s="105">
        <f t="shared" si="97"/>
        <v>62.390353842686501</v>
      </c>
      <c r="AG309" s="105">
        <f t="shared" si="98"/>
        <v>72.343598606837091</v>
      </c>
    </row>
    <row r="310" spans="1:33" outlineLevel="1" x14ac:dyDescent="0.25">
      <c r="A310" s="103" t="str">
        <f t="shared" si="94"/>
        <v>PuyallupRoll offROHAUL30A</v>
      </c>
      <c r="B310" s="103" t="s">
        <v>656</v>
      </c>
      <c r="C310" s="103" t="s">
        <v>657</v>
      </c>
      <c r="D310" s="200">
        <v>0</v>
      </c>
      <c r="E310" s="200">
        <v>0</v>
      </c>
      <c r="F310" s="200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29">
        <v>0</v>
      </c>
      <c r="S310" s="130">
        <f t="shared" si="95"/>
        <v>0</v>
      </c>
      <c r="U310" s="105">
        <f t="shared" si="96"/>
        <v>0</v>
      </c>
      <c r="V310" s="105">
        <f t="shared" si="96"/>
        <v>0</v>
      </c>
      <c r="W310" s="105">
        <f t="shared" si="97"/>
        <v>0</v>
      </c>
      <c r="X310" s="105">
        <f t="shared" si="97"/>
        <v>0</v>
      </c>
      <c r="Y310" s="105">
        <f t="shared" si="97"/>
        <v>0</v>
      </c>
      <c r="Z310" s="105">
        <f t="shared" si="97"/>
        <v>0</v>
      </c>
      <c r="AA310" s="105">
        <f t="shared" si="97"/>
        <v>0</v>
      </c>
      <c r="AB310" s="105">
        <f t="shared" si="97"/>
        <v>0</v>
      </c>
      <c r="AC310" s="105">
        <f t="shared" si="97"/>
        <v>0</v>
      </c>
      <c r="AD310" s="105">
        <f t="shared" si="97"/>
        <v>0</v>
      </c>
      <c r="AE310" s="105">
        <f t="shared" si="97"/>
        <v>0</v>
      </c>
      <c r="AF310" s="105">
        <f t="shared" si="97"/>
        <v>0</v>
      </c>
      <c r="AG310" s="105">
        <f t="shared" si="98"/>
        <v>0</v>
      </c>
    </row>
    <row r="311" spans="1:33" outlineLevel="1" x14ac:dyDescent="0.25">
      <c r="A311" s="103" t="str">
        <f t="shared" si="94"/>
        <v>PuyallupRoll offROHAUL30T</v>
      </c>
      <c r="B311" s="103" t="s">
        <v>658</v>
      </c>
      <c r="C311" s="103" t="s">
        <v>659</v>
      </c>
      <c r="D311" s="200">
        <v>139.71</v>
      </c>
      <c r="E311" s="200">
        <v>141.04</v>
      </c>
      <c r="F311" s="200">
        <v>162.52000000000001</v>
      </c>
      <c r="G311" s="129">
        <v>2939.46</v>
      </c>
      <c r="H311" s="129">
        <v>1240.72</v>
      </c>
      <c r="I311" s="129">
        <v>1137.6400000000001</v>
      </c>
      <c r="J311" s="129">
        <v>1950.24</v>
      </c>
      <c r="K311" s="129">
        <v>1300.1600000000001</v>
      </c>
      <c r="L311" s="129">
        <v>2112.7600000000002</v>
      </c>
      <c r="M311" s="129">
        <v>1300.1600000000001</v>
      </c>
      <c r="N311" s="129">
        <v>650.08000000000004</v>
      </c>
      <c r="O311" s="129">
        <v>650.08000000000004</v>
      </c>
      <c r="P311" s="129">
        <v>614.55999999999995</v>
      </c>
      <c r="Q311" s="129">
        <v>307.27999999999997</v>
      </c>
      <c r="R311" s="129">
        <v>460.92</v>
      </c>
      <c r="S311" s="130">
        <f t="shared" si="95"/>
        <v>14664.060000000001</v>
      </c>
      <c r="U311" s="105">
        <f t="shared" si="96"/>
        <v>20.841321610890528</v>
      </c>
      <c r="V311" s="105">
        <f t="shared" si="96"/>
        <v>8.7969370391378341</v>
      </c>
      <c r="W311" s="105">
        <f t="shared" si="97"/>
        <v>7</v>
      </c>
      <c r="X311" s="105">
        <f t="shared" si="97"/>
        <v>12</v>
      </c>
      <c r="Y311" s="105">
        <f t="shared" si="97"/>
        <v>8</v>
      </c>
      <c r="Z311" s="105">
        <f t="shared" si="97"/>
        <v>13</v>
      </c>
      <c r="AA311" s="105">
        <f t="shared" si="97"/>
        <v>8</v>
      </c>
      <c r="AB311" s="105">
        <f t="shared" si="97"/>
        <v>4</v>
      </c>
      <c r="AC311" s="105">
        <f t="shared" si="97"/>
        <v>4</v>
      </c>
      <c r="AD311" s="105">
        <f t="shared" si="97"/>
        <v>3.7814422840265807</v>
      </c>
      <c r="AE311" s="105">
        <f t="shared" si="97"/>
        <v>1.8907211420132903</v>
      </c>
      <c r="AF311" s="105">
        <f t="shared" si="97"/>
        <v>2.8360817130199361</v>
      </c>
      <c r="AG311" s="105">
        <f t="shared" si="98"/>
        <v>7.845541982424014</v>
      </c>
    </row>
    <row r="312" spans="1:33" outlineLevel="1" x14ac:dyDescent="0.25">
      <c r="A312" s="103" t="str">
        <f t="shared" si="94"/>
        <v>PuyallupRoll offROHAUL40</v>
      </c>
      <c r="B312" s="103" t="s">
        <v>660</v>
      </c>
      <c r="C312" s="103" t="s">
        <v>661</v>
      </c>
      <c r="D312" s="200">
        <v>122.44</v>
      </c>
      <c r="E312" s="200">
        <v>123.61</v>
      </c>
      <c r="F312" s="200">
        <v>142.43</v>
      </c>
      <c r="G312" s="129">
        <v>3121.08</v>
      </c>
      <c r="H312" s="129">
        <v>2990.24</v>
      </c>
      <c r="I312" s="129">
        <v>3126.95</v>
      </c>
      <c r="J312" s="129">
        <v>3275.89</v>
      </c>
      <c r="K312" s="129">
        <v>3133.46</v>
      </c>
      <c r="L312" s="129">
        <v>3133.46</v>
      </c>
      <c r="M312" s="129">
        <v>3133.46</v>
      </c>
      <c r="N312" s="129">
        <v>3275.89</v>
      </c>
      <c r="O312" s="129">
        <v>2991.03</v>
      </c>
      <c r="P312" s="129">
        <v>3366.25</v>
      </c>
      <c r="Q312" s="129">
        <v>2962.3</v>
      </c>
      <c r="R312" s="129">
        <v>2558.35</v>
      </c>
      <c r="S312" s="130">
        <f t="shared" si="95"/>
        <v>37068.359999999993</v>
      </c>
      <c r="U312" s="105">
        <f t="shared" si="96"/>
        <v>25.249413477873958</v>
      </c>
      <c r="V312" s="105">
        <f t="shared" si="96"/>
        <v>24.190923064476983</v>
      </c>
      <c r="W312" s="105">
        <f t="shared" si="97"/>
        <v>21.954293337077861</v>
      </c>
      <c r="X312" s="105">
        <f t="shared" si="97"/>
        <v>22.999999999999996</v>
      </c>
      <c r="Y312" s="105">
        <f t="shared" si="97"/>
        <v>22</v>
      </c>
      <c r="Z312" s="105">
        <f t="shared" si="97"/>
        <v>22</v>
      </c>
      <c r="AA312" s="105">
        <f t="shared" si="97"/>
        <v>22</v>
      </c>
      <c r="AB312" s="105">
        <f t="shared" si="97"/>
        <v>22.999999999999996</v>
      </c>
      <c r="AC312" s="105">
        <f t="shared" si="97"/>
        <v>21</v>
      </c>
      <c r="AD312" s="105">
        <f t="shared" si="97"/>
        <v>23.634416906550584</v>
      </c>
      <c r="AE312" s="105">
        <f t="shared" si="97"/>
        <v>20.798286877764514</v>
      </c>
      <c r="AF312" s="105">
        <f t="shared" si="97"/>
        <v>17.962156848978445</v>
      </c>
      <c r="AG312" s="105">
        <f t="shared" si="98"/>
        <v>22.232457542726863</v>
      </c>
    </row>
    <row r="313" spans="1:33" outlineLevel="1" x14ac:dyDescent="0.25">
      <c r="A313" s="103" t="str">
        <f t="shared" si="94"/>
        <v>PuyallupRoll offROHAUL40A</v>
      </c>
      <c r="B313" s="103" t="s">
        <v>662</v>
      </c>
      <c r="C313" s="103" t="s">
        <v>663</v>
      </c>
      <c r="D313" s="200">
        <v>0</v>
      </c>
      <c r="E313" s="200">
        <v>0</v>
      </c>
      <c r="F313" s="200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29">
        <v>0</v>
      </c>
      <c r="S313" s="130">
        <f t="shared" si="95"/>
        <v>0</v>
      </c>
      <c r="U313" s="105">
        <f t="shared" si="96"/>
        <v>0</v>
      </c>
      <c r="V313" s="105">
        <f t="shared" si="96"/>
        <v>0</v>
      </c>
      <c r="W313" s="105">
        <f t="shared" si="97"/>
        <v>0</v>
      </c>
      <c r="X313" s="105">
        <f t="shared" si="97"/>
        <v>0</v>
      </c>
      <c r="Y313" s="105">
        <f t="shared" si="97"/>
        <v>0</v>
      </c>
      <c r="Z313" s="105">
        <f t="shared" si="97"/>
        <v>0</v>
      </c>
      <c r="AA313" s="105">
        <f t="shared" si="97"/>
        <v>0</v>
      </c>
      <c r="AB313" s="105">
        <f t="shared" si="97"/>
        <v>0</v>
      </c>
      <c r="AC313" s="105">
        <f t="shared" si="97"/>
        <v>0</v>
      </c>
      <c r="AD313" s="105">
        <f t="shared" si="97"/>
        <v>0</v>
      </c>
      <c r="AE313" s="105">
        <f t="shared" si="97"/>
        <v>0</v>
      </c>
      <c r="AF313" s="105">
        <f t="shared" si="97"/>
        <v>0</v>
      </c>
      <c r="AG313" s="105">
        <f t="shared" si="98"/>
        <v>0</v>
      </c>
    </row>
    <row r="314" spans="1:33" outlineLevel="1" x14ac:dyDescent="0.25">
      <c r="A314" s="103" t="str">
        <f t="shared" si="94"/>
        <v>PuyallupRoll offROHAUL40T</v>
      </c>
      <c r="B314" s="103" t="s">
        <v>664</v>
      </c>
      <c r="C314" s="103" t="s">
        <v>665</v>
      </c>
      <c r="D314" s="200">
        <v>178.57</v>
      </c>
      <c r="E314" s="200">
        <v>180.28</v>
      </c>
      <c r="F314" s="200">
        <v>207.73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29">
        <v>0</v>
      </c>
      <c r="S314" s="130">
        <f t="shared" si="95"/>
        <v>0</v>
      </c>
      <c r="U314" s="105">
        <f t="shared" si="96"/>
        <v>0</v>
      </c>
      <c r="V314" s="105">
        <f t="shared" si="96"/>
        <v>0</v>
      </c>
      <c r="W314" s="105">
        <f t="shared" si="97"/>
        <v>0</v>
      </c>
      <c r="X314" s="105">
        <f t="shared" si="97"/>
        <v>0</v>
      </c>
      <c r="Y314" s="105">
        <f t="shared" si="97"/>
        <v>0</v>
      </c>
      <c r="Z314" s="105">
        <f t="shared" si="97"/>
        <v>0</v>
      </c>
      <c r="AA314" s="105">
        <f t="shared" si="97"/>
        <v>0</v>
      </c>
      <c r="AB314" s="105">
        <f t="shared" si="97"/>
        <v>0</v>
      </c>
      <c r="AC314" s="105">
        <f t="shared" si="97"/>
        <v>0</v>
      </c>
      <c r="AD314" s="105">
        <f t="shared" si="97"/>
        <v>0</v>
      </c>
      <c r="AE314" s="105">
        <f t="shared" si="97"/>
        <v>0</v>
      </c>
      <c r="AF314" s="105">
        <f t="shared" si="97"/>
        <v>0</v>
      </c>
      <c r="AG314" s="105">
        <f t="shared" si="98"/>
        <v>0</v>
      </c>
    </row>
    <row r="315" spans="1:33" outlineLevel="1" x14ac:dyDescent="0.25">
      <c r="A315" s="103" t="str">
        <f t="shared" si="94"/>
        <v>PuyallupRoll offCPHAUL10</v>
      </c>
      <c r="B315" s="103" t="s">
        <v>666</v>
      </c>
      <c r="C315" s="103" t="s">
        <v>667</v>
      </c>
      <c r="D315" s="200">
        <v>157.33000000000001</v>
      </c>
      <c r="E315" s="200">
        <v>158.83000000000001</v>
      </c>
      <c r="F315" s="200">
        <v>183.02</v>
      </c>
      <c r="G315" s="129">
        <v>1743.24</v>
      </c>
      <c r="H315" s="129">
        <v>1397.2</v>
      </c>
      <c r="I315" s="129">
        <v>1464.16</v>
      </c>
      <c r="J315" s="129">
        <v>1830.2</v>
      </c>
      <c r="K315" s="129">
        <v>1464.16</v>
      </c>
      <c r="L315" s="129">
        <v>1464.16</v>
      </c>
      <c r="M315" s="129">
        <v>1830.2</v>
      </c>
      <c r="N315" s="129">
        <v>1464.16</v>
      </c>
      <c r="O315" s="129">
        <v>1464.16</v>
      </c>
      <c r="P315" s="129">
        <v>1730.2</v>
      </c>
      <c r="Q315" s="129">
        <v>1384.16</v>
      </c>
      <c r="R315" s="129">
        <v>1384.16</v>
      </c>
      <c r="S315" s="130">
        <f t="shared" si="95"/>
        <v>18620.160000000003</v>
      </c>
      <c r="U315" s="105">
        <f t="shared" si="96"/>
        <v>10.97550840521312</v>
      </c>
      <c r="V315" s="105">
        <f t="shared" si="96"/>
        <v>8.7968267959453499</v>
      </c>
      <c r="W315" s="105">
        <f t="shared" si="97"/>
        <v>8</v>
      </c>
      <c r="X315" s="105">
        <f t="shared" si="97"/>
        <v>10</v>
      </c>
      <c r="Y315" s="105">
        <f t="shared" si="97"/>
        <v>8</v>
      </c>
      <c r="Z315" s="105">
        <f t="shared" si="97"/>
        <v>8</v>
      </c>
      <c r="AA315" s="105">
        <f t="shared" si="97"/>
        <v>10</v>
      </c>
      <c r="AB315" s="105">
        <f t="shared" si="97"/>
        <v>8</v>
      </c>
      <c r="AC315" s="105">
        <f t="shared" si="97"/>
        <v>8</v>
      </c>
      <c r="AD315" s="105">
        <f t="shared" si="97"/>
        <v>9.4536116271445749</v>
      </c>
      <c r="AE315" s="105">
        <f t="shared" si="97"/>
        <v>7.5628893017156598</v>
      </c>
      <c r="AF315" s="105">
        <f t="shared" si="97"/>
        <v>7.5628893017156598</v>
      </c>
      <c r="AG315" s="105">
        <f t="shared" si="98"/>
        <v>8.6959771193111965</v>
      </c>
    </row>
    <row r="316" spans="1:33" outlineLevel="1" x14ac:dyDescent="0.25">
      <c r="A316" s="103" t="str">
        <f t="shared" si="94"/>
        <v>PuyallupRoll offCPHAUL15</v>
      </c>
      <c r="B316" s="103" t="s">
        <v>668</v>
      </c>
      <c r="C316" s="103" t="s">
        <v>669</v>
      </c>
      <c r="D316" s="200">
        <v>157.33000000000001</v>
      </c>
      <c r="E316" s="200">
        <v>158.83000000000001</v>
      </c>
      <c r="F316" s="200">
        <v>183.02</v>
      </c>
      <c r="G316" s="129">
        <v>1741.61</v>
      </c>
      <c r="H316" s="129">
        <v>1571.85</v>
      </c>
      <c r="I316" s="129">
        <v>1455.79</v>
      </c>
      <c r="J316" s="129">
        <v>1464.16</v>
      </c>
      <c r="K316" s="129">
        <v>2013.22</v>
      </c>
      <c r="L316" s="129">
        <v>1281.1400000000001</v>
      </c>
      <c r="M316" s="129">
        <v>1647.18</v>
      </c>
      <c r="N316" s="129">
        <v>1464.16</v>
      </c>
      <c r="O316" s="129">
        <v>1647.18</v>
      </c>
      <c r="P316" s="129">
        <v>1384.16</v>
      </c>
      <c r="Q316" s="129">
        <v>1557.18</v>
      </c>
      <c r="R316" s="129">
        <v>1211.1400000000001</v>
      </c>
      <c r="S316" s="130">
        <f t="shared" si="95"/>
        <v>18438.769999999997</v>
      </c>
      <c r="U316" s="105">
        <f t="shared" si="96"/>
        <v>10.965245860353836</v>
      </c>
      <c r="V316" s="105">
        <f t="shared" si="96"/>
        <v>9.8964301454385186</v>
      </c>
      <c r="W316" s="105">
        <f t="shared" si="97"/>
        <v>7.9542672931920002</v>
      </c>
      <c r="X316" s="105">
        <f t="shared" si="97"/>
        <v>8</v>
      </c>
      <c r="Y316" s="105">
        <f t="shared" si="97"/>
        <v>11</v>
      </c>
      <c r="Z316" s="105">
        <f t="shared" si="97"/>
        <v>7</v>
      </c>
      <c r="AA316" s="105">
        <f t="shared" si="97"/>
        <v>9</v>
      </c>
      <c r="AB316" s="105">
        <f t="shared" si="97"/>
        <v>8</v>
      </c>
      <c r="AC316" s="105">
        <f t="shared" si="97"/>
        <v>9</v>
      </c>
      <c r="AD316" s="105">
        <f t="shared" si="97"/>
        <v>7.5628893017156598</v>
      </c>
      <c r="AE316" s="105">
        <f t="shared" si="97"/>
        <v>8.508250464430116</v>
      </c>
      <c r="AF316" s="105">
        <f t="shared" si="97"/>
        <v>6.6175281390012026</v>
      </c>
      <c r="AG316" s="105">
        <f t="shared" si="98"/>
        <v>8.6253842670109453</v>
      </c>
    </row>
    <row r="317" spans="1:33" outlineLevel="1" x14ac:dyDescent="0.25">
      <c r="A317" s="103" t="str">
        <f t="shared" si="94"/>
        <v>PuyallupRoll offCPHAUL20</v>
      </c>
      <c r="B317" s="103" t="s">
        <v>670</v>
      </c>
      <c r="C317" s="103" t="s">
        <v>671</v>
      </c>
      <c r="D317" s="200">
        <v>157.33000000000001</v>
      </c>
      <c r="E317" s="200">
        <v>158.83000000000001</v>
      </c>
      <c r="F317" s="200">
        <v>183.02</v>
      </c>
      <c r="G317" s="129">
        <v>876.51</v>
      </c>
      <c r="H317" s="129">
        <v>2270.4499999999998</v>
      </c>
      <c r="I317" s="129">
        <v>2013.22</v>
      </c>
      <c r="J317" s="129">
        <v>2379.2600000000002</v>
      </c>
      <c r="K317" s="129">
        <v>1830.2</v>
      </c>
      <c r="L317" s="129">
        <v>2013.22</v>
      </c>
      <c r="M317" s="129">
        <v>1830.2</v>
      </c>
      <c r="N317" s="129">
        <v>1830.2</v>
      </c>
      <c r="O317" s="129">
        <v>2013.22</v>
      </c>
      <c r="P317" s="129">
        <v>2249.2600000000002</v>
      </c>
      <c r="Q317" s="129">
        <v>1557.18</v>
      </c>
      <c r="R317" s="129">
        <v>1903.22</v>
      </c>
      <c r="S317" s="130">
        <f t="shared" si="95"/>
        <v>22766.140000000007</v>
      </c>
      <c r="U317" s="105">
        <f t="shared" si="96"/>
        <v>5.5185418371844106</v>
      </c>
      <c r="V317" s="105">
        <f t="shared" si="96"/>
        <v>14.294843543411192</v>
      </c>
      <c r="W317" s="105">
        <f t="shared" si="97"/>
        <v>11</v>
      </c>
      <c r="X317" s="105">
        <f t="shared" si="97"/>
        <v>13</v>
      </c>
      <c r="Y317" s="105">
        <f t="shared" si="97"/>
        <v>10</v>
      </c>
      <c r="Z317" s="105">
        <f t="shared" si="97"/>
        <v>11</v>
      </c>
      <c r="AA317" s="105">
        <f t="shared" si="97"/>
        <v>10</v>
      </c>
      <c r="AB317" s="105">
        <f t="shared" si="97"/>
        <v>10</v>
      </c>
      <c r="AC317" s="105">
        <f t="shared" si="97"/>
        <v>11</v>
      </c>
      <c r="AD317" s="105">
        <f t="shared" si="97"/>
        <v>12.289695115287946</v>
      </c>
      <c r="AE317" s="105">
        <f t="shared" si="97"/>
        <v>8.508250464430116</v>
      </c>
      <c r="AF317" s="105">
        <f t="shared" si="97"/>
        <v>10.398972789859032</v>
      </c>
      <c r="AG317" s="105">
        <f t="shared" si="98"/>
        <v>10.584191979181059</v>
      </c>
    </row>
    <row r="318" spans="1:33" outlineLevel="1" x14ac:dyDescent="0.25">
      <c r="A318" s="103" t="str">
        <f t="shared" si="94"/>
        <v>PuyallupRoll offCPHAUL25</v>
      </c>
      <c r="B318" s="103" t="s">
        <v>672</v>
      </c>
      <c r="C318" s="103" t="s">
        <v>673</v>
      </c>
      <c r="D318" s="200">
        <v>164.05</v>
      </c>
      <c r="E318" s="200">
        <v>165.62</v>
      </c>
      <c r="F318" s="200">
        <v>190.85</v>
      </c>
      <c r="G318" s="129">
        <v>6178.4</v>
      </c>
      <c r="H318" s="129">
        <v>5281.48</v>
      </c>
      <c r="I318" s="129">
        <v>5543.38</v>
      </c>
      <c r="J318" s="129">
        <v>6298.05</v>
      </c>
      <c r="K318" s="129">
        <v>5725.5</v>
      </c>
      <c r="L318" s="129">
        <v>4962.1000000000004</v>
      </c>
      <c r="M318" s="129">
        <v>6298.05</v>
      </c>
      <c r="N318" s="129">
        <v>5343.8</v>
      </c>
      <c r="O318" s="129">
        <v>4962.1000000000004</v>
      </c>
      <c r="P318" s="129">
        <v>4690.66</v>
      </c>
      <c r="Q318" s="129">
        <v>4690.66</v>
      </c>
      <c r="R318" s="129">
        <v>4510.25</v>
      </c>
      <c r="S318" s="130">
        <f t="shared" si="95"/>
        <v>64484.430000000008</v>
      </c>
      <c r="U318" s="105">
        <f t="shared" si="96"/>
        <v>37.304673348629386</v>
      </c>
      <c r="V318" s="105">
        <f t="shared" si="96"/>
        <v>31.889143823209753</v>
      </c>
      <c r="W318" s="105">
        <f t="shared" si="97"/>
        <v>29.045742729892588</v>
      </c>
      <c r="X318" s="105">
        <f t="shared" si="97"/>
        <v>33</v>
      </c>
      <c r="Y318" s="105">
        <f t="shared" si="97"/>
        <v>30</v>
      </c>
      <c r="Z318" s="105">
        <f t="shared" si="97"/>
        <v>26.000000000000004</v>
      </c>
      <c r="AA318" s="105">
        <f t="shared" si="97"/>
        <v>33</v>
      </c>
      <c r="AB318" s="105">
        <f t="shared" si="97"/>
        <v>28.000000000000004</v>
      </c>
      <c r="AC318" s="105">
        <f t="shared" si="97"/>
        <v>26.000000000000004</v>
      </c>
      <c r="AD318" s="105">
        <f t="shared" si="97"/>
        <v>24.577731202515064</v>
      </c>
      <c r="AE318" s="105">
        <f t="shared" si="97"/>
        <v>24.577731202515064</v>
      </c>
      <c r="AF318" s="105">
        <f t="shared" si="97"/>
        <v>23.632433848572177</v>
      </c>
      <c r="AG318" s="105">
        <f t="shared" si="98"/>
        <v>28.918954679611172</v>
      </c>
    </row>
    <row r="319" spans="1:33" outlineLevel="1" x14ac:dyDescent="0.25">
      <c r="A319" s="103" t="str">
        <f t="shared" si="94"/>
        <v>PuyallupRoll offCPHAUL30</v>
      </c>
      <c r="B319" s="103" t="s">
        <v>674</v>
      </c>
      <c r="C319" s="103" t="s">
        <v>675</v>
      </c>
      <c r="D319" s="200">
        <v>175.88</v>
      </c>
      <c r="E319" s="200">
        <v>177.56</v>
      </c>
      <c r="F319" s="200">
        <v>204.6</v>
      </c>
      <c r="G319" s="129">
        <v>18703.740000000002</v>
      </c>
      <c r="H319" s="129">
        <v>16401</v>
      </c>
      <c r="I319" s="129">
        <v>19399.599999999999</v>
      </c>
      <c r="J319" s="129">
        <v>18823.2</v>
      </c>
      <c r="K319" s="129">
        <v>18414</v>
      </c>
      <c r="L319" s="129">
        <v>16981.8</v>
      </c>
      <c r="M319" s="129">
        <v>18618.599999999999</v>
      </c>
      <c r="N319" s="129">
        <v>18618.599999999999</v>
      </c>
      <c r="O319" s="129">
        <v>16572.599999999999</v>
      </c>
      <c r="P319" s="129">
        <v>18568.32</v>
      </c>
      <c r="Q319" s="129">
        <v>17794.64</v>
      </c>
      <c r="R319" s="129">
        <v>16827.54</v>
      </c>
      <c r="S319" s="130">
        <f t="shared" si="95"/>
        <v>215723.64000000004</v>
      </c>
      <c r="U319" s="105">
        <f t="shared" si="96"/>
        <v>105.33757603063754</v>
      </c>
      <c r="V319" s="105">
        <f t="shared" si="96"/>
        <v>92.368776751520613</v>
      </c>
      <c r="W319" s="105">
        <f t="shared" si="97"/>
        <v>94.817204301075265</v>
      </c>
      <c r="X319" s="105">
        <f t="shared" si="97"/>
        <v>92</v>
      </c>
      <c r="Y319" s="105">
        <f t="shared" si="97"/>
        <v>90</v>
      </c>
      <c r="Z319" s="105">
        <f t="shared" si="97"/>
        <v>83</v>
      </c>
      <c r="AA319" s="105">
        <f t="shared" si="97"/>
        <v>91</v>
      </c>
      <c r="AB319" s="105">
        <f t="shared" si="97"/>
        <v>91</v>
      </c>
      <c r="AC319" s="105">
        <f t="shared" si="97"/>
        <v>81</v>
      </c>
      <c r="AD319" s="105">
        <f t="shared" si="97"/>
        <v>90.754252199413486</v>
      </c>
      <c r="AE319" s="105">
        <f t="shared" si="97"/>
        <v>86.972825024437924</v>
      </c>
      <c r="AF319" s="105">
        <f t="shared" si="97"/>
        <v>82.246041055718479</v>
      </c>
      <c r="AG319" s="105">
        <f t="shared" si="98"/>
        <v>90.041389613566935</v>
      </c>
    </row>
    <row r="320" spans="1:33" outlineLevel="1" x14ac:dyDescent="0.25">
      <c r="A320" s="103" t="str">
        <f t="shared" si="94"/>
        <v>PuyallupRoll offCPHAUL35</v>
      </c>
      <c r="B320" s="103" t="s">
        <v>676</v>
      </c>
      <c r="C320" s="103" t="s">
        <v>677</v>
      </c>
      <c r="D320" s="200">
        <v>0</v>
      </c>
      <c r="E320" s="200">
        <v>0</v>
      </c>
      <c r="F320" s="200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29">
        <v>0</v>
      </c>
      <c r="S320" s="130">
        <f t="shared" si="95"/>
        <v>0</v>
      </c>
      <c r="U320" s="105">
        <f t="shared" si="96"/>
        <v>0</v>
      </c>
      <c r="V320" s="105">
        <f t="shared" si="96"/>
        <v>0</v>
      </c>
      <c r="W320" s="105">
        <f t="shared" si="97"/>
        <v>0</v>
      </c>
      <c r="X320" s="105">
        <f t="shared" si="97"/>
        <v>0</v>
      </c>
      <c r="Y320" s="105">
        <f t="shared" si="97"/>
        <v>0</v>
      </c>
      <c r="Z320" s="105">
        <f t="shared" si="97"/>
        <v>0</v>
      </c>
      <c r="AA320" s="105">
        <f t="shared" si="97"/>
        <v>0</v>
      </c>
      <c r="AB320" s="105">
        <f t="shared" si="97"/>
        <v>0</v>
      </c>
      <c r="AC320" s="105">
        <f t="shared" si="97"/>
        <v>0</v>
      </c>
      <c r="AD320" s="105">
        <f t="shared" si="97"/>
        <v>0</v>
      </c>
      <c r="AE320" s="105">
        <f t="shared" si="97"/>
        <v>0</v>
      </c>
      <c r="AF320" s="105">
        <f t="shared" si="97"/>
        <v>0</v>
      </c>
      <c r="AG320" s="105">
        <f t="shared" si="98"/>
        <v>0</v>
      </c>
    </row>
    <row r="321" spans="1:36" outlineLevel="1" x14ac:dyDescent="0.25">
      <c r="A321" s="103" t="str">
        <f t="shared" si="94"/>
        <v>PuyallupRoll offCPHAUL40</v>
      </c>
      <c r="B321" s="103" t="s">
        <v>678</v>
      </c>
      <c r="C321" s="103" t="s">
        <v>679</v>
      </c>
      <c r="D321" s="200">
        <v>201.49</v>
      </c>
      <c r="E321" s="200">
        <v>203.41</v>
      </c>
      <c r="F321" s="200">
        <v>234.39</v>
      </c>
      <c r="G321" s="129">
        <v>8704.32</v>
      </c>
      <c r="H321" s="129">
        <v>8052.12</v>
      </c>
      <c r="I321" s="129">
        <v>8416.6</v>
      </c>
      <c r="J321" s="129">
        <v>9375.6</v>
      </c>
      <c r="K321" s="129">
        <v>9141.2099999999991</v>
      </c>
      <c r="L321" s="129">
        <v>7500.48</v>
      </c>
      <c r="M321" s="129">
        <v>10078.77</v>
      </c>
      <c r="N321" s="129">
        <v>9609.99</v>
      </c>
      <c r="O321" s="129">
        <v>8906.82</v>
      </c>
      <c r="P321" s="129">
        <v>10414.26</v>
      </c>
      <c r="Q321" s="129">
        <v>9084.7800000000007</v>
      </c>
      <c r="R321" s="129">
        <v>7533.72</v>
      </c>
      <c r="S321" s="130">
        <f t="shared" si="95"/>
        <v>106818.67</v>
      </c>
      <c r="U321" s="105">
        <f t="shared" si="96"/>
        <v>42.791996460351015</v>
      </c>
      <c r="V321" s="105">
        <f t="shared" si="96"/>
        <v>39.585664421611526</v>
      </c>
      <c r="W321" s="105">
        <f t="shared" si="97"/>
        <v>35.908528520841337</v>
      </c>
      <c r="X321" s="105">
        <f t="shared" si="97"/>
        <v>40.000000000000007</v>
      </c>
      <c r="Y321" s="105">
        <f t="shared" si="97"/>
        <v>39</v>
      </c>
      <c r="Z321" s="105">
        <f t="shared" si="97"/>
        <v>32</v>
      </c>
      <c r="AA321" s="105">
        <f t="shared" si="97"/>
        <v>43.000000000000007</v>
      </c>
      <c r="AB321" s="105">
        <f t="shared" si="97"/>
        <v>41</v>
      </c>
      <c r="AC321" s="105">
        <f t="shared" si="97"/>
        <v>38</v>
      </c>
      <c r="AD321" s="105">
        <f t="shared" si="97"/>
        <v>44.431332394726738</v>
      </c>
      <c r="AE321" s="105">
        <f t="shared" si="97"/>
        <v>38.759247408165884</v>
      </c>
      <c r="AF321" s="105">
        <f t="shared" si="97"/>
        <v>32.141814923844876</v>
      </c>
      <c r="AG321" s="105">
        <f t="shared" si="98"/>
        <v>38.884882010795117</v>
      </c>
    </row>
    <row r="322" spans="1:36" outlineLevel="1" x14ac:dyDescent="0.25">
      <c r="A322" s="103" t="str">
        <f t="shared" si="94"/>
        <v>PuyallupRoll offRORENT20D</v>
      </c>
      <c r="B322" s="103" t="s">
        <v>680</v>
      </c>
      <c r="C322" s="103" t="s">
        <v>681</v>
      </c>
      <c r="D322" s="200">
        <v>0</v>
      </c>
      <c r="E322" s="200">
        <v>0</v>
      </c>
      <c r="F322" s="200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29">
        <v>0</v>
      </c>
      <c r="S322" s="130">
        <f t="shared" si="95"/>
        <v>0</v>
      </c>
      <c r="U322" s="105">
        <f t="shared" si="96"/>
        <v>0</v>
      </c>
      <c r="V322" s="105">
        <f t="shared" si="96"/>
        <v>0</v>
      </c>
      <c r="W322" s="105">
        <f t="shared" si="97"/>
        <v>0</v>
      </c>
      <c r="X322" s="105">
        <f t="shared" si="97"/>
        <v>0</v>
      </c>
      <c r="Y322" s="105">
        <f t="shared" si="97"/>
        <v>0</v>
      </c>
      <c r="Z322" s="105">
        <f t="shared" si="97"/>
        <v>0</v>
      </c>
      <c r="AA322" s="105">
        <f t="shared" si="97"/>
        <v>0</v>
      </c>
      <c r="AB322" s="105">
        <f t="shared" si="97"/>
        <v>0</v>
      </c>
      <c r="AC322" s="105">
        <f t="shared" si="97"/>
        <v>0</v>
      </c>
      <c r="AD322" s="105">
        <f t="shared" si="97"/>
        <v>0</v>
      </c>
      <c r="AE322" s="105">
        <f t="shared" si="97"/>
        <v>0</v>
      </c>
      <c r="AF322" s="105">
        <f t="shared" si="97"/>
        <v>0</v>
      </c>
      <c r="AG322" s="105">
        <f t="shared" si="98"/>
        <v>0</v>
      </c>
      <c r="AI322" s="103">
        <v>1</v>
      </c>
      <c r="AJ322" s="105">
        <f t="shared" ref="AJ322:AJ332" si="99">+AG322*AI322</f>
        <v>0</v>
      </c>
    </row>
    <row r="323" spans="1:36" outlineLevel="1" x14ac:dyDescent="0.25">
      <c r="A323" s="103" t="str">
        <f t="shared" si="94"/>
        <v>PuyallupRoll offRORENT20P</v>
      </c>
      <c r="B323" s="103" t="s">
        <v>682</v>
      </c>
      <c r="C323" s="103" t="s">
        <v>683</v>
      </c>
      <c r="D323" s="200">
        <v>127.53</v>
      </c>
      <c r="E323" s="200">
        <v>128.75</v>
      </c>
      <c r="F323" s="200">
        <v>148.35</v>
      </c>
      <c r="G323" s="129">
        <v>3356.58</v>
      </c>
      <c r="H323" s="129">
        <v>3304.93</v>
      </c>
      <c r="I323" s="129">
        <v>3263.7</v>
      </c>
      <c r="J323" s="129">
        <v>3263.7</v>
      </c>
      <c r="K323" s="129">
        <v>3194.47</v>
      </c>
      <c r="L323" s="129">
        <v>3115.35</v>
      </c>
      <c r="M323" s="129">
        <v>2967</v>
      </c>
      <c r="N323" s="129">
        <v>3036.23</v>
      </c>
      <c r="O323" s="129">
        <v>3263.7</v>
      </c>
      <c r="P323" s="129">
        <v>3366</v>
      </c>
      <c r="Q323" s="129">
        <v>3366</v>
      </c>
      <c r="R323" s="129">
        <v>3375.35</v>
      </c>
      <c r="S323" s="130">
        <f t="shared" si="95"/>
        <v>38873.01</v>
      </c>
      <c r="U323" s="105">
        <f t="shared" si="96"/>
        <v>26.070524271844661</v>
      </c>
      <c r="V323" s="105">
        <f t="shared" si="96"/>
        <v>25.669359223300969</v>
      </c>
      <c r="W323" s="105">
        <f t="shared" si="97"/>
        <v>22</v>
      </c>
      <c r="X323" s="105">
        <f t="shared" si="97"/>
        <v>22</v>
      </c>
      <c r="Y323" s="105">
        <f t="shared" si="97"/>
        <v>21.533333333333331</v>
      </c>
      <c r="Z323" s="105">
        <f t="shared" si="97"/>
        <v>21</v>
      </c>
      <c r="AA323" s="105">
        <f t="shared" si="97"/>
        <v>20</v>
      </c>
      <c r="AB323" s="105">
        <f t="shared" si="97"/>
        <v>20.466666666666669</v>
      </c>
      <c r="AC323" s="105">
        <f t="shared" si="97"/>
        <v>22</v>
      </c>
      <c r="AD323" s="105">
        <f t="shared" si="97"/>
        <v>22.689585439838222</v>
      </c>
      <c r="AE323" s="105">
        <f t="shared" si="97"/>
        <v>22.689585439838222</v>
      </c>
      <c r="AF323" s="105">
        <f t="shared" si="97"/>
        <v>22.752612066059992</v>
      </c>
      <c r="AG323" s="105">
        <f t="shared" si="98"/>
        <v>22.405972203406836</v>
      </c>
      <c r="AI323" s="103">
        <v>1</v>
      </c>
      <c r="AJ323" s="105">
        <f t="shared" si="99"/>
        <v>22.405972203406836</v>
      </c>
    </row>
    <row r="324" spans="1:36" outlineLevel="1" x14ac:dyDescent="0.25">
      <c r="A324" s="103" t="str">
        <f t="shared" si="94"/>
        <v>PuyallupRoll offRORENT20T</v>
      </c>
      <c r="B324" s="103" t="s">
        <v>684</v>
      </c>
      <c r="C324" s="103" t="s">
        <v>685</v>
      </c>
      <c r="D324" s="200">
        <v>190.6</v>
      </c>
      <c r="E324" s="200">
        <v>192.42</v>
      </c>
      <c r="F324" s="200">
        <v>221.73</v>
      </c>
      <c r="G324" s="129">
        <v>253.91</v>
      </c>
      <c r="H324" s="129">
        <v>7.3</v>
      </c>
      <c r="I324" s="129">
        <v>110.87</v>
      </c>
      <c r="J324" s="129">
        <v>29.56</v>
      </c>
      <c r="K324" s="129">
        <v>643.02</v>
      </c>
      <c r="L324" s="129">
        <v>768.66</v>
      </c>
      <c r="M324" s="129">
        <v>872.14</v>
      </c>
      <c r="N324" s="129">
        <v>1411.66</v>
      </c>
      <c r="O324" s="129">
        <v>208.55000000000007</v>
      </c>
      <c r="P324" s="129">
        <v>593.9</v>
      </c>
      <c r="Q324" s="129">
        <v>41.92</v>
      </c>
      <c r="R324" s="129">
        <v>440.18</v>
      </c>
      <c r="S324" s="130">
        <f t="shared" si="95"/>
        <v>5381.67</v>
      </c>
      <c r="U324" s="105">
        <f t="shared" si="96"/>
        <v>1.3195613761563247</v>
      </c>
      <c r="V324" s="105">
        <f t="shared" si="96"/>
        <v>3.7937844298929428E-2</v>
      </c>
      <c r="W324" s="105">
        <f t="shared" si="97"/>
        <v>0.50002254994813511</v>
      </c>
      <c r="X324" s="105">
        <f t="shared" si="97"/>
        <v>0.13331529337482523</v>
      </c>
      <c r="Y324" s="105">
        <f t="shared" si="97"/>
        <v>2.9000135299688812</v>
      </c>
      <c r="Z324" s="105">
        <f t="shared" si="97"/>
        <v>3.4666486267081584</v>
      </c>
      <c r="AA324" s="105">
        <f t="shared" si="97"/>
        <v>3.9333423533125873</v>
      </c>
      <c r="AB324" s="105">
        <f t="shared" si="97"/>
        <v>6.3665719568845001</v>
      </c>
      <c r="AC324" s="105">
        <f t="shared" si="97"/>
        <v>0.94055833671582589</v>
      </c>
      <c r="AD324" s="105">
        <f t="shared" si="97"/>
        <v>2.6784828394894693</v>
      </c>
      <c r="AE324" s="105">
        <f t="shared" si="97"/>
        <v>0.18905876516484013</v>
      </c>
      <c r="AF324" s="105">
        <f t="shared" si="97"/>
        <v>1.985207234023362</v>
      </c>
      <c r="AG324" s="105">
        <f t="shared" si="98"/>
        <v>2.0375600588371534</v>
      </c>
      <c r="AI324" s="103">
        <v>1</v>
      </c>
      <c r="AJ324" s="105">
        <f t="shared" si="99"/>
        <v>2.0375600588371534</v>
      </c>
    </row>
    <row r="325" spans="1:36" outlineLevel="1" x14ac:dyDescent="0.25">
      <c r="A325" s="103" t="str">
        <f t="shared" si="94"/>
        <v>PuyallupRoll offRORENT25D</v>
      </c>
      <c r="B325" s="103" t="s">
        <v>686</v>
      </c>
      <c r="C325" s="103" t="s">
        <v>687</v>
      </c>
      <c r="D325" s="200">
        <v>0</v>
      </c>
      <c r="E325" s="200">
        <v>0</v>
      </c>
      <c r="F325" s="200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29">
        <v>0</v>
      </c>
      <c r="S325" s="130">
        <f t="shared" si="95"/>
        <v>0</v>
      </c>
      <c r="U325" s="105">
        <f t="shared" si="96"/>
        <v>0</v>
      </c>
      <c r="V325" s="105">
        <f t="shared" si="96"/>
        <v>0</v>
      </c>
      <c r="W325" s="105">
        <f t="shared" si="97"/>
        <v>0</v>
      </c>
      <c r="X325" s="105">
        <f t="shared" si="97"/>
        <v>0</v>
      </c>
      <c r="Y325" s="105">
        <f t="shared" si="97"/>
        <v>0</v>
      </c>
      <c r="Z325" s="105">
        <f t="shared" si="97"/>
        <v>0</v>
      </c>
      <c r="AA325" s="105">
        <f t="shared" si="97"/>
        <v>0</v>
      </c>
      <c r="AB325" s="105">
        <f t="shared" si="97"/>
        <v>0</v>
      </c>
      <c r="AC325" s="105">
        <f t="shared" si="97"/>
        <v>0</v>
      </c>
      <c r="AD325" s="105">
        <f t="shared" si="97"/>
        <v>0</v>
      </c>
      <c r="AE325" s="105">
        <f t="shared" si="97"/>
        <v>0</v>
      </c>
      <c r="AF325" s="105">
        <f t="shared" si="97"/>
        <v>0</v>
      </c>
      <c r="AG325" s="105">
        <f t="shared" si="98"/>
        <v>0</v>
      </c>
      <c r="AI325" s="103">
        <v>1</v>
      </c>
      <c r="AJ325" s="105">
        <f t="shared" si="99"/>
        <v>0</v>
      </c>
    </row>
    <row r="326" spans="1:36" outlineLevel="1" x14ac:dyDescent="0.25">
      <c r="A326" s="103" t="str">
        <f t="shared" si="94"/>
        <v>PuyallupRoll offRORENT25P</v>
      </c>
      <c r="B326" s="103" t="s">
        <v>688</v>
      </c>
      <c r="C326" s="103" t="s">
        <v>689</v>
      </c>
      <c r="D326" s="200">
        <v>142.97</v>
      </c>
      <c r="E326" s="200">
        <v>144.34</v>
      </c>
      <c r="F326" s="200">
        <v>166.32</v>
      </c>
      <c r="G326" s="129">
        <v>2798.76</v>
      </c>
      <c r="H326" s="129">
        <v>2709.19</v>
      </c>
      <c r="I326" s="129">
        <v>2827.44</v>
      </c>
      <c r="J326" s="129">
        <v>2827.44</v>
      </c>
      <c r="K326" s="129">
        <v>2993.76</v>
      </c>
      <c r="L326" s="129">
        <v>2993.76</v>
      </c>
      <c r="M326" s="129">
        <v>3043.66</v>
      </c>
      <c r="N326" s="129">
        <v>3160.08</v>
      </c>
      <c r="O326" s="129">
        <v>3326.4</v>
      </c>
      <c r="P326" s="129">
        <v>2672.91</v>
      </c>
      <c r="Q326" s="129">
        <v>2672.91</v>
      </c>
      <c r="R326" s="129">
        <v>2672.91</v>
      </c>
      <c r="S326" s="130">
        <f t="shared" si="95"/>
        <v>34699.22</v>
      </c>
      <c r="U326" s="105">
        <f t="shared" si="96"/>
        <v>19.390051267839823</v>
      </c>
      <c r="V326" s="105">
        <f t="shared" si="96"/>
        <v>18.769502563391992</v>
      </c>
      <c r="W326" s="105">
        <f t="shared" si="97"/>
        <v>17</v>
      </c>
      <c r="X326" s="105">
        <f t="shared" si="97"/>
        <v>17</v>
      </c>
      <c r="Y326" s="105">
        <f t="shared" si="97"/>
        <v>18.000000000000004</v>
      </c>
      <c r="Z326" s="105">
        <f t="shared" si="97"/>
        <v>18.000000000000004</v>
      </c>
      <c r="AA326" s="105">
        <f t="shared" si="97"/>
        <v>18.300024050024049</v>
      </c>
      <c r="AB326" s="105">
        <f t="shared" si="97"/>
        <v>19</v>
      </c>
      <c r="AC326" s="105">
        <f t="shared" si="97"/>
        <v>20</v>
      </c>
      <c r="AD326" s="105">
        <f t="shared" si="97"/>
        <v>16.070887445887447</v>
      </c>
      <c r="AE326" s="105">
        <f t="shared" si="97"/>
        <v>16.070887445887447</v>
      </c>
      <c r="AF326" s="105">
        <f t="shared" si="97"/>
        <v>16.070887445887447</v>
      </c>
      <c r="AG326" s="105">
        <f t="shared" si="98"/>
        <v>17.806020018243185</v>
      </c>
      <c r="AI326" s="103">
        <v>1</v>
      </c>
      <c r="AJ326" s="105">
        <f t="shared" si="99"/>
        <v>17.806020018243185</v>
      </c>
    </row>
    <row r="327" spans="1:36" outlineLevel="1" x14ac:dyDescent="0.25">
      <c r="A327" s="103" t="str">
        <f t="shared" si="94"/>
        <v>PuyallupRoll offRORENT25T</v>
      </c>
      <c r="B327" s="103" t="s">
        <v>690</v>
      </c>
      <c r="C327" s="103" t="s">
        <v>691</v>
      </c>
      <c r="D327" s="200">
        <v>202.26</v>
      </c>
      <c r="E327" s="200">
        <v>204.19</v>
      </c>
      <c r="F327" s="200">
        <v>235.3</v>
      </c>
      <c r="G327" s="129">
        <v>426.63</v>
      </c>
      <c r="H327" s="129">
        <v>634.9</v>
      </c>
      <c r="I327" s="129">
        <v>578.63</v>
      </c>
      <c r="J327" s="129">
        <v>831.39</v>
      </c>
      <c r="K327" s="129">
        <v>188.24</v>
      </c>
      <c r="L327" s="129">
        <v>290.2</v>
      </c>
      <c r="M327" s="129">
        <v>39.21999999999997</v>
      </c>
      <c r="N327" s="129">
        <v>431.38</v>
      </c>
      <c r="O327" s="129">
        <v>752.97</v>
      </c>
      <c r="P327" s="129">
        <v>378.13</v>
      </c>
      <c r="Q327" s="129">
        <v>444.86</v>
      </c>
      <c r="R327" s="129">
        <v>481.93</v>
      </c>
      <c r="S327" s="130">
        <f t="shared" si="95"/>
        <v>5478.48</v>
      </c>
      <c r="U327" s="105">
        <f t="shared" si="96"/>
        <v>2.0893775405259807</v>
      </c>
      <c r="V327" s="105">
        <f t="shared" si="96"/>
        <v>3.1093589304079532</v>
      </c>
      <c r="W327" s="105">
        <f t="shared" si="97"/>
        <v>2.4591160220994475</v>
      </c>
      <c r="X327" s="105">
        <f t="shared" si="97"/>
        <v>3.5333191670208244</v>
      </c>
      <c r="Y327" s="105">
        <f t="shared" si="97"/>
        <v>0.8</v>
      </c>
      <c r="Z327" s="105">
        <f t="shared" si="97"/>
        <v>1.2333191670208243</v>
      </c>
      <c r="AA327" s="105">
        <f t="shared" si="97"/>
        <v>0.16668083297917538</v>
      </c>
      <c r="AB327" s="105">
        <f t="shared" ref="AB327:AF377" si="100">+IFERROR(N327/$F327,0)</f>
        <v>1.8333191670208244</v>
      </c>
      <c r="AC327" s="105">
        <f t="shared" si="100"/>
        <v>3.2000424989375267</v>
      </c>
      <c r="AD327" s="105">
        <f t="shared" si="100"/>
        <v>1.6070123246918826</v>
      </c>
      <c r="AE327" s="105">
        <f t="shared" si="100"/>
        <v>1.8906077348066297</v>
      </c>
      <c r="AF327" s="105">
        <f t="shared" si="100"/>
        <v>2.0481512962175943</v>
      </c>
      <c r="AG327" s="105">
        <f t="shared" si="98"/>
        <v>1.9975253901440553</v>
      </c>
      <c r="AI327" s="103">
        <v>1</v>
      </c>
      <c r="AJ327" s="105">
        <f t="shared" si="99"/>
        <v>1.9975253901440553</v>
      </c>
    </row>
    <row r="328" spans="1:36" outlineLevel="1" x14ac:dyDescent="0.25">
      <c r="A328" s="103" t="str">
        <f t="shared" si="94"/>
        <v>PuyallupRoll offRORENT30D</v>
      </c>
      <c r="B328" s="103" t="s">
        <v>692</v>
      </c>
      <c r="C328" s="103" t="s">
        <v>693</v>
      </c>
      <c r="D328" s="200">
        <v>0</v>
      </c>
      <c r="E328" s="200">
        <v>0</v>
      </c>
      <c r="F328" s="200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29">
        <v>0</v>
      </c>
      <c r="S328" s="130">
        <f t="shared" si="95"/>
        <v>0</v>
      </c>
      <c r="U328" s="105">
        <f t="shared" si="96"/>
        <v>0</v>
      </c>
      <c r="V328" s="105">
        <f t="shared" si="96"/>
        <v>0</v>
      </c>
      <c r="W328" s="105">
        <f t="shared" ref="W328:AA378" si="101">+IFERROR(I328/$F328,0)</f>
        <v>0</v>
      </c>
      <c r="X328" s="105">
        <f t="shared" si="101"/>
        <v>0</v>
      </c>
      <c r="Y328" s="105">
        <f t="shared" si="101"/>
        <v>0</v>
      </c>
      <c r="Z328" s="105">
        <f t="shared" si="101"/>
        <v>0</v>
      </c>
      <c r="AA328" s="105">
        <f t="shared" si="101"/>
        <v>0</v>
      </c>
      <c r="AB328" s="105">
        <f t="shared" si="100"/>
        <v>0</v>
      </c>
      <c r="AC328" s="105">
        <f t="shared" si="100"/>
        <v>0</v>
      </c>
      <c r="AD328" s="105">
        <f t="shared" si="100"/>
        <v>0</v>
      </c>
      <c r="AE328" s="105">
        <f t="shared" si="100"/>
        <v>0</v>
      </c>
      <c r="AF328" s="105">
        <f t="shared" si="100"/>
        <v>0</v>
      </c>
      <c r="AG328" s="105">
        <f t="shared" si="98"/>
        <v>0</v>
      </c>
      <c r="AI328" s="103">
        <v>1</v>
      </c>
      <c r="AJ328" s="105">
        <f t="shared" si="99"/>
        <v>0</v>
      </c>
    </row>
    <row r="329" spans="1:36" outlineLevel="1" x14ac:dyDescent="0.25">
      <c r="A329" s="103" t="str">
        <f t="shared" si="94"/>
        <v>PuyallupRoll offRORENT30P</v>
      </c>
      <c r="B329" s="103" t="s">
        <v>694</v>
      </c>
      <c r="C329" s="103" t="s">
        <v>695</v>
      </c>
      <c r="D329" s="200">
        <v>156.44</v>
      </c>
      <c r="E329" s="200">
        <v>157.93</v>
      </c>
      <c r="F329" s="200">
        <v>181.99</v>
      </c>
      <c r="G329" s="129">
        <v>3346.04</v>
      </c>
      <c r="H329" s="129">
        <v>3473.4</v>
      </c>
      <c r="I329" s="129">
        <v>3767.19</v>
      </c>
      <c r="J329" s="129">
        <v>3639.8</v>
      </c>
      <c r="K329" s="129">
        <v>3518.47</v>
      </c>
      <c r="L329" s="129">
        <v>3639.8</v>
      </c>
      <c r="M329" s="129">
        <v>3821.79</v>
      </c>
      <c r="N329" s="129">
        <v>3821.79</v>
      </c>
      <c r="O329" s="129">
        <v>3639.8</v>
      </c>
      <c r="P329" s="129">
        <v>3268.76</v>
      </c>
      <c r="Q329" s="129">
        <v>3112.2999999999997</v>
      </c>
      <c r="R329" s="129">
        <v>3096.72</v>
      </c>
      <c r="S329" s="130">
        <f t="shared" si="95"/>
        <v>42145.860000000008</v>
      </c>
      <c r="U329" s="105">
        <f t="shared" si="96"/>
        <v>21.18685493573102</v>
      </c>
      <c r="V329" s="105">
        <f t="shared" si="96"/>
        <v>21.993288165643005</v>
      </c>
      <c r="W329" s="105">
        <f t="shared" si="101"/>
        <v>20.699983515577777</v>
      </c>
      <c r="X329" s="105">
        <f t="shared" si="101"/>
        <v>20</v>
      </c>
      <c r="Y329" s="105">
        <f t="shared" si="101"/>
        <v>19.333315017308642</v>
      </c>
      <c r="Z329" s="105">
        <f t="shared" si="101"/>
        <v>20</v>
      </c>
      <c r="AA329" s="105">
        <f t="shared" si="101"/>
        <v>21</v>
      </c>
      <c r="AB329" s="105">
        <f t="shared" si="100"/>
        <v>21</v>
      </c>
      <c r="AC329" s="105">
        <f t="shared" si="100"/>
        <v>20</v>
      </c>
      <c r="AD329" s="105">
        <f t="shared" si="100"/>
        <v>17.961206659706576</v>
      </c>
      <c r="AE329" s="105">
        <f t="shared" si="100"/>
        <v>17.101489092807295</v>
      </c>
      <c r="AF329" s="105">
        <f t="shared" si="100"/>
        <v>17.01587999340623</v>
      </c>
      <c r="AG329" s="105">
        <f t="shared" si="98"/>
        <v>19.774334781681713</v>
      </c>
      <c r="AI329" s="103">
        <v>1</v>
      </c>
      <c r="AJ329" s="105">
        <f t="shared" si="99"/>
        <v>19.774334781681713</v>
      </c>
    </row>
    <row r="330" spans="1:36" outlineLevel="1" x14ac:dyDescent="0.25">
      <c r="A330" s="103" t="str">
        <f t="shared" si="94"/>
        <v>PuyallupRoll offRORENT30T</v>
      </c>
      <c r="B330" s="103" t="s">
        <v>696</v>
      </c>
      <c r="C330" s="103" t="s">
        <v>697</v>
      </c>
      <c r="D330" s="200">
        <v>214.55</v>
      </c>
      <c r="E330" s="200">
        <v>216.6</v>
      </c>
      <c r="F330" s="200">
        <v>249.6</v>
      </c>
      <c r="G330" s="129">
        <v>918.93</v>
      </c>
      <c r="H330" s="129">
        <v>813.14</v>
      </c>
      <c r="I330" s="129">
        <v>374.4</v>
      </c>
      <c r="J330" s="129">
        <v>1040</v>
      </c>
      <c r="K330" s="129">
        <v>690.29</v>
      </c>
      <c r="L330" s="129">
        <v>707.2</v>
      </c>
      <c r="M330" s="129">
        <v>840.32</v>
      </c>
      <c r="N330" s="129">
        <v>915.2</v>
      </c>
      <c r="O330" s="129">
        <v>1331.2</v>
      </c>
      <c r="P330" s="129">
        <v>664.6</v>
      </c>
      <c r="Q330" s="129">
        <v>464.03</v>
      </c>
      <c r="R330" s="129">
        <v>574.15</v>
      </c>
      <c r="S330" s="130">
        <f t="shared" si="95"/>
        <v>9333.4599999999991</v>
      </c>
      <c r="U330" s="105">
        <f t="shared" si="96"/>
        <v>4.2425207756232686</v>
      </c>
      <c r="V330" s="105">
        <f t="shared" si="96"/>
        <v>3.7541089566020314</v>
      </c>
      <c r="W330" s="105">
        <f t="shared" si="101"/>
        <v>1.5</v>
      </c>
      <c r="X330" s="105">
        <f t="shared" si="101"/>
        <v>4.166666666666667</v>
      </c>
      <c r="Y330" s="105">
        <f t="shared" si="101"/>
        <v>2.765584935897436</v>
      </c>
      <c r="Z330" s="105">
        <f t="shared" si="101"/>
        <v>2.8333333333333335</v>
      </c>
      <c r="AA330" s="105">
        <f t="shared" si="101"/>
        <v>3.3666666666666671</v>
      </c>
      <c r="AB330" s="105">
        <f t="shared" si="100"/>
        <v>3.666666666666667</v>
      </c>
      <c r="AC330" s="105">
        <f t="shared" si="100"/>
        <v>5.3333333333333339</v>
      </c>
      <c r="AD330" s="105">
        <f t="shared" si="100"/>
        <v>2.6626602564102564</v>
      </c>
      <c r="AE330" s="105">
        <f t="shared" si="100"/>
        <v>1.8590945512820511</v>
      </c>
      <c r="AF330" s="105">
        <f t="shared" si="100"/>
        <v>2.3002804487179489</v>
      </c>
      <c r="AG330" s="105">
        <f t="shared" si="98"/>
        <v>3.2042430492666383</v>
      </c>
      <c r="AI330" s="103">
        <v>1</v>
      </c>
      <c r="AJ330" s="105">
        <f t="shared" si="99"/>
        <v>3.2042430492666383</v>
      </c>
    </row>
    <row r="331" spans="1:36" outlineLevel="1" x14ac:dyDescent="0.25">
      <c r="A331" s="103" t="str">
        <f t="shared" si="94"/>
        <v>PuyallupRoll offRORENT40P</v>
      </c>
      <c r="B331" s="103" t="s">
        <v>698</v>
      </c>
      <c r="C331" s="103" t="s">
        <v>699</v>
      </c>
      <c r="D331" s="200">
        <v>170.07</v>
      </c>
      <c r="E331" s="200">
        <v>171.69</v>
      </c>
      <c r="F331" s="200">
        <v>197.85</v>
      </c>
      <c r="G331" s="129">
        <v>377.6</v>
      </c>
      <c r="H331" s="129">
        <v>377.6</v>
      </c>
      <c r="I331" s="129">
        <v>395.7</v>
      </c>
      <c r="J331" s="129">
        <v>395.7</v>
      </c>
      <c r="K331" s="129">
        <v>395.7</v>
      </c>
      <c r="L331" s="129">
        <v>395.7</v>
      </c>
      <c r="M331" s="129">
        <v>395.7</v>
      </c>
      <c r="N331" s="129">
        <v>395.7</v>
      </c>
      <c r="O331" s="129">
        <v>395.7</v>
      </c>
      <c r="P331" s="129">
        <v>374.06</v>
      </c>
      <c r="Q331" s="129">
        <v>374.06</v>
      </c>
      <c r="R331" s="129">
        <v>374.06</v>
      </c>
      <c r="S331" s="130">
        <f t="shared" si="95"/>
        <v>4647.28</v>
      </c>
      <c r="U331" s="105">
        <f t="shared" si="96"/>
        <v>2.1993127147766325</v>
      </c>
      <c r="V331" s="105">
        <f t="shared" si="96"/>
        <v>2.1993127147766325</v>
      </c>
      <c r="W331" s="105">
        <f t="shared" si="101"/>
        <v>2</v>
      </c>
      <c r="X331" s="105">
        <f t="shared" si="101"/>
        <v>2</v>
      </c>
      <c r="Y331" s="105">
        <f t="shared" si="101"/>
        <v>2</v>
      </c>
      <c r="Z331" s="105">
        <f t="shared" si="101"/>
        <v>2</v>
      </c>
      <c r="AA331" s="105">
        <f t="shared" si="101"/>
        <v>2</v>
      </c>
      <c r="AB331" s="105">
        <f t="shared" si="100"/>
        <v>2</v>
      </c>
      <c r="AC331" s="105">
        <f t="shared" si="100"/>
        <v>2</v>
      </c>
      <c r="AD331" s="105">
        <f t="shared" si="100"/>
        <v>1.8906242102602984</v>
      </c>
      <c r="AE331" s="105">
        <f t="shared" si="100"/>
        <v>1.8906242102602984</v>
      </c>
      <c r="AF331" s="105">
        <f t="shared" si="100"/>
        <v>1.8906242102602984</v>
      </c>
      <c r="AG331" s="105">
        <f t="shared" si="98"/>
        <v>2.00587483836118</v>
      </c>
      <c r="AI331" s="103">
        <v>1</v>
      </c>
      <c r="AJ331" s="105">
        <f t="shared" si="99"/>
        <v>2.00587483836118</v>
      </c>
    </row>
    <row r="332" spans="1:36" outlineLevel="1" x14ac:dyDescent="0.25">
      <c r="A332" s="103" t="str">
        <f t="shared" si="94"/>
        <v>PuyallupRoll offRORENT40T</v>
      </c>
      <c r="B332" s="103" t="s">
        <v>700</v>
      </c>
      <c r="C332" s="103" t="s">
        <v>701</v>
      </c>
      <c r="D332" s="200">
        <v>226.22</v>
      </c>
      <c r="E332" s="200">
        <v>228.38</v>
      </c>
      <c r="F332" s="200">
        <v>263.17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43.86</v>
      </c>
      <c r="O332" s="129">
        <v>0</v>
      </c>
      <c r="P332" s="129">
        <v>0</v>
      </c>
      <c r="Q332" s="129">
        <v>0</v>
      </c>
      <c r="R332" s="129">
        <v>0</v>
      </c>
      <c r="S332" s="130">
        <f t="shared" si="95"/>
        <v>43.86</v>
      </c>
      <c r="U332" s="105">
        <f t="shared" si="96"/>
        <v>0</v>
      </c>
      <c r="V332" s="105">
        <f t="shared" si="96"/>
        <v>0</v>
      </c>
      <c r="W332" s="105">
        <f t="shared" si="101"/>
        <v>0</v>
      </c>
      <c r="X332" s="105">
        <f t="shared" si="101"/>
        <v>0</v>
      </c>
      <c r="Y332" s="105">
        <f t="shared" si="101"/>
        <v>0</v>
      </c>
      <c r="Z332" s="105">
        <f t="shared" si="101"/>
        <v>0</v>
      </c>
      <c r="AA332" s="105">
        <f t="shared" si="101"/>
        <v>0</v>
      </c>
      <c r="AB332" s="105">
        <f t="shared" si="100"/>
        <v>0.16666033362465327</v>
      </c>
      <c r="AC332" s="105">
        <f t="shared" si="100"/>
        <v>0</v>
      </c>
      <c r="AD332" s="105">
        <f t="shared" si="100"/>
        <v>0</v>
      </c>
      <c r="AE332" s="105">
        <f t="shared" si="100"/>
        <v>0</v>
      </c>
      <c r="AF332" s="105">
        <f t="shared" si="100"/>
        <v>0</v>
      </c>
      <c r="AG332" s="105">
        <f t="shared" si="98"/>
        <v>1.3888361135387772E-2</v>
      </c>
      <c r="AI332" s="103">
        <v>1</v>
      </c>
      <c r="AJ332" s="105">
        <f t="shared" si="99"/>
        <v>1.3888361135387772E-2</v>
      </c>
    </row>
    <row r="333" spans="1:36" outlineLevel="1" x14ac:dyDescent="0.25">
      <c r="A333" s="103" t="str">
        <f t="shared" si="94"/>
        <v>PuyallupRoll offRECYHAUL10</v>
      </c>
      <c r="B333" s="103" t="s">
        <v>702</v>
      </c>
      <c r="C333" s="103" t="s">
        <v>703</v>
      </c>
      <c r="D333" s="200">
        <v>0</v>
      </c>
      <c r="E333" s="200">
        <v>0</v>
      </c>
      <c r="F333" s="200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29">
        <v>0</v>
      </c>
      <c r="S333" s="130">
        <f t="shared" si="95"/>
        <v>0</v>
      </c>
      <c r="U333" s="105">
        <f t="shared" si="96"/>
        <v>0</v>
      </c>
      <c r="V333" s="105">
        <f t="shared" si="96"/>
        <v>0</v>
      </c>
      <c r="W333" s="105">
        <f t="shared" si="101"/>
        <v>0</v>
      </c>
      <c r="X333" s="105">
        <f t="shared" si="101"/>
        <v>0</v>
      </c>
      <c r="Y333" s="105">
        <f t="shared" si="101"/>
        <v>0</v>
      </c>
      <c r="Z333" s="105">
        <f t="shared" si="101"/>
        <v>0</v>
      </c>
      <c r="AA333" s="105">
        <f t="shared" si="101"/>
        <v>0</v>
      </c>
      <c r="AB333" s="105">
        <f t="shared" si="100"/>
        <v>0</v>
      </c>
      <c r="AC333" s="105">
        <f t="shared" si="100"/>
        <v>0</v>
      </c>
      <c r="AD333" s="105">
        <f t="shared" si="100"/>
        <v>0</v>
      </c>
      <c r="AE333" s="105">
        <f t="shared" si="100"/>
        <v>0</v>
      </c>
      <c r="AF333" s="105">
        <f t="shared" si="100"/>
        <v>0</v>
      </c>
      <c r="AG333" s="105">
        <f t="shared" si="98"/>
        <v>0</v>
      </c>
    </row>
    <row r="334" spans="1:36" outlineLevel="1" x14ac:dyDescent="0.25">
      <c r="A334" s="103" t="str">
        <f t="shared" si="94"/>
        <v>PuyallupRoll offRECYHAUL12</v>
      </c>
      <c r="B334" s="103" t="s">
        <v>704</v>
      </c>
      <c r="C334" s="103" t="s">
        <v>705</v>
      </c>
      <c r="D334" s="200">
        <v>0</v>
      </c>
      <c r="E334" s="200">
        <v>0</v>
      </c>
      <c r="F334" s="200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29">
        <v>0</v>
      </c>
      <c r="S334" s="130">
        <f t="shared" si="95"/>
        <v>0</v>
      </c>
      <c r="U334" s="105">
        <f t="shared" si="96"/>
        <v>0</v>
      </c>
      <c r="V334" s="105">
        <f t="shared" si="96"/>
        <v>0</v>
      </c>
      <c r="W334" s="105">
        <f t="shared" si="101"/>
        <v>0</v>
      </c>
      <c r="X334" s="105">
        <f t="shared" si="101"/>
        <v>0</v>
      </c>
      <c r="Y334" s="105">
        <f t="shared" si="101"/>
        <v>0</v>
      </c>
      <c r="Z334" s="105">
        <f t="shared" si="101"/>
        <v>0</v>
      </c>
      <c r="AA334" s="105">
        <f t="shared" si="101"/>
        <v>0</v>
      </c>
      <c r="AB334" s="105">
        <f t="shared" si="100"/>
        <v>0</v>
      </c>
      <c r="AC334" s="105">
        <f t="shared" si="100"/>
        <v>0</v>
      </c>
      <c r="AD334" s="105">
        <f t="shared" si="100"/>
        <v>0</v>
      </c>
      <c r="AE334" s="105">
        <f t="shared" si="100"/>
        <v>0</v>
      </c>
      <c r="AF334" s="105">
        <f t="shared" si="100"/>
        <v>0</v>
      </c>
      <c r="AG334" s="105">
        <f t="shared" si="98"/>
        <v>0</v>
      </c>
    </row>
    <row r="335" spans="1:36" outlineLevel="1" x14ac:dyDescent="0.25">
      <c r="A335" s="103" t="str">
        <f t="shared" si="94"/>
        <v>PuyallupRoll offRECYHAUL15</v>
      </c>
      <c r="B335" s="103" t="s">
        <v>706</v>
      </c>
      <c r="C335" s="103" t="s">
        <v>707</v>
      </c>
      <c r="D335" s="200">
        <v>0</v>
      </c>
      <c r="E335" s="200">
        <v>0</v>
      </c>
      <c r="F335" s="200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29">
        <v>0</v>
      </c>
      <c r="S335" s="130">
        <f t="shared" si="95"/>
        <v>0</v>
      </c>
      <c r="U335" s="105">
        <f t="shared" si="96"/>
        <v>0</v>
      </c>
      <c r="V335" s="105">
        <f t="shared" si="96"/>
        <v>0</v>
      </c>
      <c r="W335" s="105">
        <f t="shared" si="101"/>
        <v>0</v>
      </c>
      <c r="X335" s="105">
        <f t="shared" si="101"/>
        <v>0</v>
      </c>
      <c r="Y335" s="105">
        <f t="shared" si="101"/>
        <v>0</v>
      </c>
      <c r="Z335" s="105">
        <f t="shared" si="101"/>
        <v>0</v>
      </c>
      <c r="AA335" s="105">
        <f t="shared" si="101"/>
        <v>0</v>
      </c>
      <c r="AB335" s="105">
        <f t="shared" si="100"/>
        <v>0</v>
      </c>
      <c r="AC335" s="105">
        <f t="shared" si="100"/>
        <v>0</v>
      </c>
      <c r="AD335" s="105">
        <f t="shared" si="100"/>
        <v>0</v>
      </c>
      <c r="AE335" s="105">
        <f t="shared" si="100"/>
        <v>0</v>
      </c>
      <c r="AF335" s="105">
        <f t="shared" si="100"/>
        <v>0</v>
      </c>
      <c r="AG335" s="105">
        <f t="shared" si="98"/>
        <v>0</v>
      </c>
    </row>
    <row r="336" spans="1:36" outlineLevel="1" x14ac:dyDescent="0.25">
      <c r="A336" s="103" t="str">
        <f t="shared" si="94"/>
        <v>PuyallupRoll offRECYHAUL20</v>
      </c>
      <c r="B336" s="103" t="s">
        <v>708</v>
      </c>
      <c r="C336" s="103" t="s">
        <v>709</v>
      </c>
      <c r="D336" s="200">
        <v>0</v>
      </c>
      <c r="E336" s="200">
        <v>0</v>
      </c>
      <c r="F336" s="200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29">
        <v>0</v>
      </c>
      <c r="S336" s="130">
        <f t="shared" si="95"/>
        <v>0</v>
      </c>
      <c r="U336" s="105">
        <f t="shared" si="96"/>
        <v>0</v>
      </c>
      <c r="V336" s="105">
        <f t="shared" si="96"/>
        <v>0</v>
      </c>
      <c r="W336" s="105">
        <f t="shared" si="101"/>
        <v>0</v>
      </c>
      <c r="X336" s="105">
        <f t="shared" si="101"/>
        <v>0</v>
      </c>
      <c r="Y336" s="105">
        <f t="shared" si="101"/>
        <v>0</v>
      </c>
      <c r="Z336" s="105">
        <f t="shared" si="101"/>
        <v>0</v>
      </c>
      <c r="AA336" s="105">
        <f t="shared" si="101"/>
        <v>0</v>
      </c>
      <c r="AB336" s="105">
        <f t="shared" si="100"/>
        <v>0</v>
      </c>
      <c r="AC336" s="105">
        <f t="shared" si="100"/>
        <v>0</v>
      </c>
      <c r="AD336" s="105">
        <f t="shared" si="100"/>
        <v>0</v>
      </c>
      <c r="AE336" s="105">
        <f t="shared" si="100"/>
        <v>0</v>
      </c>
      <c r="AF336" s="105">
        <f t="shared" si="100"/>
        <v>0</v>
      </c>
      <c r="AG336" s="105">
        <f t="shared" si="98"/>
        <v>0</v>
      </c>
    </row>
    <row r="337" spans="1:33" outlineLevel="1" x14ac:dyDescent="0.25">
      <c r="A337" s="103" t="str">
        <f t="shared" si="94"/>
        <v>PuyallupRoll offRECYHAUL25</v>
      </c>
      <c r="B337" s="103" t="s">
        <v>710</v>
      </c>
      <c r="C337" s="103" t="s">
        <v>711</v>
      </c>
      <c r="D337" s="200">
        <v>0</v>
      </c>
      <c r="E337" s="200">
        <v>0</v>
      </c>
      <c r="F337" s="200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29">
        <v>0</v>
      </c>
      <c r="S337" s="130">
        <f t="shared" si="95"/>
        <v>0</v>
      </c>
      <c r="U337" s="105">
        <f t="shared" si="96"/>
        <v>0</v>
      </c>
      <c r="V337" s="105">
        <f t="shared" si="96"/>
        <v>0</v>
      </c>
      <c r="W337" s="105">
        <f t="shared" si="101"/>
        <v>0</v>
      </c>
      <c r="X337" s="105">
        <f t="shared" si="101"/>
        <v>0</v>
      </c>
      <c r="Y337" s="105">
        <f t="shared" si="101"/>
        <v>0</v>
      </c>
      <c r="Z337" s="105">
        <f t="shared" si="101"/>
        <v>0</v>
      </c>
      <c r="AA337" s="105">
        <f t="shared" si="101"/>
        <v>0</v>
      </c>
      <c r="AB337" s="105">
        <f t="shared" si="100"/>
        <v>0</v>
      </c>
      <c r="AC337" s="105">
        <f t="shared" si="100"/>
        <v>0</v>
      </c>
      <c r="AD337" s="105">
        <f t="shared" si="100"/>
        <v>0</v>
      </c>
      <c r="AE337" s="105">
        <f t="shared" si="100"/>
        <v>0</v>
      </c>
      <c r="AF337" s="105">
        <f t="shared" si="100"/>
        <v>0</v>
      </c>
      <c r="AG337" s="105">
        <f t="shared" si="98"/>
        <v>0</v>
      </c>
    </row>
    <row r="338" spans="1:33" outlineLevel="1" x14ac:dyDescent="0.25">
      <c r="A338" s="103" t="str">
        <f t="shared" si="94"/>
        <v>PuyallupRoll offRECYHAUL30</v>
      </c>
      <c r="B338" s="103" t="s">
        <v>712</v>
      </c>
      <c r="C338" s="103" t="s">
        <v>713</v>
      </c>
      <c r="D338" s="200">
        <v>0</v>
      </c>
      <c r="E338" s="200">
        <v>0</v>
      </c>
      <c r="F338" s="200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29">
        <v>0</v>
      </c>
      <c r="S338" s="130">
        <f t="shared" si="95"/>
        <v>0</v>
      </c>
      <c r="U338" s="105">
        <f t="shared" si="96"/>
        <v>0</v>
      </c>
      <c r="V338" s="105">
        <f t="shared" si="96"/>
        <v>0</v>
      </c>
      <c r="W338" s="105">
        <f t="shared" si="101"/>
        <v>0</v>
      </c>
      <c r="X338" s="105">
        <f t="shared" si="101"/>
        <v>0</v>
      </c>
      <c r="Y338" s="105">
        <f t="shared" si="101"/>
        <v>0</v>
      </c>
      <c r="Z338" s="105">
        <f t="shared" si="101"/>
        <v>0</v>
      </c>
      <c r="AA338" s="105">
        <f t="shared" si="101"/>
        <v>0</v>
      </c>
      <c r="AB338" s="105">
        <f t="shared" si="100"/>
        <v>0</v>
      </c>
      <c r="AC338" s="105">
        <f t="shared" si="100"/>
        <v>0</v>
      </c>
      <c r="AD338" s="105">
        <f t="shared" si="100"/>
        <v>0</v>
      </c>
      <c r="AE338" s="105">
        <f t="shared" si="100"/>
        <v>0</v>
      </c>
      <c r="AF338" s="105">
        <f t="shared" si="100"/>
        <v>0</v>
      </c>
      <c r="AG338" s="105">
        <f t="shared" si="98"/>
        <v>0</v>
      </c>
    </row>
    <row r="339" spans="1:33" outlineLevel="1" x14ac:dyDescent="0.25">
      <c r="A339" s="103" t="str">
        <f t="shared" si="94"/>
        <v>PuyallupRoll offRECYHAUL40</v>
      </c>
      <c r="B339" s="103" t="s">
        <v>714</v>
      </c>
      <c r="C339" s="103" t="s">
        <v>715</v>
      </c>
      <c r="D339" s="200">
        <v>0</v>
      </c>
      <c r="E339" s="200">
        <v>0</v>
      </c>
      <c r="F339" s="200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29">
        <v>0</v>
      </c>
      <c r="S339" s="130">
        <f t="shared" si="95"/>
        <v>0</v>
      </c>
      <c r="U339" s="105">
        <f t="shared" si="96"/>
        <v>0</v>
      </c>
      <c r="V339" s="105">
        <f t="shared" si="96"/>
        <v>0</v>
      </c>
      <c r="W339" s="105">
        <f t="shared" si="101"/>
        <v>0</v>
      </c>
      <c r="X339" s="105">
        <f t="shared" si="101"/>
        <v>0</v>
      </c>
      <c r="Y339" s="105">
        <f t="shared" si="101"/>
        <v>0</v>
      </c>
      <c r="Z339" s="105">
        <f t="shared" si="101"/>
        <v>0</v>
      </c>
      <c r="AA339" s="105">
        <f t="shared" si="101"/>
        <v>0</v>
      </c>
      <c r="AB339" s="105">
        <f t="shared" si="100"/>
        <v>0</v>
      </c>
      <c r="AC339" s="105">
        <f t="shared" si="100"/>
        <v>0</v>
      </c>
      <c r="AD339" s="105">
        <f t="shared" si="100"/>
        <v>0</v>
      </c>
      <c r="AE339" s="105">
        <f t="shared" si="100"/>
        <v>0</v>
      </c>
      <c r="AF339" s="105">
        <f t="shared" si="100"/>
        <v>0</v>
      </c>
      <c r="AG339" s="105">
        <f t="shared" si="98"/>
        <v>0</v>
      </c>
    </row>
    <row r="340" spans="1:33" outlineLevel="1" x14ac:dyDescent="0.25">
      <c r="A340" s="103" t="str">
        <f t="shared" si="94"/>
        <v>PuyallupRoll offRECYHAUL50</v>
      </c>
      <c r="B340" s="103" t="s">
        <v>716</v>
      </c>
      <c r="C340" s="103" t="s">
        <v>717</v>
      </c>
      <c r="D340" s="200">
        <v>0</v>
      </c>
      <c r="E340" s="200">
        <v>0</v>
      </c>
      <c r="F340" s="200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29">
        <v>0</v>
      </c>
      <c r="S340" s="130">
        <f t="shared" si="95"/>
        <v>0</v>
      </c>
      <c r="U340" s="105">
        <f t="shared" si="96"/>
        <v>0</v>
      </c>
      <c r="V340" s="105">
        <f t="shared" si="96"/>
        <v>0</v>
      </c>
      <c r="W340" s="105">
        <f t="shared" si="101"/>
        <v>0</v>
      </c>
      <c r="X340" s="105">
        <f t="shared" si="101"/>
        <v>0</v>
      </c>
      <c r="Y340" s="105">
        <f t="shared" si="101"/>
        <v>0</v>
      </c>
      <c r="Z340" s="105">
        <f t="shared" si="101"/>
        <v>0</v>
      </c>
      <c r="AA340" s="105">
        <f t="shared" si="101"/>
        <v>0</v>
      </c>
      <c r="AB340" s="105">
        <f t="shared" si="100"/>
        <v>0</v>
      </c>
      <c r="AC340" s="105">
        <f t="shared" si="100"/>
        <v>0</v>
      </c>
      <c r="AD340" s="105">
        <f t="shared" si="100"/>
        <v>0</v>
      </c>
      <c r="AE340" s="105">
        <f t="shared" si="100"/>
        <v>0</v>
      </c>
      <c r="AF340" s="105">
        <f t="shared" si="100"/>
        <v>0</v>
      </c>
      <c r="AG340" s="105">
        <f t="shared" si="98"/>
        <v>0</v>
      </c>
    </row>
    <row r="341" spans="1:33" outlineLevel="1" x14ac:dyDescent="0.25">
      <c r="A341" s="103" t="str">
        <f t="shared" si="94"/>
        <v>PuyallupRoll offRECYHAULCOMP</v>
      </c>
      <c r="B341" s="103" t="s">
        <v>718</v>
      </c>
      <c r="C341" s="103" t="s">
        <v>719</v>
      </c>
      <c r="D341" s="200">
        <v>0</v>
      </c>
      <c r="E341" s="200">
        <v>0</v>
      </c>
      <c r="F341" s="200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29">
        <v>0</v>
      </c>
      <c r="S341" s="130">
        <f t="shared" si="95"/>
        <v>0</v>
      </c>
      <c r="U341" s="105">
        <f t="shared" si="96"/>
        <v>0</v>
      </c>
      <c r="V341" s="105">
        <f t="shared" si="96"/>
        <v>0</v>
      </c>
      <c r="W341" s="105">
        <f t="shared" si="101"/>
        <v>0</v>
      </c>
      <c r="X341" s="105">
        <f t="shared" si="101"/>
        <v>0</v>
      </c>
      <c r="Y341" s="105">
        <f t="shared" si="101"/>
        <v>0</v>
      </c>
      <c r="Z341" s="105">
        <f t="shared" si="101"/>
        <v>0</v>
      </c>
      <c r="AA341" s="105">
        <f t="shared" si="101"/>
        <v>0</v>
      </c>
      <c r="AB341" s="105">
        <f t="shared" si="100"/>
        <v>0</v>
      </c>
      <c r="AC341" s="105">
        <f t="shared" si="100"/>
        <v>0</v>
      </c>
      <c r="AD341" s="105">
        <f t="shared" si="100"/>
        <v>0</v>
      </c>
      <c r="AE341" s="105">
        <f t="shared" si="100"/>
        <v>0</v>
      </c>
      <c r="AF341" s="105">
        <f t="shared" si="100"/>
        <v>0</v>
      </c>
      <c r="AG341" s="105">
        <f t="shared" si="98"/>
        <v>0</v>
      </c>
    </row>
    <row r="342" spans="1:33" outlineLevel="1" x14ac:dyDescent="0.25">
      <c r="A342" s="103" t="str">
        <f t="shared" si="94"/>
        <v>PuyallupRoll offRECYRENT12</v>
      </c>
      <c r="B342" s="103" t="s">
        <v>720</v>
      </c>
      <c r="C342" s="103" t="s">
        <v>721</v>
      </c>
      <c r="D342" s="200">
        <v>0</v>
      </c>
      <c r="E342" s="200">
        <v>0</v>
      </c>
      <c r="F342" s="200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29">
        <v>0</v>
      </c>
      <c r="S342" s="130">
        <f t="shared" si="95"/>
        <v>0</v>
      </c>
      <c r="U342" s="105">
        <f t="shared" si="96"/>
        <v>0</v>
      </c>
      <c r="V342" s="105">
        <f t="shared" si="96"/>
        <v>0</v>
      </c>
      <c r="W342" s="105">
        <f t="shared" si="101"/>
        <v>0</v>
      </c>
      <c r="X342" s="105">
        <f t="shared" si="101"/>
        <v>0</v>
      </c>
      <c r="Y342" s="105">
        <f t="shared" si="101"/>
        <v>0</v>
      </c>
      <c r="Z342" s="105">
        <f t="shared" si="101"/>
        <v>0</v>
      </c>
      <c r="AA342" s="105">
        <f t="shared" si="101"/>
        <v>0</v>
      </c>
      <c r="AB342" s="105">
        <f t="shared" si="100"/>
        <v>0</v>
      </c>
      <c r="AC342" s="105">
        <f t="shared" si="100"/>
        <v>0</v>
      </c>
      <c r="AD342" s="105">
        <f t="shared" si="100"/>
        <v>0</v>
      </c>
      <c r="AE342" s="105">
        <f t="shared" si="100"/>
        <v>0</v>
      </c>
      <c r="AF342" s="105">
        <f t="shared" si="100"/>
        <v>0</v>
      </c>
      <c r="AG342" s="105">
        <f t="shared" si="98"/>
        <v>0</v>
      </c>
    </row>
    <row r="343" spans="1:33" outlineLevel="1" x14ac:dyDescent="0.25">
      <c r="A343" s="103" t="str">
        <f t="shared" si="94"/>
        <v>PuyallupRoll offRECYRENT15</v>
      </c>
      <c r="B343" s="103" t="s">
        <v>722</v>
      </c>
      <c r="C343" s="103" t="s">
        <v>723</v>
      </c>
      <c r="D343" s="200">
        <v>0</v>
      </c>
      <c r="E343" s="200">
        <v>0</v>
      </c>
      <c r="F343" s="200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29">
        <v>0</v>
      </c>
      <c r="S343" s="130">
        <f t="shared" si="95"/>
        <v>0</v>
      </c>
      <c r="U343" s="105">
        <f t="shared" si="96"/>
        <v>0</v>
      </c>
      <c r="V343" s="105">
        <f t="shared" si="96"/>
        <v>0</v>
      </c>
      <c r="W343" s="105">
        <f t="shared" si="101"/>
        <v>0</v>
      </c>
      <c r="X343" s="105">
        <f t="shared" si="101"/>
        <v>0</v>
      </c>
      <c r="Y343" s="105">
        <f t="shared" si="101"/>
        <v>0</v>
      </c>
      <c r="Z343" s="105">
        <f t="shared" si="101"/>
        <v>0</v>
      </c>
      <c r="AA343" s="105">
        <f t="shared" si="101"/>
        <v>0</v>
      </c>
      <c r="AB343" s="105">
        <f t="shared" si="100"/>
        <v>0</v>
      </c>
      <c r="AC343" s="105">
        <f t="shared" si="100"/>
        <v>0</v>
      </c>
      <c r="AD343" s="105">
        <f t="shared" si="100"/>
        <v>0</v>
      </c>
      <c r="AE343" s="105">
        <f t="shared" si="100"/>
        <v>0</v>
      </c>
      <c r="AF343" s="105">
        <f t="shared" si="100"/>
        <v>0</v>
      </c>
      <c r="AG343" s="105">
        <f t="shared" si="98"/>
        <v>0</v>
      </c>
    </row>
    <row r="344" spans="1:33" outlineLevel="1" x14ac:dyDescent="0.25">
      <c r="A344" s="103" t="str">
        <f t="shared" si="94"/>
        <v>PuyallupRoll offRECYRENT20</v>
      </c>
      <c r="B344" s="103" t="s">
        <v>724</v>
      </c>
      <c r="C344" s="103" t="s">
        <v>725</v>
      </c>
      <c r="D344" s="200">
        <v>0</v>
      </c>
      <c r="E344" s="200">
        <v>0</v>
      </c>
      <c r="F344" s="200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29">
        <v>0</v>
      </c>
      <c r="S344" s="130">
        <f t="shared" si="95"/>
        <v>0</v>
      </c>
      <c r="U344" s="105">
        <f t="shared" si="96"/>
        <v>0</v>
      </c>
      <c r="V344" s="105">
        <f t="shared" si="96"/>
        <v>0</v>
      </c>
      <c r="W344" s="105">
        <f t="shared" si="101"/>
        <v>0</v>
      </c>
      <c r="X344" s="105">
        <f t="shared" si="101"/>
        <v>0</v>
      </c>
      <c r="Y344" s="105">
        <f t="shared" si="101"/>
        <v>0</v>
      </c>
      <c r="Z344" s="105">
        <f t="shared" si="101"/>
        <v>0</v>
      </c>
      <c r="AA344" s="105">
        <f t="shared" si="101"/>
        <v>0</v>
      </c>
      <c r="AB344" s="105">
        <f t="shared" si="100"/>
        <v>0</v>
      </c>
      <c r="AC344" s="105">
        <f t="shared" si="100"/>
        <v>0</v>
      </c>
      <c r="AD344" s="105">
        <f t="shared" si="100"/>
        <v>0</v>
      </c>
      <c r="AE344" s="105">
        <f t="shared" si="100"/>
        <v>0</v>
      </c>
      <c r="AF344" s="105">
        <f t="shared" si="100"/>
        <v>0</v>
      </c>
      <c r="AG344" s="105">
        <f t="shared" si="98"/>
        <v>0</v>
      </c>
    </row>
    <row r="345" spans="1:33" outlineLevel="1" x14ac:dyDescent="0.25">
      <c r="A345" s="103" t="str">
        <f t="shared" si="94"/>
        <v>PuyallupRoll offRECYRENT25</v>
      </c>
      <c r="B345" s="103" t="s">
        <v>726</v>
      </c>
      <c r="C345" s="103" t="s">
        <v>727</v>
      </c>
      <c r="D345" s="200">
        <v>0</v>
      </c>
      <c r="E345" s="200">
        <v>0</v>
      </c>
      <c r="F345" s="200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29">
        <v>0</v>
      </c>
      <c r="S345" s="130">
        <f t="shared" si="95"/>
        <v>0</v>
      </c>
      <c r="U345" s="105">
        <f t="shared" si="96"/>
        <v>0</v>
      </c>
      <c r="V345" s="105">
        <f t="shared" si="96"/>
        <v>0</v>
      </c>
      <c r="W345" s="105">
        <f t="shared" si="101"/>
        <v>0</v>
      </c>
      <c r="X345" s="105">
        <f t="shared" si="101"/>
        <v>0</v>
      </c>
      <c r="Y345" s="105">
        <f t="shared" si="101"/>
        <v>0</v>
      </c>
      <c r="Z345" s="105">
        <f t="shared" si="101"/>
        <v>0</v>
      </c>
      <c r="AA345" s="105">
        <f t="shared" si="101"/>
        <v>0</v>
      </c>
      <c r="AB345" s="105">
        <f t="shared" si="100"/>
        <v>0</v>
      </c>
      <c r="AC345" s="105">
        <f t="shared" si="100"/>
        <v>0</v>
      </c>
      <c r="AD345" s="105">
        <f t="shared" si="100"/>
        <v>0</v>
      </c>
      <c r="AE345" s="105">
        <f t="shared" si="100"/>
        <v>0</v>
      </c>
      <c r="AF345" s="105">
        <f t="shared" si="100"/>
        <v>0</v>
      </c>
      <c r="AG345" s="105">
        <f t="shared" si="98"/>
        <v>0</v>
      </c>
    </row>
    <row r="346" spans="1:33" outlineLevel="1" x14ac:dyDescent="0.25">
      <c r="A346" s="103" t="str">
        <f t="shared" si="94"/>
        <v>PuyallupRoll offRECYRENT30</v>
      </c>
      <c r="B346" s="103" t="s">
        <v>728</v>
      </c>
      <c r="C346" s="103" t="s">
        <v>729</v>
      </c>
      <c r="D346" s="200">
        <v>0</v>
      </c>
      <c r="E346" s="200">
        <v>0</v>
      </c>
      <c r="F346" s="200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29">
        <v>0</v>
      </c>
      <c r="S346" s="130">
        <f t="shared" si="95"/>
        <v>0</v>
      </c>
      <c r="U346" s="105">
        <f t="shared" si="96"/>
        <v>0</v>
      </c>
      <c r="V346" s="105">
        <f t="shared" si="96"/>
        <v>0</v>
      </c>
      <c r="W346" s="105">
        <f t="shared" si="101"/>
        <v>0</v>
      </c>
      <c r="X346" s="105">
        <f t="shared" si="101"/>
        <v>0</v>
      </c>
      <c r="Y346" s="105">
        <f t="shared" si="101"/>
        <v>0</v>
      </c>
      <c r="Z346" s="105">
        <f t="shared" si="101"/>
        <v>0</v>
      </c>
      <c r="AA346" s="105">
        <f t="shared" si="101"/>
        <v>0</v>
      </c>
      <c r="AB346" s="105">
        <f t="shared" si="100"/>
        <v>0</v>
      </c>
      <c r="AC346" s="105">
        <f t="shared" si="100"/>
        <v>0</v>
      </c>
      <c r="AD346" s="105">
        <f t="shared" si="100"/>
        <v>0</v>
      </c>
      <c r="AE346" s="105">
        <f t="shared" si="100"/>
        <v>0</v>
      </c>
      <c r="AF346" s="105">
        <f t="shared" si="100"/>
        <v>0</v>
      </c>
      <c r="AG346" s="105">
        <f t="shared" si="98"/>
        <v>0</v>
      </c>
    </row>
    <row r="347" spans="1:33" outlineLevel="1" x14ac:dyDescent="0.25">
      <c r="A347" s="103" t="str">
        <f t="shared" si="94"/>
        <v>PuyallupRoll offRECYRENT40</v>
      </c>
      <c r="B347" s="103" t="s">
        <v>730</v>
      </c>
      <c r="C347" s="103" t="s">
        <v>731</v>
      </c>
      <c r="D347" s="200">
        <v>0</v>
      </c>
      <c r="E347" s="200">
        <v>0</v>
      </c>
      <c r="F347" s="200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29">
        <v>0</v>
      </c>
      <c r="S347" s="130">
        <f t="shared" si="95"/>
        <v>0</v>
      </c>
      <c r="U347" s="105">
        <f t="shared" si="96"/>
        <v>0</v>
      </c>
      <c r="V347" s="105">
        <f t="shared" si="96"/>
        <v>0</v>
      </c>
      <c r="W347" s="105">
        <f t="shared" si="101"/>
        <v>0</v>
      </c>
      <c r="X347" s="105">
        <f t="shared" si="101"/>
        <v>0</v>
      </c>
      <c r="Y347" s="105">
        <f t="shared" si="101"/>
        <v>0</v>
      </c>
      <c r="Z347" s="105">
        <f t="shared" si="101"/>
        <v>0</v>
      </c>
      <c r="AA347" s="105">
        <f t="shared" si="101"/>
        <v>0</v>
      </c>
      <c r="AB347" s="105">
        <f t="shared" si="100"/>
        <v>0</v>
      </c>
      <c r="AC347" s="105">
        <f t="shared" si="100"/>
        <v>0</v>
      </c>
      <c r="AD347" s="105">
        <f t="shared" si="100"/>
        <v>0</v>
      </c>
      <c r="AE347" s="105">
        <f t="shared" si="100"/>
        <v>0</v>
      </c>
      <c r="AF347" s="105">
        <f t="shared" si="100"/>
        <v>0</v>
      </c>
      <c r="AG347" s="105">
        <f t="shared" si="98"/>
        <v>0</v>
      </c>
    </row>
    <row r="348" spans="1:33" outlineLevel="1" x14ac:dyDescent="0.25">
      <c r="A348" s="103" t="str">
        <f t="shared" si="94"/>
        <v>PuyallupRoll offRECYRENT50</v>
      </c>
      <c r="B348" s="103" t="s">
        <v>732</v>
      </c>
      <c r="C348" s="103" t="s">
        <v>733</v>
      </c>
      <c r="D348" s="200">
        <v>0</v>
      </c>
      <c r="E348" s="200">
        <v>0</v>
      </c>
      <c r="F348" s="200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29">
        <v>0</v>
      </c>
      <c r="S348" s="130">
        <f t="shared" si="95"/>
        <v>0</v>
      </c>
      <c r="U348" s="105">
        <f t="shared" si="96"/>
        <v>0</v>
      </c>
      <c r="V348" s="105">
        <f t="shared" si="96"/>
        <v>0</v>
      </c>
      <c r="W348" s="105">
        <f t="shared" si="101"/>
        <v>0</v>
      </c>
      <c r="X348" s="105">
        <f t="shared" si="101"/>
        <v>0</v>
      </c>
      <c r="Y348" s="105">
        <f t="shared" si="101"/>
        <v>0</v>
      </c>
      <c r="Z348" s="105">
        <f t="shared" si="101"/>
        <v>0</v>
      </c>
      <c r="AA348" s="105">
        <f t="shared" si="101"/>
        <v>0</v>
      </c>
      <c r="AB348" s="105">
        <f t="shared" si="100"/>
        <v>0</v>
      </c>
      <c r="AC348" s="105">
        <f t="shared" si="100"/>
        <v>0</v>
      </c>
      <c r="AD348" s="105">
        <f t="shared" si="100"/>
        <v>0</v>
      </c>
      <c r="AE348" s="105">
        <f t="shared" si="100"/>
        <v>0</v>
      </c>
      <c r="AF348" s="105">
        <f t="shared" si="100"/>
        <v>0</v>
      </c>
      <c r="AG348" s="105">
        <f t="shared" si="98"/>
        <v>0</v>
      </c>
    </row>
    <row r="349" spans="1:33" outlineLevel="1" x14ac:dyDescent="0.25">
      <c r="A349" s="103" t="str">
        <f t="shared" si="94"/>
        <v>PuyallupRoll offRECYWPROC100</v>
      </c>
      <c r="B349" s="103" t="s">
        <v>734</v>
      </c>
      <c r="C349" s="103" t="s">
        <v>735</v>
      </c>
      <c r="D349" s="200">
        <v>0</v>
      </c>
      <c r="E349" s="200">
        <v>0</v>
      </c>
      <c r="F349" s="200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29">
        <v>0</v>
      </c>
      <c r="S349" s="130">
        <f t="shared" si="95"/>
        <v>0</v>
      </c>
      <c r="U349" s="105">
        <f t="shared" si="96"/>
        <v>0</v>
      </c>
      <c r="V349" s="105">
        <f t="shared" si="96"/>
        <v>0</v>
      </c>
      <c r="W349" s="105">
        <f t="shared" si="101"/>
        <v>0</v>
      </c>
      <c r="X349" s="105">
        <f t="shared" si="101"/>
        <v>0</v>
      </c>
      <c r="Y349" s="105">
        <f t="shared" si="101"/>
        <v>0</v>
      </c>
      <c r="Z349" s="105">
        <f t="shared" si="101"/>
        <v>0</v>
      </c>
      <c r="AA349" s="105">
        <f t="shared" si="101"/>
        <v>0</v>
      </c>
      <c r="AB349" s="105">
        <f t="shared" si="100"/>
        <v>0</v>
      </c>
      <c r="AC349" s="105">
        <f t="shared" si="100"/>
        <v>0</v>
      </c>
      <c r="AD349" s="105">
        <f t="shared" si="100"/>
        <v>0</v>
      </c>
      <c r="AE349" s="105">
        <f t="shared" si="100"/>
        <v>0</v>
      </c>
      <c r="AF349" s="105">
        <f t="shared" si="100"/>
        <v>0</v>
      </c>
      <c r="AG349" s="105">
        <f t="shared" si="98"/>
        <v>0</v>
      </c>
    </row>
    <row r="350" spans="1:33" outlineLevel="1" x14ac:dyDescent="0.25">
      <c r="A350" s="103" t="str">
        <f t="shared" si="94"/>
        <v>PuyallupRoll offRECYWPROC20</v>
      </c>
      <c r="B350" s="103" t="s">
        <v>736</v>
      </c>
      <c r="C350" s="103" t="s">
        <v>737</v>
      </c>
      <c r="D350" s="200">
        <v>0</v>
      </c>
      <c r="E350" s="200">
        <v>0</v>
      </c>
      <c r="F350" s="200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29">
        <v>0</v>
      </c>
      <c r="S350" s="130">
        <f t="shared" si="95"/>
        <v>0</v>
      </c>
      <c r="U350" s="105">
        <f t="shared" si="96"/>
        <v>0</v>
      </c>
      <c r="V350" s="105">
        <f t="shared" si="96"/>
        <v>0</v>
      </c>
      <c r="W350" s="105">
        <f t="shared" si="101"/>
        <v>0</v>
      </c>
      <c r="X350" s="105">
        <f t="shared" si="101"/>
        <v>0</v>
      </c>
      <c r="Y350" s="105">
        <f t="shared" si="101"/>
        <v>0</v>
      </c>
      <c r="Z350" s="105">
        <f t="shared" si="101"/>
        <v>0</v>
      </c>
      <c r="AA350" s="105">
        <f t="shared" si="101"/>
        <v>0</v>
      </c>
      <c r="AB350" s="105">
        <f t="shared" si="100"/>
        <v>0</v>
      </c>
      <c r="AC350" s="105">
        <f t="shared" si="100"/>
        <v>0</v>
      </c>
      <c r="AD350" s="105">
        <f t="shared" si="100"/>
        <v>0</v>
      </c>
      <c r="AE350" s="105">
        <f t="shared" si="100"/>
        <v>0</v>
      </c>
      <c r="AF350" s="105">
        <f t="shared" si="100"/>
        <v>0</v>
      </c>
      <c r="AG350" s="105">
        <f t="shared" si="98"/>
        <v>0</v>
      </c>
    </row>
    <row r="351" spans="1:33" outlineLevel="1" x14ac:dyDescent="0.25">
      <c r="A351" s="103" t="str">
        <f t="shared" si="94"/>
        <v>PuyallupRoll offRECYWPROC25</v>
      </c>
      <c r="B351" s="103" t="s">
        <v>738</v>
      </c>
      <c r="C351" s="103" t="s">
        <v>739</v>
      </c>
      <c r="D351" s="200">
        <v>0</v>
      </c>
      <c r="E351" s="200">
        <v>0</v>
      </c>
      <c r="F351" s="200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29">
        <v>0</v>
      </c>
      <c r="S351" s="130">
        <f t="shared" si="95"/>
        <v>0</v>
      </c>
      <c r="U351" s="105">
        <f t="shared" si="96"/>
        <v>0</v>
      </c>
      <c r="V351" s="105">
        <f t="shared" si="96"/>
        <v>0</v>
      </c>
      <c r="W351" s="105">
        <f t="shared" si="101"/>
        <v>0</v>
      </c>
      <c r="X351" s="105">
        <f t="shared" si="101"/>
        <v>0</v>
      </c>
      <c r="Y351" s="105">
        <f t="shared" si="101"/>
        <v>0</v>
      </c>
      <c r="Z351" s="105">
        <f t="shared" si="101"/>
        <v>0</v>
      </c>
      <c r="AA351" s="105">
        <f t="shared" si="101"/>
        <v>0</v>
      </c>
      <c r="AB351" s="105">
        <f t="shared" si="100"/>
        <v>0</v>
      </c>
      <c r="AC351" s="105">
        <f t="shared" si="100"/>
        <v>0</v>
      </c>
      <c r="AD351" s="105">
        <f t="shared" si="100"/>
        <v>0</v>
      </c>
      <c r="AE351" s="105">
        <f t="shared" si="100"/>
        <v>0</v>
      </c>
      <c r="AF351" s="105">
        <f t="shared" si="100"/>
        <v>0</v>
      </c>
      <c r="AG351" s="105">
        <f t="shared" si="98"/>
        <v>0</v>
      </c>
    </row>
    <row r="352" spans="1:33" outlineLevel="1" x14ac:dyDescent="0.25">
      <c r="A352" s="103" t="str">
        <f t="shared" si="94"/>
        <v>PuyallupRoll offRECYWPROC30</v>
      </c>
      <c r="B352" s="103" t="s">
        <v>740</v>
      </c>
      <c r="C352" s="103" t="s">
        <v>741</v>
      </c>
      <c r="D352" s="200">
        <v>0</v>
      </c>
      <c r="E352" s="200">
        <v>0</v>
      </c>
      <c r="F352" s="200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29">
        <v>0</v>
      </c>
      <c r="S352" s="130">
        <f t="shared" si="95"/>
        <v>0</v>
      </c>
      <c r="U352" s="105">
        <f t="shared" si="96"/>
        <v>0</v>
      </c>
      <c r="V352" s="105">
        <f t="shared" si="96"/>
        <v>0</v>
      </c>
      <c r="W352" s="105">
        <f t="shared" si="101"/>
        <v>0</v>
      </c>
      <c r="X352" s="105">
        <f t="shared" si="101"/>
        <v>0</v>
      </c>
      <c r="Y352" s="105">
        <f t="shared" si="101"/>
        <v>0</v>
      </c>
      <c r="Z352" s="105">
        <f t="shared" si="101"/>
        <v>0</v>
      </c>
      <c r="AA352" s="105">
        <f t="shared" si="101"/>
        <v>0</v>
      </c>
      <c r="AB352" s="105">
        <f t="shared" si="100"/>
        <v>0</v>
      </c>
      <c r="AC352" s="105">
        <f t="shared" si="100"/>
        <v>0</v>
      </c>
      <c r="AD352" s="105">
        <f t="shared" si="100"/>
        <v>0</v>
      </c>
      <c r="AE352" s="105">
        <f t="shared" si="100"/>
        <v>0</v>
      </c>
      <c r="AF352" s="105">
        <f t="shared" si="100"/>
        <v>0</v>
      </c>
      <c r="AG352" s="105">
        <f t="shared" si="98"/>
        <v>0</v>
      </c>
    </row>
    <row r="353" spans="1:33" outlineLevel="1" x14ac:dyDescent="0.25">
      <c r="A353" s="103" t="str">
        <f t="shared" si="94"/>
        <v>PuyallupRoll offRECYWPROC40</v>
      </c>
      <c r="B353" s="103" t="s">
        <v>742</v>
      </c>
      <c r="C353" s="103" t="s">
        <v>743</v>
      </c>
      <c r="D353" s="200">
        <v>0</v>
      </c>
      <c r="E353" s="200">
        <v>0</v>
      </c>
      <c r="F353" s="200">
        <v>0</v>
      </c>
      <c r="G353" s="129">
        <v>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29">
        <v>0</v>
      </c>
      <c r="S353" s="130">
        <f t="shared" si="95"/>
        <v>0</v>
      </c>
      <c r="U353" s="105">
        <f t="shared" si="96"/>
        <v>0</v>
      </c>
      <c r="V353" s="105">
        <f t="shared" si="96"/>
        <v>0</v>
      </c>
      <c r="W353" s="105">
        <f t="shared" si="101"/>
        <v>0</v>
      </c>
      <c r="X353" s="105">
        <f t="shared" si="101"/>
        <v>0</v>
      </c>
      <c r="Y353" s="105">
        <f t="shared" si="101"/>
        <v>0</v>
      </c>
      <c r="Z353" s="105">
        <f t="shared" si="101"/>
        <v>0</v>
      </c>
      <c r="AA353" s="105">
        <f t="shared" si="101"/>
        <v>0</v>
      </c>
      <c r="AB353" s="105">
        <f t="shared" si="100"/>
        <v>0</v>
      </c>
      <c r="AC353" s="105">
        <f t="shared" si="100"/>
        <v>0</v>
      </c>
      <c r="AD353" s="105">
        <f t="shared" si="100"/>
        <v>0</v>
      </c>
      <c r="AE353" s="105">
        <f t="shared" si="100"/>
        <v>0</v>
      </c>
      <c r="AF353" s="105">
        <f t="shared" si="100"/>
        <v>0</v>
      </c>
      <c r="AG353" s="105">
        <f t="shared" si="98"/>
        <v>0</v>
      </c>
    </row>
    <row r="354" spans="1:33" outlineLevel="1" x14ac:dyDescent="0.25">
      <c r="A354" s="103" t="str">
        <f t="shared" si="94"/>
        <v>PuyallupRoll offRECYWPROC50</v>
      </c>
      <c r="B354" s="103" t="s">
        <v>744</v>
      </c>
      <c r="C354" s="103" t="s">
        <v>745</v>
      </c>
      <c r="D354" s="200">
        <v>0</v>
      </c>
      <c r="E354" s="200">
        <v>0</v>
      </c>
      <c r="F354" s="200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29">
        <v>0</v>
      </c>
      <c r="S354" s="130">
        <f t="shared" si="95"/>
        <v>0</v>
      </c>
      <c r="U354" s="105">
        <f t="shared" si="96"/>
        <v>0</v>
      </c>
      <c r="V354" s="105">
        <f t="shared" si="96"/>
        <v>0</v>
      </c>
      <c r="W354" s="105">
        <f t="shared" si="101"/>
        <v>0</v>
      </c>
      <c r="X354" s="105">
        <f t="shared" si="101"/>
        <v>0</v>
      </c>
      <c r="Y354" s="105">
        <f t="shared" si="101"/>
        <v>0</v>
      </c>
      <c r="Z354" s="105">
        <f t="shared" si="101"/>
        <v>0</v>
      </c>
      <c r="AA354" s="105">
        <f t="shared" si="101"/>
        <v>0</v>
      </c>
      <c r="AB354" s="105">
        <f t="shared" si="100"/>
        <v>0</v>
      </c>
      <c r="AC354" s="105">
        <f t="shared" si="100"/>
        <v>0</v>
      </c>
      <c r="AD354" s="105">
        <f t="shared" si="100"/>
        <v>0</v>
      </c>
      <c r="AE354" s="105">
        <f t="shared" si="100"/>
        <v>0</v>
      </c>
      <c r="AF354" s="105">
        <f t="shared" si="100"/>
        <v>0</v>
      </c>
      <c r="AG354" s="105">
        <f t="shared" si="98"/>
        <v>0</v>
      </c>
    </row>
    <row r="355" spans="1:33" outlineLevel="1" x14ac:dyDescent="0.25">
      <c r="A355" s="103" t="str">
        <f t="shared" si="94"/>
        <v>PuyallupRoll offRECYWPROCSD</v>
      </c>
      <c r="B355" s="103" t="s">
        <v>746</v>
      </c>
      <c r="C355" s="103" t="s">
        <v>747</v>
      </c>
      <c r="D355" s="200">
        <v>0</v>
      </c>
      <c r="E355" s="200">
        <v>0</v>
      </c>
      <c r="F355" s="200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29">
        <v>0</v>
      </c>
      <c r="S355" s="130">
        <f t="shared" si="95"/>
        <v>0</v>
      </c>
      <c r="U355" s="105">
        <f t="shared" si="96"/>
        <v>0</v>
      </c>
      <c r="V355" s="105">
        <f t="shared" si="96"/>
        <v>0</v>
      </c>
      <c r="W355" s="105">
        <f t="shared" si="101"/>
        <v>0</v>
      </c>
      <c r="X355" s="105">
        <f t="shared" si="101"/>
        <v>0</v>
      </c>
      <c r="Y355" s="105">
        <f t="shared" si="101"/>
        <v>0</v>
      </c>
      <c r="Z355" s="105">
        <f t="shared" si="101"/>
        <v>0</v>
      </c>
      <c r="AA355" s="105">
        <f t="shared" si="101"/>
        <v>0</v>
      </c>
      <c r="AB355" s="105">
        <f t="shared" si="100"/>
        <v>0</v>
      </c>
      <c r="AC355" s="105">
        <f t="shared" si="100"/>
        <v>0</v>
      </c>
      <c r="AD355" s="105">
        <f t="shared" si="100"/>
        <v>0</v>
      </c>
      <c r="AE355" s="105">
        <f t="shared" si="100"/>
        <v>0</v>
      </c>
      <c r="AF355" s="105">
        <f t="shared" si="100"/>
        <v>0</v>
      </c>
      <c r="AG355" s="105">
        <f t="shared" si="98"/>
        <v>0</v>
      </c>
    </row>
    <row r="356" spans="1:33" outlineLevel="1" x14ac:dyDescent="0.25">
      <c r="A356" s="103" t="str">
        <f t="shared" si="94"/>
        <v>PuyallupRoll offRORHAULHR12</v>
      </c>
      <c r="B356" s="103" t="s">
        <v>748</v>
      </c>
      <c r="C356" s="103" t="s">
        <v>749</v>
      </c>
      <c r="D356" s="200">
        <v>0</v>
      </c>
      <c r="E356" s="200">
        <v>0</v>
      </c>
      <c r="F356" s="200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29">
        <v>0</v>
      </c>
      <c r="S356" s="130">
        <f t="shared" si="95"/>
        <v>0</v>
      </c>
      <c r="U356" s="105">
        <f t="shared" si="96"/>
        <v>0</v>
      </c>
      <c r="V356" s="105">
        <f t="shared" si="96"/>
        <v>0</v>
      </c>
      <c r="W356" s="105">
        <f t="shared" si="101"/>
        <v>0</v>
      </c>
      <c r="X356" s="105">
        <f t="shared" si="101"/>
        <v>0</v>
      </c>
      <c r="Y356" s="105">
        <f t="shared" si="101"/>
        <v>0</v>
      </c>
      <c r="Z356" s="105">
        <f t="shared" si="101"/>
        <v>0</v>
      </c>
      <c r="AA356" s="105">
        <f t="shared" si="101"/>
        <v>0</v>
      </c>
      <c r="AB356" s="105">
        <f t="shared" si="100"/>
        <v>0</v>
      </c>
      <c r="AC356" s="105">
        <f t="shared" si="100"/>
        <v>0</v>
      </c>
      <c r="AD356" s="105">
        <f t="shared" si="100"/>
        <v>0</v>
      </c>
      <c r="AE356" s="105">
        <f t="shared" si="100"/>
        <v>0</v>
      </c>
      <c r="AF356" s="105">
        <f t="shared" si="100"/>
        <v>0</v>
      </c>
      <c r="AG356" s="105">
        <f t="shared" si="98"/>
        <v>0</v>
      </c>
    </row>
    <row r="357" spans="1:33" outlineLevel="1" x14ac:dyDescent="0.25">
      <c r="A357" s="103" t="str">
        <f t="shared" si="94"/>
        <v>PuyallupRoll offRORHAULHR15</v>
      </c>
      <c r="B357" s="103" t="s">
        <v>750</v>
      </c>
      <c r="C357" s="103" t="s">
        <v>751</v>
      </c>
      <c r="D357" s="200">
        <v>0</v>
      </c>
      <c r="E357" s="200">
        <v>0</v>
      </c>
      <c r="F357" s="200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29">
        <v>0</v>
      </c>
      <c r="S357" s="130">
        <f t="shared" si="95"/>
        <v>0</v>
      </c>
      <c r="U357" s="105">
        <f t="shared" si="96"/>
        <v>0</v>
      </c>
      <c r="V357" s="105">
        <f t="shared" si="96"/>
        <v>0</v>
      </c>
      <c r="W357" s="105">
        <f t="shared" si="101"/>
        <v>0</v>
      </c>
      <c r="X357" s="105">
        <f t="shared" si="101"/>
        <v>0</v>
      </c>
      <c r="Y357" s="105">
        <f t="shared" si="101"/>
        <v>0</v>
      </c>
      <c r="Z357" s="105">
        <f t="shared" si="101"/>
        <v>0</v>
      </c>
      <c r="AA357" s="105">
        <f t="shared" si="101"/>
        <v>0</v>
      </c>
      <c r="AB357" s="105">
        <f t="shared" si="100"/>
        <v>0</v>
      </c>
      <c r="AC357" s="105">
        <f t="shared" si="100"/>
        <v>0</v>
      </c>
      <c r="AD357" s="105">
        <f t="shared" si="100"/>
        <v>0</v>
      </c>
      <c r="AE357" s="105">
        <f t="shared" si="100"/>
        <v>0</v>
      </c>
      <c r="AF357" s="105">
        <f t="shared" si="100"/>
        <v>0</v>
      </c>
      <c r="AG357" s="105">
        <f t="shared" si="98"/>
        <v>0</v>
      </c>
    </row>
    <row r="358" spans="1:33" outlineLevel="1" x14ac:dyDescent="0.25">
      <c r="A358" s="103" t="str">
        <f t="shared" si="94"/>
        <v>PuyallupRoll offRORHAULHR20</v>
      </c>
      <c r="B358" s="103" t="s">
        <v>752</v>
      </c>
      <c r="C358" s="103" t="s">
        <v>753</v>
      </c>
      <c r="D358" s="200">
        <v>0</v>
      </c>
      <c r="E358" s="200">
        <v>0</v>
      </c>
      <c r="F358" s="200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29">
        <v>0</v>
      </c>
      <c r="S358" s="130">
        <f t="shared" si="95"/>
        <v>0</v>
      </c>
      <c r="U358" s="105">
        <f t="shared" si="96"/>
        <v>0</v>
      </c>
      <c r="V358" s="105">
        <f t="shared" si="96"/>
        <v>0</v>
      </c>
      <c r="W358" s="105">
        <f t="shared" si="101"/>
        <v>0</v>
      </c>
      <c r="X358" s="105">
        <f t="shared" si="101"/>
        <v>0</v>
      </c>
      <c r="Y358" s="105">
        <f t="shared" si="101"/>
        <v>0</v>
      </c>
      <c r="Z358" s="105">
        <f t="shared" si="101"/>
        <v>0</v>
      </c>
      <c r="AA358" s="105">
        <f t="shared" si="101"/>
        <v>0</v>
      </c>
      <c r="AB358" s="105">
        <f t="shared" si="100"/>
        <v>0</v>
      </c>
      <c r="AC358" s="105">
        <f t="shared" si="100"/>
        <v>0</v>
      </c>
      <c r="AD358" s="105">
        <f t="shared" si="100"/>
        <v>0</v>
      </c>
      <c r="AE358" s="105">
        <f t="shared" si="100"/>
        <v>0</v>
      </c>
      <c r="AF358" s="105">
        <f t="shared" si="100"/>
        <v>0</v>
      </c>
      <c r="AG358" s="105">
        <f t="shared" si="98"/>
        <v>0</v>
      </c>
    </row>
    <row r="359" spans="1:33" outlineLevel="1" x14ac:dyDescent="0.25">
      <c r="A359" s="103" t="str">
        <f t="shared" si="94"/>
        <v>PuyallupRoll offRORHAULHR25</v>
      </c>
      <c r="B359" s="103" t="s">
        <v>754</v>
      </c>
      <c r="C359" s="103" t="s">
        <v>755</v>
      </c>
      <c r="D359" s="200">
        <v>0</v>
      </c>
      <c r="E359" s="200">
        <v>0</v>
      </c>
      <c r="F359" s="200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29">
        <v>0</v>
      </c>
      <c r="S359" s="130">
        <f t="shared" si="95"/>
        <v>0</v>
      </c>
      <c r="U359" s="105">
        <f t="shared" si="96"/>
        <v>0</v>
      </c>
      <c r="V359" s="105">
        <f t="shared" si="96"/>
        <v>0</v>
      </c>
      <c r="W359" s="105">
        <f t="shared" si="101"/>
        <v>0</v>
      </c>
      <c r="X359" s="105">
        <f t="shared" si="101"/>
        <v>0</v>
      </c>
      <c r="Y359" s="105">
        <f t="shared" si="101"/>
        <v>0</v>
      </c>
      <c r="Z359" s="105">
        <f t="shared" si="101"/>
        <v>0</v>
      </c>
      <c r="AA359" s="105">
        <f t="shared" si="101"/>
        <v>0</v>
      </c>
      <c r="AB359" s="105">
        <f t="shared" si="100"/>
        <v>0</v>
      </c>
      <c r="AC359" s="105">
        <f t="shared" si="100"/>
        <v>0</v>
      </c>
      <c r="AD359" s="105">
        <f t="shared" si="100"/>
        <v>0</v>
      </c>
      <c r="AE359" s="105">
        <f t="shared" si="100"/>
        <v>0</v>
      </c>
      <c r="AF359" s="105">
        <f t="shared" si="100"/>
        <v>0</v>
      </c>
      <c r="AG359" s="105">
        <f t="shared" si="98"/>
        <v>0</v>
      </c>
    </row>
    <row r="360" spans="1:33" outlineLevel="1" x14ac:dyDescent="0.25">
      <c r="A360" s="103" t="str">
        <f t="shared" si="94"/>
        <v>PuyallupRoll offRORHAULHR30</v>
      </c>
      <c r="B360" s="103" t="s">
        <v>756</v>
      </c>
      <c r="C360" s="103" t="s">
        <v>757</v>
      </c>
      <c r="D360" s="200">
        <v>0</v>
      </c>
      <c r="E360" s="200">
        <v>0</v>
      </c>
      <c r="F360" s="200">
        <v>0</v>
      </c>
      <c r="G360" s="129">
        <v>0</v>
      </c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29">
        <v>0</v>
      </c>
      <c r="S360" s="130">
        <f t="shared" si="95"/>
        <v>0</v>
      </c>
      <c r="U360" s="105">
        <f t="shared" si="96"/>
        <v>0</v>
      </c>
      <c r="V360" s="105">
        <f t="shared" si="96"/>
        <v>0</v>
      </c>
      <c r="W360" s="105">
        <f t="shared" si="101"/>
        <v>0</v>
      </c>
      <c r="X360" s="105">
        <f t="shared" si="101"/>
        <v>0</v>
      </c>
      <c r="Y360" s="105">
        <f t="shared" si="101"/>
        <v>0</v>
      </c>
      <c r="Z360" s="105">
        <f t="shared" si="101"/>
        <v>0</v>
      </c>
      <c r="AA360" s="105">
        <f t="shared" si="101"/>
        <v>0</v>
      </c>
      <c r="AB360" s="105">
        <f t="shared" si="100"/>
        <v>0</v>
      </c>
      <c r="AC360" s="105">
        <f t="shared" si="100"/>
        <v>0</v>
      </c>
      <c r="AD360" s="105">
        <f t="shared" si="100"/>
        <v>0</v>
      </c>
      <c r="AE360" s="105">
        <f t="shared" si="100"/>
        <v>0</v>
      </c>
      <c r="AF360" s="105">
        <f t="shared" si="100"/>
        <v>0</v>
      </c>
      <c r="AG360" s="105">
        <f t="shared" si="98"/>
        <v>0</v>
      </c>
    </row>
    <row r="361" spans="1:33" outlineLevel="1" x14ac:dyDescent="0.25">
      <c r="A361" s="103" t="str">
        <f t="shared" si="94"/>
        <v>PuyallupRoll offRORHAULHR40</v>
      </c>
      <c r="B361" s="103" t="s">
        <v>758</v>
      </c>
      <c r="C361" s="103" t="s">
        <v>759</v>
      </c>
      <c r="D361" s="200">
        <v>0</v>
      </c>
      <c r="E361" s="200">
        <v>0</v>
      </c>
      <c r="F361" s="200">
        <v>0</v>
      </c>
      <c r="G361" s="129">
        <v>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29">
        <v>0</v>
      </c>
      <c r="S361" s="130">
        <f t="shared" si="95"/>
        <v>0</v>
      </c>
      <c r="U361" s="105">
        <f t="shared" si="96"/>
        <v>0</v>
      </c>
      <c r="V361" s="105">
        <f t="shared" si="96"/>
        <v>0</v>
      </c>
      <c r="W361" s="105">
        <f t="shared" si="101"/>
        <v>0</v>
      </c>
      <c r="X361" s="105">
        <f t="shared" si="101"/>
        <v>0</v>
      </c>
      <c r="Y361" s="105">
        <f t="shared" si="101"/>
        <v>0</v>
      </c>
      <c r="Z361" s="105">
        <f t="shared" si="101"/>
        <v>0</v>
      </c>
      <c r="AA361" s="105">
        <f t="shared" si="101"/>
        <v>0</v>
      </c>
      <c r="AB361" s="105">
        <f t="shared" si="100"/>
        <v>0</v>
      </c>
      <c r="AC361" s="105">
        <f t="shared" si="100"/>
        <v>0</v>
      </c>
      <c r="AD361" s="105">
        <f t="shared" si="100"/>
        <v>0</v>
      </c>
      <c r="AE361" s="105">
        <f t="shared" si="100"/>
        <v>0</v>
      </c>
      <c r="AF361" s="105">
        <f t="shared" si="100"/>
        <v>0</v>
      </c>
      <c r="AG361" s="105">
        <f t="shared" si="98"/>
        <v>0</v>
      </c>
    </row>
    <row r="362" spans="1:33" outlineLevel="1" x14ac:dyDescent="0.25">
      <c r="A362" s="103" t="str">
        <f t="shared" si="94"/>
        <v>PuyallupRoll offRORHAULHR50</v>
      </c>
      <c r="B362" s="103" t="s">
        <v>760</v>
      </c>
      <c r="C362" s="103" t="s">
        <v>761</v>
      </c>
      <c r="D362" s="200">
        <v>0</v>
      </c>
      <c r="E362" s="200">
        <v>0</v>
      </c>
      <c r="F362" s="200">
        <v>0</v>
      </c>
      <c r="G362" s="129">
        <v>0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29">
        <v>0</v>
      </c>
      <c r="S362" s="130">
        <f t="shared" si="95"/>
        <v>0</v>
      </c>
      <c r="U362" s="105">
        <f t="shared" si="96"/>
        <v>0</v>
      </c>
      <c r="V362" s="105">
        <f t="shared" si="96"/>
        <v>0</v>
      </c>
      <c r="W362" s="105">
        <f t="shared" si="101"/>
        <v>0</v>
      </c>
      <c r="X362" s="105">
        <f t="shared" si="101"/>
        <v>0</v>
      </c>
      <c r="Y362" s="105">
        <f t="shared" si="101"/>
        <v>0</v>
      </c>
      <c r="Z362" s="105">
        <f t="shared" si="101"/>
        <v>0</v>
      </c>
      <c r="AA362" s="105">
        <f t="shared" si="101"/>
        <v>0</v>
      </c>
      <c r="AB362" s="105">
        <f t="shared" si="100"/>
        <v>0</v>
      </c>
      <c r="AC362" s="105">
        <f t="shared" si="100"/>
        <v>0</v>
      </c>
      <c r="AD362" s="105">
        <f t="shared" si="100"/>
        <v>0</v>
      </c>
      <c r="AE362" s="105">
        <f t="shared" si="100"/>
        <v>0</v>
      </c>
      <c r="AF362" s="105">
        <f t="shared" si="100"/>
        <v>0</v>
      </c>
      <c r="AG362" s="105">
        <f t="shared" si="98"/>
        <v>0</v>
      </c>
    </row>
    <row r="363" spans="1:33" outlineLevel="1" x14ac:dyDescent="0.25">
      <c r="A363" s="103" t="str">
        <f t="shared" si="94"/>
        <v>PuyallupRoll offRORHAULHRTL</v>
      </c>
      <c r="B363" s="103" t="s">
        <v>762</v>
      </c>
      <c r="C363" s="103" t="s">
        <v>763</v>
      </c>
      <c r="D363" s="200">
        <v>0</v>
      </c>
      <c r="E363" s="200">
        <v>0</v>
      </c>
      <c r="F363" s="200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29">
        <v>0</v>
      </c>
      <c r="S363" s="130">
        <f t="shared" si="95"/>
        <v>0</v>
      </c>
      <c r="U363" s="105">
        <f t="shared" si="96"/>
        <v>0</v>
      </c>
      <c r="V363" s="105">
        <f t="shared" si="96"/>
        <v>0</v>
      </c>
      <c r="W363" s="105">
        <f t="shared" si="101"/>
        <v>0</v>
      </c>
      <c r="X363" s="105">
        <f t="shared" si="101"/>
        <v>0</v>
      </c>
      <c r="Y363" s="105">
        <f t="shared" si="101"/>
        <v>0</v>
      </c>
      <c r="Z363" s="105">
        <f t="shared" si="101"/>
        <v>0</v>
      </c>
      <c r="AA363" s="105">
        <f t="shared" si="101"/>
        <v>0</v>
      </c>
      <c r="AB363" s="105">
        <f t="shared" si="100"/>
        <v>0</v>
      </c>
      <c r="AC363" s="105">
        <f t="shared" si="100"/>
        <v>0</v>
      </c>
      <c r="AD363" s="105">
        <f t="shared" si="100"/>
        <v>0</v>
      </c>
      <c r="AE363" s="105">
        <f t="shared" si="100"/>
        <v>0</v>
      </c>
      <c r="AF363" s="105">
        <f t="shared" si="100"/>
        <v>0</v>
      </c>
      <c r="AG363" s="105">
        <f t="shared" si="98"/>
        <v>0</v>
      </c>
    </row>
    <row r="364" spans="1:33" outlineLevel="1" x14ac:dyDescent="0.25">
      <c r="A364" s="103" t="str">
        <f t="shared" si="94"/>
        <v>PuyallupRoll offROSPC</v>
      </c>
      <c r="B364" s="103" t="s">
        <v>764</v>
      </c>
      <c r="C364" s="103" t="s">
        <v>765</v>
      </c>
      <c r="D364" s="200">
        <v>0</v>
      </c>
      <c r="E364" s="200">
        <v>0</v>
      </c>
      <c r="F364" s="200">
        <v>0</v>
      </c>
      <c r="G364" s="129">
        <v>0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29">
        <v>0</v>
      </c>
      <c r="S364" s="130">
        <f t="shared" si="95"/>
        <v>0</v>
      </c>
      <c r="U364" s="105">
        <f t="shared" si="96"/>
        <v>0</v>
      </c>
      <c r="V364" s="105">
        <f t="shared" si="96"/>
        <v>0</v>
      </c>
      <c r="W364" s="105">
        <f t="shared" si="101"/>
        <v>0</v>
      </c>
      <c r="X364" s="105">
        <f t="shared" si="101"/>
        <v>0</v>
      </c>
      <c r="Y364" s="105">
        <f t="shared" si="101"/>
        <v>0</v>
      </c>
      <c r="Z364" s="105">
        <f t="shared" si="101"/>
        <v>0</v>
      </c>
      <c r="AA364" s="105">
        <f t="shared" si="101"/>
        <v>0</v>
      </c>
      <c r="AB364" s="105">
        <f t="shared" si="100"/>
        <v>0</v>
      </c>
      <c r="AC364" s="105">
        <f t="shared" si="100"/>
        <v>0</v>
      </c>
      <c r="AD364" s="105">
        <f t="shared" si="100"/>
        <v>0</v>
      </c>
      <c r="AE364" s="105">
        <f t="shared" si="100"/>
        <v>0</v>
      </c>
      <c r="AF364" s="105">
        <f t="shared" si="100"/>
        <v>0</v>
      </c>
      <c r="AG364" s="105">
        <f t="shared" si="98"/>
        <v>0</v>
      </c>
    </row>
    <row r="365" spans="1:33" outlineLevel="1" x14ac:dyDescent="0.25">
      <c r="A365" s="103" t="str">
        <f t="shared" si="94"/>
        <v>PuyallupRoll offROTA</v>
      </c>
      <c r="B365" s="103" t="s">
        <v>766</v>
      </c>
      <c r="C365" s="103" t="s">
        <v>767</v>
      </c>
      <c r="D365" s="200">
        <v>26.43</v>
      </c>
      <c r="E365" s="200">
        <v>26.68</v>
      </c>
      <c r="F365" s="200">
        <v>30.74</v>
      </c>
      <c r="G365" s="129">
        <v>4803.1000000000004</v>
      </c>
      <c r="H365" s="129">
        <v>4634.1400000000003</v>
      </c>
      <c r="I365" s="129">
        <v>5004.9800000000005</v>
      </c>
      <c r="J365" s="129">
        <v>5287.28</v>
      </c>
      <c r="K365" s="129">
        <v>5318.02</v>
      </c>
      <c r="L365" s="129">
        <v>4518.78</v>
      </c>
      <c r="M365" s="129">
        <v>4918.3999999999996</v>
      </c>
      <c r="N365" s="129">
        <v>5379.5</v>
      </c>
      <c r="O365" s="129">
        <v>4949.1400000000003</v>
      </c>
      <c r="P365" s="129">
        <v>4969.26</v>
      </c>
      <c r="Q365" s="129">
        <v>4533.3599999999997</v>
      </c>
      <c r="R365" s="129">
        <v>4213.7</v>
      </c>
      <c r="S365" s="130">
        <f t="shared" si="95"/>
        <v>58529.659999999996</v>
      </c>
      <c r="U365" s="105">
        <f t="shared" si="96"/>
        <v>180.02623688155924</v>
      </c>
      <c r="V365" s="105">
        <f t="shared" si="96"/>
        <v>173.69340329835083</v>
      </c>
      <c r="W365" s="105">
        <f t="shared" si="101"/>
        <v>162.81652569941446</v>
      </c>
      <c r="X365" s="105">
        <f t="shared" si="101"/>
        <v>172</v>
      </c>
      <c r="Y365" s="105">
        <f t="shared" si="101"/>
        <v>173.00000000000003</v>
      </c>
      <c r="Z365" s="105">
        <f t="shared" si="101"/>
        <v>147</v>
      </c>
      <c r="AA365" s="105">
        <f t="shared" si="101"/>
        <v>160</v>
      </c>
      <c r="AB365" s="105">
        <f t="shared" si="100"/>
        <v>175</v>
      </c>
      <c r="AC365" s="105">
        <f t="shared" si="100"/>
        <v>161.00000000000003</v>
      </c>
      <c r="AD365" s="105">
        <f t="shared" si="100"/>
        <v>161.65452179570593</v>
      </c>
      <c r="AE365" s="105">
        <f t="shared" si="100"/>
        <v>147.47430058555628</v>
      </c>
      <c r="AF365" s="105">
        <f t="shared" si="100"/>
        <v>137.0754716981132</v>
      </c>
      <c r="AG365" s="105">
        <f t="shared" si="98"/>
        <v>162.56170499655832</v>
      </c>
    </row>
    <row r="366" spans="1:33" outlineLevel="1" x14ac:dyDescent="0.25">
      <c r="A366" s="103" t="str">
        <f t="shared" ref="A366:A382" si="102">+$A$4&amp;$A$301&amp;B366</f>
        <v>PuyallupRoll offROWAIT</v>
      </c>
      <c r="B366" s="103" t="s">
        <v>768</v>
      </c>
      <c r="C366" s="103" t="s">
        <v>769</v>
      </c>
      <c r="D366" s="200">
        <v>94.11</v>
      </c>
      <c r="E366" s="200">
        <v>95.01</v>
      </c>
      <c r="F366" s="200">
        <v>109.49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29">
        <v>0</v>
      </c>
      <c r="S366" s="130">
        <f t="shared" ref="S366:S377" si="103">+SUM(G366:R366)</f>
        <v>0</v>
      </c>
      <c r="U366" s="105">
        <f t="shared" ref="U366:V382" si="104">+IFERROR(G366/$E366,0)</f>
        <v>0</v>
      </c>
      <c r="V366" s="105">
        <f t="shared" si="104"/>
        <v>0</v>
      </c>
      <c r="W366" s="105">
        <f t="shared" si="101"/>
        <v>0</v>
      </c>
      <c r="X366" s="105">
        <f t="shared" si="101"/>
        <v>0</v>
      </c>
      <c r="Y366" s="105">
        <f t="shared" si="101"/>
        <v>0</v>
      </c>
      <c r="Z366" s="105">
        <f t="shared" si="101"/>
        <v>0</v>
      </c>
      <c r="AA366" s="105">
        <f t="shared" si="101"/>
        <v>0</v>
      </c>
      <c r="AB366" s="105">
        <f t="shared" si="100"/>
        <v>0</v>
      </c>
      <c r="AC366" s="105">
        <f t="shared" si="100"/>
        <v>0</v>
      </c>
      <c r="AD366" s="105">
        <f t="shared" si="100"/>
        <v>0</v>
      </c>
      <c r="AE366" s="105">
        <f t="shared" si="100"/>
        <v>0</v>
      </c>
      <c r="AF366" s="105">
        <f t="shared" si="100"/>
        <v>0</v>
      </c>
      <c r="AG366" s="105">
        <f t="shared" ref="AG366:AG377" si="105">+SUM(U366:AF366)/$AE$2</f>
        <v>0</v>
      </c>
    </row>
    <row r="367" spans="1:33" outlineLevel="1" x14ac:dyDescent="0.25">
      <c r="A367" s="103" t="str">
        <f t="shared" si="102"/>
        <v>PuyallupRoll offRTRIP-RO</v>
      </c>
      <c r="B367" s="103" t="s">
        <v>770</v>
      </c>
      <c r="C367" s="103" t="s">
        <v>771</v>
      </c>
      <c r="D367" s="200">
        <v>82.74</v>
      </c>
      <c r="E367" s="200">
        <v>83.53</v>
      </c>
      <c r="F367" s="200">
        <v>96.26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29">
        <v>0</v>
      </c>
      <c r="S367" s="130">
        <f t="shared" si="103"/>
        <v>0</v>
      </c>
      <c r="U367" s="105">
        <f t="shared" si="104"/>
        <v>0</v>
      </c>
      <c r="V367" s="105">
        <f t="shared" si="104"/>
        <v>0</v>
      </c>
      <c r="W367" s="105">
        <f t="shared" si="101"/>
        <v>0</v>
      </c>
      <c r="X367" s="105">
        <f t="shared" si="101"/>
        <v>0</v>
      </c>
      <c r="Y367" s="105">
        <f t="shared" si="101"/>
        <v>0</v>
      </c>
      <c r="Z367" s="105">
        <f t="shared" si="101"/>
        <v>0</v>
      </c>
      <c r="AA367" s="105">
        <f t="shared" si="101"/>
        <v>0</v>
      </c>
      <c r="AB367" s="105">
        <f t="shared" si="100"/>
        <v>0</v>
      </c>
      <c r="AC367" s="105">
        <f t="shared" si="100"/>
        <v>0</v>
      </c>
      <c r="AD367" s="105">
        <f t="shared" si="100"/>
        <v>0</v>
      </c>
      <c r="AE367" s="105">
        <f t="shared" si="100"/>
        <v>0</v>
      </c>
      <c r="AF367" s="105">
        <f t="shared" si="100"/>
        <v>0</v>
      </c>
      <c r="AG367" s="105">
        <f t="shared" si="105"/>
        <v>0</v>
      </c>
    </row>
    <row r="368" spans="1:33" outlineLevel="1" x14ac:dyDescent="0.25">
      <c r="A368" s="103" t="str">
        <f t="shared" si="102"/>
        <v>PuyallupRoll offTHOUR</v>
      </c>
      <c r="B368" s="103" t="s">
        <v>772</v>
      </c>
      <c r="C368" s="103" t="s">
        <v>773</v>
      </c>
      <c r="D368" s="200">
        <v>0</v>
      </c>
      <c r="E368" s="200">
        <v>0</v>
      </c>
      <c r="F368" s="200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29">
        <v>0</v>
      </c>
      <c r="S368" s="130">
        <f t="shared" si="103"/>
        <v>0</v>
      </c>
      <c r="U368" s="105">
        <f t="shared" si="104"/>
        <v>0</v>
      </c>
      <c r="V368" s="105">
        <f t="shared" si="104"/>
        <v>0</v>
      </c>
      <c r="W368" s="105">
        <f t="shared" si="101"/>
        <v>0</v>
      </c>
      <c r="X368" s="105">
        <f t="shared" si="101"/>
        <v>0</v>
      </c>
      <c r="Y368" s="105">
        <f t="shared" si="101"/>
        <v>0</v>
      </c>
      <c r="Z368" s="105">
        <f t="shared" si="101"/>
        <v>0</v>
      </c>
      <c r="AA368" s="105">
        <f t="shared" si="101"/>
        <v>0</v>
      </c>
      <c r="AB368" s="105">
        <f t="shared" si="100"/>
        <v>0</v>
      </c>
      <c r="AC368" s="105">
        <f t="shared" si="100"/>
        <v>0</v>
      </c>
      <c r="AD368" s="105">
        <f t="shared" si="100"/>
        <v>0</v>
      </c>
      <c r="AE368" s="105">
        <f t="shared" si="100"/>
        <v>0</v>
      </c>
      <c r="AF368" s="105">
        <f t="shared" si="100"/>
        <v>0</v>
      </c>
      <c r="AG368" s="105">
        <f t="shared" si="105"/>
        <v>0</v>
      </c>
    </row>
    <row r="369" spans="1:36" outlineLevel="1" x14ac:dyDescent="0.25">
      <c r="A369" s="103" t="str">
        <f t="shared" si="102"/>
        <v>PuyallupRoll offADJRO</v>
      </c>
      <c r="B369" s="103" t="s">
        <v>774</v>
      </c>
      <c r="C369" s="103" t="s">
        <v>775</v>
      </c>
      <c r="D369" s="200">
        <v>0</v>
      </c>
      <c r="E369" s="200">
        <v>0</v>
      </c>
      <c r="F369" s="200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29">
        <v>0</v>
      </c>
      <c r="S369" s="130">
        <f t="shared" si="103"/>
        <v>0</v>
      </c>
      <c r="U369" s="105">
        <f t="shared" si="104"/>
        <v>0</v>
      </c>
      <c r="V369" s="105">
        <f t="shared" si="104"/>
        <v>0</v>
      </c>
      <c r="W369" s="105">
        <f t="shared" si="101"/>
        <v>0</v>
      </c>
      <c r="X369" s="105">
        <f t="shared" si="101"/>
        <v>0</v>
      </c>
      <c r="Y369" s="105">
        <f t="shared" si="101"/>
        <v>0</v>
      </c>
      <c r="Z369" s="105">
        <f t="shared" si="101"/>
        <v>0</v>
      </c>
      <c r="AA369" s="105">
        <f t="shared" si="101"/>
        <v>0</v>
      </c>
      <c r="AB369" s="105">
        <f t="shared" si="100"/>
        <v>0</v>
      </c>
      <c r="AC369" s="105">
        <f t="shared" si="100"/>
        <v>0</v>
      </c>
      <c r="AD369" s="105">
        <f t="shared" si="100"/>
        <v>0</v>
      </c>
      <c r="AE369" s="105">
        <f t="shared" si="100"/>
        <v>0</v>
      </c>
      <c r="AF369" s="105">
        <f t="shared" si="100"/>
        <v>0</v>
      </c>
      <c r="AG369" s="105">
        <f t="shared" si="105"/>
        <v>0</v>
      </c>
    </row>
    <row r="370" spans="1:36" outlineLevel="1" x14ac:dyDescent="0.25">
      <c r="A370" s="103" t="str">
        <f t="shared" si="102"/>
        <v>PuyallupRoll offCPCONNECT</v>
      </c>
      <c r="B370" s="103" t="s">
        <v>776</v>
      </c>
      <c r="C370" s="103" t="s">
        <v>777</v>
      </c>
      <c r="D370" s="200">
        <v>7.47</v>
      </c>
      <c r="E370" s="200">
        <v>7.54</v>
      </c>
      <c r="F370" s="200">
        <v>8.69</v>
      </c>
      <c r="G370" s="129">
        <v>1571.82</v>
      </c>
      <c r="H370" s="129">
        <v>1467.33</v>
      </c>
      <c r="I370" s="129">
        <v>1605.25</v>
      </c>
      <c r="J370" s="129">
        <v>1677.17</v>
      </c>
      <c r="K370" s="129">
        <v>1581.58</v>
      </c>
      <c r="L370" s="129">
        <v>1407.78</v>
      </c>
      <c r="M370" s="129">
        <v>1633.72</v>
      </c>
      <c r="N370" s="129">
        <v>1555.51</v>
      </c>
      <c r="O370" s="129">
        <v>1442.54</v>
      </c>
      <c r="P370" s="129">
        <v>1551.69</v>
      </c>
      <c r="Q370" s="129">
        <v>1469.59</v>
      </c>
      <c r="R370" s="129">
        <v>1371.07</v>
      </c>
      <c r="S370" s="130">
        <f t="shared" si="103"/>
        <v>18335.05</v>
      </c>
      <c r="U370" s="105">
        <f t="shared" si="104"/>
        <v>208.46419098143235</v>
      </c>
      <c r="V370" s="105">
        <f t="shared" si="104"/>
        <v>194.60610079575596</v>
      </c>
      <c r="W370" s="105">
        <f t="shared" si="101"/>
        <v>184.72382048331417</v>
      </c>
      <c r="X370" s="105">
        <f t="shared" si="101"/>
        <v>193.00000000000003</v>
      </c>
      <c r="Y370" s="105">
        <f t="shared" si="101"/>
        <v>182</v>
      </c>
      <c r="Z370" s="105">
        <f t="shared" si="101"/>
        <v>162</v>
      </c>
      <c r="AA370" s="105">
        <f t="shared" si="101"/>
        <v>188</v>
      </c>
      <c r="AB370" s="105">
        <f t="shared" si="100"/>
        <v>179</v>
      </c>
      <c r="AC370" s="105">
        <f t="shared" si="100"/>
        <v>166</v>
      </c>
      <c r="AD370" s="105">
        <f t="shared" si="100"/>
        <v>178.56041426927504</v>
      </c>
      <c r="AE370" s="105">
        <f t="shared" si="100"/>
        <v>169.11277330264673</v>
      </c>
      <c r="AF370" s="105">
        <f t="shared" si="100"/>
        <v>157.77560414269274</v>
      </c>
      <c r="AG370" s="105">
        <f t="shared" si="105"/>
        <v>180.27024199792641</v>
      </c>
    </row>
    <row r="371" spans="1:36" outlineLevel="1" x14ac:dyDescent="0.25">
      <c r="A371" s="103" t="str">
        <f t="shared" si="102"/>
        <v>PuyallupRoll offDELREC-RO</v>
      </c>
      <c r="B371" s="103" t="s">
        <v>778</v>
      </c>
      <c r="C371" s="103" t="s">
        <v>779</v>
      </c>
      <c r="D371" s="200">
        <v>0</v>
      </c>
      <c r="E371" s="200">
        <v>0</v>
      </c>
      <c r="F371" s="200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29">
        <v>0</v>
      </c>
      <c r="S371" s="130">
        <f t="shared" si="103"/>
        <v>0</v>
      </c>
      <c r="U371" s="105">
        <f t="shared" si="104"/>
        <v>0</v>
      </c>
      <c r="V371" s="105">
        <f t="shared" si="104"/>
        <v>0</v>
      </c>
      <c r="W371" s="105">
        <f t="shared" si="101"/>
        <v>0</v>
      </c>
      <c r="X371" s="105">
        <f t="shared" si="101"/>
        <v>0</v>
      </c>
      <c r="Y371" s="105">
        <f t="shared" si="101"/>
        <v>0</v>
      </c>
      <c r="Z371" s="105">
        <f t="shared" si="101"/>
        <v>0</v>
      </c>
      <c r="AA371" s="105">
        <f t="shared" si="101"/>
        <v>0</v>
      </c>
      <c r="AB371" s="105">
        <f t="shared" si="100"/>
        <v>0</v>
      </c>
      <c r="AC371" s="105">
        <f t="shared" si="100"/>
        <v>0</v>
      </c>
      <c r="AD371" s="105">
        <f t="shared" si="100"/>
        <v>0</v>
      </c>
      <c r="AE371" s="105">
        <f t="shared" si="100"/>
        <v>0</v>
      </c>
      <c r="AF371" s="105">
        <f t="shared" si="100"/>
        <v>0</v>
      </c>
      <c r="AG371" s="105">
        <f t="shared" si="105"/>
        <v>0</v>
      </c>
    </row>
    <row r="372" spans="1:36" outlineLevel="1" x14ac:dyDescent="0.25">
      <c r="A372" s="103" t="str">
        <f t="shared" si="102"/>
        <v>PuyallupRoll offFERRY</v>
      </c>
      <c r="B372" s="103" t="s">
        <v>780</v>
      </c>
      <c r="C372" s="103" t="s">
        <v>781</v>
      </c>
      <c r="D372" s="200">
        <v>0</v>
      </c>
      <c r="E372" s="200">
        <v>0</v>
      </c>
      <c r="F372" s="200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v>0</v>
      </c>
      <c r="S372" s="130">
        <f t="shared" si="103"/>
        <v>0</v>
      </c>
      <c r="U372" s="105">
        <f t="shared" si="104"/>
        <v>0</v>
      </c>
      <c r="V372" s="105">
        <f t="shared" si="104"/>
        <v>0</v>
      </c>
      <c r="W372" s="105">
        <f t="shared" si="101"/>
        <v>0</v>
      </c>
      <c r="X372" s="105">
        <f t="shared" si="101"/>
        <v>0</v>
      </c>
      <c r="Y372" s="105">
        <f t="shared" si="101"/>
        <v>0</v>
      </c>
      <c r="Z372" s="105">
        <f t="shared" si="101"/>
        <v>0</v>
      </c>
      <c r="AA372" s="105">
        <f t="shared" si="101"/>
        <v>0</v>
      </c>
      <c r="AB372" s="105">
        <f t="shared" si="100"/>
        <v>0</v>
      </c>
      <c r="AC372" s="105">
        <f t="shared" si="100"/>
        <v>0</v>
      </c>
      <c r="AD372" s="105">
        <f t="shared" si="100"/>
        <v>0</v>
      </c>
      <c r="AE372" s="105">
        <f t="shared" si="100"/>
        <v>0</v>
      </c>
      <c r="AF372" s="105">
        <f t="shared" si="100"/>
        <v>0</v>
      </c>
      <c r="AG372" s="105">
        <f t="shared" si="105"/>
        <v>0</v>
      </c>
    </row>
    <row r="373" spans="1:36" outlineLevel="1" x14ac:dyDescent="0.25">
      <c r="A373" s="103" t="str">
        <f t="shared" si="102"/>
        <v>PuyallupRoll offRECYWPROCTRL</v>
      </c>
      <c r="B373" s="103" t="s">
        <v>782</v>
      </c>
      <c r="C373" s="103" t="s">
        <v>783</v>
      </c>
      <c r="D373" s="200">
        <v>0</v>
      </c>
      <c r="E373" s="200">
        <v>0</v>
      </c>
      <c r="F373" s="200">
        <v>0</v>
      </c>
      <c r="G373" s="129">
        <v>0</v>
      </c>
      <c r="H373" s="129">
        <v>0</v>
      </c>
      <c r="I373" s="129">
        <v>0</v>
      </c>
      <c r="J373" s="129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v>0</v>
      </c>
      <c r="S373" s="130">
        <f t="shared" si="103"/>
        <v>0</v>
      </c>
      <c r="U373" s="105">
        <f t="shared" si="104"/>
        <v>0</v>
      </c>
      <c r="V373" s="105">
        <f t="shared" si="104"/>
        <v>0</v>
      </c>
      <c r="W373" s="105">
        <f t="shared" si="101"/>
        <v>0</v>
      </c>
      <c r="X373" s="105">
        <f t="shared" si="101"/>
        <v>0</v>
      </c>
      <c r="Y373" s="105">
        <f t="shared" si="101"/>
        <v>0</v>
      </c>
      <c r="Z373" s="105">
        <f t="shared" si="101"/>
        <v>0</v>
      </c>
      <c r="AA373" s="105">
        <f t="shared" si="101"/>
        <v>0</v>
      </c>
      <c r="AB373" s="105">
        <f t="shared" si="100"/>
        <v>0</v>
      </c>
      <c r="AC373" s="105">
        <f t="shared" si="100"/>
        <v>0</v>
      </c>
      <c r="AD373" s="105">
        <f t="shared" si="100"/>
        <v>0</v>
      </c>
      <c r="AE373" s="105">
        <f t="shared" si="100"/>
        <v>0</v>
      </c>
      <c r="AF373" s="105">
        <f t="shared" si="100"/>
        <v>0</v>
      </c>
      <c r="AG373" s="105">
        <f t="shared" si="105"/>
        <v>0</v>
      </c>
    </row>
    <row r="374" spans="1:36" outlineLevel="1" x14ac:dyDescent="0.25">
      <c r="A374" s="103" t="str">
        <f t="shared" si="102"/>
        <v>PuyallupRoll offROCLEAN</v>
      </c>
      <c r="B374" s="103" t="s">
        <v>784</v>
      </c>
      <c r="C374" s="103" t="s">
        <v>785</v>
      </c>
      <c r="D374" s="200">
        <v>5.89</v>
      </c>
      <c r="E374" s="200">
        <v>5.95</v>
      </c>
      <c r="F374" s="200">
        <v>6.85</v>
      </c>
      <c r="G374" s="129">
        <v>0</v>
      </c>
      <c r="H374" s="129">
        <v>0</v>
      </c>
      <c r="I374" s="129">
        <v>0</v>
      </c>
      <c r="J374" s="129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129.6</v>
      </c>
      <c r="Q374" s="129">
        <v>0</v>
      </c>
      <c r="R374" s="129">
        <v>0</v>
      </c>
      <c r="S374" s="130">
        <f t="shared" si="103"/>
        <v>129.6</v>
      </c>
      <c r="U374" s="105">
        <f t="shared" si="104"/>
        <v>0</v>
      </c>
      <c r="V374" s="105">
        <f t="shared" si="104"/>
        <v>0</v>
      </c>
      <c r="W374" s="105">
        <f t="shared" si="101"/>
        <v>0</v>
      </c>
      <c r="X374" s="105">
        <f t="shared" si="101"/>
        <v>0</v>
      </c>
      <c r="Y374" s="105">
        <f t="shared" si="101"/>
        <v>0</v>
      </c>
      <c r="Z374" s="105">
        <f t="shared" si="101"/>
        <v>0</v>
      </c>
      <c r="AA374" s="105">
        <f t="shared" si="101"/>
        <v>0</v>
      </c>
      <c r="AB374" s="105">
        <f t="shared" si="100"/>
        <v>0</v>
      </c>
      <c r="AC374" s="105">
        <f t="shared" si="100"/>
        <v>0</v>
      </c>
      <c r="AD374" s="105">
        <f t="shared" si="100"/>
        <v>18.919708029197082</v>
      </c>
      <c r="AE374" s="105">
        <f t="shared" si="100"/>
        <v>0</v>
      </c>
      <c r="AF374" s="105">
        <f t="shared" si="100"/>
        <v>0</v>
      </c>
      <c r="AG374" s="105">
        <f t="shared" si="105"/>
        <v>1.5766423357664234</v>
      </c>
    </row>
    <row r="375" spans="1:36" outlineLevel="1" x14ac:dyDescent="0.25">
      <c r="A375" s="103" t="str">
        <f t="shared" si="102"/>
        <v>PuyallupRoll offRODEL</v>
      </c>
      <c r="B375" s="103" t="s">
        <v>786</v>
      </c>
      <c r="C375" s="103" t="s">
        <v>787</v>
      </c>
      <c r="D375" s="200">
        <v>98.98</v>
      </c>
      <c r="E375" s="200">
        <v>99.93</v>
      </c>
      <c r="F375" s="200">
        <v>115.15</v>
      </c>
      <c r="G375" s="129">
        <v>1536.4</v>
      </c>
      <c r="H375" s="129">
        <v>659.34</v>
      </c>
      <c r="I375" s="129">
        <v>806.05</v>
      </c>
      <c r="J375" s="129">
        <v>1151.5</v>
      </c>
      <c r="K375" s="129">
        <v>1496.9499999999998</v>
      </c>
      <c r="L375" s="129">
        <v>806.05</v>
      </c>
      <c r="M375" s="129">
        <v>1036.3499999999999</v>
      </c>
      <c r="N375" s="129">
        <v>1842.4</v>
      </c>
      <c r="O375" s="129">
        <v>806.05</v>
      </c>
      <c r="P375" s="129">
        <v>544.29999999999995</v>
      </c>
      <c r="Q375" s="129">
        <v>435.44</v>
      </c>
      <c r="R375" s="129">
        <v>653.16</v>
      </c>
      <c r="S375" s="130">
        <f t="shared" si="103"/>
        <v>11773.989999999998</v>
      </c>
      <c r="U375" s="105">
        <f t="shared" si="104"/>
        <v>15.374762333633543</v>
      </c>
      <c r="V375" s="105">
        <f t="shared" si="104"/>
        <v>6.5980186130291205</v>
      </c>
      <c r="W375" s="105">
        <f t="shared" si="101"/>
        <v>6.9999999999999991</v>
      </c>
      <c r="X375" s="105">
        <f t="shared" si="101"/>
        <v>10</v>
      </c>
      <c r="Y375" s="105">
        <f t="shared" si="101"/>
        <v>12.999999999999998</v>
      </c>
      <c r="Z375" s="105">
        <f t="shared" si="101"/>
        <v>6.9999999999999991</v>
      </c>
      <c r="AA375" s="105">
        <f t="shared" si="101"/>
        <v>8.9999999999999982</v>
      </c>
      <c r="AB375" s="105">
        <f t="shared" si="100"/>
        <v>16</v>
      </c>
      <c r="AC375" s="105">
        <f t="shared" si="100"/>
        <v>6.9999999999999991</v>
      </c>
      <c r="AD375" s="105">
        <f t="shared" si="100"/>
        <v>4.7268779852366469</v>
      </c>
      <c r="AE375" s="105">
        <f t="shared" si="100"/>
        <v>3.7815023881893182</v>
      </c>
      <c r="AF375" s="105">
        <f t="shared" si="100"/>
        <v>5.672253582283977</v>
      </c>
      <c r="AG375" s="105">
        <f t="shared" si="105"/>
        <v>8.7627845751977169</v>
      </c>
    </row>
    <row r="376" spans="1:36" outlineLevel="1" x14ac:dyDescent="0.25">
      <c r="A376" s="103" t="str">
        <f t="shared" si="102"/>
        <v>PuyallupRoll offROMILE</v>
      </c>
      <c r="B376" s="103" t="s">
        <v>788</v>
      </c>
      <c r="C376" s="103" t="s">
        <v>789</v>
      </c>
      <c r="D376" s="200">
        <v>2.93</v>
      </c>
      <c r="E376" s="200">
        <v>2.96</v>
      </c>
      <c r="F376" s="200">
        <v>3.41</v>
      </c>
      <c r="G376" s="129">
        <v>12769.41</v>
      </c>
      <c r="H376" s="129">
        <v>12821.25</v>
      </c>
      <c r="I376" s="129">
        <v>13909.21</v>
      </c>
      <c r="J376" s="129">
        <v>13998.05</v>
      </c>
      <c r="K376" s="129">
        <v>13783.22</v>
      </c>
      <c r="L376" s="129">
        <v>12374.89</v>
      </c>
      <c r="M376" s="129">
        <v>13769.58</v>
      </c>
      <c r="N376" s="129">
        <v>13660.46</v>
      </c>
      <c r="O376" s="129">
        <v>12668.15</v>
      </c>
      <c r="P376" s="129">
        <v>12793.06</v>
      </c>
      <c r="Q376" s="129">
        <v>12145.84</v>
      </c>
      <c r="R376" s="129">
        <v>10838.52</v>
      </c>
      <c r="S376" s="130">
        <f t="shared" si="103"/>
        <v>155531.63999999998</v>
      </c>
      <c r="U376" s="105">
        <f t="shared" si="104"/>
        <v>4313.989864864865</v>
      </c>
      <c r="V376" s="105">
        <f t="shared" si="104"/>
        <v>4331.5033783783783</v>
      </c>
      <c r="W376" s="105">
        <f t="shared" si="101"/>
        <v>4078.9472140762459</v>
      </c>
      <c r="X376" s="105">
        <f t="shared" si="101"/>
        <v>4105</v>
      </c>
      <c r="Y376" s="105">
        <f t="shared" si="101"/>
        <v>4041.9999999999995</v>
      </c>
      <c r="Z376" s="105">
        <f t="shared" si="101"/>
        <v>3628.9999999999995</v>
      </c>
      <c r="AA376" s="105">
        <f t="shared" si="101"/>
        <v>4038</v>
      </c>
      <c r="AB376" s="105">
        <f t="shared" si="100"/>
        <v>4005.9999999999995</v>
      </c>
      <c r="AC376" s="105">
        <f t="shared" si="100"/>
        <v>3714.9999999999995</v>
      </c>
      <c r="AD376" s="105">
        <f t="shared" si="100"/>
        <v>3751.6304985337242</v>
      </c>
      <c r="AE376" s="105">
        <f t="shared" si="100"/>
        <v>3561.8299120234601</v>
      </c>
      <c r="AF376" s="105">
        <f t="shared" si="100"/>
        <v>3178.4516129032259</v>
      </c>
      <c r="AG376" s="105">
        <f t="shared" si="105"/>
        <v>3895.9460400649918</v>
      </c>
    </row>
    <row r="377" spans="1:36" outlineLevel="1" x14ac:dyDescent="0.25">
      <c r="A377" s="103" t="str">
        <f t="shared" si="102"/>
        <v>PuyallupRoll offRORELOCATE</v>
      </c>
      <c r="B377" s="103" t="s">
        <v>790</v>
      </c>
      <c r="C377" s="103" t="s">
        <v>791</v>
      </c>
      <c r="D377" s="200">
        <v>82.5</v>
      </c>
      <c r="E377" s="200">
        <v>83.29</v>
      </c>
      <c r="F377" s="200">
        <v>95.98</v>
      </c>
      <c r="G377" s="129">
        <v>366.36</v>
      </c>
      <c r="H377" s="129">
        <v>0</v>
      </c>
      <c r="I377" s="129">
        <v>0</v>
      </c>
      <c r="J377" s="129">
        <v>479.9</v>
      </c>
      <c r="K377" s="129">
        <v>383.92</v>
      </c>
      <c r="L377" s="129">
        <v>0</v>
      </c>
      <c r="M377" s="129">
        <v>0</v>
      </c>
      <c r="N377" s="129">
        <v>287.94</v>
      </c>
      <c r="O377" s="129">
        <v>0</v>
      </c>
      <c r="P377" s="129">
        <v>0</v>
      </c>
      <c r="Q377" s="129">
        <v>181.46</v>
      </c>
      <c r="R377" s="129">
        <v>0</v>
      </c>
      <c r="S377" s="130">
        <f t="shared" si="103"/>
        <v>1699.5800000000002</v>
      </c>
      <c r="U377" s="105">
        <f t="shared" si="104"/>
        <v>4.3986072757834069</v>
      </c>
      <c r="V377" s="105">
        <f t="shared" si="104"/>
        <v>0</v>
      </c>
      <c r="W377" s="105">
        <f t="shared" si="101"/>
        <v>0</v>
      </c>
      <c r="X377" s="105">
        <f t="shared" si="101"/>
        <v>4.9999999999999991</v>
      </c>
      <c r="Y377" s="105">
        <f t="shared" si="101"/>
        <v>4</v>
      </c>
      <c r="Z377" s="105">
        <f t="shared" si="101"/>
        <v>0</v>
      </c>
      <c r="AA377" s="105">
        <f t="shared" si="101"/>
        <v>0</v>
      </c>
      <c r="AB377" s="105">
        <f t="shared" si="100"/>
        <v>3</v>
      </c>
      <c r="AC377" s="105">
        <f t="shared" si="100"/>
        <v>0</v>
      </c>
      <c r="AD377" s="105">
        <f t="shared" si="100"/>
        <v>0</v>
      </c>
      <c r="AE377" s="105">
        <f t="shared" si="100"/>
        <v>1.8906022087934986</v>
      </c>
      <c r="AF377" s="105">
        <f t="shared" si="100"/>
        <v>0</v>
      </c>
      <c r="AG377" s="105">
        <f t="shared" si="105"/>
        <v>1.5241007903814088</v>
      </c>
    </row>
    <row r="378" spans="1:36" outlineLevel="1" x14ac:dyDescent="0.25">
      <c r="A378" s="103" t="str">
        <f t="shared" si="102"/>
        <v>PuyallupRoll offOT-RO</v>
      </c>
      <c r="B378" s="103" t="s">
        <v>793</v>
      </c>
      <c r="C378" s="103" t="s">
        <v>794</v>
      </c>
      <c r="D378" s="200">
        <v>94.07</v>
      </c>
      <c r="E378" s="200">
        <v>94.97</v>
      </c>
      <c r="F378" s="200">
        <v>109.43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30">
        <f t="shared" ref="S378:S382" si="106">+SUM(G378:R378)</f>
        <v>0</v>
      </c>
      <c r="U378" s="105">
        <f t="shared" si="104"/>
        <v>0</v>
      </c>
      <c r="V378" s="105">
        <f t="shared" si="104"/>
        <v>0</v>
      </c>
      <c r="W378" s="105">
        <f t="shared" si="101"/>
        <v>0</v>
      </c>
      <c r="X378" s="105">
        <f t="shared" si="101"/>
        <v>0</v>
      </c>
      <c r="Y378" s="105">
        <f t="shared" si="101"/>
        <v>0</v>
      </c>
      <c r="Z378" s="105">
        <f t="shared" si="101"/>
        <v>0</v>
      </c>
      <c r="AA378" s="105">
        <f t="shared" si="101"/>
        <v>0</v>
      </c>
      <c r="AB378" s="105">
        <f t="shared" ref="AB378:AF382" si="107">+IFERROR(N378/$F378,0)</f>
        <v>0</v>
      </c>
      <c r="AC378" s="105">
        <f t="shared" si="107"/>
        <v>0</v>
      </c>
      <c r="AD378" s="105">
        <f t="shared" si="107"/>
        <v>0</v>
      </c>
      <c r="AE378" s="105">
        <f t="shared" si="107"/>
        <v>0</v>
      </c>
      <c r="AF378" s="105">
        <f t="shared" si="107"/>
        <v>0</v>
      </c>
      <c r="AG378" s="105">
        <f t="shared" ref="AG378:AG382" si="108">+SUM(U378:AF378)/$AE$2</f>
        <v>0</v>
      </c>
    </row>
    <row r="379" spans="1:36" outlineLevel="1" x14ac:dyDescent="0.25">
      <c r="A379" s="103" t="str">
        <f t="shared" si="102"/>
        <v>PuyallupRoll offRESTART FEE-RO</v>
      </c>
      <c r="B379" s="103" t="s">
        <v>792</v>
      </c>
      <c r="C379" s="103" t="s">
        <v>195</v>
      </c>
      <c r="D379" s="200">
        <v>28.33</v>
      </c>
      <c r="E379" s="200">
        <v>28.6</v>
      </c>
      <c r="F379" s="200">
        <v>32.65</v>
      </c>
      <c r="G379" s="129">
        <v>0</v>
      </c>
      <c r="H379" s="129">
        <v>0</v>
      </c>
      <c r="I379" s="129">
        <v>32.65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30.86</v>
      </c>
      <c r="S379" s="130">
        <f t="shared" si="106"/>
        <v>63.51</v>
      </c>
      <c r="U379" s="105">
        <f t="shared" si="104"/>
        <v>0</v>
      </c>
      <c r="V379" s="105">
        <f t="shared" si="104"/>
        <v>0</v>
      </c>
      <c r="W379" s="105">
        <f t="shared" ref="W379:AA382" si="109">+IFERROR(I379/$F379,0)</f>
        <v>1</v>
      </c>
      <c r="X379" s="105">
        <f t="shared" si="109"/>
        <v>0</v>
      </c>
      <c r="Y379" s="105">
        <f t="shared" si="109"/>
        <v>0</v>
      </c>
      <c r="Z379" s="105">
        <f t="shared" si="109"/>
        <v>0</v>
      </c>
      <c r="AA379" s="105">
        <f t="shared" si="109"/>
        <v>0</v>
      </c>
      <c r="AB379" s="105">
        <f t="shared" si="107"/>
        <v>0</v>
      </c>
      <c r="AC379" s="105">
        <f t="shared" si="107"/>
        <v>0</v>
      </c>
      <c r="AD379" s="105">
        <f t="shared" si="107"/>
        <v>0</v>
      </c>
      <c r="AE379" s="105">
        <f t="shared" si="107"/>
        <v>0</v>
      </c>
      <c r="AF379" s="105">
        <f t="shared" si="107"/>
        <v>0.94517611026033688</v>
      </c>
      <c r="AG379" s="105">
        <f t="shared" si="108"/>
        <v>0.1620980091883614</v>
      </c>
    </row>
    <row r="380" spans="1:36" outlineLevel="1" x14ac:dyDescent="0.25">
      <c r="A380" s="103" t="str">
        <f t="shared" si="102"/>
        <v>PuyallupRoll offROCLEANMIN</v>
      </c>
      <c r="B380" s="103" t="s">
        <v>913</v>
      </c>
      <c r="C380" s="103" t="s">
        <v>914</v>
      </c>
      <c r="D380" s="200">
        <v>0</v>
      </c>
      <c r="E380" s="200">
        <v>0</v>
      </c>
      <c r="F380" s="200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30">
        <f t="shared" si="106"/>
        <v>0</v>
      </c>
      <c r="U380" s="105">
        <f t="shared" si="104"/>
        <v>0</v>
      </c>
      <c r="V380" s="105">
        <f t="shared" si="104"/>
        <v>0</v>
      </c>
      <c r="W380" s="105">
        <f t="shared" si="109"/>
        <v>0</v>
      </c>
      <c r="X380" s="105">
        <f t="shared" si="109"/>
        <v>0</v>
      </c>
      <c r="Y380" s="105">
        <f t="shared" si="109"/>
        <v>0</v>
      </c>
      <c r="Z380" s="105">
        <f t="shared" si="109"/>
        <v>0</v>
      </c>
      <c r="AA380" s="105">
        <f t="shared" si="109"/>
        <v>0</v>
      </c>
      <c r="AB380" s="105">
        <f t="shared" si="107"/>
        <v>0</v>
      </c>
      <c r="AC380" s="105">
        <f t="shared" si="107"/>
        <v>0</v>
      </c>
      <c r="AD380" s="105">
        <f t="shared" si="107"/>
        <v>0</v>
      </c>
      <c r="AE380" s="105">
        <f t="shared" si="107"/>
        <v>0</v>
      </c>
      <c r="AF380" s="105">
        <f t="shared" si="107"/>
        <v>0</v>
      </c>
      <c r="AG380" s="105">
        <f t="shared" si="108"/>
        <v>0</v>
      </c>
    </row>
    <row r="381" spans="1:36" outlineLevel="1" x14ac:dyDescent="0.25">
      <c r="A381" s="103" t="str">
        <f t="shared" si="102"/>
        <v>PuyallupRoll offTARP-RO</v>
      </c>
      <c r="B381" s="103" t="s">
        <v>795</v>
      </c>
      <c r="C381" s="103" t="s">
        <v>796</v>
      </c>
      <c r="D381" s="200">
        <v>14.34</v>
      </c>
      <c r="E381" s="200">
        <v>14.48</v>
      </c>
      <c r="F381" s="200">
        <v>16.68</v>
      </c>
      <c r="G381" s="129">
        <v>937.63</v>
      </c>
      <c r="H381" s="129">
        <v>907.44</v>
      </c>
      <c r="I381" s="129">
        <v>999.28</v>
      </c>
      <c r="J381" s="129">
        <v>1017.48</v>
      </c>
      <c r="K381" s="129">
        <v>934.08</v>
      </c>
      <c r="L381" s="129">
        <v>884.04</v>
      </c>
      <c r="M381" s="129">
        <v>1017.48</v>
      </c>
      <c r="N381" s="129">
        <v>1050.8399999999999</v>
      </c>
      <c r="O381" s="129">
        <v>884.04</v>
      </c>
      <c r="P381" s="129">
        <v>1040.82</v>
      </c>
      <c r="Q381" s="129">
        <v>961.97</v>
      </c>
      <c r="R381" s="129">
        <v>851.58</v>
      </c>
      <c r="S381" s="130">
        <f t="shared" si="106"/>
        <v>11486.68</v>
      </c>
      <c r="U381" s="105">
        <f t="shared" si="104"/>
        <v>64.753453038674024</v>
      </c>
      <c r="V381" s="105">
        <f t="shared" si="104"/>
        <v>62.668508287292816</v>
      </c>
      <c r="W381" s="105">
        <f t="shared" si="109"/>
        <v>59.908872901678656</v>
      </c>
      <c r="X381" s="105">
        <f t="shared" si="109"/>
        <v>61</v>
      </c>
      <c r="Y381" s="105">
        <f t="shared" si="109"/>
        <v>56</v>
      </c>
      <c r="Z381" s="105">
        <f t="shared" si="109"/>
        <v>53</v>
      </c>
      <c r="AA381" s="105">
        <f t="shared" si="109"/>
        <v>61</v>
      </c>
      <c r="AB381" s="105">
        <f t="shared" si="107"/>
        <v>62.999999999999993</v>
      </c>
      <c r="AC381" s="105">
        <f t="shared" si="107"/>
        <v>53</v>
      </c>
      <c r="AD381" s="105">
        <f t="shared" si="107"/>
        <v>62.399280575539564</v>
      </c>
      <c r="AE381" s="105">
        <f t="shared" si="107"/>
        <v>57.672062350119909</v>
      </c>
      <c r="AF381" s="105">
        <f t="shared" si="107"/>
        <v>51.053956834532379</v>
      </c>
      <c r="AG381" s="105">
        <f t="shared" si="108"/>
        <v>58.78801116565311</v>
      </c>
    </row>
    <row r="382" spans="1:36" outlineLevel="1" x14ac:dyDescent="0.25">
      <c r="A382" s="103" t="str">
        <f t="shared" si="102"/>
        <v>PuyallupRoll offTIME-RO</v>
      </c>
      <c r="B382" s="103" t="s">
        <v>797</v>
      </c>
      <c r="C382" s="103" t="s">
        <v>798</v>
      </c>
      <c r="D382" s="200">
        <v>94.11</v>
      </c>
      <c r="E382" s="200">
        <v>95.01</v>
      </c>
      <c r="F382" s="200">
        <v>109.49</v>
      </c>
      <c r="G382" s="129">
        <v>1642.62</v>
      </c>
      <c r="H382" s="129">
        <v>1462.72</v>
      </c>
      <c r="I382" s="129">
        <v>1505.61</v>
      </c>
      <c r="J382" s="129">
        <v>1916.21</v>
      </c>
      <c r="K382" s="129">
        <v>1697.23</v>
      </c>
      <c r="L382" s="129">
        <v>1560.36</v>
      </c>
      <c r="M382" s="129">
        <v>1478.24</v>
      </c>
      <c r="N382" s="129">
        <v>1532.99</v>
      </c>
      <c r="O382" s="129">
        <v>1642.49</v>
      </c>
      <c r="P382" s="129">
        <v>1733.64</v>
      </c>
      <c r="Q382" s="129">
        <v>1578.39</v>
      </c>
      <c r="R382" s="129">
        <v>1474.88</v>
      </c>
      <c r="S382" s="130">
        <f t="shared" si="106"/>
        <v>19225.38</v>
      </c>
      <c r="U382" s="105">
        <f t="shared" si="104"/>
        <v>17.28891695610988</v>
      </c>
      <c r="V382" s="105">
        <f t="shared" si="104"/>
        <v>15.395432059783181</v>
      </c>
      <c r="W382" s="105">
        <f t="shared" si="109"/>
        <v>13.751118823636862</v>
      </c>
      <c r="X382" s="105">
        <f t="shared" si="109"/>
        <v>17.501232989314094</v>
      </c>
      <c r="Y382" s="105">
        <f t="shared" si="109"/>
        <v>15.501232989314094</v>
      </c>
      <c r="Z382" s="105">
        <f t="shared" si="109"/>
        <v>14.251164489907755</v>
      </c>
      <c r="AA382" s="105">
        <f t="shared" si="109"/>
        <v>13.501141656772308</v>
      </c>
      <c r="AB382" s="105">
        <f t="shared" si="107"/>
        <v>14.001187323043201</v>
      </c>
      <c r="AC382" s="105">
        <f t="shared" si="107"/>
        <v>15.001278655584986</v>
      </c>
      <c r="AD382" s="105">
        <f t="shared" si="107"/>
        <v>15.83377477395196</v>
      </c>
      <c r="AE382" s="105">
        <f t="shared" si="107"/>
        <v>14.415837062745458</v>
      </c>
      <c r="AF382" s="105">
        <f t="shared" si="107"/>
        <v>13.470453922732672</v>
      </c>
      <c r="AG382" s="105">
        <f t="shared" si="108"/>
        <v>14.99273097524137</v>
      </c>
    </row>
    <row r="383" spans="1:36" outlineLevel="1" x14ac:dyDescent="0.25">
      <c r="D383" s="200"/>
      <c r="E383" s="200"/>
      <c r="F383" s="200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30"/>
      <c r="U383" s="105"/>
      <c r="V383" s="105"/>
      <c r="W383" s="105"/>
      <c r="X383" s="105"/>
      <c r="Y383" s="105"/>
      <c r="Z383" s="105"/>
      <c r="AA383" s="105"/>
      <c r="AB383" s="105"/>
      <c r="AC383" s="105"/>
      <c r="AD383" s="105"/>
      <c r="AE383" s="105"/>
      <c r="AF383" s="105"/>
      <c r="AG383" s="105"/>
    </row>
    <row r="384" spans="1:36" outlineLevel="1" x14ac:dyDescent="0.25">
      <c r="C384" s="135" t="s">
        <v>799</v>
      </c>
      <c r="D384" s="200"/>
      <c r="E384" s="200"/>
      <c r="F384" s="200"/>
      <c r="G384" s="136">
        <f>SUM(G302:G383)</f>
        <v>102475.82</v>
      </c>
      <c r="H384" s="136">
        <f t="shared" ref="H384:S384" si="110">SUM(H302:H383)</f>
        <v>94588.84</v>
      </c>
      <c r="I384" s="136">
        <f t="shared" si="110"/>
        <v>101908.71999999999</v>
      </c>
      <c r="J384" s="136">
        <f t="shared" si="110"/>
        <v>105257.52</v>
      </c>
      <c r="K384" s="136">
        <f t="shared" si="110"/>
        <v>104011.31999999999</v>
      </c>
      <c r="L384" s="136">
        <f t="shared" si="110"/>
        <v>94014.81</v>
      </c>
      <c r="M384" s="136">
        <f t="shared" si="110"/>
        <v>103412.49</v>
      </c>
      <c r="N384" s="136">
        <f t="shared" si="110"/>
        <v>104931.39</v>
      </c>
      <c r="O384" s="136">
        <f t="shared" si="110"/>
        <v>97569.64999999998</v>
      </c>
      <c r="P384" s="136">
        <f t="shared" si="110"/>
        <v>101990.01000000001</v>
      </c>
      <c r="Q384" s="136">
        <f t="shared" si="110"/>
        <v>94587.01</v>
      </c>
      <c r="R384" s="136">
        <f t="shared" si="110"/>
        <v>87714.32</v>
      </c>
      <c r="S384" s="136">
        <f t="shared" si="110"/>
        <v>1192461.8999999999</v>
      </c>
      <c r="U384" s="137">
        <f>+SUM(U322:U332)</f>
        <v>76.498202882497722</v>
      </c>
      <c r="V384" s="137">
        <f t="shared" ref="V384:AF384" si="111">+SUM(V322:V332)</f>
        <v>75.532868398421513</v>
      </c>
      <c r="W384" s="137">
        <f t="shared" si="111"/>
        <v>66.159122087625349</v>
      </c>
      <c r="X384" s="137">
        <f t="shared" si="111"/>
        <v>68.833301127062313</v>
      </c>
      <c r="Y384" s="137">
        <f t="shared" si="111"/>
        <v>67.332246816508288</v>
      </c>
      <c r="Z384" s="137">
        <f t="shared" si="111"/>
        <v>68.533301127062316</v>
      </c>
      <c r="AA384" s="137">
        <f t="shared" si="111"/>
        <v>68.766713902982474</v>
      </c>
      <c r="AB384" s="137">
        <f t="shared" si="111"/>
        <v>74.499884790863319</v>
      </c>
      <c r="AC384" s="137">
        <f t="shared" si="111"/>
        <v>73.473934168986673</v>
      </c>
      <c r="AD384" s="137">
        <f t="shared" si="111"/>
        <v>65.560459176284141</v>
      </c>
      <c r="AE384" s="137">
        <f t="shared" si="111"/>
        <v>61.691347240046774</v>
      </c>
      <c r="AF384" s="137">
        <f t="shared" si="111"/>
        <v>64.063642694572877</v>
      </c>
      <c r="AG384" s="137">
        <f>+SUM(AG322:AG332)</f>
        <v>69.245418701076147</v>
      </c>
      <c r="AJ384" s="137">
        <f>+SUM(AJ322:AJ332)</f>
        <v>69.245418701076147</v>
      </c>
    </row>
    <row r="385" spans="1:36" outlineLevel="1" x14ac:dyDescent="0.25">
      <c r="D385" s="200"/>
      <c r="E385" s="200"/>
      <c r="F385" s="200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30" t="s">
        <v>22</v>
      </c>
      <c r="U385" s="105">
        <f>+SUM(U342:U348)</f>
        <v>0</v>
      </c>
      <c r="V385" s="105">
        <f t="shared" ref="V385:AG385" si="112">+SUM(V342:V348)</f>
        <v>0</v>
      </c>
      <c r="W385" s="105">
        <f t="shared" si="112"/>
        <v>0</v>
      </c>
      <c r="X385" s="105">
        <f t="shared" si="112"/>
        <v>0</v>
      </c>
      <c r="Y385" s="105">
        <f t="shared" si="112"/>
        <v>0</v>
      </c>
      <c r="Z385" s="105">
        <f t="shared" si="112"/>
        <v>0</v>
      </c>
      <c r="AA385" s="105">
        <f t="shared" si="112"/>
        <v>0</v>
      </c>
      <c r="AB385" s="105">
        <f t="shared" si="112"/>
        <v>0</v>
      </c>
      <c r="AC385" s="105">
        <f t="shared" si="112"/>
        <v>0</v>
      </c>
      <c r="AD385" s="105">
        <f t="shared" si="112"/>
        <v>0</v>
      </c>
      <c r="AE385" s="105">
        <f t="shared" si="112"/>
        <v>0</v>
      </c>
      <c r="AF385" s="105">
        <f t="shared" si="112"/>
        <v>0</v>
      </c>
      <c r="AG385" s="105">
        <f t="shared" si="112"/>
        <v>0</v>
      </c>
    </row>
    <row r="386" spans="1:36" outlineLevel="1" x14ac:dyDescent="0.25">
      <c r="B386" s="7" t="s">
        <v>800</v>
      </c>
      <c r="D386" s="200"/>
      <c r="E386" s="200"/>
      <c r="F386" s="200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30"/>
      <c r="U386" s="105"/>
      <c r="V386" s="105"/>
      <c r="W386" s="105"/>
      <c r="X386" s="105"/>
      <c r="Y386" s="105"/>
      <c r="Z386" s="105"/>
      <c r="AA386" s="105"/>
      <c r="AB386" s="105"/>
      <c r="AC386" s="105"/>
      <c r="AD386" s="105"/>
      <c r="AE386" s="105"/>
      <c r="AF386" s="105"/>
      <c r="AG386" s="105"/>
    </row>
    <row r="387" spans="1:36" outlineLevel="1" x14ac:dyDescent="0.25">
      <c r="A387" s="103" t="str">
        <f>+$A$4&amp;$A$301&amp;B387</f>
        <v>PuyallupRoll offDISP</v>
      </c>
      <c r="B387" s="103" t="s">
        <v>801</v>
      </c>
      <c r="C387" s="103" t="s">
        <v>802</v>
      </c>
      <c r="D387" s="200">
        <v>166.45</v>
      </c>
      <c r="E387" s="200">
        <v>166.45</v>
      </c>
      <c r="F387" s="200">
        <v>174.84</v>
      </c>
      <c r="G387" s="129">
        <v>204051.33</v>
      </c>
      <c r="H387" s="129">
        <v>194311.85</v>
      </c>
      <c r="I387" s="129">
        <v>207378.1</v>
      </c>
      <c r="J387" s="129">
        <v>214831.33</v>
      </c>
      <c r="K387" s="129">
        <v>208124.27</v>
      </c>
      <c r="L387" s="129">
        <v>195242.09</v>
      </c>
      <c r="M387" s="129">
        <v>216976.42</v>
      </c>
      <c r="N387" s="129">
        <v>202492.63</v>
      </c>
      <c r="O387" s="129">
        <v>270905.92</v>
      </c>
      <c r="P387" s="129">
        <v>209393.69</v>
      </c>
      <c r="Q387" s="129">
        <v>194775.76</v>
      </c>
      <c r="R387" s="129">
        <v>185234.93</v>
      </c>
      <c r="S387" s="130">
        <f t="shared" ref="S387:S391" si="113">+SUM(G387:R387)</f>
        <v>2503718.3199999998</v>
      </c>
      <c r="U387" s="105">
        <f t="shared" ref="U387:V391" si="114">+IFERROR(G387/$E387,0)</f>
        <v>1225.9016521477922</v>
      </c>
      <c r="V387" s="105">
        <f t="shared" si="114"/>
        <v>1167.3887053169121</v>
      </c>
      <c r="W387" s="105">
        <f t="shared" ref="W387:AF391" si="115">+IFERROR(I387/$F387,0)</f>
        <v>1186.1021505376343</v>
      </c>
      <c r="X387" s="105">
        <f t="shared" si="115"/>
        <v>1228.7310112102493</v>
      </c>
      <c r="Y387" s="105">
        <f t="shared" si="115"/>
        <v>1190.3698810340882</v>
      </c>
      <c r="Z387" s="105">
        <f t="shared" si="115"/>
        <v>1116.6900594829558</v>
      </c>
      <c r="AA387" s="105">
        <f t="shared" si="115"/>
        <v>1240.9998856097004</v>
      </c>
      <c r="AB387" s="105">
        <f t="shared" si="115"/>
        <v>1158.1596316632349</v>
      </c>
      <c r="AC387" s="105">
        <f t="shared" si="115"/>
        <v>1549.4504690002286</v>
      </c>
      <c r="AD387" s="105">
        <f t="shared" si="115"/>
        <v>1197.630347746511</v>
      </c>
      <c r="AE387" s="105">
        <f t="shared" si="115"/>
        <v>1114.0228780599405</v>
      </c>
      <c r="AF387" s="105">
        <f t="shared" si="115"/>
        <v>1059.4539579043696</v>
      </c>
      <c r="AG387" s="105">
        <f t="shared" ref="AG387:AG391" si="116">+SUM(U387:AF387)/$AE$2</f>
        <v>1202.9083858094682</v>
      </c>
    </row>
    <row r="388" spans="1:36" outlineLevel="1" x14ac:dyDescent="0.25">
      <c r="A388" s="103" t="str">
        <f>+$A$4&amp;$A$301&amp;B388</f>
        <v>PuyallupRoll offDISP-ASB</v>
      </c>
      <c r="B388" s="103" t="s">
        <v>803</v>
      </c>
      <c r="C388" s="103" t="s">
        <v>804</v>
      </c>
      <c r="D388" s="200">
        <v>0</v>
      </c>
      <c r="E388" s="200">
        <v>0</v>
      </c>
      <c r="F388" s="200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30">
        <f t="shared" si="113"/>
        <v>0</v>
      </c>
      <c r="U388" s="105">
        <f t="shared" si="114"/>
        <v>0</v>
      </c>
      <c r="V388" s="105">
        <f t="shared" si="114"/>
        <v>0</v>
      </c>
      <c r="W388" s="105">
        <f t="shared" si="115"/>
        <v>0</v>
      </c>
      <c r="X388" s="105">
        <f t="shared" si="115"/>
        <v>0</v>
      </c>
      <c r="Y388" s="105">
        <f t="shared" si="115"/>
        <v>0</v>
      </c>
      <c r="Z388" s="105">
        <f t="shared" si="115"/>
        <v>0</v>
      </c>
      <c r="AA388" s="105">
        <f t="shared" si="115"/>
        <v>0</v>
      </c>
      <c r="AB388" s="105">
        <f t="shared" si="115"/>
        <v>0</v>
      </c>
      <c r="AC388" s="105">
        <f t="shared" si="115"/>
        <v>0</v>
      </c>
      <c r="AD388" s="105">
        <f t="shared" si="115"/>
        <v>0</v>
      </c>
      <c r="AE388" s="105">
        <f t="shared" si="115"/>
        <v>0</v>
      </c>
      <c r="AF388" s="105">
        <f t="shared" si="115"/>
        <v>0</v>
      </c>
      <c r="AG388" s="105">
        <f t="shared" si="116"/>
        <v>0</v>
      </c>
    </row>
    <row r="389" spans="1:36" outlineLevel="1" x14ac:dyDescent="0.25">
      <c r="A389" s="103" t="str">
        <f>+$A$4&amp;$A$301&amp;B389</f>
        <v>PuyallupRoll offDISP-MAN</v>
      </c>
      <c r="B389" s="103" t="s">
        <v>805</v>
      </c>
      <c r="C389" s="103" t="s">
        <v>806</v>
      </c>
      <c r="D389" s="200">
        <v>0</v>
      </c>
      <c r="E389" s="200">
        <v>0</v>
      </c>
      <c r="F389" s="200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30">
        <f t="shared" si="113"/>
        <v>0</v>
      </c>
      <c r="U389" s="105">
        <f t="shared" si="114"/>
        <v>0</v>
      </c>
      <c r="V389" s="105">
        <f t="shared" si="114"/>
        <v>0</v>
      </c>
      <c r="W389" s="105">
        <f t="shared" si="115"/>
        <v>0</v>
      </c>
      <c r="X389" s="105">
        <f t="shared" si="115"/>
        <v>0</v>
      </c>
      <c r="Y389" s="105">
        <f t="shared" si="115"/>
        <v>0</v>
      </c>
      <c r="Z389" s="105">
        <f t="shared" si="115"/>
        <v>0</v>
      </c>
      <c r="AA389" s="105">
        <f t="shared" si="115"/>
        <v>0</v>
      </c>
      <c r="AB389" s="105">
        <f t="shared" si="115"/>
        <v>0</v>
      </c>
      <c r="AC389" s="105">
        <f t="shared" si="115"/>
        <v>0</v>
      </c>
      <c r="AD389" s="105">
        <f t="shared" si="115"/>
        <v>0</v>
      </c>
      <c r="AE389" s="105">
        <f t="shared" si="115"/>
        <v>0</v>
      </c>
      <c r="AF389" s="105">
        <f t="shared" si="115"/>
        <v>0</v>
      </c>
      <c r="AG389" s="105">
        <f t="shared" si="116"/>
        <v>0</v>
      </c>
    </row>
    <row r="390" spans="1:36" outlineLevel="1" x14ac:dyDescent="0.25">
      <c r="A390" s="103" t="str">
        <f>+$A$4&amp;$A$301&amp;B390</f>
        <v>PuyallupRoll offDISP-RECY</v>
      </c>
      <c r="B390" s="103" t="s">
        <v>807</v>
      </c>
      <c r="C390" s="103" t="s">
        <v>808</v>
      </c>
      <c r="D390" s="200">
        <v>0</v>
      </c>
      <c r="E390" s="200">
        <v>0</v>
      </c>
      <c r="F390" s="200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30">
        <f t="shared" si="113"/>
        <v>0</v>
      </c>
      <c r="U390" s="105">
        <f t="shared" si="114"/>
        <v>0</v>
      </c>
      <c r="V390" s="105">
        <f t="shared" si="114"/>
        <v>0</v>
      </c>
      <c r="W390" s="105">
        <f t="shared" si="115"/>
        <v>0</v>
      </c>
      <c r="X390" s="105">
        <f t="shared" si="115"/>
        <v>0</v>
      </c>
      <c r="Y390" s="105">
        <f t="shared" si="115"/>
        <v>0</v>
      </c>
      <c r="Z390" s="105">
        <f t="shared" si="115"/>
        <v>0</v>
      </c>
      <c r="AA390" s="105">
        <f t="shared" si="115"/>
        <v>0</v>
      </c>
      <c r="AB390" s="105">
        <f t="shared" si="115"/>
        <v>0</v>
      </c>
      <c r="AC390" s="105">
        <f t="shared" si="115"/>
        <v>0</v>
      </c>
      <c r="AD390" s="105">
        <f t="shared" si="115"/>
        <v>0</v>
      </c>
      <c r="AE390" s="105">
        <f t="shared" si="115"/>
        <v>0</v>
      </c>
      <c r="AF390" s="105">
        <f t="shared" si="115"/>
        <v>0</v>
      </c>
      <c r="AG390" s="105">
        <f t="shared" si="116"/>
        <v>0</v>
      </c>
    </row>
    <row r="391" spans="1:36" outlineLevel="1" x14ac:dyDescent="0.25">
      <c r="A391" s="103" t="str">
        <f>+$A$4&amp;$A$301&amp;B391</f>
        <v>PuyallupRoll offDISP-WD</v>
      </c>
      <c r="B391" s="103" t="s">
        <v>809</v>
      </c>
      <c r="C391" s="103" t="s">
        <v>810</v>
      </c>
      <c r="D391" s="200">
        <v>0</v>
      </c>
      <c r="E391" s="200">
        <v>0</v>
      </c>
      <c r="F391" s="200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30">
        <f t="shared" si="113"/>
        <v>0</v>
      </c>
      <c r="U391" s="105">
        <f t="shared" si="114"/>
        <v>0</v>
      </c>
      <c r="V391" s="105">
        <f t="shared" si="114"/>
        <v>0</v>
      </c>
      <c r="W391" s="105">
        <f t="shared" si="115"/>
        <v>0</v>
      </c>
      <c r="X391" s="105">
        <f t="shared" si="115"/>
        <v>0</v>
      </c>
      <c r="Y391" s="105">
        <f t="shared" si="115"/>
        <v>0</v>
      </c>
      <c r="Z391" s="105">
        <f t="shared" si="115"/>
        <v>0</v>
      </c>
      <c r="AA391" s="105">
        <f t="shared" si="115"/>
        <v>0</v>
      </c>
      <c r="AB391" s="105">
        <f t="shared" si="115"/>
        <v>0</v>
      </c>
      <c r="AC391" s="105">
        <f t="shared" si="115"/>
        <v>0</v>
      </c>
      <c r="AD391" s="105">
        <f t="shared" si="115"/>
        <v>0</v>
      </c>
      <c r="AE391" s="105">
        <f t="shared" si="115"/>
        <v>0</v>
      </c>
      <c r="AF391" s="105">
        <f t="shared" si="115"/>
        <v>0</v>
      </c>
      <c r="AG391" s="105">
        <f t="shared" si="116"/>
        <v>0</v>
      </c>
    </row>
    <row r="392" spans="1:36" outlineLevel="1" x14ac:dyDescent="0.25">
      <c r="D392" s="200"/>
      <c r="E392" s="200"/>
      <c r="F392" s="200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30"/>
      <c r="U392" s="105"/>
      <c r="V392" s="105"/>
      <c r="W392" s="105"/>
      <c r="X392" s="105"/>
      <c r="Y392" s="105"/>
      <c r="Z392" s="105"/>
      <c r="AA392" s="105"/>
      <c r="AB392" s="105"/>
      <c r="AC392" s="105"/>
      <c r="AD392" s="105"/>
      <c r="AE392" s="105"/>
      <c r="AF392" s="105"/>
      <c r="AG392" s="105"/>
    </row>
    <row r="393" spans="1:36" outlineLevel="1" x14ac:dyDescent="0.25">
      <c r="C393" s="135" t="s">
        <v>811</v>
      </c>
      <c r="D393" s="200"/>
      <c r="E393" s="200"/>
      <c r="F393" s="200"/>
      <c r="G393" s="136">
        <f t="shared" ref="G393:S393" si="117">SUM(G387:G392)</f>
        <v>204051.33</v>
      </c>
      <c r="H393" s="136">
        <f t="shared" si="117"/>
        <v>194311.85</v>
      </c>
      <c r="I393" s="136">
        <f t="shared" si="117"/>
        <v>207378.1</v>
      </c>
      <c r="J393" s="136">
        <f t="shared" si="117"/>
        <v>214831.33</v>
      </c>
      <c r="K393" s="136">
        <f t="shared" si="117"/>
        <v>208124.27</v>
      </c>
      <c r="L393" s="136">
        <f t="shared" si="117"/>
        <v>195242.09</v>
      </c>
      <c r="M393" s="136">
        <f t="shared" si="117"/>
        <v>216976.42</v>
      </c>
      <c r="N393" s="136">
        <f t="shared" si="117"/>
        <v>202492.63</v>
      </c>
      <c r="O393" s="136">
        <f t="shared" si="117"/>
        <v>270905.92</v>
      </c>
      <c r="P393" s="136">
        <f t="shared" si="117"/>
        <v>209393.69</v>
      </c>
      <c r="Q393" s="136">
        <f t="shared" si="117"/>
        <v>194775.76</v>
      </c>
      <c r="R393" s="136">
        <f t="shared" si="117"/>
        <v>185234.93</v>
      </c>
      <c r="S393" s="136">
        <f t="shared" si="117"/>
        <v>2503718.3199999998</v>
      </c>
      <c r="U393" s="137"/>
      <c r="V393" s="137"/>
      <c r="W393" s="137"/>
      <c r="X393" s="137"/>
      <c r="Y393" s="137"/>
      <c r="Z393" s="137"/>
      <c r="AA393" s="137"/>
      <c r="AB393" s="137"/>
      <c r="AC393" s="137"/>
      <c r="AD393" s="137"/>
      <c r="AE393" s="137"/>
      <c r="AF393" s="137"/>
      <c r="AG393" s="137"/>
    </row>
    <row r="394" spans="1:36" outlineLevel="1" x14ac:dyDescent="0.25">
      <c r="D394" s="200"/>
      <c r="E394" s="200"/>
      <c r="F394" s="200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30"/>
      <c r="U394" s="105"/>
      <c r="V394" s="105"/>
      <c r="W394" s="105"/>
      <c r="X394" s="105"/>
      <c r="Y394" s="105"/>
      <c r="Z394" s="105"/>
      <c r="AA394" s="105"/>
      <c r="AB394" s="105"/>
      <c r="AC394" s="105"/>
      <c r="AD394" s="105"/>
      <c r="AE394" s="105"/>
      <c r="AF394" s="105"/>
      <c r="AG394" s="105"/>
    </row>
    <row r="395" spans="1:36" outlineLevel="1" x14ac:dyDescent="0.25">
      <c r="D395" s="200"/>
      <c r="E395" s="200"/>
      <c r="F395" s="200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30"/>
      <c r="U395" s="105"/>
      <c r="V395" s="105"/>
      <c r="W395" s="105"/>
      <c r="X395" s="105"/>
      <c r="Y395" s="105"/>
      <c r="Z395" s="105"/>
      <c r="AA395" s="105"/>
      <c r="AB395" s="105"/>
      <c r="AC395" s="105"/>
      <c r="AD395" s="105"/>
      <c r="AE395" s="105"/>
      <c r="AF395" s="105"/>
      <c r="AG395" s="105"/>
    </row>
    <row r="396" spans="1:36" s="7" customFormat="1" x14ac:dyDescent="0.25">
      <c r="B396" s="7" t="s">
        <v>812</v>
      </c>
      <c r="D396" s="200"/>
      <c r="E396" s="200"/>
      <c r="F396" s="200"/>
      <c r="G396" s="144">
        <f t="shared" ref="G396:AG396" si="118">+G384+G393</f>
        <v>306527.15000000002</v>
      </c>
      <c r="H396" s="144">
        <f t="shared" si="118"/>
        <v>288900.69</v>
      </c>
      <c r="I396" s="144">
        <f t="shared" si="118"/>
        <v>309286.82</v>
      </c>
      <c r="J396" s="144">
        <f t="shared" si="118"/>
        <v>320088.84999999998</v>
      </c>
      <c r="K396" s="144">
        <f t="shared" si="118"/>
        <v>312135.58999999997</v>
      </c>
      <c r="L396" s="144">
        <f t="shared" si="118"/>
        <v>289256.90000000002</v>
      </c>
      <c r="M396" s="144">
        <f t="shared" si="118"/>
        <v>320388.91000000003</v>
      </c>
      <c r="N396" s="144">
        <f t="shared" si="118"/>
        <v>307424.02</v>
      </c>
      <c r="O396" s="144">
        <f t="shared" si="118"/>
        <v>368475.56999999995</v>
      </c>
      <c r="P396" s="144">
        <f t="shared" si="118"/>
        <v>311383.7</v>
      </c>
      <c r="Q396" s="144">
        <f t="shared" si="118"/>
        <v>289362.77</v>
      </c>
      <c r="R396" s="144">
        <f>+R384+R393</f>
        <v>272949.25</v>
      </c>
      <c r="S396" s="130">
        <f t="shared" ref="S396" si="119">+SUM(G396:R396)</f>
        <v>3696180.22</v>
      </c>
      <c r="T396" s="109"/>
      <c r="U396" s="145">
        <f t="shared" si="118"/>
        <v>76.498202882497722</v>
      </c>
      <c r="V396" s="145">
        <f t="shared" si="118"/>
        <v>75.532868398421513</v>
      </c>
      <c r="W396" s="145">
        <f t="shared" si="118"/>
        <v>66.159122087625349</v>
      </c>
      <c r="X396" s="145">
        <f t="shared" si="118"/>
        <v>68.833301127062313</v>
      </c>
      <c r="Y396" s="145">
        <f t="shared" si="118"/>
        <v>67.332246816508288</v>
      </c>
      <c r="Z396" s="145">
        <f t="shared" si="118"/>
        <v>68.533301127062316</v>
      </c>
      <c r="AA396" s="145">
        <f t="shared" si="118"/>
        <v>68.766713902982474</v>
      </c>
      <c r="AB396" s="145">
        <f t="shared" si="118"/>
        <v>74.499884790863319</v>
      </c>
      <c r="AC396" s="145">
        <f t="shared" si="118"/>
        <v>73.473934168986673</v>
      </c>
      <c r="AD396" s="145">
        <f t="shared" si="118"/>
        <v>65.560459176284141</v>
      </c>
      <c r="AE396" s="145">
        <f t="shared" si="118"/>
        <v>61.691347240046774</v>
      </c>
      <c r="AF396" s="145">
        <f t="shared" si="118"/>
        <v>64.063642694572877</v>
      </c>
      <c r="AG396" s="145">
        <f t="shared" si="118"/>
        <v>69.245418701076147</v>
      </c>
      <c r="AJ396" s="146"/>
    </row>
    <row r="397" spans="1:36" s="7" customFormat="1" outlineLevel="1" x14ac:dyDescent="0.25">
      <c r="D397" s="200"/>
      <c r="E397" s="200"/>
      <c r="F397" s="200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30"/>
      <c r="T397" s="109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J397" s="146"/>
    </row>
    <row r="398" spans="1:36" s="7" customFormat="1" outlineLevel="1" x14ac:dyDescent="0.25">
      <c r="D398" s="200"/>
      <c r="E398" s="200"/>
      <c r="F398" s="200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30"/>
      <c r="T398" s="109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/>
      <c r="AJ398" s="146"/>
    </row>
    <row r="399" spans="1:36" outlineLevel="1" x14ac:dyDescent="0.25">
      <c r="B399" s="121" t="s">
        <v>813</v>
      </c>
      <c r="D399" s="200"/>
      <c r="E399" s="200"/>
      <c r="F399" s="200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30"/>
      <c r="U399" s="105"/>
      <c r="V399" s="105"/>
      <c r="W399" s="105"/>
      <c r="X399" s="105"/>
      <c r="Y399" s="105"/>
      <c r="Z399" s="105"/>
      <c r="AA399" s="105"/>
      <c r="AB399" s="105"/>
      <c r="AC399" s="105"/>
      <c r="AD399" s="105"/>
      <c r="AE399" s="105"/>
      <c r="AF399" s="105"/>
      <c r="AG399" s="105"/>
    </row>
    <row r="400" spans="1:36" outlineLevel="2" x14ac:dyDescent="0.25">
      <c r="B400" s="103" t="s">
        <v>814</v>
      </c>
      <c r="C400" s="103" t="s">
        <v>815</v>
      </c>
      <c r="D400" s="200"/>
      <c r="E400" s="200">
        <v>0</v>
      </c>
      <c r="F400" s="200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30">
        <f t="shared" ref="S400:S402" si="120">+SUM(G400:R400)</f>
        <v>0</v>
      </c>
      <c r="U400" s="105">
        <f t="shared" ref="U400:V402" si="121">+IFERROR(G400/$E400,0)</f>
        <v>0</v>
      </c>
      <c r="V400" s="105">
        <f t="shared" si="121"/>
        <v>0</v>
      </c>
      <c r="W400" s="105">
        <f t="shared" ref="W400:AF402" si="122">+IFERROR(I400/$F400,0)</f>
        <v>0</v>
      </c>
      <c r="X400" s="105">
        <f t="shared" si="122"/>
        <v>0</v>
      </c>
      <c r="Y400" s="105">
        <f t="shared" si="122"/>
        <v>0</v>
      </c>
      <c r="Z400" s="105">
        <f t="shared" si="122"/>
        <v>0</v>
      </c>
      <c r="AA400" s="105">
        <f t="shared" si="122"/>
        <v>0</v>
      </c>
      <c r="AB400" s="105">
        <f t="shared" si="122"/>
        <v>0</v>
      </c>
      <c r="AC400" s="105">
        <f t="shared" si="122"/>
        <v>0</v>
      </c>
      <c r="AD400" s="105">
        <f t="shared" si="122"/>
        <v>0</v>
      </c>
      <c r="AE400" s="105">
        <f t="shared" si="122"/>
        <v>0</v>
      </c>
      <c r="AF400" s="105">
        <f t="shared" si="122"/>
        <v>0</v>
      </c>
      <c r="AG400" s="105">
        <f t="shared" ref="AG400:AG402" si="123">+SUM(U400:AF400)/$AE$2</f>
        <v>0</v>
      </c>
    </row>
    <row r="401" spans="1:36" outlineLevel="2" x14ac:dyDescent="0.25">
      <c r="B401" s="103" t="s">
        <v>816</v>
      </c>
      <c r="C401" s="103" t="s">
        <v>817</v>
      </c>
      <c r="D401" s="200"/>
      <c r="E401" s="200">
        <v>0</v>
      </c>
      <c r="F401" s="200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v>0</v>
      </c>
      <c r="S401" s="130">
        <f t="shared" si="120"/>
        <v>0</v>
      </c>
      <c r="U401" s="105">
        <f t="shared" si="121"/>
        <v>0</v>
      </c>
      <c r="V401" s="105">
        <f t="shared" si="121"/>
        <v>0</v>
      </c>
      <c r="W401" s="105">
        <f t="shared" si="122"/>
        <v>0</v>
      </c>
      <c r="X401" s="105">
        <f t="shared" si="122"/>
        <v>0</v>
      </c>
      <c r="Y401" s="105">
        <f t="shared" si="122"/>
        <v>0</v>
      </c>
      <c r="Z401" s="105">
        <f t="shared" si="122"/>
        <v>0</v>
      </c>
      <c r="AA401" s="105">
        <f t="shared" si="122"/>
        <v>0</v>
      </c>
      <c r="AB401" s="105">
        <f t="shared" si="122"/>
        <v>0</v>
      </c>
      <c r="AC401" s="105">
        <f t="shared" si="122"/>
        <v>0</v>
      </c>
      <c r="AD401" s="105">
        <f t="shared" si="122"/>
        <v>0</v>
      </c>
      <c r="AE401" s="105">
        <f t="shared" si="122"/>
        <v>0</v>
      </c>
      <c r="AF401" s="105">
        <f t="shared" si="122"/>
        <v>0</v>
      </c>
      <c r="AG401" s="105">
        <f t="shared" si="123"/>
        <v>0</v>
      </c>
    </row>
    <row r="402" spans="1:36" outlineLevel="2" x14ac:dyDescent="0.25">
      <c r="B402" s="103" t="s">
        <v>818</v>
      </c>
      <c r="C402" s="103" t="s">
        <v>819</v>
      </c>
      <c r="D402" s="200"/>
      <c r="E402" s="200">
        <v>0</v>
      </c>
      <c r="F402" s="200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30">
        <f t="shared" si="120"/>
        <v>0</v>
      </c>
      <c r="U402" s="105">
        <f t="shared" si="121"/>
        <v>0</v>
      </c>
      <c r="V402" s="105">
        <f t="shared" si="121"/>
        <v>0</v>
      </c>
      <c r="W402" s="105">
        <f t="shared" si="122"/>
        <v>0</v>
      </c>
      <c r="X402" s="105">
        <f t="shared" si="122"/>
        <v>0</v>
      </c>
      <c r="Y402" s="105">
        <f t="shared" si="122"/>
        <v>0</v>
      </c>
      <c r="Z402" s="105">
        <f t="shared" si="122"/>
        <v>0</v>
      </c>
      <c r="AA402" s="105">
        <f t="shared" si="122"/>
        <v>0</v>
      </c>
      <c r="AB402" s="105">
        <f t="shared" si="122"/>
        <v>0</v>
      </c>
      <c r="AC402" s="105">
        <f t="shared" si="122"/>
        <v>0</v>
      </c>
      <c r="AD402" s="105">
        <f t="shared" si="122"/>
        <v>0</v>
      </c>
      <c r="AE402" s="105">
        <f t="shared" si="122"/>
        <v>0</v>
      </c>
      <c r="AF402" s="105">
        <f t="shared" si="122"/>
        <v>0</v>
      </c>
      <c r="AG402" s="105">
        <f t="shared" si="123"/>
        <v>0</v>
      </c>
    </row>
    <row r="403" spans="1:36" outlineLevel="1" x14ac:dyDescent="0.25">
      <c r="D403" s="200"/>
      <c r="E403" s="200"/>
      <c r="F403" s="200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30"/>
      <c r="U403" s="105"/>
      <c r="V403" s="105"/>
      <c r="W403" s="105"/>
      <c r="X403" s="105"/>
      <c r="Y403" s="105"/>
      <c r="Z403" s="105"/>
      <c r="AA403" s="105"/>
      <c r="AB403" s="105"/>
      <c r="AC403" s="105"/>
      <c r="AD403" s="105"/>
      <c r="AE403" s="105"/>
      <c r="AF403" s="105"/>
      <c r="AG403" s="105"/>
    </row>
    <row r="404" spans="1:36" outlineLevel="1" x14ac:dyDescent="0.25">
      <c r="C404" s="135" t="s">
        <v>826</v>
      </c>
      <c r="D404" s="200"/>
      <c r="E404" s="200"/>
      <c r="F404" s="200"/>
      <c r="G404" s="136">
        <f t="shared" ref="G404:S404" si="124">+SUM(G400:G403)</f>
        <v>0</v>
      </c>
      <c r="H404" s="136">
        <f t="shared" si="124"/>
        <v>0</v>
      </c>
      <c r="I404" s="136">
        <f t="shared" si="124"/>
        <v>0</v>
      </c>
      <c r="J404" s="136">
        <f t="shared" si="124"/>
        <v>0</v>
      </c>
      <c r="K404" s="136">
        <f t="shared" si="124"/>
        <v>0</v>
      </c>
      <c r="L404" s="136">
        <f t="shared" si="124"/>
        <v>0</v>
      </c>
      <c r="M404" s="136">
        <f t="shared" si="124"/>
        <v>0</v>
      </c>
      <c r="N404" s="136">
        <f t="shared" si="124"/>
        <v>0</v>
      </c>
      <c r="O404" s="136">
        <f t="shared" si="124"/>
        <v>0</v>
      </c>
      <c r="P404" s="136">
        <f t="shared" si="124"/>
        <v>0</v>
      </c>
      <c r="Q404" s="136">
        <f t="shared" si="124"/>
        <v>0</v>
      </c>
      <c r="R404" s="136">
        <f t="shared" si="124"/>
        <v>0</v>
      </c>
      <c r="S404" s="136">
        <f t="shared" si="124"/>
        <v>0</v>
      </c>
      <c r="U404" s="137">
        <f t="shared" ref="U404:AG404" si="125">+SUM(U400:U403)</f>
        <v>0</v>
      </c>
      <c r="V404" s="137">
        <f t="shared" si="125"/>
        <v>0</v>
      </c>
      <c r="W404" s="137">
        <f t="shared" si="125"/>
        <v>0</v>
      </c>
      <c r="X404" s="137">
        <f t="shared" si="125"/>
        <v>0</v>
      </c>
      <c r="Y404" s="137">
        <f t="shared" si="125"/>
        <v>0</v>
      </c>
      <c r="Z404" s="137">
        <f t="shared" si="125"/>
        <v>0</v>
      </c>
      <c r="AA404" s="137">
        <f t="shared" si="125"/>
        <v>0</v>
      </c>
      <c r="AB404" s="137">
        <f t="shared" si="125"/>
        <v>0</v>
      </c>
      <c r="AC404" s="137">
        <f t="shared" si="125"/>
        <v>0</v>
      </c>
      <c r="AD404" s="137">
        <f t="shared" si="125"/>
        <v>0</v>
      </c>
      <c r="AE404" s="137">
        <f t="shared" si="125"/>
        <v>0</v>
      </c>
      <c r="AF404" s="137">
        <f t="shared" si="125"/>
        <v>0</v>
      </c>
      <c r="AG404" s="137">
        <f t="shared" si="125"/>
        <v>0</v>
      </c>
    </row>
    <row r="405" spans="1:36" outlineLevel="1" x14ac:dyDescent="0.25">
      <c r="C405" s="135"/>
      <c r="D405" s="200"/>
      <c r="E405" s="200"/>
      <c r="F405" s="200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30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</row>
    <row r="406" spans="1:36" outlineLevel="1" x14ac:dyDescent="0.25">
      <c r="D406" s="200"/>
      <c r="E406" s="200"/>
      <c r="F406" s="200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30"/>
      <c r="U406" s="149"/>
      <c r="V406" s="149"/>
      <c r="W406" s="149"/>
      <c r="X406" s="149"/>
      <c r="Y406" s="149"/>
      <c r="Z406" s="149"/>
      <c r="AA406" s="149"/>
      <c r="AB406" s="149"/>
      <c r="AC406" s="149"/>
      <c r="AD406" s="149"/>
      <c r="AE406" s="149"/>
      <c r="AF406" s="149"/>
      <c r="AG406" s="149"/>
    </row>
    <row r="407" spans="1:36" s="7" customFormat="1" x14ac:dyDescent="0.25">
      <c r="B407" s="7" t="s">
        <v>827</v>
      </c>
      <c r="D407" s="200"/>
      <c r="E407" s="200"/>
      <c r="F407" s="200"/>
      <c r="G407" s="144">
        <f>+G404</f>
        <v>0</v>
      </c>
      <c r="H407" s="144">
        <f t="shared" ref="H407:R407" si="126">+H404</f>
        <v>0</v>
      </c>
      <c r="I407" s="144">
        <f t="shared" si="126"/>
        <v>0</v>
      </c>
      <c r="J407" s="144">
        <f t="shared" si="126"/>
        <v>0</v>
      </c>
      <c r="K407" s="144">
        <f t="shared" si="126"/>
        <v>0</v>
      </c>
      <c r="L407" s="144">
        <f t="shared" si="126"/>
        <v>0</v>
      </c>
      <c r="M407" s="144">
        <f t="shared" si="126"/>
        <v>0</v>
      </c>
      <c r="N407" s="144">
        <f t="shared" si="126"/>
        <v>0</v>
      </c>
      <c r="O407" s="144">
        <f t="shared" si="126"/>
        <v>0</v>
      </c>
      <c r="P407" s="144">
        <f t="shared" si="126"/>
        <v>0</v>
      </c>
      <c r="Q407" s="144">
        <f t="shared" si="126"/>
        <v>0</v>
      </c>
      <c r="R407" s="144">
        <f t="shared" si="126"/>
        <v>0</v>
      </c>
      <c r="S407" s="130">
        <f t="shared" ref="S407" si="127">+SUM(G407:R407)</f>
        <v>0</v>
      </c>
      <c r="T407" s="109"/>
      <c r="U407" s="145">
        <f t="shared" ref="U407:AG407" si="128">+U404</f>
        <v>0</v>
      </c>
      <c r="V407" s="145">
        <f t="shared" si="128"/>
        <v>0</v>
      </c>
      <c r="W407" s="145">
        <f t="shared" si="128"/>
        <v>0</v>
      </c>
      <c r="X407" s="145">
        <f t="shared" si="128"/>
        <v>0</v>
      </c>
      <c r="Y407" s="145">
        <f t="shared" si="128"/>
        <v>0</v>
      </c>
      <c r="Z407" s="145">
        <f t="shared" si="128"/>
        <v>0</v>
      </c>
      <c r="AA407" s="145">
        <f t="shared" si="128"/>
        <v>0</v>
      </c>
      <c r="AB407" s="145">
        <f t="shared" si="128"/>
        <v>0</v>
      </c>
      <c r="AC407" s="145">
        <f t="shared" si="128"/>
        <v>0</v>
      </c>
      <c r="AD407" s="145">
        <f t="shared" si="128"/>
        <v>0</v>
      </c>
      <c r="AE407" s="145">
        <f t="shared" si="128"/>
        <v>0</v>
      </c>
      <c r="AF407" s="145">
        <f t="shared" si="128"/>
        <v>0</v>
      </c>
      <c r="AG407" s="145">
        <f t="shared" si="128"/>
        <v>0</v>
      </c>
      <c r="AJ407" s="146"/>
    </row>
    <row r="408" spans="1:36" s="7" customFormat="1" outlineLevel="1" x14ac:dyDescent="0.25">
      <c r="D408" s="200"/>
      <c r="E408" s="200"/>
      <c r="F408" s="200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30"/>
      <c r="T408" s="109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/>
      <c r="AJ408" s="146"/>
    </row>
    <row r="409" spans="1:36" s="7" customFormat="1" outlineLevel="1" x14ac:dyDescent="0.25">
      <c r="D409" s="200"/>
      <c r="E409" s="200"/>
      <c r="F409" s="200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30"/>
      <c r="T409" s="109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/>
      <c r="AJ409" s="146"/>
    </row>
    <row r="410" spans="1:36" outlineLevel="1" x14ac:dyDescent="0.25">
      <c r="A410" s="103" t="s">
        <v>865</v>
      </c>
      <c r="B410" s="121" t="s">
        <v>829</v>
      </c>
      <c r="D410" s="200"/>
      <c r="E410" s="200"/>
      <c r="F410" s="200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30"/>
      <c r="U410" s="105"/>
      <c r="V410" s="105"/>
      <c r="W410" s="105"/>
      <c r="X410" s="105"/>
      <c r="Y410" s="105"/>
      <c r="Z410" s="105"/>
      <c r="AA410" s="105"/>
      <c r="AB410" s="105"/>
      <c r="AC410" s="105"/>
      <c r="AD410" s="105"/>
      <c r="AE410" s="105"/>
      <c r="AF410" s="105"/>
      <c r="AG410" s="105"/>
    </row>
    <row r="411" spans="1:36" outlineLevel="1" x14ac:dyDescent="0.25">
      <c r="A411" s="103" t="str">
        <f t="shared" ref="A411:A418" si="129">+$A$4&amp;$A$410&amp;B411</f>
        <v>PuyallupAccountingADJ-SB</v>
      </c>
      <c r="B411" s="103" t="s">
        <v>830</v>
      </c>
      <c r="C411" s="103" t="s">
        <v>831</v>
      </c>
      <c r="D411" s="200">
        <f>IFERROR(VLOOKUP(A411,#REF!,12,FALSE),0)</f>
        <v>0</v>
      </c>
      <c r="E411" s="200">
        <v>0</v>
      </c>
      <c r="F411" s="200">
        <v>0</v>
      </c>
      <c r="G411" s="129">
        <v>0</v>
      </c>
      <c r="H411" s="129">
        <v>0</v>
      </c>
      <c r="I411" s="129">
        <v>0.01</v>
      </c>
      <c r="J411" s="129">
        <v>0</v>
      </c>
      <c r="K411" s="129">
        <v>0</v>
      </c>
      <c r="L411" s="129">
        <v>0.05</v>
      </c>
      <c r="M411" s="129">
        <v>0</v>
      </c>
      <c r="N411" s="129">
        <v>0</v>
      </c>
      <c r="O411" s="129">
        <v>0</v>
      </c>
      <c r="P411" s="129">
        <v>0</v>
      </c>
      <c r="Q411" s="129">
        <v>0</v>
      </c>
      <c r="R411" s="129">
        <v>0.49</v>
      </c>
      <c r="S411" s="130">
        <f t="shared" ref="S411:S418" si="130">+SUM(G411:R411)</f>
        <v>0.55000000000000004</v>
      </c>
      <c r="U411" s="105">
        <f t="shared" ref="U411:V418" si="131">+IFERROR(G411/$E411,0)</f>
        <v>0</v>
      </c>
      <c r="V411" s="105">
        <f t="shared" si="131"/>
        <v>0</v>
      </c>
      <c r="W411" s="105">
        <f t="shared" ref="W411:AF418" si="132">+IFERROR(I411/$F411,0)</f>
        <v>0</v>
      </c>
      <c r="X411" s="105">
        <f t="shared" si="132"/>
        <v>0</v>
      </c>
      <c r="Y411" s="105">
        <f t="shared" si="132"/>
        <v>0</v>
      </c>
      <c r="Z411" s="105">
        <f t="shared" si="132"/>
        <v>0</v>
      </c>
      <c r="AA411" s="105">
        <f t="shared" si="132"/>
        <v>0</v>
      </c>
      <c r="AB411" s="105">
        <f t="shared" si="132"/>
        <v>0</v>
      </c>
      <c r="AC411" s="105">
        <f t="shared" si="132"/>
        <v>0</v>
      </c>
      <c r="AD411" s="105">
        <f t="shared" si="132"/>
        <v>0</v>
      </c>
      <c r="AE411" s="105">
        <f t="shared" si="132"/>
        <v>0</v>
      </c>
      <c r="AF411" s="105">
        <f t="shared" si="132"/>
        <v>0</v>
      </c>
      <c r="AG411" s="105">
        <f t="shared" ref="AG411:AG418" si="133">+SUM(U411:AF411)/$AE$2</f>
        <v>0</v>
      </c>
    </row>
    <row r="412" spans="1:36" outlineLevel="1" x14ac:dyDescent="0.25">
      <c r="A412" s="103" t="str">
        <f t="shared" si="129"/>
        <v>PuyallupAccountingADJTAX</v>
      </c>
      <c r="B412" s="103" t="s">
        <v>832</v>
      </c>
      <c r="C412" s="103" t="s">
        <v>833</v>
      </c>
      <c r="D412" s="200">
        <f>IFERROR(VLOOKUP(A412,#REF!,12,FALSE),0)</f>
        <v>0</v>
      </c>
      <c r="E412" s="200">
        <v>0</v>
      </c>
      <c r="F412" s="200">
        <v>0</v>
      </c>
      <c r="G412" s="129">
        <v>0</v>
      </c>
      <c r="H412" s="129">
        <v>0</v>
      </c>
      <c r="I412" s="129">
        <v>0</v>
      </c>
      <c r="J412" s="129">
        <v>0</v>
      </c>
      <c r="K412" s="129">
        <v>0</v>
      </c>
      <c r="L412" s="129">
        <v>0</v>
      </c>
      <c r="M412" s="129">
        <v>0</v>
      </c>
      <c r="N412" s="129">
        <v>0</v>
      </c>
      <c r="O412" s="129">
        <v>0</v>
      </c>
      <c r="P412" s="129">
        <v>0</v>
      </c>
      <c r="Q412" s="129">
        <v>0</v>
      </c>
      <c r="R412" s="129">
        <v>0</v>
      </c>
      <c r="S412" s="130">
        <f t="shared" si="130"/>
        <v>0</v>
      </c>
      <c r="U412" s="105">
        <f t="shared" si="131"/>
        <v>0</v>
      </c>
      <c r="V412" s="105">
        <f t="shared" si="131"/>
        <v>0</v>
      </c>
      <c r="W412" s="105">
        <f t="shared" si="132"/>
        <v>0</v>
      </c>
      <c r="X412" s="105">
        <f t="shared" si="132"/>
        <v>0</v>
      </c>
      <c r="Y412" s="105">
        <f t="shared" si="132"/>
        <v>0</v>
      </c>
      <c r="Z412" s="105">
        <f t="shared" si="132"/>
        <v>0</v>
      </c>
      <c r="AA412" s="105">
        <f t="shared" si="132"/>
        <v>0</v>
      </c>
      <c r="AB412" s="105">
        <f t="shared" si="132"/>
        <v>0</v>
      </c>
      <c r="AC412" s="105">
        <f t="shared" si="132"/>
        <v>0</v>
      </c>
      <c r="AD412" s="105">
        <f t="shared" si="132"/>
        <v>0</v>
      </c>
      <c r="AE412" s="105">
        <f t="shared" si="132"/>
        <v>0</v>
      </c>
      <c r="AF412" s="105">
        <f t="shared" si="132"/>
        <v>0</v>
      </c>
      <c r="AG412" s="105">
        <f t="shared" si="133"/>
        <v>0</v>
      </c>
    </row>
    <row r="413" spans="1:36" outlineLevel="1" x14ac:dyDescent="0.25">
      <c r="A413" s="103" t="str">
        <f t="shared" si="129"/>
        <v>PuyallupAccountingEMPLOYEE</v>
      </c>
      <c r="B413" s="103" t="s">
        <v>834</v>
      </c>
      <c r="C413" s="103" t="s">
        <v>835</v>
      </c>
      <c r="D413" s="200">
        <f>IFERROR(VLOOKUP(A413,#REF!,12,FALSE),0)</f>
        <v>0</v>
      </c>
      <c r="E413" s="200">
        <v>0</v>
      </c>
      <c r="F413" s="200">
        <v>0</v>
      </c>
      <c r="G413" s="129">
        <v>0</v>
      </c>
      <c r="H413" s="129">
        <v>0</v>
      </c>
      <c r="I413" s="129">
        <v>0</v>
      </c>
      <c r="J413" s="129">
        <v>0</v>
      </c>
      <c r="K413" s="129">
        <v>0</v>
      </c>
      <c r="L413" s="129">
        <v>0</v>
      </c>
      <c r="M413" s="129">
        <v>0</v>
      </c>
      <c r="N413" s="129">
        <v>0</v>
      </c>
      <c r="O413" s="129">
        <v>0</v>
      </c>
      <c r="P413" s="129">
        <v>0</v>
      </c>
      <c r="Q413" s="129">
        <v>0</v>
      </c>
      <c r="R413" s="129">
        <v>0</v>
      </c>
      <c r="S413" s="130">
        <f t="shared" si="130"/>
        <v>0</v>
      </c>
      <c r="U413" s="105">
        <f t="shared" si="131"/>
        <v>0</v>
      </c>
      <c r="V413" s="105">
        <f t="shared" si="131"/>
        <v>0</v>
      </c>
      <c r="W413" s="105">
        <f t="shared" si="132"/>
        <v>0</v>
      </c>
      <c r="X413" s="105">
        <f t="shared" si="132"/>
        <v>0</v>
      </c>
      <c r="Y413" s="105">
        <f t="shared" si="132"/>
        <v>0</v>
      </c>
      <c r="Z413" s="105">
        <f t="shared" si="132"/>
        <v>0</v>
      </c>
      <c r="AA413" s="105">
        <f t="shared" si="132"/>
        <v>0</v>
      </c>
      <c r="AB413" s="105">
        <f t="shared" si="132"/>
        <v>0</v>
      </c>
      <c r="AC413" s="105">
        <f t="shared" si="132"/>
        <v>0</v>
      </c>
      <c r="AD413" s="105">
        <f t="shared" si="132"/>
        <v>0</v>
      </c>
      <c r="AE413" s="105">
        <f t="shared" si="132"/>
        <v>0</v>
      </c>
      <c r="AF413" s="105">
        <f t="shared" si="132"/>
        <v>0</v>
      </c>
      <c r="AG413" s="105">
        <f t="shared" si="133"/>
        <v>0</v>
      </c>
    </row>
    <row r="414" spans="1:36" outlineLevel="1" x14ac:dyDescent="0.25">
      <c r="A414" s="103" t="str">
        <f t="shared" si="129"/>
        <v>PuyallupAccountingFINCHG</v>
      </c>
      <c r="B414" s="103" t="s">
        <v>836</v>
      </c>
      <c r="C414" s="103" t="s">
        <v>837</v>
      </c>
      <c r="D414" s="200">
        <f>IFERROR(VLOOKUP(A414,#REF!,12,FALSE),0)</f>
        <v>0</v>
      </c>
      <c r="E414" s="200">
        <v>0</v>
      </c>
      <c r="F414" s="200">
        <v>0</v>
      </c>
      <c r="G414" s="129">
        <v>1221.9949999999999</v>
      </c>
      <c r="H414" s="129">
        <v>1501.5249999999999</v>
      </c>
      <c r="I414" s="129">
        <v>1217.7349999999999</v>
      </c>
      <c r="J414" s="129">
        <v>1228.0550000000001</v>
      </c>
      <c r="K414" s="129">
        <v>900.85</v>
      </c>
      <c r="L414" s="129">
        <v>936.26</v>
      </c>
      <c r="M414" s="129">
        <v>1391.1350000000002</v>
      </c>
      <c r="N414" s="129">
        <v>1549.0450000000001</v>
      </c>
      <c r="O414" s="129">
        <v>1137.02</v>
      </c>
      <c r="P414" s="129">
        <v>1002.16</v>
      </c>
      <c r="Q414" s="129">
        <v>1080.9449999999999</v>
      </c>
      <c r="R414" s="129">
        <v>1058.085</v>
      </c>
      <c r="S414" s="130">
        <f t="shared" si="130"/>
        <v>14224.810000000001</v>
      </c>
      <c r="U414" s="105">
        <f t="shared" si="131"/>
        <v>0</v>
      </c>
      <c r="V414" s="105">
        <f t="shared" si="131"/>
        <v>0</v>
      </c>
      <c r="W414" s="105">
        <f t="shared" si="132"/>
        <v>0</v>
      </c>
      <c r="X414" s="105">
        <f t="shared" si="132"/>
        <v>0</v>
      </c>
      <c r="Y414" s="105">
        <f t="shared" si="132"/>
        <v>0</v>
      </c>
      <c r="Z414" s="105">
        <f t="shared" si="132"/>
        <v>0</v>
      </c>
      <c r="AA414" s="105">
        <f t="shared" si="132"/>
        <v>0</v>
      </c>
      <c r="AB414" s="105">
        <f t="shared" si="132"/>
        <v>0</v>
      </c>
      <c r="AC414" s="105">
        <f t="shared" si="132"/>
        <v>0</v>
      </c>
      <c r="AD414" s="105">
        <f t="shared" si="132"/>
        <v>0</v>
      </c>
      <c r="AE414" s="105">
        <f t="shared" si="132"/>
        <v>0</v>
      </c>
      <c r="AF414" s="105">
        <f t="shared" si="132"/>
        <v>0</v>
      </c>
      <c r="AG414" s="105">
        <f t="shared" si="133"/>
        <v>0</v>
      </c>
    </row>
    <row r="415" spans="1:36" outlineLevel="1" x14ac:dyDescent="0.25">
      <c r="A415" s="103" t="str">
        <f t="shared" si="129"/>
        <v>PuyallupAccountingLEGAL-COM</v>
      </c>
      <c r="B415" s="103" t="s">
        <v>838</v>
      </c>
      <c r="C415" s="103" t="s">
        <v>839</v>
      </c>
      <c r="D415" s="200">
        <f>IFERROR(VLOOKUP(A415,#REF!,12,FALSE),0)</f>
        <v>0</v>
      </c>
      <c r="E415" s="200">
        <v>0</v>
      </c>
      <c r="F415" s="200">
        <v>0</v>
      </c>
      <c r="G415" s="129">
        <v>0</v>
      </c>
      <c r="H415" s="129">
        <v>0</v>
      </c>
      <c r="I415" s="129">
        <v>0</v>
      </c>
      <c r="J415" s="129">
        <v>0</v>
      </c>
      <c r="K415" s="129">
        <v>0</v>
      </c>
      <c r="L415" s="129">
        <v>0</v>
      </c>
      <c r="M415" s="129">
        <v>0</v>
      </c>
      <c r="N415" s="129">
        <v>0</v>
      </c>
      <c r="O415" s="129">
        <v>0</v>
      </c>
      <c r="P415" s="129">
        <v>0</v>
      </c>
      <c r="Q415" s="129">
        <v>0</v>
      </c>
      <c r="R415" s="129">
        <v>0</v>
      </c>
      <c r="S415" s="130">
        <f t="shared" si="130"/>
        <v>0</v>
      </c>
      <c r="U415" s="105">
        <f t="shared" si="131"/>
        <v>0</v>
      </c>
      <c r="V415" s="105">
        <f t="shared" si="131"/>
        <v>0</v>
      </c>
      <c r="W415" s="105">
        <f t="shared" si="132"/>
        <v>0</v>
      </c>
      <c r="X415" s="105">
        <f t="shared" si="132"/>
        <v>0</v>
      </c>
      <c r="Y415" s="105">
        <f t="shared" si="132"/>
        <v>0</v>
      </c>
      <c r="Z415" s="105">
        <f t="shared" si="132"/>
        <v>0</v>
      </c>
      <c r="AA415" s="105">
        <f t="shared" si="132"/>
        <v>0</v>
      </c>
      <c r="AB415" s="105">
        <f t="shared" si="132"/>
        <v>0</v>
      </c>
      <c r="AC415" s="105">
        <f t="shared" si="132"/>
        <v>0</v>
      </c>
      <c r="AD415" s="105">
        <f t="shared" si="132"/>
        <v>0</v>
      </c>
      <c r="AE415" s="105">
        <f t="shared" si="132"/>
        <v>0</v>
      </c>
      <c r="AF415" s="105">
        <f t="shared" si="132"/>
        <v>0</v>
      </c>
      <c r="AG415" s="105">
        <f t="shared" si="133"/>
        <v>0</v>
      </c>
    </row>
    <row r="416" spans="1:36" outlineLevel="1" x14ac:dyDescent="0.25">
      <c r="A416" s="103" t="str">
        <f t="shared" si="129"/>
        <v>PuyallupAccountingNSF FEES</v>
      </c>
      <c r="B416" s="103" t="s">
        <v>840</v>
      </c>
      <c r="C416" s="103" t="s">
        <v>841</v>
      </c>
      <c r="D416" s="200">
        <f>IFERROR(VLOOKUP(A416,#REF!,12,FALSE),0)</f>
        <v>0</v>
      </c>
      <c r="E416" s="200">
        <v>28.66</v>
      </c>
      <c r="F416" s="200">
        <v>31.22</v>
      </c>
      <c r="G416" s="129">
        <v>0</v>
      </c>
      <c r="H416" s="129">
        <v>93.66</v>
      </c>
      <c r="I416" s="129">
        <v>62.44</v>
      </c>
      <c r="J416" s="129">
        <v>124.88</v>
      </c>
      <c r="K416" s="129">
        <v>31.22</v>
      </c>
      <c r="L416" s="129">
        <v>31.22</v>
      </c>
      <c r="M416" s="129">
        <v>0</v>
      </c>
      <c r="N416" s="129">
        <v>0</v>
      </c>
      <c r="O416" s="129">
        <v>31.22</v>
      </c>
      <c r="P416" s="129">
        <v>93.66</v>
      </c>
      <c r="Q416" s="129">
        <v>-31.22</v>
      </c>
      <c r="R416" s="129">
        <v>31.22</v>
      </c>
      <c r="S416" s="130">
        <f t="shared" si="130"/>
        <v>468.30000000000007</v>
      </c>
      <c r="U416" s="105">
        <f t="shared" si="131"/>
        <v>0</v>
      </c>
      <c r="V416" s="105">
        <f t="shared" si="131"/>
        <v>3.2679692951849266</v>
      </c>
      <c r="W416" s="105">
        <f t="shared" si="132"/>
        <v>2</v>
      </c>
      <c r="X416" s="105">
        <f>+IFERROR(J416/$F416,0)</f>
        <v>4</v>
      </c>
      <c r="Y416" s="105">
        <f t="shared" si="132"/>
        <v>1</v>
      </c>
      <c r="Z416" s="105">
        <f t="shared" si="132"/>
        <v>1</v>
      </c>
      <c r="AA416" s="105">
        <f t="shared" si="132"/>
        <v>0</v>
      </c>
      <c r="AB416" s="105">
        <f t="shared" si="132"/>
        <v>0</v>
      </c>
      <c r="AC416" s="105">
        <f t="shared" si="132"/>
        <v>1</v>
      </c>
      <c r="AD416" s="105">
        <f t="shared" si="132"/>
        <v>3</v>
      </c>
      <c r="AE416" s="105">
        <f t="shared" si="132"/>
        <v>-1</v>
      </c>
      <c r="AF416" s="105">
        <f t="shared" si="132"/>
        <v>1</v>
      </c>
      <c r="AG416" s="105">
        <f t="shared" si="133"/>
        <v>1.2723307745987438</v>
      </c>
    </row>
    <row r="417" spans="1:36" outlineLevel="1" x14ac:dyDescent="0.25">
      <c r="A417" s="103" t="str">
        <f t="shared" si="129"/>
        <v>PuyallupAccountingPO</v>
      </c>
      <c r="B417" s="103" t="s">
        <v>842</v>
      </c>
      <c r="C417" s="103" t="s">
        <v>843</v>
      </c>
      <c r="D417" s="200">
        <f>IFERROR(VLOOKUP(A417,#REF!,12,FALSE),0)</f>
        <v>0</v>
      </c>
      <c r="E417" s="200">
        <v>0</v>
      </c>
      <c r="F417" s="200">
        <v>0</v>
      </c>
      <c r="G417" s="129">
        <v>0</v>
      </c>
      <c r="H417" s="129">
        <v>0</v>
      </c>
      <c r="I417" s="129">
        <v>0</v>
      </c>
      <c r="J417" s="129">
        <v>0</v>
      </c>
      <c r="K417" s="129">
        <v>0</v>
      </c>
      <c r="L417" s="129">
        <v>0</v>
      </c>
      <c r="M417" s="129">
        <v>0</v>
      </c>
      <c r="N417" s="129">
        <v>0</v>
      </c>
      <c r="O417" s="129">
        <v>0</v>
      </c>
      <c r="P417" s="129">
        <v>0</v>
      </c>
      <c r="Q417" s="129">
        <v>0</v>
      </c>
      <c r="R417" s="129">
        <v>0</v>
      </c>
      <c r="S417" s="130">
        <f t="shared" si="130"/>
        <v>0</v>
      </c>
      <c r="U417" s="105">
        <f t="shared" si="131"/>
        <v>0</v>
      </c>
      <c r="V417" s="105">
        <f t="shared" si="131"/>
        <v>0</v>
      </c>
      <c r="W417" s="105">
        <f t="shared" si="132"/>
        <v>0</v>
      </c>
      <c r="X417" s="105">
        <f t="shared" si="132"/>
        <v>0</v>
      </c>
      <c r="Y417" s="105">
        <f t="shared" si="132"/>
        <v>0</v>
      </c>
      <c r="Z417" s="105">
        <f t="shared" si="132"/>
        <v>0</v>
      </c>
      <c r="AA417" s="105">
        <f t="shared" si="132"/>
        <v>0</v>
      </c>
      <c r="AB417" s="105">
        <f t="shared" si="132"/>
        <v>0</v>
      </c>
      <c r="AC417" s="105">
        <f t="shared" si="132"/>
        <v>0</v>
      </c>
      <c r="AD417" s="105">
        <f t="shared" si="132"/>
        <v>0</v>
      </c>
      <c r="AE417" s="105">
        <f t="shared" si="132"/>
        <v>0</v>
      </c>
      <c r="AF417" s="105">
        <f t="shared" si="132"/>
        <v>0</v>
      </c>
      <c r="AG417" s="105">
        <f t="shared" si="133"/>
        <v>0</v>
      </c>
    </row>
    <row r="418" spans="1:36" outlineLevel="1" x14ac:dyDescent="0.25">
      <c r="A418" s="103" t="str">
        <f t="shared" si="129"/>
        <v>PuyallupAccountingSHOPSERVICE</v>
      </c>
      <c r="B418" s="103" t="s">
        <v>844</v>
      </c>
      <c r="C418" s="103" t="s">
        <v>845</v>
      </c>
      <c r="D418" s="200">
        <f>IFERROR(VLOOKUP(A418,#REF!,12,FALSE),0)</f>
        <v>0</v>
      </c>
      <c r="E418" s="200">
        <v>0</v>
      </c>
      <c r="F418" s="200">
        <v>0</v>
      </c>
      <c r="G418" s="129">
        <v>0</v>
      </c>
      <c r="H418" s="129">
        <v>0</v>
      </c>
      <c r="I418" s="129">
        <v>0</v>
      </c>
      <c r="J418" s="129">
        <v>0</v>
      </c>
      <c r="K418" s="129">
        <v>0</v>
      </c>
      <c r="L418" s="129">
        <v>0</v>
      </c>
      <c r="M418" s="129">
        <v>0</v>
      </c>
      <c r="N418" s="129">
        <v>0</v>
      </c>
      <c r="O418" s="129">
        <v>0</v>
      </c>
      <c r="P418" s="129">
        <v>0</v>
      </c>
      <c r="Q418" s="129">
        <v>0</v>
      </c>
      <c r="R418" s="129">
        <v>0</v>
      </c>
      <c r="S418" s="130">
        <f t="shared" si="130"/>
        <v>0</v>
      </c>
      <c r="U418" s="105">
        <f t="shared" si="131"/>
        <v>0</v>
      </c>
      <c r="V418" s="105">
        <f t="shared" si="131"/>
        <v>0</v>
      </c>
      <c r="W418" s="105">
        <f t="shared" si="132"/>
        <v>0</v>
      </c>
      <c r="X418" s="105">
        <f t="shared" si="132"/>
        <v>0</v>
      </c>
      <c r="Y418" s="105">
        <f t="shared" si="132"/>
        <v>0</v>
      </c>
      <c r="Z418" s="105">
        <f t="shared" si="132"/>
        <v>0</v>
      </c>
      <c r="AA418" s="105">
        <f t="shared" si="132"/>
        <v>0</v>
      </c>
      <c r="AB418" s="105">
        <f t="shared" si="132"/>
        <v>0</v>
      </c>
      <c r="AC418" s="105">
        <f t="shared" si="132"/>
        <v>0</v>
      </c>
      <c r="AD418" s="105">
        <f t="shared" si="132"/>
        <v>0</v>
      </c>
      <c r="AE418" s="105">
        <f t="shared" si="132"/>
        <v>0</v>
      </c>
      <c r="AF418" s="105">
        <f t="shared" si="132"/>
        <v>0</v>
      </c>
      <c r="AG418" s="105">
        <f t="shared" si="133"/>
        <v>0</v>
      </c>
    </row>
    <row r="419" spans="1:36" outlineLevel="1" x14ac:dyDescent="0.25">
      <c r="D419" s="200"/>
      <c r="E419" s="200"/>
      <c r="F419" s="200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30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  <c r="AG419" s="105"/>
    </row>
    <row r="420" spans="1:36" outlineLevel="1" x14ac:dyDescent="0.25">
      <c r="C420" s="135" t="s">
        <v>846</v>
      </c>
      <c r="D420" s="200"/>
      <c r="E420" s="200"/>
      <c r="F420" s="200"/>
      <c r="G420" s="136">
        <f t="shared" ref="G420:S420" si="134">+SUM(G411:G419)</f>
        <v>1221.9949999999999</v>
      </c>
      <c r="H420" s="136">
        <f t="shared" si="134"/>
        <v>1595.1849999999999</v>
      </c>
      <c r="I420" s="136">
        <f t="shared" si="134"/>
        <v>1280.1849999999999</v>
      </c>
      <c r="J420" s="136">
        <f t="shared" si="134"/>
        <v>1352.9349999999999</v>
      </c>
      <c r="K420" s="136">
        <f t="shared" si="134"/>
        <v>932.07</v>
      </c>
      <c r="L420" s="136">
        <f t="shared" si="134"/>
        <v>967.53</v>
      </c>
      <c r="M420" s="136">
        <f t="shared" si="134"/>
        <v>1391.1350000000002</v>
      </c>
      <c r="N420" s="136">
        <f t="shared" si="134"/>
        <v>1549.0450000000001</v>
      </c>
      <c r="O420" s="136">
        <f t="shared" si="134"/>
        <v>1168.24</v>
      </c>
      <c r="P420" s="136">
        <f t="shared" si="134"/>
        <v>1095.82</v>
      </c>
      <c r="Q420" s="136">
        <f t="shared" si="134"/>
        <v>1049.7249999999999</v>
      </c>
      <c r="R420" s="136">
        <f t="shared" si="134"/>
        <v>1089.7950000000001</v>
      </c>
      <c r="S420" s="136">
        <f t="shared" si="134"/>
        <v>14693.66</v>
      </c>
      <c r="U420" s="137"/>
      <c r="V420" s="137"/>
      <c r="W420" s="137"/>
      <c r="X420" s="137"/>
      <c r="Y420" s="137"/>
      <c r="Z420" s="137"/>
      <c r="AA420" s="137"/>
      <c r="AB420" s="137"/>
      <c r="AC420" s="137"/>
      <c r="AD420" s="137"/>
      <c r="AE420" s="137"/>
      <c r="AF420" s="137"/>
      <c r="AG420" s="137"/>
    </row>
    <row r="421" spans="1:36" outlineLevel="1" x14ac:dyDescent="0.25">
      <c r="C421" s="135"/>
      <c r="D421" s="200"/>
      <c r="E421" s="200"/>
      <c r="F421" s="200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30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</row>
    <row r="422" spans="1:36" outlineLevel="1" x14ac:dyDescent="0.25">
      <c r="D422" s="200"/>
      <c r="E422" s="200"/>
      <c r="F422" s="200"/>
      <c r="G422" s="148"/>
      <c r="H422" s="148"/>
      <c r="I422" s="148"/>
      <c r="J422" s="148"/>
      <c r="K422" s="148"/>
      <c r="L422" s="148"/>
      <c r="M422" s="148"/>
      <c r="N422" s="148"/>
      <c r="O422" s="148"/>
      <c r="P422" s="148"/>
      <c r="Q422" s="148"/>
      <c r="R422" s="148"/>
      <c r="S422" s="130"/>
      <c r="U422" s="149"/>
      <c r="V422" s="149"/>
      <c r="W422" s="149"/>
      <c r="X422" s="149"/>
      <c r="Y422" s="149"/>
      <c r="Z422" s="149"/>
      <c r="AA422" s="149"/>
      <c r="AB422" s="149"/>
      <c r="AC422" s="149"/>
      <c r="AD422" s="149"/>
      <c r="AE422" s="149"/>
      <c r="AF422" s="149"/>
      <c r="AG422" s="149"/>
    </row>
    <row r="423" spans="1:36" s="7" customFormat="1" x14ac:dyDescent="0.25">
      <c r="B423" s="7" t="s">
        <v>847</v>
      </c>
      <c r="D423" s="200"/>
      <c r="E423" s="200"/>
      <c r="F423" s="200"/>
      <c r="G423" s="144">
        <f>+G420</f>
        <v>1221.9949999999999</v>
      </c>
      <c r="H423" s="144">
        <f t="shared" ref="H423:R423" si="135">+H420</f>
        <v>1595.1849999999999</v>
      </c>
      <c r="I423" s="144">
        <f t="shared" si="135"/>
        <v>1280.1849999999999</v>
      </c>
      <c r="J423" s="144">
        <f t="shared" si="135"/>
        <v>1352.9349999999999</v>
      </c>
      <c r="K423" s="144">
        <f t="shared" si="135"/>
        <v>932.07</v>
      </c>
      <c r="L423" s="144">
        <f t="shared" si="135"/>
        <v>967.53</v>
      </c>
      <c r="M423" s="144">
        <f t="shared" si="135"/>
        <v>1391.1350000000002</v>
      </c>
      <c r="N423" s="144">
        <f t="shared" si="135"/>
        <v>1549.0450000000001</v>
      </c>
      <c r="O423" s="144">
        <f t="shared" si="135"/>
        <v>1168.24</v>
      </c>
      <c r="P423" s="144">
        <f t="shared" si="135"/>
        <v>1095.82</v>
      </c>
      <c r="Q423" s="144">
        <f t="shared" si="135"/>
        <v>1049.7249999999999</v>
      </c>
      <c r="R423" s="144">
        <f t="shared" si="135"/>
        <v>1089.7950000000001</v>
      </c>
      <c r="S423" s="130">
        <f t="shared" ref="S423" si="136">+SUM(G423:R423)</f>
        <v>14693.66</v>
      </c>
      <c r="T423" s="109"/>
      <c r="U423" s="145">
        <f>+U420</f>
        <v>0</v>
      </c>
      <c r="V423" s="145">
        <f t="shared" ref="V423:AF423" si="137">+V420</f>
        <v>0</v>
      </c>
      <c r="W423" s="145">
        <f t="shared" si="137"/>
        <v>0</v>
      </c>
      <c r="X423" s="145">
        <f t="shared" si="137"/>
        <v>0</v>
      </c>
      <c r="Y423" s="145">
        <f t="shared" si="137"/>
        <v>0</v>
      </c>
      <c r="Z423" s="145">
        <f t="shared" si="137"/>
        <v>0</v>
      </c>
      <c r="AA423" s="145">
        <f t="shared" si="137"/>
        <v>0</v>
      </c>
      <c r="AB423" s="145">
        <f t="shared" si="137"/>
        <v>0</v>
      </c>
      <c r="AC423" s="145">
        <f t="shared" si="137"/>
        <v>0</v>
      </c>
      <c r="AD423" s="145">
        <f t="shared" si="137"/>
        <v>0</v>
      </c>
      <c r="AE423" s="145">
        <f t="shared" si="137"/>
        <v>0</v>
      </c>
      <c r="AF423" s="145">
        <f t="shared" si="137"/>
        <v>0</v>
      </c>
      <c r="AG423" s="105">
        <f t="shared" ref="AG423" si="138">+SUM(U423:AF423)/$AE$2</f>
        <v>0</v>
      </c>
      <c r="AJ423" s="146"/>
    </row>
    <row r="424" spans="1:36" s="7" customFormat="1" x14ac:dyDescent="0.25">
      <c r="D424" s="200"/>
      <c r="E424" s="200"/>
      <c r="F424" s="20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1"/>
      <c r="R424" s="151"/>
      <c r="S424" s="130"/>
      <c r="T424" s="109"/>
      <c r="U424" s="152"/>
      <c r="V424" s="152"/>
      <c r="W424" s="152"/>
      <c r="X424" s="152"/>
      <c r="Y424" s="152"/>
      <c r="Z424" s="152"/>
      <c r="AA424" s="152"/>
      <c r="AB424" s="152"/>
      <c r="AC424" s="152"/>
      <c r="AD424" s="152"/>
      <c r="AE424" s="152"/>
      <c r="AF424" s="152"/>
      <c r="AG424" s="152"/>
      <c r="AJ424" s="146"/>
    </row>
    <row r="425" spans="1:36" x14ac:dyDescent="0.25">
      <c r="D425" s="200"/>
      <c r="E425" s="200"/>
      <c r="F425" s="200"/>
      <c r="G425" s="148"/>
      <c r="H425" s="148"/>
      <c r="I425" s="148"/>
      <c r="J425" s="148"/>
      <c r="K425" s="148"/>
      <c r="L425" s="148"/>
      <c r="M425" s="148"/>
      <c r="N425" s="148"/>
      <c r="O425" s="148"/>
      <c r="P425" s="148"/>
      <c r="Q425" s="153"/>
      <c r="R425" s="153"/>
      <c r="S425" s="130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  <c r="AG425" s="105"/>
    </row>
    <row r="426" spans="1:36" s="7" customFormat="1" ht="15.75" thickBot="1" x14ac:dyDescent="0.3">
      <c r="B426" s="7" t="s">
        <v>848</v>
      </c>
      <c r="D426" s="200"/>
      <c r="E426" s="200"/>
      <c r="F426" s="200"/>
      <c r="G426" s="154">
        <f t="shared" ref="G426:S426" si="139">+G99+G296+G396+G407+G423</f>
        <v>1365833.31</v>
      </c>
      <c r="H426" s="154">
        <f t="shared" si="139"/>
        <v>1336433.25</v>
      </c>
      <c r="I426" s="154">
        <f t="shared" si="139"/>
        <v>1411583.2649999999</v>
      </c>
      <c r="J426" s="154">
        <f t="shared" si="139"/>
        <v>1423227.7949999999</v>
      </c>
      <c r="K426" s="154">
        <f t="shared" si="139"/>
        <v>1414074.8749999998</v>
      </c>
      <c r="L426" s="154">
        <f t="shared" si="139"/>
        <v>1395487.4149999998</v>
      </c>
      <c r="M426" s="154">
        <f t="shared" si="139"/>
        <v>1431481.2350000001</v>
      </c>
      <c r="N426" s="154">
        <f t="shared" si="139"/>
        <v>1411083.8050000002</v>
      </c>
      <c r="O426" s="154">
        <f t="shared" si="139"/>
        <v>1475971.3349999997</v>
      </c>
      <c r="P426" s="154">
        <f t="shared" si="139"/>
        <v>1482524.7150000003</v>
      </c>
      <c r="Q426" s="154">
        <f t="shared" si="139"/>
        <v>1330751.06</v>
      </c>
      <c r="R426" s="154">
        <f t="shared" si="139"/>
        <v>1316059.92</v>
      </c>
      <c r="S426" s="154">
        <f t="shared" si="139"/>
        <v>16794511.979999997</v>
      </c>
      <c r="T426" s="109"/>
      <c r="U426" s="155">
        <f t="shared" ref="U426:AG426" si="140">+U99+U296+U396+U407+U423</f>
        <v>23868.823567243671</v>
      </c>
      <c r="V426" s="155">
        <f t="shared" si="140"/>
        <v>22829.908579119699</v>
      </c>
      <c r="W426" s="155">
        <f t="shared" si="140"/>
        <v>20569.28303527907</v>
      </c>
      <c r="X426" s="155">
        <f t="shared" si="140"/>
        <v>20590.436591648842</v>
      </c>
      <c r="Y426" s="155">
        <f t="shared" si="140"/>
        <v>20755.903333831666</v>
      </c>
      <c r="Z426" s="155">
        <f t="shared" si="140"/>
        <v>20760.191781971658</v>
      </c>
      <c r="AA426" s="155">
        <f t="shared" si="140"/>
        <v>20807.749837874719</v>
      </c>
      <c r="AB426" s="155">
        <f t="shared" si="140"/>
        <v>20828.635221218163</v>
      </c>
      <c r="AC426" s="155">
        <f t="shared" si="140"/>
        <v>20803.330682776505</v>
      </c>
      <c r="AD426" s="155">
        <f t="shared" si="140"/>
        <v>19580.311575892541</v>
      </c>
      <c r="AE426" s="155">
        <f t="shared" si="140"/>
        <v>19444.234498921043</v>
      </c>
      <c r="AF426" s="155">
        <f t="shared" si="140"/>
        <v>19501.928706338003</v>
      </c>
      <c r="AG426" s="155">
        <f t="shared" si="140"/>
        <v>20861.728117676299</v>
      </c>
      <c r="AJ426" s="146"/>
    </row>
    <row r="427" spans="1:36" s="7" customFormat="1" ht="15.75" thickTop="1" x14ac:dyDescent="0.25">
      <c r="D427" s="200"/>
      <c r="E427" s="200"/>
      <c r="F427" s="20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1"/>
      <c r="R427" s="151"/>
      <c r="S427" s="130"/>
      <c r="T427" s="109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  <c r="AG427" s="146"/>
      <c r="AJ427" s="146"/>
    </row>
    <row r="428" spans="1:36" s="7" customFormat="1" outlineLevel="1" x14ac:dyDescent="0.25">
      <c r="D428" s="201"/>
      <c r="E428" s="202"/>
      <c r="F428" s="202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30"/>
      <c r="T428" s="109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/>
      <c r="AJ428" s="146"/>
    </row>
    <row r="429" spans="1:36" outlineLevel="1" x14ac:dyDescent="0.25">
      <c r="D429" s="203"/>
      <c r="E429" s="204"/>
      <c r="F429" s="204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30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  <c r="AG429" s="105"/>
    </row>
    <row r="430" spans="1:36" outlineLevel="1" x14ac:dyDescent="0.25">
      <c r="D430" s="203"/>
      <c r="E430" s="204"/>
      <c r="F430" s="204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30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  <c r="AG430" s="105"/>
    </row>
    <row r="431" spans="1:36" outlineLevel="1" x14ac:dyDescent="0.25">
      <c r="D431" s="203"/>
      <c r="E431" s="204"/>
      <c r="F431" s="204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30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  <c r="AG431" s="105"/>
    </row>
    <row r="432" spans="1:36" outlineLevel="1" x14ac:dyDescent="0.25">
      <c r="D432" s="203"/>
      <c r="E432" s="204"/>
      <c r="F432" s="204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30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  <c r="AG432" s="105"/>
    </row>
    <row r="433" spans="4:33" outlineLevel="1" x14ac:dyDescent="0.25">
      <c r="D433" s="203"/>
      <c r="E433" s="204"/>
      <c r="F433" s="204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30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  <c r="AG433" s="105"/>
    </row>
    <row r="434" spans="4:33" outlineLevel="1" x14ac:dyDescent="0.25">
      <c r="D434" s="203"/>
      <c r="E434" s="204"/>
      <c r="F434" s="204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30"/>
      <c r="U434" s="105"/>
      <c r="V434" s="105"/>
      <c r="W434" s="105"/>
      <c r="X434" s="105"/>
      <c r="Y434" s="105"/>
      <c r="Z434" s="105"/>
      <c r="AA434" s="105"/>
      <c r="AB434" s="105"/>
      <c r="AC434" s="105"/>
      <c r="AD434" s="105"/>
      <c r="AE434" s="105"/>
      <c r="AF434" s="105"/>
      <c r="AG434" s="105"/>
    </row>
    <row r="435" spans="4:33" outlineLevel="1" x14ac:dyDescent="0.25">
      <c r="D435" s="203"/>
      <c r="E435" s="204"/>
      <c r="F435" s="204"/>
      <c r="G435" s="159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30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  <c r="AG435" s="105"/>
    </row>
    <row r="436" spans="4:33" outlineLevel="1" x14ac:dyDescent="0.25">
      <c r="D436" s="203"/>
      <c r="E436" s="204"/>
      <c r="F436" s="204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30"/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  <c r="AG436" s="105"/>
    </row>
    <row r="437" spans="4:33" outlineLevel="1" x14ac:dyDescent="0.25">
      <c r="D437" s="203"/>
      <c r="E437" s="204"/>
      <c r="F437" s="204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30"/>
      <c r="U437" s="105"/>
      <c r="V437" s="105"/>
      <c r="W437" s="105"/>
      <c r="X437" s="105"/>
      <c r="Y437" s="105"/>
      <c r="Z437" s="105"/>
      <c r="AA437" s="105"/>
      <c r="AB437" s="105"/>
      <c r="AC437" s="105"/>
      <c r="AD437" s="105"/>
      <c r="AE437" s="105"/>
      <c r="AF437" s="105"/>
      <c r="AG437" s="105"/>
    </row>
    <row r="438" spans="4:33" outlineLevel="1" x14ac:dyDescent="0.25">
      <c r="D438" s="203"/>
      <c r="E438" s="204"/>
      <c r="F438" s="204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30"/>
      <c r="U438" s="105"/>
      <c r="V438" s="105"/>
      <c r="W438" s="105"/>
      <c r="X438" s="105"/>
      <c r="Y438" s="105"/>
      <c r="Z438" s="105"/>
      <c r="AA438" s="105"/>
      <c r="AB438" s="105"/>
      <c r="AC438" s="105"/>
      <c r="AD438" s="105"/>
      <c r="AE438" s="105"/>
      <c r="AF438" s="105"/>
      <c r="AG438" s="105"/>
    </row>
    <row r="439" spans="4:33" outlineLevel="1" x14ac:dyDescent="0.25">
      <c r="D439" s="203"/>
      <c r="E439" s="204"/>
      <c r="F439" s="204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30"/>
      <c r="U439" s="105"/>
      <c r="V439" s="105"/>
      <c r="W439" s="105"/>
      <c r="X439" s="105"/>
      <c r="Y439" s="105"/>
      <c r="Z439" s="105"/>
      <c r="AA439" s="105"/>
      <c r="AB439" s="105"/>
      <c r="AC439" s="105"/>
      <c r="AD439" s="105"/>
      <c r="AE439" s="105"/>
      <c r="AF439" s="105"/>
      <c r="AG439" s="105"/>
    </row>
    <row r="440" spans="4:33" outlineLevel="1" x14ac:dyDescent="0.25">
      <c r="D440" s="204"/>
      <c r="E440" s="204"/>
      <c r="F440" s="204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30"/>
      <c r="U440" s="105"/>
      <c r="V440" s="105"/>
      <c r="W440" s="105"/>
      <c r="X440" s="105"/>
      <c r="Y440" s="105"/>
      <c r="Z440" s="105"/>
      <c r="AA440" s="105"/>
      <c r="AB440" s="105"/>
      <c r="AC440" s="105"/>
      <c r="AD440" s="105"/>
      <c r="AE440" s="105"/>
      <c r="AF440" s="105"/>
      <c r="AG440" s="105"/>
    </row>
    <row r="441" spans="4:33" x14ac:dyDescent="0.25">
      <c r="D441" s="204"/>
      <c r="E441" s="204"/>
      <c r="F441" s="204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30"/>
      <c r="U441" s="105"/>
      <c r="V441" s="105"/>
      <c r="W441" s="105"/>
      <c r="X441" s="105"/>
      <c r="Y441" s="105"/>
      <c r="Z441" s="105"/>
      <c r="AA441" s="105"/>
      <c r="AB441" s="105"/>
      <c r="AC441" s="105"/>
      <c r="AD441" s="105"/>
      <c r="AE441" s="105"/>
      <c r="AF441" s="105"/>
      <c r="AG441" s="105"/>
    </row>
    <row r="442" spans="4:33" x14ac:dyDescent="0.25"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53"/>
      <c r="R442" s="153"/>
      <c r="S442" s="130"/>
      <c r="U442" s="105"/>
      <c r="V442" s="105"/>
      <c r="W442" s="105"/>
      <c r="X442" s="105"/>
      <c r="Y442" s="105"/>
      <c r="Z442" s="105"/>
      <c r="AA442" s="105"/>
      <c r="AB442" s="105"/>
      <c r="AC442" s="105"/>
      <c r="AD442" s="105"/>
      <c r="AE442" s="105"/>
      <c r="AF442" s="105"/>
      <c r="AG442" s="105"/>
    </row>
    <row r="443" spans="4:33" x14ac:dyDescent="0.25"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53"/>
      <c r="R443" s="153"/>
      <c r="S443" s="130"/>
    </row>
    <row r="444" spans="4:33" x14ac:dyDescent="0.25"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53"/>
      <c r="R444" s="153"/>
      <c r="S444" s="130"/>
    </row>
    <row r="445" spans="4:33" x14ac:dyDescent="0.25"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53"/>
      <c r="R445" s="153"/>
      <c r="S445" s="130"/>
    </row>
    <row r="446" spans="4:33" x14ac:dyDescent="0.25">
      <c r="Q446" s="105"/>
      <c r="R446" s="105"/>
    </row>
    <row r="447" spans="4:33" x14ac:dyDescent="0.25">
      <c r="Q447" s="105"/>
      <c r="R447" s="105"/>
    </row>
    <row r="448" spans="4:33" x14ac:dyDescent="0.25">
      <c r="Q448" s="105"/>
      <c r="R448" s="105"/>
    </row>
    <row r="449" spans="17:18" x14ac:dyDescent="0.25">
      <c r="Q449" s="105"/>
      <c r="R449" s="105"/>
    </row>
    <row r="450" spans="17:18" x14ac:dyDescent="0.25">
      <c r="Q450" s="105"/>
      <c r="R450" s="105"/>
    </row>
    <row r="451" spans="17:18" x14ac:dyDescent="0.25">
      <c r="Q451" s="105"/>
      <c r="R451" s="105"/>
    </row>
    <row r="452" spans="17:18" x14ac:dyDescent="0.25">
      <c r="Q452" s="105"/>
      <c r="R452" s="105"/>
    </row>
    <row r="453" spans="17:18" x14ac:dyDescent="0.25">
      <c r="Q453" s="105"/>
      <c r="R453" s="105"/>
    </row>
  </sheetData>
  <autoFilter ref="A5:AG453" xr:uid="{00000000-0001-0000-0D00-000000000000}"/>
  <mergeCells count="2">
    <mergeCell ref="G4:R4"/>
    <mergeCell ref="U4:AF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D9AF8-1F41-4D8D-9762-187126BB5C47}">
  <dimension ref="A1:AI423"/>
  <sheetViews>
    <sheetView showGridLines="0" zoomScaleNormal="100" workbookViewId="0">
      <pane xSplit="5" ySplit="5" topLeftCell="U370" activePane="bottomRight" state="frozen"/>
      <selection activeCell="D167" sqref="D167"/>
      <selection pane="topRight" activeCell="D167" sqref="D167"/>
      <selection pane="bottomLeft" activeCell="D167" sqref="D167"/>
      <selection pane="bottomRight" activeCell="B396" sqref="B1:AJ396"/>
    </sheetView>
  </sheetViews>
  <sheetFormatPr defaultColWidth="9" defaultRowHeight="15" outlineLevelRow="2" outlineLevelCol="1" x14ac:dyDescent="0.25"/>
  <cols>
    <col min="1" max="1" width="14.75" style="103" hidden="1" customWidth="1" outlineLevel="1"/>
    <col min="2" max="2" width="25.5" style="103" customWidth="1" collapsed="1"/>
    <col min="3" max="3" width="28.125" style="103" bestFit="1" customWidth="1"/>
    <col min="4" max="5" width="10.5" style="163" customWidth="1"/>
    <col min="6" max="17" width="10.25" style="103" customWidth="1" outlineLevel="1"/>
    <col min="18" max="18" width="14.125" style="103" bestFit="1" customWidth="1"/>
    <col min="19" max="19" width="5.125" style="109" customWidth="1"/>
    <col min="20" max="31" width="9.375" style="103" customWidth="1" outlineLevel="1"/>
    <col min="32" max="32" width="9.375" style="103" customWidth="1"/>
    <col min="33" max="33" width="5.125" style="103" customWidth="1"/>
    <col min="34" max="34" width="10" style="103" bestFit="1" customWidth="1"/>
    <col min="35" max="37" width="9" style="103"/>
    <col min="38" max="38" width="10" style="103" bestFit="1" customWidth="1"/>
    <col min="39" max="16384" width="9" style="103"/>
  </cols>
  <sheetData>
    <row r="1" spans="1:35" x14ac:dyDescent="0.25">
      <c r="B1" s="7" t="s">
        <v>915</v>
      </c>
      <c r="C1" s="7"/>
    </row>
    <row r="2" spans="1:35" x14ac:dyDescent="0.25">
      <c r="B2" s="7" t="s">
        <v>60</v>
      </c>
      <c r="C2" s="7"/>
      <c r="P2" s="108"/>
      <c r="Q2" s="108"/>
      <c r="R2" s="108"/>
      <c r="V2" s="149"/>
      <c r="W2" s="149"/>
      <c r="X2" s="149"/>
      <c r="Y2" s="149"/>
      <c r="AC2" s="110" t="s">
        <v>62</v>
      </c>
      <c r="AD2" s="171">
        <f>+'Murrey''s American G-9 Reg.'!$AD$2</f>
        <v>12</v>
      </c>
    </row>
    <row r="3" spans="1:35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5" x14ac:dyDescent="0.25">
      <c r="A4" s="103" t="s">
        <v>916</v>
      </c>
      <c r="C4" s="112"/>
      <c r="F4" s="221" t="s">
        <v>64</v>
      </c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113"/>
      <c r="T4" s="221" t="s">
        <v>65</v>
      </c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113"/>
      <c r="AH4" s="113" t="s">
        <v>855</v>
      </c>
      <c r="AI4" s="172"/>
    </row>
    <row r="5" spans="1:35" ht="30" x14ac:dyDescent="0.25">
      <c r="B5" s="115" t="s">
        <v>67</v>
      </c>
      <c r="C5" s="112" t="s">
        <v>68</v>
      </c>
      <c r="D5" s="196" t="s">
        <v>917</v>
      </c>
      <c r="E5" s="196" t="s">
        <v>918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18" t="s">
        <v>73</v>
      </c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H5" s="119" t="s">
        <v>78</v>
      </c>
      <c r="AI5" s="120" t="s">
        <v>79</v>
      </c>
    </row>
    <row r="7" spans="1:35" outlineLevel="1" x14ac:dyDescent="0.25">
      <c r="B7" s="121" t="s">
        <v>80</v>
      </c>
      <c r="C7" s="122"/>
      <c r="D7" s="197"/>
      <c r="E7" s="197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</row>
    <row r="8" spans="1:35" outlineLevel="1" x14ac:dyDescent="0.25">
      <c r="B8" s="121"/>
      <c r="C8" s="122"/>
      <c r="D8" s="197"/>
      <c r="E8" s="197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</row>
    <row r="9" spans="1:35" outlineLevel="1" x14ac:dyDescent="0.25">
      <c r="A9" s="103" t="s">
        <v>20</v>
      </c>
      <c r="B9" s="126" t="s">
        <v>82</v>
      </c>
      <c r="C9" s="122"/>
      <c r="D9" s="197"/>
      <c r="E9" s="197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</row>
    <row r="10" spans="1:35" outlineLevel="2" x14ac:dyDescent="0.25">
      <c r="A10" s="103" t="str">
        <f>+$A$4&amp;$A$9&amp;B10</f>
        <v>SOUTH PRAIRIEResidential10RW1N</v>
      </c>
      <c r="B10" s="103" t="s">
        <v>83</v>
      </c>
      <c r="C10" s="103" t="s">
        <v>84</v>
      </c>
      <c r="D10" s="127">
        <v>0</v>
      </c>
      <c r="E10" s="127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29">
        <f>SUM(F10:Q10)</f>
        <v>0</v>
      </c>
      <c r="T10" s="105">
        <f t="shared" ref="T10:U25" si="1">+IFERROR(F10/$D10,0)</f>
        <v>0</v>
      </c>
      <c r="U10" s="105">
        <f t="shared" si="1"/>
        <v>0</v>
      </c>
      <c r="V10" s="105">
        <f>+IFERROR(H10/$E10,0)</f>
        <v>0</v>
      </c>
      <c r="W10" s="105">
        <f t="shared" ref="W10:AE25" si="2">+IFERROR(I10/$E10,0)</f>
        <v>0</v>
      </c>
      <c r="X10" s="105">
        <f t="shared" si="2"/>
        <v>0</v>
      </c>
      <c r="Y10" s="105">
        <f t="shared" si="2"/>
        <v>0</v>
      </c>
      <c r="Z10" s="105">
        <f t="shared" si="2"/>
        <v>0</v>
      </c>
      <c r="AA10" s="105">
        <f t="shared" si="2"/>
        <v>0</v>
      </c>
      <c r="AB10" s="105">
        <f t="shared" si="2"/>
        <v>0</v>
      </c>
      <c r="AC10" s="105">
        <f t="shared" si="2"/>
        <v>0</v>
      </c>
      <c r="AD10" s="105">
        <f t="shared" si="2"/>
        <v>0</v>
      </c>
      <c r="AE10" s="105">
        <f t="shared" si="2"/>
        <v>0</v>
      </c>
      <c r="AF10" s="132">
        <f>+SUM(T10:AE10)/$AD$2</f>
        <v>0</v>
      </c>
      <c r="AH10" s="103">
        <v>1</v>
      </c>
      <c r="AI10" s="103">
        <f>+AF10*AH10</f>
        <v>0</v>
      </c>
    </row>
    <row r="11" spans="1:35" outlineLevel="2" x14ac:dyDescent="0.25">
      <c r="A11" s="103" t="str">
        <f t="shared" ref="A11:A53" si="3">+$A$4&amp;$A$9&amp;B11</f>
        <v>SOUTH PRAIRIEResidential10RW1R</v>
      </c>
      <c r="B11" s="103" t="s">
        <v>85</v>
      </c>
      <c r="C11" s="103" t="s">
        <v>86</v>
      </c>
      <c r="D11" s="127">
        <v>0</v>
      </c>
      <c r="E11" s="127">
        <v>0</v>
      </c>
      <c r="F11" s="129">
        <v>0</v>
      </c>
      <c r="G11" s="129">
        <v>0</v>
      </c>
      <c r="H11" s="129">
        <v>0</v>
      </c>
      <c r="I11" s="129">
        <v>0</v>
      </c>
      <c r="J11" s="129">
        <v>0</v>
      </c>
      <c r="K11" s="129">
        <v>0</v>
      </c>
      <c r="L11" s="129">
        <v>0</v>
      </c>
      <c r="M11" s="129">
        <v>0</v>
      </c>
      <c r="N11" s="129">
        <v>0</v>
      </c>
      <c r="O11" s="129">
        <v>0</v>
      </c>
      <c r="P11" s="129">
        <v>0</v>
      </c>
      <c r="Q11" s="129">
        <v>0</v>
      </c>
      <c r="R11" s="129">
        <f t="shared" ref="R11:R53" si="4">SUM(F11:Q11)</f>
        <v>0</v>
      </c>
      <c r="T11" s="105">
        <f t="shared" si="1"/>
        <v>0</v>
      </c>
      <c r="U11" s="105">
        <f t="shared" si="1"/>
        <v>0</v>
      </c>
      <c r="V11" s="105">
        <f t="shared" ref="V11:AE49" si="5">+IFERROR(H11/$E11,0)</f>
        <v>0</v>
      </c>
      <c r="W11" s="105">
        <f t="shared" si="2"/>
        <v>0</v>
      </c>
      <c r="X11" s="105">
        <f t="shared" si="2"/>
        <v>0</v>
      </c>
      <c r="Y11" s="105">
        <f t="shared" si="2"/>
        <v>0</v>
      </c>
      <c r="Z11" s="105">
        <f t="shared" si="2"/>
        <v>0</v>
      </c>
      <c r="AA11" s="105">
        <f t="shared" si="2"/>
        <v>0</v>
      </c>
      <c r="AB11" s="105">
        <f t="shared" si="2"/>
        <v>0</v>
      </c>
      <c r="AC11" s="105">
        <f t="shared" si="2"/>
        <v>0</v>
      </c>
      <c r="AD11" s="105">
        <f t="shared" si="2"/>
        <v>0</v>
      </c>
      <c r="AE11" s="105">
        <f t="shared" si="2"/>
        <v>0</v>
      </c>
      <c r="AF11" s="132">
        <f t="shared" ref="AF11:AF53" si="6">+SUM(T11:AE11)/$AD$2</f>
        <v>0</v>
      </c>
      <c r="AH11" s="105">
        <v>1</v>
      </c>
      <c r="AI11" s="105">
        <f t="shared" ref="AI11:AI48" si="7">+AF11*AH11</f>
        <v>0</v>
      </c>
    </row>
    <row r="12" spans="1:35" outlineLevel="2" x14ac:dyDescent="0.25">
      <c r="A12" s="103" t="str">
        <f t="shared" si="3"/>
        <v>SOUTH PRAIRIEResidential20RM1</v>
      </c>
      <c r="B12" s="103" t="s">
        <v>87</v>
      </c>
      <c r="C12" s="103" t="s">
        <v>88</v>
      </c>
      <c r="D12" s="127">
        <v>0</v>
      </c>
      <c r="E12" s="127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>
        <f t="shared" si="4"/>
        <v>0</v>
      </c>
      <c r="T12" s="105">
        <f t="shared" si="1"/>
        <v>0</v>
      </c>
      <c r="U12" s="105">
        <f t="shared" si="1"/>
        <v>0</v>
      </c>
      <c r="V12" s="105">
        <f t="shared" si="5"/>
        <v>0</v>
      </c>
      <c r="W12" s="105">
        <f t="shared" si="2"/>
        <v>0</v>
      </c>
      <c r="X12" s="105">
        <f t="shared" si="2"/>
        <v>0</v>
      </c>
      <c r="Y12" s="105">
        <f t="shared" si="2"/>
        <v>0</v>
      </c>
      <c r="Z12" s="105">
        <f t="shared" si="2"/>
        <v>0</v>
      </c>
      <c r="AA12" s="105">
        <f t="shared" si="2"/>
        <v>0</v>
      </c>
      <c r="AB12" s="105">
        <f t="shared" si="2"/>
        <v>0</v>
      </c>
      <c r="AC12" s="105">
        <f t="shared" si="2"/>
        <v>0</v>
      </c>
      <c r="AD12" s="105">
        <f t="shared" si="2"/>
        <v>0</v>
      </c>
      <c r="AE12" s="105">
        <f t="shared" si="2"/>
        <v>0</v>
      </c>
      <c r="AF12" s="132">
        <f t="shared" si="6"/>
        <v>0</v>
      </c>
      <c r="AH12" s="105">
        <v>1</v>
      </c>
      <c r="AI12" s="105">
        <f t="shared" si="7"/>
        <v>0</v>
      </c>
    </row>
    <row r="13" spans="1:35" outlineLevel="2" x14ac:dyDescent="0.25">
      <c r="A13" s="103" t="str">
        <f t="shared" si="3"/>
        <v>SOUTH PRAIRIEResidential20RW1</v>
      </c>
      <c r="B13" s="103" t="s">
        <v>89</v>
      </c>
      <c r="C13" s="103" t="s">
        <v>90</v>
      </c>
      <c r="D13" s="127">
        <v>0</v>
      </c>
      <c r="E13" s="127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29">
        <f t="shared" si="4"/>
        <v>0</v>
      </c>
      <c r="T13" s="105">
        <f t="shared" si="1"/>
        <v>0</v>
      </c>
      <c r="U13" s="105">
        <f t="shared" si="1"/>
        <v>0</v>
      </c>
      <c r="V13" s="105">
        <f t="shared" si="5"/>
        <v>0</v>
      </c>
      <c r="W13" s="105">
        <f t="shared" si="2"/>
        <v>0</v>
      </c>
      <c r="X13" s="105">
        <f t="shared" si="2"/>
        <v>0</v>
      </c>
      <c r="Y13" s="105">
        <f t="shared" si="2"/>
        <v>0</v>
      </c>
      <c r="Z13" s="105">
        <f t="shared" si="2"/>
        <v>0</v>
      </c>
      <c r="AA13" s="105">
        <f t="shared" si="2"/>
        <v>0</v>
      </c>
      <c r="AB13" s="105">
        <f t="shared" si="2"/>
        <v>0</v>
      </c>
      <c r="AC13" s="105">
        <f t="shared" si="2"/>
        <v>0</v>
      </c>
      <c r="AD13" s="105">
        <f t="shared" si="2"/>
        <v>0</v>
      </c>
      <c r="AE13" s="105">
        <f t="shared" si="2"/>
        <v>0</v>
      </c>
      <c r="AF13" s="132">
        <f t="shared" si="6"/>
        <v>0</v>
      </c>
      <c r="AH13" s="105">
        <v>1</v>
      </c>
      <c r="AI13" s="105">
        <f t="shared" si="7"/>
        <v>0</v>
      </c>
    </row>
    <row r="14" spans="1:35" outlineLevel="2" x14ac:dyDescent="0.25">
      <c r="A14" s="103" t="str">
        <f t="shared" si="3"/>
        <v>SOUTH PRAIRIEResidential20RW1N</v>
      </c>
      <c r="B14" s="103" t="s">
        <v>91</v>
      </c>
      <c r="C14" s="103" t="s">
        <v>92</v>
      </c>
      <c r="D14" s="127">
        <v>26.11</v>
      </c>
      <c r="E14" s="127">
        <v>30.37</v>
      </c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0</v>
      </c>
      <c r="P14" s="129">
        <v>0</v>
      </c>
      <c r="Q14" s="129">
        <v>0</v>
      </c>
      <c r="R14" s="129">
        <f t="shared" si="4"/>
        <v>0</v>
      </c>
      <c r="T14" s="105">
        <f t="shared" si="1"/>
        <v>0</v>
      </c>
      <c r="U14" s="105">
        <f t="shared" si="1"/>
        <v>0</v>
      </c>
      <c r="V14" s="105">
        <f t="shared" si="5"/>
        <v>0</v>
      </c>
      <c r="W14" s="105">
        <f t="shared" si="2"/>
        <v>0</v>
      </c>
      <c r="X14" s="105">
        <f t="shared" si="2"/>
        <v>0</v>
      </c>
      <c r="Y14" s="105">
        <f t="shared" si="2"/>
        <v>0</v>
      </c>
      <c r="Z14" s="105">
        <f t="shared" si="2"/>
        <v>0</v>
      </c>
      <c r="AA14" s="105">
        <f t="shared" si="2"/>
        <v>0</v>
      </c>
      <c r="AB14" s="105">
        <f t="shared" si="2"/>
        <v>0</v>
      </c>
      <c r="AC14" s="105">
        <f t="shared" si="2"/>
        <v>0</v>
      </c>
      <c r="AD14" s="105">
        <f t="shared" si="2"/>
        <v>0</v>
      </c>
      <c r="AE14" s="105">
        <f t="shared" si="2"/>
        <v>0</v>
      </c>
      <c r="AF14" s="132">
        <f t="shared" si="6"/>
        <v>0</v>
      </c>
      <c r="AH14" s="105">
        <v>1</v>
      </c>
      <c r="AI14" s="105">
        <f t="shared" si="7"/>
        <v>0</v>
      </c>
    </row>
    <row r="15" spans="1:35" outlineLevel="2" x14ac:dyDescent="0.25">
      <c r="A15" s="103" t="str">
        <f t="shared" si="3"/>
        <v>SOUTH PRAIRIEResidential20RW1NR</v>
      </c>
      <c r="B15" s="103" t="s">
        <v>93</v>
      </c>
      <c r="C15" s="103" t="s">
        <v>94</v>
      </c>
      <c r="D15" s="127">
        <v>0</v>
      </c>
      <c r="E15" s="127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29">
        <f t="shared" si="4"/>
        <v>0</v>
      </c>
      <c r="T15" s="105">
        <f t="shared" si="1"/>
        <v>0</v>
      </c>
      <c r="U15" s="105">
        <f t="shared" si="1"/>
        <v>0</v>
      </c>
      <c r="V15" s="105">
        <f t="shared" si="5"/>
        <v>0</v>
      </c>
      <c r="W15" s="105">
        <f t="shared" si="2"/>
        <v>0</v>
      </c>
      <c r="X15" s="105">
        <f t="shared" si="2"/>
        <v>0</v>
      </c>
      <c r="Y15" s="105">
        <f t="shared" si="2"/>
        <v>0</v>
      </c>
      <c r="Z15" s="105">
        <f t="shared" si="2"/>
        <v>0</v>
      </c>
      <c r="AA15" s="105">
        <f t="shared" si="2"/>
        <v>0</v>
      </c>
      <c r="AB15" s="105">
        <f t="shared" si="2"/>
        <v>0</v>
      </c>
      <c r="AC15" s="105">
        <f t="shared" si="2"/>
        <v>0</v>
      </c>
      <c r="AD15" s="105">
        <f t="shared" si="2"/>
        <v>0</v>
      </c>
      <c r="AE15" s="105">
        <f t="shared" si="2"/>
        <v>0</v>
      </c>
      <c r="AF15" s="132">
        <f t="shared" si="6"/>
        <v>0</v>
      </c>
      <c r="AH15" s="105">
        <v>1</v>
      </c>
      <c r="AI15" s="105">
        <f t="shared" si="7"/>
        <v>0</v>
      </c>
    </row>
    <row r="16" spans="1:35" outlineLevel="2" x14ac:dyDescent="0.25">
      <c r="A16" s="103" t="str">
        <f t="shared" si="3"/>
        <v>SOUTH PRAIRIEResidential20RW1R</v>
      </c>
      <c r="B16" s="103" t="s">
        <v>95</v>
      </c>
      <c r="C16" s="103" t="s">
        <v>96</v>
      </c>
      <c r="D16" s="127">
        <v>26.11</v>
      </c>
      <c r="E16" s="127">
        <v>30.37</v>
      </c>
      <c r="F16" s="129">
        <v>129.15</v>
      </c>
      <c r="G16" s="129">
        <v>143.5</v>
      </c>
      <c r="H16" s="129">
        <v>143.5</v>
      </c>
      <c r="I16" s="129">
        <v>143.5</v>
      </c>
      <c r="J16" s="129">
        <v>143.5</v>
      </c>
      <c r="K16" s="129">
        <v>106.295</v>
      </c>
      <c r="L16" s="129">
        <v>136.66499999999999</v>
      </c>
      <c r="M16" s="129">
        <v>151.85</v>
      </c>
      <c r="N16" s="129">
        <v>151.85</v>
      </c>
      <c r="O16" s="129">
        <v>0</v>
      </c>
      <c r="P16" s="129">
        <v>0</v>
      </c>
      <c r="Q16" s="129">
        <v>0</v>
      </c>
      <c r="R16" s="129">
        <f t="shared" si="4"/>
        <v>1249.8099999999997</v>
      </c>
      <c r="T16" s="105">
        <f t="shared" si="1"/>
        <v>4.9463806970509383</v>
      </c>
      <c r="U16" s="105">
        <f t="shared" si="1"/>
        <v>5.4959785522788209</v>
      </c>
      <c r="V16" s="105">
        <f t="shared" si="5"/>
        <v>4.7250576226539343</v>
      </c>
      <c r="W16" s="105">
        <f t="shared" si="2"/>
        <v>4.7250576226539343</v>
      </c>
      <c r="X16" s="105">
        <f t="shared" si="2"/>
        <v>4.7250576226539343</v>
      </c>
      <c r="Y16" s="105">
        <f t="shared" si="2"/>
        <v>3.5</v>
      </c>
      <c r="Z16" s="105">
        <f t="shared" si="2"/>
        <v>4.5</v>
      </c>
      <c r="AA16" s="105">
        <f t="shared" si="2"/>
        <v>5</v>
      </c>
      <c r="AB16" s="105">
        <f t="shared" si="2"/>
        <v>5</v>
      </c>
      <c r="AC16" s="105">
        <f t="shared" si="2"/>
        <v>0</v>
      </c>
      <c r="AD16" s="105">
        <f t="shared" si="2"/>
        <v>0</v>
      </c>
      <c r="AE16" s="105">
        <f t="shared" si="2"/>
        <v>0</v>
      </c>
      <c r="AF16" s="132">
        <f t="shared" si="6"/>
        <v>3.5514610097742967</v>
      </c>
      <c r="AH16" s="105">
        <v>1</v>
      </c>
      <c r="AI16" s="105">
        <f t="shared" si="7"/>
        <v>3.5514610097742967</v>
      </c>
    </row>
    <row r="17" spans="1:35" outlineLevel="2" x14ac:dyDescent="0.25">
      <c r="A17" s="103" t="str">
        <f t="shared" si="3"/>
        <v>SOUTH PRAIRIEResidential24RW1N</v>
      </c>
      <c r="B17" s="103" t="s">
        <v>97</v>
      </c>
      <c r="C17" s="103" t="s">
        <v>98</v>
      </c>
      <c r="D17" s="127">
        <v>0</v>
      </c>
      <c r="E17" s="127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29">
        <f t="shared" si="4"/>
        <v>0</v>
      </c>
      <c r="T17" s="105">
        <f t="shared" si="1"/>
        <v>0</v>
      </c>
      <c r="U17" s="105">
        <f t="shared" si="1"/>
        <v>0</v>
      </c>
      <c r="V17" s="105">
        <f t="shared" si="5"/>
        <v>0</v>
      </c>
      <c r="W17" s="105">
        <f t="shared" si="2"/>
        <v>0</v>
      </c>
      <c r="X17" s="105">
        <f t="shared" si="2"/>
        <v>0</v>
      </c>
      <c r="Y17" s="105">
        <f t="shared" si="2"/>
        <v>0</v>
      </c>
      <c r="Z17" s="105">
        <f t="shared" si="2"/>
        <v>0</v>
      </c>
      <c r="AA17" s="105">
        <f t="shared" si="2"/>
        <v>0</v>
      </c>
      <c r="AB17" s="105">
        <f t="shared" si="2"/>
        <v>0</v>
      </c>
      <c r="AC17" s="105">
        <f t="shared" si="2"/>
        <v>0</v>
      </c>
      <c r="AD17" s="105">
        <f t="shared" si="2"/>
        <v>0</v>
      </c>
      <c r="AE17" s="105">
        <f t="shared" si="2"/>
        <v>0</v>
      </c>
      <c r="AF17" s="132">
        <f t="shared" si="6"/>
        <v>0</v>
      </c>
      <c r="AH17" s="105">
        <v>1</v>
      </c>
      <c r="AI17" s="105">
        <f t="shared" si="7"/>
        <v>0</v>
      </c>
    </row>
    <row r="18" spans="1:35" outlineLevel="2" x14ac:dyDescent="0.25">
      <c r="A18" s="103" t="str">
        <f t="shared" si="3"/>
        <v>SOUTH PRAIRIEResidential24RW1R</v>
      </c>
      <c r="B18" s="103" t="s">
        <v>99</v>
      </c>
      <c r="C18" s="103" t="s">
        <v>100</v>
      </c>
      <c r="D18" s="127">
        <v>0</v>
      </c>
      <c r="E18" s="127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29">
        <f t="shared" si="4"/>
        <v>0</v>
      </c>
      <c r="T18" s="105">
        <f t="shared" si="1"/>
        <v>0</v>
      </c>
      <c r="U18" s="105">
        <f t="shared" si="1"/>
        <v>0</v>
      </c>
      <c r="V18" s="105">
        <f t="shared" si="5"/>
        <v>0</v>
      </c>
      <c r="W18" s="105">
        <f t="shared" si="2"/>
        <v>0</v>
      </c>
      <c r="X18" s="105">
        <f t="shared" si="2"/>
        <v>0</v>
      </c>
      <c r="Y18" s="105">
        <f t="shared" si="2"/>
        <v>0</v>
      </c>
      <c r="Z18" s="105">
        <f t="shared" si="2"/>
        <v>0</v>
      </c>
      <c r="AA18" s="105">
        <f t="shared" si="2"/>
        <v>0</v>
      </c>
      <c r="AB18" s="105">
        <f t="shared" si="2"/>
        <v>0</v>
      </c>
      <c r="AC18" s="105">
        <f t="shared" si="2"/>
        <v>0</v>
      </c>
      <c r="AD18" s="105">
        <f t="shared" si="2"/>
        <v>0</v>
      </c>
      <c r="AE18" s="105">
        <f t="shared" si="2"/>
        <v>0</v>
      </c>
      <c r="AF18" s="132">
        <f t="shared" si="6"/>
        <v>0</v>
      </c>
      <c r="AH18" s="105">
        <v>1</v>
      </c>
      <c r="AI18" s="105">
        <f t="shared" si="7"/>
        <v>0</v>
      </c>
    </row>
    <row r="19" spans="1:35" outlineLevel="2" x14ac:dyDescent="0.25">
      <c r="A19" s="103" t="str">
        <f t="shared" si="3"/>
        <v>SOUTH PRAIRIEResidential32RE1</v>
      </c>
      <c r="B19" s="103" t="s">
        <v>101</v>
      </c>
      <c r="C19" s="103" t="s">
        <v>102</v>
      </c>
      <c r="D19" s="127">
        <v>0</v>
      </c>
      <c r="E19" s="127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29">
        <f t="shared" si="4"/>
        <v>0</v>
      </c>
      <c r="T19" s="105">
        <f t="shared" si="1"/>
        <v>0</v>
      </c>
      <c r="U19" s="105">
        <f t="shared" si="1"/>
        <v>0</v>
      </c>
      <c r="V19" s="105">
        <f t="shared" si="5"/>
        <v>0</v>
      </c>
      <c r="W19" s="105">
        <f t="shared" si="2"/>
        <v>0</v>
      </c>
      <c r="X19" s="105">
        <f t="shared" si="2"/>
        <v>0</v>
      </c>
      <c r="Y19" s="105">
        <f t="shared" si="2"/>
        <v>0</v>
      </c>
      <c r="Z19" s="105">
        <f t="shared" si="2"/>
        <v>0</v>
      </c>
      <c r="AA19" s="105">
        <f t="shared" si="2"/>
        <v>0</v>
      </c>
      <c r="AB19" s="105">
        <f t="shared" si="2"/>
        <v>0</v>
      </c>
      <c r="AC19" s="105">
        <f t="shared" si="2"/>
        <v>0</v>
      </c>
      <c r="AD19" s="105">
        <f t="shared" si="2"/>
        <v>0</v>
      </c>
      <c r="AE19" s="105">
        <f t="shared" si="2"/>
        <v>0</v>
      </c>
      <c r="AF19" s="132">
        <f t="shared" si="6"/>
        <v>0</v>
      </c>
      <c r="AH19" s="105">
        <v>1</v>
      </c>
      <c r="AI19" s="105">
        <f t="shared" si="7"/>
        <v>0</v>
      </c>
    </row>
    <row r="20" spans="1:35" outlineLevel="2" x14ac:dyDescent="0.25">
      <c r="A20" s="103" t="str">
        <f t="shared" si="3"/>
        <v>SOUTH PRAIRIEResidential32RM1</v>
      </c>
      <c r="B20" s="103" t="s">
        <v>103</v>
      </c>
      <c r="C20" s="103" t="s">
        <v>104</v>
      </c>
      <c r="D20" s="127">
        <v>0</v>
      </c>
      <c r="E20" s="127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29">
        <f t="shared" si="4"/>
        <v>0</v>
      </c>
      <c r="T20" s="105">
        <f t="shared" si="1"/>
        <v>0</v>
      </c>
      <c r="U20" s="105">
        <f t="shared" si="1"/>
        <v>0</v>
      </c>
      <c r="V20" s="105">
        <f t="shared" si="5"/>
        <v>0</v>
      </c>
      <c r="W20" s="105">
        <f t="shared" si="2"/>
        <v>0</v>
      </c>
      <c r="X20" s="105">
        <f t="shared" si="2"/>
        <v>0</v>
      </c>
      <c r="Y20" s="105">
        <f t="shared" si="2"/>
        <v>0</v>
      </c>
      <c r="Z20" s="105">
        <f t="shared" si="2"/>
        <v>0</v>
      </c>
      <c r="AA20" s="105">
        <f t="shared" si="2"/>
        <v>0</v>
      </c>
      <c r="AB20" s="105">
        <f t="shared" si="2"/>
        <v>0</v>
      </c>
      <c r="AC20" s="105">
        <f t="shared" si="2"/>
        <v>0</v>
      </c>
      <c r="AD20" s="105">
        <f t="shared" si="2"/>
        <v>0</v>
      </c>
      <c r="AE20" s="105">
        <f t="shared" si="2"/>
        <v>0</v>
      </c>
      <c r="AF20" s="132">
        <f t="shared" si="6"/>
        <v>0</v>
      </c>
      <c r="AH20" s="105">
        <v>1</v>
      </c>
      <c r="AI20" s="105">
        <f t="shared" si="7"/>
        <v>0</v>
      </c>
    </row>
    <row r="21" spans="1:35" outlineLevel="2" x14ac:dyDescent="0.25">
      <c r="A21" s="103" t="str">
        <f t="shared" si="3"/>
        <v>SOUTH PRAIRIEResidential32ROCPU</v>
      </c>
      <c r="B21" s="103" t="s">
        <v>105</v>
      </c>
      <c r="C21" s="103" t="s">
        <v>106</v>
      </c>
      <c r="D21" s="127">
        <v>0</v>
      </c>
      <c r="E21" s="127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29">
        <f t="shared" si="4"/>
        <v>0</v>
      </c>
      <c r="T21" s="105">
        <f t="shared" si="1"/>
        <v>0</v>
      </c>
      <c r="U21" s="105">
        <f t="shared" si="1"/>
        <v>0</v>
      </c>
      <c r="V21" s="105">
        <f t="shared" si="5"/>
        <v>0</v>
      </c>
      <c r="W21" s="105">
        <f t="shared" si="2"/>
        <v>0</v>
      </c>
      <c r="X21" s="105">
        <f t="shared" si="2"/>
        <v>0</v>
      </c>
      <c r="Y21" s="105">
        <f t="shared" si="2"/>
        <v>0</v>
      </c>
      <c r="Z21" s="105">
        <f t="shared" si="2"/>
        <v>0</v>
      </c>
      <c r="AA21" s="105">
        <f t="shared" si="2"/>
        <v>0</v>
      </c>
      <c r="AB21" s="105">
        <f t="shared" si="2"/>
        <v>0</v>
      </c>
      <c r="AC21" s="105">
        <f t="shared" si="2"/>
        <v>0</v>
      </c>
      <c r="AD21" s="105">
        <f t="shared" si="2"/>
        <v>0</v>
      </c>
      <c r="AE21" s="105">
        <f t="shared" si="2"/>
        <v>0</v>
      </c>
      <c r="AF21" s="132">
        <f t="shared" si="6"/>
        <v>0</v>
      </c>
      <c r="AH21" s="105">
        <v>1</v>
      </c>
      <c r="AI21" s="105">
        <f t="shared" si="7"/>
        <v>0</v>
      </c>
    </row>
    <row r="22" spans="1:35" outlineLevel="2" x14ac:dyDescent="0.25">
      <c r="A22" s="103" t="str">
        <f t="shared" si="3"/>
        <v>SOUTH PRAIRIEResidential32RW1</v>
      </c>
      <c r="B22" s="103" t="s">
        <v>107</v>
      </c>
      <c r="C22" s="103" t="s">
        <v>108</v>
      </c>
      <c r="D22" s="127">
        <v>0</v>
      </c>
      <c r="E22" s="127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29">
        <f t="shared" si="4"/>
        <v>0</v>
      </c>
      <c r="T22" s="105">
        <f t="shared" si="1"/>
        <v>0</v>
      </c>
      <c r="U22" s="105">
        <f t="shared" si="1"/>
        <v>0</v>
      </c>
      <c r="V22" s="105">
        <f t="shared" si="5"/>
        <v>0</v>
      </c>
      <c r="W22" s="105">
        <f t="shared" si="2"/>
        <v>0</v>
      </c>
      <c r="X22" s="105">
        <f t="shared" si="2"/>
        <v>0</v>
      </c>
      <c r="Y22" s="105">
        <f t="shared" si="2"/>
        <v>0</v>
      </c>
      <c r="Z22" s="105">
        <f t="shared" si="2"/>
        <v>0</v>
      </c>
      <c r="AA22" s="105">
        <f t="shared" si="2"/>
        <v>0</v>
      </c>
      <c r="AB22" s="105">
        <f t="shared" si="2"/>
        <v>0</v>
      </c>
      <c r="AC22" s="105">
        <f t="shared" si="2"/>
        <v>0</v>
      </c>
      <c r="AD22" s="105">
        <f t="shared" si="2"/>
        <v>0</v>
      </c>
      <c r="AE22" s="105">
        <f t="shared" si="2"/>
        <v>0</v>
      </c>
      <c r="AF22" s="132">
        <f t="shared" si="6"/>
        <v>0</v>
      </c>
      <c r="AH22" s="105">
        <v>1</v>
      </c>
      <c r="AI22" s="105">
        <f t="shared" si="7"/>
        <v>0</v>
      </c>
    </row>
    <row r="23" spans="1:35" outlineLevel="2" x14ac:dyDescent="0.25">
      <c r="A23" s="103" t="str">
        <f t="shared" si="3"/>
        <v>SOUTH PRAIRIEResidential32RW1N</v>
      </c>
      <c r="B23" s="103" t="s">
        <v>109</v>
      </c>
      <c r="C23" s="103" t="s">
        <v>110</v>
      </c>
      <c r="D23" s="127">
        <v>0</v>
      </c>
      <c r="E23" s="127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29">
        <f t="shared" si="4"/>
        <v>0</v>
      </c>
      <c r="T23" s="105">
        <f t="shared" si="1"/>
        <v>0</v>
      </c>
      <c r="U23" s="105">
        <f t="shared" si="1"/>
        <v>0</v>
      </c>
      <c r="V23" s="105">
        <f t="shared" si="5"/>
        <v>0</v>
      </c>
      <c r="W23" s="105">
        <f t="shared" si="2"/>
        <v>0</v>
      </c>
      <c r="X23" s="105">
        <f t="shared" si="2"/>
        <v>0</v>
      </c>
      <c r="Y23" s="105">
        <f t="shared" si="2"/>
        <v>0</v>
      </c>
      <c r="Z23" s="105">
        <f t="shared" si="2"/>
        <v>0</v>
      </c>
      <c r="AA23" s="105">
        <f t="shared" si="2"/>
        <v>0</v>
      </c>
      <c r="AB23" s="105">
        <f t="shared" si="2"/>
        <v>0</v>
      </c>
      <c r="AC23" s="105">
        <f t="shared" si="2"/>
        <v>0</v>
      </c>
      <c r="AD23" s="105">
        <f t="shared" si="2"/>
        <v>0</v>
      </c>
      <c r="AE23" s="105">
        <f t="shared" si="2"/>
        <v>0</v>
      </c>
      <c r="AF23" s="132">
        <f t="shared" si="6"/>
        <v>0</v>
      </c>
      <c r="AH23" s="105">
        <v>1</v>
      </c>
      <c r="AI23" s="105">
        <f t="shared" si="7"/>
        <v>0</v>
      </c>
    </row>
    <row r="24" spans="1:35" outlineLevel="2" x14ac:dyDescent="0.25">
      <c r="A24" s="103" t="str">
        <f t="shared" si="3"/>
        <v>SOUTH PRAIRIEResidential32RW1NR</v>
      </c>
      <c r="B24" s="103" t="s">
        <v>111</v>
      </c>
      <c r="C24" s="103" t="s">
        <v>112</v>
      </c>
      <c r="D24" s="127">
        <v>0</v>
      </c>
      <c r="E24" s="127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29">
        <f t="shared" si="4"/>
        <v>0</v>
      </c>
      <c r="T24" s="105">
        <f t="shared" si="1"/>
        <v>0</v>
      </c>
      <c r="U24" s="105">
        <f t="shared" si="1"/>
        <v>0</v>
      </c>
      <c r="V24" s="105">
        <f t="shared" si="5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32">
        <f t="shared" si="6"/>
        <v>0</v>
      </c>
      <c r="AH24" s="105">
        <v>1</v>
      </c>
      <c r="AI24" s="105">
        <f t="shared" si="7"/>
        <v>0</v>
      </c>
    </row>
    <row r="25" spans="1:35" outlineLevel="2" x14ac:dyDescent="0.25">
      <c r="A25" s="103" t="str">
        <f t="shared" si="3"/>
        <v>SOUTH PRAIRIEResidential32RW1R</v>
      </c>
      <c r="B25" s="103" t="s">
        <v>113</v>
      </c>
      <c r="C25" s="103" t="s">
        <v>114</v>
      </c>
      <c r="D25" s="127">
        <v>0</v>
      </c>
      <c r="E25" s="127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29">
        <f t="shared" si="4"/>
        <v>0</v>
      </c>
      <c r="T25" s="105">
        <f t="shared" si="1"/>
        <v>0</v>
      </c>
      <c r="U25" s="105">
        <f t="shared" si="1"/>
        <v>0</v>
      </c>
      <c r="V25" s="105">
        <f t="shared" si="5"/>
        <v>0</v>
      </c>
      <c r="W25" s="105">
        <f t="shared" si="2"/>
        <v>0</v>
      </c>
      <c r="X25" s="105">
        <f t="shared" si="2"/>
        <v>0</v>
      </c>
      <c r="Y25" s="105">
        <f t="shared" si="2"/>
        <v>0</v>
      </c>
      <c r="Z25" s="105">
        <f t="shared" si="2"/>
        <v>0</v>
      </c>
      <c r="AA25" s="105">
        <f t="shared" si="2"/>
        <v>0</v>
      </c>
      <c r="AB25" s="105">
        <f t="shared" si="2"/>
        <v>0</v>
      </c>
      <c r="AC25" s="105">
        <f t="shared" si="2"/>
        <v>0</v>
      </c>
      <c r="AD25" s="105">
        <f t="shared" si="2"/>
        <v>0</v>
      </c>
      <c r="AE25" s="105">
        <f t="shared" si="2"/>
        <v>0</v>
      </c>
      <c r="AF25" s="132">
        <f t="shared" si="6"/>
        <v>0</v>
      </c>
      <c r="AH25" s="105">
        <v>1</v>
      </c>
      <c r="AI25" s="105">
        <f t="shared" si="7"/>
        <v>0</v>
      </c>
    </row>
    <row r="26" spans="1:35" outlineLevel="2" x14ac:dyDescent="0.25">
      <c r="A26" s="103" t="str">
        <f t="shared" si="3"/>
        <v>SOUTH PRAIRIEResidential32RW2</v>
      </c>
      <c r="B26" s="103" t="s">
        <v>115</v>
      </c>
      <c r="C26" s="103" t="s">
        <v>116</v>
      </c>
      <c r="D26" s="127">
        <v>0</v>
      </c>
      <c r="E26" s="127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29">
        <f t="shared" si="4"/>
        <v>0</v>
      </c>
      <c r="T26" s="105">
        <f t="shared" ref="T26:U53" si="8">+IFERROR(F26/$D26,0)</f>
        <v>0</v>
      </c>
      <c r="U26" s="105">
        <f t="shared" si="8"/>
        <v>0</v>
      </c>
      <c r="V26" s="105">
        <f t="shared" si="5"/>
        <v>0</v>
      </c>
      <c r="W26" s="105">
        <f t="shared" si="5"/>
        <v>0</v>
      </c>
      <c r="X26" s="105">
        <f t="shared" si="5"/>
        <v>0</v>
      </c>
      <c r="Y26" s="105">
        <f t="shared" si="5"/>
        <v>0</v>
      </c>
      <c r="Z26" s="105">
        <f t="shared" si="5"/>
        <v>0</v>
      </c>
      <c r="AA26" s="105">
        <f t="shared" si="5"/>
        <v>0</v>
      </c>
      <c r="AB26" s="105">
        <f t="shared" si="5"/>
        <v>0</v>
      </c>
      <c r="AC26" s="105">
        <f t="shared" si="5"/>
        <v>0</v>
      </c>
      <c r="AD26" s="105">
        <f t="shared" si="5"/>
        <v>0</v>
      </c>
      <c r="AE26" s="105">
        <f t="shared" si="5"/>
        <v>0</v>
      </c>
      <c r="AF26" s="132">
        <f t="shared" si="6"/>
        <v>0</v>
      </c>
      <c r="AH26" s="105">
        <v>1</v>
      </c>
      <c r="AI26" s="105">
        <f t="shared" si="7"/>
        <v>0</v>
      </c>
    </row>
    <row r="27" spans="1:35" outlineLevel="2" x14ac:dyDescent="0.25">
      <c r="A27" s="103" t="str">
        <f t="shared" si="3"/>
        <v>SOUTH PRAIRIEResidential32RW2R</v>
      </c>
      <c r="B27" s="103" t="s">
        <v>117</v>
      </c>
      <c r="C27" s="103" t="s">
        <v>118</v>
      </c>
      <c r="D27" s="127">
        <v>0</v>
      </c>
      <c r="E27" s="127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29">
        <f t="shared" si="4"/>
        <v>0</v>
      </c>
      <c r="T27" s="105">
        <f t="shared" si="8"/>
        <v>0</v>
      </c>
      <c r="U27" s="105">
        <f t="shared" si="8"/>
        <v>0</v>
      </c>
      <c r="V27" s="105">
        <f t="shared" si="5"/>
        <v>0</v>
      </c>
      <c r="W27" s="105">
        <f t="shared" si="5"/>
        <v>0</v>
      </c>
      <c r="X27" s="105">
        <f t="shared" si="5"/>
        <v>0</v>
      </c>
      <c r="Y27" s="105">
        <f t="shared" si="5"/>
        <v>0</v>
      </c>
      <c r="Z27" s="105">
        <f t="shared" si="5"/>
        <v>0</v>
      </c>
      <c r="AA27" s="105">
        <f t="shared" si="5"/>
        <v>0</v>
      </c>
      <c r="AB27" s="105">
        <f t="shared" si="5"/>
        <v>0</v>
      </c>
      <c r="AC27" s="105">
        <f t="shared" si="5"/>
        <v>0</v>
      </c>
      <c r="AD27" s="105">
        <f t="shared" si="5"/>
        <v>0</v>
      </c>
      <c r="AE27" s="105">
        <f t="shared" si="5"/>
        <v>0</v>
      </c>
      <c r="AF27" s="132">
        <f t="shared" si="6"/>
        <v>0</v>
      </c>
      <c r="AH27" s="105">
        <v>1</v>
      </c>
      <c r="AI27" s="105">
        <f t="shared" si="7"/>
        <v>0</v>
      </c>
    </row>
    <row r="28" spans="1:35" outlineLevel="2" x14ac:dyDescent="0.25">
      <c r="A28" s="103" t="str">
        <f t="shared" si="3"/>
        <v>SOUTH PRAIRIEResidential32RW2NR</v>
      </c>
      <c r="B28" s="103" t="s">
        <v>119</v>
      </c>
      <c r="C28" s="103" t="s">
        <v>120</v>
      </c>
      <c r="D28" s="127">
        <v>0</v>
      </c>
      <c r="E28" s="127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29">
        <f t="shared" si="4"/>
        <v>0</v>
      </c>
      <c r="T28" s="105">
        <f t="shared" si="8"/>
        <v>0</v>
      </c>
      <c r="U28" s="105">
        <f t="shared" si="8"/>
        <v>0</v>
      </c>
      <c r="V28" s="105">
        <f t="shared" si="5"/>
        <v>0</v>
      </c>
      <c r="W28" s="105">
        <f t="shared" si="5"/>
        <v>0</v>
      </c>
      <c r="X28" s="105">
        <f t="shared" si="5"/>
        <v>0</v>
      </c>
      <c r="Y28" s="105">
        <f t="shared" si="5"/>
        <v>0</v>
      </c>
      <c r="Z28" s="105">
        <f t="shared" si="5"/>
        <v>0</v>
      </c>
      <c r="AA28" s="105">
        <f t="shared" si="5"/>
        <v>0</v>
      </c>
      <c r="AB28" s="105">
        <f t="shared" si="5"/>
        <v>0</v>
      </c>
      <c r="AC28" s="105">
        <f t="shared" si="5"/>
        <v>0</v>
      </c>
      <c r="AD28" s="105">
        <f t="shared" si="5"/>
        <v>0</v>
      </c>
      <c r="AE28" s="105">
        <f t="shared" si="5"/>
        <v>0</v>
      </c>
      <c r="AF28" s="132">
        <f t="shared" si="6"/>
        <v>0</v>
      </c>
      <c r="AH28" s="105">
        <v>1</v>
      </c>
      <c r="AI28" s="105">
        <f t="shared" si="7"/>
        <v>0</v>
      </c>
    </row>
    <row r="29" spans="1:35" outlineLevel="2" x14ac:dyDescent="0.25">
      <c r="A29" s="103" t="str">
        <f t="shared" si="3"/>
        <v>SOUTH PRAIRIEResidential32RW3</v>
      </c>
      <c r="B29" s="103" t="s">
        <v>121</v>
      </c>
      <c r="C29" s="103" t="s">
        <v>122</v>
      </c>
      <c r="D29" s="127">
        <v>0</v>
      </c>
      <c r="E29" s="127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29">
        <f t="shared" si="4"/>
        <v>0</v>
      </c>
      <c r="T29" s="105">
        <f t="shared" si="8"/>
        <v>0</v>
      </c>
      <c r="U29" s="105">
        <f t="shared" si="8"/>
        <v>0</v>
      </c>
      <c r="V29" s="105">
        <f t="shared" si="5"/>
        <v>0</v>
      </c>
      <c r="W29" s="105">
        <f t="shared" si="5"/>
        <v>0</v>
      </c>
      <c r="X29" s="105">
        <f t="shared" si="5"/>
        <v>0</v>
      </c>
      <c r="Y29" s="105">
        <f t="shared" si="5"/>
        <v>0</v>
      </c>
      <c r="Z29" s="105">
        <f t="shared" si="5"/>
        <v>0</v>
      </c>
      <c r="AA29" s="105">
        <f t="shared" si="5"/>
        <v>0</v>
      </c>
      <c r="AB29" s="105">
        <f t="shared" si="5"/>
        <v>0</v>
      </c>
      <c r="AC29" s="105">
        <f t="shared" si="5"/>
        <v>0</v>
      </c>
      <c r="AD29" s="105">
        <f t="shared" si="5"/>
        <v>0</v>
      </c>
      <c r="AE29" s="105">
        <f t="shared" si="5"/>
        <v>0</v>
      </c>
      <c r="AF29" s="132">
        <f t="shared" si="6"/>
        <v>0</v>
      </c>
      <c r="AH29" s="105">
        <v>1</v>
      </c>
      <c r="AI29" s="105">
        <f t="shared" si="7"/>
        <v>0</v>
      </c>
    </row>
    <row r="30" spans="1:35" outlineLevel="2" x14ac:dyDescent="0.25">
      <c r="A30" s="103" t="str">
        <f t="shared" si="3"/>
        <v>SOUTH PRAIRIEResidential32RW3NR</v>
      </c>
      <c r="B30" s="103" t="s">
        <v>123</v>
      </c>
      <c r="C30" s="103" t="s">
        <v>124</v>
      </c>
      <c r="D30" s="127">
        <v>0</v>
      </c>
      <c r="E30" s="127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f t="shared" si="4"/>
        <v>0</v>
      </c>
      <c r="T30" s="105">
        <f t="shared" si="8"/>
        <v>0</v>
      </c>
      <c r="U30" s="105">
        <f t="shared" si="8"/>
        <v>0</v>
      </c>
      <c r="V30" s="105">
        <f t="shared" si="5"/>
        <v>0</v>
      </c>
      <c r="W30" s="105">
        <f t="shared" si="5"/>
        <v>0</v>
      </c>
      <c r="X30" s="105">
        <f t="shared" si="5"/>
        <v>0</v>
      </c>
      <c r="Y30" s="105">
        <f t="shared" si="5"/>
        <v>0</v>
      </c>
      <c r="Z30" s="105">
        <f t="shared" si="5"/>
        <v>0</v>
      </c>
      <c r="AA30" s="105">
        <f t="shared" si="5"/>
        <v>0</v>
      </c>
      <c r="AB30" s="105">
        <f t="shared" si="5"/>
        <v>0</v>
      </c>
      <c r="AC30" s="105">
        <f t="shared" si="5"/>
        <v>0</v>
      </c>
      <c r="AD30" s="105">
        <f t="shared" si="5"/>
        <v>0</v>
      </c>
      <c r="AE30" s="105">
        <f t="shared" si="5"/>
        <v>0</v>
      </c>
      <c r="AF30" s="132">
        <f t="shared" si="6"/>
        <v>0</v>
      </c>
      <c r="AH30" s="105">
        <v>1</v>
      </c>
      <c r="AI30" s="105">
        <f t="shared" si="7"/>
        <v>0</v>
      </c>
    </row>
    <row r="31" spans="1:35" outlineLevel="2" x14ac:dyDescent="0.25">
      <c r="A31" s="103" t="str">
        <f t="shared" si="3"/>
        <v>SOUTH PRAIRIEResidential32RW4</v>
      </c>
      <c r="B31" s="103" t="s">
        <v>125</v>
      </c>
      <c r="C31" s="103" t="s">
        <v>126</v>
      </c>
      <c r="D31" s="127">
        <v>0</v>
      </c>
      <c r="E31" s="127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f t="shared" si="4"/>
        <v>0</v>
      </c>
      <c r="T31" s="105">
        <f t="shared" si="8"/>
        <v>0</v>
      </c>
      <c r="U31" s="105">
        <f t="shared" si="8"/>
        <v>0</v>
      </c>
      <c r="V31" s="105">
        <f t="shared" si="5"/>
        <v>0</v>
      </c>
      <c r="W31" s="105">
        <f t="shared" si="5"/>
        <v>0</v>
      </c>
      <c r="X31" s="105">
        <f t="shared" si="5"/>
        <v>0</v>
      </c>
      <c r="Y31" s="105">
        <f t="shared" si="5"/>
        <v>0</v>
      </c>
      <c r="Z31" s="105">
        <f t="shared" si="5"/>
        <v>0</v>
      </c>
      <c r="AA31" s="105">
        <f t="shared" si="5"/>
        <v>0</v>
      </c>
      <c r="AB31" s="105">
        <f t="shared" si="5"/>
        <v>0</v>
      </c>
      <c r="AC31" s="105">
        <f t="shared" si="5"/>
        <v>0</v>
      </c>
      <c r="AD31" s="105">
        <f t="shared" si="5"/>
        <v>0</v>
      </c>
      <c r="AE31" s="105">
        <f t="shared" si="5"/>
        <v>0</v>
      </c>
      <c r="AF31" s="132">
        <f t="shared" si="6"/>
        <v>0</v>
      </c>
      <c r="AH31" s="105">
        <v>1</v>
      </c>
      <c r="AI31" s="105">
        <f t="shared" si="7"/>
        <v>0</v>
      </c>
    </row>
    <row r="32" spans="1:35" outlineLevel="2" x14ac:dyDescent="0.25">
      <c r="A32" s="103" t="str">
        <f t="shared" si="3"/>
        <v>SOUTH PRAIRIEResidential32RW4NR</v>
      </c>
      <c r="B32" s="103" t="s">
        <v>127</v>
      </c>
      <c r="C32" s="103" t="s">
        <v>128</v>
      </c>
      <c r="D32" s="127">
        <v>0</v>
      </c>
      <c r="E32" s="127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29">
        <f t="shared" si="4"/>
        <v>0</v>
      </c>
      <c r="T32" s="105">
        <f t="shared" si="8"/>
        <v>0</v>
      </c>
      <c r="U32" s="105">
        <f t="shared" si="8"/>
        <v>0</v>
      </c>
      <c r="V32" s="105">
        <f t="shared" si="5"/>
        <v>0</v>
      </c>
      <c r="W32" s="105">
        <f t="shared" si="5"/>
        <v>0</v>
      </c>
      <c r="X32" s="105">
        <f t="shared" si="5"/>
        <v>0</v>
      </c>
      <c r="Y32" s="105">
        <f t="shared" si="5"/>
        <v>0</v>
      </c>
      <c r="Z32" s="105">
        <f t="shared" si="5"/>
        <v>0</v>
      </c>
      <c r="AA32" s="105">
        <f t="shared" si="5"/>
        <v>0</v>
      </c>
      <c r="AB32" s="105">
        <f t="shared" si="5"/>
        <v>0</v>
      </c>
      <c r="AC32" s="105">
        <f t="shared" si="5"/>
        <v>0</v>
      </c>
      <c r="AD32" s="105">
        <f t="shared" si="5"/>
        <v>0</v>
      </c>
      <c r="AE32" s="105">
        <f t="shared" si="5"/>
        <v>0</v>
      </c>
      <c r="AF32" s="132">
        <f t="shared" si="6"/>
        <v>0</v>
      </c>
      <c r="AH32" s="105">
        <v>1</v>
      </c>
      <c r="AI32" s="105">
        <f t="shared" si="7"/>
        <v>0</v>
      </c>
    </row>
    <row r="33" spans="1:35" outlineLevel="2" x14ac:dyDescent="0.25">
      <c r="A33" s="103" t="str">
        <f t="shared" si="3"/>
        <v>SOUTH PRAIRIEResidential32RW5</v>
      </c>
      <c r="B33" s="103" t="s">
        <v>129</v>
      </c>
      <c r="C33" s="103" t="s">
        <v>130</v>
      </c>
      <c r="D33" s="127">
        <v>0</v>
      </c>
      <c r="E33" s="127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f t="shared" si="4"/>
        <v>0</v>
      </c>
      <c r="T33" s="105">
        <f t="shared" si="8"/>
        <v>0</v>
      </c>
      <c r="U33" s="105">
        <f t="shared" si="8"/>
        <v>0</v>
      </c>
      <c r="V33" s="105">
        <f t="shared" si="5"/>
        <v>0</v>
      </c>
      <c r="W33" s="105">
        <f t="shared" si="5"/>
        <v>0</v>
      </c>
      <c r="X33" s="105">
        <f t="shared" si="5"/>
        <v>0</v>
      </c>
      <c r="Y33" s="105">
        <f t="shared" si="5"/>
        <v>0</v>
      </c>
      <c r="Z33" s="105">
        <f t="shared" si="5"/>
        <v>0</v>
      </c>
      <c r="AA33" s="105">
        <f t="shared" si="5"/>
        <v>0</v>
      </c>
      <c r="AB33" s="105">
        <f t="shared" si="5"/>
        <v>0</v>
      </c>
      <c r="AC33" s="105">
        <f t="shared" si="5"/>
        <v>0</v>
      </c>
      <c r="AD33" s="105">
        <f t="shared" si="5"/>
        <v>0</v>
      </c>
      <c r="AE33" s="105">
        <f t="shared" si="5"/>
        <v>0</v>
      </c>
      <c r="AF33" s="132">
        <f t="shared" si="6"/>
        <v>0</v>
      </c>
      <c r="AH33" s="105">
        <v>1</v>
      </c>
      <c r="AI33" s="105">
        <f t="shared" si="7"/>
        <v>0</v>
      </c>
    </row>
    <row r="34" spans="1:35" outlineLevel="2" x14ac:dyDescent="0.25">
      <c r="A34" s="103" t="str">
        <f t="shared" si="3"/>
        <v>SOUTH PRAIRIEResidential32RW5NR</v>
      </c>
      <c r="B34" s="103" t="s">
        <v>131</v>
      </c>
      <c r="C34" s="103" t="s">
        <v>132</v>
      </c>
      <c r="D34" s="127">
        <v>0</v>
      </c>
      <c r="E34" s="127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29">
        <f t="shared" si="4"/>
        <v>0</v>
      </c>
      <c r="T34" s="105">
        <f t="shared" si="8"/>
        <v>0</v>
      </c>
      <c r="U34" s="105">
        <f t="shared" si="8"/>
        <v>0</v>
      </c>
      <c r="V34" s="105">
        <f t="shared" si="5"/>
        <v>0</v>
      </c>
      <c r="W34" s="105">
        <f t="shared" si="5"/>
        <v>0</v>
      </c>
      <c r="X34" s="105">
        <f t="shared" si="5"/>
        <v>0</v>
      </c>
      <c r="Y34" s="105">
        <f t="shared" si="5"/>
        <v>0</v>
      </c>
      <c r="Z34" s="105">
        <f t="shared" si="5"/>
        <v>0</v>
      </c>
      <c r="AA34" s="105">
        <f t="shared" si="5"/>
        <v>0</v>
      </c>
      <c r="AB34" s="105">
        <f t="shared" si="5"/>
        <v>0</v>
      </c>
      <c r="AC34" s="105">
        <f t="shared" si="5"/>
        <v>0</v>
      </c>
      <c r="AD34" s="105">
        <f t="shared" si="5"/>
        <v>0</v>
      </c>
      <c r="AE34" s="105">
        <f t="shared" si="5"/>
        <v>0</v>
      </c>
      <c r="AF34" s="132">
        <f t="shared" si="6"/>
        <v>0</v>
      </c>
      <c r="AH34" s="105">
        <v>1</v>
      </c>
      <c r="AI34" s="105">
        <f t="shared" si="7"/>
        <v>0</v>
      </c>
    </row>
    <row r="35" spans="1:35" outlineLevel="2" x14ac:dyDescent="0.25">
      <c r="A35" s="103" t="str">
        <f t="shared" si="3"/>
        <v>SOUTH PRAIRIEResidential32RW6</v>
      </c>
      <c r="B35" s="103" t="s">
        <v>133</v>
      </c>
      <c r="C35" s="103" t="s">
        <v>134</v>
      </c>
      <c r="D35" s="127">
        <v>0</v>
      </c>
      <c r="E35" s="127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29">
        <f t="shared" si="4"/>
        <v>0</v>
      </c>
      <c r="T35" s="105">
        <f t="shared" si="8"/>
        <v>0</v>
      </c>
      <c r="U35" s="105">
        <f t="shared" si="8"/>
        <v>0</v>
      </c>
      <c r="V35" s="105">
        <f t="shared" si="5"/>
        <v>0</v>
      </c>
      <c r="W35" s="105">
        <f t="shared" si="5"/>
        <v>0</v>
      </c>
      <c r="X35" s="105">
        <f t="shared" si="5"/>
        <v>0</v>
      </c>
      <c r="Y35" s="105">
        <f t="shared" si="5"/>
        <v>0</v>
      </c>
      <c r="Z35" s="105">
        <f t="shared" si="5"/>
        <v>0</v>
      </c>
      <c r="AA35" s="105">
        <f t="shared" si="5"/>
        <v>0</v>
      </c>
      <c r="AB35" s="105">
        <f t="shared" si="5"/>
        <v>0</v>
      </c>
      <c r="AC35" s="105">
        <f t="shared" si="5"/>
        <v>0</v>
      </c>
      <c r="AD35" s="105">
        <f t="shared" si="5"/>
        <v>0</v>
      </c>
      <c r="AE35" s="105">
        <f t="shared" si="5"/>
        <v>0</v>
      </c>
      <c r="AF35" s="132">
        <f t="shared" si="6"/>
        <v>0</v>
      </c>
      <c r="AH35" s="105">
        <v>1</v>
      </c>
      <c r="AI35" s="105">
        <f t="shared" si="7"/>
        <v>0</v>
      </c>
    </row>
    <row r="36" spans="1:35" outlineLevel="2" x14ac:dyDescent="0.25">
      <c r="A36" s="103" t="str">
        <f t="shared" si="3"/>
        <v>SOUTH PRAIRIEResidential35RM1</v>
      </c>
      <c r="B36" s="103" t="s">
        <v>135</v>
      </c>
      <c r="C36" s="103" t="s">
        <v>136</v>
      </c>
      <c r="D36" s="127">
        <v>0</v>
      </c>
      <c r="E36" s="127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29">
        <f t="shared" si="4"/>
        <v>0</v>
      </c>
      <c r="T36" s="105">
        <f t="shared" si="8"/>
        <v>0</v>
      </c>
      <c r="U36" s="105">
        <f t="shared" si="8"/>
        <v>0</v>
      </c>
      <c r="V36" s="105">
        <f t="shared" si="5"/>
        <v>0</v>
      </c>
      <c r="W36" s="105">
        <f t="shared" si="5"/>
        <v>0</v>
      </c>
      <c r="X36" s="105">
        <f t="shared" si="5"/>
        <v>0</v>
      </c>
      <c r="Y36" s="105">
        <f t="shared" si="5"/>
        <v>0</v>
      </c>
      <c r="Z36" s="105">
        <f t="shared" si="5"/>
        <v>0</v>
      </c>
      <c r="AA36" s="105">
        <f t="shared" si="5"/>
        <v>0</v>
      </c>
      <c r="AB36" s="105">
        <f t="shared" si="5"/>
        <v>0</v>
      </c>
      <c r="AC36" s="105">
        <f t="shared" si="5"/>
        <v>0</v>
      </c>
      <c r="AD36" s="105">
        <f t="shared" si="5"/>
        <v>0</v>
      </c>
      <c r="AE36" s="105">
        <f t="shared" si="5"/>
        <v>0</v>
      </c>
      <c r="AF36" s="132">
        <f t="shared" si="6"/>
        <v>0</v>
      </c>
      <c r="AH36" s="105">
        <v>1</v>
      </c>
      <c r="AI36" s="105">
        <f t="shared" si="7"/>
        <v>0</v>
      </c>
    </row>
    <row r="37" spans="1:35" outlineLevel="2" x14ac:dyDescent="0.25">
      <c r="A37" s="103" t="str">
        <f t="shared" si="3"/>
        <v>SOUTH PRAIRIEResidential35RW1N</v>
      </c>
      <c r="B37" s="103" t="s">
        <v>137</v>
      </c>
      <c r="C37" s="103" t="s">
        <v>138</v>
      </c>
      <c r="D37" s="127">
        <v>30.69</v>
      </c>
      <c r="E37" s="127">
        <v>35.79</v>
      </c>
      <c r="F37" s="129">
        <v>33.770000000000003</v>
      </c>
      <c r="G37" s="129">
        <v>33.770000000000003</v>
      </c>
      <c r="H37" s="129">
        <v>33.770000000000003</v>
      </c>
      <c r="I37" s="129">
        <v>33.770000000000003</v>
      </c>
      <c r="J37" s="129">
        <v>34.78</v>
      </c>
      <c r="K37" s="129">
        <v>34.78</v>
      </c>
      <c r="L37" s="129">
        <v>35.79</v>
      </c>
      <c r="M37" s="129">
        <v>35.79</v>
      </c>
      <c r="N37" s="129">
        <v>35.79</v>
      </c>
      <c r="O37" s="129">
        <v>35.79</v>
      </c>
      <c r="P37" s="129">
        <v>0</v>
      </c>
      <c r="Q37" s="129">
        <v>0</v>
      </c>
      <c r="R37" s="129">
        <f t="shared" si="4"/>
        <v>347.80000000000007</v>
      </c>
      <c r="T37" s="105">
        <f t="shared" si="8"/>
        <v>1.1003584229390682</v>
      </c>
      <c r="U37" s="105">
        <f t="shared" si="8"/>
        <v>1.1003584229390682</v>
      </c>
      <c r="V37" s="105">
        <f t="shared" si="5"/>
        <v>0.94355965353450699</v>
      </c>
      <c r="W37" s="105">
        <f t="shared" si="5"/>
        <v>0.94355965353450699</v>
      </c>
      <c r="X37" s="105">
        <f t="shared" si="5"/>
        <v>0.9717798267672535</v>
      </c>
      <c r="Y37" s="105">
        <f t="shared" si="5"/>
        <v>0.9717798267672535</v>
      </c>
      <c r="Z37" s="105">
        <f t="shared" si="5"/>
        <v>1</v>
      </c>
      <c r="AA37" s="105">
        <f t="shared" si="5"/>
        <v>1</v>
      </c>
      <c r="AB37" s="105">
        <f t="shared" si="5"/>
        <v>1</v>
      </c>
      <c r="AC37" s="105">
        <f t="shared" si="5"/>
        <v>1</v>
      </c>
      <c r="AD37" s="105">
        <f t="shared" si="5"/>
        <v>0</v>
      </c>
      <c r="AE37" s="105">
        <f t="shared" si="5"/>
        <v>0</v>
      </c>
      <c r="AF37" s="132">
        <f t="shared" si="6"/>
        <v>0.83594965054013814</v>
      </c>
      <c r="AH37" s="105">
        <v>1</v>
      </c>
      <c r="AI37" s="105">
        <f t="shared" si="7"/>
        <v>0.83594965054013814</v>
      </c>
    </row>
    <row r="38" spans="1:35" outlineLevel="2" x14ac:dyDescent="0.25">
      <c r="A38" s="103" t="str">
        <f t="shared" si="3"/>
        <v>SOUTH PRAIRIEResidential35RW1R</v>
      </c>
      <c r="B38" s="103" t="s">
        <v>139</v>
      </c>
      <c r="C38" s="103" t="s">
        <v>140</v>
      </c>
      <c r="D38" s="127">
        <v>30.69</v>
      </c>
      <c r="E38" s="127">
        <v>35.79</v>
      </c>
      <c r="F38" s="129">
        <v>2296.36</v>
      </c>
      <c r="G38" s="129">
        <v>2228.8200000000002</v>
      </c>
      <c r="H38" s="129">
        <v>2211.9349999999999</v>
      </c>
      <c r="I38" s="129">
        <v>2161.2800000000002</v>
      </c>
      <c r="J38" s="129">
        <v>2233.87</v>
      </c>
      <c r="K38" s="129">
        <v>2303.4050000000002</v>
      </c>
      <c r="L38" s="129">
        <v>2344.2449999999999</v>
      </c>
      <c r="M38" s="129">
        <v>2236.875</v>
      </c>
      <c r="N38" s="129">
        <v>2380.0349999999999</v>
      </c>
      <c r="O38" s="129">
        <v>178.95</v>
      </c>
      <c r="P38" s="129">
        <v>0</v>
      </c>
      <c r="Q38" s="129">
        <v>0</v>
      </c>
      <c r="R38" s="129">
        <f t="shared" si="4"/>
        <v>20575.775000000001</v>
      </c>
      <c r="T38" s="105">
        <f t="shared" si="8"/>
        <v>74.82437275985663</v>
      </c>
      <c r="U38" s="105">
        <f t="shared" si="8"/>
        <v>72.623655913978496</v>
      </c>
      <c r="V38" s="105">
        <f t="shared" si="5"/>
        <v>61.803157306510201</v>
      </c>
      <c r="W38" s="105">
        <f t="shared" si="5"/>
        <v>60.387817826208448</v>
      </c>
      <c r="X38" s="105">
        <f t="shared" si="5"/>
        <v>62.41603799944118</v>
      </c>
      <c r="Y38" s="105">
        <f t="shared" si="5"/>
        <v>64.358899133836275</v>
      </c>
      <c r="Z38" s="105">
        <f t="shared" si="5"/>
        <v>65.5</v>
      </c>
      <c r="AA38" s="105">
        <f t="shared" si="5"/>
        <v>62.5</v>
      </c>
      <c r="AB38" s="105">
        <f t="shared" si="5"/>
        <v>66.5</v>
      </c>
      <c r="AC38" s="105">
        <f t="shared" si="5"/>
        <v>5</v>
      </c>
      <c r="AD38" s="105">
        <f t="shared" si="5"/>
        <v>0</v>
      </c>
      <c r="AE38" s="105">
        <f t="shared" si="5"/>
        <v>0</v>
      </c>
      <c r="AF38" s="132">
        <f t="shared" si="6"/>
        <v>49.659495078319274</v>
      </c>
      <c r="AH38" s="105">
        <v>1</v>
      </c>
      <c r="AI38" s="105">
        <f t="shared" si="7"/>
        <v>49.659495078319274</v>
      </c>
    </row>
    <row r="39" spans="1:35" outlineLevel="2" x14ac:dyDescent="0.25">
      <c r="A39" s="103" t="str">
        <f t="shared" si="3"/>
        <v>SOUTH PRAIRIEResidential64RW1N</v>
      </c>
      <c r="B39" s="103" t="s">
        <v>141</v>
      </c>
      <c r="C39" s="103" t="s">
        <v>142</v>
      </c>
      <c r="D39" s="127">
        <v>0</v>
      </c>
      <c r="E39" s="127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29">
        <f t="shared" si="4"/>
        <v>0</v>
      </c>
      <c r="T39" s="105">
        <f t="shared" si="8"/>
        <v>0</v>
      </c>
      <c r="U39" s="105">
        <f t="shared" si="8"/>
        <v>0</v>
      </c>
      <c r="V39" s="105">
        <f t="shared" si="5"/>
        <v>0</v>
      </c>
      <c r="W39" s="105">
        <f t="shared" si="5"/>
        <v>0</v>
      </c>
      <c r="X39" s="105">
        <f t="shared" si="5"/>
        <v>0</v>
      </c>
      <c r="Y39" s="105">
        <f t="shared" si="5"/>
        <v>0</v>
      </c>
      <c r="Z39" s="105">
        <f t="shared" si="5"/>
        <v>0</v>
      </c>
      <c r="AA39" s="105">
        <f t="shared" si="5"/>
        <v>0</v>
      </c>
      <c r="AB39" s="105">
        <f t="shared" si="5"/>
        <v>0</v>
      </c>
      <c r="AC39" s="105">
        <f t="shared" si="5"/>
        <v>0</v>
      </c>
      <c r="AD39" s="105">
        <f t="shared" si="5"/>
        <v>0</v>
      </c>
      <c r="AE39" s="105">
        <f t="shared" si="5"/>
        <v>0</v>
      </c>
      <c r="AF39" s="132">
        <f t="shared" si="6"/>
        <v>0</v>
      </c>
      <c r="AH39" s="105">
        <v>1</v>
      </c>
      <c r="AI39" s="105">
        <f t="shared" si="7"/>
        <v>0</v>
      </c>
    </row>
    <row r="40" spans="1:35" outlineLevel="2" x14ac:dyDescent="0.25">
      <c r="A40" s="103" t="str">
        <f t="shared" si="3"/>
        <v>SOUTH PRAIRIEResidential64RW1R</v>
      </c>
      <c r="B40" s="103" t="s">
        <v>143</v>
      </c>
      <c r="C40" s="103" t="s">
        <v>144</v>
      </c>
      <c r="D40" s="127">
        <v>0</v>
      </c>
      <c r="E40" s="127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29">
        <f t="shared" si="4"/>
        <v>0</v>
      </c>
      <c r="T40" s="105">
        <f t="shared" si="8"/>
        <v>0</v>
      </c>
      <c r="U40" s="105">
        <f t="shared" si="8"/>
        <v>0</v>
      </c>
      <c r="V40" s="105">
        <f t="shared" si="5"/>
        <v>0</v>
      </c>
      <c r="W40" s="105">
        <f t="shared" si="5"/>
        <v>0</v>
      </c>
      <c r="X40" s="105">
        <f t="shared" si="5"/>
        <v>0</v>
      </c>
      <c r="Y40" s="105">
        <f t="shared" si="5"/>
        <v>0</v>
      </c>
      <c r="Z40" s="105">
        <f t="shared" si="5"/>
        <v>0</v>
      </c>
      <c r="AA40" s="105">
        <f t="shared" si="5"/>
        <v>0</v>
      </c>
      <c r="AB40" s="105">
        <f t="shared" si="5"/>
        <v>0</v>
      </c>
      <c r="AC40" s="105">
        <f t="shared" si="5"/>
        <v>0</v>
      </c>
      <c r="AD40" s="105">
        <f t="shared" si="5"/>
        <v>0</v>
      </c>
      <c r="AE40" s="105">
        <f t="shared" si="5"/>
        <v>0</v>
      </c>
      <c r="AF40" s="132">
        <f t="shared" si="6"/>
        <v>0</v>
      </c>
      <c r="AH40" s="105">
        <v>1</v>
      </c>
      <c r="AI40" s="105">
        <f t="shared" si="7"/>
        <v>0</v>
      </c>
    </row>
    <row r="41" spans="1:35" outlineLevel="2" x14ac:dyDescent="0.25">
      <c r="A41" s="103" t="str">
        <f t="shared" si="3"/>
        <v>SOUTH PRAIRIEResidential65RM1</v>
      </c>
      <c r="B41" s="103" t="s">
        <v>145</v>
      </c>
      <c r="C41" s="103" t="s">
        <v>146</v>
      </c>
      <c r="D41" s="127">
        <v>0</v>
      </c>
      <c r="E41" s="127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29">
        <f t="shared" si="4"/>
        <v>0</v>
      </c>
      <c r="T41" s="105">
        <f t="shared" si="8"/>
        <v>0</v>
      </c>
      <c r="U41" s="105">
        <f t="shared" si="8"/>
        <v>0</v>
      </c>
      <c r="V41" s="105">
        <f t="shared" si="5"/>
        <v>0</v>
      </c>
      <c r="W41" s="105">
        <f t="shared" si="5"/>
        <v>0</v>
      </c>
      <c r="X41" s="105">
        <f t="shared" si="5"/>
        <v>0</v>
      </c>
      <c r="Y41" s="105">
        <f t="shared" si="5"/>
        <v>0</v>
      </c>
      <c r="Z41" s="105">
        <f t="shared" si="5"/>
        <v>0</v>
      </c>
      <c r="AA41" s="105">
        <f t="shared" si="5"/>
        <v>0</v>
      </c>
      <c r="AB41" s="105">
        <f t="shared" si="5"/>
        <v>0</v>
      </c>
      <c r="AC41" s="105">
        <f t="shared" si="5"/>
        <v>0</v>
      </c>
      <c r="AD41" s="105">
        <f t="shared" si="5"/>
        <v>0</v>
      </c>
      <c r="AE41" s="105">
        <f t="shared" si="5"/>
        <v>0</v>
      </c>
      <c r="AF41" s="132">
        <f t="shared" si="6"/>
        <v>0</v>
      </c>
      <c r="AH41" s="105">
        <v>1</v>
      </c>
      <c r="AI41" s="105">
        <f t="shared" si="7"/>
        <v>0</v>
      </c>
    </row>
    <row r="42" spans="1:35" outlineLevel="2" x14ac:dyDescent="0.25">
      <c r="A42" s="103" t="str">
        <f t="shared" si="3"/>
        <v>SOUTH PRAIRIEResidential65RW1N</v>
      </c>
      <c r="B42" s="103" t="s">
        <v>147</v>
      </c>
      <c r="C42" s="103" t="s">
        <v>148</v>
      </c>
      <c r="D42" s="127">
        <v>40.619999999999997</v>
      </c>
      <c r="E42" s="127">
        <v>47.64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9">
        <v>0</v>
      </c>
      <c r="L42" s="129">
        <v>0</v>
      </c>
      <c r="M42" s="129">
        <v>0</v>
      </c>
      <c r="N42" s="129">
        <v>0</v>
      </c>
      <c r="O42" s="129">
        <v>0</v>
      </c>
      <c r="P42" s="129">
        <v>0</v>
      </c>
      <c r="Q42" s="129">
        <v>0</v>
      </c>
      <c r="R42" s="129">
        <f t="shared" si="4"/>
        <v>0</v>
      </c>
      <c r="T42" s="105">
        <f t="shared" si="8"/>
        <v>0</v>
      </c>
      <c r="U42" s="105">
        <f t="shared" si="8"/>
        <v>0</v>
      </c>
      <c r="V42" s="105">
        <f t="shared" si="5"/>
        <v>0</v>
      </c>
      <c r="W42" s="105">
        <f t="shared" si="5"/>
        <v>0</v>
      </c>
      <c r="X42" s="105">
        <f t="shared" si="5"/>
        <v>0</v>
      </c>
      <c r="Y42" s="105">
        <f t="shared" si="5"/>
        <v>0</v>
      </c>
      <c r="Z42" s="105">
        <f t="shared" si="5"/>
        <v>0</v>
      </c>
      <c r="AA42" s="105">
        <f t="shared" si="5"/>
        <v>0</v>
      </c>
      <c r="AB42" s="105">
        <f t="shared" si="5"/>
        <v>0</v>
      </c>
      <c r="AC42" s="105">
        <f t="shared" si="5"/>
        <v>0</v>
      </c>
      <c r="AD42" s="105">
        <f t="shared" si="5"/>
        <v>0</v>
      </c>
      <c r="AE42" s="105">
        <f t="shared" si="5"/>
        <v>0</v>
      </c>
      <c r="AF42" s="132">
        <f t="shared" si="6"/>
        <v>0</v>
      </c>
      <c r="AH42" s="105">
        <v>1</v>
      </c>
      <c r="AI42" s="105">
        <f t="shared" si="7"/>
        <v>0</v>
      </c>
    </row>
    <row r="43" spans="1:35" outlineLevel="2" x14ac:dyDescent="0.25">
      <c r="A43" s="103" t="str">
        <f t="shared" si="3"/>
        <v>SOUTH PRAIRIEResidential65RW1R</v>
      </c>
      <c r="B43" s="103" t="s">
        <v>149</v>
      </c>
      <c r="C43" s="103" t="s">
        <v>150</v>
      </c>
      <c r="D43" s="127">
        <v>40.619999999999997</v>
      </c>
      <c r="E43" s="127">
        <v>47.64</v>
      </c>
      <c r="F43" s="129">
        <v>2038.4</v>
      </c>
      <c r="G43" s="129">
        <v>1971.2</v>
      </c>
      <c r="H43" s="129">
        <v>2105.6</v>
      </c>
      <c r="I43" s="129">
        <v>2060.7999999999997</v>
      </c>
      <c r="J43" s="129">
        <v>2187</v>
      </c>
      <c r="K43" s="129">
        <v>2250.12</v>
      </c>
      <c r="L43" s="129">
        <v>2286.7199999999998</v>
      </c>
      <c r="M43" s="129">
        <v>2262.9</v>
      </c>
      <c r="N43" s="129">
        <v>2262.9</v>
      </c>
      <c r="O43" s="129">
        <v>476.4</v>
      </c>
      <c r="P43" s="129">
        <v>0</v>
      </c>
      <c r="Q43" s="129">
        <v>0</v>
      </c>
      <c r="R43" s="129">
        <f t="shared" si="4"/>
        <v>19902.04</v>
      </c>
      <c r="T43" s="105">
        <f t="shared" si="8"/>
        <v>50.182176267848355</v>
      </c>
      <c r="U43" s="105">
        <f t="shared" si="8"/>
        <v>48.527818808468737</v>
      </c>
      <c r="V43" s="105">
        <f t="shared" si="5"/>
        <v>44.19815281276238</v>
      </c>
      <c r="W43" s="105">
        <f t="shared" si="5"/>
        <v>43.257766582703603</v>
      </c>
      <c r="X43" s="105">
        <f t="shared" si="5"/>
        <v>45.906801007556673</v>
      </c>
      <c r="Y43" s="105">
        <f t="shared" si="5"/>
        <v>47.231738035264478</v>
      </c>
      <c r="Z43" s="105">
        <f t="shared" si="5"/>
        <v>47.999999999999993</v>
      </c>
      <c r="AA43" s="105">
        <f t="shared" si="5"/>
        <v>47.5</v>
      </c>
      <c r="AB43" s="105">
        <f t="shared" si="5"/>
        <v>47.5</v>
      </c>
      <c r="AC43" s="105">
        <f t="shared" si="5"/>
        <v>10</v>
      </c>
      <c r="AD43" s="105">
        <f t="shared" si="5"/>
        <v>0</v>
      </c>
      <c r="AE43" s="105">
        <f t="shared" si="5"/>
        <v>0</v>
      </c>
      <c r="AF43" s="132">
        <f t="shared" si="6"/>
        <v>36.025371126217017</v>
      </c>
      <c r="AH43" s="105">
        <v>1</v>
      </c>
      <c r="AI43" s="105">
        <f t="shared" si="7"/>
        <v>36.025371126217017</v>
      </c>
    </row>
    <row r="44" spans="1:35" outlineLevel="2" x14ac:dyDescent="0.25">
      <c r="A44" s="103" t="str">
        <f t="shared" si="3"/>
        <v>SOUTH PRAIRIEResidential95RM1</v>
      </c>
      <c r="B44" s="103" t="s">
        <v>151</v>
      </c>
      <c r="C44" s="103" t="s">
        <v>152</v>
      </c>
      <c r="D44" s="127">
        <v>0</v>
      </c>
      <c r="E44" s="127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29">
        <f t="shared" si="4"/>
        <v>0</v>
      </c>
      <c r="T44" s="105">
        <f t="shared" si="8"/>
        <v>0</v>
      </c>
      <c r="U44" s="105">
        <f t="shared" si="8"/>
        <v>0</v>
      </c>
      <c r="V44" s="105">
        <f t="shared" si="5"/>
        <v>0</v>
      </c>
      <c r="W44" s="105">
        <f t="shared" si="5"/>
        <v>0</v>
      </c>
      <c r="X44" s="105">
        <f t="shared" si="5"/>
        <v>0</v>
      </c>
      <c r="Y44" s="105">
        <f t="shared" si="5"/>
        <v>0</v>
      </c>
      <c r="Z44" s="105">
        <f t="shared" si="5"/>
        <v>0</v>
      </c>
      <c r="AA44" s="105">
        <f t="shared" si="5"/>
        <v>0</v>
      </c>
      <c r="AB44" s="105">
        <f t="shared" si="5"/>
        <v>0</v>
      </c>
      <c r="AC44" s="105">
        <f t="shared" si="5"/>
        <v>0</v>
      </c>
      <c r="AD44" s="105">
        <f t="shared" si="5"/>
        <v>0</v>
      </c>
      <c r="AE44" s="105">
        <f t="shared" si="5"/>
        <v>0</v>
      </c>
      <c r="AF44" s="132">
        <f t="shared" si="6"/>
        <v>0</v>
      </c>
      <c r="AH44" s="105">
        <v>1</v>
      </c>
      <c r="AI44" s="105">
        <f t="shared" si="7"/>
        <v>0</v>
      </c>
    </row>
    <row r="45" spans="1:35" outlineLevel="2" x14ac:dyDescent="0.25">
      <c r="A45" s="103" t="str">
        <f t="shared" si="3"/>
        <v>SOUTH PRAIRIEResidential95RW1N</v>
      </c>
      <c r="B45" s="103" t="s">
        <v>153</v>
      </c>
      <c r="C45" s="103" t="s">
        <v>154</v>
      </c>
      <c r="D45" s="127">
        <v>52.9</v>
      </c>
      <c r="E45" s="127">
        <v>62.21</v>
      </c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9">
        <v>0</v>
      </c>
      <c r="O45" s="129">
        <v>0</v>
      </c>
      <c r="P45" s="129">
        <v>0</v>
      </c>
      <c r="Q45" s="129">
        <v>0</v>
      </c>
      <c r="R45" s="129">
        <f t="shared" si="4"/>
        <v>0</v>
      </c>
      <c r="T45" s="105">
        <f t="shared" si="8"/>
        <v>0</v>
      </c>
      <c r="U45" s="105">
        <f t="shared" si="8"/>
        <v>0</v>
      </c>
      <c r="V45" s="105">
        <f t="shared" si="5"/>
        <v>0</v>
      </c>
      <c r="W45" s="105">
        <f t="shared" si="5"/>
        <v>0</v>
      </c>
      <c r="X45" s="105">
        <f t="shared" si="5"/>
        <v>0</v>
      </c>
      <c r="Y45" s="105">
        <f t="shared" si="5"/>
        <v>0</v>
      </c>
      <c r="Z45" s="105">
        <f t="shared" si="5"/>
        <v>0</v>
      </c>
      <c r="AA45" s="105">
        <f t="shared" si="5"/>
        <v>0</v>
      </c>
      <c r="AB45" s="105">
        <f t="shared" si="5"/>
        <v>0</v>
      </c>
      <c r="AC45" s="105">
        <f t="shared" si="5"/>
        <v>0</v>
      </c>
      <c r="AD45" s="105">
        <f t="shared" si="5"/>
        <v>0</v>
      </c>
      <c r="AE45" s="105">
        <f t="shared" si="5"/>
        <v>0</v>
      </c>
      <c r="AF45" s="132">
        <f t="shared" si="6"/>
        <v>0</v>
      </c>
      <c r="AH45" s="105">
        <v>1</v>
      </c>
      <c r="AI45" s="105">
        <f t="shared" si="7"/>
        <v>0</v>
      </c>
    </row>
    <row r="46" spans="1:35" outlineLevel="2" x14ac:dyDescent="0.25">
      <c r="A46" s="103" t="str">
        <f t="shared" si="3"/>
        <v>SOUTH PRAIRIEResidential95RW1R</v>
      </c>
      <c r="B46" s="103" t="s">
        <v>155</v>
      </c>
      <c r="C46" s="103" t="s">
        <v>156</v>
      </c>
      <c r="D46" s="127">
        <v>52.9</v>
      </c>
      <c r="E46" s="127">
        <v>62.21</v>
      </c>
      <c r="F46" s="129">
        <v>292.10000000000002</v>
      </c>
      <c r="G46" s="129">
        <v>350.52000000000004</v>
      </c>
      <c r="H46" s="129">
        <v>350.52000000000004</v>
      </c>
      <c r="I46" s="129">
        <v>408.94</v>
      </c>
      <c r="J46" s="129">
        <v>410.83499999999998</v>
      </c>
      <c r="K46" s="129">
        <v>340.26</v>
      </c>
      <c r="L46" s="129">
        <v>404.36499999999995</v>
      </c>
      <c r="M46" s="129">
        <v>373.26</v>
      </c>
      <c r="N46" s="129">
        <v>373.26</v>
      </c>
      <c r="O46" s="129">
        <v>62.21</v>
      </c>
      <c r="P46" s="129">
        <v>0</v>
      </c>
      <c r="Q46" s="129">
        <v>0</v>
      </c>
      <c r="R46" s="129">
        <f t="shared" si="4"/>
        <v>3366.2700000000004</v>
      </c>
      <c r="T46" s="105">
        <f t="shared" si="8"/>
        <v>5.5217391304347831</v>
      </c>
      <c r="U46" s="105">
        <f t="shared" si="8"/>
        <v>6.62608695652174</v>
      </c>
      <c r="V46" s="105">
        <f t="shared" si="5"/>
        <v>5.6344639125542519</v>
      </c>
      <c r="W46" s="105">
        <f t="shared" si="5"/>
        <v>6.5735412313132935</v>
      </c>
      <c r="X46" s="105">
        <f t="shared" si="5"/>
        <v>6.6040025719337727</v>
      </c>
      <c r="Y46" s="105">
        <f t="shared" si="5"/>
        <v>5.4695386593795208</v>
      </c>
      <c r="Z46" s="105">
        <f t="shared" si="5"/>
        <v>6.4999999999999991</v>
      </c>
      <c r="AA46" s="105">
        <f t="shared" si="5"/>
        <v>6</v>
      </c>
      <c r="AB46" s="105">
        <f t="shared" si="5"/>
        <v>6</v>
      </c>
      <c r="AC46" s="105">
        <f t="shared" si="5"/>
        <v>1</v>
      </c>
      <c r="AD46" s="105">
        <f t="shared" si="5"/>
        <v>0</v>
      </c>
      <c r="AE46" s="105">
        <f t="shared" si="5"/>
        <v>0</v>
      </c>
      <c r="AF46" s="132">
        <f t="shared" si="6"/>
        <v>4.6607810385114474</v>
      </c>
      <c r="AH46" s="105">
        <v>1</v>
      </c>
      <c r="AI46" s="105">
        <f t="shared" si="7"/>
        <v>4.6607810385114474</v>
      </c>
    </row>
    <row r="47" spans="1:35" outlineLevel="2" x14ac:dyDescent="0.25">
      <c r="A47" s="103" t="str">
        <f t="shared" si="3"/>
        <v>SOUTH PRAIRIEResidential96RW1N</v>
      </c>
      <c r="B47" s="103" t="s">
        <v>157</v>
      </c>
      <c r="C47" s="103" t="s">
        <v>158</v>
      </c>
      <c r="D47" s="127">
        <v>0</v>
      </c>
      <c r="E47" s="127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29">
        <f t="shared" si="4"/>
        <v>0</v>
      </c>
      <c r="T47" s="105">
        <f t="shared" si="8"/>
        <v>0</v>
      </c>
      <c r="U47" s="105">
        <f t="shared" si="8"/>
        <v>0</v>
      </c>
      <c r="V47" s="105">
        <f t="shared" si="5"/>
        <v>0</v>
      </c>
      <c r="W47" s="105">
        <f t="shared" si="5"/>
        <v>0</v>
      </c>
      <c r="X47" s="105">
        <f t="shared" si="5"/>
        <v>0</v>
      </c>
      <c r="Y47" s="105">
        <f t="shared" si="5"/>
        <v>0</v>
      </c>
      <c r="Z47" s="105">
        <f t="shared" si="5"/>
        <v>0</v>
      </c>
      <c r="AA47" s="105">
        <f t="shared" si="5"/>
        <v>0</v>
      </c>
      <c r="AB47" s="105">
        <f t="shared" si="5"/>
        <v>0</v>
      </c>
      <c r="AC47" s="105">
        <f t="shared" si="5"/>
        <v>0</v>
      </c>
      <c r="AD47" s="105">
        <f t="shared" si="5"/>
        <v>0</v>
      </c>
      <c r="AE47" s="105">
        <f t="shared" si="5"/>
        <v>0</v>
      </c>
      <c r="AF47" s="132">
        <f t="shared" si="6"/>
        <v>0</v>
      </c>
      <c r="AH47" s="105">
        <v>1</v>
      </c>
      <c r="AI47" s="105">
        <f t="shared" si="7"/>
        <v>0</v>
      </c>
    </row>
    <row r="48" spans="1:35" outlineLevel="2" x14ac:dyDescent="0.25">
      <c r="A48" s="103" t="str">
        <f t="shared" si="3"/>
        <v>SOUTH PRAIRIEResidential96RW1R</v>
      </c>
      <c r="B48" s="103" t="s">
        <v>159</v>
      </c>
      <c r="C48" s="103" t="s">
        <v>160</v>
      </c>
      <c r="D48" s="127">
        <v>0</v>
      </c>
      <c r="E48" s="127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29">
        <f t="shared" si="4"/>
        <v>0</v>
      </c>
      <c r="T48" s="105">
        <f t="shared" si="8"/>
        <v>0</v>
      </c>
      <c r="U48" s="105">
        <f t="shared" si="8"/>
        <v>0</v>
      </c>
      <c r="V48" s="105">
        <f t="shared" si="5"/>
        <v>0</v>
      </c>
      <c r="W48" s="105">
        <f t="shared" si="5"/>
        <v>0</v>
      </c>
      <c r="X48" s="105">
        <f t="shared" si="5"/>
        <v>0</v>
      </c>
      <c r="Y48" s="105">
        <f t="shared" si="5"/>
        <v>0</v>
      </c>
      <c r="Z48" s="105">
        <f t="shared" si="5"/>
        <v>0</v>
      </c>
      <c r="AA48" s="105">
        <f t="shared" si="5"/>
        <v>0</v>
      </c>
      <c r="AB48" s="105">
        <f t="shared" si="5"/>
        <v>0</v>
      </c>
      <c r="AC48" s="105">
        <f t="shared" si="5"/>
        <v>0</v>
      </c>
      <c r="AD48" s="105">
        <f t="shared" si="5"/>
        <v>0</v>
      </c>
      <c r="AE48" s="105">
        <f t="shared" si="5"/>
        <v>0</v>
      </c>
      <c r="AF48" s="132">
        <f t="shared" si="6"/>
        <v>0</v>
      </c>
      <c r="AH48" s="105">
        <v>1</v>
      </c>
      <c r="AI48" s="105">
        <f t="shared" si="7"/>
        <v>0</v>
      </c>
    </row>
    <row r="49" spans="1:35" outlineLevel="2" x14ac:dyDescent="0.25">
      <c r="A49" s="103" t="str">
        <f t="shared" si="3"/>
        <v>SOUTH PRAIRIEResidentialADJRES</v>
      </c>
      <c r="B49" s="103" t="s">
        <v>161</v>
      </c>
      <c r="C49" s="103" t="s">
        <v>162</v>
      </c>
      <c r="D49" s="127">
        <v>0</v>
      </c>
      <c r="E49" s="127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29">
        <f t="shared" si="4"/>
        <v>0</v>
      </c>
      <c r="T49" s="105">
        <f t="shared" si="8"/>
        <v>0</v>
      </c>
      <c r="U49" s="105">
        <f t="shared" si="8"/>
        <v>0</v>
      </c>
      <c r="V49" s="105">
        <f t="shared" si="5"/>
        <v>0</v>
      </c>
      <c r="W49" s="105">
        <f t="shared" si="5"/>
        <v>0</v>
      </c>
      <c r="X49" s="105">
        <f t="shared" si="5"/>
        <v>0</v>
      </c>
      <c r="Y49" s="105">
        <f t="shared" si="5"/>
        <v>0</v>
      </c>
      <c r="Z49" s="105">
        <f t="shared" si="5"/>
        <v>0</v>
      </c>
      <c r="AA49" s="105">
        <f t="shared" si="5"/>
        <v>0</v>
      </c>
      <c r="AB49" s="105">
        <f t="shared" si="5"/>
        <v>0</v>
      </c>
      <c r="AC49" s="105">
        <f t="shared" si="5"/>
        <v>0</v>
      </c>
      <c r="AD49" s="105">
        <f t="shared" si="5"/>
        <v>0</v>
      </c>
      <c r="AE49" s="105">
        <f t="shared" si="5"/>
        <v>0</v>
      </c>
      <c r="AF49" s="105">
        <f t="shared" si="6"/>
        <v>0</v>
      </c>
    </row>
    <row r="50" spans="1:35" outlineLevel="2" x14ac:dyDescent="0.25">
      <c r="A50" s="103" t="str">
        <f t="shared" si="3"/>
        <v>SOUTH PRAIRIEResidentialPACKR</v>
      </c>
      <c r="B50" s="103" t="s">
        <v>191</v>
      </c>
      <c r="C50" s="103" t="s">
        <v>192</v>
      </c>
      <c r="D50" s="127">
        <v>5.04</v>
      </c>
      <c r="E50" s="127">
        <v>5.81</v>
      </c>
      <c r="F50" s="129">
        <v>5.52</v>
      </c>
      <c r="G50" s="129">
        <v>5.52</v>
      </c>
      <c r="H50" s="129">
        <v>5.52</v>
      </c>
      <c r="I50" s="129">
        <v>5.52</v>
      </c>
      <c r="J50" s="129">
        <v>5.52</v>
      </c>
      <c r="K50" s="129">
        <v>5.81</v>
      </c>
      <c r="L50" s="129">
        <v>5.81</v>
      </c>
      <c r="M50" s="129">
        <v>5.81</v>
      </c>
      <c r="N50" s="129">
        <v>5.81</v>
      </c>
      <c r="O50" s="129">
        <v>0</v>
      </c>
      <c r="P50" s="129">
        <v>0</v>
      </c>
      <c r="Q50" s="129">
        <v>0</v>
      </c>
      <c r="R50" s="129">
        <f t="shared" si="4"/>
        <v>50.84</v>
      </c>
      <c r="T50" s="105">
        <f t="shared" si="8"/>
        <v>1.0952380952380951</v>
      </c>
      <c r="U50" s="105">
        <f t="shared" si="8"/>
        <v>1.0952380952380951</v>
      </c>
      <c r="V50" s="105">
        <f t="shared" ref="V50:AE53" si="9">+IFERROR(H50/$E50,0)</f>
        <v>0.95008605851979344</v>
      </c>
      <c r="W50" s="105">
        <f t="shared" si="9"/>
        <v>0.95008605851979344</v>
      </c>
      <c r="X50" s="105">
        <f t="shared" si="9"/>
        <v>0.95008605851979344</v>
      </c>
      <c r="Y50" s="105">
        <f t="shared" si="9"/>
        <v>1</v>
      </c>
      <c r="Z50" s="105">
        <f t="shared" si="9"/>
        <v>1</v>
      </c>
      <c r="AA50" s="105">
        <f t="shared" si="9"/>
        <v>1</v>
      </c>
      <c r="AB50" s="105">
        <f t="shared" si="9"/>
        <v>1</v>
      </c>
      <c r="AC50" s="105">
        <f t="shared" si="9"/>
        <v>0</v>
      </c>
      <c r="AD50" s="105">
        <f t="shared" si="9"/>
        <v>0</v>
      </c>
      <c r="AE50" s="105">
        <f t="shared" si="9"/>
        <v>0</v>
      </c>
      <c r="AF50" s="105">
        <f t="shared" si="6"/>
        <v>0.75339453050296423</v>
      </c>
    </row>
    <row r="51" spans="1:35" outlineLevel="2" x14ac:dyDescent="0.25">
      <c r="A51" s="103" t="str">
        <f t="shared" si="3"/>
        <v>SOUTH PRAIRIEResidentialRESTART FEE</v>
      </c>
      <c r="B51" s="103" t="s">
        <v>195</v>
      </c>
      <c r="C51" s="103" t="s">
        <v>195</v>
      </c>
      <c r="D51" s="127">
        <v>11.22</v>
      </c>
      <c r="E51" s="127">
        <v>6.4649999999999999</v>
      </c>
      <c r="F51" s="129">
        <v>36.840000000000003</v>
      </c>
      <c r="G51" s="129">
        <v>0</v>
      </c>
      <c r="H51" s="129">
        <v>61.4</v>
      </c>
      <c r="I51" s="129">
        <v>0</v>
      </c>
      <c r="J51" s="129">
        <v>49.12</v>
      </c>
      <c r="K51" s="129">
        <v>0</v>
      </c>
      <c r="L51" s="129">
        <v>25.86</v>
      </c>
      <c r="M51" s="129">
        <v>0</v>
      </c>
      <c r="N51" s="129">
        <v>51.72</v>
      </c>
      <c r="O51" s="129">
        <v>0</v>
      </c>
      <c r="P51" s="129">
        <v>0</v>
      </c>
      <c r="Q51" s="129">
        <v>0</v>
      </c>
      <c r="R51" s="129">
        <f t="shared" si="4"/>
        <v>224.94000000000003</v>
      </c>
      <c r="T51" s="105">
        <f t="shared" si="8"/>
        <v>3.2834224598930484</v>
      </c>
      <c r="U51" s="105">
        <f t="shared" si="8"/>
        <v>0</v>
      </c>
      <c r="V51" s="105">
        <f t="shared" si="9"/>
        <v>9.4972931167826751</v>
      </c>
      <c r="W51" s="105">
        <f t="shared" si="9"/>
        <v>0</v>
      </c>
      <c r="X51" s="105">
        <f t="shared" si="9"/>
        <v>7.5978344934261406</v>
      </c>
      <c r="Y51" s="105">
        <f t="shared" si="9"/>
        <v>0</v>
      </c>
      <c r="Z51" s="105">
        <f t="shared" si="9"/>
        <v>4</v>
      </c>
      <c r="AA51" s="105">
        <f t="shared" si="9"/>
        <v>0</v>
      </c>
      <c r="AB51" s="105">
        <f t="shared" si="9"/>
        <v>8</v>
      </c>
      <c r="AC51" s="105">
        <f t="shared" si="9"/>
        <v>0</v>
      </c>
      <c r="AD51" s="105">
        <f t="shared" si="9"/>
        <v>0</v>
      </c>
      <c r="AE51" s="105">
        <f t="shared" si="9"/>
        <v>0</v>
      </c>
      <c r="AF51" s="105">
        <f t="shared" si="6"/>
        <v>2.698212505841822</v>
      </c>
    </row>
    <row r="52" spans="1:35" outlineLevel="2" x14ac:dyDescent="0.25">
      <c r="A52" s="103" t="str">
        <f t="shared" si="3"/>
        <v>SOUTH PRAIRIEResidentialREXTRA</v>
      </c>
      <c r="B52" s="103" t="s">
        <v>196</v>
      </c>
      <c r="C52" s="103" t="s">
        <v>197</v>
      </c>
      <c r="D52" s="127">
        <v>4.8600000000000003</v>
      </c>
      <c r="E52" s="127">
        <v>2.85</v>
      </c>
      <c r="F52" s="129">
        <v>21.439999999999998</v>
      </c>
      <c r="G52" s="129">
        <v>16.080000000000002</v>
      </c>
      <c r="H52" s="129">
        <v>10.72</v>
      </c>
      <c r="I52" s="129">
        <v>58.96</v>
      </c>
      <c r="J52" s="129">
        <v>112.56</v>
      </c>
      <c r="K52" s="129">
        <v>176.7</v>
      </c>
      <c r="L52" s="129">
        <v>119.7</v>
      </c>
      <c r="M52" s="129">
        <v>136.80000000000001</v>
      </c>
      <c r="N52" s="129">
        <v>108.30000000000001</v>
      </c>
      <c r="O52" s="129">
        <v>0</v>
      </c>
      <c r="P52" s="129">
        <v>0</v>
      </c>
      <c r="Q52" s="129">
        <v>0</v>
      </c>
      <c r="R52" s="129">
        <f t="shared" si="4"/>
        <v>761.26</v>
      </c>
      <c r="T52" s="105">
        <f t="shared" si="8"/>
        <v>4.4115226337448554</v>
      </c>
      <c r="U52" s="105">
        <f t="shared" si="8"/>
        <v>3.308641975308642</v>
      </c>
      <c r="V52" s="105">
        <f t="shared" si="9"/>
        <v>3.76140350877193</v>
      </c>
      <c r="W52" s="105">
        <f t="shared" si="9"/>
        <v>20.687719298245614</v>
      </c>
      <c r="X52" s="105">
        <f t="shared" si="9"/>
        <v>39.494736842105262</v>
      </c>
      <c r="Y52" s="105">
        <f t="shared" si="9"/>
        <v>61.999999999999993</v>
      </c>
      <c r="Z52" s="105">
        <f t="shared" si="9"/>
        <v>42</v>
      </c>
      <c r="AA52" s="105">
        <f t="shared" si="9"/>
        <v>48</v>
      </c>
      <c r="AB52" s="105">
        <f t="shared" si="9"/>
        <v>38</v>
      </c>
      <c r="AC52" s="105">
        <f t="shared" si="9"/>
        <v>0</v>
      </c>
      <c r="AD52" s="105">
        <f t="shared" si="9"/>
        <v>0</v>
      </c>
      <c r="AE52" s="105">
        <f t="shared" si="9"/>
        <v>0</v>
      </c>
      <c r="AF52" s="105">
        <f t="shared" si="6"/>
        <v>21.805335354848026</v>
      </c>
    </row>
    <row r="53" spans="1:35" outlineLevel="2" x14ac:dyDescent="0.25">
      <c r="A53" s="103" t="str">
        <f t="shared" si="3"/>
        <v>SOUTH PRAIRIEResidentialTRIPRCANS</v>
      </c>
      <c r="B53" s="103" t="s">
        <v>200</v>
      </c>
      <c r="C53" s="103" t="s">
        <v>201</v>
      </c>
      <c r="D53" s="127">
        <v>8.99</v>
      </c>
      <c r="E53" s="127">
        <v>5.18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29">
        <f t="shared" si="4"/>
        <v>0</v>
      </c>
      <c r="T53" s="105">
        <f t="shared" si="8"/>
        <v>0</v>
      </c>
      <c r="U53" s="105">
        <f t="shared" si="8"/>
        <v>0</v>
      </c>
      <c r="V53" s="105">
        <f t="shared" si="9"/>
        <v>0</v>
      </c>
      <c r="W53" s="105">
        <f t="shared" si="9"/>
        <v>0</v>
      </c>
      <c r="X53" s="105">
        <f t="shared" si="9"/>
        <v>0</v>
      </c>
      <c r="Y53" s="105">
        <f t="shared" si="9"/>
        <v>0</v>
      </c>
      <c r="Z53" s="105">
        <f t="shared" si="9"/>
        <v>0</v>
      </c>
      <c r="AA53" s="105">
        <f t="shared" si="9"/>
        <v>0</v>
      </c>
      <c r="AB53" s="105">
        <f t="shared" si="9"/>
        <v>0</v>
      </c>
      <c r="AC53" s="105">
        <f t="shared" si="9"/>
        <v>0</v>
      </c>
      <c r="AD53" s="105">
        <f t="shared" si="9"/>
        <v>0</v>
      </c>
      <c r="AE53" s="105">
        <f t="shared" si="9"/>
        <v>0</v>
      </c>
      <c r="AF53" s="105">
        <f t="shared" si="6"/>
        <v>0</v>
      </c>
    </row>
    <row r="54" spans="1:35" outlineLevel="1" x14ac:dyDescent="0.25">
      <c r="D54" s="127"/>
      <c r="E54" s="127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</row>
    <row r="55" spans="1:35" outlineLevel="1" x14ac:dyDescent="0.25">
      <c r="C55" s="135" t="s">
        <v>212</v>
      </c>
      <c r="D55" s="127"/>
      <c r="E55" s="127"/>
      <c r="F55" s="136">
        <f t="shared" ref="F55:R55" si="10">SUM(F10:F54)</f>
        <v>4853.5800000000008</v>
      </c>
      <c r="G55" s="136">
        <f t="shared" si="10"/>
        <v>4749.4100000000008</v>
      </c>
      <c r="H55" s="136">
        <f t="shared" si="10"/>
        <v>4922.9650000000011</v>
      </c>
      <c r="I55" s="136">
        <f t="shared" si="10"/>
        <v>4872.7700000000004</v>
      </c>
      <c r="J55" s="136">
        <f t="shared" si="10"/>
        <v>5177.1850000000004</v>
      </c>
      <c r="K55" s="136">
        <f t="shared" si="10"/>
        <v>5217.3700000000008</v>
      </c>
      <c r="L55" s="136">
        <f t="shared" si="10"/>
        <v>5359.1549999999997</v>
      </c>
      <c r="M55" s="136">
        <f t="shared" si="10"/>
        <v>5203.2850000000008</v>
      </c>
      <c r="N55" s="136">
        <f t="shared" si="10"/>
        <v>5369.6650000000009</v>
      </c>
      <c r="O55" s="136">
        <f t="shared" si="10"/>
        <v>753.35</v>
      </c>
      <c r="P55" s="136">
        <f t="shared" si="10"/>
        <v>0</v>
      </c>
      <c r="Q55" s="136">
        <f t="shared" si="10"/>
        <v>0</v>
      </c>
      <c r="R55" s="136">
        <f t="shared" si="10"/>
        <v>46478.735000000008</v>
      </c>
      <c r="T55" s="137">
        <f t="shared" ref="T55:AF55" si="11">SUM(T10:T48)</f>
        <v>136.57502727812977</v>
      </c>
      <c r="U55" s="137">
        <f t="shared" si="11"/>
        <v>134.37389865418686</v>
      </c>
      <c r="V55" s="137">
        <f t="shared" si="11"/>
        <v>117.30439130801528</v>
      </c>
      <c r="W55" s="137">
        <f t="shared" si="11"/>
        <v>115.8877429164138</v>
      </c>
      <c r="X55" s="137">
        <f t="shared" si="11"/>
        <v>120.62367902835281</v>
      </c>
      <c r="Y55" s="137">
        <f t="shared" si="11"/>
        <v>121.53195565524753</v>
      </c>
      <c r="Z55" s="137">
        <f t="shared" si="11"/>
        <v>125.5</v>
      </c>
      <c r="AA55" s="137">
        <f t="shared" si="11"/>
        <v>122</v>
      </c>
      <c r="AB55" s="137">
        <f t="shared" si="11"/>
        <v>126</v>
      </c>
      <c r="AC55" s="137">
        <f t="shared" si="11"/>
        <v>17</v>
      </c>
      <c r="AD55" s="137">
        <f t="shared" si="11"/>
        <v>0</v>
      </c>
      <c r="AE55" s="137">
        <f t="shared" si="11"/>
        <v>0</v>
      </c>
      <c r="AF55" s="137">
        <f t="shared" si="11"/>
        <v>94.733057903362166</v>
      </c>
      <c r="AI55" s="137">
        <f t="shared" ref="AI55" si="12">SUM(AI10:AI48)</f>
        <v>94.733057903362166</v>
      </c>
    </row>
    <row r="56" spans="1:35" outlineLevel="1" x14ac:dyDescent="0.25">
      <c r="D56" s="127"/>
      <c r="E56" s="127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5"/>
      <c r="AI56" s="149">
        <f>+AI38+AI43+AI46+AI16</f>
        <v>93.897108252822036</v>
      </c>
    </row>
    <row r="57" spans="1:35" outlineLevel="1" x14ac:dyDescent="0.25">
      <c r="B57" s="7" t="s">
        <v>214</v>
      </c>
      <c r="D57" s="127"/>
      <c r="E57" s="127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</row>
    <row r="58" spans="1:35" outlineLevel="2" x14ac:dyDescent="0.25">
      <c r="A58" s="103" t="str">
        <f t="shared" ref="A58:A64" si="13">+$A$4&amp;$A$9&amp;B58</f>
        <v>SOUTH PRAIRIEResidentialrecyonly</v>
      </c>
      <c r="B58" s="103" t="s">
        <v>215</v>
      </c>
      <c r="C58" s="103" t="s">
        <v>216</v>
      </c>
      <c r="D58" s="127">
        <v>0</v>
      </c>
      <c r="E58" s="127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29">
        <f t="shared" ref="R58:R64" si="14">SUM(F58:Q58)</f>
        <v>0</v>
      </c>
      <c r="T58" s="105">
        <f t="shared" ref="T58:U64" si="15">+IFERROR(F58/$D58,0)</f>
        <v>0</v>
      </c>
      <c r="U58" s="105">
        <f t="shared" si="15"/>
        <v>0</v>
      </c>
      <c r="V58" s="105">
        <f t="shared" ref="V58:AE64" si="16">+IFERROR(H58/$E58,0)</f>
        <v>0</v>
      </c>
      <c r="W58" s="105">
        <f t="shared" si="16"/>
        <v>0</v>
      </c>
      <c r="X58" s="105">
        <f t="shared" si="16"/>
        <v>0</v>
      </c>
      <c r="Y58" s="105">
        <f t="shared" si="16"/>
        <v>0</v>
      </c>
      <c r="Z58" s="105">
        <f t="shared" si="16"/>
        <v>0</v>
      </c>
      <c r="AA58" s="105">
        <f t="shared" si="16"/>
        <v>0</v>
      </c>
      <c r="AB58" s="105">
        <f t="shared" si="16"/>
        <v>0</v>
      </c>
      <c r="AC58" s="105">
        <f t="shared" si="16"/>
        <v>0</v>
      </c>
      <c r="AD58" s="105">
        <f t="shared" si="16"/>
        <v>0</v>
      </c>
      <c r="AE58" s="105">
        <f t="shared" si="16"/>
        <v>0</v>
      </c>
      <c r="AF58" s="105">
        <f t="shared" ref="AF58:AF64" si="17">+SUM(T58:AE58)/$AD$2</f>
        <v>0</v>
      </c>
      <c r="AH58" s="105">
        <v>1</v>
      </c>
      <c r="AI58" s="105">
        <f t="shared" ref="AI58:AI59" si="18">+AF58*AH58</f>
        <v>0</v>
      </c>
    </row>
    <row r="59" spans="1:35" outlineLevel="2" x14ac:dyDescent="0.25">
      <c r="A59" s="103" t="str">
        <f t="shared" si="13"/>
        <v>SOUTH PRAIRIEResidentialRECYR</v>
      </c>
      <c r="B59" s="103" t="s">
        <v>217</v>
      </c>
      <c r="C59" s="103" t="s">
        <v>218</v>
      </c>
      <c r="D59" s="127">
        <v>7.38</v>
      </c>
      <c r="E59" s="127">
        <v>8.51</v>
      </c>
      <c r="F59" s="129">
        <v>8.08</v>
      </c>
      <c r="G59" s="129">
        <v>8.08</v>
      </c>
      <c r="H59" s="129">
        <v>8.08</v>
      </c>
      <c r="I59" s="129">
        <v>8.08</v>
      </c>
      <c r="J59" s="129">
        <v>8.08</v>
      </c>
      <c r="K59" s="129">
        <v>8.51</v>
      </c>
      <c r="L59" s="129">
        <v>8.51</v>
      </c>
      <c r="M59" s="129">
        <v>8.51</v>
      </c>
      <c r="N59" s="129">
        <v>8.51</v>
      </c>
      <c r="O59" s="129">
        <v>0</v>
      </c>
      <c r="P59" s="129">
        <v>0</v>
      </c>
      <c r="Q59" s="129">
        <v>0</v>
      </c>
      <c r="R59" s="129">
        <f t="shared" si="14"/>
        <v>74.44</v>
      </c>
      <c r="T59" s="105">
        <f t="shared" si="15"/>
        <v>1.0948509485094851</v>
      </c>
      <c r="U59" s="105">
        <f t="shared" si="15"/>
        <v>1.0948509485094851</v>
      </c>
      <c r="V59" s="105">
        <f t="shared" si="16"/>
        <v>0.94947121034077564</v>
      </c>
      <c r="W59" s="105">
        <f t="shared" si="16"/>
        <v>0.94947121034077564</v>
      </c>
      <c r="X59" s="105">
        <f t="shared" si="16"/>
        <v>0.94947121034077564</v>
      </c>
      <c r="Y59" s="105">
        <f t="shared" si="16"/>
        <v>1</v>
      </c>
      <c r="Z59" s="105">
        <f t="shared" si="16"/>
        <v>1</v>
      </c>
      <c r="AA59" s="105">
        <f t="shared" si="16"/>
        <v>1</v>
      </c>
      <c r="AB59" s="105">
        <f t="shared" si="16"/>
        <v>1</v>
      </c>
      <c r="AC59" s="105">
        <f t="shared" si="16"/>
        <v>0</v>
      </c>
      <c r="AD59" s="105">
        <f t="shared" si="16"/>
        <v>0</v>
      </c>
      <c r="AE59" s="105">
        <f t="shared" si="16"/>
        <v>0</v>
      </c>
      <c r="AF59" s="105">
        <f t="shared" si="17"/>
        <v>0.75317629400344144</v>
      </c>
      <c r="AH59" s="105">
        <v>1</v>
      </c>
      <c r="AI59" s="105">
        <f t="shared" si="18"/>
        <v>0.75317629400344144</v>
      </c>
    </row>
    <row r="60" spans="1:35" outlineLevel="2" x14ac:dyDescent="0.25">
      <c r="A60" s="103" t="str">
        <f t="shared" si="13"/>
        <v>SOUTH PRAIRIEResidentialRECYRNB</v>
      </c>
      <c r="B60" s="103" t="s">
        <v>219</v>
      </c>
      <c r="C60" s="103" t="s">
        <v>220</v>
      </c>
      <c r="D60" s="127">
        <v>0</v>
      </c>
      <c r="E60" s="127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29">
        <f t="shared" si="14"/>
        <v>0</v>
      </c>
      <c r="T60" s="105">
        <f t="shared" si="15"/>
        <v>0</v>
      </c>
      <c r="U60" s="105">
        <f t="shared" si="15"/>
        <v>0</v>
      </c>
      <c r="V60" s="105">
        <f t="shared" si="16"/>
        <v>0</v>
      </c>
      <c r="W60" s="105">
        <f t="shared" si="16"/>
        <v>0</v>
      </c>
      <c r="X60" s="105">
        <f t="shared" si="16"/>
        <v>0</v>
      </c>
      <c r="Y60" s="105">
        <f t="shared" si="16"/>
        <v>0</v>
      </c>
      <c r="Z60" s="105">
        <f t="shared" si="16"/>
        <v>0</v>
      </c>
      <c r="AA60" s="105">
        <f t="shared" si="16"/>
        <v>0</v>
      </c>
      <c r="AB60" s="105">
        <f t="shared" si="16"/>
        <v>0</v>
      </c>
      <c r="AC60" s="105">
        <f t="shared" si="16"/>
        <v>0</v>
      </c>
      <c r="AD60" s="105">
        <f t="shared" si="16"/>
        <v>0</v>
      </c>
      <c r="AE60" s="105">
        <f t="shared" si="16"/>
        <v>0</v>
      </c>
      <c r="AF60" s="132">
        <f t="shared" si="17"/>
        <v>0</v>
      </c>
    </row>
    <row r="61" spans="1:35" outlineLevel="2" x14ac:dyDescent="0.25">
      <c r="A61" s="103" t="str">
        <f t="shared" si="13"/>
        <v>SOUTH PRAIRIEResidentialDRVNR-RECYCLE</v>
      </c>
      <c r="B61" s="103" t="s">
        <v>221</v>
      </c>
      <c r="C61" s="103" t="s">
        <v>222</v>
      </c>
      <c r="D61" s="127">
        <v>0</v>
      </c>
      <c r="E61" s="127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f t="shared" si="14"/>
        <v>0</v>
      </c>
      <c r="T61" s="105">
        <f t="shared" si="15"/>
        <v>0</v>
      </c>
      <c r="U61" s="105">
        <f t="shared" si="15"/>
        <v>0</v>
      </c>
      <c r="V61" s="105">
        <f t="shared" si="16"/>
        <v>0</v>
      </c>
      <c r="W61" s="105">
        <f t="shared" si="16"/>
        <v>0</v>
      </c>
      <c r="X61" s="105">
        <f t="shared" si="16"/>
        <v>0</v>
      </c>
      <c r="Y61" s="105">
        <f t="shared" si="16"/>
        <v>0</v>
      </c>
      <c r="Z61" s="105">
        <f t="shared" si="16"/>
        <v>0</v>
      </c>
      <c r="AA61" s="105">
        <f t="shared" si="16"/>
        <v>0</v>
      </c>
      <c r="AB61" s="105">
        <f t="shared" si="16"/>
        <v>0</v>
      </c>
      <c r="AC61" s="105">
        <f t="shared" si="16"/>
        <v>0</v>
      </c>
      <c r="AD61" s="105">
        <f t="shared" si="16"/>
        <v>0</v>
      </c>
      <c r="AE61" s="105">
        <f t="shared" si="16"/>
        <v>0</v>
      </c>
      <c r="AF61" s="132">
        <f t="shared" si="17"/>
        <v>0</v>
      </c>
    </row>
    <row r="62" spans="1:35" outlineLevel="2" x14ac:dyDescent="0.25">
      <c r="A62" s="103" t="str">
        <f t="shared" si="13"/>
        <v>SOUTH PRAIRIEResidentialPACKR-RECYCLE</v>
      </c>
      <c r="B62" s="103" t="s">
        <v>223</v>
      </c>
      <c r="C62" s="103" t="s">
        <v>224</v>
      </c>
      <c r="D62" s="127">
        <v>0</v>
      </c>
      <c r="E62" s="127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29">
        <f t="shared" si="14"/>
        <v>0</v>
      </c>
      <c r="T62" s="105">
        <f t="shared" si="15"/>
        <v>0</v>
      </c>
      <c r="U62" s="105">
        <f t="shared" si="15"/>
        <v>0</v>
      </c>
      <c r="V62" s="105">
        <f t="shared" si="16"/>
        <v>0</v>
      </c>
      <c r="W62" s="105">
        <f t="shared" si="16"/>
        <v>0</v>
      </c>
      <c r="X62" s="105">
        <f t="shared" si="16"/>
        <v>0</v>
      </c>
      <c r="Y62" s="105">
        <f t="shared" si="16"/>
        <v>0</v>
      </c>
      <c r="Z62" s="105">
        <f t="shared" si="16"/>
        <v>0</v>
      </c>
      <c r="AA62" s="105">
        <f t="shared" si="16"/>
        <v>0</v>
      </c>
      <c r="AB62" s="105">
        <f t="shared" si="16"/>
        <v>0</v>
      </c>
      <c r="AC62" s="105">
        <f t="shared" si="16"/>
        <v>0</v>
      </c>
      <c r="AD62" s="105">
        <f t="shared" si="16"/>
        <v>0</v>
      </c>
      <c r="AE62" s="105">
        <f t="shared" si="16"/>
        <v>0</v>
      </c>
      <c r="AF62" s="132">
        <f t="shared" si="17"/>
        <v>0</v>
      </c>
    </row>
    <row r="63" spans="1:35" outlineLevel="2" x14ac:dyDescent="0.25">
      <c r="A63" s="103" t="str">
        <f t="shared" si="13"/>
        <v>SOUTH PRAIRIEResidentialTOTERDEL</v>
      </c>
      <c r="B63" s="103" t="s">
        <v>225</v>
      </c>
      <c r="C63" s="103" t="s">
        <v>226</v>
      </c>
      <c r="D63" s="127">
        <v>0</v>
      </c>
      <c r="E63" s="127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29">
        <f t="shared" si="14"/>
        <v>0</v>
      </c>
      <c r="T63" s="105">
        <f t="shared" si="15"/>
        <v>0</v>
      </c>
      <c r="U63" s="105">
        <f t="shared" si="15"/>
        <v>0</v>
      </c>
      <c r="V63" s="105">
        <f t="shared" si="16"/>
        <v>0</v>
      </c>
      <c r="W63" s="105">
        <f t="shared" si="16"/>
        <v>0</v>
      </c>
      <c r="X63" s="105">
        <f t="shared" si="16"/>
        <v>0</v>
      </c>
      <c r="Y63" s="105">
        <f t="shared" si="16"/>
        <v>0</v>
      </c>
      <c r="Z63" s="105">
        <f t="shared" si="16"/>
        <v>0</v>
      </c>
      <c r="AA63" s="105">
        <f t="shared" si="16"/>
        <v>0</v>
      </c>
      <c r="AB63" s="105">
        <f t="shared" si="16"/>
        <v>0</v>
      </c>
      <c r="AC63" s="105">
        <f t="shared" si="16"/>
        <v>0</v>
      </c>
      <c r="AD63" s="105">
        <f t="shared" si="16"/>
        <v>0</v>
      </c>
      <c r="AE63" s="105">
        <f t="shared" si="16"/>
        <v>0</v>
      </c>
      <c r="AF63" s="105">
        <f t="shared" si="17"/>
        <v>0</v>
      </c>
    </row>
    <row r="64" spans="1:35" outlineLevel="2" x14ac:dyDescent="0.25">
      <c r="A64" s="103" t="str">
        <f t="shared" si="13"/>
        <v>SOUTH PRAIRIEResidentialRECYDEL</v>
      </c>
      <c r="B64" s="103" t="s">
        <v>227</v>
      </c>
      <c r="C64" s="103" t="s">
        <v>226</v>
      </c>
      <c r="D64" s="127">
        <v>22.53</v>
      </c>
      <c r="E64" s="127">
        <v>25.97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29">
        <v>0</v>
      </c>
      <c r="O64" s="129">
        <v>0</v>
      </c>
      <c r="P64" s="129">
        <v>0</v>
      </c>
      <c r="Q64" s="129">
        <v>0</v>
      </c>
      <c r="R64" s="129">
        <f t="shared" si="14"/>
        <v>0</v>
      </c>
      <c r="T64" s="105">
        <f t="shared" si="15"/>
        <v>0</v>
      </c>
      <c r="U64" s="105">
        <f t="shared" si="15"/>
        <v>0</v>
      </c>
      <c r="V64" s="105">
        <f t="shared" si="16"/>
        <v>0</v>
      </c>
      <c r="W64" s="105">
        <f t="shared" si="16"/>
        <v>0</v>
      </c>
      <c r="X64" s="105">
        <f t="shared" si="16"/>
        <v>0</v>
      </c>
      <c r="Y64" s="105">
        <f t="shared" si="16"/>
        <v>0</v>
      </c>
      <c r="Z64" s="105">
        <f t="shared" si="16"/>
        <v>0</v>
      </c>
      <c r="AA64" s="105">
        <f t="shared" si="16"/>
        <v>0</v>
      </c>
      <c r="AB64" s="105">
        <f t="shared" si="16"/>
        <v>0</v>
      </c>
      <c r="AC64" s="105">
        <f t="shared" si="16"/>
        <v>0</v>
      </c>
      <c r="AD64" s="105">
        <f t="shared" si="16"/>
        <v>0</v>
      </c>
      <c r="AE64" s="105">
        <f t="shared" si="16"/>
        <v>0</v>
      </c>
      <c r="AF64" s="105">
        <f t="shared" si="17"/>
        <v>0</v>
      </c>
    </row>
    <row r="65" spans="1:35" outlineLevel="1" x14ac:dyDescent="0.25">
      <c r="D65" s="127"/>
      <c r="E65" s="127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</row>
    <row r="66" spans="1:35" outlineLevel="1" x14ac:dyDescent="0.25">
      <c r="C66" s="135" t="s">
        <v>230</v>
      </c>
      <c r="D66" s="127"/>
      <c r="E66" s="127"/>
      <c r="F66" s="136">
        <f>SUM(F58:F65)</f>
        <v>8.08</v>
      </c>
      <c r="G66" s="136">
        <f t="shared" ref="G66:R66" si="19">SUM(G58:G65)</f>
        <v>8.08</v>
      </c>
      <c r="H66" s="136">
        <f t="shared" si="19"/>
        <v>8.08</v>
      </c>
      <c r="I66" s="136">
        <f t="shared" si="19"/>
        <v>8.08</v>
      </c>
      <c r="J66" s="136">
        <f t="shared" si="19"/>
        <v>8.08</v>
      </c>
      <c r="K66" s="136">
        <f t="shared" si="19"/>
        <v>8.51</v>
      </c>
      <c r="L66" s="136">
        <f t="shared" si="19"/>
        <v>8.51</v>
      </c>
      <c r="M66" s="136">
        <f t="shared" si="19"/>
        <v>8.51</v>
      </c>
      <c r="N66" s="136">
        <f t="shared" si="19"/>
        <v>8.51</v>
      </c>
      <c r="O66" s="136">
        <f t="shared" si="19"/>
        <v>0</v>
      </c>
      <c r="P66" s="136">
        <f t="shared" si="19"/>
        <v>0</v>
      </c>
      <c r="Q66" s="136">
        <f t="shared" si="19"/>
        <v>0</v>
      </c>
      <c r="R66" s="136">
        <f t="shared" si="19"/>
        <v>74.44</v>
      </c>
      <c r="T66" s="137">
        <f>SUM(T58:T60)</f>
        <v>1.0948509485094851</v>
      </c>
      <c r="U66" s="137">
        <f t="shared" ref="U66:AF66" si="20">SUM(U58:U60)</f>
        <v>1.0948509485094851</v>
      </c>
      <c r="V66" s="137">
        <f t="shared" si="20"/>
        <v>0.94947121034077564</v>
      </c>
      <c r="W66" s="137">
        <f t="shared" si="20"/>
        <v>0.94947121034077564</v>
      </c>
      <c r="X66" s="137">
        <f t="shared" si="20"/>
        <v>0.94947121034077564</v>
      </c>
      <c r="Y66" s="137">
        <f t="shared" si="20"/>
        <v>1</v>
      </c>
      <c r="Z66" s="137">
        <f t="shared" si="20"/>
        <v>1</v>
      </c>
      <c r="AA66" s="137">
        <f t="shared" si="20"/>
        <v>1</v>
      </c>
      <c r="AB66" s="137">
        <f t="shared" si="20"/>
        <v>1</v>
      </c>
      <c r="AC66" s="137">
        <f t="shared" si="20"/>
        <v>0</v>
      </c>
      <c r="AD66" s="137">
        <f t="shared" si="20"/>
        <v>0</v>
      </c>
      <c r="AE66" s="137">
        <f t="shared" si="20"/>
        <v>0</v>
      </c>
      <c r="AF66" s="137">
        <f t="shared" si="20"/>
        <v>0.75317629400344144</v>
      </c>
      <c r="AI66" s="137">
        <f t="shared" ref="AI66" si="21">SUM(AI58:AI60)</f>
        <v>0.75317629400344144</v>
      </c>
    </row>
    <row r="67" spans="1:35" outlineLevel="1" x14ac:dyDescent="0.25">
      <c r="C67" s="135"/>
      <c r="D67" s="127"/>
      <c r="E67" s="127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32"/>
    </row>
    <row r="68" spans="1:35" outlineLevel="1" x14ac:dyDescent="0.25">
      <c r="B68" s="7" t="s">
        <v>231</v>
      </c>
      <c r="D68" s="127"/>
      <c r="E68" s="127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</row>
    <row r="69" spans="1:35" outlineLevel="2" x14ac:dyDescent="0.25">
      <c r="A69" s="103" t="str">
        <f t="shared" ref="A69:A75" si="22">+$A$4&amp;$A$9&amp;B69</f>
        <v>SOUTH PRAIRIEResidentialYDW90</v>
      </c>
      <c r="B69" s="103" t="s">
        <v>232</v>
      </c>
      <c r="C69" s="103" t="s">
        <v>233</v>
      </c>
      <c r="D69" s="127">
        <v>6.2</v>
      </c>
      <c r="E69" s="127">
        <v>7.15</v>
      </c>
      <c r="F69" s="129">
        <v>356.48</v>
      </c>
      <c r="G69" s="129">
        <v>337.80499999999995</v>
      </c>
      <c r="H69" s="129">
        <v>358.17499999999995</v>
      </c>
      <c r="I69" s="129">
        <v>359.87</v>
      </c>
      <c r="J69" s="129">
        <v>368.46000000000004</v>
      </c>
      <c r="K69" s="129">
        <v>384.3</v>
      </c>
      <c r="L69" s="129">
        <v>393.25</v>
      </c>
      <c r="M69" s="129">
        <v>382.52499999999998</v>
      </c>
      <c r="N69" s="129">
        <v>411.125</v>
      </c>
      <c r="O69" s="129">
        <v>71.5</v>
      </c>
      <c r="P69" s="129">
        <v>0</v>
      </c>
      <c r="Q69" s="129">
        <v>0</v>
      </c>
      <c r="R69" s="129">
        <f t="shared" ref="R69:R75" si="23">SUM(F69:Q69)</f>
        <v>3423.4900000000002</v>
      </c>
      <c r="T69" s="105">
        <f t="shared" ref="T69:U75" si="24">+IFERROR(F69/$D69,0)</f>
        <v>57.49677419354839</v>
      </c>
      <c r="U69" s="105">
        <f t="shared" si="24"/>
        <v>54.484677419354831</v>
      </c>
      <c r="V69" s="105">
        <f t="shared" ref="V69:AE75" si="25">+IFERROR(H69/$E69,0)</f>
        <v>50.094405594405586</v>
      </c>
      <c r="W69" s="105">
        <f t="shared" si="25"/>
        <v>50.331468531468531</v>
      </c>
      <c r="X69" s="105">
        <f t="shared" si="25"/>
        <v>51.532867132867132</v>
      </c>
      <c r="Y69" s="105">
        <f t="shared" si="25"/>
        <v>53.748251748251747</v>
      </c>
      <c r="Z69" s="105">
        <f t="shared" si="25"/>
        <v>55</v>
      </c>
      <c r="AA69" s="105">
        <f t="shared" si="25"/>
        <v>53.499999999999993</v>
      </c>
      <c r="AB69" s="105">
        <f t="shared" si="25"/>
        <v>57.5</v>
      </c>
      <c r="AC69" s="105">
        <f t="shared" si="25"/>
        <v>10</v>
      </c>
      <c r="AD69" s="105">
        <f t="shared" si="25"/>
        <v>0</v>
      </c>
      <c r="AE69" s="105">
        <f t="shared" si="25"/>
        <v>0</v>
      </c>
      <c r="AF69" s="105">
        <f t="shared" ref="AF69:AF75" si="26">+SUM(T69:AE69)/$AD$2</f>
        <v>41.14070371832468</v>
      </c>
      <c r="AH69" s="105">
        <v>1</v>
      </c>
      <c r="AI69" s="105">
        <f t="shared" ref="AI69" si="27">+AF69*AH69</f>
        <v>41.14070371832468</v>
      </c>
    </row>
    <row r="70" spans="1:35" outlineLevel="2" x14ac:dyDescent="0.25">
      <c r="A70" s="103" t="str">
        <f t="shared" si="22"/>
        <v>SOUTH PRAIRIEResidentialYDW90SNR</v>
      </c>
      <c r="B70" s="103" t="s">
        <v>234</v>
      </c>
      <c r="C70" s="103" t="s">
        <v>235</v>
      </c>
      <c r="D70" s="127">
        <v>0</v>
      </c>
      <c r="E70" s="127">
        <v>0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29">
        <v>0</v>
      </c>
      <c r="O70" s="129">
        <v>0</v>
      </c>
      <c r="P70" s="129">
        <v>0</v>
      </c>
      <c r="Q70" s="129">
        <v>0</v>
      </c>
      <c r="R70" s="129">
        <f t="shared" si="23"/>
        <v>0</v>
      </c>
      <c r="T70" s="105">
        <f t="shared" si="24"/>
        <v>0</v>
      </c>
      <c r="U70" s="105">
        <f t="shared" si="24"/>
        <v>0</v>
      </c>
      <c r="V70" s="105">
        <f t="shared" si="25"/>
        <v>0</v>
      </c>
      <c r="W70" s="105">
        <f t="shared" si="25"/>
        <v>0</v>
      </c>
      <c r="X70" s="105">
        <f t="shared" si="25"/>
        <v>0</v>
      </c>
      <c r="Y70" s="105">
        <f t="shared" si="25"/>
        <v>0</v>
      </c>
      <c r="Z70" s="105">
        <f t="shared" si="25"/>
        <v>0</v>
      </c>
      <c r="AA70" s="105">
        <f t="shared" si="25"/>
        <v>0</v>
      </c>
      <c r="AB70" s="105">
        <f t="shared" si="25"/>
        <v>0</v>
      </c>
      <c r="AC70" s="105">
        <f t="shared" si="25"/>
        <v>0</v>
      </c>
      <c r="AD70" s="105">
        <f t="shared" si="25"/>
        <v>0</v>
      </c>
      <c r="AE70" s="105">
        <f t="shared" si="25"/>
        <v>0</v>
      </c>
      <c r="AF70" s="105">
        <f t="shared" si="26"/>
        <v>0</v>
      </c>
    </row>
    <row r="71" spans="1:35" outlineLevel="2" x14ac:dyDescent="0.25">
      <c r="A71" s="103" t="str">
        <f t="shared" si="22"/>
        <v>SOUTH PRAIRIEResidentialYDWDEL</v>
      </c>
      <c r="B71" s="103" t="s">
        <v>236</v>
      </c>
      <c r="C71" s="103" t="s">
        <v>237</v>
      </c>
      <c r="D71" s="127">
        <v>22.53</v>
      </c>
      <c r="E71" s="127">
        <v>25.97</v>
      </c>
      <c r="F71" s="129">
        <v>0</v>
      </c>
      <c r="G71" s="129">
        <v>0</v>
      </c>
      <c r="H71" s="129">
        <v>0</v>
      </c>
      <c r="I71" s="129">
        <v>0</v>
      </c>
      <c r="J71" s="129">
        <v>0</v>
      </c>
      <c r="K71" s="129">
        <v>0</v>
      </c>
      <c r="L71" s="129">
        <v>0</v>
      </c>
      <c r="M71" s="129">
        <v>0</v>
      </c>
      <c r="N71" s="129">
        <v>0</v>
      </c>
      <c r="O71" s="129">
        <v>0</v>
      </c>
      <c r="P71" s="129">
        <v>0</v>
      </c>
      <c r="Q71" s="129">
        <v>0</v>
      </c>
      <c r="R71" s="129">
        <f t="shared" si="23"/>
        <v>0</v>
      </c>
      <c r="T71" s="105">
        <f t="shared" si="24"/>
        <v>0</v>
      </c>
      <c r="U71" s="105">
        <f t="shared" si="24"/>
        <v>0</v>
      </c>
      <c r="V71" s="105">
        <f t="shared" si="25"/>
        <v>0</v>
      </c>
      <c r="W71" s="105">
        <f t="shared" si="25"/>
        <v>0</v>
      </c>
      <c r="X71" s="105">
        <f t="shared" si="25"/>
        <v>0</v>
      </c>
      <c r="Y71" s="105">
        <f t="shared" si="25"/>
        <v>0</v>
      </c>
      <c r="Z71" s="105">
        <f t="shared" si="25"/>
        <v>0</v>
      </c>
      <c r="AA71" s="105">
        <f t="shared" si="25"/>
        <v>0</v>
      </c>
      <c r="AB71" s="105">
        <f t="shared" si="25"/>
        <v>0</v>
      </c>
      <c r="AC71" s="105">
        <f t="shared" si="25"/>
        <v>0</v>
      </c>
      <c r="AD71" s="105">
        <f t="shared" si="25"/>
        <v>0</v>
      </c>
      <c r="AE71" s="105">
        <f t="shared" si="25"/>
        <v>0</v>
      </c>
      <c r="AF71" s="105">
        <f t="shared" si="26"/>
        <v>0</v>
      </c>
    </row>
    <row r="72" spans="1:35" outlineLevel="2" x14ac:dyDescent="0.25">
      <c r="A72" s="103" t="str">
        <f t="shared" si="22"/>
        <v>SOUTH PRAIRIEResidentialYDWEX</v>
      </c>
      <c r="B72" s="103" t="s">
        <v>238</v>
      </c>
      <c r="C72" s="103" t="s">
        <v>239</v>
      </c>
      <c r="D72" s="127">
        <v>2</v>
      </c>
      <c r="E72" s="127">
        <v>2.31</v>
      </c>
      <c r="F72" s="129">
        <v>0</v>
      </c>
      <c r="G72" s="129">
        <v>0</v>
      </c>
      <c r="H72" s="129">
        <v>0</v>
      </c>
      <c r="I72" s="129">
        <v>0</v>
      </c>
      <c r="J72" s="129">
        <v>0</v>
      </c>
      <c r="K72" s="129">
        <v>0</v>
      </c>
      <c r="L72" s="129">
        <v>0</v>
      </c>
      <c r="M72" s="129">
        <v>0</v>
      </c>
      <c r="N72" s="129">
        <v>0</v>
      </c>
      <c r="O72" s="129">
        <v>0</v>
      </c>
      <c r="P72" s="129">
        <v>0</v>
      </c>
      <c r="Q72" s="129">
        <v>0</v>
      </c>
      <c r="R72" s="129">
        <f t="shared" si="23"/>
        <v>0</v>
      </c>
      <c r="T72" s="105">
        <f t="shared" si="24"/>
        <v>0</v>
      </c>
      <c r="U72" s="105">
        <f t="shared" si="24"/>
        <v>0</v>
      </c>
      <c r="V72" s="105">
        <f t="shared" si="25"/>
        <v>0</v>
      </c>
      <c r="W72" s="105">
        <f t="shared" si="25"/>
        <v>0</v>
      </c>
      <c r="X72" s="105">
        <f t="shared" si="25"/>
        <v>0</v>
      </c>
      <c r="Y72" s="105">
        <f t="shared" si="25"/>
        <v>0</v>
      </c>
      <c r="Z72" s="105">
        <f t="shared" si="25"/>
        <v>0</v>
      </c>
      <c r="AA72" s="105">
        <f t="shared" si="25"/>
        <v>0</v>
      </c>
      <c r="AB72" s="105">
        <f t="shared" si="25"/>
        <v>0</v>
      </c>
      <c r="AC72" s="105">
        <f t="shared" si="25"/>
        <v>0</v>
      </c>
      <c r="AD72" s="105">
        <f t="shared" si="25"/>
        <v>0</v>
      </c>
      <c r="AE72" s="105">
        <f t="shared" si="25"/>
        <v>0</v>
      </c>
      <c r="AF72" s="105">
        <f t="shared" si="26"/>
        <v>0</v>
      </c>
    </row>
    <row r="73" spans="1:35" outlineLevel="2" x14ac:dyDescent="0.25">
      <c r="A73" s="103" t="str">
        <f t="shared" si="22"/>
        <v>SOUTH PRAIRIEResidentialDRVNR-YARDWASTE</v>
      </c>
      <c r="B73" s="103" t="s">
        <v>240</v>
      </c>
      <c r="C73" s="103" t="s">
        <v>241</v>
      </c>
      <c r="D73" s="127">
        <v>0</v>
      </c>
      <c r="E73" s="127">
        <v>0</v>
      </c>
      <c r="F73" s="129">
        <v>0</v>
      </c>
      <c r="G73" s="129">
        <v>0</v>
      </c>
      <c r="H73" s="129">
        <v>0</v>
      </c>
      <c r="I73" s="129">
        <v>0</v>
      </c>
      <c r="J73" s="129">
        <v>0</v>
      </c>
      <c r="K73" s="129">
        <v>0</v>
      </c>
      <c r="L73" s="129">
        <v>0</v>
      </c>
      <c r="M73" s="129">
        <v>0</v>
      </c>
      <c r="N73" s="129">
        <v>0</v>
      </c>
      <c r="O73" s="129">
        <v>0</v>
      </c>
      <c r="P73" s="129">
        <v>0</v>
      </c>
      <c r="Q73" s="129">
        <v>0</v>
      </c>
      <c r="R73" s="129">
        <f t="shared" si="23"/>
        <v>0</v>
      </c>
      <c r="T73" s="105">
        <f t="shared" si="24"/>
        <v>0</v>
      </c>
      <c r="U73" s="105">
        <f t="shared" si="24"/>
        <v>0</v>
      </c>
      <c r="V73" s="105">
        <f t="shared" si="25"/>
        <v>0</v>
      </c>
      <c r="W73" s="105">
        <f t="shared" si="25"/>
        <v>0</v>
      </c>
      <c r="X73" s="105">
        <f t="shared" si="25"/>
        <v>0</v>
      </c>
      <c r="Y73" s="105">
        <f t="shared" si="25"/>
        <v>0</v>
      </c>
      <c r="Z73" s="105">
        <f t="shared" si="25"/>
        <v>0</v>
      </c>
      <c r="AA73" s="105">
        <f t="shared" si="25"/>
        <v>0</v>
      </c>
      <c r="AB73" s="105">
        <f t="shared" si="25"/>
        <v>0</v>
      </c>
      <c r="AC73" s="105">
        <f t="shared" si="25"/>
        <v>0</v>
      </c>
      <c r="AD73" s="105">
        <f t="shared" si="25"/>
        <v>0</v>
      </c>
      <c r="AE73" s="105">
        <f t="shared" si="25"/>
        <v>0</v>
      </c>
      <c r="AF73" s="105">
        <f t="shared" si="26"/>
        <v>0</v>
      </c>
    </row>
    <row r="74" spans="1:35" outlineLevel="2" x14ac:dyDescent="0.25">
      <c r="A74" s="103" t="str">
        <f t="shared" si="22"/>
        <v>SOUTH PRAIRIEResidentialPACKR-YARDWASTE</v>
      </c>
      <c r="B74" s="103" t="s">
        <v>242</v>
      </c>
      <c r="C74" s="103" t="s">
        <v>243</v>
      </c>
      <c r="D74" s="127">
        <v>0</v>
      </c>
      <c r="E74" s="127">
        <v>0</v>
      </c>
      <c r="F74" s="129">
        <v>0</v>
      </c>
      <c r="G74" s="129">
        <v>0</v>
      </c>
      <c r="H74" s="129">
        <v>0</v>
      </c>
      <c r="I74" s="129">
        <v>0</v>
      </c>
      <c r="J74" s="129">
        <v>0</v>
      </c>
      <c r="K74" s="129">
        <v>0</v>
      </c>
      <c r="L74" s="129">
        <v>0</v>
      </c>
      <c r="M74" s="129">
        <v>0</v>
      </c>
      <c r="N74" s="129">
        <v>0</v>
      </c>
      <c r="O74" s="129">
        <v>0</v>
      </c>
      <c r="P74" s="129">
        <v>0</v>
      </c>
      <c r="Q74" s="129">
        <v>0</v>
      </c>
      <c r="R74" s="129">
        <f t="shared" si="23"/>
        <v>0</v>
      </c>
      <c r="T74" s="105">
        <f t="shared" si="24"/>
        <v>0</v>
      </c>
      <c r="U74" s="105">
        <f t="shared" si="24"/>
        <v>0</v>
      </c>
      <c r="V74" s="105">
        <f t="shared" si="25"/>
        <v>0</v>
      </c>
      <c r="W74" s="105">
        <f t="shared" si="25"/>
        <v>0</v>
      </c>
      <c r="X74" s="105">
        <f t="shared" si="25"/>
        <v>0</v>
      </c>
      <c r="Y74" s="105">
        <f t="shared" si="25"/>
        <v>0</v>
      </c>
      <c r="Z74" s="105">
        <f t="shared" si="25"/>
        <v>0</v>
      </c>
      <c r="AA74" s="105">
        <f t="shared" si="25"/>
        <v>0</v>
      </c>
      <c r="AB74" s="105">
        <f t="shared" si="25"/>
        <v>0</v>
      </c>
      <c r="AC74" s="105">
        <f t="shared" si="25"/>
        <v>0</v>
      </c>
      <c r="AD74" s="105">
        <f t="shared" si="25"/>
        <v>0</v>
      </c>
      <c r="AE74" s="105">
        <f t="shared" si="25"/>
        <v>0</v>
      </c>
      <c r="AF74" s="105">
        <f t="shared" si="26"/>
        <v>0</v>
      </c>
    </row>
    <row r="75" spans="1:35" outlineLevel="2" x14ac:dyDescent="0.25">
      <c r="A75" s="103" t="str">
        <f t="shared" si="22"/>
        <v>SOUTH PRAIRIEResidentialTRIPYCARTS</v>
      </c>
      <c r="B75" s="103" t="s">
        <v>244</v>
      </c>
      <c r="C75" s="103" t="s">
        <v>245</v>
      </c>
      <c r="D75" s="127">
        <v>8.99</v>
      </c>
      <c r="E75" s="127">
        <v>10.36</v>
      </c>
      <c r="F75" s="129">
        <v>0</v>
      </c>
      <c r="G75" s="129">
        <v>0</v>
      </c>
      <c r="H75" s="129">
        <v>0</v>
      </c>
      <c r="I75" s="129">
        <v>0</v>
      </c>
      <c r="J75" s="129">
        <v>0</v>
      </c>
      <c r="K75" s="129">
        <v>0</v>
      </c>
      <c r="L75" s="129">
        <v>0</v>
      </c>
      <c r="M75" s="129">
        <v>0</v>
      </c>
      <c r="N75" s="129">
        <v>0</v>
      </c>
      <c r="O75" s="129">
        <v>0</v>
      </c>
      <c r="P75" s="129">
        <v>0</v>
      </c>
      <c r="Q75" s="129">
        <v>0</v>
      </c>
      <c r="R75" s="129">
        <f t="shared" si="23"/>
        <v>0</v>
      </c>
      <c r="T75" s="105">
        <f t="shared" si="24"/>
        <v>0</v>
      </c>
      <c r="U75" s="105">
        <f t="shared" si="24"/>
        <v>0</v>
      </c>
      <c r="V75" s="105">
        <f t="shared" si="25"/>
        <v>0</v>
      </c>
      <c r="W75" s="105">
        <f t="shared" si="25"/>
        <v>0</v>
      </c>
      <c r="X75" s="105">
        <f t="shared" si="25"/>
        <v>0</v>
      </c>
      <c r="Y75" s="105">
        <f t="shared" si="25"/>
        <v>0</v>
      </c>
      <c r="Z75" s="105">
        <f t="shared" si="25"/>
        <v>0</v>
      </c>
      <c r="AA75" s="105">
        <f t="shared" si="25"/>
        <v>0</v>
      </c>
      <c r="AB75" s="105">
        <f t="shared" si="25"/>
        <v>0</v>
      </c>
      <c r="AC75" s="105">
        <f t="shared" si="25"/>
        <v>0</v>
      </c>
      <c r="AD75" s="105">
        <f t="shared" si="25"/>
        <v>0</v>
      </c>
      <c r="AE75" s="105">
        <f t="shared" si="25"/>
        <v>0</v>
      </c>
      <c r="AF75" s="105">
        <f t="shared" si="26"/>
        <v>0</v>
      </c>
    </row>
    <row r="76" spans="1:35" outlineLevel="1" x14ac:dyDescent="0.25">
      <c r="D76" s="127"/>
      <c r="E76" s="127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</row>
    <row r="77" spans="1:35" outlineLevel="1" x14ac:dyDescent="0.25">
      <c r="C77" s="135" t="s">
        <v>248</v>
      </c>
      <c r="D77" s="127"/>
      <c r="E77" s="127"/>
      <c r="F77" s="136">
        <f t="shared" ref="F77:R77" si="28">SUM(F69:F76)</f>
        <v>356.48</v>
      </c>
      <c r="G77" s="136">
        <f t="shared" si="28"/>
        <v>337.80499999999995</v>
      </c>
      <c r="H77" s="136">
        <f t="shared" si="28"/>
        <v>358.17499999999995</v>
      </c>
      <c r="I77" s="136">
        <f t="shared" si="28"/>
        <v>359.87</v>
      </c>
      <c r="J77" s="136">
        <f t="shared" si="28"/>
        <v>368.46000000000004</v>
      </c>
      <c r="K77" s="136">
        <f t="shared" si="28"/>
        <v>384.3</v>
      </c>
      <c r="L77" s="136">
        <f t="shared" si="28"/>
        <v>393.25</v>
      </c>
      <c r="M77" s="136">
        <f t="shared" si="28"/>
        <v>382.52499999999998</v>
      </c>
      <c r="N77" s="136">
        <f t="shared" si="28"/>
        <v>411.125</v>
      </c>
      <c r="O77" s="136">
        <f t="shared" si="28"/>
        <v>71.5</v>
      </c>
      <c r="P77" s="136">
        <f t="shared" si="28"/>
        <v>0</v>
      </c>
      <c r="Q77" s="136">
        <f t="shared" si="28"/>
        <v>0</v>
      </c>
      <c r="R77" s="136">
        <f t="shared" si="28"/>
        <v>3423.4900000000002</v>
      </c>
      <c r="T77" s="137">
        <f>SUM(T69:T70)</f>
        <v>57.49677419354839</v>
      </c>
      <c r="U77" s="137">
        <f t="shared" ref="U77:AI77" si="29">SUM(U69:U70)</f>
        <v>54.484677419354831</v>
      </c>
      <c r="V77" s="137">
        <f t="shared" si="29"/>
        <v>50.094405594405586</v>
      </c>
      <c r="W77" s="137">
        <f t="shared" si="29"/>
        <v>50.331468531468531</v>
      </c>
      <c r="X77" s="137">
        <f t="shared" si="29"/>
        <v>51.532867132867132</v>
      </c>
      <c r="Y77" s="137">
        <f t="shared" si="29"/>
        <v>53.748251748251747</v>
      </c>
      <c r="Z77" s="137">
        <f t="shared" si="29"/>
        <v>55</v>
      </c>
      <c r="AA77" s="137">
        <f t="shared" si="29"/>
        <v>53.499999999999993</v>
      </c>
      <c r="AB77" s="137">
        <f t="shared" si="29"/>
        <v>57.5</v>
      </c>
      <c r="AC77" s="137">
        <f t="shared" si="29"/>
        <v>10</v>
      </c>
      <c r="AD77" s="137">
        <f t="shared" si="29"/>
        <v>0</v>
      </c>
      <c r="AE77" s="137">
        <f t="shared" si="29"/>
        <v>0</v>
      </c>
      <c r="AF77" s="137">
        <f t="shared" si="29"/>
        <v>41.14070371832468</v>
      </c>
      <c r="AH77" s="137">
        <f t="shared" si="29"/>
        <v>1</v>
      </c>
      <c r="AI77" s="137">
        <f t="shared" si="29"/>
        <v>41.14070371832468</v>
      </c>
    </row>
    <row r="78" spans="1:35" outlineLevel="1" x14ac:dyDescent="0.25">
      <c r="C78" s="135"/>
      <c r="D78" s="127"/>
      <c r="E78" s="127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T78" s="143"/>
      <c r="U78" s="143"/>
      <c r="V78" s="143"/>
      <c r="W78" s="143"/>
      <c r="X78" s="143"/>
      <c r="Y78" s="143"/>
      <c r="Z78" s="143"/>
      <c r="AA78" s="143"/>
      <c r="AB78" s="143"/>
      <c r="AC78" s="143"/>
      <c r="AD78" s="143"/>
      <c r="AE78" s="143"/>
      <c r="AF78" s="143"/>
    </row>
    <row r="79" spans="1:35" outlineLevel="1" x14ac:dyDescent="0.25">
      <c r="D79" s="127"/>
      <c r="E79" s="127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T79" s="143"/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</row>
    <row r="80" spans="1:35" s="7" customFormat="1" x14ac:dyDescent="0.25">
      <c r="B80" s="7" t="s">
        <v>249</v>
      </c>
      <c r="D80" s="127"/>
      <c r="E80" s="127"/>
      <c r="F80" s="144">
        <f t="shared" ref="F80:Q80" si="30">+F55+F66+F77</f>
        <v>5218.1400000000012</v>
      </c>
      <c r="G80" s="144">
        <f t="shared" si="30"/>
        <v>5095.295000000001</v>
      </c>
      <c r="H80" s="144">
        <f t="shared" si="30"/>
        <v>5289.2200000000012</v>
      </c>
      <c r="I80" s="144">
        <f t="shared" si="30"/>
        <v>5240.72</v>
      </c>
      <c r="J80" s="144">
        <f t="shared" si="30"/>
        <v>5553.7250000000004</v>
      </c>
      <c r="K80" s="144">
        <f t="shared" si="30"/>
        <v>5610.1800000000012</v>
      </c>
      <c r="L80" s="144">
        <f t="shared" si="30"/>
        <v>5760.915</v>
      </c>
      <c r="M80" s="144">
        <f t="shared" si="30"/>
        <v>5594.3200000000006</v>
      </c>
      <c r="N80" s="144">
        <f t="shared" si="30"/>
        <v>5789.3000000000011</v>
      </c>
      <c r="O80" s="144">
        <f t="shared" si="30"/>
        <v>824.85</v>
      </c>
      <c r="P80" s="144">
        <f t="shared" si="30"/>
        <v>0</v>
      </c>
      <c r="Q80" s="144">
        <f t="shared" si="30"/>
        <v>0</v>
      </c>
      <c r="R80" s="129">
        <f t="shared" ref="R80" si="31">SUM(F80:Q80)</f>
        <v>49976.665000000008</v>
      </c>
      <c r="S80" s="109"/>
      <c r="T80" s="145">
        <f t="shared" ref="T80:AF80" si="32">+T55+T66+T77</f>
        <v>195.16665242018763</v>
      </c>
      <c r="U80" s="145">
        <f t="shared" si="32"/>
        <v>189.95342702205116</v>
      </c>
      <c r="V80" s="145">
        <f t="shared" si="32"/>
        <v>168.34826811276164</v>
      </c>
      <c r="W80" s="145">
        <f t="shared" si="32"/>
        <v>167.1686826582231</v>
      </c>
      <c r="X80" s="145">
        <f t="shared" si="32"/>
        <v>173.10601737156071</v>
      </c>
      <c r="Y80" s="145">
        <f t="shared" si="32"/>
        <v>176.28020740349928</v>
      </c>
      <c r="Z80" s="145">
        <f t="shared" si="32"/>
        <v>181.5</v>
      </c>
      <c r="AA80" s="145">
        <f t="shared" si="32"/>
        <v>176.5</v>
      </c>
      <c r="AB80" s="145">
        <f t="shared" si="32"/>
        <v>184.5</v>
      </c>
      <c r="AC80" s="145">
        <f t="shared" si="32"/>
        <v>27</v>
      </c>
      <c r="AD80" s="145">
        <f t="shared" si="32"/>
        <v>0</v>
      </c>
      <c r="AE80" s="145">
        <f t="shared" si="32"/>
        <v>0</v>
      </c>
      <c r="AF80" s="145">
        <f t="shared" si="32"/>
        <v>136.62693791569029</v>
      </c>
    </row>
    <row r="81" spans="1:35" s="7" customFormat="1" outlineLevel="1" x14ac:dyDescent="0.25">
      <c r="D81" s="127"/>
      <c r="E81" s="127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09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</row>
    <row r="82" spans="1:35" s="7" customFormat="1" outlineLevel="1" x14ac:dyDescent="0.25">
      <c r="D82" s="127"/>
      <c r="E82" s="127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09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</row>
    <row r="83" spans="1:35" outlineLevel="1" x14ac:dyDescent="0.25">
      <c r="B83" s="121" t="s">
        <v>250</v>
      </c>
      <c r="C83" s="122"/>
      <c r="D83" s="127"/>
      <c r="E83" s="127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</row>
    <row r="84" spans="1:35" outlineLevel="1" x14ac:dyDescent="0.25">
      <c r="B84" s="121"/>
      <c r="C84" s="122"/>
      <c r="D84" s="127"/>
      <c r="E84" s="127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</row>
    <row r="85" spans="1:35" outlineLevel="1" x14ac:dyDescent="0.25">
      <c r="A85" s="103" t="s">
        <v>26</v>
      </c>
      <c r="B85" s="126" t="s">
        <v>252</v>
      </c>
      <c r="C85" s="122"/>
      <c r="D85" s="127"/>
      <c r="E85" s="127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</row>
    <row r="86" spans="1:35" outlineLevel="2" x14ac:dyDescent="0.25">
      <c r="A86" s="103" t="str">
        <f t="shared" ref="A86:A149" si="33">+$A$4&amp;$A$85&amp;B86</f>
        <v>SOUTH PRAIRIECommercial20CW1</v>
      </c>
      <c r="B86" s="103" t="s">
        <v>253</v>
      </c>
      <c r="C86" s="103" t="s">
        <v>254</v>
      </c>
      <c r="D86" s="127">
        <v>0</v>
      </c>
      <c r="E86" s="127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29">
        <v>0</v>
      </c>
      <c r="Q86" s="129">
        <v>0</v>
      </c>
      <c r="R86" s="129">
        <f t="shared" ref="R86:R149" si="34">SUM(F86:Q86)</f>
        <v>0</v>
      </c>
      <c r="T86" s="105">
        <f t="shared" ref="T86:U101" si="35">+IFERROR(F86/$D86,0)</f>
        <v>0</v>
      </c>
      <c r="U86" s="105">
        <f t="shared" si="35"/>
        <v>0</v>
      </c>
      <c r="V86" s="105">
        <f t="shared" ref="V86:AE101" si="36">+IFERROR(H86/$E86,0)</f>
        <v>0</v>
      </c>
      <c r="W86" s="105">
        <f t="shared" si="36"/>
        <v>0</v>
      </c>
      <c r="X86" s="105">
        <f t="shared" si="36"/>
        <v>0</v>
      </c>
      <c r="Y86" s="105">
        <f t="shared" si="36"/>
        <v>0</v>
      </c>
      <c r="Z86" s="105">
        <f t="shared" si="36"/>
        <v>0</v>
      </c>
      <c r="AA86" s="105">
        <f t="shared" si="36"/>
        <v>0</v>
      </c>
      <c r="AB86" s="105">
        <f t="shared" si="36"/>
        <v>0</v>
      </c>
      <c r="AC86" s="105">
        <f t="shared" si="36"/>
        <v>0</v>
      </c>
      <c r="AD86" s="105">
        <f t="shared" si="36"/>
        <v>0</v>
      </c>
      <c r="AE86" s="105">
        <f t="shared" si="36"/>
        <v>0</v>
      </c>
      <c r="AF86" s="105">
        <f t="shared" ref="AF86:AF149" si="37">+SUM(T86:AE86)/$AD$2</f>
        <v>0</v>
      </c>
      <c r="AH86" s="105">
        <v>1</v>
      </c>
      <c r="AI86" s="105">
        <f t="shared" ref="AI86:AI115" si="38">+AF86*AH86</f>
        <v>0</v>
      </c>
    </row>
    <row r="87" spans="1:35" outlineLevel="2" x14ac:dyDescent="0.25">
      <c r="A87" s="103" t="str">
        <f t="shared" si="33"/>
        <v>SOUTH PRAIRIECommercial32C2W2</v>
      </c>
      <c r="B87" s="103" t="s">
        <v>255</v>
      </c>
      <c r="C87" s="103" t="s">
        <v>256</v>
      </c>
      <c r="D87" s="127">
        <v>0</v>
      </c>
      <c r="E87" s="127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29">
        <v>0</v>
      </c>
      <c r="R87" s="129">
        <f t="shared" si="34"/>
        <v>0</v>
      </c>
      <c r="T87" s="105">
        <f t="shared" si="35"/>
        <v>0</v>
      </c>
      <c r="U87" s="105">
        <f t="shared" si="35"/>
        <v>0</v>
      </c>
      <c r="V87" s="105">
        <f t="shared" si="36"/>
        <v>0</v>
      </c>
      <c r="W87" s="105">
        <f t="shared" si="36"/>
        <v>0</v>
      </c>
      <c r="X87" s="105">
        <f t="shared" si="36"/>
        <v>0</v>
      </c>
      <c r="Y87" s="105">
        <f t="shared" si="36"/>
        <v>0</v>
      </c>
      <c r="Z87" s="105">
        <f t="shared" si="36"/>
        <v>0</v>
      </c>
      <c r="AA87" s="105">
        <f t="shared" si="36"/>
        <v>0</v>
      </c>
      <c r="AB87" s="105">
        <f t="shared" si="36"/>
        <v>0</v>
      </c>
      <c r="AC87" s="105">
        <f t="shared" si="36"/>
        <v>0</v>
      </c>
      <c r="AD87" s="105">
        <f t="shared" si="36"/>
        <v>0</v>
      </c>
      <c r="AE87" s="105">
        <f t="shared" si="36"/>
        <v>0</v>
      </c>
      <c r="AF87" s="105">
        <f t="shared" si="37"/>
        <v>0</v>
      </c>
      <c r="AH87" s="105">
        <v>1</v>
      </c>
      <c r="AI87" s="105">
        <f t="shared" si="38"/>
        <v>0</v>
      </c>
    </row>
    <row r="88" spans="1:35" outlineLevel="2" x14ac:dyDescent="0.25">
      <c r="A88" s="103" t="str">
        <f t="shared" si="33"/>
        <v>SOUTH PRAIRIECommercial32CE1</v>
      </c>
      <c r="B88" s="103" t="s">
        <v>257</v>
      </c>
      <c r="C88" s="103" t="s">
        <v>258</v>
      </c>
      <c r="D88" s="127">
        <v>0</v>
      </c>
      <c r="E88" s="127">
        <v>0</v>
      </c>
      <c r="F88" s="129">
        <v>0</v>
      </c>
      <c r="G88" s="129">
        <v>0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29">
        <v>0</v>
      </c>
      <c r="N88" s="129">
        <v>0</v>
      </c>
      <c r="O88" s="129">
        <v>0</v>
      </c>
      <c r="P88" s="129">
        <v>0</v>
      </c>
      <c r="Q88" s="129">
        <v>0</v>
      </c>
      <c r="R88" s="129">
        <f t="shared" si="34"/>
        <v>0</v>
      </c>
      <c r="T88" s="105">
        <f t="shared" si="35"/>
        <v>0</v>
      </c>
      <c r="U88" s="105">
        <f t="shared" si="35"/>
        <v>0</v>
      </c>
      <c r="V88" s="105">
        <f t="shared" si="36"/>
        <v>0</v>
      </c>
      <c r="W88" s="105">
        <f t="shared" si="36"/>
        <v>0</v>
      </c>
      <c r="X88" s="105">
        <f t="shared" si="36"/>
        <v>0</v>
      </c>
      <c r="Y88" s="105">
        <f t="shared" si="36"/>
        <v>0</v>
      </c>
      <c r="Z88" s="105">
        <f t="shared" si="36"/>
        <v>0</v>
      </c>
      <c r="AA88" s="105">
        <f t="shared" si="36"/>
        <v>0</v>
      </c>
      <c r="AB88" s="105">
        <f t="shared" si="36"/>
        <v>0</v>
      </c>
      <c r="AC88" s="105">
        <f t="shared" si="36"/>
        <v>0</v>
      </c>
      <c r="AD88" s="105">
        <f t="shared" si="36"/>
        <v>0</v>
      </c>
      <c r="AE88" s="105">
        <f t="shared" si="36"/>
        <v>0</v>
      </c>
      <c r="AF88" s="105">
        <f t="shared" si="37"/>
        <v>0</v>
      </c>
      <c r="AH88" s="105">
        <v>1</v>
      </c>
      <c r="AI88" s="105">
        <f t="shared" si="38"/>
        <v>0</v>
      </c>
    </row>
    <row r="89" spans="1:35" outlineLevel="2" x14ac:dyDescent="0.25">
      <c r="A89" s="103" t="str">
        <f t="shared" si="33"/>
        <v>SOUTH PRAIRIECommercial32CW1</v>
      </c>
      <c r="B89" s="103" t="s">
        <v>259</v>
      </c>
      <c r="C89" s="103" t="s">
        <v>108</v>
      </c>
      <c r="D89" s="127">
        <v>0</v>
      </c>
      <c r="E89" s="127">
        <v>0</v>
      </c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9">
        <v>0</v>
      </c>
      <c r="O89" s="129">
        <v>0</v>
      </c>
      <c r="P89" s="129">
        <v>0</v>
      </c>
      <c r="Q89" s="129">
        <v>0</v>
      </c>
      <c r="R89" s="129">
        <f t="shared" si="34"/>
        <v>0</v>
      </c>
      <c r="T89" s="105">
        <f t="shared" si="35"/>
        <v>0</v>
      </c>
      <c r="U89" s="105">
        <f t="shared" si="35"/>
        <v>0</v>
      </c>
      <c r="V89" s="105">
        <f t="shared" si="36"/>
        <v>0</v>
      </c>
      <c r="W89" s="105">
        <f t="shared" si="36"/>
        <v>0</v>
      </c>
      <c r="X89" s="105">
        <f t="shared" si="36"/>
        <v>0</v>
      </c>
      <c r="Y89" s="105">
        <f t="shared" si="36"/>
        <v>0</v>
      </c>
      <c r="Z89" s="105">
        <f t="shared" si="36"/>
        <v>0</v>
      </c>
      <c r="AA89" s="105">
        <f t="shared" si="36"/>
        <v>0</v>
      </c>
      <c r="AB89" s="105">
        <f t="shared" si="36"/>
        <v>0</v>
      </c>
      <c r="AC89" s="105">
        <f t="shared" si="36"/>
        <v>0</v>
      </c>
      <c r="AD89" s="105">
        <f t="shared" si="36"/>
        <v>0</v>
      </c>
      <c r="AE89" s="105">
        <f t="shared" si="36"/>
        <v>0</v>
      </c>
      <c r="AF89" s="105">
        <f t="shared" si="37"/>
        <v>0</v>
      </c>
      <c r="AH89" s="105">
        <v>1</v>
      </c>
      <c r="AI89" s="105">
        <f t="shared" si="38"/>
        <v>0</v>
      </c>
    </row>
    <row r="90" spans="1:35" outlineLevel="2" x14ac:dyDescent="0.25">
      <c r="A90" s="103" t="str">
        <f t="shared" si="33"/>
        <v>SOUTH PRAIRIECommercial32CW2</v>
      </c>
      <c r="B90" s="103" t="s">
        <v>261</v>
      </c>
      <c r="C90" s="103" t="s">
        <v>260</v>
      </c>
      <c r="D90" s="127">
        <v>0</v>
      </c>
      <c r="E90" s="127">
        <v>0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9">
        <v>0</v>
      </c>
      <c r="O90" s="129">
        <v>0</v>
      </c>
      <c r="P90" s="129">
        <v>0</v>
      </c>
      <c r="Q90" s="129">
        <v>0</v>
      </c>
      <c r="R90" s="129">
        <f t="shared" si="34"/>
        <v>0</v>
      </c>
      <c r="T90" s="105">
        <f t="shared" si="35"/>
        <v>0</v>
      </c>
      <c r="U90" s="105">
        <f t="shared" si="35"/>
        <v>0</v>
      </c>
      <c r="V90" s="105">
        <f t="shared" si="36"/>
        <v>0</v>
      </c>
      <c r="W90" s="105">
        <f t="shared" si="36"/>
        <v>0</v>
      </c>
      <c r="X90" s="105">
        <f t="shared" si="36"/>
        <v>0</v>
      </c>
      <c r="Y90" s="105">
        <f t="shared" si="36"/>
        <v>0</v>
      </c>
      <c r="Z90" s="105">
        <f t="shared" si="36"/>
        <v>0</v>
      </c>
      <c r="AA90" s="105">
        <f t="shared" si="36"/>
        <v>0</v>
      </c>
      <c r="AB90" s="105">
        <f t="shared" si="36"/>
        <v>0</v>
      </c>
      <c r="AC90" s="105">
        <f t="shared" si="36"/>
        <v>0</v>
      </c>
      <c r="AD90" s="105">
        <f t="shared" si="36"/>
        <v>0</v>
      </c>
      <c r="AE90" s="105">
        <f t="shared" si="36"/>
        <v>0</v>
      </c>
      <c r="AF90" s="105">
        <f t="shared" si="37"/>
        <v>0</v>
      </c>
      <c r="AH90" s="105">
        <v>1</v>
      </c>
      <c r="AI90" s="105">
        <f t="shared" si="38"/>
        <v>0</v>
      </c>
    </row>
    <row r="91" spans="1:35" outlineLevel="2" x14ac:dyDescent="0.25">
      <c r="A91" s="103" t="str">
        <f t="shared" si="33"/>
        <v>SOUTH PRAIRIECommercial32CW3</v>
      </c>
      <c r="B91" s="103" t="s">
        <v>262</v>
      </c>
      <c r="C91" s="103" t="s">
        <v>263</v>
      </c>
      <c r="D91" s="127">
        <v>0</v>
      </c>
      <c r="E91" s="127">
        <v>0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29">
        <f t="shared" si="34"/>
        <v>0</v>
      </c>
      <c r="T91" s="105">
        <f t="shared" si="35"/>
        <v>0</v>
      </c>
      <c r="U91" s="105">
        <f t="shared" si="35"/>
        <v>0</v>
      </c>
      <c r="V91" s="105">
        <f t="shared" si="36"/>
        <v>0</v>
      </c>
      <c r="W91" s="105">
        <f t="shared" si="36"/>
        <v>0</v>
      </c>
      <c r="X91" s="105">
        <f t="shared" si="36"/>
        <v>0</v>
      </c>
      <c r="Y91" s="105">
        <f t="shared" si="36"/>
        <v>0</v>
      </c>
      <c r="Z91" s="105">
        <f t="shared" si="36"/>
        <v>0</v>
      </c>
      <c r="AA91" s="105">
        <f t="shared" si="36"/>
        <v>0</v>
      </c>
      <c r="AB91" s="105">
        <f t="shared" si="36"/>
        <v>0</v>
      </c>
      <c r="AC91" s="105">
        <f t="shared" si="36"/>
        <v>0</v>
      </c>
      <c r="AD91" s="105">
        <f t="shared" si="36"/>
        <v>0</v>
      </c>
      <c r="AE91" s="105">
        <f t="shared" si="36"/>
        <v>0</v>
      </c>
      <c r="AF91" s="105">
        <f t="shared" si="37"/>
        <v>0</v>
      </c>
      <c r="AH91" s="105">
        <v>1</v>
      </c>
      <c r="AI91" s="105">
        <f t="shared" si="38"/>
        <v>0</v>
      </c>
    </row>
    <row r="92" spans="1:35" outlineLevel="2" x14ac:dyDescent="0.25">
      <c r="A92" s="103" t="str">
        <f t="shared" si="33"/>
        <v>SOUTH PRAIRIECommercial32CW4</v>
      </c>
      <c r="B92" s="103" t="s">
        <v>264</v>
      </c>
      <c r="C92" s="103" t="s">
        <v>265</v>
      </c>
      <c r="D92" s="127">
        <v>0</v>
      </c>
      <c r="E92" s="127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f t="shared" si="34"/>
        <v>0</v>
      </c>
      <c r="T92" s="105">
        <f t="shared" si="35"/>
        <v>0</v>
      </c>
      <c r="U92" s="105">
        <f t="shared" si="35"/>
        <v>0</v>
      </c>
      <c r="V92" s="105">
        <f t="shared" si="36"/>
        <v>0</v>
      </c>
      <c r="W92" s="105">
        <f t="shared" si="36"/>
        <v>0</v>
      </c>
      <c r="X92" s="105">
        <f t="shared" si="36"/>
        <v>0</v>
      </c>
      <c r="Y92" s="105">
        <f t="shared" si="36"/>
        <v>0</v>
      </c>
      <c r="Z92" s="105">
        <f t="shared" si="36"/>
        <v>0</v>
      </c>
      <c r="AA92" s="105">
        <f t="shared" si="36"/>
        <v>0</v>
      </c>
      <c r="AB92" s="105">
        <f t="shared" si="36"/>
        <v>0</v>
      </c>
      <c r="AC92" s="105">
        <f t="shared" si="36"/>
        <v>0</v>
      </c>
      <c r="AD92" s="105">
        <f t="shared" si="36"/>
        <v>0</v>
      </c>
      <c r="AE92" s="105">
        <f t="shared" si="36"/>
        <v>0</v>
      </c>
      <c r="AF92" s="105">
        <f t="shared" si="37"/>
        <v>0</v>
      </c>
      <c r="AH92" s="105">
        <v>1</v>
      </c>
      <c r="AI92" s="105">
        <f t="shared" si="38"/>
        <v>0</v>
      </c>
    </row>
    <row r="93" spans="1:35" outlineLevel="2" x14ac:dyDescent="0.25">
      <c r="A93" s="103" t="str">
        <f t="shared" si="33"/>
        <v>SOUTH PRAIRIECommercial35CW1</v>
      </c>
      <c r="B93" s="103" t="s">
        <v>266</v>
      </c>
      <c r="C93" s="103" t="s">
        <v>267</v>
      </c>
      <c r="D93" s="127">
        <v>0</v>
      </c>
      <c r="E93" s="127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0</v>
      </c>
      <c r="O93" s="129">
        <v>0</v>
      </c>
      <c r="P93" s="129">
        <v>0</v>
      </c>
      <c r="Q93" s="129">
        <v>0</v>
      </c>
      <c r="R93" s="129">
        <f t="shared" si="34"/>
        <v>0</v>
      </c>
      <c r="T93" s="105">
        <f t="shared" si="35"/>
        <v>0</v>
      </c>
      <c r="U93" s="105">
        <f t="shared" si="35"/>
        <v>0</v>
      </c>
      <c r="V93" s="105">
        <f t="shared" si="36"/>
        <v>0</v>
      </c>
      <c r="W93" s="105">
        <f t="shared" si="36"/>
        <v>0</v>
      </c>
      <c r="X93" s="105">
        <f t="shared" si="36"/>
        <v>0</v>
      </c>
      <c r="Y93" s="105">
        <f t="shared" si="36"/>
        <v>0</v>
      </c>
      <c r="Z93" s="105">
        <f t="shared" si="36"/>
        <v>0</v>
      </c>
      <c r="AA93" s="105">
        <f t="shared" si="36"/>
        <v>0</v>
      </c>
      <c r="AB93" s="105">
        <f t="shared" si="36"/>
        <v>0</v>
      </c>
      <c r="AC93" s="105">
        <f t="shared" si="36"/>
        <v>0</v>
      </c>
      <c r="AD93" s="105">
        <f t="shared" si="36"/>
        <v>0</v>
      </c>
      <c r="AE93" s="105">
        <f t="shared" si="36"/>
        <v>0</v>
      </c>
      <c r="AF93" s="105">
        <f t="shared" si="37"/>
        <v>0</v>
      </c>
      <c r="AH93" s="105">
        <v>1</v>
      </c>
      <c r="AI93" s="105">
        <f t="shared" si="38"/>
        <v>0</v>
      </c>
    </row>
    <row r="94" spans="1:35" outlineLevel="2" x14ac:dyDescent="0.25">
      <c r="A94" s="103" t="str">
        <f t="shared" si="33"/>
        <v>SOUTH PRAIRIECommercial65CW1</v>
      </c>
      <c r="B94" s="103" t="s">
        <v>268</v>
      </c>
      <c r="C94" s="103" t="s">
        <v>269</v>
      </c>
      <c r="D94" s="127">
        <v>0</v>
      </c>
      <c r="E94" s="127">
        <v>0</v>
      </c>
      <c r="F94" s="129">
        <v>0</v>
      </c>
      <c r="G94" s="129">
        <v>0</v>
      </c>
      <c r="H94" s="129">
        <v>0</v>
      </c>
      <c r="I94" s="129">
        <v>0</v>
      </c>
      <c r="J94" s="129">
        <v>0</v>
      </c>
      <c r="K94" s="129">
        <v>0</v>
      </c>
      <c r="L94" s="129">
        <v>0</v>
      </c>
      <c r="M94" s="129">
        <v>0</v>
      </c>
      <c r="N94" s="129">
        <v>0</v>
      </c>
      <c r="O94" s="129">
        <v>0</v>
      </c>
      <c r="P94" s="129">
        <v>0</v>
      </c>
      <c r="Q94" s="129">
        <v>0</v>
      </c>
      <c r="R94" s="129">
        <f t="shared" si="34"/>
        <v>0</v>
      </c>
      <c r="T94" s="105">
        <f t="shared" si="35"/>
        <v>0</v>
      </c>
      <c r="U94" s="105">
        <f t="shared" si="35"/>
        <v>0</v>
      </c>
      <c r="V94" s="105">
        <f t="shared" si="36"/>
        <v>0</v>
      </c>
      <c r="W94" s="105">
        <f t="shared" si="36"/>
        <v>0</v>
      </c>
      <c r="X94" s="105">
        <f t="shared" si="36"/>
        <v>0</v>
      </c>
      <c r="Y94" s="105">
        <f t="shared" si="36"/>
        <v>0</v>
      </c>
      <c r="Z94" s="105">
        <f t="shared" si="36"/>
        <v>0</v>
      </c>
      <c r="AA94" s="105">
        <f t="shared" si="36"/>
        <v>0</v>
      </c>
      <c r="AB94" s="105">
        <f t="shared" si="36"/>
        <v>0</v>
      </c>
      <c r="AC94" s="105">
        <f t="shared" si="36"/>
        <v>0</v>
      </c>
      <c r="AD94" s="105">
        <f t="shared" si="36"/>
        <v>0</v>
      </c>
      <c r="AE94" s="105">
        <f t="shared" si="36"/>
        <v>0</v>
      </c>
      <c r="AF94" s="105">
        <f t="shared" si="37"/>
        <v>0</v>
      </c>
      <c r="AH94" s="105">
        <v>1</v>
      </c>
      <c r="AI94" s="105">
        <f t="shared" si="38"/>
        <v>0</v>
      </c>
    </row>
    <row r="95" spans="1:35" outlineLevel="2" x14ac:dyDescent="0.25">
      <c r="A95" s="103" t="str">
        <f t="shared" si="33"/>
        <v>SOUTH PRAIRIECommercial95CW1</v>
      </c>
      <c r="B95" s="103" t="s">
        <v>270</v>
      </c>
      <c r="C95" s="103" t="s">
        <v>271</v>
      </c>
      <c r="D95" s="127">
        <v>0</v>
      </c>
      <c r="E95" s="127">
        <v>0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29">
        <f t="shared" si="34"/>
        <v>0</v>
      </c>
      <c r="T95" s="105">
        <f t="shared" si="35"/>
        <v>0</v>
      </c>
      <c r="U95" s="105">
        <f t="shared" si="35"/>
        <v>0</v>
      </c>
      <c r="V95" s="105">
        <f t="shared" si="36"/>
        <v>0</v>
      </c>
      <c r="W95" s="105">
        <f t="shared" si="36"/>
        <v>0</v>
      </c>
      <c r="X95" s="105">
        <f t="shared" si="36"/>
        <v>0</v>
      </c>
      <c r="Y95" s="105">
        <f t="shared" si="36"/>
        <v>0</v>
      </c>
      <c r="Z95" s="105">
        <f t="shared" si="36"/>
        <v>0</v>
      </c>
      <c r="AA95" s="105">
        <f t="shared" si="36"/>
        <v>0</v>
      </c>
      <c r="AB95" s="105">
        <f t="shared" si="36"/>
        <v>0</v>
      </c>
      <c r="AC95" s="105">
        <f t="shared" si="36"/>
        <v>0</v>
      </c>
      <c r="AD95" s="105">
        <f t="shared" si="36"/>
        <v>0</v>
      </c>
      <c r="AE95" s="105">
        <f t="shared" si="36"/>
        <v>0</v>
      </c>
      <c r="AF95" s="105">
        <f t="shared" si="37"/>
        <v>0</v>
      </c>
      <c r="AH95" s="105">
        <v>1</v>
      </c>
      <c r="AI95" s="105">
        <f t="shared" si="38"/>
        <v>0</v>
      </c>
    </row>
    <row r="96" spans="1:35" outlineLevel="2" x14ac:dyDescent="0.25">
      <c r="A96" s="103" t="str">
        <f t="shared" si="33"/>
        <v>SOUTH PRAIRIECommercialF1.5YD1W</v>
      </c>
      <c r="B96" s="103" t="s">
        <v>288</v>
      </c>
      <c r="C96" s="103" t="s">
        <v>289</v>
      </c>
      <c r="D96" s="127">
        <v>0</v>
      </c>
      <c r="E96" s="127">
        <v>0</v>
      </c>
      <c r="F96" s="129">
        <v>0</v>
      </c>
      <c r="G96" s="129">
        <v>0</v>
      </c>
      <c r="H96" s="129">
        <v>0</v>
      </c>
      <c r="I96" s="129">
        <v>0</v>
      </c>
      <c r="J96" s="129">
        <v>0</v>
      </c>
      <c r="K96" s="129">
        <v>0</v>
      </c>
      <c r="L96" s="129">
        <v>0</v>
      </c>
      <c r="M96" s="129">
        <v>0</v>
      </c>
      <c r="N96" s="129">
        <v>0</v>
      </c>
      <c r="O96" s="129">
        <v>0</v>
      </c>
      <c r="P96" s="129">
        <v>0</v>
      </c>
      <c r="Q96" s="129">
        <v>0</v>
      </c>
      <c r="R96" s="129">
        <f t="shared" si="34"/>
        <v>0</v>
      </c>
      <c r="T96" s="105">
        <f t="shared" si="35"/>
        <v>0</v>
      </c>
      <c r="U96" s="105">
        <f t="shared" si="35"/>
        <v>0</v>
      </c>
      <c r="V96" s="105">
        <f t="shared" si="36"/>
        <v>0</v>
      </c>
      <c r="W96" s="105">
        <f t="shared" si="36"/>
        <v>0</v>
      </c>
      <c r="X96" s="105">
        <f t="shared" si="36"/>
        <v>0</v>
      </c>
      <c r="Y96" s="105">
        <f t="shared" si="36"/>
        <v>0</v>
      </c>
      <c r="Z96" s="105">
        <f t="shared" si="36"/>
        <v>0</v>
      </c>
      <c r="AA96" s="105">
        <f t="shared" si="36"/>
        <v>0</v>
      </c>
      <c r="AB96" s="105">
        <f t="shared" si="36"/>
        <v>0</v>
      </c>
      <c r="AC96" s="105">
        <f t="shared" si="36"/>
        <v>0</v>
      </c>
      <c r="AD96" s="105">
        <f t="shared" si="36"/>
        <v>0</v>
      </c>
      <c r="AE96" s="105">
        <f t="shared" si="36"/>
        <v>0</v>
      </c>
      <c r="AF96" s="105">
        <f t="shared" si="37"/>
        <v>0</v>
      </c>
      <c r="AH96" s="105">
        <v>1</v>
      </c>
      <c r="AI96" s="105">
        <f t="shared" si="38"/>
        <v>0</v>
      </c>
    </row>
    <row r="97" spans="1:35" outlineLevel="2" x14ac:dyDescent="0.25">
      <c r="A97" s="103" t="str">
        <f t="shared" si="33"/>
        <v>SOUTH PRAIRIECommercialF1YD1W</v>
      </c>
      <c r="B97" s="103" t="s">
        <v>272</v>
      </c>
      <c r="C97" s="103" t="s">
        <v>273</v>
      </c>
      <c r="D97" s="127">
        <v>0</v>
      </c>
      <c r="E97" s="127">
        <v>0</v>
      </c>
      <c r="F97" s="129">
        <v>0</v>
      </c>
      <c r="G97" s="129">
        <v>0</v>
      </c>
      <c r="H97" s="129">
        <v>0</v>
      </c>
      <c r="I97" s="129">
        <v>0</v>
      </c>
      <c r="J97" s="129">
        <v>0</v>
      </c>
      <c r="K97" s="129">
        <v>0</v>
      </c>
      <c r="L97" s="129">
        <v>0</v>
      </c>
      <c r="M97" s="129">
        <v>0</v>
      </c>
      <c r="N97" s="129">
        <v>0</v>
      </c>
      <c r="O97" s="129">
        <v>0</v>
      </c>
      <c r="P97" s="129">
        <v>0</v>
      </c>
      <c r="Q97" s="129">
        <v>0</v>
      </c>
      <c r="R97" s="129">
        <f t="shared" si="34"/>
        <v>0</v>
      </c>
      <c r="T97" s="105">
        <f t="shared" si="35"/>
        <v>0</v>
      </c>
      <c r="U97" s="105">
        <f t="shared" si="35"/>
        <v>0</v>
      </c>
      <c r="V97" s="105">
        <f t="shared" si="36"/>
        <v>0</v>
      </c>
      <c r="W97" s="105">
        <f t="shared" si="36"/>
        <v>0</v>
      </c>
      <c r="X97" s="105">
        <f t="shared" si="36"/>
        <v>0</v>
      </c>
      <c r="Y97" s="105">
        <f t="shared" si="36"/>
        <v>0</v>
      </c>
      <c r="Z97" s="105">
        <f t="shared" si="36"/>
        <v>0</v>
      </c>
      <c r="AA97" s="105">
        <f t="shared" si="36"/>
        <v>0</v>
      </c>
      <c r="AB97" s="105">
        <f t="shared" si="36"/>
        <v>0</v>
      </c>
      <c r="AC97" s="105">
        <f t="shared" si="36"/>
        <v>0</v>
      </c>
      <c r="AD97" s="105">
        <f t="shared" si="36"/>
        <v>0</v>
      </c>
      <c r="AE97" s="105">
        <f t="shared" si="36"/>
        <v>0</v>
      </c>
      <c r="AF97" s="105">
        <f t="shared" si="37"/>
        <v>0</v>
      </c>
      <c r="AH97" s="105">
        <v>1</v>
      </c>
      <c r="AI97" s="105">
        <f t="shared" si="38"/>
        <v>0</v>
      </c>
    </row>
    <row r="98" spans="1:35" outlineLevel="2" x14ac:dyDescent="0.25">
      <c r="A98" s="103" t="str">
        <f t="shared" si="33"/>
        <v>SOUTH PRAIRIECommercialF1YD2W</v>
      </c>
      <c r="B98" s="103" t="s">
        <v>276</v>
      </c>
      <c r="C98" s="103" t="s">
        <v>277</v>
      </c>
      <c r="D98" s="127">
        <v>0</v>
      </c>
      <c r="E98" s="127">
        <v>0</v>
      </c>
      <c r="F98" s="129">
        <v>0</v>
      </c>
      <c r="G98" s="129">
        <v>0</v>
      </c>
      <c r="H98" s="129">
        <v>0</v>
      </c>
      <c r="I98" s="129">
        <v>0</v>
      </c>
      <c r="J98" s="129">
        <v>0</v>
      </c>
      <c r="K98" s="129">
        <v>0</v>
      </c>
      <c r="L98" s="129">
        <v>0</v>
      </c>
      <c r="M98" s="129">
        <v>0</v>
      </c>
      <c r="N98" s="129">
        <v>0</v>
      </c>
      <c r="O98" s="129">
        <v>0</v>
      </c>
      <c r="P98" s="129">
        <v>0</v>
      </c>
      <c r="Q98" s="129">
        <v>0</v>
      </c>
      <c r="R98" s="129">
        <f t="shared" si="34"/>
        <v>0</v>
      </c>
      <c r="T98" s="105">
        <f t="shared" si="35"/>
        <v>0</v>
      </c>
      <c r="U98" s="105">
        <f t="shared" si="35"/>
        <v>0</v>
      </c>
      <c r="V98" s="105">
        <f t="shared" si="36"/>
        <v>0</v>
      </c>
      <c r="W98" s="105">
        <f t="shared" si="36"/>
        <v>0</v>
      </c>
      <c r="X98" s="105">
        <f t="shared" si="36"/>
        <v>0</v>
      </c>
      <c r="Y98" s="105">
        <f t="shared" si="36"/>
        <v>0</v>
      </c>
      <c r="Z98" s="105">
        <f t="shared" si="36"/>
        <v>0</v>
      </c>
      <c r="AA98" s="105">
        <f t="shared" si="36"/>
        <v>0</v>
      </c>
      <c r="AB98" s="105">
        <f t="shared" si="36"/>
        <v>0</v>
      </c>
      <c r="AC98" s="105">
        <f t="shared" si="36"/>
        <v>0</v>
      </c>
      <c r="AD98" s="105">
        <f t="shared" si="36"/>
        <v>0</v>
      </c>
      <c r="AE98" s="105">
        <f t="shared" si="36"/>
        <v>0</v>
      </c>
      <c r="AF98" s="105">
        <f t="shared" si="37"/>
        <v>0</v>
      </c>
      <c r="AH98" s="105">
        <v>1</v>
      </c>
      <c r="AI98" s="105">
        <f t="shared" si="38"/>
        <v>0</v>
      </c>
    </row>
    <row r="99" spans="1:35" outlineLevel="2" x14ac:dyDescent="0.25">
      <c r="A99" s="103" t="str">
        <f t="shared" si="33"/>
        <v>SOUTH PRAIRIECommercialF1YDEX</v>
      </c>
      <c r="B99" s="103" t="s">
        <v>368</v>
      </c>
      <c r="C99" s="103" t="s">
        <v>369</v>
      </c>
      <c r="D99" s="127">
        <v>0</v>
      </c>
      <c r="E99" s="127">
        <v>0</v>
      </c>
      <c r="F99" s="129">
        <v>0</v>
      </c>
      <c r="G99" s="129">
        <v>0</v>
      </c>
      <c r="H99" s="129">
        <v>0</v>
      </c>
      <c r="I99" s="129">
        <v>0</v>
      </c>
      <c r="J99" s="129">
        <v>0</v>
      </c>
      <c r="K99" s="129">
        <v>0</v>
      </c>
      <c r="L99" s="129">
        <v>0</v>
      </c>
      <c r="M99" s="129">
        <v>0</v>
      </c>
      <c r="N99" s="129">
        <v>0</v>
      </c>
      <c r="O99" s="129">
        <v>0</v>
      </c>
      <c r="P99" s="129">
        <v>0</v>
      </c>
      <c r="Q99" s="129">
        <v>0</v>
      </c>
      <c r="R99" s="129">
        <f t="shared" si="34"/>
        <v>0</v>
      </c>
      <c r="T99" s="105">
        <f t="shared" si="35"/>
        <v>0</v>
      </c>
      <c r="U99" s="105">
        <f t="shared" si="35"/>
        <v>0</v>
      </c>
      <c r="V99" s="105">
        <f t="shared" si="36"/>
        <v>0</v>
      </c>
      <c r="W99" s="105">
        <f t="shared" si="36"/>
        <v>0</v>
      </c>
      <c r="X99" s="105">
        <f t="shared" si="36"/>
        <v>0</v>
      </c>
      <c r="Y99" s="105">
        <f t="shared" si="36"/>
        <v>0</v>
      </c>
      <c r="Z99" s="105">
        <f t="shared" si="36"/>
        <v>0</v>
      </c>
      <c r="AA99" s="105">
        <f t="shared" si="36"/>
        <v>0</v>
      </c>
      <c r="AB99" s="105">
        <f t="shared" si="36"/>
        <v>0</v>
      </c>
      <c r="AC99" s="105">
        <f t="shared" si="36"/>
        <v>0</v>
      </c>
      <c r="AD99" s="105">
        <f t="shared" si="36"/>
        <v>0</v>
      </c>
      <c r="AE99" s="105">
        <f t="shared" si="36"/>
        <v>0</v>
      </c>
      <c r="AF99" s="105">
        <f t="shared" si="37"/>
        <v>0</v>
      </c>
      <c r="AH99" s="105">
        <v>1</v>
      </c>
      <c r="AI99" s="105">
        <f t="shared" si="38"/>
        <v>0</v>
      </c>
    </row>
    <row r="100" spans="1:35" outlineLevel="2" x14ac:dyDescent="0.25">
      <c r="A100" s="103" t="str">
        <f t="shared" si="33"/>
        <v>SOUTH PRAIRIECommercialF2YD1W</v>
      </c>
      <c r="B100" s="103" t="s">
        <v>298</v>
      </c>
      <c r="C100" s="103" t="s">
        <v>299</v>
      </c>
      <c r="D100" s="127">
        <v>0</v>
      </c>
      <c r="E100" s="127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9">
        <v>0</v>
      </c>
      <c r="O100" s="129">
        <v>0</v>
      </c>
      <c r="P100" s="129">
        <v>0</v>
      </c>
      <c r="Q100" s="129">
        <v>0</v>
      </c>
      <c r="R100" s="129">
        <f t="shared" si="34"/>
        <v>0</v>
      </c>
      <c r="T100" s="105">
        <f t="shared" si="35"/>
        <v>0</v>
      </c>
      <c r="U100" s="105">
        <f t="shared" si="35"/>
        <v>0</v>
      </c>
      <c r="V100" s="105">
        <f t="shared" si="36"/>
        <v>0</v>
      </c>
      <c r="W100" s="105">
        <f t="shared" si="36"/>
        <v>0</v>
      </c>
      <c r="X100" s="105">
        <f t="shared" si="36"/>
        <v>0</v>
      </c>
      <c r="Y100" s="105">
        <f t="shared" si="36"/>
        <v>0</v>
      </c>
      <c r="Z100" s="105">
        <f t="shared" si="36"/>
        <v>0</v>
      </c>
      <c r="AA100" s="105">
        <f t="shared" si="36"/>
        <v>0</v>
      </c>
      <c r="AB100" s="105">
        <f t="shared" si="36"/>
        <v>0</v>
      </c>
      <c r="AC100" s="105">
        <f t="shared" si="36"/>
        <v>0</v>
      </c>
      <c r="AD100" s="105">
        <f t="shared" si="36"/>
        <v>0</v>
      </c>
      <c r="AE100" s="105">
        <f t="shared" si="36"/>
        <v>0</v>
      </c>
      <c r="AF100" s="105">
        <f t="shared" si="37"/>
        <v>0</v>
      </c>
      <c r="AH100" s="105">
        <v>1</v>
      </c>
      <c r="AI100" s="105">
        <f t="shared" si="38"/>
        <v>0</v>
      </c>
    </row>
    <row r="101" spans="1:35" outlineLevel="2" x14ac:dyDescent="0.25">
      <c r="A101" s="103" t="str">
        <f t="shared" si="33"/>
        <v>SOUTH PRAIRIECommercialF2YD2W</v>
      </c>
      <c r="B101" s="103" t="s">
        <v>302</v>
      </c>
      <c r="C101" s="103" t="s">
        <v>303</v>
      </c>
      <c r="D101" s="127">
        <v>0</v>
      </c>
      <c r="E101" s="127">
        <v>0</v>
      </c>
      <c r="F101" s="129">
        <v>0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0</v>
      </c>
      <c r="M101" s="129">
        <v>0</v>
      </c>
      <c r="N101" s="129">
        <v>0</v>
      </c>
      <c r="O101" s="129">
        <v>0</v>
      </c>
      <c r="P101" s="129">
        <v>0</v>
      </c>
      <c r="Q101" s="129">
        <v>0</v>
      </c>
      <c r="R101" s="129">
        <f t="shared" si="34"/>
        <v>0</v>
      </c>
      <c r="T101" s="105">
        <f t="shared" si="35"/>
        <v>0</v>
      </c>
      <c r="U101" s="105">
        <f t="shared" si="35"/>
        <v>0</v>
      </c>
      <c r="V101" s="105">
        <f t="shared" si="36"/>
        <v>0</v>
      </c>
      <c r="W101" s="105">
        <f t="shared" si="36"/>
        <v>0</v>
      </c>
      <c r="X101" s="105">
        <f t="shared" si="36"/>
        <v>0</v>
      </c>
      <c r="Y101" s="105">
        <f t="shared" si="36"/>
        <v>0</v>
      </c>
      <c r="Z101" s="105">
        <f t="shared" si="36"/>
        <v>0</v>
      </c>
      <c r="AA101" s="105">
        <f t="shared" si="36"/>
        <v>0</v>
      </c>
      <c r="AB101" s="105">
        <f t="shared" si="36"/>
        <v>0</v>
      </c>
      <c r="AC101" s="105">
        <f t="shared" si="36"/>
        <v>0</v>
      </c>
      <c r="AD101" s="105">
        <f t="shared" si="36"/>
        <v>0</v>
      </c>
      <c r="AE101" s="105">
        <f t="shared" si="36"/>
        <v>0</v>
      </c>
      <c r="AF101" s="105">
        <f t="shared" si="37"/>
        <v>0</v>
      </c>
      <c r="AH101" s="105">
        <v>1</v>
      </c>
      <c r="AI101" s="105">
        <f t="shared" si="38"/>
        <v>0</v>
      </c>
    </row>
    <row r="102" spans="1:35" outlineLevel="2" x14ac:dyDescent="0.25">
      <c r="A102" s="103" t="str">
        <f t="shared" si="33"/>
        <v>SOUTH PRAIRIECommercialF2YD3W</v>
      </c>
      <c r="B102" s="103" t="s">
        <v>306</v>
      </c>
      <c r="C102" s="103" t="s">
        <v>307</v>
      </c>
      <c r="D102" s="127">
        <v>0</v>
      </c>
      <c r="E102" s="127">
        <v>0</v>
      </c>
      <c r="F102" s="129">
        <v>0</v>
      </c>
      <c r="G102" s="129">
        <v>0</v>
      </c>
      <c r="H102" s="129">
        <v>0</v>
      </c>
      <c r="I102" s="129">
        <v>0</v>
      </c>
      <c r="J102" s="129">
        <v>0</v>
      </c>
      <c r="K102" s="129">
        <v>0</v>
      </c>
      <c r="L102" s="129">
        <v>0</v>
      </c>
      <c r="M102" s="129">
        <v>0</v>
      </c>
      <c r="N102" s="129">
        <v>0</v>
      </c>
      <c r="O102" s="129">
        <v>0</v>
      </c>
      <c r="P102" s="129">
        <v>0</v>
      </c>
      <c r="Q102" s="129">
        <v>0</v>
      </c>
      <c r="R102" s="129">
        <f t="shared" si="34"/>
        <v>0</v>
      </c>
      <c r="T102" s="105">
        <f t="shared" ref="T102:U162" si="39">+IFERROR(F102/$D102,0)</f>
        <v>0</v>
      </c>
      <c r="U102" s="105">
        <f t="shared" si="39"/>
        <v>0</v>
      </c>
      <c r="V102" s="105">
        <f t="shared" ref="V102:AE127" si="40">+IFERROR(H102/$E102,0)</f>
        <v>0</v>
      </c>
      <c r="W102" s="105">
        <f t="shared" si="40"/>
        <v>0</v>
      </c>
      <c r="X102" s="105">
        <f t="shared" si="40"/>
        <v>0</v>
      </c>
      <c r="Y102" s="105">
        <f t="shared" si="40"/>
        <v>0</v>
      </c>
      <c r="Z102" s="105">
        <f t="shared" si="40"/>
        <v>0</v>
      </c>
      <c r="AA102" s="105">
        <f t="shared" si="40"/>
        <v>0</v>
      </c>
      <c r="AB102" s="105">
        <f t="shared" si="40"/>
        <v>0</v>
      </c>
      <c r="AC102" s="105">
        <f t="shared" si="40"/>
        <v>0</v>
      </c>
      <c r="AD102" s="105">
        <f t="shared" si="40"/>
        <v>0</v>
      </c>
      <c r="AE102" s="105">
        <f t="shared" si="40"/>
        <v>0</v>
      </c>
      <c r="AF102" s="105">
        <f t="shared" si="37"/>
        <v>0</v>
      </c>
      <c r="AH102" s="105">
        <v>1</v>
      </c>
      <c r="AI102" s="105">
        <f t="shared" si="38"/>
        <v>0</v>
      </c>
    </row>
    <row r="103" spans="1:35" outlineLevel="2" x14ac:dyDescent="0.25">
      <c r="A103" s="103" t="str">
        <f t="shared" si="33"/>
        <v>SOUTH PRAIRIECommercialF2YDEX</v>
      </c>
      <c r="B103" s="103" t="s">
        <v>374</v>
      </c>
      <c r="C103" s="103" t="s">
        <v>375</v>
      </c>
      <c r="D103" s="127">
        <v>43.47</v>
      </c>
      <c r="E103" s="127">
        <v>51.09</v>
      </c>
      <c r="F103" s="129">
        <v>0</v>
      </c>
      <c r="G103" s="129">
        <v>0</v>
      </c>
      <c r="H103" s="129">
        <v>0</v>
      </c>
      <c r="I103" s="129">
        <v>0</v>
      </c>
      <c r="J103" s="129">
        <v>0</v>
      </c>
      <c r="K103" s="129">
        <v>0</v>
      </c>
      <c r="L103" s="129">
        <v>0</v>
      </c>
      <c r="M103" s="129">
        <v>0</v>
      </c>
      <c r="N103" s="129">
        <v>0</v>
      </c>
      <c r="O103" s="129">
        <v>0</v>
      </c>
      <c r="P103" s="129">
        <v>0</v>
      </c>
      <c r="Q103" s="129">
        <v>0</v>
      </c>
      <c r="R103" s="129">
        <f t="shared" si="34"/>
        <v>0</v>
      </c>
      <c r="T103" s="105">
        <f t="shared" si="39"/>
        <v>0</v>
      </c>
      <c r="U103" s="105">
        <f t="shared" si="39"/>
        <v>0</v>
      </c>
      <c r="V103" s="105">
        <f t="shared" si="40"/>
        <v>0</v>
      </c>
      <c r="W103" s="105">
        <f t="shared" si="40"/>
        <v>0</v>
      </c>
      <c r="X103" s="105">
        <f t="shared" si="40"/>
        <v>0</v>
      </c>
      <c r="Y103" s="105">
        <f t="shared" si="40"/>
        <v>0</v>
      </c>
      <c r="Z103" s="105">
        <f t="shared" si="40"/>
        <v>0</v>
      </c>
      <c r="AA103" s="105">
        <f t="shared" si="40"/>
        <v>0</v>
      </c>
      <c r="AB103" s="105">
        <f t="shared" si="40"/>
        <v>0</v>
      </c>
      <c r="AC103" s="105">
        <f t="shared" si="40"/>
        <v>0</v>
      </c>
      <c r="AD103" s="105">
        <f t="shared" si="40"/>
        <v>0</v>
      </c>
      <c r="AE103" s="105">
        <f t="shared" si="40"/>
        <v>0</v>
      </c>
      <c r="AF103" s="105">
        <f t="shared" si="37"/>
        <v>0</v>
      </c>
      <c r="AH103" s="105">
        <v>1</v>
      </c>
      <c r="AI103" s="105">
        <f t="shared" si="38"/>
        <v>0</v>
      </c>
    </row>
    <row r="104" spans="1:35" outlineLevel="2" x14ac:dyDescent="0.25">
      <c r="A104" s="103" t="str">
        <f t="shared" si="33"/>
        <v>SOUTH PRAIRIECommercialF4YD1W</v>
      </c>
      <c r="B104" s="103" t="s">
        <v>318</v>
      </c>
      <c r="C104" s="103" t="s">
        <v>319</v>
      </c>
      <c r="D104" s="127">
        <v>336.09</v>
      </c>
      <c r="E104" s="127">
        <v>395.6</v>
      </c>
      <c r="F104" s="129">
        <v>742.56</v>
      </c>
      <c r="G104" s="129">
        <v>742.56</v>
      </c>
      <c r="H104" s="129">
        <v>742.56</v>
      </c>
      <c r="I104" s="129">
        <v>742.56</v>
      </c>
      <c r="J104" s="129">
        <v>742.56</v>
      </c>
      <c r="K104" s="129">
        <v>791.2</v>
      </c>
      <c r="L104" s="129">
        <v>791.2</v>
      </c>
      <c r="M104" s="129">
        <v>791.2</v>
      </c>
      <c r="N104" s="129">
        <v>791.2</v>
      </c>
      <c r="O104" s="129">
        <v>0</v>
      </c>
      <c r="P104" s="129">
        <v>0</v>
      </c>
      <c r="Q104" s="129">
        <v>0</v>
      </c>
      <c r="R104" s="129">
        <f t="shared" si="34"/>
        <v>6877.5999999999995</v>
      </c>
      <c r="T104" s="105">
        <f t="shared" si="39"/>
        <v>2.2094081942336876</v>
      </c>
      <c r="U104" s="105">
        <f t="shared" si="39"/>
        <v>2.2094081942336876</v>
      </c>
      <c r="V104" s="105">
        <f t="shared" si="40"/>
        <v>1.8770475227502526</v>
      </c>
      <c r="W104" s="105">
        <f t="shared" si="40"/>
        <v>1.8770475227502526</v>
      </c>
      <c r="X104" s="105">
        <f t="shared" si="40"/>
        <v>1.8770475227502526</v>
      </c>
      <c r="Y104" s="105">
        <f t="shared" si="40"/>
        <v>2</v>
      </c>
      <c r="Z104" s="105">
        <f t="shared" si="40"/>
        <v>2</v>
      </c>
      <c r="AA104" s="105">
        <f t="shared" si="40"/>
        <v>2</v>
      </c>
      <c r="AB104" s="105">
        <f t="shared" si="40"/>
        <v>2</v>
      </c>
      <c r="AC104" s="105">
        <f t="shared" si="40"/>
        <v>0</v>
      </c>
      <c r="AD104" s="105">
        <f t="shared" si="40"/>
        <v>0</v>
      </c>
      <c r="AE104" s="105">
        <f t="shared" si="40"/>
        <v>0</v>
      </c>
      <c r="AF104" s="132">
        <f t="shared" si="37"/>
        <v>1.504163246393178</v>
      </c>
      <c r="AH104" s="105">
        <v>1</v>
      </c>
      <c r="AI104" s="105">
        <f t="shared" si="38"/>
        <v>1.504163246393178</v>
      </c>
    </row>
    <row r="105" spans="1:35" outlineLevel="2" x14ac:dyDescent="0.25">
      <c r="A105" s="103" t="str">
        <f t="shared" si="33"/>
        <v>SOUTH PRAIRIECommercialF4YD2W</v>
      </c>
      <c r="B105" s="103" t="s">
        <v>320</v>
      </c>
      <c r="C105" s="103" t="s">
        <v>321</v>
      </c>
      <c r="D105" s="127">
        <v>672.18</v>
      </c>
      <c r="E105" s="127">
        <v>791.22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29">
        <v>0</v>
      </c>
      <c r="N105" s="129">
        <v>0</v>
      </c>
      <c r="O105" s="129">
        <v>0</v>
      </c>
      <c r="P105" s="129">
        <v>0</v>
      </c>
      <c r="Q105" s="129">
        <v>0</v>
      </c>
      <c r="R105" s="129">
        <f t="shared" si="34"/>
        <v>0</v>
      </c>
      <c r="T105" s="105">
        <f t="shared" si="39"/>
        <v>0</v>
      </c>
      <c r="U105" s="105">
        <f t="shared" si="39"/>
        <v>0</v>
      </c>
      <c r="V105" s="105">
        <f t="shared" si="40"/>
        <v>0</v>
      </c>
      <c r="W105" s="105">
        <f t="shared" si="40"/>
        <v>0</v>
      </c>
      <c r="X105" s="105">
        <f t="shared" si="40"/>
        <v>0</v>
      </c>
      <c r="Y105" s="105">
        <f t="shared" si="40"/>
        <v>0</v>
      </c>
      <c r="Z105" s="105">
        <f t="shared" si="40"/>
        <v>0</v>
      </c>
      <c r="AA105" s="105">
        <f t="shared" si="40"/>
        <v>0</v>
      </c>
      <c r="AB105" s="105">
        <f t="shared" si="40"/>
        <v>0</v>
      </c>
      <c r="AC105" s="105">
        <f t="shared" si="40"/>
        <v>0</v>
      </c>
      <c r="AD105" s="105">
        <f t="shared" si="40"/>
        <v>0</v>
      </c>
      <c r="AE105" s="105">
        <f t="shared" si="40"/>
        <v>0</v>
      </c>
      <c r="AF105" s="132">
        <f t="shared" si="37"/>
        <v>0</v>
      </c>
      <c r="AH105" s="105">
        <v>1</v>
      </c>
      <c r="AI105" s="105">
        <f t="shared" si="38"/>
        <v>0</v>
      </c>
    </row>
    <row r="106" spans="1:35" outlineLevel="2" x14ac:dyDescent="0.25">
      <c r="A106" s="103" t="str">
        <f t="shared" si="33"/>
        <v>SOUTH PRAIRIECommercialF4YD3W</v>
      </c>
      <c r="B106" s="103" t="s">
        <v>322</v>
      </c>
      <c r="C106" s="103" t="s">
        <v>323</v>
      </c>
      <c r="D106" s="127">
        <v>1008.27</v>
      </c>
      <c r="E106" s="127">
        <v>1186.81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29">
        <f t="shared" si="34"/>
        <v>0</v>
      </c>
      <c r="T106" s="105">
        <f t="shared" si="39"/>
        <v>0</v>
      </c>
      <c r="U106" s="105">
        <f t="shared" si="39"/>
        <v>0</v>
      </c>
      <c r="V106" s="105">
        <f t="shared" si="40"/>
        <v>0</v>
      </c>
      <c r="W106" s="105">
        <f t="shared" si="40"/>
        <v>0</v>
      </c>
      <c r="X106" s="105">
        <f t="shared" si="40"/>
        <v>0</v>
      </c>
      <c r="Y106" s="105">
        <f t="shared" si="40"/>
        <v>0</v>
      </c>
      <c r="Z106" s="105">
        <f t="shared" si="40"/>
        <v>0</v>
      </c>
      <c r="AA106" s="105">
        <f t="shared" si="40"/>
        <v>0</v>
      </c>
      <c r="AB106" s="105">
        <f t="shared" si="40"/>
        <v>0</v>
      </c>
      <c r="AC106" s="105">
        <f t="shared" si="40"/>
        <v>0</v>
      </c>
      <c r="AD106" s="105">
        <f t="shared" si="40"/>
        <v>0</v>
      </c>
      <c r="AE106" s="105">
        <f t="shared" si="40"/>
        <v>0</v>
      </c>
      <c r="AF106" s="132">
        <f t="shared" si="37"/>
        <v>0</v>
      </c>
      <c r="AH106" s="105">
        <v>1</v>
      </c>
      <c r="AI106" s="105">
        <f t="shared" si="38"/>
        <v>0</v>
      </c>
    </row>
    <row r="107" spans="1:35" outlineLevel="2" x14ac:dyDescent="0.25">
      <c r="A107" s="103" t="str">
        <f t="shared" si="33"/>
        <v>SOUTH PRAIRIECommercialF4YD4W</v>
      </c>
      <c r="B107" s="103" t="s">
        <v>324</v>
      </c>
      <c r="C107" s="103" t="s">
        <v>325</v>
      </c>
      <c r="D107" s="127">
        <v>0</v>
      </c>
      <c r="E107" s="127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29">
        <f t="shared" si="34"/>
        <v>0</v>
      </c>
      <c r="T107" s="105">
        <f t="shared" si="39"/>
        <v>0</v>
      </c>
      <c r="U107" s="105">
        <f t="shared" si="39"/>
        <v>0</v>
      </c>
      <c r="V107" s="105">
        <f t="shared" si="40"/>
        <v>0</v>
      </c>
      <c r="W107" s="105">
        <f t="shared" si="40"/>
        <v>0</v>
      </c>
      <c r="X107" s="105">
        <f t="shared" si="40"/>
        <v>0</v>
      </c>
      <c r="Y107" s="105">
        <f t="shared" si="40"/>
        <v>0</v>
      </c>
      <c r="Z107" s="105">
        <f t="shared" si="40"/>
        <v>0</v>
      </c>
      <c r="AA107" s="105">
        <f t="shared" si="40"/>
        <v>0</v>
      </c>
      <c r="AB107" s="105">
        <f t="shared" si="40"/>
        <v>0</v>
      </c>
      <c r="AC107" s="105">
        <f t="shared" si="40"/>
        <v>0</v>
      </c>
      <c r="AD107" s="105">
        <f t="shared" si="40"/>
        <v>0</v>
      </c>
      <c r="AE107" s="105">
        <f t="shared" si="40"/>
        <v>0</v>
      </c>
      <c r="AF107" s="132">
        <f t="shared" si="37"/>
        <v>0</v>
      </c>
      <c r="AH107" s="105">
        <v>1</v>
      </c>
      <c r="AI107" s="105">
        <f t="shared" si="38"/>
        <v>0</v>
      </c>
    </row>
    <row r="108" spans="1:35" outlineLevel="2" x14ac:dyDescent="0.25">
      <c r="A108" s="103" t="str">
        <f t="shared" si="33"/>
        <v>SOUTH PRAIRIECommercialF4YDEX</v>
      </c>
      <c r="B108" s="103" t="s">
        <v>376</v>
      </c>
      <c r="C108" s="103" t="s">
        <v>377</v>
      </c>
      <c r="D108" s="127">
        <v>79.8</v>
      </c>
      <c r="E108" s="127">
        <v>93.88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29">
        <f t="shared" si="34"/>
        <v>0</v>
      </c>
      <c r="T108" s="105">
        <f t="shared" si="39"/>
        <v>0</v>
      </c>
      <c r="U108" s="105">
        <f t="shared" si="39"/>
        <v>0</v>
      </c>
      <c r="V108" s="105">
        <f t="shared" si="40"/>
        <v>0</v>
      </c>
      <c r="W108" s="105">
        <f t="shared" si="40"/>
        <v>0</v>
      </c>
      <c r="X108" s="105">
        <f t="shared" si="40"/>
        <v>0</v>
      </c>
      <c r="Y108" s="105">
        <f t="shared" si="40"/>
        <v>0</v>
      </c>
      <c r="Z108" s="105">
        <f t="shared" si="40"/>
        <v>0</v>
      </c>
      <c r="AA108" s="105">
        <f t="shared" si="40"/>
        <v>0</v>
      </c>
      <c r="AB108" s="105">
        <f t="shared" si="40"/>
        <v>0</v>
      </c>
      <c r="AC108" s="105">
        <f t="shared" si="40"/>
        <v>0</v>
      </c>
      <c r="AD108" s="105">
        <f t="shared" si="40"/>
        <v>0</v>
      </c>
      <c r="AE108" s="105">
        <f t="shared" si="40"/>
        <v>0</v>
      </c>
      <c r="AF108" s="132">
        <f t="shared" si="37"/>
        <v>0</v>
      </c>
      <c r="AH108" s="105">
        <v>1</v>
      </c>
      <c r="AI108" s="105">
        <f t="shared" si="38"/>
        <v>0</v>
      </c>
    </row>
    <row r="109" spans="1:35" outlineLevel="2" x14ac:dyDescent="0.25">
      <c r="A109" s="103" t="str">
        <f t="shared" si="33"/>
        <v>SOUTH PRAIRIECommercialF6YD1W</v>
      </c>
      <c r="B109" s="103" t="s">
        <v>326</v>
      </c>
      <c r="C109" s="103" t="s">
        <v>327</v>
      </c>
      <c r="D109" s="127">
        <v>464.44</v>
      </c>
      <c r="E109" s="127">
        <v>546.55999999999995</v>
      </c>
      <c r="F109" s="129">
        <v>4104.24</v>
      </c>
      <c r="G109" s="129">
        <v>4104.24</v>
      </c>
      <c r="H109" s="129">
        <v>4104.24</v>
      </c>
      <c r="I109" s="129">
        <v>4104.24</v>
      </c>
      <c r="J109" s="129">
        <v>4104.24</v>
      </c>
      <c r="K109" s="129">
        <v>4372.4799999999996</v>
      </c>
      <c r="L109" s="129">
        <v>4372.4799999999996</v>
      </c>
      <c r="M109" s="129">
        <v>4372.4799999999996</v>
      </c>
      <c r="N109" s="129">
        <v>4235.8399999999992</v>
      </c>
      <c r="O109" s="129">
        <v>0</v>
      </c>
      <c r="P109" s="129">
        <v>0</v>
      </c>
      <c r="Q109" s="129">
        <v>0</v>
      </c>
      <c r="R109" s="129">
        <f t="shared" si="34"/>
        <v>37874.479999999996</v>
      </c>
      <c r="T109" s="105">
        <f t="shared" si="39"/>
        <v>8.8369649470329854</v>
      </c>
      <c r="U109" s="105">
        <f t="shared" si="39"/>
        <v>8.8369649470329854</v>
      </c>
      <c r="V109" s="105">
        <f t="shared" si="40"/>
        <v>7.5092213114754101</v>
      </c>
      <c r="W109" s="105">
        <f t="shared" si="40"/>
        <v>7.5092213114754101</v>
      </c>
      <c r="X109" s="105">
        <f t="shared" si="40"/>
        <v>7.5092213114754101</v>
      </c>
      <c r="Y109" s="105">
        <f t="shared" si="40"/>
        <v>8</v>
      </c>
      <c r="Z109" s="105">
        <f t="shared" si="40"/>
        <v>8</v>
      </c>
      <c r="AA109" s="105">
        <f t="shared" si="40"/>
        <v>8</v>
      </c>
      <c r="AB109" s="105">
        <f t="shared" si="40"/>
        <v>7.7499999999999991</v>
      </c>
      <c r="AC109" s="105">
        <f t="shared" si="40"/>
        <v>0</v>
      </c>
      <c r="AD109" s="105">
        <f t="shared" si="40"/>
        <v>0</v>
      </c>
      <c r="AE109" s="105">
        <f t="shared" si="40"/>
        <v>0</v>
      </c>
      <c r="AF109" s="132">
        <f t="shared" si="37"/>
        <v>5.9959661523743506</v>
      </c>
      <c r="AH109" s="105">
        <v>1</v>
      </c>
      <c r="AI109" s="105">
        <f t="shared" si="38"/>
        <v>5.9959661523743506</v>
      </c>
    </row>
    <row r="110" spans="1:35" outlineLevel="2" x14ac:dyDescent="0.25">
      <c r="A110" s="103" t="str">
        <f t="shared" si="33"/>
        <v>SOUTH PRAIRIECommercialF6YD2W</v>
      </c>
      <c r="B110" s="103" t="s">
        <v>328</v>
      </c>
      <c r="C110" s="103" t="s">
        <v>329</v>
      </c>
      <c r="D110" s="127">
        <v>928.88</v>
      </c>
      <c r="E110" s="127">
        <v>1093.1199999999999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29">
        <f t="shared" si="34"/>
        <v>0</v>
      </c>
      <c r="T110" s="105">
        <f t="shared" si="39"/>
        <v>0</v>
      </c>
      <c r="U110" s="105">
        <f t="shared" si="39"/>
        <v>0</v>
      </c>
      <c r="V110" s="105">
        <f t="shared" si="40"/>
        <v>0</v>
      </c>
      <c r="W110" s="105">
        <f t="shared" si="40"/>
        <v>0</v>
      </c>
      <c r="X110" s="105">
        <f t="shared" si="40"/>
        <v>0</v>
      </c>
      <c r="Y110" s="105">
        <f t="shared" si="40"/>
        <v>0</v>
      </c>
      <c r="Z110" s="105">
        <f t="shared" si="40"/>
        <v>0</v>
      </c>
      <c r="AA110" s="105">
        <f t="shared" si="40"/>
        <v>0</v>
      </c>
      <c r="AB110" s="105">
        <f t="shared" si="40"/>
        <v>0</v>
      </c>
      <c r="AC110" s="105">
        <f t="shared" si="40"/>
        <v>0</v>
      </c>
      <c r="AD110" s="105">
        <f t="shared" si="40"/>
        <v>0</v>
      </c>
      <c r="AE110" s="105">
        <f t="shared" si="40"/>
        <v>0</v>
      </c>
      <c r="AF110" s="132">
        <f t="shared" si="37"/>
        <v>0</v>
      </c>
      <c r="AH110" s="105">
        <v>1</v>
      </c>
      <c r="AI110" s="105">
        <f t="shared" si="38"/>
        <v>0</v>
      </c>
    </row>
    <row r="111" spans="1:35" outlineLevel="2" x14ac:dyDescent="0.25">
      <c r="A111" s="103" t="str">
        <f t="shared" si="33"/>
        <v>SOUTH PRAIRIECommercialF6YD3W</v>
      </c>
      <c r="B111" s="103" t="s">
        <v>330</v>
      </c>
      <c r="C111" s="103" t="s">
        <v>331</v>
      </c>
      <c r="D111" s="127">
        <v>1393.32</v>
      </c>
      <c r="E111" s="127">
        <v>1639.68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29">
        <f t="shared" si="34"/>
        <v>0</v>
      </c>
      <c r="T111" s="105">
        <f t="shared" si="39"/>
        <v>0</v>
      </c>
      <c r="U111" s="105">
        <f t="shared" si="39"/>
        <v>0</v>
      </c>
      <c r="V111" s="105">
        <f t="shared" si="40"/>
        <v>0</v>
      </c>
      <c r="W111" s="105">
        <f t="shared" si="40"/>
        <v>0</v>
      </c>
      <c r="X111" s="105">
        <f t="shared" si="40"/>
        <v>0</v>
      </c>
      <c r="Y111" s="105">
        <f t="shared" si="40"/>
        <v>0</v>
      </c>
      <c r="Z111" s="105">
        <f t="shared" si="40"/>
        <v>0</v>
      </c>
      <c r="AA111" s="105">
        <f t="shared" si="40"/>
        <v>0</v>
      </c>
      <c r="AB111" s="105">
        <f t="shared" si="40"/>
        <v>0</v>
      </c>
      <c r="AC111" s="105">
        <f t="shared" si="40"/>
        <v>0</v>
      </c>
      <c r="AD111" s="105">
        <f t="shared" si="40"/>
        <v>0</v>
      </c>
      <c r="AE111" s="105">
        <f t="shared" si="40"/>
        <v>0</v>
      </c>
      <c r="AF111" s="132">
        <f t="shared" si="37"/>
        <v>0</v>
      </c>
      <c r="AH111" s="105">
        <v>1</v>
      </c>
      <c r="AI111" s="105">
        <f t="shared" si="38"/>
        <v>0</v>
      </c>
    </row>
    <row r="112" spans="1:35" outlineLevel="2" x14ac:dyDescent="0.25">
      <c r="A112" s="103" t="str">
        <f t="shared" si="33"/>
        <v>SOUTH PRAIRIECommercialF6YD4W</v>
      </c>
      <c r="B112" s="103" t="s">
        <v>332</v>
      </c>
      <c r="C112" s="103" t="s">
        <v>333</v>
      </c>
      <c r="D112" s="127">
        <v>0</v>
      </c>
      <c r="E112" s="127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29">
        <f t="shared" si="34"/>
        <v>0</v>
      </c>
      <c r="T112" s="105">
        <f t="shared" si="39"/>
        <v>0</v>
      </c>
      <c r="U112" s="105">
        <f t="shared" si="39"/>
        <v>0</v>
      </c>
      <c r="V112" s="105">
        <f t="shared" si="40"/>
        <v>0</v>
      </c>
      <c r="W112" s="105">
        <f t="shared" si="40"/>
        <v>0</v>
      </c>
      <c r="X112" s="105">
        <f t="shared" si="40"/>
        <v>0</v>
      </c>
      <c r="Y112" s="105">
        <f t="shared" si="40"/>
        <v>0</v>
      </c>
      <c r="Z112" s="105">
        <f t="shared" si="40"/>
        <v>0</v>
      </c>
      <c r="AA112" s="105">
        <f t="shared" si="40"/>
        <v>0</v>
      </c>
      <c r="AB112" s="105">
        <f t="shared" si="40"/>
        <v>0</v>
      </c>
      <c r="AC112" s="105">
        <f t="shared" si="40"/>
        <v>0</v>
      </c>
      <c r="AD112" s="105">
        <f t="shared" si="40"/>
        <v>0</v>
      </c>
      <c r="AE112" s="105">
        <f t="shared" si="40"/>
        <v>0</v>
      </c>
      <c r="AF112" s="132">
        <f t="shared" si="37"/>
        <v>0</v>
      </c>
      <c r="AH112" s="105">
        <v>1</v>
      </c>
      <c r="AI112" s="105">
        <f t="shared" si="38"/>
        <v>0</v>
      </c>
    </row>
    <row r="113" spans="1:35" outlineLevel="2" x14ac:dyDescent="0.25">
      <c r="A113" s="103" t="str">
        <f t="shared" si="33"/>
        <v>SOUTH PRAIRIECommercialF6YD5W</v>
      </c>
      <c r="B113" s="103" t="s">
        <v>334</v>
      </c>
      <c r="C113" s="103" t="s">
        <v>335</v>
      </c>
      <c r="D113" s="127">
        <v>0</v>
      </c>
      <c r="E113" s="127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f t="shared" si="34"/>
        <v>0</v>
      </c>
      <c r="T113" s="105">
        <f t="shared" si="39"/>
        <v>0</v>
      </c>
      <c r="U113" s="105">
        <f t="shared" si="39"/>
        <v>0</v>
      </c>
      <c r="V113" s="105">
        <f t="shared" si="40"/>
        <v>0</v>
      </c>
      <c r="W113" s="105">
        <f t="shared" si="40"/>
        <v>0</v>
      </c>
      <c r="X113" s="105">
        <f t="shared" si="40"/>
        <v>0</v>
      </c>
      <c r="Y113" s="105">
        <f t="shared" si="40"/>
        <v>0</v>
      </c>
      <c r="Z113" s="105">
        <f t="shared" si="40"/>
        <v>0</v>
      </c>
      <c r="AA113" s="105">
        <f t="shared" si="40"/>
        <v>0</v>
      </c>
      <c r="AB113" s="105">
        <f t="shared" si="40"/>
        <v>0</v>
      </c>
      <c r="AC113" s="105">
        <f t="shared" si="40"/>
        <v>0</v>
      </c>
      <c r="AD113" s="105">
        <f t="shared" si="40"/>
        <v>0</v>
      </c>
      <c r="AE113" s="105">
        <f t="shared" si="40"/>
        <v>0</v>
      </c>
      <c r="AF113" s="132">
        <f t="shared" si="37"/>
        <v>0</v>
      </c>
      <c r="AH113" s="105">
        <v>1</v>
      </c>
      <c r="AI113" s="105">
        <f t="shared" si="38"/>
        <v>0</v>
      </c>
    </row>
    <row r="114" spans="1:35" outlineLevel="2" x14ac:dyDescent="0.25">
      <c r="A114" s="103" t="str">
        <f t="shared" si="33"/>
        <v>SOUTH PRAIRIECommercialF6YDEX</v>
      </c>
      <c r="B114" s="103" t="s">
        <v>336</v>
      </c>
      <c r="C114" s="103" t="s">
        <v>337</v>
      </c>
      <c r="D114" s="127">
        <v>109.44</v>
      </c>
      <c r="E114" s="127">
        <v>128.74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f t="shared" si="34"/>
        <v>0</v>
      </c>
      <c r="T114" s="105">
        <f t="shared" si="39"/>
        <v>0</v>
      </c>
      <c r="U114" s="105">
        <f t="shared" si="39"/>
        <v>0</v>
      </c>
      <c r="V114" s="105">
        <f t="shared" si="40"/>
        <v>0</v>
      </c>
      <c r="W114" s="105">
        <f t="shared" si="40"/>
        <v>0</v>
      </c>
      <c r="X114" s="105">
        <f t="shared" si="40"/>
        <v>0</v>
      </c>
      <c r="Y114" s="105">
        <f t="shared" si="40"/>
        <v>0</v>
      </c>
      <c r="Z114" s="105">
        <f t="shared" si="40"/>
        <v>0</v>
      </c>
      <c r="AA114" s="105">
        <f t="shared" si="40"/>
        <v>0</v>
      </c>
      <c r="AB114" s="105">
        <f t="shared" si="40"/>
        <v>0</v>
      </c>
      <c r="AC114" s="105">
        <f t="shared" si="40"/>
        <v>0</v>
      </c>
      <c r="AD114" s="105">
        <f t="shared" si="40"/>
        <v>0</v>
      </c>
      <c r="AE114" s="105">
        <f t="shared" si="40"/>
        <v>0</v>
      </c>
      <c r="AF114" s="132">
        <f t="shared" si="37"/>
        <v>0</v>
      </c>
      <c r="AH114" s="105">
        <v>1</v>
      </c>
      <c r="AI114" s="105">
        <f t="shared" si="38"/>
        <v>0</v>
      </c>
    </row>
    <row r="115" spans="1:35" outlineLevel="2" x14ac:dyDescent="0.25">
      <c r="A115" s="103" t="str">
        <f t="shared" si="33"/>
        <v>SOUTH PRAIRIECommercialF8YD2W</v>
      </c>
      <c r="B115" s="103" t="s">
        <v>338</v>
      </c>
      <c r="C115" s="103" t="s">
        <v>339</v>
      </c>
      <c r="D115" s="127">
        <v>0</v>
      </c>
      <c r="E115" s="127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f t="shared" si="34"/>
        <v>0</v>
      </c>
      <c r="T115" s="105">
        <f t="shared" si="39"/>
        <v>0</v>
      </c>
      <c r="U115" s="105">
        <f t="shared" si="39"/>
        <v>0</v>
      </c>
      <c r="V115" s="105">
        <f t="shared" si="40"/>
        <v>0</v>
      </c>
      <c r="W115" s="105">
        <f t="shared" si="40"/>
        <v>0</v>
      </c>
      <c r="X115" s="105">
        <f t="shared" si="40"/>
        <v>0</v>
      </c>
      <c r="Y115" s="105">
        <f t="shared" si="40"/>
        <v>0</v>
      </c>
      <c r="Z115" s="105">
        <f t="shared" si="40"/>
        <v>0</v>
      </c>
      <c r="AA115" s="105">
        <f t="shared" si="40"/>
        <v>0</v>
      </c>
      <c r="AB115" s="105">
        <f t="shared" si="40"/>
        <v>0</v>
      </c>
      <c r="AC115" s="105">
        <f t="shared" si="40"/>
        <v>0</v>
      </c>
      <c r="AD115" s="105">
        <f t="shared" si="40"/>
        <v>0</v>
      </c>
      <c r="AE115" s="105">
        <f t="shared" si="40"/>
        <v>0</v>
      </c>
      <c r="AF115" s="132">
        <f t="shared" si="37"/>
        <v>0</v>
      </c>
      <c r="AH115" s="105">
        <v>1</v>
      </c>
      <c r="AI115" s="105">
        <f t="shared" si="38"/>
        <v>0</v>
      </c>
    </row>
    <row r="116" spans="1:35" outlineLevel="2" x14ac:dyDescent="0.25">
      <c r="A116" s="103" t="str">
        <f t="shared" si="33"/>
        <v>SOUTH PRAIRIECommercialFCP2YD1W2.25-1</v>
      </c>
      <c r="B116" s="103" t="s">
        <v>340</v>
      </c>
      <c r="C116" s="103" t="s">
        <v>341</v>
      </c>
      <c r="D116" s="127">
        <v>0</v>
      </c>
      <c r="E116" s="127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f t="shared" si="34"/>
        <v>0</v>
      </c>
      <c r="T116" s="105">
        <f t="shared" si="39"/>
        <v>0</v>
      </c>
      <c r="U116" s="105">
        <f t="shared" si="39"/>
        <v>0</v>
      </c>
      <c r="V116" s="105">
        <f t="shared" si="40"/>
        <v>0</v>
      </c>
      <c r="W116" s="105">
        <f t="shared" si="40"/>
        <v>0</v>
      </c>
      <c r="X116" s="105">
        <f t="shared" si="40"/>
        <v>0</v>
      </c>
      <c r="Y116" s="105">
        <f t="shared" si="40"/>
        <v>0</v>
      </c>
      <c r="Z116" s="105">
        <f t="shared" si="40"/>
        <v>0</v>
      </c>
      <c r="AA116" s="105">
        <f t="shared" si="40"/>
        <v>0</v>
      </c>
      <c r="AB116" s="105">
        <f t="shared" si="40"/>
        <v>0</v>
      </c>
      <c r="AC116" s="105">
        <f t="shared" si="40"/>
        <v>0</v>
      </c>
      <c r="AD116" s="105">
        <f t="shared" si="40"/>
        <v>0</v>
      </c>
      <c r="AE116" s="105">
        <f t="shared" si="40"/>
        <v>0</v>
      </c>
      <c r="AF116" s="132">
        <f t="shared" si="37"/>
        <v>0</v>
      </c>
      <c r="AH116" s="105"/>
      <c r="AI116" s="105"/>
    </row>
    <row r="117" spans="1:35" outlineLevel="2" x14ac:dyDescent="0.25">
      <c r="A117" s="103" t="str">
        <f t="shared" si="33"/>
        <v>SOUTH PRAIRIECommercialFCP2YD1W4-1</v>
      </c>
      <c r="B117" s="103" t="s">
        <v>342</v>
      </c>
      <c r="C117" s="103" t="s">
        <v>343</v>
      </c>
      <c r="D117" s="127">
        <v>0</v>
      </c>
      <c r="E117" s="127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f t="shared" si="34"/>
        <v>0</v>
      </c>
      <c r="T117" s="105">
        <f t="shared" si="39"/>
        <v>0</v>
      </c>
      <c r="U117" s="105">
        <f t="shared" si="39"/>
        <v>0</v>
      </c>
      <c r="V117" s="105">
        <f t="shared" si="40"/>
        <v>0</v>
      </c>
      <c r="W117" s="105">
        <f t="shared" si="40"/>
        <v>0</v>
      </c>
      <c r="X117" s="105">
        <f t="shared" si="40"/>
        <v>0</v>
      </c>
      <c r="Y117" s="105">
        <f t="shared" si="40"/>
        <v>0</v>
      </c>
      <c r="Z117" s="105">
        <f t="shared" si="40"/>
        <v>0</v>
      </c>
      <c r="AA117" s="105">
        <f t="shared" si="40"/>
        <v>0</v>
      </c>
      <c r="AB117" s="105">
        <f t="shared" si="40"/>
        <v>0</v>
      </c>
      <c r="AC117" s="105">
        <f t="shared" si="40"/>
        <v>0</v>
      </c>
      <c r="AD117" s="105">
        <f t="shared" si="40"/>
        <v>0</v>
      </c>
      <c r="AE117" s="105">
        <f t="shared" si="40"/>
        <v>0</v>
      </c>
      <c r="AF117" s="132">
        <f t="shared" si="37"/>
        <v>0</v>
      </c>
      <c r="AH117" s="105"/>
      <c r="AI117" s="105"/>
    </row>
    <row r="118" spans="1:35" outlineLevel="2" x14ac:dyDescent="0.25">
      <c r="A118" s="103" t="str">
        <f t="shared" si="33"/>
        <v>SOUTH PRAIRIECommercialFCP2YD2W</v>
      </c>
      <c r="B118" s="103" t="s">
        <v>344</v>
      </c>
      <c r="C118" s="103" t="s">
        <v>345</v>
      </c>
      <c r="D118" s="127">
        <v>0</v>
      </c>
      <c r="E118" s="127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f t="shared" si="34"/>
        <v>0</v>
      </c>
      <c r="T118" s="105">
        <f t="shared" si="39"/>
        <v>0</v>
      </c>
      <c r="U118" s="105">
        <f t="shared" si="39"/>
        <v>0</v>
      </c>
      <c r="V118" s="105">
        <f t="shared" si="40"/>
        <v>0</v>
      </c>
      <c r="W118" s="105">
        <f t="shared" si="40"/>
        <v>0</v>
      </c>
      <c r="X118" s="105">
        <f t="shared" si="40"/>
        <v>0</v>
      </c>
      <c r="Y118" s="105">
        <f t="shared" si="40"/>
        <v>0</v>
      </c>
      <c r="Z118" s="105">
        <f t="shared" si="40"/>
        <v>0</v>
      </c>
      <c r="AA118" s="105">
        <f t="shared" si="40"/>
        <v>0</v>
      </c>
      <c r="AB118" s="105">
        <f t="shared" si="40"/>
        <v>0</v>
      </c>
      <c r="AC118" s="105">
        <f t="shared" si="40"/>
        <v>0</v>
      </c>
      <c r="AD118" s="105">
        <f t="shared" si="40"/>
        <v>0</v>
      </c>
      <c r="AE118" s="105">
        <f t="shared" si="40"/>
        <v>0</v>
      </c>
      <c r="AF118" s="132">
        <f t="shared" si="37"/>
        <v>0</v>
      </c>
      <c r="AH118" s="105"/>
      <c r="AI118" s="105"/>
    </row>
    <row r="119" spans="1:35" outlineLevel="2" x14ac:dyDescent="0.25">
      <c r="A119" s="103" t="str">
        <f t="shared" si="33"/>
        <v>SOUTH PRAIRIECommercialFCP4YD1W2.25-1</v>
      </c>
      <c r="B119" s="103" t="s">
        <v>346</v>
      </c>
      <c r="C119" s="103" t="s">
        <v>347</v>
      </c>
      <c r="D119" s="127">
        <v>0</v>
      </c>
      <c r="E119" s="127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f t="shared" si="34"/>
        <v>0</v>
      </c>
      <c r="T119" s="105">
        <f t="shared" si="39"/>
        <v>0</v>
      </c>
      <c r="U119" s="105">
        <f t="shared" si="39"/>
        <v>0</v>
      </c>
      <c r="V119" s="105">
        <f t="shared" si="40"/>
        <v>0</v>
      </c>
      <c r="W119" s="105">
        <f t="shared" si="40"/>
        <v>0</v>
      </c>
      <c r="X119" s="105">
        <f t="shared" si="40"/>
        <v>0</v>
      </c>
      <c r="Y119" s="105">
        <f t="shared" si="40"/>
        <v>0</v>
      </c>
      <c r="Z119" s="105">
        <f t="shared" si="40"/>
        <v>0</v>
      </c>
      <c r="AA119" s="105">
        <f t="shared" si="40"/>
        <v>0</v>
      </c>
      <c r="AB119" s="105">
        <f t="shared" si="40"/>
        <v>0</v>
      </c>
      <c r="AC119" s="105">
        <f t="shared" si="40"/>
        <v>0</v>
      </c>
      <c r="AD119" s="105">
        <f t="shared" si="40"/>
        <v>0</v>
      </c>
      <c r="AE119" s="105">
        <f t="shared" si="40"/>
        <v>0</v>
      </c>
      <c r="AF119" s="132">
        <f t="shared" si="37"/>
        <v>0</v>
      </c>
      <c r="AH119" s="105"/>
      <c r="AI119" s="105"/>
    </row>
    <row r="120" spans="1:35" outlineLevel="2" x14ac:dyDescent="0.25">
      <c r="A120" s="103" t="str">
        <f t="shared" si="33"/>
        <v>SOUTH PRAIRIECommercialFCP4YD1W4-1</v>
      </c>
      <c r="B120" s="103" t="s">
        <v>348</v>
      </c>
      <c r="C120" s="103" t="s">
        <v>349</v>
      </c>
      <c r="D120" s="127">
        <v>0</v>
      </c>
      <c r="E120" s="127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f t="shared" si="34"/>
        <v>0</v>
      </c>
      <c r="T120" s="105">
        <f t="shared" si="39"/>
        <v>0</v>
      </c>
      <c r="U120" s="105">
        <f t="shared" si="39"/>
        <v>0</v>
      </c>
      <c r="V120" s="105">
        <f t="shared" si="40"/>
        <v>0</v>
      </c>
      <c r="W120" s="105">
        <f t="shared" si="40"/>
        <v>0</v>
      </c>
      <c r="X120" s="105">
        <f t="shared" si="40"/>
        <v>0</v>
      </c>
      <c r="Y120" s="105">
        <f t="shared" si="40"/>
        <v>0</v>
      </c>
      <c r="Z120" s="105">
        <f t="shared" si="40"/>
        <v>0</v>
      </c>
      <c r="AA120" s="105">
        <f t="shared" si="40"/>
        <v>0</v>
      </c>
      <c r="AB120" s="105">
        <f t="shared" si="40"/>
        <v>0</v>
      </c>
      <c r="AC120" s="105">
        <f t="shared" si="40"/>
        <v>0</v>
      </c>
      <c r="AD120" s="105">
        <f t="shared" si="40"/>
        <v>0</v>
      </c>
      <c r="AE120" s="105">
        <f t="shared" si="40"/>
        <v>0</v>
      </c>
      <c r="AF120" s="132">
        <f t="shared" si="37"/>
        <v>0</v>
      </c>
      <c r="AH120" s="105"/>
      <c r="AI120" s="105"/>
    </row>
    <row r="121" spans="1:35" outlineLevel="2" x14ac:dyDescent="0.25">
      <c r="A121" s="103" t="str">
        <f t="shared" si="33"/>
        <v>SOUTH PRAIRIECommercialFCP4YD1W5-1</v>
      </c>
      <c r="B121" s="103" t="s">
        <v>350</v>
      </c>
      <c r="C121" s="103" t="s">
        <v>351</v>
      </c>
      <c r="D121" s="127">
        <v>0</v>
      </c>
      <c r="E121" s="127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f t="shared" si="34"/>
        <v>0</v>
      </c>
      <c r="T121" s="105">
        <f t="shared" si="39"/>
        <v>0</v>
      </c>
      <c r="U121" s="105">
        <f t="shared" si="39"/>
        <v>0</v>
      </c>
      <c r="V121" s="105">
        <f t="shared" si="40"/>
        <v>0</v>
      </c>
      <c r="W121" s="105">
        <f t="shared" si="40"/>
        <v>0</v>
      </c>
      <c r="X121" s="105">
        <f t="shared" si="40"/>
        <v>0</v>
      </c>
      <c r="Y121" s="105">
        <f t="shared" si="40"/>
        <v>0</v>
      </c>
      <c r="Z121" s="105">
        <f t="shared" si="40"/>
        <v>0</v>
      </c>
      <c r="AA121" s="105">
        <f t="shared" si="40"/>
        <v>0</v>
      </c>
      <c r="AB121" s="105">
        <f t="shared" si="40"/>
        <v>0</v>
      </c>
      <c r="AC121" s="105">
        <f t="shared" si="40"/>
        <v>0</v>
      </c>
      <c r="AD121" s="105">
        <f t="shared" si="40"/>
        <v>0</v>
      </c>
      <c r="AE121" s="105">
        <f t="shared" si="40"/>
        <v>0</v>
      </c>
      <c r="AF121" s="132">
        <f t="shared" si="37"/>
        <v>0</v>
      </c>
      <c r="AH121" s="105"/>
      <c r="AI121" s="105"/>
    </row>
    <row r="122" spans="1:35" outlineLevel="2" x14ac:dyDescent="0.25">
      <c r="A122" s="103" t="str">
        <f t="shared" si="33"/>
        <v>SOUTH PRAIRIECommercialFCP4YDEOW5-1</v>
      </c>
      <c r="B122" s="103" t="s">
        <v>352</v>
      </c>
      <c r="C122" s="103" t="s">
        <v>353</v>
      </c>
      <c r="D122" s="127">
        <v>0</v>
      </c>
      <c r="E122" s="127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f t="shared" si="34"/>
        <v>0</v>
      </c>
      <c r="T122" s="105">
        <f t="shared" si="39"/>
        <v>0</v>
      </c>
      <c r="U122" s="105">
        <f t="shared" si="39"/>
        <v>0</v>
      </c>
      <c r="V122" s="105">
        <f t="shared" si="40"/>
        <v>0</v>
      </c>
      <c r="W122" s="105">
        <f t="shared" si="40"/>
        <v>0</v>
      </c>
      <c r="X122" s="105">
        <f t="shared" si="40"/>
        <v>0</v>
      </c>
      <c r="Y122" s="105">
        <f t="shared" si="40"/>
        <v>0</v>
      </c>
      <c r="Z122" s="105">
        <f t="shared" si="40"/>
        <v>0</v>
      </c>
      <c r="AA122" s="105">
        <f t="shared" si="40"/>
        <v>0</v>
      </c>
      <c r="AB122" s="105">
        <f t="shared" si="40"/>
        <v>0</v>
      </c>
      <c r="AC122" s="105">
        <f t="shared" si="40"/>
        <v>0</v>
      </c>
      <c r="AD122" s="105">
        <f t="shared" si="40"/>
        <v>0</v>
      </c>
      <c r="AE122" s="105">
        <f t="shared" si="40"/>
        <v>0</v>
      </c>
      <c r="AF122" s="132">
        <f t="shared" si="37"/>
        <v>0</v>
      </c>
      <c r="AH122" s="105"/>
      <c r="AI122" s="105"/>
    </row>
    <row r="123" spans="1:35" outlineLevel="2" x14ac:dyDescent="0.25">
      <c r="A123" s="103" t="str">
        <f t="shared" si="33"/>
        <v>SOUTH PRAIRIECommercialFCP4YDOC5-1</v>
      </c>
      <c r="B123" s="103" t="s">
        <v>354</v>
      </c>
      <c r="C123" s="103" t="s">
        <v>355</v>
      </c>
      <c r="D123" s="127">
        <v>0</v>
      </c>
      <c r="E123" s="127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f t="shared" si="34"/>
        <v>0</v>
      </c>
      <c r="T123" s="105">
        <f t="shared" si="39"/>
        <v>0</v>
      </c>
      <c r="U123" s="105">
        <f t="shared" si="39"/>
        <v>0</v>
      </c>
      <c r="V123" s="105">
        <f t="shared" si="40"/>
        <v>0</v>
      </c>
      <c r="W123" s="105">
        <f t="shared" si="40"/>
        <v>0</v>
      </c>
      <c r="X123" s="105">
        <f t="shared" si="40"/>
        <v>0</v>
      </c>
      <c r="Y123" s="105">
        <f t="shared" si="40"/>
        <v>0</v>
      </c>
      <c r="Z123" s="105">
        <f t="shared" si="40"/>
        <v>0</v>
      </c>
      <c r="AA123" s="105">
        <f t="shared" si="40"/>
        <v>0</v>
      </c>
      <c r="AB123" s="105">
        <f t="shared" si="40"/>
        <v>0</v>
      </c>
      <c r="AC123" s="105">
        <f t="shared" si="40"/>
        <v>0</v>
      </c>
      <c r="AD123" s="105">
        <f t="shared" si="40"/>
        <v>0</v>
      </c>
      <c r="AE123" s="105">
        <f t="shared" si="40"/>
        <v>0</v>
      </c>
      <c r="AF123" s="132">
        <f t="shared" si="37"/>
        <v>0</v>
      </c>
      <c r="AH123" s="105"/>
      <c r="AI123" s="105"/>
    </row>
    <row r="124" spans="1:35" outlineLevel="2" x14ac:dyDescent="0.25">
      <c r="A124" s="103" t="str">
        <f t="shared" si="33"/>
        <v>SOUTH PRAIRIECommercialFCP6YD2W</v>
      </c>
      <c r="B124" s="103" t="s">
        <v>356</v>
      </c>
      <c r="C124" s="103" t="s">
        <v>357</v>
      </c>
      <c r="D124" s="127">
        <v>0</v>
      </c>
      <c r="E124" s="127">
        <v>0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f t="shared" si="34"/>
        <v>0</v>
      </c>
      <c r="T124" s="105">
        <f t="shared" si="39"/>
        <v>0</v>
      </c>
      <c r="U124" s="105">
        <f t="shared" si="39"/>
        <v>0</v>
      </c>
      <c r="V124" s="105">
        <f t="shared" si="40"/>
        <v>0</v>
      </c>
      <c r="W124" s="105">
        <f t="shared" si="40"/>
        <v>0</v>
      </c>
      <c r="X124" s="105">
        <f t="shared" si="40"/>
        <v>0</v>
      </c>
      <c r="Y124" s="105">
        <f t="shared" si="40"/>
        <v>0</v>
      </c>
      <c r="Z124" s="105">
        <f t="shared" si="40"/>
        <v>0</v>
      </c>
      <c r="AA124" s="105">
        <f t="shared" si="40"/>
        <v>0</v>
      </c>
      <c r="AB124" s="105">
        <f t="shared" si="40"/>
        <v>0</v>
      </c>
      <c r="AC124" s="105">
        <f t="shared" si="40"/>
        <v>0</v>
      </c>
      <c r="AD124" s="105">
        <f t="shared" si="40"/>
        <v>0</v>
      </c>
      <c r="AE124" s="105">
        <f t="shared" si="40"/>
        <v>0</v>
      </c>
      <c r="AF124" s="132">
        <f t="shared" si="37"/>
        <v>0</v>
      </c>
      <c r="AH124" s="105"/>
      <c r="AI124" s="105"/>
    </row>
    <row r="125" spans="1:35" outlineLevel="2" x14ac:dyDescent="0.25">
      <c r="A125" s="103" t="str">
        <f t="shared" si="33"/>
        <v>SOUTH PRAIRIECommercialFCP6YD2W3-1</v>
      </c>
      <c r="B125" s="103" t="s">
        <v>358</v>
      </c>
      <c r="C125" s="103" t="s">
        <v>359</v>
      </c>
      <c r="D125" s="127">
        <v>0</v>
      </c>
      <c r="E125" s="127">
        <v>0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f t="shared" si="34"/>
        <v>0</v>
      </c>
      <c r="T125" s="105">
        <f t="shared" si="39"/>
        <v>0</v>
      </c>
      <c r="U125" s="105">
        <f t="shared" si="39"/>
        <v>0</v>
      </c>
      <c r="V125" s="105">
        <f t="shared" si="40"/>
        <v>0</v>
      </c>
      <c r="W125" s="105">
        <f t="shared" si="40"/>
        <v>0</v>
      </c>
      <c r="X125" s="105">
        <f t="shared" si="40"/>
        <v>0</v>
      </c>
      <c r="Y125" s="105">
        <f t="shared" si="40"/>
        <v>0</v>
      </c>
      <c r="Z125" s="105">
        <f t="shared" si="40"/>
        <v>0</v>
      </c>
      <c r="AA125" s="105">
        <f t="shared" si="40"/>
        <v>0</v>
      </c>
      <c r="AB125" s="105">
        <f t="shared" si="40"/>
        <v>0</v>
      </c>
      <c r="AC125" s="105">
        <f t="shared" si="40"/>
        <v>0</v>
      </c>
      <c r="AD125" s="105">
        <f t="shared" si="40"/>
        <v>0</v>
      </c>
      <c r="AE125" s="105">
        <f t="shared" si="40"/>
        <v>0</v>
      </c>
      <c r="AF125" s="132">
        <f t="shared" si="37"/>
        <v>0</v>
      </c>
      <c r="AH125" s="105"/>
      <c r="AI125" s="105"/>
    </row>
    <row r="126" spans="1:35" outlineLevel="2" x14ac:dyDescent="0.25">
      <c r="A126" s="103" t="str">
        <f t="shared" si="33"/>
        <v>SOUTH PRAIRIECommercialFCP6YD2W4-1</v>
      </c>
      <c r="B126" s="103" t="s">
        <v>360</v>
      </c>
      <c r="C126" s="103" t="s">
        <v>361</v>
      </c>
      <c r="D126" s="127">
        <v>0</v>
      </c>
      <c r="E126" s="127">
        <v>0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f t="shared" si="34"/>
        <v>0</v>
      </c>
      <c r="T126" s="105">
        <f t="shared" si="39"/>
        <v>0</v>
      </c>
      <c r="U126" s="105">
        <f t="shared" si="39"/>
        <v>0</v>
      </c>
      <c r="V126" s="105">
        <f t="shared" si="40"/>
        <v>0</v>
      </c>
      <c r="W126" s="105">
        <f t="shared" si="40"/>
        <v>0</v>
      </c>
      <c r="X126" s="105">
        <f t="shared" si="40"/>
        <v>0</v>
      </c>
      <c r="Y126" s="105">
        <f t="shared" si="40"/>
        <v>0</v>
      </c>
      <c r="Z126" s="105">
        <f t="shared" si="40"/>
        <v>0</v>
      </c>
      <c r="AA126" s="105">
        <f t="shared" si="40"/>
        <v>0</v>
      </c>
      <c r="AB126" s="105">
        <f t="shared" si="40"/>
        <v>0</v>
      </c>
      <c r="AC126" s="105">
        <f t="shared" si="40"/>
        <v>0</v>
      </c>
      <c r="AD126" s="105">
        <f t="shared" si="40"/>
        <v>0</v>
      </c>
      <c r="AE126" s="105">
        <f t="shared" si="40"/>
        <v>0</v>
      </c>
      <c r="AF126" s="132">
        <f t="shared" si="37"/>
        <v>0</v>
      </c>
      <c r="AH126" s="105"/>
      <c r="AI126" s="105"/>
    </row>
    <row r="127" spans="1:35" outlineLevel="2" x14ac:dyDescent="0.25">
      <c r="A127" s="103" t="str">
        <f t="shared" si="33"/>
        <v>SOUTH PRAIRIECommercialIMPCNC</v>
      </c>
      <c r="B127" s="103" t="s">
        <v>362</v>
      </c>
      <c r="C127" s="103" t="s">
        <v>363</v>
      </c>
      <c r="D127" s="127">
        <v>0</v>
      </c>
      <c r="E127" s="127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f t="shared" si="34"/>
        <v>0</v>
      </c>
      <c r="T127" s="105">
        <f t="shared" si="39"/>
        <v>0</v>
      </c>
      <c r="U127" s="105">
        <f t="shared" si="39"/>
        <v>0</v>
      </c>
      <c r="V127" s="105">
        <f t="shared" si="40"/>
        <v>0</v>
      </c>
      <c r="W127" s="105">
        <f t="shared" si="40"/>
        <v>0</v>
      </c>
      <c r="X127" s="105">
        <f t="shared" si="40"/>
        <v>0</v>
      </c>
      <c r="Y127" s="105">
        <f t="shared" si="40"/>
        <v>0</v>
      </c>
      <c r="Z127" s="105">
        <f t="shared" si="40"/>
        <v>0</v>
      </c>
      <c r="AA127" s="105">
        <f t="shared" ref="AA127:AE162" si="41">+IFERROR(M127/$E127,0)</f>
        <v>0</v>
      </c>
      <c r="AB127" s="105">
        <f t="shared" si="41"/>
        <v>0</v>
      </c>
      <c r="AC127" s="105">
        <f t="shared" si="41"/>
        <v>0</v>
      </c>
      <c r="AD127" s="105">
        <f t="shared" si="41"/>
        <v>0</v>
      </c>
      <c r="AE127" s="105">
        <f t="shared" si="41"/>
        <v>0</v>
      </c>
      <c r="AF127" s="132">
        <f t="shared" si="37"/>
        <v>0</v>
      </c>
    </row>
    <row r="128" spans="1:35" outlineLevel="2" x14ac:dyDescent="0.25">
      <c r="A128" s="103" t="str">
        <f t="shared" si="33"/>
        <v>SOUTH PRAIRIECommercialPACKC</v>
      </c>
      <c r="B128" s="103" t="s">
        <v>364</v>
      </c>
      <c r="C128" s="103" t="s">
        <v>365</v>
      </c>
      <c r="D128" s="127">
        <v>0</v>
      </c>
      <c r="E128" s="127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f t="shared" si="34"/>
        <v>0</v>
      </c>
      <c r="T128" s="105">
        <f t="shared" si="39"/>
        <v>0</v>
      </c>
      <c r="U128" s="105">
        <f t="shared" si="39"/>
        <v>0</v>
      </c>
      <c r="V128" s="105">
        <f t="shared" ref="V128:Z162" si="42">+IFERROR(H128/$E128,0)</f>
        <v>0</v>
      </c>
      <c r="W128" s="105">
        <f t="shared" si="42"/>
        <v>0</v>
      </c>
      <c r="X128" s="105">
        <f t="shared" si="42"/>
        <v>0</v>
      </c>
      <c r="Y128" s="105">
        <f t="shared" si="42"/>
        <v>0</v>
      </c>
      <c r="Z128" s="105">
        <f t="shared" si="42"/>
        <v>0</v>
      </c>
      <c r="AA128" s="105">
        <f t="shared" si="41"/>
        <v>0</v>
      </c>
      <c r="AB128" s="105">
        <f t="shared" si="41"/>
        <v>0</v>
      </c>
      <c r="AC128" s="105">
        <f t="shared" si="41"/>
        <v>0</v>
      </c>
      <c r="AD128" s="105">
        <f t="shared" si="41"/>
        <v>0</v>
      </c>
      <c r="AE128" s="105">
        <f t="shared" si="41"/>
        <v>0</v>
      </c>
      <c r="AF128" s="132">
        <f t="shared" si="37"/>
        <v>0</v>
      </c>
    </row>
    <row r="129" spans="1:35" outlineLevel="2" x14ac:dyDescent="0.25">
      <c r="A129" s="103" t="str">
        <f t="shared" si="33"/>
        <v>SOUTH PRAIRIECommercialR1.5YD1W</v>
      </c>
      <c r="B129" s="103" t="s">
        <v>286</v>
      </c>
      <c r="C129" s="103" t="s">
        <v>287</v>
      </c>
      <c r="D129" s="127">
        <v>143.32</v>
      </c>
      <c r="E129" s="127">
        <v>168.59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f t="shared" si="34"/>
        <v>0</v>
      </c>
      <c r="T129" s="105">
        <f t="shared" si="39"/>
        <v>0</v>
      </c>
      <c r="U129" s="105">
        <f t="shared" si="39"/>
        <v>0</v>
      </c>
      <c r="V129" s="105">
        <f t="shared" si="42"/>
        <v>0</v>
      </c>
      <c r="W129" s="105">
        <f t="shared" si="42"/>
        <v>0</v>
      </c>
      <c r="X129" s="105">
        <f t="shared" si="42"/>
        <v>0</v>
      </c>
      <c r="Y129" s="105">
        <f t="shared" si="42"/>
        <v>0</v>
      </c>
      <c r="Z129" s="105">
        <f t="shared" si="42"/>
        <v>0</v>
      </c>
      <c r="AA129" s="105">
        <f t="shared" si="41"/>
        <v>0</v>
      </c>
      <c r="AB129" s="105">
        <f t="shared" si="41"/>
        <v>0</v>
      </c>
      <c r="AC129" s="105">
        <f t="shared" si="41"/>
        <v>0</v>
      </c>
      <c r="AD129" s="105">
        <f t="shared" si="41"/>
        <v>0</v>
      </c>
      <c r="AE129" s="105">
        <f t="shared" si="41"/>
        <v>0</v>
      </c>
      <c r="AF129" s="132">
        <f t="shared" si="37"/>
        <v>0</v>
      </c>
      <c r="AH129" s="105">
        <v>1</v>
      </c>
      <c r="AI129" s="105">
        <f t="shared" ref="AI129:AI132" si="43">+AF129*AH129</f>
        <v>0</v>
      </c>
    </row>
    <row r="130" spans="1:35" outlineLevel="2" x14ac:dyDescent="0.25">
      <c r="A130" s="103" t="str">
        <f t="shared" si="33"/>
        <v>SOUTH PRAIRIECommercialR1.5YD2W</v>
      </c>
      <c r="B130" s="103" t="s">
        <v>290</v>
      </c>
      <c r="C130" s="103" t="s">
        <v>291</v>
      </c>
      <c r="D130" s="127">
        <v>286.64</v>
      </c>
      <c r="E130" s="127">
        <v>337.18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f t="shared" si="34"/>
        <v>0</v>
      </c>
      <c r="T130" s="105">
        <f t="shared" si="39"/>
        <v>0</v>
      </c>
      <c r="U130" s="105">
        <f t="shared" si="39"/>
        <v>0</v>
      </c>
      <c r="V130" s="105">
        <f t="shared" si="42"/>
        <v>0</v>
      </c>
      <c r="W130" s="105">
        <f t="shared" si="42"/>
        <v>0</v>
      </c>
      <c r="X130" s="105">
        <f t="shared" si="42"/>
        <v>0</v>
      </c>
      <c r="Y130" s="105">
        <f t="shared" si="42"/>
        <v>0</v>
      </c>
      <c r="Z130" s="105">
        <f t="shared" si="42"/>
        <v>0</v>
      </c>
      <c r="AA130" s="105">
        <f t="shared" si="41"/>
        <v>0</v>
      </c>
      <c r="AB130" s="105">
        <f t="shared" si="41"/>
        <v>0</v>
      </c>
      <c r="AC130" s="105">
        <f t="shared" si="41"/>
        <v>0</v>
      </c>
      <c r="AD130" s="105">
        <f t="shared" si="41"/>
        <v>0</v>
      </c>
      <c r="AE130" s="105">
        <f t="shared" si="41"/>
        <v>0</v>
      </c>
      <c r="AF130" s="132">
        <f t="shared" si="37"/>
        <v>0</v>
      </c>
      <c r="AH130" s="105">
        <v>1</v>
      </c>
      <c r="AI130" s="105">
        <f t="shared" si="43"/>
        <v>0</v>
      </c>
    </row>
    <row r="131" spans="1:35" outlineLevel="2" x14ac:dyDescent="0.25">
      <c r="A131" s="103" t="str">
        <f t="shared" si="33"/>
        <v>SOUTH PRAIRIECommercialR1.5YD3W</v>
      </c>
      <c r="B131" s="103" t="s">
        <v>292</v>
      </c>
      <c r="C131" s="103" t="s">
        <v>293</v>
      </c>
      <c r="D131" s="127">
        <v>0</v>
      </c>
      <c r="E131" s="127">
        <v>0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f t="shared" si="34"/>
        <v>0</v>
      </c>
      <c r="T131" s="105">
        <f t="shared" si="39"/>
        <v>0</v>
      </c>
      <c r="U131" s="105">
        <f t="shared" si="39"/>
        <v>0</v>
      </c>
      <c r="V131" s="105">
        <f t="shared" si="42"/>
        <v>0</v>
      </c>
      <c r="W131" s="105">
        <f t="shared" si="42"/>
        <v>0</v>
      </c>
      <c r="X131" s="105">
        <f t="shared" si="42"/>
        <v>0</v>
      </c>
      <c r="Y131" s="105">
        <f t="shared" si="42"/>
        <v>0</v>
      </c>
      <c r="Z131" s="105">
        <f t="shared" si="42"/>
        <v>0</v>
      </c>
      <c r="AA131" s="105">
        <f t="shared" si="41"/>
        <v>0</v>
      </c>
      <c r="AB131" s="105">
        <f t="shared" si="41"/>
        <v>0</v>
      </c>
      <c r="AC131" s="105">
        <f t="shared" si="41"/>
        <v>0</v>
      </c>
      <c r="AD131" s="105">
        <f t="shared" si="41"/>
        <v>0</v>
      </c>
      <c r="AE131" s="105">
        <f t="shared" si="41"/>
        <v>0</v>
      </c>
      <c r="AF131" s="132">
        <f t="shared" si="37"/>
        <v>0</v>
      </c>
      <c r="AH131" s="105">
        <v>1</v>
      </c>
      <c r="AI131" s="105">
        <f t="shared" si="43"/>
        <v>0</v>
      </c>
    </row>
    <row r="132" spans="1:35" outlineLevel="2" x14ac:dyDescent="0.25">
      <c r="A132" s="103" t="str">
        <f t="shared" si="33"/>
        <v>SOUTH PRAIRIECommercialR1.5YDEOW</v>
      </c>
      <c r="B132" s="103" t="s">
        <v>294</v>
      </c>
      <c r="C132" s="103" t="s">
        <v>295</v>
      </c>
      <c r="D132" s="127">
        <v>0</v>
      </c>
      <c r="E132" s="127">
        <v>0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f t="shared" si="34"/>
        <v>0</v>
      </c>
      <c r="T132" s="105">
        <f t="shared" si="39"/>
        <v>0</v>
      </c>
      <c r="U132" s="105">
        <f t="shared" si="39"/>
        <v>0</v>
      </c>
      <c r="V132" s="105">
        <f t="shared" si="42"/>
        <v>0</v>
      </c>
      <c r="W132" s="105">
        <f t="shared" si="42"/>
        <v>0</v>
      </c>
      <c r="X132" s="105">
        <f t="shared" si="42"/>
        <v>0</v>
      </c>
      <c r="Y132" s="105">
        <f t="shared" si="42"/>
        <v>0</v>
      </c>
      <c r="Z132" s="105">
        <f t="shared" si="42"/>
        <v>0</v>
      </c>
      <c r="AA132" s="105">
        <f t="shared" si="41"/>
        <v>0</v>
      </c>
      <c r="AB132" s="105">
        <f t="shared" si="41"/>
        <v>0</v>
      </c>
      <c r="AC132" s="105">
        <f t="shared" si="41"/>
        <v>0</v>
      </c>
      <c r="AD132" s="105">
        <f t="shared" si="41"/>
        <v>0</v>
      </c>
      <c r="AE132" s="105">
        <f t="shared" si="41"/>
        <v>0</v>
      </c>
      <c r="AF132" s="132">
        <f t="shared" si="37"/>
        <v>0</v>
      </c>
      <c r="AH132" s="105">
        <v>1</v>
      </c>
      <c r="AI132" s="105">
        <f t="shared" si="43"/>
        <v>0</v>
      </c>
    </row>
    <row r="133" spans="1:35" outlineLevel="2" x14ac:dyDescent="0.25">
      <c r="A133" s="103" t="str">
        <f t="shared" si="33"/>
        <v>SOUTH PRAIRIECommercialR1.5YDEX</v>
      </c>
      <c r="B133" s="103" t="s">
        <v>370</v>
      </c>
      <c r="C133" s="103" t="s">
        <v>371</v>
      </c>
      <c r="D133" s="127">
        <v>35.29</v>
      </c>
      <c r="E133" s="127">
        <v>41.47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f t="shared" si="34"/>
        <v>0</v>
      </c>
      <c r="T133" s="105">
        <f t="shared" si="39"/>
        <v>0</v>
      </c>
      <c r="U133" s="105">
        <f t="shared" si="39"/>
        <v>0</v>
      </c>
      <c r="V133" s="105">
        <f t="shared" si="42"/>
        <v>0</v>
      </c>
      <c r="W133" s="105">
        <f t="shared" si="42"/>
        <v>0</v>
      </c>
      <c r="X133" s="105">
        <f t="shared" si="42"/>
        <v>0</v>
      </c>
      <c r="Y133" s="105">
        <f t="shared" si="42"/>
        <v>0</v>
      </c>
      <c r="Z133" s="105">
        <f t="shared" si="42"/>
        <v>0</v>
      </c>
      <c r="AA133" s="105">
        <f t="shared" si="41"/>
        <v>0</v>
      </c>
      <c r="AB133" s="105">
        <f t="shared" si="41"/>
        <v>0</v>
      </c>
      <c r="AC133" s="105">
        <f t="shared" si="41"/>
        <v>0</v>
      </c>
      <c r="AD133" s="105">
        <f t="shared" si="41"/>
        <v>0</v>
      </c>
      <c r="AE133" s="105">
        <f t="shared" si="41"/>
        <v>0</v>
      </c>
      <c r="AF133" s="132">
        <f t="shared" si="37"/>
        <v>0</v>
      </c>
    </row>
    <row r="134" spans="1:35" outlineLevel="2" x14ac:dyDescent="0.25">
      <c r="A134" s="103" t="str">
        <f t="shared" si="33"/>
        <v>SOUTH PRAIRIECommercialR1.5YDTPU</v>
      </c>
      <c r="B134" s="103" t="s">
        <v>296</v>
      </c>
      <c r="C134" s="103" t="s">
        <v>297</v>
      </c>
      <c r="D134" s="127">
        <v>0</v>
      </c>
      <c r="E134" s="127">
        <v>0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f t="shared" si="34"/>
        <v>0</v>
      </c>
      <c r="T134" s="105">
        <f t="shared" si="39"/>
        <v>0</v>
      </c>
      <c r="U134" s="105">
        <f t="shared" si="39"/>
        <v>0</v>
      </c>
      <c r="V134" s="105">
        <f t="shared" si="42"/>
        <v>0</v>
      </c>
      <c r="W134" s="105">
        <f t="shared" si="42"/>
        <v>0</v>
      </c>
      <c r="X134" s="105">
        <f t="shared" si="42"/>
        <v>0</v>
      </c>
      <c r="Y134" s="105">
        <f t="shared" si="42"/>
        <v>0</v>
      </c>
      <c r="Z134" s="105">
        <f t="shared" si="42"/>
        <v>0</v>
      </c>
      <c r="AA134" s="105">
        <f t="shared" si="41"/>
        <v>0</v>
      </c>
      <c r="AB134" s="105">
        <f t="shared" si="41"/>
        <v>0</v>
      </c>
      <c r="AC134" s="105">
        <f t="shared" si="41"/>
        <v>0</v>
      </c>
      <c r="AD134" s="105">
        <f t="shared" si="41"/>
        <v>0</v>
      </c>
      <c r="AE134" s="105">
        <f t="shared" si="41"/>
        <v>0</v>
      </c>
      <c r="AF134" s="132">
        <f t="shared" si="37"/>
        <v>0</v>
      </c>
      <c r="AH134" s="105">
        <v>1</v>
      </c>
      <c r="AI134" s="105">
        <f t="shared" ref="AI134:AI138" si="44">+AF134*AH134</f>
        <v>0</v>
      </c>
    </row>
    <row r="135" spans="1:35" outlineLevel="2" x14ac:dyDescent="0.25">
      <c r="A135" s="103" t="str">
        <f t="shared" si="33"/>
        <v>SOUTH PRAIRIECommercialR1YD1W</v>
      </c>
      <c r="B135" s="103" t="s">
        <v>274</v>
      </c>
      <c r="C135" s="103" t="s">
        <v>275</v>
      </c>
      <c r="D135" s="127">
        <v>103.57</v>
      </c>
      <c r="E135" s="127">
        <v>121.63</v>
      </c>
      <c r="F135" s="129">
        <v>228.6</v>
      </c>
      <c r="G135" s="129">
        <v>182.88</v>
      </c>
      <c r="H135" s="129">
        <v>114.3</v>
      </c>
      <c r="I135" s="129">
        <v>114.3</v>
      </c>
      <c r="J135" s="129">
        <v>114.3</v>
      </c>
      <c r="K135" s="129">
        <v>121.63</v>
      </c>
      <c r="L135" s="129">
        <v>121.63</v>
      </c>
      <c r="M135" s="129">
        <v>121.63</v>
      </c>
      <c r="N135" s="129">
        <v>30.41</v>
      </c>
      <c r="O135" s="129">
        <v>0</v>
      </c>
      <c r="P135" s="129">
        <v>0</v>
      </c>
      <c r="Q135" s="129">
        <v>0</v>
      </c>
      <c r="R135" s="129">
        <f t="shared" si="34"/>
        <v>1149.68</v>
      </c>
      <c r="T135" s="105">
        <f t="shared" si="39"/>
        <v>2.2072028579704548</v>
      </c>
      <c r="U135" s="105">
        <f t="shared" si="39"/>
        <v>1.7657622863763638</v>
      </c>
      <c r="V135" s="105">
        <f t="shared" si="42"/>
        <v>0.9397352626819041</v>
      </c>
      <c r="W135" s="105">
        <f t="shared" si="42"/>
        <v>0.9397352626819041</v>
      </c>
      <c r="X135" s="105">
        <f t="shared" si="42"/>
        <v>0.9397352626819041</v>
      </c>
      <c r="Y135" s="105">
        <f t="shared" si="42"/>
        <v>1</v>
      </c>
      <c r="Z135" s="105">
        <f t="shared" si="42"/>
        <v>1</v>
      </c>
      <c r="AA135" s="105">
        <f t="shared" si="41"/>
        <v>1</v>
      </c>
      <c r="AB135" s="105">
        <f t="shared" si="41"/>
        <v>0.25002055413960372</v>
      </c>
      <c r="AC135" s="105">
        <f t="shared" si="41"/>
        <v>0</v>
      </c>
      <c r="AD135" s="105">
        <f t="shared" si="41"/>
        <v>0</v>
      </c>
      <c r="AE135" s="105">
        <f t="shared" si="41"/>
        <v>0</v>
      </c>
      <c r="AF135" s="132">
        <f t="shared" si="37"/>
        <v>0.83684929054434465</v>
      </c>
      <c r="AH135" s="105">
        <v>1</v>
      </c>
      <c r="AI135" s="105">
        <f t="shared" si="44"/>
        <v>0.83684929054434465</v>
      </c>
    </row>
    <row r="136" spans="1:35" outlineLevel="2" x14ac:dyDescent="0.25">
      <c r="A136" s="103" t="str">
        <f t="shared" si="33"/>
        <v>SOUTH PRAIRIECommercialR1YD2W</v>
      </c>
      <c r="B136" s="103" t="s">
        <v>278</v>
      </c>
      <c r="C136" s="103" t="s">
        <v>279</v>
      </c>
      <c r="D136" s="127">
        <v>207.14</v>
      </c>
      <c r="E136" s="127">
        <v>243.27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f t="shared" si="34"/>
        <v>0</v>
      </c>
      <c r="T136" s="105">
        <f t="shared" si="39"/>
        <v>0</v>
      </c>
      <c r="U136" s="105">
        <f t="shared" si="39"/>
        <v>0</v>
      </c>
      <c r="V136" s="105">
        <f t="shared" si="42"/>
        <v>0</v>
      </c>
      <c r="W136" s="105">
        <f t="shared" si="42"/>
        <v>0</v>
      </c>
      <c r="X136" s="105">
        <f t="shared" si="42"/>
        <v>0</v>
      </c>
      <c r="Y136" s="105">
        <f t="shared" si="42"/>
        <v>0</v>
      </c>
      <c r="Z136" s="105">
        <f t="shared" si="42"/>
        <v>0</v>
      </c>
      <c r="AA136" s="105">
        <f t="shared" si="41"/>
        <v>0</v>
      </c>
      <c r="AB136" s="105">
        <f t="shared" si="41"/>
        <v>0</v>
      </c>
      <c r="AC136" s="105">
        <f t="shared" si="41"/>
        <v>0</v>
      </c>
      <c r="AD136" s="105">
        <f t="shared" si="41"/>
        <v>0</v>
      </c>
      <c r="AE136" s="105">
        <f t="shared" si="41"/>
        <v>0</v>
      </c>
      <c r="AF136" s="132">
        <f t="shared" si="37"/>
        <v>0</v>
      </c>
      <c r="AH136" s="105">
        <v>1</v>
      </c>
      <c r="AI136" s="105">
        <f t="shared" si="44"/>
        <v>0</v>
      </c>
    </row>
    <row r="137" spans="1:35" outlineLevel="2" x14ac:dyDescent="0.25">
      <c r="A137" s="103" t="str">
        <f t="shared" si="33"/>
        <v>SOUTH PRAIRIECommercialR1YD3W</v>
      </c>
      <c r="B137" s="103" t="s">
        <v>280</v>
      </c>
      <c r="C137" s="103" t="s">
        <v>281</v>
      </c>
      <c r="D137" s="127">
        <v>0</v>
      </c>
      <c r="E137" s="127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f t="shared" si="34"/>
        <v>0</v>
      </c>
      <c r="T137" s="105">
        <f t="shared" si="39"/>
        <v>0</v>
      </c>
      <c r="U137" s="105">
        <f t="shared" si="39"/>
        <v>0</v>
      </c>
      <c r="V137" s="105">
        <f t="shared" si="42"/>
        <v>0</v>
      </c>
      <c r="W137" s="105">
        <f t="shared" si="42"/>
        <v>0</v>
      </c>
      <c r="X137" s="105">
        <f t="shared" si="42"/>
        <v>0</v>
      </c>
      <c r="Y137" s="105">
        <f t="shared" si="42"/>
        <v>0</v>
      </c>
      <c r="Z137" s="105">
        <f t="shared" si="42"/>
        <v>0</v>
      </c>
      <c r="AA137" s="105">
        <f t="shared" si="41"/>
        <v>0</v>
      </c>
      <c r="AB137" s="105">
        <f t="shared" si="41"/>
        <v>0</v>
      </c>
      <c r="AC137" s="105">
        <f t="shared" si="41"/>
        <v>0</v>
      </c>
      <c r="AD137" s="105">
        <f t="shared" si="41"/>
        <v>0</v>
      </c>
      <c r="AE137" s="105">
        <f t="shared" si="41"/>
        <v>0</v>
      </c>
      <c r="AF137" s="132">
        <f t="shared" si="37"/>
        <v>0</v>
      </c>
      <c r="AH137" s="105">
        <v>1</v>
      </c>
      <c r="AI137" s="105">
        <f t="shared" si="44"/>
        <v>0</v>
      </c>
    </row>
    <row r="138" spans="1:35" outlineLevel="2" x14ac:dyDescent="0.25">
      <c r="A138" s="103" t="str">
        <f t="shared" si="33"/>
        <v>SOUTH PRAIRIECommercialR1YDEOW</v>
      </c>
      <c r="B138" s="103" t="s">
        <v>282</v>
      </c>
      <c r="C138" s="103" t="s">
        <v>283</v>
      </c>
      <c r="D138" s="127">
        <v>0</v>
      </c>
      <c r="E138" s="127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f t="shared" si="34"/>
        <v>0</v>
      </c>
      <c r="T138" s="105">
        <f t="shared" si="39"/>
        <v>0</v>
      </c>
      <c r="U138" s="105">
        <f t="shared" si="39"/>
        <v>0</v>
      </c>
      <c r="V138" s="105">
        <f t="shared" si="42"/>
        <v>0</v>
      </c>
      <c r="W138" s="105">
        <f t="shared" si="42"/>
        <v>0</v>
      </c>
      <c r="X138" s="105">
        <f t="shared" si="42"/>
        <v>0</v>
      </c>
      <c r="Y138" s="105">
        <f t="shared" si="42"/>
        <v>0</v>
      </c>
      <c r="Z138" s="105">
        <f t="shared" si="42"/>
        <v>0</v>
      </c>
      <c r="AA138" s="105">
        <f t="shared" si="41"/>
        <v>0</v>
      </c>
      <c r="AB138" s="105">
        <f t="shared" si="41"/>
        <v>0</v>
      </c>
      <c r="AC138" s="105">
        <f t="shared" si="41"/>
        <v>0</v>
      </c>
      <c r="AD138" s="105">
        <f t="shared" si="41"/>
        <v>0</v>
      </c>
      <c r="AE138" s="105">
        <f t="shared" si="41"/>
        <v>0</v>
      </c>
      <c r="AF138" s="132">
        <f t="shared" si="37"/>
        <v>0</v>
      </c>
      <c r="AH138" s="105">
        <v>1</v>
      </c>
      <c r="AI138" s="105">
        <f t="shared" si="44"/>
        <v>0</v>
      </c>
    </row>
    <row r="139" spans="1:35" outlineLevel="2" x14ac:dyDescent="0.25">
      <c r="A139" s="103" t="str">
        <f t="shared" si="33"/>
        <v>SOUTH PRAIRIECommercialR1YDEX</v>
      </c>
      <c r="B139" s="103" t="s">
        <v>366</v>
      </c>
      <c r="C139" s="103" t="s">
        <v>367</v>
      </c>
      <c r="D139" s="127">
        <v>26.09</v>
      </c>
      <c r="E139" s="127">
        <v>30.6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f t="shared" si="34"/>
        <v>0</v>
      </c>
      <c r="T139" s="105">
        <f t="shared" si="39"/>
        <v>0</v>
      </c>
      <c r="U139" s="105">
        <f t="shared" si="39"/>
        <v>0</v>
      </c>
      <c r="V139" s="105">
        <f t="shared" si="42"/>
        <v>0</v>
      </c>
      <c r="W139" s="105">
        <f t="shared" si="42"/>
        <v>0</v>
      </c>
      <c r="X139" s="105">
        <f t="shared" si="42"/>
        <v>0</v>
      </c>
      <c r="Y139" s="105">
        <f t="shared" si="42"/>
        <v>0</v>
      </c>
      <c r="Z139" s="105">
        <f t="shared" si="42"/>
        <v>0</v>
      </c>
      <c r="AA139" s="105">
        <f t="shared" si="41"/>
        <v>0</v>
      </c>
      <c r="AB139" s="105">
        <f t="shared" si="41"/>
        <v>0</v>
      </c>
      <c r="AC139" s="105">
        <f t="shared" si="41"/>
        <v>0</v>
      </c>
      <c r="AD139" s="105">
        <f t="shared" si="41"/>
        <v>0</v>
      </c>
      <c r="AE139" s="105">
        <f t="shared" si="41"/>
        <v>0</v>
      </c>
      <c r="AF139" s="132">
        <f t="shared" si="37"/>
        <v>0</v>
      </c>
    </row>
    <row r="140" spans="1:35" outlineLevel="2" x14ac:dyDescent="0.25">
      <c r="A140" s="103" t="str">
        <f t="shared" si="33"/>
        <v>SOUTH PRAIRIECommercialR1YDTPU</v>
      </c>
      <c r="B140" s="103" t="s">
        <v>284</v>
      </c>
      <c r="C140" s="103" t="s">
        <v>285</v>
      </c>
      <c r="D140" s="127">
        <v>0</v>
      </c>
      <c r="E140" s="127">
        <v>0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f t="shared" si="34"/>
        <v>0</v>
      </c>
      <c r="T140" s="105">
        <f t="shared" si="39"/>
        <v>0</v>
      </c>
      <c r="U140" s="105">
        <f t="shared" si="39"/>
        <v>0</v>
      </c>
      <c r="V140" s="105">
        <f t="shared" si="42"/>
        <v>0</v>
      </c>
      <c r="W140" s="105">
        <f t="shared" si="42"/>
        <v>0</v>
      </c>
      <c r="X140" s="105">
        <f t="shared" si="42"/>
        <v>0</v>
      </c>
      <c r="Y140" s="105">
        <f t="shared" si="42"/>
        <v>0</v>
      </c>
      <c r="Z140" s="105">
        <f t="shared" si="42"/>
        <v>0</v>
      </c>
      <c r="AA140" s="105">
        <f t="shared" si="41"/>
        <v>0</v>
      </c>
      <c r="AB140" s="105">
        <f t="shared" si="41"/>
        <v>0</v>
      </c>
      <c r="AC140" s="105">
        <f t="shared" si="41"/>
        <v>0</v>
      </c>
      <c r="AD140" s="105">
        <f t="shared" si="41"/>
        <v>0</v>
      </c>
      <c r="AE140" s="105">
        <f t="shared" si="41"/>
        <v>0</v>
      </c>
      <c r="AF140" s="132">
        <f t="shared" si="37"/>
        <v>0</v>
      </c>
      <c r="AH140" s="105">
        <v>1</v>
      </c>
      <c r="AI140" s="105">
        <f t="shared" ref="AI140:AI146" si="45">+AF140*AH140</f>
        <v>0</v>
      </c>
    </row>
    <row r="141" spans="1:35" outlineLevel="2" x14ac:dyDescent="0.25">
      <c r="A141" s="103" t="str">
        <f t="shared" si="33"/>
        <v>SOUTH PRAIRIECommercialR2YD1W</v>
      </c>
      <c r="B141" s="103" t="s">
        <v>300</v>
      </c>
      <c r="C141" s="103" t="s">
        <v>301</v>
      </c>
      <c r="D141" s="127">
        <v>178.87</v>
      </c>
      <c r="E141" s="127">
        <v>210.42</v>
      </c>
      <c r="F141" s="129">
        <v>1086.53</v>
      </c>
      <c r="G141" s="129">
        <v>987.75</v>
      </c>
      <c r="H141" s="129">
        <v>987.75</v>
      </c>
      <c r="I141" s="129">
        <v>839.59</v>
      </c>
      <c r="J141" s="129">
        <v>790.2</v>
      </c>
      <c r="K141" s="129">
        <v>473.45</v>
      </c>
      <c r="L141" s="129">
        <v>631.26</v>
      </c>
      <c r="M141" s="129">
        <v>631.26</v>
      </c>
      <c r="N141" s="129">
        <v>789.08</v>
      </c>
      <c r="O141" s="129">
        <v>0</v>
      </c>
      <c r="P141" s="129">
        <v>0</v>
      </c>
      <c r="Q141" s="129">
        <v>0</v>
      </c>
      <c r="R141" s="129">
        <f t="shared" si="34"/>
        <v>7216.87</v>
      </c>
      <c r="T141" s="105">
        <f t="shared" si="39"/>
        <v>6.0744115838318331</v>
      </c>
      <c r="U141" s="105">
        <f t="shared" si="39"/>
        <v>5.5221669368815336</v>
      </c>
      <c r="V141" s="105">
        <f t="shared" si="42"/>
        <v>4.6941830624465357</v>
      </c>
      <c r="W141" s="105">
        <f t="shared" si="42"/>
        <v>3.9900674840794603</v>
      </c>
      <c r="X141" s="105">
        <f t="shared" si="42"/>
        <v>3.7553464499572287</v>
      </c>
      <c r="Y141" s="105">
        <f t="shared" si="42"/>
        <v>2.25002376199981</v>
      </c>
      <c r="Z141" s="105">
        <f t="shared" si="42"/>
        <v>3</v>
      </c>
      <c r="AA141" s="105">
        <f t="shared" si="41"/>
        <v>3</v>
      </c>
      <c r="AB141" s="105">
        <f t="shared" si="41"/>
        <v>3.7500237619998105</v>
      </c>
      <c r="AC141" s="105">
        <f t="shared" si="41"/>
        <v>0</v>
      </c>
      <c r="AD141" s="105">
        <f t="shared" si="41"/>
        <v>0</v>
      </c>
      <c r="AE141" s="105">
        <f t="shared" si="41"/>
        <v>0</v>
      </c>
      <c r="AF141" s="132">
        <f t="shared" si="37"/>
        <v>3.0030185867663515</v>
      </c>
      <c r="AH141" s="105">
        <v>1</v>
      </c>
      <c r="AI141" s="105">
        <f t="shared" si="45"/>
        <v>3.0030185867663515</v>
      </c>
    </row>
    <row r="142" spans="1:35" outlineLevel="2" x14ac:dyDescent="0.25">
      <c r="A142" s="103" t="str">
        <f t="shared" si="33"/>
        <v>SOUTH PRAIRIECommercialR2YD2W</v>
      </c>
      <c r="B142" s="103" t="s">
        <v>304</v>
      </c>
      <c r="C142" s="103" t="s">
        <v>305</v>
      </c>
      <c r="D142" s="127">
        <v>357.74</v>
      </c>
      <c r="E142" s="127">
        <v>420.83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f t="shared" si="34"/>
        <v>0</v>
      </c>
      <c r="T142" s="105">
        <f t="shared" si="39"/>
        <v>0</v>
      </c>
      <c r="U142" s="105">
        <f t="shared" si="39"/>
        <v>0</v>
      </c>
      <c r="V142" s="105">
        <f t="shared" si="42"/>
        <v>0</v>
      </c>
      <c r="W142" s="105">
        <f t="shared" si="42"/>
        <v>0</v>
      </c>
      <c r="X142" s="105">
        <f t="shared" si="42"/>
        <v>0</v>
      </c>
      <c r="Y142" s="105">
        <f t="shared" si="42"/>
        <v>0</v>
      </c>
      <c r="Z142" s="105">
        <f t="shared" si="42"/>
        <v>0</v>
      </c>
      <c r="AA142" s="105">
        <f t="shared" si="41"/>
        <v>0</v>
      </c>
      <c r="AB142" s="105">
        <f t="shared" si="41"/>
        <v>0</v>
      </c>
      <c r="AC142" s="105">
        <f t="shared" si="41"/>
        <v>0</v>
      </c>
      <c r="AD142" s="105">
        <f t="shared" si="41"/>
        <v>0</v>
      </c>
      <c r="AE142" s="105">
        <f t="shared" si="41"/>
        <v>0</v>
      </c>
      <c r="AF142" s="132">
        <f t="shared" si="37"/>
        <v>0</v>
      </c>
      <c r="AH142" s="105">
        <v>1</v>
      </c>
      <c r="AI142" s="105">
        <f t="shared" si="45"/>
        <v>0</v>
      </c>
    </row>
    <row r="143" spans="1:35" outlineLevel="2" x14ac:dyDescent="0.25">
      <c r="A143" s="103" t="str">
        <f t="shared" si="33"/>
        <v>SOUTH PRAIRIECommercialR2YD3W</v>
      </c>
      <c r="B143" s="103" t="s">
        <v>308</v>
      </c>
      <c r="C143" s="103" t="s">
        <v>309</v>
      </c>
      <c r="D143" s="127">
        <v>536.61</v>
      </c>
      <c r="E143" s="127">
        <v>631.26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f t="shared" si="34"/>
        <v>0</v>
      </c>
      <c r="T143" s="105">
        <f t="shared" si="39"/>
        <v>0</v>
      </c>
      <c r="U143" s="105">
        <f t="shared" si="39"/>
        <v>0</v>
      </c>
      <c r="V143" s="105">
        <f t="shared" si="42"/>
        <v>0</v>
      </c>
      <c r="W143" s="105">
        <f t="shared" si="42"/>
        <v>0</v>
      </c>
      <c r="X143" s="105">
        <f t="shared" si="42"/>
        <v>0</v>
      </c>
      <c r="Y143" s="105">
        <f t="shared" si="42"/>
        <v>0</v>
      </c>
      <c r="Z143" s="105">
        <f t="shared" si="42"/>
        <v>0</v>
      </c>
      <c r="AA143" s="105">
        <f t="shared" si="41"/>
        <v>0</v>
      </c>
      <c r="AB143" s="105">
        <f t="shared" si="41"/>
        <v>0</v>
      </c>
      <c r="AC143" s="105">
        <f t="shared" si="41"/>
        <v>0</v>
      </c>
      <c r="AD143" s="105">
        <f t="shared" si="41"/>
        <v>0</v>
      </c>
      <c r="AE143" s="105">
        <f t="shared" si="41"/>
        <v>0</v>
      </c>
      <c r="AF143" s="132">
        <f t="shared" si="37"/>
        <v>0</v>
      </c>
      <c r="AH143" s="105">
        <v>1</v>
      </c>
      <c r="AI143" s="105">
        <f t="shared" si="45"/>
        <v>0</v>
      </c>
    </row>
    <row r="144" spans="1:35" outlineLevel="2" x14ac:dyDescent="0.25">
      <c r="A144" s="103" t="str">
        <f t="shared" si="33"/>
        <v>SOUTH PRAIRIECommercialR2YD4W</v>
      </c>
      <c r="B144" s="103" t="s">
        <v>310</v>
      </c>
      <c r="C144" s="103" t="s">
        <v>311</v>
      </c>
      <c r="D144" s="127">
        <v>0</v>
      </c>
      <c r="E144" s="127">
        <v>0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f t="shared" si="34"/>
        <v>0</v>
      </c>
      <c r="T144" s="105">
        <f t="shared" si="39"/>
        <v>0</v>
      </c>
      <c r="U144" s="105">
        <f t="shared" si="39"/>
        <v>0</v>
      </c>
      <c r="V144" s="105">
        <f t="shared" si="42"/>
        <v>0</v>
      </c>
      <c r="W144" s="105">
        <f t="shared" si="42"/>
        <v>0</v>
      </c>
      <c r="X144" s="105">
        <f t="shared" si="42"/>
        <v>0</v>
      </c>
      <c r="Y144" s="105">
        <f t="shared" si="42"/>
        <v>0</v>
      </c>
      <c r="Z144" s="105">
        <f t="shared" si="42"/>
        <v>0</v>
      </c>
      <c r="AA144" s="105">
        <f t="shared" si="41"/>
        <v>0</v>
      </c>
      <c r="AB144" s="105">
        <f t="shared" si="41"/>
        <v>0</v>
      </c>
      <c r="AC144" s="105">
        <f t="shared" si="41"/>
        <v>0</v>
      </c>
      <c r="AD144" s="105">
        <f t="shared" si="41"/>
        <v>0</v>
      </c>
      <c r="AE144" s="105">
        <f t="shared" si="41"/>
        <v>0</v>
      </c>
      <c r="AF144" s="132">
        <f t="shared" si="37"/>
        <v>0</v>
      </c>
      <c r="AH144" s="105">
        <v>1</v>
      </c>
      <c r="AI144" s="105">
        <f t="shared" si="45"/>
        <v>0</v>
      </c>
    </row>
    <row r="145" spans="1:35" outlineLevel="2" x14ac:dyDescent="0.25">
      <c r="A145" s="103" t="str">
        <f t="shared" si="33"/>
        <v>SOUTH PRAIRIECommercialR2YD5W</v>
      </c>
      <c r="B145" s="103" t="s">
        <v>312</v>
      </c>
      <c r="C145" s="103" t="s">
        <v>313</v>
      </c>
      <c r="D145" s="127">
        <v>0</v>
      </c>
      <c r="E145" s="127">
        <v>0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f t="shared" si="34"/>
        <v>0</v>
      </c>
      <c r="T145" s="105">
        <f t="shared" si="39"/>
        <v>0</v>
      </c>
      <c r="U145" s="105">
        <f t="shared" si="39"/>
        <v>0</v>
      </c>
      <c r="V145" s="105">
        <f t="shared" si="42"/>
        <v>0</v>
      </c>
      <c r="W145" s="105">
        <f t="shared" si="42"/>
        <v>0</v>
      </c>
      <c r="X145" s="105">
        <f t="shared" si="42"/>
        <v>0</v>
      </c>
      <c r="Y145" s="105">
        <f t="shared" si="42"/>
        <v>0</v>
      </c>
      <c r="Z145" s="105">
        <f t="shared" si="42"/>
        <v>0</v>
      </c>
      <c r="AA145" s="105">
        <f t="shared" si="41"/>
        <v>0</v>
      </c>
      <c r="AB145" s="105">
        <f t="shared" si="41"/>
        <v>0</v>
      </c>
      <c r="AC145" s="105">
        <f t="shared" si="41"/>
        <v>0</v>
      </c>
      <c r="AD145" s="105">
        <f t="shared" si="41"/>
        <v>0</v>
      </c>
      <c r="AE145" s="105">
        <f t="shared" si="41"/>
        <v>0</v>
      </c>
      <c r="AF145" s="132">
        <f t="shared" si="37"/>
        <v>0</v>
      </c>
      <c r="AH145" s="105">
        <v>1</v>
      </c>
      <c r="AI145" s="105">
        <f t="shared" si="45"/>
        <v>0</v>
      </c>
    </row>
    <row r="146" spans="1:35" outlineLevel="2" x14ac:dyDescent="0.25">
      <c r="A146" s="103" t="str">
        <f t="shared" si="33"/>
        <v>SOUTH PRAIRIECommercialR2YDEOW</v>
      </c>
      <c r="B146" s="103" t="s">
        <v>314</v>
      </c>
      <c r="C146" s="103" t="s">
        <v>315</v>
      </c>
      <c r="D146" s="127">
        <v>0</v>
      </c>
      <c r="E146" s="127">
        <v>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f t="shared" si="34"/>
        <v>0</v>
      </c>
      <c r="T146" s="105">
        <f t="shared" si="39"/>
        <v>0</v>
      </c>
      <c r="U146" s="105">
        <f t="shared" si="39"/>
        <v>0</v>
      </c>
      <c r="V146" s="105">
        <f t="shared" si="42"/>
        <v>0</v>
      </c>
      <c r="W146" s="105">
        <f t="shared" si="42"/>
        <v>0</v>
      </c>
      <c r="X146" s="105">
        <f t="shared" si="42"/>
        <v>0</v>
      </c>
      <c r="Y146" s="105">
        <f t="shared" si="42"/>
        <v>0</v>
      </c>
      <c r="Z146" s="105">
        <f t="shared" si="42"/>
        <v>0</v>
      </c>
      <c r="AA146" s="105">
        <f t="shared" si="41"/>
        <v>0</v>
      </c>
      <c r="AB146" s="105">
        <f t="shared" si="41"/>
        <v>0</v>
      </c>
      <c r="AC146" s="105">
        <f t="shared" si="41"/>
        <v>0</v>
      </c>
      <c r="AD146" s="105">
        <f t="shared" si="41"/>
        <v>0</v>
      </c>
      <c r="AE146" s="105">
        <f t="shared" si="41"/>
        <v>0</v>
      </c>
      <c r="AF146" s="132">
        <f t="shared" si="37"/>
        <v>0</v>
      </c>
      <c r="AH146" s="105">
        <v>1</v>
      </c>
      <c r="AI146" s="105">
        <f t="shared" si="45"/>
        <v>0</v>
      </c>
    </row>
    <row r="147" spans="1:35" outlineLevel="2" x14ac:dyDescent="0.25">
      <c r="A147" s="103" t="str">
        <f t="shared" si="33"/>
        <v>SOUTH PRAIRIECommercialR2YDEX</v>
      </c>
      <c r="B147" s="103" t="s">
        <v>372</v>
      </c>
      <c r="C147" s="103" t="s">
        <v>373</v>
      </c>
      <c r="D147" s="127">
        <v>43.47</v>
      </c>
      <c r="E147" s="127">
        <v>51.09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f t="shared" si="34"/>
        <v>0</v>
      </c>
      <c r="T147" s="105">
        <f t="shared" si="39"/>
        <v>0</v>
      </c>
      <c r="U147" s="105">
        <f t="shared" si="39"/>
        <v>0</v>
      </c>
      <c r="V147" s="105">
        <f t="shared" si="42"/>
        <v>0</v>
      </c>
      <c r="W147" s="105">
        <f t="shared" si="42"/>
        <v>0</v>
      </c>
      <c r="X147" s="105">
        <f t="shared" si="42"/>
        <v>0</v>
      </c>
      <c r="Y147" s="105">
        <f t="shared" si="42"/>
        <v>0</v>
      </c>
      <c r="Z147" s="105">
        <f t="shared" si="42"/>
        <v>0</v>
      </c>
      <c r="AA147" s="105">
        <f t="shared" si="41"/>
        <v>0</v>
      </c>
      <c r="AB147" s="105">
        <f t="shared" si="41"/>
        <v>0</v>
      </c>
      <c r="AC147" s="105">
        <f t="shared" si="41"/>
        <v>0</v>
      </c>
      <c r="AD147" s="105">
        <f t="shared" si="41"/>
        <v>0</v>
      </c>
      <c r="AE147" s="105">
        <f t="shared" si="41"/>
        <v>0</v>
      </c>
      <c r="AF147" s="132">
        <f t="shared" si="37"/>
        <v>0</v>
      </c>
    </row>
    <row r="148" spans="1:35" outlineLevel="2" x14ac:dyDescent="0.25">
      <c r="A148" s="103" t="str">
        <f t="shared" si="33"/>
        <v>SOUTH PRAIRIECommercialR2YDTPU</v>
      </c>
      <c r="B148" s="103" t="s">
        <v>316</v>
      </c>
      <c r="C148" s="103" t="s">
        <v>317</v>
      </c>
      <c r="D148" s="127">
        <v>0</v>
      </c>
      <c r="E148" s="127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f t="shared" si="34"/>
        <v>0</v>
      </c>
      <c r="T148" s="105">
        <f t="shared" si="39"/>
        <v>0</v>
      </c>
      <c r="U148" s="105">
        <f t="shared" si="39"/>
        <v>0</v>
      </c>
      <c r="V148" s="105">
        <f t="shared" si="42"/>
        <v>0</v>
      </c>
      <c r="W148" s="105">
        <f t="shared" si="42"/>
        <v>0</v>
      </c>
      <c r="X148" s="105">
        <f t="shared" si="42"/>
        <v>0</v>
      </c>
      <c r="Y148" s="105">
        <f t="shared" si="42"/>
        <v>0</v>
      </c>
      <c r="Z148" s="105">
        <f t="shared" si="42"/>
        <v>0</v>
      </c>
      <c r="AA148" s="105">
        <f t="shared" si="41"/>
        <v>0</v>
      </c>
      <c r="AB148" s="105">
        <f t="shared" si="41"/>
        <v>0</v>
      </c>
      <c r="AC148" s="105">
        <f t="shared" si="41"/>
        <v>0</v>
      </c>
      <c r="AD148" s="105">
        <f t="shared" si="41"/>
        <v>0</v>
      </c>
      <c r="AE148" s="105">
        <f t="shared" si="41"/>
        <v>0</v>
      </c>
      <c r="AF148" s="132">
        <f t="shared" si="37"/>
        <v>0</v>
      </c>
      <c r="AH148" s="105">
        <v>1</v>
      </c>
      <c r="AI148" s="105">
        <f t="shared" ref="AI148" si="46">+AF148*AH148</f>
        <v>0</v>
      </c>
    </row>
    <row r="149" spans="1:35" outlineLevel="2" x14ac:dyDescent="0.25">
      <c r="A149" s="103" t="str">
        <f t="shared" si="33"/>
        <v>SOUTH PRAIRIECommercialADJCOM</v>
      </c>
      <c r="B149" s="103" t="s">
        <v>378</v>
      </c>
      <c r="C149" s="103" t="s">
        <v>379</v>
      </c>
      <c r="D149" s="127">
        <v>0</v>
      </c>
      <c r="E149" s="127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f t="shared" si="34"/>
        <v>0</v>
      </c>
      <c r="T149" s="105">
        <f t="shared" si="39"/>
        <v>0</v>
      </c>
      <c r="U149" s="105">
        <f t="shared" si="39"/>
        <v>0</v>
      </c>
      <c r="V149" s="105">
        <f t="shared" si="42"/>
        <v>0</v>
      </c>
      <c r="W149" s="105">
        <f t="shared" si="42"/>
        <v>0</v>
      </c>
      <c r="X149" s="105">
        <f t="shared" si="42"/>
        <v>0</v>
      </c>
      <c r="Y149" s="105">
        <f t="shared" si="42"/>
        <v>0</v>
      </c>
      <c r="Z149" s="105">
        <f t="shared" si="42"/>
        <v>0</v>
      </c>
      <c r="AA149" s="105">
        <f t="shared" si="41"/>
        <v>0</v>
      </c>
      <c r="AB149" s="105">
        <f t="shared" si="41"/>
        <v>0</v>
      </c>
      <c r="AC149" s="105">
        <f t="shared" si="41"/>
        <v>0</v>
      </c>
      <c r="AD149" s="105">
        <f t="shared" si="41"/>
        <v>0</v>
      </c>
      <c r="AE149" s="105">
        <f t="shared" si="41"/>
        <v>0</v>
      </c>
      <c r="AF149" s="132">
        <f t="shared" si="37"/>
        <v>0</v>
      </c>
    </row>
    <row r="150" spans="1:35" outlineLevel="2" x14ac:dyDescent="0.25">
      <c r="A150" s="103" t="str">
        <f t="shared" ref="A150:A162" si="47">+$A$4&amp;$A$85&amp;B150</f>
        <v>SOUTH PRAIRIECommercialCCONNECT</v>
      </c>
      <c r="B150" s="103" t="s">
        <v>380</v>
      </c>
      <c r="C150" s="103" t="s">
        <v>381</v>
      </c>
      <c r="D150" s="127">
        <v>0</v>
      </c>
      <c r="E150" s="127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f t="shared" ref="R150:R162" si="48">SUM(F150:Q150)</f>
        <v>0</v>
      </c>
      <c r="T150" s="105">
        <f t="shared" si="39"/>
        <v>0</v>
      </c>
      <c r="U150" s="105">
        <f t="shared" si="39"/>
        <v>0</v>
      </c>
      <c r="V150" s="105">
        <f t="shared" si="42"/>
        <v>0</v>
      </c>
      <c r="W150" s="105">
        <f t="shared" si="42"/>
        <v>0</v>
      </c>
      <c r="X150" s="105">
        <f t="shared" si="42"/>
        <v>0</v>
      </c>
      <c r="Y150" s="105">
        <f t="shared" si="42"/>
        <v>0</v>
      </c>
      <c r="Z150" s="105">
        <f t="shared" si="42"/>
        <v>0</v>
      </c>
      <c r="AA150" s="105">
        <f t="shared" si="41"/>
        <v>0</v>
      </c>
      <c r="AB150" s="105">
        <f t="shared" si="41"/>
        <v>0</v>
      </c>
      <c r="AC150" s="105">
        <f t="shared" si="41"/>
        <v>0</v>
      </c>
      <c r="AD150" s="105">
        <f t="shared" si="41"/>
        <v>0</v>
      </c>
      <c r="AE150" s="105">
        <f t="shared" si="41"/>
        <v>0</v>
      </c>
      <c r="AF150" s="132">
        <f t="shared" ref="AF150:AF162" si="49">+SUM(T150:AE150)/$AD$2</f>
        <v>0</v>
      </c>
    </row>
    <row r="151" spans="1:35" outlineLevel="2" x14ac:dyDescent="0.25">
      <c r="A151" s="103" t="str">
        <f t="shared" si="47"/>
        <v>SOUTH PRAIRIECommercialCDEL</v>
      </c>
      <c r="B151" s="103" t="s">
        <v>382</v>
      </c>
      <c r="C151" s="103" t="s">
        <v>383</v>
      </c>
      <c r="D151" s="127">
        <v>0</v>
      </c>
      <c r="E151" s="127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f t="shared" si="48"/>
        <v>0</v>
      </c>
      <c r="T151" s="105">
        <f t="shared" si="39"/>
        <v>0</v>
      </c>
      <c r="U151" s="105">
        <f t="shared" si="39"/>
        <v>0</v>
      </c>
      <c r="V151" s="105">
        <f t="shared" si="42"/>
        <v>0</v>
      </c>
      <c r="W151" s="105">
        <f t="shared" si="42"/>
        <v>0</v>
      </c>
      <c r="X151" s="105">
        <f t="shared" si="42"/>
        <v>0</v>
      </c>
      <c r="Y151" s="105">
        <f t="shared" si="42"/>
        <v>0</v>
      </c>
      <c r="Z151" s="105">
        <f t="shared" si="42"/>
        <v>0</v>
      </c>
      <c r="AA151" s="105">
        <f t="shared" si="41"/>
        <v>0</v>
      </c>
      <c r="AB151" s="105">
        <f t="shared" si="41"/>
        <v>0</v>
      </c>
      <c r="AC151" s="105">
        <f t="shared" si="41"/>
        <v>0</v>
      </c>
      <c r="AD151" s="105">
        <f t="shared" si="41"/>
        <v>0</v>
      </c>
      <c r="AE151" s="105">
        <f t="shared" si="41"/>
        <v>0</v>
      </c>
      <c r="AF151" s="132">
        <f t="shared" si="49"/>
        <v>0</v>
      </c>
    </row>
    <row r="152" spans="1:35" outlineLevel="2" x14ac:dyDescent="0.25">
      <c r="A152" s="103" t="str">
        <f t="shared" si="47"/>
        <v>SOUTH PRAIRIECommercialCEX</v>
      </c>
      <c r="B152" s="103" t="s">
        <v>384</v>
      </c>
      <c r="C152" s="103" t="s">
        <v>385</v>
      </c>
      <c r="D152" s="127">
        <v>4.8600000000000003</v>
      </c>
      <c r="E152" s="127">
        <v>5.7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f t="shared" si="48"/>
        <v>0</v>
      </c>
      <c r="T152" s="105">
        <f t="shared" si="39"/>
        <v>0</v>
      </c>
      <c r="U152" s="105">
        <f t="shared" si="39"/>
        <v>0</v>
      </c>
      <c r="V152" s="105">
        <f t="shared" si="42"/>
        <v>0</v>
      </c>
      <c r="W152" s="105">
        <f t="shared" si="42"/>
        <v>0</v>
      </c>
      <c r="X152" s="105">
        <f t="shared" si="42"/>
        <v>0</v>
      </c>
      <c r="Y152" s="105">
        <f t="shared" si="42"/>
        <v>0</v>
      </c>
      <c r="Z152" s="105">
        <f t="shared" si="42"/>
        <v>0</v>
      </c>
      <c r="AA152" s="105">
        <f t="shared" si="41"/>
        <v>0</v>
      </c>
      <c r="AB152" s="105">
        <f t="shared" si="41"/>
        <v>0</v>
      </c>
      <c r="AC152" s="105">
        <f t="shared" si="41"/>
        <v>0</v>
      </c>
      <c r="AD152" s="105">
        <f t="shared" si="41"/>
        <v>0</v>
      </c>
      <c r="AE152" s="105">
        <f t="shared" si="41"/>
        <v>0</v>
      </c>
      <c r="AF152" s="132">
        <f t="shared" si="49"/>
        <v>0</v>
      </c>
    </row>
    <row r="153" spans="1:35" outlineLevel="2" x14ac:dyDescent="0.25">
      <c r="A153" s="103" t="str">
        <f t="shared" si="47"/>
        <v>SOUTH PRAIRIECommercialCEXYD</v>
      </c>
      <c r="B153" s="103" t="s">
        <v>386</v>
      </c>
      <c r="C153" s="103" t="s">
        <v>387</v>
      </c>
      <c r="D153" s="127">
        <v>25.8</v>
      </c>
      <c r="E153" s="127">
        <v>30.25</v>
      </c>
      <c r="F153" s="129">
        <v>0</v>
      </c>
      <c r="G153" s="129">
        <v>0</v>
      </c>
      <c r="H153" s="129">
        <v>28.45</v>
      </c>
      <c r="I153" s="129">
        <v>0</v>
      </c>
      <c r="J153" s="129">
        <v>85.35</v>
      </c>
      <c r="K153" s="129">
        <v>0</v>
      </c>
      <c r="L153" s="129">
        <v>30.25</v>
      </c>
      <c r="M153" s="129">
        <v>30.25</v>
      </c>
      <c r="N153" s="129">
        <v>60.5</v>
      </c>
      <c r="O153" s="129">
        <v>0</v>
      </c>
      <c r="P153" s="129">
        <v>0</v>
      </c>
      <c r="Q153" s="129">
        <v>0</v>
      </c>
      <c r="R153" s="129">
        <f t="shared" si="48"/>
        <v>234.8</v>
      </c>
      <c r="T153" s="105">
        <f t="shared" si="39"/>
        <v>0</v>
      </c>
      <c r="U153" s="105">
        <f t="shared" si="39"/>
        <v>0</v>
      </c>
      <c r="V153" s="105">
        <f t="shared" si="42"/>
        <v>0.94049586776859506</v>
      </c>
      <c r="W153" s="105">
        <f t="shared" si="42"/>
        <v>0</v>
      </c>
      <c r="X153" s="105">
        <f t="shared" si="42"/>
        <v>2.8214876033057847</v>
      </c>
      <c r="Y153" s="105">
        <f t="shared" si="42"/>
        <v>0</v>
      </c>
      <c r="Z153" s="105">
        <f t="shared" si="42"/>
        <v>1</v>
      </c>
      <c r="AA153" s="105">
        <f t="shared" si="41"/>
        <v>1</v>
      </c>
      <c r="AB153" s="105">
        <f t="shared" si="41"/>
        <v>2</v>
      </c>
      <c r="AC153" s="105">
        <f t="shared" si="41"/>
        <v>0</v>
      </c>
      <c r="AD153" s="105">
        <f t="shared" si="41"/>
        <v>0</v>
      </c>
      <c r="AE153" s="105">
        <f t="shared" si="41"/>
        <v>0</v>
      </c>
      <c r="AF153" s="132">
        <f t="shared" si="49"/>
        <v>0.64683195592286502</v>
      </c>
    </row>
    <row r="154" spans="1:35" outlineLevel="2" x14ac:dyDescent="0.25">
      <c r="A154" s="103" t="str">
        <f t="shared" si="47"/>
        <v>SOUTH PRAIRIECommercialCLOCK</v>
      </c>
      <c r="B154" s="103" t="s">
        <v>388</v>
      </c>
      <c r="C154" s="103" t="s">
        <v>389</v>
      </c>
      <c r="D154" s="127">
        <v>4.72</v>
      </c>
      <c r="E154" s="127">
        <v>5.44</v>
      </c>
      <c r="F154" s="129">
        <v>5.17</v>
      </c>
      <c r="G154" s="129">
        <v>5.17</v>
      </c>
      <c r="H154" s="129">
        <v>5.17</v>
      </c>
      <c r="I154" s="129">
        <v>5.17</v>
      </c>
      <c r="J154" s="129">
        <v>5.17</v>
      </c>
      <c r="K154" s="129">
        <v>5.44</v>
      </c>
      <c r="L154" s="129">
        <v>5.44</v>
      </c>
      <c r="M154" s="129">
        <v>5.44</v>
      </c>
      <c r="N154" s="129">
        <v>10.88</v>
      </c>
      <c r="O154" s="129">
        <v>0</v>
      </c>
      <c r="P154" s="129">
        <v>0</v>
      </c>
      <c r="Q154" s="129">
        <v>0</v>
      </c>
      <c r="R154" s="129">
        <f t="shared" si="48"/>
        <v>53.050000000000004</v>
      </c>
      <c r="T154" s="105">
        <f t="shared" si="39"/>
        <v>1.0953389830508475</v>
      </c>
      <c r="U154" s="105">
        <f t="shared" si="39"/>
        <v>1.0953389830508475</v>
      </c>
      <c r="V154" s="105">
        <f t="shared" si="42"/>
        <v>0.95036764705882348</v>
      </c>
      <c r="W154" s="105">
        <f t="shared" si="42"/>
        <v>0.95036764705882348</v>
      </c>
      <c r="X154" s="105">
        <f t="shared" si="42"/>
        <v>0.95036764705882348</v>
      </c>
      <c r="Y154" s="105">
        <f t="shared" si="42"/>
        <v>1</v>
      </c>
      <c r="Z154" s="105">
        <f t="shared" si="42"/>
        <v>1</v>
      </c>
      <c r="AA154" s="105">
        <f t="shared" si="41"/>
        <v>1</v>
      </c>
      <c r="AB154" s="105">
        <f t="shared" si="41"/>
        <v>2</v>
      </c>
      <c r="AC154" s="105">
        <f t="shared" si="41"/>
        <v>0</v>
      </c>
      <c r="AD154" s="105">
        <f t="shared" si="41"/>
        <v>0</v>
      </c>
      <c r="AE154" s="105">
        <f t="shared" si="41"/>
        <v>0</v>
      </c>
      <c r="AF154" s="132">
        <f t="shared" si="49"/>
        <v>0.83681507560651391</v>
      </c>
    </row>
    <row r="155" spans="1:35" outlineLevel="2" x14ac:dyDescent="0.25">
      <c r="A155" s="103" t="str">
        <f t="shared" si="47"/>
        <v>SOUTH PRAIRIECommercialCROLL</v>
      </c>
      <c r="B155" s="103" t="s">
        <v>390</v>
      </c>
      <c r="C155" s="103" t="s">
        <v>391</v>
      </c>
      <c r="D155" s="127">
        <v>0</v>
      </c>
      <c r="E155" s="127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f t="shared" si="48"/>
        <v>0</v>
      </c>
      <c r="T155" s="105">
        <f t="shared" si="39"/>
        <v>0</v>
      </c>
      <c r="U155" s="105">
        <f t="shared" si="39"/>
        <v>0</v>
      </c>
      <c r="V155" s="105">
        <f t="shared" si="42"/>
        <v>0</v>
      </c>
      <c r="W155" s="105">
        <f t="shared" si="42"/>
        <v>0</v>
      </c>
      <c r="X155" s="105">
        <f t="shared" si="42"/>
        <v>0</v>
      </c>
      <c r="Y155" s="105">
        <f t="shared" si="42"/>
        <v>0</v>
      </c>
      <c r="Z155" s="105">
        <f t="shared" si="42"/>
        <v>0</v>
      </c>
      <c r="AA155" s="105">
        <f t="shared" si="41"/>
        <v>0</v>
      </c>
      <c r="AB155" s="105">
        <f t="shared" si="41"/>
        <v>0</v>
      </c>
      <c r="AC155" s="105">
        <f t="shared" si="41"/>
        <v>0</v>
      </c>
      <c r="AD155" s="105">
        <f t="shared" si="41"/>
        <v>0</v>
      </c>
      <c r="AE155" s="105">
        <f t="shared" si="41"/>
        <v>0</v>
      </c>
      <c r="AF155" s="132">
        <f t="shared" si="49"/>
        <v>0</v>
      </c>
    </row>
    <row r="156" spans="1:35" outlineLevel="2" x14ac:dyDescent="0.25">
      <c r="A156" s="103" t="str">
        <f t="shared" si="47"/>
        <v>SOUTH PRAIRIECommercialCTDEL</v>
      </c>
      <c r="B156" s="103" t="s">
        <v>392</v>
      </c>
      <c r="C156" s="103" t="s">
        <v>393</v>
      </c>
      <c r="D156" s="127">
        <v>0</v>
      </c>
      <c r="E156" s="127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f t="shared" si="48"/>
        <v>0</v>
      </c>
      <c r="T156" s="105">
        <f t="shared" si="39"/>
        <v>0</v>
      </c>
      <c r="U156" s="105">
        <f t="shared" si="39"/>
        <v>0</v>
      </c>
      <c r="V156" s="105">
        <f t="shared" si="42"/>
        <v>0</v>
      </c>
      <c r="W156" s="105">
        <f t="shared" si="42"/>
        <v>0</v>
      </c>
      <c r="X156" s="105">
        <f t="shared" si="42"/>
        <v>0</v>
      </c>
      <c r="Y156" s="105">
        <f t="shared" si="42"/>
        <v>0</v>
      </c>
      <c r="Z156" s="105">
        <f t="shared" si="42"/>
        <v>0</v>
      </c>
      <c r="AA156" s="105">
        <f t="shared" si="41"/>
        <v>0</v>
      </c>
      <c r="AB156" s="105">
        <f t="shared" si="41"/>
        <v>0</v>
      </c>
      <c r="AC156" s="105">
        <f t="shared" si="41"/>
        <v>0</v>
      </c>
      <c r="AD156" s="105">
        <f t="shared" si="41"/>
        <v>0</v>
      </c>
      <c r="AE156" s="105">
        <f t="shared" si="41"/>
        <v>0</v>
      </c>
      <c r="AF156" s="132">
        <f t="shared" si="49"/>
        <v>0</v>
      </c>
    </row>
    <row r="157" spans="1:35" outlineLevel="2" x14ac:dyDescent="0.25">
      <c r="A157" s="103" t="str">
        <f t="shared" si="47"/>
        <v>SOUTH PRAIRIECommercialCTRIP</v>
      </c>
      <c r="B157" s="103" t="s">
        <v>394</v>
      </c>
      <c r="C157" s="103" t="s">
        <v>395</v>
      </c>
      <c r="D157" s="127">
        <v>16.8</v>
      </c>
      <c r="E157" s="127">
        <v>19.37</v>
      </c>
      <c r="F157" s="129">
        <v>0</v>
      </c>
      <c r="G157" s="129">
        <v>0</v>
      </c>
      <c r="H157" s="129">
        <v>0</v>
      </c>
      <c r="I157" s="129">
        <v>18.399999999999999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f t="shared" si="48"/>
        <v>18.399999999999999</v>
      </c>
      <c r="T157" s="105">
        <f t="shared" si="39"/>
        <v>0</v>
      </c>
      <c r="U157" s="105">
        <f t="shared" si="39"/>
        <v>0</v>
      </c>
      <c r="V157" s="105">
        <f t="shared" si="42"/>
        <v>0</v>
      </c>
      <c r="W157" s="105">
        <f t="shared" si="42"/>
        <v>0.9499225606608156</v>
      </c>
      <c r="X157" s="105">
        <f t="shared" si="42"/>
        <v>0</v>
      </c>
      <c r="Y157" s="105">
        <f t="shared" si="42"/>
        <v>0</v>
      </c>
      <c r="Z157" s="105">
        <f t="shared" si="42"/>
        <v>0</v>
      </c>
      <c r="AA157" s="105">
        <f t="shared" si="41"/>
        <v>0</v>
      </c>
      <c r="AB157" s="105">
        <f t="shared" si="41"/>
        <v>0</v>
      </c>
      <c r="AC157" s="105">
        <f t="shared" si="41"/>
        <v>0</v>
      </c>
      <c r="AD157" s="105">
        <f t="shared" si="41"/>
        <v>0</v>
      </c>
      <c r="AE157" s="105">
        <f t="shared" si="41"/>
        <v>0</v>
      </c>
      <c r="AF157" s="132">
        <f t="shared" si="49"/>
        <v>7.9160213388401304E-2</v>
      </c>
    </row>
    <row r="158" spans="1:35" outlineLevel="2" x14ac:dyDescent="0.25">
      <c r="A158" s="103" t="str">
        <f t="shared" si="47"/>
        <v>SOUTH PRAIRIECommercialCUNLOCK</v>
      </c>
      <c r="B158" s="103" t="s">
        <v>396</v>
      </c>
      <c r="C158" s="103" t="s">
        <v>397</v>
      </c>
      <c r="D158" s="127">
        <v>0</v>
      </c>
      <c r="E158" s="127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f t="shared" si="48"/>
        <v>0</v>
      </c>
      <c r="T158" s="105">
        <f t="shared" si="39"/>
        <v>0</v>
      </c>
      <c r="U158" s="105">
        <f t="shared" si="39"/>
        <v>0</v>
      </c>
      <c r="V158" s="105">
        <f t="shared" si="42"/>
        <v>0</v>
      </c>
      <c r="W158" s="105">
        <f t="shared" si="42"/>
        <v>0</v>
      </c>
      <c r="X158" s="105">
        <f t="shared" si="42"/>
        <v>0</v>
      </c>
      <c r="Y158" s="105">
        <f t="shared" si="42"/>
        <v>0</v>
      </c>
      <c r="Z158" s="105">
        <f t="shared" si="42"/>
        <v>0</v>
      </c>
      <c r="AA158" s="105">
        <f t="shared" si="41"/>
        <v>0</v>
      </c>
      <c r="AB158" s="105">
        <f t="shared" si="41"/>
        <v>0</v>
      </c>
      <c r="AC158" s="105">
        <f t="shared" si="41"/>
        <v>0</v>
      </c>
      <c r="AD158" s="105">
        <f t="shared" si="41"/>
        <v>0</v>
      </c>
      <c r="AE158" s="105">
        <f t="shared" si="41"/>
        <v>0</v>
      </c>
      <c r="AF158" s="132">
        <f t="shared" si="49"/>
        <v>0</v>
      </c>
    </row>
    <row r="159" spans="1:35" outlineLevel="2" x14ac:dyDescent="0.25">
      <c r="A159" s="103" t="str">
        <f t="shared" si="47"/>
        <v>SOUTH PRAIRIECommercialDRIVEDWAY-COMM</v>
      </c>
      <c r="B159" s="103" t="s">
        <v>398</v>
      </c>
      <c r="C159" s="103" t="s">
        <v>399</v>
      </c>
      <c r="D159" s="127">
        <v>0</v>
      </c>
      <c r="E159" s="127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f t="shared" si="48"/>
        <v>0</v>
      </c>
      <c r="T159" s="105">
        <f t="shared" si="39"/>
        <v>0</v>
      </c>
      <c r="U159" s="105">
        <f t="shared" si="39"/>
        <v>0</v>
      </c>
      <c r="V159" s="105">
        <f t="shared" si="42"/>
        <v>0</v>
      </c>
      <c r="W159" s="105">
        <f t="shared" si="42"/>
        <v>0</v>
      </c>
      <c r="X159" s="105">
        <f t="shared" si="42"/>
        <v>0</v>
      </c>
      <c r="Y159" s="105">
        <f t="shared" si="42"/>
        <v>0</v>
      </c>
      <c r="Z159" s="105">
        <f t="shared" si="42"/>
        <v>0</v>
      </c>
      <c r="AA159" s="105">
        <f t="shared" si="41"/>
        <v>0</v>
      </c>
      <c r="AB159" s="105">
        <f t="shared" si="41"/>
        <v>0</v>
      </c>
      <c r="AC159" s="105">
        <f t="shared" si="41"/>
        <v>0</v>
      </c>
      <c r="AD159" s="105">
        <f t="shared" si="41"/>
        <v>0</v>
      </c>
      <c r="AE159" s="105">
        <f t="shared" si="41"/>
        <v>0</v>
      </c>
      <c r="AF159" s="132">
        <f t="shared" si="49"/>
        <v>0</v>
      </c>
    </row>
    <row r="160" spans="1:35" outlineLevel="2" x14ac:dyDescent="0.25">
      <c r="A160" s="103" t="str">
        <f t="shared" si="47"/>
        <v>SOUTH PRAIRIECommercialDRIVEPVT-COMM</v>
      </c>
      <c r="B160" s="103" t="s">
        <v>400</v>
      </c>
      <c r="C160" s="103" t="s">
        <v>401</v>
      </c>
      <c r="D160" s="127">
        <v>0</v>
      </c>
      <c r="E160" s="127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f t="shared" si="48"/>
        <v>0</v>
      </c>
      <c r="T160" s="105">
        <f t="shared" si="39"/>
        <v>0</v>
      </c>
      <c r="U160" s="105">
        <f t="shared" si="39"/>
        <v>0</v>
      </c>
      <c r="V160" s="105">
        <f t="shared" si="42"/>
        <v>0</v>
      </c>
      <c r="W160" s="105">
        <f t="shared" si="42"/>
        <v>0</v>
      </c>
      <c r="X160" s="105">
        <f t="shared" si="42"/>
        <v>0</v>
      </c>
      <c r="Y160" s="105">
        <f t="shared" si="42"/>
        <v>0</v>
      </c>
      <c r="Z160" s="105">
        <f t="shared" si="42"/>
        <v>0</v>
      </c>
      <c r="AA160" s="105">
        <f t="shared" si="41"/>
        <v>0</v>
      </c>
      <c r="AB160" s="105">
        <f t="shared" si="41"/>
        <v>0</v>
      </c>
      <c r="AC160" s="105">
        <f t="shared" si="41"/>
        <v>0</v>
      </c>
      <c r="AD160" s="105">
        <f t="shared" si="41"/>
        <v>0</v>
      </c>
      <c r="AE160" s="105">
        <f t="shared" si="41"/>
        <v>0</v>
      </c>
      <c r="AF160" s="132">
        <f t="shared" si="49"/>
        <v>0</v>
      </c>
    </row>
    <row r="161" spans="1:35" outlineLevel="2" x14ac:dyDescent="0.25">
      <c r="A161" s="103" t="str">
        <f t="shared" si="47"/>
        <v>SOUTH PRAIRIECommercialDRVNC</v>
      </c>
      <c r="B161" s="103" t="s">
        <v>402</v>
      </c>
      <c r="C161" s="103" t="s">
        <v>403</v>
      </c>
      <c r="D161" s="127">
        <v>0</v>
      </c>
      <c r="E161" s="127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f t="shared" si="48"/>
        <v>0</v>
      </c>
      <c r="T161" s="105">
        <f t="shared" si="39"/>
        <v>0</v>
      </c>
      <c r="U161" s="105">
        <f t="shared" si="39"/>
        <v>0</v>
      </c>
      <c r="V161" s="105">
        <f t="shared" si="42"/>
        <v>0</v>
      </c>
      <c r="W161" s="105">
        <f t="shared" si="42"/>
        <v>0</v>
      </c>
      <c r="X161" s="105">
        <f t="shared" si="42"/>
        <v>0</v>
      </c>
      <c r="Y161" s="105">
        <f t="shared" si="42"/>
        <v>0</v>
      </c>
      <c r="Z161" s="105">
        <f t="shared" si="42"/>
        <v>0</v>
      </c>
      <c r="AA161" s="105">
        <f t="shared" si="41"/>
        <v>0</v>
      </c>
      <c r="AB161" s="105">
        <f t="shared" si="41"/>
        <v>0</v>
      </c>
      <c r="AC161" s="105">
        <f t="shared" si="41"/>
        <v>0</v>
      </c>
      <c r="AD161" s="105">
        <f t="shared" si="41"/>
        <v>0</v>
      </c>
      <c r="AE161" s="105">
        <f t="shared" si="41"/>
        <v>0</v>
      </c>
      <c r="AF161" s="132">
        <f t="shared" si="49"/>
        <v>0</v>
      </c>
    </row>
    <row r="162" spans="1:35" outlineLevel="2" x14ac:dyDescent="0.25">
      <c r="A162" s="103" t="str">
        <f t="shared" si="47"/>
        <v>SOUTH PRAIRIECommercialTIMEC</v>
      </c>
      <c r="B162" s="103" t="s">
        <v>404</v>
      </c>
      <c r="C162" s="103" t="s">
        <v>405</v>
      </c>
      <c r="D162" s="127">
        <v>101.39</v>
      </c>
      <c r="E162" s="127">
        <v>116.86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f t="shared" si="48"/>
        <v>0</v>
      </c>
      <c r="T162" s="105">
        <f t="shared" si="39"/>
        <v>0</v>
      </c>
      <c r="U162" s="105">
        <f t="shared" si="39"/>
        <v>0</v>
      </c>
      <c r="V162" s="105">
        <f>+IFERROR(H162/$E162,0)</f>
        <v>0</v>
      </c>
      <c r="W162" s="105">
        <f t="shared" si="42"/>
        <v>0</v>
      </c>
      <c r="X162" s="105">
        <f t="shared" si="42"/>
        <v>0</v>
      </c>
      <c r="Y162" s="105">
        <f t="shared" si="42"/>
        <v>0</v>
      </c>
      <c r="Z162" s="105">
        <f t="shared" si="42"/>
        <v>0</v>
      </c>
      <c r="AA162" s="105">
        <f t="shared" si="41"/>
        <v>0</v>
      </c>
      <c r="AB162" s="105">
        <f t="shared" si="41"/>
        <v>0</v>
      </c>
      <c r="AC162" s="105">
        <f t="shared" si="41"/>
        <v>0</v>
      </c>
      <c r="AD162" s="105">
        <f t="shared" si="41"/>
        <v>0</v>
      </c>
      <c r="AE162" s="105">
        <f t="shared" si="41"/>
        <v>0</v>
      </c>
      <c r="AF162" s="132">
        <f t="shared" si="49"/>
        <v>0</v>
      </c>
    </row>
    <row r="163" spans="1:35" outlineLevel="1" x14ac:dyDescent="0.25">
      <c r="B163" s="147"/>
      <c r="D163" s="127"/>
      <c r="E163" s="127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32"/>
    </row>
    <row r="164" spans="1:35" outlineLevel="1" x14ac:dyDescent="0.25">
      <c r="C164" s="135" t="s">
        <v>414</v>
      </c>
      <c r="D164" s="127"/>
      <c r="E164" s="127"/>
      <c r="F164" s="136">
        <f t="shared" ref="F164:Q164" si="50">SUM(F86:F163)</f>
        <v>6167.0999999999995</v>
      </c>
      <c r="G164" s="136">
        <f t="shared" si="50"/>
        <v>6022.5999999999995</v>
      </c>
      <c r="H164" s="136">
        <f t="shared" si="50"/>
        <v>5982.4699999999993</v>
      </c>
      <c r="I164" s="136">
        <f t="shared" si="50"/>
        <v>5824.2599999999993</v>
      </c>
      <c r="J164" s="136">
        <f t="shared" si="50"/>
        <v>5841.82</v>
      </c>
      <c r="K164" s="136">
        <f t="shared" si="50"/>
        <v>5764.1999999999989</v>
      </c>
      <c r="L164" s="136">
        <f t="shared" si="50"/>
        <v>5952.2599999999993</v>
      </c>
      <c r="M164" s="136">
        <f t="shared" si="50"/>
        <v>5952.2599999999993</v>
      </c>
      <c r="N164" s="136">
        <f t="shared" si="50"/>
        <v>5917.9099999999989</v>
      </c>
      <c r="O164" s="136">
        <f t="shared" si="50"/>
        <v>0</v>
      </c>
      <c r="P164" s="136">
        <f t="shared" si="50"/>
        <v>0</v>
      </c>
      <c r="Q164" s="136">
        <f t="shared" si="50"/>
        <v>0</v>
      </c>
      <c r="R164" s="136">
        <f t="shared" ref="R164" si="51">SUM(R86:R163)</f>
        <v>53424.880000000005</v>
      </c>
      <c r="T164" s="137">
        <f>SUM(T86:T98,T100:T102,T104:T107,T109:T113,T115:T122,T124:T132,T134:T138,T140:T146,T148)</f>
        <v>19.32798758306896</v>
      </c>
      <c r="U164" s="137">
        <f t="shared" ref="U164:AF164" si="52">SUM(U86:U98,U100:U102,U104:U107,U109:U113,U115:U122,U124:U132,U134:U138,U140:U146,U148)</f>
        <v>18.334302364524572</v>
      </c>
      <c r="V164" s="137">
        <f t="shared" si="52"/>
        <v>15.020187159354101</v>
      </c>
      <c r="W164" s="137">
        <f t="shared" si="52"/>
        <v>14.316071580987026</v>
      </c>
      <c r="X164" s="137">
        <f t="shared" si="52"/>
        <v>14.081350546864794</v>
      </c>
      <c r="Y164" s="137">
        <f t="shared" si="52"/>
        <v>13.25002376199981</v>
      </c>
      <c r="Z164" s="137">
        <f t="shared" si="52"/>
        <v>14</v>
      </c>
      <c r="AA164" s="137">
        <f t="shared" si="52"/>
        <v>14</v>
      </c>
      <c r="AB164" s="137">
        <f t="shared" si="52"/>
        <v>13.750044316139416</v>
      </c>
      <c r="AC164" s="137">
        <f t="shared" si="52"/>
        <v>0</v>
      </c>
      <c r="AD164" s="137">
        <f t="shared" si="52"/>
        <v>0</v>
      </c>
      <c r="AE164" s="137">
        <f t="shared" si="52"/>
        <v>0</v>
      </c>
      <c r="AF164" s="205">
        <f t="shared" si="52"/>
        <v>11.339997276078225</v>
      </c>
      <c r="AI164" s="137">
        <f>SUM(AI86:AI98,AI100:AI102,AI104:AI107,AI109:AI113,AI115:AI123,AI124:AI132,AI134:AI138,AI140:AI146,AI148)</f>
        <v>11.339997276078225</v>
      </c>
    </row>
    <row r="165" spans="1:35" outlineLevel="1" x14ac:dyDescent="0.25">
      <c r="C165" s="135"/>
      <c r="D165" s="127"/>
      <c r="E165" s="127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  <c r="AE165" s="105"/>
      <c r="AF165" s="132"/>
    </row>
    <row r="166" spans="1:35" outlineLevel="1" x14ac:dyDescent="0.25">
      <c r="B166" s="7" t="s">
        <v>416</v>
      </c>
      <c r="D166" s="127"/>
      <c r="E166" s="127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  <c r="AE166" s="105"/>
      <c r="AF166" s="132"/>
    </row>
    <row r="167" spans="1:35" outlineLevel="2" x14ac:dyDescent="0.25">
      <c r="A167" s="103" t="str">
        <f t="shared" ref="A167:A199" si="53">+$A$4&amp;$A$85&amp;B167</f>
        <v>SOUTH PRAIRIECommercial1.5YDCOM1W</v>
      </c>
      <c r="B167" s="103" t="s">
        <v>417</v>
      </c>
      <c r="C167" s="103" t="s">
        <v>418</v>
      </c>
      <c r="D167" s="127">
        <v>0</v>
      </c>
      <c r="E167" s="127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f t="shared" ref="R167:R199" si="54">SUM(F167:Q167)</f>
        <v>0</v>
      </c>
      <c r="T167" s="105">
        <f t="shared" ref="T167:U182" si="55">+IFERROR(F167/$D167,0)</f>
        <v>0</v>
      </c>
      <c r="U167" s="105">
        <f t="shared" si="55"/>
        <v>0</v>
      </c>
      <c r="V167" s="105">
        <f>+IFERROR(H167/$E167,0)</f>
        <v>0</v>
      </c>
      <c r="W167" s="105">
        <f t="shared" ref="W167:AE182" si="56">+IFERROR(I167/$E167,0)</f>
        <v>0</v>
      </c>
      <c r="X167" s="105">
        <f t="shared" si="56"/>
        <v>0</v>
      </c>
      <c r="Y167" s="105">
        <f t="shared" si="56"/>
        <v>0</v>
      </c>
      <c r="Z167" s="105">
        <f t="shared" si="56"/>
        <v>0</v>
      </c>
      <c r="AA167" s="105">
        <f t="shared" si="56"/>
        <v>0</v>
      </c>
      <c r="AB167" s="105">
        <f t="shared" si="56"/>
        <v>0</v>
      </c>
      <c r="AC167" s="105">
        <f t="shared" si="56"/>
        <v>0</v>
      </c>
      <c r="AD167" s="105">
        <f t="shared" si="56"/>
        <v>0</v>
      </c>
      <c r="AE167" s="105">
        <f t="shared" si="56"/>
        <v>0</v>
      </c>
      <c r="AF167" s="132">
        <f t="shared" ref="AF167:AF199" si="57">+SUM(T167:AE167)/$AD$2</f>
        <v>0</v>
      </c>
    </row>
    <row r="168" spans="1:35" outlineLevel="2" x14ac:dyDescent="0.25">
      <c r="A168" s="103" t="str">
        <f t="shared" si="53"/>
        <v>SOUTH PRAIRIECommercial1.5YDFOOD1W</v>
      </c>
      <c r="B168" s="103" t="s">
        <v>419</v>
      </c>
      <c r="C168" s="103" t="s">
        <v>420</v>
      </c>
      <c r="D168" s="127">
        <v>0</v>
      </c>
      <c r="E168" s="127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f t="shared" si="54"/>
        <v>0</v>
      </c>
      <c r="T168" s="105">
        <f t="shared" si="55"/>
        <v>0</v>
      </c>
      <c r="U168" s="105">
        <f t="shared" si="55"/>
        <v>0</v>
      </c>
      <c r="V168" s="105">
        <f t="shared" ref="V168:AE199" si="58">+IFERROR(H168/$E168,0)</f>
        <v>0</v>
      </c>
      <c r="W168" s="105">
        <f t="shared" si="56"/>
        <v>0</v>
      </c>
      <c r="X168" s="105">
        <f t="shared" si="56"/>
        <v>0</v>
      </c>
      <c r="Y168" s="105">
        <f t="shared" si="56"/>
        <v>0</v>
      </c>
      <c r="Z168" s="105">
        <f t="shared" si="56"/>
        <v>0</v>
      </c>
      <c r="AA168" s="105">
        <f t="shared" si="56"/>
        <v>0</v>
      </c>
      <c r="AB168" s="105">
        <f t="shared" si="56"/>
        <v>0</v>
      </c>
      <c r="AC168" s="105">
        <f t="shared" si="56"/>
        <v>0</v>
      </c>
      <c r="AD168" s="105">
        <f t="shared" si="56"/>
        <v>0</v>
      </c>
      <c r="AE168" s="105">
        <f t="shared" si="56"/>
        <v>0</v>
      </c>
      <c r="AF168" s="132">
        <f t="shared" si="57"/>
        <v>0</v>
      </c>
    </row>
    <row r="169" spans="1:35" outlineLevel="2" x14ac:dyDescent="0.25">
      <c r="A169" s="103" t="str">
        <f t="shared" si="53"/>
        <v>SOUTH PRAIRIECommercial2YDCOM1W</v>
      </c>
      <c r="B169" s="103" t="s">
        <v>421</v>
      </c>
      <c r="C169" s="103" t="s">
        <v>422</v>
      </c>
      <c r="D169" s="127">
        <v>0</v>
      </c>
      <c r="E169" s="127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f t="shared" si="54"/>
        <v>0</v>
      </c>
      <c r="T169" s="105">
        <f t="shared" si="55"/>
        <v>0</v>
      </c>
      <c r="U169" s="105">
        <f t="shared" si="55"/>
        <v>0</v>
      </c>
      <c r="V169" s="105">
        <f t="shared" si="58"/>
        <v>0</v>
      </c>
      <c r="W169" s="105">
        <f t="shared" si="56"/>
        <v>0</v>
      </c>
      <c r="X169" s="105">
        <f t="shared" si="56"/>
        <v>0</v>
      </c>
      <c r="Y169" s="105">
        <f t="shared" si="56"/>
        <v>0</v>
      </c>
      <c r="Z169" s="105">
        <f t="shared" si="56"/>
        <v>0</v>
      </c>
      <c r="AA169" s="105">
        <f t="shared" si="56"/>
        <v>0</v>
      </c>
      <c r="AB169" s="105">
        <f t="shared" si="56"/>
        <v>0</v>
      </c>
      <c r="AC169" s="105">
        <f t="shared" si="56"/>
        <v>0</v>
      </c>
      <c r="AD169" s="105">
        <f t="shared" si="56"/>
        <v>0</v>
      </c>
      <c r="AE169" s="105">
        <f t="shared" si="56"/>
        <v>0</v>
      </c>
      <c r="AF169" s="105">
        <f t="shared" si="57"/>
        <v>0</v>
      </c>
    </row>
    <row r="170" spans="1:35" outlineLevel="2" x14ac:dyDescent="0.25">
      <c r="A170" s="103" t="str">
        <f t="shared" si="53"/>
        <v>SOUTH PRAIRIECommercial2YDCOM2W</v>
      </c>
      <c r="B170" s="103" t="s">
        <v>423</v>
      </c>
      <c r="C170" s="103" t="s">
        <v>424</v>
      </c>
      <c r="D170" s="127">
        <v>0</v>
      </c>
      <c r="E170" s="127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f t="shared" si="54"/>
        <v>0</v>
      </c>
      <c r="T170" s="105">
        <f t="shared" si="55"/>
        <v>0</v>
      </c>
      <c r="U170" s="105">
        <f t="shared" si="55"/>
        <v>0</v>
      </c>
      <c r="V170" s="105">
        <f t="shared" si="58"/>
        <v>0</v>
      </c>
      <c r="W170" s="105">
        <f t="shared" si="56"/>
        <v>0</v>
      </c>
      <c r="X170" s="105">
        <f t="shared" si="56"/>
        <v>0</v>
      </c>
      <c r="Y170" s="105">
        <f t="shared" si="56"/>
        <v>0</v>
      </c>
      <c r="Z170" s="105">
        <f t="shared" si="56"/>
        <v>0</v>
      </c>
      <c r="AA170" s="105">
        <f t="shared" si="56"/>
        <v>0</v>
      </c>
      <c r="AB170" s="105">
        <f t="shared" si="56"/>
        <v>0</v>
      </c>
      <c r="AC170" s="105">
        <f t="shared" si="56"/>
        <v>0</v>
      </c>
      <c r="AD170" s="105">
        <f t="shared" si="56"/>
        <v>0</v>
      </c>
      <c r="AE170" s="105">
        <f t="shared" si="56"/>
        <v>0</v>
      </c>
      <c r="AF170" s="105">
        <f t="shared" si="57"/>
        <v>0</v>
      </c>
    </row>
    <row r="171" spans="1:35" outlineLevel="2" x14ac:dyDescent="0.25">
      <c r="A171" s="103" t="str">
        <f t="shared" si="53"/>
        <v>SOUTH PRAIRIECommercial2YDCOM3W</v>
      </c>
      <c r="B171" s="103" t="s">
        <v>425</v>
      </c>
      <c r="C171" s="103" t="s">
        <v>426</v>
      </c>
      <c r="D171" s="127">
        <v>0</v>
      </c>
      <c r="E171" s="127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f t="shared" si="54"/>
        <v>0</v>
      </c>
      <c r="T171" s="105">
        <f t="shared" si="55"/>
        <v>0</v>
      </c>
      <c r="U171" s="105">
        <f t="shared" si="55"/>
        <v>0</v>
      </c>
      <c r="V171" s="105">
        <f t="shared" si="58"/>
        <v>0</v>
      </c>
      <c r="W171" s="105">
        <f t="shared" si="56"/>
        <v>0</v>
      </c>
      <c r="X171" s="105">
        <f t="shared" si="56"/>
        <v>0</v>
      </c>
      <c r="Y171" s="105">
        <f t="shared" si="56"/>
        <v>0</v>
      </c>
      <c r="Z171" s="105">
        <f t="shared" si="56"/>
        <v>0</v>
      </c>
      <c r="AA171" s="105">
        <f t="shared" si="56"/>
        <v>0</v>
      </c>
      <c r="AB171" s="105">
        <f t="shared" si="56"/>
        <v>0</v>
      </c>
      <c r="AC171" s="105">
        <f t="shared" si="56"/>
        <v>0</v>
      </c>
      <c r="AD171" s="105">
        <f t="shared" si="56"/>
        <v>0</v>
      </c>
      <c r="AE171" s="105">
        <f t="shared" si="56"/>
        <v>0</v>
      </c>
      <c r="AF171" s="105">
        <f t="shared" si="57"/>
        <v>0</v>
      </c>
    </row>
    <row r="172" spans="1:35" outlineLevel="2" x14ac:dyDescent="0.25">
      <c r="A172" s="103" t="str">
        <f t="shared" si="53"/>
        <v>SOUTH PRAIRIECommercial2YDCOM4W</v>
      </c>
      <c r="B172" s="103" t="s">
        <v>427</v>
      </c>
      <c r="C172" s="103" t="s">
        <v>428</v>
      </c>
      <c r="D172" s="127">
        <v>0</v>
      </c>
      <c r="E172" s="127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f t="shared" si="54"/>
        <v>0</v>
      </c>
      <c r="T172" s="105">
        <f t="shared" si="55"/>
        <v>0</v>
      </c>
      <c r="U172" s="105">
        <f t="shared" si="55"/>
        <v>0</v>
      </c>
      <c r="V172" s="105">
        <f t="shared" si="58"/>
        <v>0</v>
      </c>
      <c r="W172" s="105">
        <f t="shared" si="56"/>
        <v>0</v>
      </c>
      <c r="X172" s="105">
        <f t="shared" si="56"/>
        <v>0</v>
      </c>
      <c r="Y172" s="105">
        <f t="shared" si="56"/>
        <v>0</v>
      </c>
      <c r="Z172" s="105">
        <f t="shared" si="56"/>
        <v>0</v>
      </c>
      <c r="AA172" s="105">
        <f t="shared" si="56"/>
        <v>0</v>
      </c>
      <c r="AB172" s="105">
        <f t="shared" si="56"/>
        <v>0</v>
      </c>
      <c r="AC172" s="105">
        <f t="shared" si="56"/>
        <v>0</v>
      </c>
      <c r="AD172" s="105">
        <f t="shared" si="56"/>
        <v>0</v>
      </c>
      <c r="AE172" s="105">
        <f t="shared" si="56"/>
        <v>0</v>
      </c>
      <c r="AF172" s="132">
        <f t="shared" si="57"/>
        <v>0</v>
      </c>
    </row>
    <row r="173" spans="1:35" outlineLevel="2" x14ac:dyDescent="0.25">
      <c r="A173" s="103" t="str">
        <f t="shared" si="53"/>
        <v>SOUTH PRAIRIECommercial2YDCOMEW</v>
      </c>
      <c r="B173" s="103" t="s">
        <v>429</v>
      </c>
      <c r="C173" s="103" t="s">
        <v>430</v>
      </c>
      <c r="D173" s="127">
        <v>0</v>
      </c>
      <c r="E173" s="127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f t="shared" si="54"/>
        <v>0</v>
      </c>
      <c r="T173" s="105">
        <f t="shared" si="55"/>
        <v>0</v>
      </c>
      <c r="U173" s="105">
        <f t="shared" si="55"/>
        <v>0</v>
      </c>
      <c r="V173" s="105">
        <f t="shared" si="58"/>
        <v>0</v>
      </c>
      <c r="W173" s="105">
        <f t="shared" si="56"/>
        <v>0</v>
      </c>
      <c r="X173" s="105">
        <f t="shared" si="56"/>
        <v>0</v>
      </c>
      <c r="Y173" s="105">
        <f t="shared" si="56"/>
        <v>0</v>
      </c>
      <c r="Z173" s="105">
        <f t="shared" si="56"/>
        <v>0</v>
      </c>
      <c r="AA173" s="105">
        <f t="shared" si="56"/>
        <v>0</v>
      </c>
      <c r="AB173" s="105">
        <f t="shared" si="56"/>
        <v>0</v>
      </c>
      <c r="AC173" s="105">
        <f t="shared" si="56"/>
        <v>0</v>
      </c>
      <c r="AD173" s="105">
        <f t="shared" si="56"/>
        <v>0</v>
      </c>
      <c r="AE173" s="105">
        <f t="shared" si="56"/>
        <v>0</v>
      </c>
      <c r="AF173" s="132">
        <f t="shared" si="57"/>
        <v>0</v>
      </c>
    </row>
    <row r="174" spans="1:35" outlineLevel="2" x14ac:dyDescent="0.25">
      <c r="A174" s="103" t="str">
        <f t="shared" si="53"/>
        <v>SOUTH PRAIRIECommercial2YDFOOD1W</v>
      </c>
      <c r="B174" s="103" t="s">
        <v>431</v>
      </c>
      <c r="C174" s="103" t="s">
        <v>432</v>
      </c>
      <c r="D174" s="127">
        <v>0</v>
      </c>
      <c r="E174" s="127">
        <v>0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f t="shared" si="54"/>
        <v>0</v>
      </c>
      <c r="T174" s="105">
        <f t="shared" si="55"/>
        <v>0</v>
      </c>
      <c r="U174" s="105">
        <f t="shared" si="55"/>
        <v>0</v>
      </c>
      <c r="V174" s="105">
        <f t="shared" si="58"/>
        <v>0</v>
      </c>
      <c r="W174" s="105">
        <f t="shared" si="56"/>
        <v>0</v>
      </c>
      <c r="X174" s="105">
        <f t="shared" si="56"/>
        <v>0</v>
      </c>
      <c r="Y174" s="105">
        <f t="shared" si="56"/>
        <v>0</v>
      </c>
      <c r="Z174" s="105">
        <f t="shared" si="56"/>
        <v>0</v>
      </c>
      <c r="AA174" s="105">
        <f t="shared" si="56"/>
        <v>0</v>
      </c>
      <c r="AB174" s="105">
        <f t="shared" si="56"/>
        <v>0</v>
      </c>
      <c r="AC174" s="105">
        <f t="shared" si="56"/>
        <v>0</v>
      </c>
      <c r="AD174" s="105">
        <f t="shared" si="56"/>
        <v>0</v>
      </c>
      <c r="AE174" s="105">
        <f t="shared" si="56"/>
        <v>0</v>
      </c>
      <c r="AF174" s="105">
        <f t="shared" si="57"/>
        <v>0</v>
      </c>
    </row>
    <row r="175" spans="1:35" outlineLevel="2" x14ac:dyDescent="0.25">
      <c r="A175" s="103" t="str">
        <f t="shared" si="53"/>
        <v>SOUTH PRAIRIECommercial2YDOCC1W</v>
      </c>
      <c r="B175" s="103" t="s">
        <v>433</v>
      </c>
      <c r="C175" s="103" t="s">
        <v>434</v>
      </c>
      <c r="D175" s="127">
        <v>0</v>
      </c>
      <c r="E175" s="127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f t="shared" si="54"/>
        <v>0</v>
      </c>
      <c r="T175" s="105">
        <f t="shared" si="55"/>
        <v>0</v>
      </c>
      <c r="U175" s="105">
        <f t="shared" si="55"/>
        <v>0</v>
      </c>
      <c r="V175" s="105">
        <f t="shared" si="58"/>
        <v>0</v>
      </c>
      <c r="W175" s="105">
        <f t="shared" si="56"/>
        <v>0</v>
      </c>
      <c r="X175" s="105">
        <f t="shared" si="56"/>
        <v>0</v>
      </c>
      <c r="Y175" s="105">
        <f t="shared" si="56"/>
        <v>0</v>
      </c>
      <c r="Z175" s="105">
        <f t="shared" si="56"/>
        <v>0</v>
      </c>
      <c r="AA175" s="105">
        <f t="shared" si="56"/>
        <v>0</v>
      </c>
      <c r="AB175" s="105">
        <f t="shared" si="56"/>
        <v>0</v>
      </c>
      <c r="AC175" s="105">
        <f t="shared" si="56"/>
        <v>0</v>
      </c>
      <c r="AD175" s="105">
        <f t="shared" si="56"/>
        <v>0</v>
      </c>
      <c r="AE175" s="105">
        <f t="shared" si="56"/>
        <v>0</v>
      </c>
      <c r="AF175" s="105">
        <f t="shared" si="57"/>
        <v>0</v>
      </c>
    </row>
    <row r="176" spans="1:35" outlineLevel="2" x14ac:dyDescent="0.25">
      <c r="A176" s="103" t="str">
        <f t="shared" si="53"/>
        <v>SOUTH PRAIRIECommercial2YDOCC2W</v>
      </c>
      <c r="B176" s="103" t="s">
        <v>435</v>
      </c>
      <c r="C176" s="103" t="s">
        <v>436</v>
      </c>
      <c r="D176" s="127">
        <v>0</v>
      </c>
      <c r="E176" s="127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f t="shared" si="54"/>
        <v>0</v>
      </c>
      <c r="T176" s="105">
        <f t="shared" si="55"/>
        <v>0</v>
      </c>
      <c r="U176" s="105">
        <f t="shared" si="55"/>
        <v>0</v>
      </c>
      <c r="V176" s="105">
        <f t="shared" si="58"/>
        <v>0</v>
      </c>
      <c r="W176" s="105">
        <f t="shared" si="56"/>
        <v>0</v>
      </c>
      <c r="X176" s="105">
        <f t="shared" si="56"/>
        <v>0</v>
      </c>
      <c r="Y176" s="105">
        <f t="shared" si="56"/>
        <v>0</v>
      </c>
      <c r="Z176" s="105">
        <f t="shared" si="56"/>
        <v>0</v>
      </c>
      <c r="AA176" s="105">
        <f t="shared" si="56"/>
        <v>0</v>
      </c>
      <c r="AB176" s="105">
        <f t="shared" si="56"/>
        <v>0</v>
      </c>
      <c r="AC176" s="105">
        <f t="shared" si="56"/>
        <v>0</v>
      </c>
      <c r="AD176" s="105">
        <f t="shared" si="56"/>
        <v>0</v>
      </c>
      <c r="AE176" s="105">
        <f t="shared" si="56"/>
        <v>0</v>
      </c>
      <c r="AF176" s="105">
        <f t="shared" si="57"/>
        <v>0</v>
      </c>
    </row>
    <row r="177" spans="1:32" outlineLevel="2" x14ac:dyDescent="0.25">
      <c r="A177" s="103" t="str">
        <f t="shared" si="53"/>
        <v>SOUTH PRAIRIECommercial2YDOCC3W</v>
      </c>
      <c r="B177" s="103" t="s">
        <v>437</v>
      </c>
      <c r="C177" s="103" t="s">
        <v>438</v>
      </c>
      <c r="D177" s="127">
        <v>0</v>
      </c>
      <c r="E177" s="127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f t="shared" si="54"/>
        <v>0</v>
      </c>
      <c r="T177" s="105">
        <f t="shared" si="55"/>
        <v>0</v>
      </c>
      <c r="U177" s="105">
        <f t="shared" si="55"/>
        <v>0</v>
      </c>
      <c r="V177" s="105">
        <f t="shared" si="58"/>
        <v>0</v>
      </c>
      <c r="W177" s="105">
        <f t="shared" si="56"/>
        <v>0</v>
      </c>
      <c r="X177" s="105">
        <f t="shared" si="56"/>
        <v>0</v>
      </c>
      <c r="Y177" s="105">
        <f t="shared" si="56"/>
        <v>0</v>
      </c>
      <c r="Z177" s="105">
        <f t="shared" si="56"/>
        <v>0</v>
      </c>
      <c r="AA177" s="105">
        <f t="shared" si="56"/>
        <v>0</v>
      </c>
      <c r="AB177" s="105">
        <f t="shared" si="56"/>
        <v>0</v>
      </c>
      <c r="AC177" s="105">
        <f t="shared" si="56"/>
        <v>0</v>
      </c>
      <c r="AD177" s="105">
        <f t="shared" si="56"/>
        <v>0</v>
      </c>
      <c r="AE177" s="105">
        <f t="shared" si="56"/>
        <v>0</v>
      </c>
      <c r="AF177" s="105">
        <f t="shared" si="57"/>
        <v>0</v>
      </c>
    </row>
    <row r="178" spans="1:32" outlineLevel="2" x14ac:dyDescent="0.25">
      <c r="A178" s="103" t="str">
        <f t="shared" si="53"/>
        <v>SOUTH PRAIRIECommercial2YDOCC4W</v>
      </c>
      <c r="B178" s="103" t="s">
        <v>439</v>
      </c>
      <c r="C178" s="103" t="s">
        <v>440</v>
      </c>
      <c r="D178" s="127">
        <v>0</v>
      </c>
      <c r="E178" s="127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f t="shared" si="54"/>
        <v>0</v>
      </c>
      <c r="T178" s="105">
        <f t="shared" si="55"/>
        <v>0</v>
      </c>
      <c r="U178" s="105">
        <f t="shared" si="55"/>
        <v>0</v>
      </c>
      <c r="V178" s="105">
        <f t="shared" si="58"/>
        <v>0</v>
      </c>
      <c r="W178" s="105">
        <f t="shared" si="56"/>
        <v>0</v>
      </c>
      <c r="X178" s="105">
        <f t="shared" si="56"/>
        <v>0</v>
      </c>
      <c r="Y178" s="105">
        <f t="shared" si="56"/>
        <v>0</v>
      </c>
      <c r="Z178" s="105">
        <f t="shared" si="56"/>
        <v>0</v>
      </c>
      <c r="AA178" s="105">
        <f t="shared" si="56"/>
        <v>0</v>
      </c>
      <c r="AB178" s="105">
        <f t="shared" si="56"/>
        <v>0</v>
      </c>
      <c r="AC178" s="105">
        <f t="shared" si="56"/>
        <v>0</v>
      </c>
      <c r="AD178" s="105">
        <f t="shared" si="56"/>
        <v>0</v>
      </c>
      <c r="AE178" s="105">
        <f t="shared" si="56"/>
        <v>0</v>
      </c>
      <c r="AF178" s="105">
        <f t="shared" si="57"/>
        <v>0</v>
      </c>
    </row>
    <row r="179" spans="1:32" outlineLevel="2" x14ac:dyDescent="0.25">
      <c r="A179" s="103" t="str">
        <f t="shared" si="53"/>
        <v>SOUTH PRAIRIECommercial2YDOCCEW</v>
      </c>
      <c r="B179" s="103" t="s">
        <v>441</v>
      </c>
      <c r="C179" s="103" t="s">
        <v>442</v>
      </c>
      <c r="D179" s="127">
        <v>0</v>
      </c>
      <c r="E179" s="127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f t="shared" si="54"/>
        <v>0</v>
      </c>
      <c r="T179" s="105">
        <f t="shared" si="55"/>
        <v>0</v>
      </c>
      <c r="U179" s="105">
        <f t="shared" si="55"/>
        <v>0</v>
      </c>
      <c r="V179" s="105">
        <f t="shared" si="58"/>
        <v>0</v>
      </c>
      <c r="W179" s="105">
        <f t="shared" si="56"/>
        <v>0</v>
      </c>
      <c r="X179" s="105">
        <f t="shared" si="56"/>
        <v>0</v>
      </c>
      <c r="Y179" s="105">
        <f t="shared" si="56"/>
        <v>0</v>
      </c>
      <c r="Z179" s="105">
        <f t="shared" si="56"/>
        <v>0</v>
      </c>
      <c r="AA179" s="105">
        <f t="shared" si="56"/>
        <v>0</v>
      </c>
      <c r="AB179" s="105">
        <f t="shared" si="56"/>
        <v>0</v>
      </c>
      <c r="AC179" s="105">
        <f t="shared" si="56"/>
        <v>0</v>
      </c>
      <c r="AD179" s="105">
        <f t="shared" si="56"/>
        <v>0</v>
      </c>
      <c r="AE179" s="105">
        <f t="shared" si="56"/>
        <v>0</v>
      </c>
      <c r="AF179" s="105">
        <f t="shared" si="57"/>
        <v>0</v>
      </c>
    </row>
    <row r="180" spans="1:32" outlineLevel="2" x14ac:dyDescent="0.25">
      <c r="A180" s="103" t="str">
        <f t="shared" si="53"/>
        <v>SOUTH PRAIRIECommercial64FOOD1W</v>
      </c>
      <c r="B180" s="103" t="s">
        <v>443</v>
      </c>
      <c r="C180" s="103" t="s">
        <v>444</v>
      </c>
      <c r="D180" s="127">
        <v>0</v>
      </c>
      <c r="E180" s="127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f t="shared" si="54"/>
        <v>0</v>
      </c>
      <c r="T180" s="105">
        <f t="shared" si="55"/>
        <v>0</v>
      </c>
      <c r="U180" s="105">
        <f t="shared" si="55"/>
        <v>0</v>
      </c>
      <c r="V180" s="105">
        <f t="shared" si="58"/>
        <v>0</v>
      </c>
      <c r="W180" s="105">
        <f t="shared" si="56"/>
        <v>0</v>
      </c>
      <c r="X180" s="105">
        <f t="shared" si="56"/>
        <v>0</v>
      </c>
      <c r="Y180" s="105">
        <f t="shared" si="56"/>
        <v>0</v>
      </c>
      <c r="Z180" s="105">
        <f t="shared" si="56"/>
        <v>0</v>
      </c>
      <c r="AA180" s="105">
        <f t="shared" si="56"/>
        <v>0</v>
      </c>
      <c r="AB180" s="105">
        <f t="shared" si="56"/>
        <v>0</v>
      </c>
      <c r="AC180" s="105">
        <f t="shared" si="56"/>
        <v>0</v>
      </c>
      <c r="AD180" s="105">
        <f t="shared" si="56"/>
        <v>0</v>
      </c>
      <c r="AE180" s="105">
        <f t="shared" si="56"/>
        <v>0</v>
      </c>
      <c r="AF180" s="105">
        <f t="shared" si="57"/>
        <v>0</v>
      </c>
    </row>
    <row r="181" spans="1:32" outlineLevel="2" x14ac:dyDescent="0.25">
      <c r="A181" s="103" t="str">
        <f t="shared" si="53"/>
        <v>SOUTH PRAIRIECommercial6YDCOM1W</v>
      </c>
      <c r="B181" s="103" t="s">
        <v>445</v>
      </c>
      <c r="C181" s="103" t="s">
        <v>446</v>
      </c>
      <c r="D181" s="127">
        <v>0</v>
      </c>
      <c r="E181" s="127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f t="shared" si="54"/>
        <v>0</v>
      </c>
      <c r="T181" s="105">
        <f t="shared" si="55"/>
        <v>0</v>
      </c>
      <c r="U181" s="105">
        <f t="shared" si="55"/>
        <v>0</v>
      </c>
      <c r="V181" s="105">
        <f t="shared" si="58"/>
        <v>0</v>
      </c>
      <c r="W181" s="105">
        <f t="shared" si="56"/>
        <v>0</v>
      </c>
      <c r="X181" s="105">
        <f t="shared" si="56"/>
        <v>0</v>
      </c>
      <c r="Y181" s="105">
        <f t="shared" si="56"/>
        <v>0</v>
      </c>
      <c r="Z181" s="105">
        <f t="shared" si="56"/>
        <v>0</v>
      </c>
      <c r="AA181" s="105">
        <f t="shared" si="56"/>
        <v>0</v>
      </c>
      <c r="AB181" s="105">
        <f t="shared" si="56"/>
        <v>0</v>
      </c>
      <c r="AC181" s="105">
        <f t="shared" si="56"/>
        <v>0</v>
      </c>
      <c r="AD181" s="105">
        <f t="shared" si="56"/>
        <v>0</v>
      </c>
      <c r="AE181" s="105">
        <f t="shared" si="56"/>
        <v>0</v>
      </c>
      <c r="AF181" s="105">
        <f t="shared" si="57"/>
        <v>0</v>
      </c>
    </row>
    <row r="182" spans="1:32" outlineLevel="2" x14ac:dyDescent="0.25">
      <c r="A182" s="103" t="str">
        <f t="shared" si="53"/>
        <v>SOUTH PRAIRIECommercial6YDCOM2W</v>
      </c>
      <c r="B182" s="103" t="s">
        <v>447</v>
      </c>
      <c r="C182" s="103" t="s">
        <v>448</v>
      </c>
      <c r="D182" s="127">
        <v>0</v>
      </c>
      <c r="E182" s="127">
        <v>0</v>
      </c>
      <c r="F182" s="129"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f t="shared" si="54"/>
        <v>0</v>
      </c>
      <c r="T182" s="105">
        <f t="shared" si="55"/>
        <v>0</v>
      </c>
      <c r="U182" s="105">
        <f t="shared" si="55"/>
        <v>0</v>
      </c>
      <c r="V182" s="105">
        <f t="shared" si="58"/>
        <v>0</v>
      </c>
      <c r="W182" s="105">
        <f t="shared" si="56"/>
        <v>0</v>
      </c>
      <c r="X182" s="105">
        <f t="shared" si="56"/>
        <v>0</v>
      </c>
      <c r="Y182" s="105">
        <f t="shared" si="56"/>
        <v>0</v>
      </c>
      <c r="Z182" s="105">
        <f t="shared" si="56"/>
        <v>0</v>
      </c>
      <c r="AA182" s="105">
        <f t="shared" si="56"/>
        <v>0</v>
      </c>
      <c r="AB182" s="105">
        <f t="shared" si="56"/>
        <v>0</v>
      </c>
      <c r="AC182" s="105">
        <f t="shared" si="56"/>
        <v>0</v>
      </c>
      <c r="AD182" s="105">
        <f t="shared" si="56"/>
        <v>0</v>
      </c>
      <c r="AE182" s="105">
        <f t="shared" si="56"/>
        <v>0</v>
      </c>
      <c r="AF182" s="105">
        <f t="shared" si="57"/>
        <v>0</v>
      </c>
    </row>
    <row r="183" spans="1:32" outlineLevel="2" x14ac:dyDescent="0.25">
      <c r="A183" s="103" t="str">
        <f t="shared" si="53"/>
        <v>SOUTH PRAIRIECommercial6YDCOM3W</v>
      </c>
      <c r="B183" s="103" t="s">
        <v>449</v>
      </c>
      <c r="C183" s="103" t="s">
        <v>450</v>
      </c>
      <c r="D183" s="127">
        <v>0</v>
      </c>
      <c r="E183" s="127">
        <v>0</v>
      </c>
      <c r="F183" s="129"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f t="shared" si="54"/>
        <v>0</v>
      </c>
      <c r="T183" s="105">
        <f t="shared" ref="T183:U199" si="59">+IFERROR(F183/$D183,0)</f>
        <v>0</v>
      </c>
      <c r="U183" s="105">
        <f t="shared" si="59"/>
        <v>0</v>
      </c>
      <c r="V183" s="105">
        <f t="shared" si="58"/>
        <v>0</v>
      </c>
      <c r="W183" s="105">
        <f t="shared" si="58"/>
        <v>0</v>
      </c>
      <c r="X183" s="105">
        <f t="shared" si="58"/>
        <v>0</v>
      </c>
      <c r="Y183" s="105">
        <f t="shared" si="58"/>
        <v>0</v>
      </c>
      <c r="Z183" s="105">
        <f t="shared" si="58"/>
        <v>0</v>
      </c>
      <c r="AA183" s="105">
        <f t="shared" si="58"/>
        <v>0</v>
      </c>
      <c r="AB183" s="105">
        <f t="shared" si="58"/>
        <v>0</v>
      </c>
      <c r="AC183" s="105">
        <f t="shared" si="58"/>
        <v>0</v>
      </c>
      <c r="AD183" s="105">
        <f t="shared" si="58"/>
        <v>0</v>
      </c>
      <c r="AE183" s="105">
        <f t="shared" si="58"/>
        <v>0</v>
      </c>
      <c r="AF183" s="105">
        <f t="shared" si="57"/>
        <v>0</v>
      </c>
    </row>
    <row r="184" spans="1:32" outlineLevel="2" x14ac:dyDescent="0.25">
      <c r="A184" s="103" t="str">
        <f t="shared" si="53"/>
        <v>SOUTH PRAIRIECommercial6YDCOM4W</v>
      </c>
      <c r="B184" s="103" t="s">
        <v>451</v>
      </c>
      <c r="C184" s="103" t="s">
        <v>452</v>
      </c>
      <c r="D184" s="127">
        <v>0</v>
      </c>
      <c r="E184" s="127">
        <v>0</v>
      </c>
      <c r="F184" s="129"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f t="shared" si="54"/>
        <v>0</v>
      </c>
      <c r="T184" s="105">
        <f t="shared" si="59"/>
        <v>0</v>
      </c>
      <c r="U184" s="105">
        <f t="shared" si="59"/>
        <v>0</v>
      </c>
      <c r="V184" s="105">
        <f t="shared" si="58"/>
        <v>0</v>
      </c>
      <c r="W184" s="105">
        <f t="shared" si="58"/>
        <v>0</v>
      </c>
      <c r="X184" s="105">
        <f t="shared" si="58"/>
        <v>0</v>
      </c>
      <c r="Y184" s="105">
        <f t="shared" si="58"/>
        <v>0</v>
      </c>
      <c r="Z184" s="105">
        <f t="shared" si="58"/>
        <v>0</v>
      </c>
      <c r="AA184" s="105">
        <f t="shared" si="58"/>
        <v>0</v>
      </c>
      <c r="AB184" s="105">
        <f t="shared" si="58"/>
        <v>0</v>
      </c>
      <c r="AC184" s="105">
        <f t="shared" si="58"/>
        <v>0</v>
      </c>
      <c r="AD184" s="105">
        <f t="shared" si="58"/>
        <v>0</v>
      </c>
      <c r="AE184" s="105">
        <f t="shared" si="58"/>
        <v>0</v>
      </c>
      <c r="AF184" s="105">
        <f t="shared" si="57"/>
        <v>0</v>
      </c>
    </row>
    <row r="185" spans="1:32" outlineLevel="2" x14ac:dyDescent="0.25">
      <c r="A185" s="103" t="str">
        <f t="shared" si="53"/>
        <v>SOUTH PRAIRIECommercial6YDCOM5W</v>
      </c>
      <c r="B185" s="103" t="s">
        <v>453</v>
      </c>
      <c r="C185" s="103" t="s">
        <v>454</v>
      </c>
      <c r="D185" s="127">
        <v>0</v>
      </c>
      <c r="E185" s="127">
        <v>0</v>
      </c>
      <c r="F185" s="129"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f t="shared" si="54"/>
        <v>0</v>
      </c>
      <c r="T185" s="105">
        <f t="shared" si="59"/>
        <v>0</v>
      </c>
      <c r="U185" s="105">
        <f t="shared" si="59"/>
        <v>0</v>
      </c>
      <c r="V185" s="105">
        <f t="shared" si="58"/>
        <v>0</v>
      </c>
      <c r="W185" s="105">
        <f t="shared" si="58"/>
        <v>0</v>
      </c>
      <c r="X185" s="105">
        <f t="shared" si="58"/>
        <v>0</v>
      </c>
      <c r="Y185" s="105">
        <f t="shared" si="58"/>
        <v>0</v>
      </c>
      <c r="Z185" s="105">
        <f t="shared" si="58"/>
        <v>0</v>
      </c>
      <c r="AA185" s="105">
        <f t="shared" si="58"/>
        <v>0</v>
      </c>
      <c r="AB185" s="105">
        <f t="shared" si="58"/>
        <v>0</v>
      </c>
      <c r="AC185" s="105">
        <f t="shared" si="58"/>
        <v>0</v>
      </c>
      <c r="AD185" s="105">
        <f t="shared" si="58"/>
        <v>0</v>
      </c>
      <c r="AE185" s="105">
        <f t="shared" si="58"/>
        <v>0</v>
      </c>
      <c r="AF185" s="105">
        <f t="shared" si="57"/>
        <v>0</v>
      </c>
    </row>
    <row r="186" spans="1:32" outlineLevel="2" x14ac:dyDescent="0.25">
      <c r="A186" s="103" t="str">
        <f t="shared" si="53"/>
        <v>SOUTH PRAIRIECommercial6YDCOMEW</v>
      </c>
      <c r="B186" s="103" t="s">
        <v>455</v>
      </c>
      <c r="C186" s="103" t="s">
        <v>456</v>
      </c>
      <c r="D186" s="127">
        <v>0</v>
      </c>
      <c r="E186" s="127">
        <v>0</v>
      </c>
      <c r="F186" s="129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f t="shared" si="54"/>
        <v>0</v>
      </c>
      <c r="T186" s="105">
        <f t="shared" si="59"/>
        <v>0</v>
      </c>
      <c r="U186" s="105">
        <f t="shared" si="59"/>
        <v>0</v>
      </c>
      <c r="V186" s="105">
        <f t="shared" si="58"/>
        <v>0</v>
      </c>
      <c r="W186" s="105">
        <f t="shared" si="58"/>
        <v>0</v>
      </c>
      <c r="X186" s="105">
        <f t="shared" si="58"/>
        <v>0</v>
      </c>
      <c r="Y186" s="105">
        <f t="shared" si="58"/>
        <v>0</v>
      </c>
      <c r="Z186" s="105">
        <f t="shared" si="58"/>
        <v>0</v>
      </c>
      <c r="AA186" s="105">
        <f t="shared" si="58"/>
        <v>0</v>
      </c>
      <c r="AB186" s="105">
        <f t="shared" si="58"/>
        <v>0</v>
      </c>
      <c r="AC186" s="105">
        <f t="shared" si="58"/>
        <v>0</v>
      </c>
      <c r="AD186" s="105">
        <f t="shared" si="58"/>
        <v>0</v>
      </c>
      <c r="AE186" s="105">
        <f t="shared" si="58"/>
        <v>0</v>
      </c>
      <c r="AF186" s="132">
        <f t="shared" si="57"/>
        <v>0</v>
      </c>
    </row>
    <row r="187" spans="1:32" outlineLevel="2" x14ac:dyDescent="0.25">
      <c r="A187" s="103" t="str">
        <f t="shared" si="53"/>
        <v>SOUTH PRAIRIECommercial6YDOCC1W</v>
      </c>
      <c r="B187" s="103" t="s">
        <v>457</v>
      </c>
      <c r="C187" s="103" t="s">
        <v>458</v>
      </c>
      <c r="D187" s="127">
        <v>0</v>
      </c>
      <c r="E187" s="127">
        <v>0</v>
      </c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f t="shared" si="54"/>
        <v>0</v>
      </c>
      <c r="T187" s="105">
        <f t="shared" si="59"/>
        <v>0</v>
      </c>
      <c r="U187" s="105">
        <f t="shared" si="59"/>
        <v>0</v>
      </c>
      <c r="V187" s="105">
        <f t="shared" si="58"/>
        <v>0</v>
      </c>
      <c r="W187" s="105">
        <f t="shared" si="58"/>
        <v>0</v>
      </c>
      <c r="X187" s="105">
        <f t="shared" si="58"/>
        <v>0</v>
      </c>
      <c r="Y187" s="105">
        <f t="shared" si="58"/>
        <v>0</v>
      </c>
      <c r="Z187" s="105">
        <f t="shared" si="58"/>
        <v>0</v>
      </c>
      <c r="AA187" s="105">
        <f t="shared" si="58"/>
        <v>0</v>
      </c>
      <c r="AB187" s="105">
        <f t="shared" si="58"/>
        <v>0</v>
      </c>
      <c r="AC187" s="105">
        <f t="shared" si="58"/>
        <v>0</v>
      </c>
      <c r="AD187" s="105">
        <f t="shared" si="58"/>
        <v>0</v>
      </c>
      <c r="AE187" s="105">
        <f t="shared" si="58"/>
        <v>0</v>
      </c>
      <c r="AF187" s="105">
        <f t="shared" si="57"/>
        <v>0</v>
      </c>
    </row>
    <row r="188" spans="1:32" outlineLevel="2" x14ac:dyDescent="0.25">
      <c r="A188" s="103" t="str">
        <f t="shared" si="53"/>
        <v>SOUTH PRAIRIECommercial6YDOCC2W</v>
      </c>
      <c r="B188" s="103" t="s">
        <v>459</v>
      </c>
      <c r="C188" s="103" t="s">
        <v>460</v>
      </c>
      <c r="D188" s="127">
        <v>0</v>
      </c>
      <c r="E188" s="127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f t="shared" si="54"/>
        <v>0</v>
      </c>
      <c r="T188" s="105">
        <f t="shared" si="59"/>
        <v>0</v>
      </c>
      <c r="U188" s="105">
        <f t="shared" si="59"/>
        <v>0</v>
      </c>
      <c r="V188" s="105">
        <f t="shared" si="58"/>
        <v>0</v>
      </c>
      <c r="W188" s="105">
        <f t="shared" si="58"/>
        <v>0</v>
      </c>
      <c r="X188" s="105">
        <f t="shared" si="58"/>
        <v>0</v>
      </c>
      <c r="Y188" s="105">
        <f t="shared" si="58"/>
        <v>0</v>
      </c>
      <c r="Z188" s="105">
        <f t="shared" si="58"/>
        <v>0</v>
      </c>
      <c r="AA188" s="105">
        <f t="shared" si="58"/>
        <v>0</v>
      </c>
      <c r="AB188" s="105">
        <f t="shared" si="58"/>
        <v>0</v>
      </c>
      <c r="AC188" s="105">
        <f t="shared" si="58"/>
        <v>0</v>
      </c>
      <c r="AD188" s="105">
        <f t="shared" si="58"/>
        <v>0</v>
      </c>
      <c r="AE188" s="105">
        <f t="shared" si="58"/>
        <v>0</v>
      </c>
      <c r="AF188" s="105">
        <f t="shared" si="57"/>
        <v>0</v>
      </c>
    </row>
    <row r="189" spans="1:32" outlineLevel="2" x14ac:dyDescent="0.25">
      <c r="A189" s="103" t="str">
        <f t="shared" si="53"/>
        <v>SOUTH PRAIRIECommercial6YDOCC3W</v>
      </c>
      <c r="B189" s="103" t="s">
        <v>461</v>
      </c>
      <c r="C189" s="103" t="s">
        <v>462</v>
      </c>
      <c r="D189" s="127">
        <v>0</v>
      </c>
      <c r="E189" s="127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f t="shared" si="54"/>
        <v>0</v>
      </c>
      <c r="T189" s="105">
        <f t="shared" si="59"/>
        <v>0</v>
      </c>
      <c r="U189" s="105">
        <f t="shared" si="59"/>
        <v>0</v>
      </c>
      <c r="V189" s="105">
        <f t="shared" si="58"/>
        <v>0</v>
      </c>
      <c r="W189" s="105">
        <f t="shared" si="58"/>
        <v>0</v>
      </c>
      <c r="X189" s="105">
        <f t="shared" si="58"/>
        <v>0</v>
      </c>
      <c r="Y189" s="105">
        <f t="shared" si="58"/>
        <v>0</v>
      </c>
      <c r="Z189" s="105">
        <f t="shared" si="58"/>
        <v>0</v>
      </c>
      <c r="AA189" s="105">
        <f t="shared" si="58"/>
        <v>0</v>
      </c>
      <c r="AB189" s="105">
        <f t="shared" si="58"/>
        <v>0</v>
      </c>
      <c r="AC189" s="105">
        <f t="shared" si="58"/>
        <v>0</v>
      </c>
      <c r="AD189" s="105">
        <f t="shared" si="58"/>
        <v>0</v>
      </c>
      <c r="AE189" s="105">
        <f t="shared" si="58"/>
        <v>0</v>
      </c>
      <c r="AF189" s="105">
        <f t="shared" si="57"/>
        <v>0</v>
      </c>
    </row>
    <row r="190" spans="1:32" outlineLevel="2" x14ac:dyDescent="0.25">
      <c r="A190" s="103" t="str">
        <f t="shared" si="53"/>
        <v>SOUTH PRAIRIECommercial6YDOCC4W</v>
      </c>
      <c r="B190" s="103" t="s">
        <v>463</v>
      </c>
      <c r="C190" s="103" t="s">
        <v>464</v>
      </c>
      <c r="D190" s="127">
        <v>0</v>
      </c>
      <c r="E190" s="127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f t="shared" si="54"/>
        <v>0</v>
      </c>
      <c r="T190" s="105">
        <f t="shared" si="59"/>
        <v>0</v>
      </c>
      <c r="U190" s="105">
        <f t="shared" si="59"/>
        <v>0</v>
      </c>
      <c r="V190" s="105">
        <f t="shared" si="58"/>
        <v>0</v>
      </c>
      <c r="W190" s="105">
        <f t="shared" si="58"/>
        <v>0</v>
      </c>
      <c r="X190" s="105">
        <f t="shared" si="58"/>
        <v>0</v>
      </c>
      <c r="Y190" s="105">
        <f t="shared" si="58"/>
        <v>0</v>
      </c>
      <c r="Z190" s="105">
        <f t="shared" si="58"/>
        <v>0</v>
      </c>
      <c r="AA190" s="105">
        <f t="shared" si="58"/>
        <v>0</v>
      </c>
      <c r="AB190" s="105">
        <f t="shared" si="58"/>
        <v>0</v>
      </c>
      <c r="AC190" s="105">
        <f t="shared" si="58"/>
        <v>0</v>
      </c>
      <c r="AD190" s="105">
        <f t="shared" si="58"/>
        <v>0</v>
      </c>
      <c r="AE190" s="105">
        <f t="shared" si="58"/>
        <v>0</v>
      </c>
      <c r="AF190" s="105">
        <f t="shared" si="57"/>
        <v>0</v>
      </c>
    </row>
    <row r="191" spans="1:32" outlineLevel="2" x14ac:dyDescent="0.25">
      <c r="A191" s="103" t="str">
        <f t="shared" si="53"/>
        <v>SOUTH PRAIRIECommercial6YDOCC5W</v>
      </c>
      <c r="B191" s="103" t="s">
        <v>465</v>
      </c>
      <c r="C191" s="103" t="s">
        <v>466</v>
      </c>
      <c r="D191" s="127">
        <v>0</v>
      </c>
      <c r="E191" s="127">
        <v>0</v>
      </c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f t="shared" si="54"/>
        <v>0</v>
      </c>
      <c r="T191" s="105">
        <f t="shared" si="59"/>
        <v>0</v>
      </c>
      <c r="U191" s="105">
        <f t="shared" si="59"/>
        <v>0</v>
      </c>
      <c r="V191" s="105">
        <f t="shared" si="58"/>
        <v>0</v>
      </c>
      <c r="W191" s="105">
        <f t="shared" si="58"/>
        <v>0</v>
      </c>
      <c r="X191" s="105">
        <f t="shared" si="58"/>
        <v>0</v>
      </c>
      <c r="Y191" s="105">
        <f t="shared" si="58"/>
        <v>0</v>
      </c>
      <c r="Z191" s="105">
        <f t="shared" si="58"/>
        <v>0</v>
      </c>
      <c r="AA191" s="105">
        <f t="shared" si="58"/>
        <v>0</v>
      </c>
      <c r="AB191" s="105">
        <f t="shared" si="58"/>
        <v>0</v>
      </c>
      <c r="AC191" s="105">
        <f t="shared" si="58"/>
        <v>0</v>
      </c>
      <c r="AD191" s="105">
        <f t="shared" si="58"/>
        <v>0</v>
      </c>
      <c r="AE191" s="105">
        <f t="shared" si="58"/>
        <v>0</v>
      </c>
      <c r="AF191" s="105">
        <f t="shared" si="57"/>
        <v>0</v>
      </c>
    </row>
    <row r="192" spans="1:32" outlineLevel="2" x14ac:dyDescent="0.25">
      <c r="A192" s="103" t="str">
        <f t="shared" si="53"/>
        <v>SOUTH PRAIRIECommercial6YDOCCEW</v>
      </c>
      <c r="B192" s="103" t="s">
        <v>467</v>
      </c>
      <c r="C192" s="103" t="s">
        <v>468</v>
      </c>
      <c r="D192" s="127">
        <v>0</v>
      </c>
      <c r="E192" s="127">
        <v>0</v>
      </c>
      <c r="F192" s="129"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f t="shared" si="54"/>
        <v>0</v>
      </c>
      <c r="T192" s="105">
        <f t="shared" si="59"/>
        <v>0</v>
      </c>
      <c r="U192" s="105">
        <f t="shared" si="59"/>
        <v>0</v>
      </c>
      <c r="V192" s="105">
        <f t="shared" si="58"/>
        <v>0</v>
      </c>
      <c r="W192" s="105">
        <f t="shared" si="58"/>
        <v>0</v>
      </c>
      <c r="X192" s="105">
        <f t="shared" si="58"/>
        <v>0</v>
      </c>
      <c r="Y192" s="105">
        <f t="shared" si="58"/>
        <v>0</v>
      </c>
      <c r="Z192" s="105">
        <f t="shared" si="58"/>
        <v>0</v>
      </c>
      <c r="AA192" s="105">
        <f t="shared" si="58"/>
        <v>0</v>
      </c>
      <c r="AB192" s="105">
        <f t="shared" si="58"/>
        <v>0</v>
      </c>
      <c r="AC192" s="105">
        <f t="shared" si="58"/>
        <v>0</v>
      </c>
      <c r="AD192" s="105">
        <f t="shared" si="58"/>
        <v>0</v>
      </c>
      <c r="AE192" s="105">
        <f t="shared" si="58"/>
        <v>0</v>
      </c>
      <c r="AF192" s="105">
        <f t="shared" si="57"/>
        <v>0</v>
      </c>
    </row>
    <row r="193" spans="1:32" outlineLevel="2" x14ac:dyDescent="0.25">
      <c r="A193" s="103" t="str">
        <f t="shared" si="53"/>
        <v>SOUTH PRAIRIECommercial90COM1E</v>
      </c>
      <c r="B193" s="103" t="s">
        <v>469</v>
      </c>
      <c r="C193" s="103" t="s">
        <v>470</v>
      </c>
      <c r="D193" s="127">
        <v>0</v>
      </c>
      <c r="E193" s="127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f t="shared" si="54"/>
        <v>0</v>
      </c>
      <c r="T193" s="105">
        <f t="shared" si="59"/>
        <v>0</v>
      </c>
      <c r="U193" s="105">
        <f t="shared" si="59"/>
        <v>0</v>
      </c>
      <c r="V193" s="105">
        <f t="shared" si="58"/>
        <v>0</v>
      </c>
      <c r="W193" s="105">
        <f t="shared" si="58"/>
        <v>0</v>
      </c>
      <c r="X193" s="105">
        <f t="shared" si="58"/>
        <v>0</v>
      </c>
      <c r="Y193" s="105">
        <f t="shared" si="58"/>
        <v>0</v>
      </c>
      <c r="Z193" s="105">
        <f t="shared" si="58"/>
        <v>0</v>
      </c>
      <c r="AA193" s="105">
        <f t="shared" si="58"/>
        <v>0</v>
      </c>
      <c r="AB193" s="105">
        <f t="shared" si="58"/>
        <v>0</v>
      </c>
      <c r="AC193" s="105">
        <f t="shared" si="58"/>
        <v>0</v>
      </c>
      <c r="AD193" s="105">
        <f t="shared" si="58"/>
        <v>0</v>
      </c>
      <c r="AE193" s="105">
        <f t="shared" si="58"/>
        <v>0</v>
      </c>
      <c r="AF193" s="105">
        <f t="shared" si="57"/>
        <v>0</v>
      </c>
    </row>
    <row r="194" spans="1:32" outlineLevel="2" x14ac:dyDescent="0.25">
      <c r="A194" s="103" t="str">
        <f t="shared" si="53"/>
        <v>SOUTH PRAIRIECommercial90COM1W</v>
      </c>
      <c r="B194" s="103" t="s">
        <v>471</v>
      </c>
      <c r="C194" s="103" t="s">
        <v>472</v>
      </c>
      <c r="D194" s="127">
        <v>0</v>
      </c>
      <c r="E194" s="127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f t="shared" si="54"/>
        <v>0</v>
      </c>
      <c r="T194" s="105">
        <f t="shared" si="59"/>
        <v>0</v>
      </c>
      <c r="U194" s="105">
        <f t="shared" si="59"/>
        <v>0</v>
      </c>
      <c r="V194" s="105">
        <f t="shared" si="58"/>
        <v>0</v>
      </c>
      <c r="W194" s="105">
        <f t="shared" si="58"/>
        <v>0</v>
      </c>
      <c r="X194" s="105">
        <f t="shared" si="58"/>
        <v>0</v>
      </c>
      <c r="Y194" s="105">
        <f t="shared" si="58"/>
        <v>0</v>
      </c>
      <c r="Z194" s="105">
        <f t="shared" si="58"/>
        <v>0</v>
      </c>
      <c r="AA194" s="105">
        <f t="shared" si="58"/>
        <v>0</v>
      </c>
      <c r="AB194" s="105">
        <f t="shared" si="58"/>
        <v>0</v>
      </c>
      <c r="AC194" s="105">
        <f t="shared" si="58"/>
        <v>0</v>
      </c>
      <c r="AD194" s="105">
        <f t="shared" si="58"/>
        <v>0</v>
      </c>
      <c r="AE194" s="105">
        <f t="shared" si="58"/>
        <v>0</v>
      </c>
      <c r="AF194" s="105">
        <f t="shared" si="57"/>
        <v>0</v>
      </c>
    </row>
    <row r="195" spans="1:32" outlineLevel="2" x14ac:dyDescent="0.25">
      <c r="A195" s="103" t="str">
        <f t="shared" si="53"/>
        <v>SOUTH PRAIRIECommercial90COM2W</v>
      </c>
      <c r="B195" s="103" t="s">
        <v>473</v>
      </c>
      <c r="C195" s="103" t="s">
        <v>474</v>
      </c>
      <c r="D195" s="127">
        <v>0</v>
      </c>
      <c r="E195" s="127">
        <v>0</v>
      </c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f t="shared" si="54"/>
        <v>0</v>
      </c>
      <c r="T195" s="105">
        <f t="shared" si="59"/>
        <v>0</v>
      </c>
      <c r="U195" s="105">
        <f t="shared" si="59"/>
        <v>0</v>
      </c>
      <c r="V195" s="105">
        <f t="shared" si="58"/>
        <v>0</v>
      </c>
      <c r="W195" s="105">
        <f t="shared" si="58"/>
        <v>0</v>
      </c>
      <c r="X195" s="105">
        <f t="shared" si="58"/>
        <v>0</v>
      </c>
      <c r="Y195" s="105">
        <f t="shared" si="58"/>
        <v>0</v>
      </c>
      <c r="Z195" s="105">
        <f t="shared" si="58"/>
        <v>0</v>
      </c>
      <c r="AA195" s="105">
        <f t="shared" si="58"/>
        <v>0</v>
      </c>
      <c r="AB195" s="105">
        <f t="shared" si="58"/>
        <v>0</v>
      </c>
      <c r="AC195" s="105">
        <f t="shared" si="58"/>
        <v>0</v>
      </c>
      <c r="AD195" s="105">
        <f t="shared" si="58"/>
        <v>0</v>
      </c>
      <c r="AE195" s="105">
        <f t="shared" si="58"/>
        <v>0</v>
      </c>
      <c r="AF195" s="105">
        <f t="shared" si="57"/>
        <v>0</v>
      </c>
    </row>
    <row r="196" spans="1:32" outlineLevel="2" x14ac:dyDescent="0.25">
      <c r="A196" s="103" t="str">
        <f t="shared" si="53"/>
        <v>SOUTH PRAIRIECommercial90FOOD1E</v>
      </c>
      <c r="B196" s="103" t="s">
        <v>475</v>
      </c>
      <c r="C196" s="103" t="s">
        <v>476</v>
      </c>
      <c r="D196" s="127">
        <v>0</v>
      </c>
      <c r="E196" s="127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f t="shared" si="54"/>
        <v>0</v>
      </c>
      <c r="T196" s="105">
        <f t="shared" si="59"/>
        <v>0</v>
      </c>
      <c r="U196" s="105">
        <f t="shared" si="59"/>
        <v>0</v>
      </c>
      <c r="V196" s="105">
        <f t="shared" si="58"/>
        <v>0</v>
      </c>
      <c r="W196" s="105">
        <f t="shared" si="58"/>
        <v>0</v>
      </c>
      <c r="X196" s="105">
        <f t="shared" si="58"/>
        <v>0</v>
      </c>
      <c r="Y196" s="105">
        <f t="shared" si="58"/>
        <v>0</v>
      </c>
      <c r="Z196" s="105">
        <f t="shared" si="58"/>
        <v>0</v>
      </c>
      <c r="AA196" s="105">
        <f t="shared" si="58"/>
        <v>0</v>
      </c>
      <c r="AB196" s="105">
        <f t="shared" si="58"/>
        <v>0</v>
      </c>
      <c r="AC196" s="105">
        <f t="shared" si="58"/>
        <v>0</v>
      </c>
      <c r="AD196" s="105">
        <f t="shared" si="58"/>
        <v>0</v>
      </c>
      <c r="AE196" s="105">
        <f t="shared" si="58"/>
        <v>0</v>
      </c>
      <c r="AF196" s="105">
        <f t="shared" si="57"/>
        <v>0</v>
      </c>
    </row>
    <row r="197" spans="1:32" outlineLevel="2" x14ac:dyDescent="0.25">
      <c r="A197" s="103" t="str">
        <f t="shared" si="53"/>
        <v>SOUTH PRAIRIECommercial96FOOD1W</v>
      </c>
      <c r="B197" s="103" t="s">
        <v>477</v>
      </c>
      <c r="C197" s="103" t="s">
        <v>478</v>
      </c>
      <c r="D197" s="127">
        <v>0</v>
      </c>
      <c r="E197" s="127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f t="shared" si="54"/>
        <v>0</v>
      </c>
      <c r="T197" s="105">
        <f t="shared" si="59"/>
        <v>0</v>
      </c>
      <c r="U197" s="105">
        <f t="shared" si="59"/>
        <v>0</v>
      </c>
      <c r="V197" s="105">
        <f t="shared" si="58"/>
        <v>0</v>
      </c>
      <c r="W197" s="105">
        <f t="shared" si="58"/>
        <v>0</v>
      </c>
      <c r="X197" s="105">
        <f t="shared" si="58"/>
        <v>0</v>
      </c>
      <c r="Y197" s="105">
        <f t="shared" si="58"/>
        <v>0</v>
      </c>
      <c r="Z197" s="105">
        <f t="shared" si="58"/>
        <v>0</v>
      </c>
      <c r="AA197" s="105">
        <f t="shared" si="58"/>
        <v>0</v>
      </c>
      <c r="AB197" s="105">
        <f t="shared" si="58"/>
        <v>0</v>
      </c>
      <c r="AC197" s="105">
        <f t="shared" si="58"/>
        <v>0</v>
      </c>
      <c r="AD197" s="105">
        <f t="shared" si="58"/>
        <v>0</v>
      </c>
      <c r="AE197" s="105">
        <f t="shared" si="58"/>
        <v>0</v>
      </c>
      <c r="AF197" s="105">
        <f t="shared" si="57"/>
        <v>0</v>
      </c>
    </row>
    <row r="198" spans="1:32" outlineLevel="2" x14ac:dyDescent="0.25">
      <c r="A198" s="103" t="str">
        <f t="shared" si="53"/>
        <v>SOUTH PRAIRIECommercialRECYCOMPHR</v>
      </c>
      <c r="B198" s="103" t="s">
        <v>481</v>
      </c>
      <c r="C198" s="103" t="s">
        <v>482</v>
      </c>
      <c r="D198" s="127">
        <v>0</v>
      </c>
      <c r="E198" s="127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f t="shared" si="54"/>
        <v>0</v>
      </c>
      <c r="T198" s="105">
        <f t="shared" si="59"/>
        <v>0</v>
      </c>
      <c r="U198" s="105">
        <f t="shared" si="59"/>
        <v>0</v>
      </c>
      <c r="V198" s="105">
        <f t="shared" si="58"/>
        <v>0</v>
      </c>
      <c r="W198" s="105">
        <f t="shared" si="58"/>
        <v>0</v>
      </c>
      <c r="X198" s="105">
        <f t="shared" si="58"/>
        <v>0</v>
      </c>
      <c r="Y198" s="105">
        <f t="shared" si="58"/>
        <v>0</v>
      </c>
      <c r="Z198" s="105">
        <f t="shared" si="58"/>
        <v>0</v>
      </c>
      <c r="AA198" s="105">
        <f t="shared" si="58"/>
        <v>0</v>
      </c>
      <c r="AB198" s="105">
        <f t="shared" si="58"/>
        <v>0</v>
      </c>
      <c r="AC198" s="105">
        <f t="shared" si="58"/>
        <v>0</v>
      </c>
      <c r="AD198" s="105">
        <f t="shared" si="58"/>
        <v>0</v>
      </c>
      <c r="AE198" s="105">
        <f t="shared" si="58"/>
        <v>0</v>
      </c>
      <c r="AF198" s="105">
        <f t="shared" si="57"/>
        <v>0</v>
      </c>
    </row>
    <row r="199" spans="1:32" outlineLevel="2" x14ac:dyDescent="0.25">
      <c r="A199" s="103" t="str">
        <f t="shared" si="53"/>
        <v>SOUTH PRAIRIECommercialRECYSVC</v>
      </c>
      <c r="B199" s="103" t="s">
        <v>479</v>
      </c>
      <c r="C199" s="103" t="s">
        <v>480</v>
      </c>
      <c r="D199" s="127">
        <v>0</v>
      </c>
      <c r="E199" s="127">
        <v>0</v>
      </c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f t="shared" si="54"/>
        <v>0</v>
      </c>
      <c r="T199" s="105">
        <f t="shared" si="59"/>
        <v>0</v>
      </c>
      <c r="U199" s="105">
        <f t="shared" si="59"/>
        <v>0</v>
      </c>
      <c r="V199" s="105">
        <f t="shared" si="58"/>
        <v>0</v>
      </c>
      <c r="W199" s="105">
        <f t="shared" si="58"/>
        <v>0</v>
      </c>
      <c r="X199" s="105">
        <f t="shared" si="58"/>
        <v>0</v>
      </c>
      <c r="Y199" s="105">
        <f t="shared" si="58"/>
        <v>0</v>
      </c>
      <c r="Z199" s="105">
        <f t="shared" si="58"/>
        <v>0</v>
      </c>
      <c r="AA199" s="105">
        <f t="shared" si="58"/>
        <v>0</v>
      </c>
      <c r="AB199" s="105">
        <f t="shared" si="58"/>
        <v>0</v>
      </c>
      <c r="AC199" s="105">
        <f t="shared" si="58"/>
        <v>0</v>
      </c>
      <c r="AD199" s="105">
        <f t="shared" si="58"/>
        <v>0</v>
      </c>
      <c r="AE199" s="105">
        <f t="shared" si="58"/>
        <v>0</v>
      </c>
      <c r="AF199" s="105">
        <f t="shared" si="57"/>
        <v>0</v>
      </c>
    </row>
    <row r="200" spans="1:32" outlineLevel="1" x14ac:dyDescent="0.25">
      <c r="D200" s="127"/>
      <c r="E200" s="127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</row>
    <row r="201" spans="1:32" outlineLevel="1" x14ac:dyDescent="0.25">
      <c r="C201" s="135" t="s">
        <v>486</v>
      </c>
      <c r="D201" s="127"/>
      <c r="E201" s="127"/>
      <c r="F201" s="136">
        <f t="shared" ref="F201:R201" si="60">SUM(F167:F200)</f>
        <v>0</v>
      </c>
      <c r="G201" s="136">
        <f t="shared" si="60"/>
        <v>0</v>
      </c>
      <c r="H201" s="136">
        <f t="shared" si="60"/>
        <v>0</v>
      </c>
      <c r="I201" s="136">
        <f t="shared" si="60"/>
        <v>0</v>
      </c>
      <c r="J201" s="136">
        <f t="shared" si="60"/>
        <v>0</v>
      </c>
      <c r="K201" s="136">
        <f t="shared" si="60"/>
        <v>0</v>
      </c>
      <c r="L201" s="136">
        <f t="shared" si="60"/>
        <v>0</v>
      </c>
      <c r="M201" s="136">
        <f t="shared" si="60"/>
        <v>0</v>
      </c>
      <c r="N201" s="136">
        <f t="shared" si="60"/>
        <v>0</v>
      </c>
      <c r="O201" s="136">
        <f t="shared" si="60"/>
        <v>0</v>
      </c>
      <c r="P201" s="136">
        <f t="shared" si="60"/>
        <v>0</v>
      </c>
      <c r="Q201" s="136">
        <f t="shared" si="60"/>
        <v>0</v>
      </c>
      <c r="R201" s="136">
        <f t="shared" si="60"/>
        <v>0</v>
      </c>
      <c r="T201" s="137">
        <f>SUM(T167:T197,T199)</f>
        <v>0</v>
      </c>
      <c r="U201" s="137">
        <f t="shared" ref="U201:AF201" si="61">SUM(U167:U197,U199)</f>
        <v>0</v>
      </c>
      <c r="V201" s="137">
        <f t="shared" si="61"/>
        <v>0</v>
      </c>
      <c r="W201" s="137">
        <f t="shared" si="61"/>
        <v>0</v>
      </c>
      <c r="X201" s="137">
        <f t="shared" si="61"/>
        <v>0</v>
      </c>
      <c r="Y201" s="137">
        <f t="shared" si="61"/>
        <v>0</v>
      </c>
      <c r="Z201" s="137">
        <f t="shared" si="61"/>
        <v>0</v>
      </c>
      <c r="AA201" s="137">
        <f t="shared" si="61"/>
        <v>0</v>
      </c>
      <c r="AB201" s="137">
        <f t="shared" si="61"/>
        <v>0</v>
      </c>
      <c r="AC201" s="137">
        <f t="shared" si="61"/>
        <v>0</v>
      </c>
      <c r="AD201" s="137">
        <f t="shared" si="61"/>
        <v>0</v>
      </c>
      <c r="AE201" s="137">
        <f t="shared" si="61"/>
        <v>0</v>
      </c>
      <c r="AF201" s="137">
        <f t="shared" si="61"/>
        <v>0</v>
      </c>
    </row>
    <row r="202" spans="1:32" outlineLevel="1" x14ac:dyDescent="0.25">
      <c r="C202" s="135"/>
      <c r="D202" s="127"/>
      <c r="E202" s="127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  <c r="AE202" s="105"/>
      <c r="AF202" s="105"/>
    </row>
    <row r="203" spans="1:32" outlineLevel="1" x14ac:dyDescent="0.25">
      <c r="A203" s="103" t="s">
        <v>863</v>
      </c>
      <c r="B203" s="7" t="s">
        <v>488</v>
      </c>
      <c r="C203" s="135"/>
      <c r="D203" s="127"/>
      <c r="E203" s="127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T203" s="105"/>
      <c r="U203" s="105"/>
      <c r="V203" s="105"/>
      <c r="W203" s="105"/>
      <c r="X203" s="105"/>
      <c r="Y203" s="105"/>
      <c r="Z203" s="105"/>
      <c r="AA203" s="105"/>
      <c r="AB203" s="105"/>
      <c r="AC203" s="105"/>
      <c r="AD203" s="105"/>
      <c r="AE203" s="105"/>
      <c r="AF203" s="105"/>
    </row>
    <row r="204" spans="1:32" outlineLevel="2" x14ac:dyDescent="0.25">
      <c r="A204" s="103" t="str">
        <f t="shared" ref="A204:A252" si="62">+$A$4&amp;$A$203&amp;B204</f>
        <v>SOUTH PRAIRIEMulti-Family32MW1</v>
      </c>
      <c r="B204" s="103" t="s">
        <v>489</v>
      </c>
      <c r="C204" s="103" t="s">
        <v>490</v>
      </c>
      <c r="D204" s="127">
        <v>0</v>
      </c>
      <c r="E204" s="127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f t="shared" ref="R204:R252" si="63">SUM(F204:Q204)</f>
        <v>0</v>
      </c>
      <c r="T204" s="105">
        <f t="shared" ref="T204:U219" si="64">+IFERROR(F204/$D204,0)</f>
        <v>0</v>
      </c>
      <c r="U204" s="105">
        <f t="shared" si="64"/>
        <v>0</v>
      </c>
      <c r="V204" s="105">
        <f t="shared" ref="V204:AE219" si="65">+IFERROR(H204/$E204,0)</f>
        <v>0</v>
      </c>
      <c r="W204" s="105">
        <f t="shared" si="65"/>
        <v>0</v>
      </c>
      <c r="X204" s="105">
        <f t="shared" si="65"/>
        <v>0</v>
      </c>
      <c r="Y204" s="105">
        <f t="shared" si="65"/>
        <v>0</v>
      </c>
      <c r="Z204" s="105">
        <f t="shared" si="65"/>
        <v>0</v>
      </c>
      <c r="AA204" s="105">
        <f t="shared" si="65"/>
        <v>0</v>
      </c>
      <c r="AB204" s="105">
        <f t="shared" si="65"/>
        <v>0</v>
      </c>
      <c r="AC204" s="105">
        <f t="shared" si="65"/>
        <v>0</v>
      </c>
      <c r="AD204" s="105">
        <f t="shared" si="65"/>
        <v>0</v>
      </c>
      <c r="AE204" s="105">
        <f t="shared" si="65"/>
        <v>0</v>
      </c>
      <c r="AF204" s="105">
        <f t="shared" ref="AF204:AF252" si="66">+SUM(T204:AE204)/$AD$2</f>
        <v>0</v>
      </c>
    </row>
    <row r="205" spans="1:32" outlineLevel="2" x14ac:dyDescent="0.25">
      <c r="A205" s="103" t="str">
        <f t="shared" si="62"/>
        <v>SOUTH PRAIRIEMulti-Family32MW1NR</v>
      </c>
      <c r="B205" s="103" t="s">
        <v>491</v>
      </c>
      <c r="C205" s="103" t="s">
        <v>492</v>
      </c>
      <c r="D205" s="127">
        <v>0</v>
      </c>
      <c r="E205" s="127">
        <v>0</v>
      </c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f t="shared" si="63"/>
        <v>0</v>
      </c>
      <c r="T205" s="105">
        <f t="shared" si="64"/>
        <v>0</v>
      </c>
      <c r="U205" s="105">
        <f t="shared" si="64"/>
        <v>0</v>
      </c>
      <c r="V205" s="105">
        <f t="shared" si="65"/>
        <v>0</v>
      </c>
      <c r="W205" s="105">
        <f t="shared" si="65"/>
        <v>0</v>
      </c>
      <c r="X205" s="105">
        <f t="shared" si="65"/>
        <v>0</v>
      </c>
      <c r="Y205" s="105">
        <f t="shared" si="65"/>
        <v>0</v>
      </c>
      <c r="Z205" s="105">
        <f t="shared" si="65"/>
        <v>0</v>
      </c>
      <c r="AA205" s="105">
        <f t="shared" si="65"/>
        <v>0</v>
      </c>
      <c r="AB205" s="105">
        <f t="shared" si="65"/>
        <v>0</v>
      </c>
      <c r="AC205" s="105">
        <f t="shared" si="65"/>
        <v>0</v>
      </c>
      <c r="AD205" s="105">
        <f t="shared" si="65"/>
        <v>0</v>
      </c>
      <c r="AE205" s="105">
        <f t="shared" si="65"/>
        <v>0</v>
      </c>
      <c r="AF205" s="105">
        <f t="shared" si="66"/>
        <v>0</v>
      </c>
    </row>
    <row r="206" spans="1:32" outlineLevel="2" x14ac:dyDescent="0.25">
      <c r="A206" s="103" t="str">
        <f t="shared" si="62"/>
        <v>SOUTH PRAIRIEMulti-Family32MW2</v>
      </c>
      <c r="B206" s="103" t="s">
        <v>493</v>
      </c>
      <c r="C206" s="103" t="s">
        <v>494</v>
      </c>
      <c r="D206" s="127">
        <v>0</v>
      </c>
      <c r="E206" s="127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f t="shared" si="63"/>
        <v>0</v>
      </c>
      <c r="T206" s="105">
        <f t="shared" si="64"/>
        <v>0</v>
      </c>
      <c r="U206" s="105">
        <f t="shared" si="64"/>
        <v>0</v>
      </c>
      <c r="V206" s="105">
        <f t="shared" si="65"/>
        <v>0</v>
      </c>
      <c r="W206" s="105">
        <f t="shared" si="65"/>
        <v>0</v>
      </c>
      <c r="X206" s="105">
        <f t="shared" si="65"/>
        <v>0</v>
      </c>
      <c r="Y206" s="105">
        <f t="shared" si="65"/>
        <v>0</v>
      </c>
      <c r="Z206" s="105">
        <f t="shared" si="65"/>
        <v>0</v>
      </c>
      <c r="AA206" s="105">
        <f t="shared" si="65"/>
        <v>0</v>
      </c>
      <c r="AB206" s="105">
        <f t="shared" si="65"/>
        <v>0</v>
      </c>
      <c r="AC206" s="105">
        <f t="shared" si="65"/>
        <v>0</v>
      </c>
      <c r="AD206" s="105">
        <f t="shared" si="65"/>
        <v>0</v>
      </c>
      <c r="AE206" s="105">
        <f t="shared" si="65"/>
        <v>0</v>
      </c>
      <c r="AF206" s="105">
        <f t="shared" si="66"/>
        <v>0</v>
      </c>
    </row>
    <row r="207" spans="1:32" outlineLevel="2" x14ac:dyDescent="0.25">
      <c r="A207" s="103" t="str">
        <f t="shared" si="62"/>
        <v>SOUTH PRAIRIEMulti-Family32MW3</v>
      </c>
      <c r="B207" s="103" t="s">
        <v>495</v>
      </c>
      <c r="C207" s="103" t="s">
        <v>496</v>
      </c>
      <c r="D207" s="127">
        <v>0</v>
      </c>
      <c r="E207" s="127">
        <v>0</v>
      </c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f t="shared" si="63"/>
        <v>0</v>
      </c>
      <c r="T207" s="105">
        <f t="shared" si="64"/>
        <v>0</v>
      </c>
      <c r="U207" s="105">
        <f t="shared" si="64"/>
        <v>0</v>
      </c>
      <c r="V207" s="105">
        <f t="shared" si="65"/>
        <v>0</v>
      </c>
      <c r="W207" s="105">
        <f t="shared" si="65"/>
        <v>0</v>
      </c>
      <c r="X207" s="105">
        <f t="shared" si="65"/>
        <v>0</v>
      </c>
      <c r="Y207" s="105">
        <f t="shared" si="65"/>
        <v>0</v>
      </c>
      <c r="Z207" s="105">
        <f t="shared" si="65"/>
        <v>0</v>
      </c>
      <c r="AA207" s="105">
        <f t="shared" si="65"/>
        <v>0</v>
      </c>
      <c r="AB207" s="105">
        <f t="shared" si="65"/>
        <v>0</v>
      </c>
      <c r="AC207" s="105">
        <f t="shared" si="65"/>
        <v>0</v>
      </c>
      <c r="AD207" s="105">
        <f t="shared" si="65"/>
        <v>0</v>
      </c>
      <c r="AE207" s="105">
        <f t="shared" si="65"/>
        <v>0</v>
      </c>
      <c r="AF207" s="105">
        <f t="shared" si="66"/>
        <v>0</v>
      </c>
    </row>
    <row r="208" spans="1:32" outlineLevel="2" x14ac:dyDescent="0.25">
      <c r="A208" s="103" t="str">
        <f t="shared" si="62"/>
        <v>SOUTH PRAIRIEMulti-Family32MW3NR</v>
      </c>
      <c r="B208" s="103" t="s">
        <v>497</v>
      </c>
      <c r="C208" s="103" t="s">
        <v>498</v>
      </c>
      <c r="D208" s="127">
        <v>0</v>
      </c>
      <c r="E208" s="127">
        <v>0</v>
      </c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f t="shared" si="63"/>
        <v>0</v>
      </c>
      <c r="T208" s="105">
        <f t="shared" si="64"/>
        <v>0</v>
      </c>
      <c r="U208" s="105">
        <f t="shared" si="64"/>
        <v>0</v>
      </c>
      <c r="V208" s="105">
        <f t="shared" si="65"/>
        <v>0</v>
      </c>
      <c r="W208" s="105">
        <f t="shared" si="65"/>
        <v>0</v>
      </c>
      <c r="X208" s="105">
        <f t="shared" si="65"/>
        <v>0</v>
      </c>
      <c r="Y208" s="105">
        <f t="shared" si="65"/>
        <v>0</v>
      </c>
      <c r="Z208" s="105">
        <f t="shared" si="65"/>
        <v>0</v>
      </c>
      <c r="AA208" s="105">
        <f t="shared" si="65"/>
        <v>0</v>
      </c>
      <c r="AB208" s="105">
        <f t="shared" si="65"/>
        <v>0</v>
      </c>
      <c r="AC208" s="105">
        <f t="shared" si="65"/>
        <v>0</v>
      </c>
      <c r="AD208" s="105">
        <f t="shared" si="65"/>
        <v>0</v>
      </c>
      <c r="AE208" s="105">
        <f t="shared" si="65"/>
        <v>0</v>
      </c>
      <c r="AF208" s="105">
        <f t="shared" si="66"/>
        <v>0</v>
      </c>
    </row>
    <row r="209" spans="1:32" outlineLevel="2" x14ac:dyDescent="0.25">
      <c r="A209" s="103" t="str">
        <f t="shared" si="62"/>
        <v>SOUTH PRAIRIEMulti-Family32MW4</v>
      </c>
      <c r="B209" s="103" t="s">
        <v>499</v>
      </c>
      <c r="C209" s="103" t="s">
        <v>500</v>
      </c>
      <c r="D209" s="127">
        <v>0</v>
      </c>
      <c r="E209" s="127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f t="shared" si="63"/>
        <v>0</v>
      </c>
      <c r="T209" s="105">
        <f t="shared" si="64"/>
        <v>0</v>
      </c>
      <c r="U209" s="105">
        <f t="shared" si="64"/>
        <v>0</v>
      </c>
      <c r="V209" s="105">
        <f t="shared" si="65"/>
        <v>0</v>
      </c>
      <c r="W209" s="105">
        <f t="shared" si="65"/>
        <v>0</v>
      </c>
      <c r="X209" s="105">
        <f t="shared" si="65"/>
        <v>0</v>
      </c>
      <c r="Y209" s="105">
        <f t="shared" si="65"/>
        <v>0</v>
      </c>
      <c r="Z209" s="105">
        <f t="shared" si="65"/>
        <v>0</v>
      </c>
      <c r="AA209" s="105">
        <f t="shared" si="65"/>
        <v>0</v>
      </c>
      <c r="AB209" s="105">
        <f t="shared" si="65"/>
        <v>0</v>
      </c>
      <c r="AC209" s="105">
        <f t="shared" si="65"/>
        <v>0</v>
      </c>
      <c r="AD209" s="105">
        <f t="shared" si="65"/>
        <v>0</v>
      </c>
      <c r="AE209" s="105">
        <f t="shared" si="65"/>
        <v>0</v>
      </c>
      <c r="AF209" s="105">
        <f t="shared" si="66"/>
        <v>0</v>
      </c>
    </row>
    <row r="210" spans="1:32" outlineLevel="2" x14ac:dyDescent="0.25">
      <c r="A210" s="103" t="str">
        <f t="shared" si="62"/>
        <v>SOUTH PRAIRIEMulti-Family32MW4NR</v>
      </c>
      <c r="B210" s="103" t="s">
        <v>501</v>
      </c>
      <c r="C210" s="103" t="s">
        <v>502</v>
      </c>
      <c r="D210" s="127">
        <v>0</v>
      </c>
      <c r="E210" s="127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f t="shared" si="63"/>
        <v>0</v>
      </c>
      <c r="T210" s="105">
        <f t="shared" si="64"/>
        <v>0</v>
      </c>
      <c r="U210" s="105">
        <f t="shared" si="64"/>
        <v>0</v>
      </c>
      <c r="V210" s="105">
        <f t="shared" si="65"/>
        <v>0</v>
      </c>
      <c r="W210" s="105">
        <f t="shared" si="65"/>
        <v>0</v>
      </c>
      <c r="X210" s="105">
        <f t="shared" si="65"/>
        <v>0</v>
      </c>
      <c r="Y210" s="105">
        <f t="shared" si="65"/>
        <v>0</v>
      </c>
      <c r="Z210" s="105">
        <f t="shared" si="65"/>
        <v>0</v>
      </c>
      <c r="AA210" s="105">
        <f t="shared" si="65"/>
        <v>0</v>
      </c>
      <c r="AB210" s="105">
        <f t="shared" si="65"/>
        <v>0</v>
      </c>
      <c r="AC210" s="105">
        <f t="shared" si="65"/>
        <v>0</v>
      </c>
      <c r="AD210" s="105">
        <f t="shared" si="65"/>
        <v>0</v>
      </c>
      <c r="AE210" s="105">
        <f t="shared" si="65"/>
        <v>0</v>
      </c>
      <c r="AF210" s="105">
        <f t="shared" si="66"/>
        <v>0</v>
      </c>
    </row>
    <row r="211" spans="1:32" outlineLevel="2" x14ac:dyDescent="0.25">
      <c r="A211" s="103" t="str">
        <f t="shared" si="62"/>
        <v>SOUTH PRAIRIEMulti-Family32MW5</v>
      </c>
      <c r="B211" s="103" t="s">
        <v>503</v>
      </c>
      <c r="C211" s="103" t="s">
        <v>504</v>
      </c>
      <c r="D211" s="127">
        <v>0</v>
      </c>
      <c r="E211" s="127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f t="shared" si="63"/>
        <v>0</v>
      </c>
      <c r="T211" s="105">
        <f t="shared" si="64"/>
        <v>0</v>
      </c>
      <c r="U211" s="105">
        <f t="shared" si="64"/>
        <v>0</v>
      </c>
      <c r="V211" s="105">
        <f t="shared" si="65"/>
        <v>0</v>
      </c>
      <c r="W211" s="105">
        <f t="shared" si="65"/>
        <v>0</v>
      </c>
      <c r="X211" s="105">
        <f t="shared" si="65"/>
        <v>0</v>
      </c>
      <c r="Y211" s="105">
        <f t="shared" si="65"/>
        <v>0</v>
      </c>
      <c r="Z211" s="105">
        <f t="shared" si="65"/>
        <v>0</v>
      </c>
      <c r="AA211" s="105">
        <f t="shared" si="65"/>
        <v>0</v>
      </c>
      <c r="AB211" s="105">
        <f t="shared" si="65"/>
        <v>0</v>
      </c>
      <c r="AC211" s="105">
        <f t="shared" si="65"/>
        <v>0</v>
      </c>
      <c r="AD211" s="105">
        <f t="shared" si="65"/>
        <v>0</v>
      </c>
      <c r="AE211" s="105">
        <f t="shared" si="65"/>
        <v>0</v>
      </c>
      <c r="AF211" s="105">
        <f t="shared" si="66"/>
        <v>0</v>
      </c>
    </row>
    <row r="212" spans="1:32" outlineLevel="2" x14ac:dyDescent="0.25">
      <c r="A212" s="103" t="str">
        <f t="shared" si="62"/>
        <v>SOUTH PRAIRIEMulti-FamilyMIMPCN</v>
      </c>
      <c r="B212" s="103" t="s">
        <v>571</v>
      </c>
      <c r="C212" s="103" t="s">
        <v>572</v>
      </c>
      <c r="D212" s="127">
        <v>0</v>
      </c>
      <c r="E212" s="127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29">
        <f t="shared" si="63"/>
        <v>0</v>
      </c>
      <c r="T212" s="105">
        <f t="shared" si="64"/>
        <v>0</v>
      </c>
      <c r="U212" s="105">
        <f t="shared" si="64"/>
        <v>0</v>
      </c>
      <c r="V212" s="105">
        <f t="shared" si="65"/>
        <v>0</v>
      </c>
      <c r="W212" s="105">
        <f t="shared" si="65"/>
        <v>0</v>
      </c>
      <c r="X212" s="105">
        <f t="shared" si="65"/>
        <v>0</v>
      </c>
      <c r="Y212" s="105">
        <f t="shared" si="65"/>
        <v>0</v>
      </c>
      <c r="Z212" s="105">
        <f t="shared" si="65"/>
        <v>0</v>
      </c>
      <c r="AA212" s="105">
        <f t="shared" si="65"/>
        <v>0</v>
      </c>
      <c r="AB212" s="105">
        <f t="shared" si="65"/>
        <v>0</v>
      </c>
      <c r="AC212" s="105">
        <f t="shared" si="65"/>
        <v>0</v>
      </c>
      <c r="AD212" s="105">
        <f t="shared" si="65"/>
        <v>0</v>
      </c>
      <c r="AE212" s="105">
        <f t="shared" si="65"/>
        <v>0</v>
      </c>
      <c r="AF212" s="105">
        <f t="shared" si="66"/>
        <v>0</v>
      </c>
    </row>
    <row r="213" spans="1:32" outlineLevel="2" x14ac:dyDescent="0.25">
      <c r="A213" s="103" t="str">
        <f t="shared" si="62"/>
        <v>SOUTH PRAIRIEMulti-Family35MW1</v>
      </c>
      <c r="B213" s="103" t="s">
        <v>505</v>
      </c>
      <c r="C213" s="103" t="s">
        <v>506</v>
      </c>
      <c r="D213" s="127">
        <v>0</v>
      </c>
      <c r="E213" s="127">
        <v>0</v>
      </c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29">
        <f t="shared" si="63"/>
        <v>0</v>
      </c>
      <c r="T213" s="105">
        <f t="shared" si="64"/>
        <v>0</v>
      </c>
      <c r="U213" s="105">
        <f t="shared" si="64"/>
        <v>0</v>
      </c>
      <c r="V213" s="105">
        <f t="shared" si="65"/>
        <v>0</v>
      </c>
      <c r="W213" s="105">
        <f t="shared" si="65"/>
        <v>0</v>
      </c>
      <c r="X213" s="105">
        <f t="shared" si="65"/>
        <v>0</v>
      </c>
      <c r="Y213" s="105">
        <f t="shared" si="65"/>
        <v>0</v>
      </c>
      <c r="Z213" s="105">
        <f t="shared" si="65"/>
        <v>0</v>
      </c>
      <c r="AA213" s="105">
        <f t="shared" si="65"/>
        <v>0</v>
      </c>
      <c r="AB213" s="105">
        <f t="shared" si="65"/>
        <v>0</v>
      </c>
      <c r="AC213" s="105">
        <f t="shared" si="65"/>
        <v>0</v>
      </c>
      <c r="AD213" s="105">
        <f t="shared" si="65"/>
        <v>0</v>
      </c>
      <c r="AE213" s="105">
        <f t="shared" si="65"/>
        <v>0</v>
      </c>
      <c r="AF213" s="105">
        <f t="shared" si="66"/>
        <v>0</v>
      </c>
    </row>
    <row r="214" spans="1:32" outlineLevel="2" x14ac:dyDescent="0.25">
      <c r="A214" s="103" t="str">
        <f t="shared" si="62"/>
        <v>SOUTH PRAIRIEMulti-Family35MW1N</v>
      </c>
      <c r="B214" s="103" t="s">
        <v>507</v>
      </c>
      <c r="C214" s="103" t="s">
        <v>508</v>
      </c>
      <c r="D214" s="127">
        <v>0</v>
      </c>
      <c r="E214" s="127">
        <v>0</v>
      </c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29">
        <f t="shared" si="63"/>
        <v>0</v>
      </c>
      <c r="T214" s="105">
        <f t="shared" si="64"/>
        <v>0</v>
      </c>
      <c r="U214" s="105">
        <f t="shared" si="64"/>
        <v>0</v>
      </c>
      <c r="V214" s="105">
        <f t="shared" si="65"/>
        <v>0</v>
      </c>
      <c r="W214" s="105">
        <f t="shared" si="65"/>
        <v>0</v>
      </c>
      <c r="X214" s="105">
        <f t="shared" si="65"/>
        <v>0</v>
      </c>
      <c r="Y214" s="105">
        <f t="shared" si="65"/>
        <v>0</v>
      </c>
      <c r="Z214" s="105">
        <f t="shared" si="65"/>
        <v>0</v>
      </c>
      <c r="AA214" s="105">
        <f t="shared" si="65"/>
        <v>0</v>
      </c>
      <c r="AB214" s="105">
        <f t="shared" si="65"/>
        <v>0</v>
      </c>
      <c r="AC214" s="105">
        <f t="shared" si="65"/>
        <v>0</v>
      </c>
      <c r="AD214" s="105">
        <f t="shared" si="65"/>
        <v>0</v>
      </c>
      <c r="AE214" s="105">
        <f t="shared" si="65"/>
        <v>0</v>
      </c>
      <c r="AF214" s="105">
        <f t="shared" si="66"/>
        <v>0</v>
      </c>
    </row>
    <row r="215" spans="1:32" outlineLevel="2" x14ac:dyDescent="0.25">
      <c r="A215" s="103" t="str">
        <f t="shared" si="62"/>
        <v>SOUTH PRAIRIEMulti-Family65MW1</v>
      </c>
      <c r="B215" s="103" t="s">
        <v>509</v>
      </c>
      <c r="C215" s="103" t="s">
        <v>510</v>
      </c>
      <c r="D215" s="127">
        <v>0</v>
      </c>
      <c r="E215" s="127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29">
        <f t="shared" si="63"/>
        <v>0</v>
      </c>
      <c r="T215" s="105">
        <f t="shared" si="64"/>
        <v>0</v>
      </c>
      <c r="U215" s="105">
        <f t="shared" si="64"/>
        <v>0</v>
      </c>
      <c r="V215" s="105">
        <f t="shared" si="65"/>
        <v>0</v>
      </c>
      <c r="W215" s="105">
        <f t="shared" si="65"/>
        <v>0</v>
      </c>
      <c r="X215" s="105">
        <f t="shared" si="65"/>
        <v>0</v>
      </c>
      <c r="Y215" s="105">
        <f t="shared" si="65"/>
        <v>0</v>
      </c>
      <c r="Z215" s="105">
        <f t="shared" si="65"/>
        <v>0</v>
      </c>
      <c r="AA215" s="105">
        <f t="shared" si="65"/>
        <v>0</v>
      </c>
      <c r="AB215" s="105">
        <f t="shared" si="65"/>
        <v>0</v>
      </c>
      <c r="AC215" s="105">
        <f t="shared" si="65"/>
        <v>0</v>
      </c>
      <c r="AD215" s="105">
        <f t="shared" si="65"/>
        <v>0</v>
      </c>
      <c r="AE215" s="105">
        <f t="shared" si="65"/>
        <v>0</v>
      </c>
      <c r="AF215" s="105">
        <f t="shared" si="66"/>
        <v>0</v>
      </c>
    </row>
    <row r="216" spans="1:32" outlineLevel="2" x14ac:dyDescent="0.25">
      <c r="A216" s="103" t="str">
        <f t="shared" si="62"/>
        <v>SOUTH PRAIRIEMulti-Family65MW1N</v>
      </c>
      <c r="B216" s="103" t="s">
        <v>511</v>
      </c>
      <c r="C216" s="103" t="s">
        <v>512</v>
      </c>
      <c r="D216" s="127">
        <v>0</v>
      </c>
      <c r="E216" s="127">
        <v>0</v>
      </c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29">
        <f t="shared" si="63"/>
        <v>0</v>
      </c>
      <c r="T216" s="105">
        <f t="shared" si="64"/>
        <v>0</v>
      </c>
      <c r="U216" s="105">
        <f t="shared" si="64"/>
        <v>0</v>
      </c>
      <c r="V216" s="105">
        <f t="shared" si="65"/>
        <v>0</v>
      </c>
      <c r="W216" s="105">
        <f t="shared" si="65"/>
        <v>0</v>
      </c>
      <c r="X216" s="105">
        <f t="shared" si="65"/>
        <v>0</v>
      </c>
      <c r="Y216" s="105">
        <f t="shared" si="65"/>
        <v>0</v>
      </c>
      <c r="Z216" s="105">
        <f t="shared" si="65"/>
        <v>0</v>
      </c>
      <c r="AA216" s="105">
        <f t="shared" si="65"/>
        <v>0</v>
      </c>
      <c r="AB216" s="105">
        <f t="shared" si="65"/>
        <v>0</v>
      </c>
      <c r="AC216" s="105">
        <f t="shared" si="65"/>
        <v>0</v>
      </c>
      <c r="AD216" s="105">
        <f t="shared" si="65"/>
        <v>0</v>
      </c>
      <c r="AE216" s="105">
        <f t="shared" si="65"/>
        <v>0</v>
      </c>
      <c r="AF216" s="105">
        <f t="shared" si="66"/>
        <v>0</v>
      </c>
    </row>
    <row r="217" spans="1:32" outlineLevel="2" x14ac:dyDescent="0.25">
      <c r="A217" s="103" t="str">
        <f t="shared" si="62"/>
        <v>SOUTH PRAIRIEMulti-Family95MW1</v>
      </c>
      <c r="B217" s="103" t="s">
        <v>513</v>
      </c>
      <c r="C217" s="103" t="s">
        <v>514</v>
      </c>
      <c r="D217" s="127">
        <v>0</v>
      </c>
      <c r="E217" s="127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29">
        <f t="shared" si="63"/>
        <v>0</v>
      </c>
      <c r="T217" s="105">
        <f t="shared" si="64"/>
        <v>0</v>
      </c>
      <c r="U217" s="105">
        <f t="shared" si="64"/>
        <v>0</v>
      </c>
      <c r="V217" s="105">
        <f t="shared" si="65"/>
        <v>0</v>
      </c>
      <c r="W217" s="105">
        <f t="shared" si="65"/>
        <v>0</v>
      </c>
      <c r="X217" s="105">
        <f t="shared" si="65"/>
        <v>0</v>
      </c>
      <c r="Y217" s="105">
        <f t="shared" si="65"/>
        <v>0</v>
      </c>
      <c r="Z217" s="105">
        <f t="shared" si="65"/>
        <v>0</v>
      </c>
      <c r="AA217" s="105">
        <f t="shared" si="65"/>
        <v>0</v>
      </c>
      <c r="AB217" s="105">
        <f t="shared" si="65"/>
        <v>0</v>
      </c>
      <c r="AC217" s="105">
        <f t="shared" si="65"/>
        <v>0</v>
      </c>
      <c r="AD217" s="105">
        <f t="shared" si="65"/>
        <v>0</v>
      </c>
      <c r="AE217" s="105">
        <f t="shared" si="65"/>
        <v>0</v>
      </c>
      <c r="AF217" s="105">
        <f t="shared" si="66"/>
        <v>0</v>
      </c>
    </row>
    <row r="218" spans="1:32" outlineLevel="2" x14ac:dyDescent="0.25">
      <c r="A218" s="103" t="str">
        <f t="shared" si="62"/>
        <v>SOUTH PRAIRIEMulti-Family95MW1N</v>
      </c>
      <c r="B218" s="103" t="s">
        <v>515</v>
      </c>
      <c r="C218" s="103" t="s">
        <v>516</v>
      </c>
      <c r="D218" s="127">
        <v>0</v>
      </c>
      <c r="E218" s="127">
        <v>0</v>
      </c>
      <c r="F218" s="12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29">
        <f t="shared" si="63"/>
        <v>0</v>
      </c>
      <c r="T218" s="105">
        <f t="shared" si="64"/>
        <v>0</v>
      </c>
      <c r="U218" s="105">
        <f t="shared" si="64"/>
        <v>0</v>
      </c>
      <c r="V218" s="105">
        <f t="shared" si="65"/>
        <v>0</v>
      </c>
      <c r="W218" s="105">
        <f t="shared" si="65"/>
        <v>0</v>
      </c>
      <c r="X218" s="105">
        <f t="shared" si="65"/>
        <v>0</v>
      </c>
      <c r="Y218" s="105">
        <f t="shared" si="65"/>
        <v>0</v>
      </c>
      <c r="Z218" s="105">
        <f t="shared" si="65"/>
        <v>0</v>
      </c>
      <c r="AA218" s="105">
        <f t="shared" si="65"/>
        <v>0</v>
      </c>
      <c r="AB218" s="105">
        <f t="shared" si="65"/>
        <v>0</v>
      </c>
      <c r="AC218" s="105">
        <f t="shared" si="65"/>
        <v>0</v>
      </c>
      <c r="AD218" s="105">
        <f t="shared" si="65"/>
        <v>0</v>
      </c>
      <c r="AE218" s="105">
        <f t="shared" si="65"/>
        <v>0</v>
      </c>
      <c r="AF218" s="105">
        <f t="shared" si="66"/>
        <v>0</v>
      </c>
    </row>
    <row r="219" spans="1:32" outlineLevel="2" x14ac:dyDescent="0.25">
      <c r="A219" s="103" t="str">
        <f t="shared" si="62"/>
        <v>SOUTH PRAIRIEMulti-FamilyM1.5YD1W</v>
      </c>
      <c r="B219" s="103" t="s">
        <v>535</v>
      </c>
      <c r="C219" s="103" t="s">
        <v>536</v>
      </c>
      <c r="D219" s="127">
        <v>0</v>
      </c>
      <c r="E219" s="127">
        <v>0</v>
      </c>
      <c r="F219" s="129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0</v>
      </c>
      <c r="P219" s="129">
        <v>0</v>
      </c>
      <c r="Q219" s="129">
        <v>0</v>
      </c>
      <c r="R219" s="129">
        <f t="shared" si="63"/>
        <v>0</v>
      </c>
      <c r="T219" s="105">
        <f t="shared" si="64"/>
        <v>0</v>
      </c>
      <c r="U219" s="105">
        <f t="shared" si="64"/>
        <v>0</v>
      </c>
      <c r="V219" s="105">
        <f t="shared" si="65"/>
        <v>0</v>
      </c>
      <c r="W219" s="105">
        <f t="shared" si="65"/>
        <v>0</v>
      </c>
      <c r="X219" s="105">
        <f t="shared" si="65"/>
        <v>0</v>
      </c>
      <c r="Y219" s="105">
        <f t="shared" si="65"/>
        <v>0</v>
      </c>
      <c r="Z219" s="105">
        <f t="shared" si="65"/>
        <v>0</v>
      </c>
      <c r="AA219" s="105">
        <f t="shared" si="65"/>
        <v>0</v>
      </c>
      <c r="AB219" s="105">
        <f t="shared" si="65"/>
        <v>0</v>
      </c>
      <c r="AC219" s="105">
        <f t="shared" si="65"/>
        <v>0</v>
      </c>
      <c r="AD219" s="105">
        <f t="shared" si="65"/>
        <v>0</v>
      </c>
      <c r="AE219" s="105">
        <f t="shared" si="65"/>
        <v>0</v>
      </c>
      <c r="AF219" s="105">
        <f t="shared" si="66"/>
        <v>0</v>
      </c>
    </row>
    <row r="220" spans="1:32" outlineLevel="2" x14ac:dyDescent="0.25">
      <c r="A220" s="103" t="str">
        <f t="shared" si="62"/>
        <v>SOUTH PRAIRIEMulti-FamilyM1.5YD2W</v>
      </c>
      <c r="B220" s="103" t="s">
        <v>537</v>
      </c>
      <c r="C220" s="103" t="s">
        <v>538</v>
      </c>
      <c r="D220" s="127">
        <v>0</v>
      </c>
      <c r="E220" s="127">
        <v>0</v>
      </c>
      <c r="F220" s="129">
        <v>0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29">
        <v>0</v>
      </c>
      <c r="O220" s="129">
        <v>0</v>
      </c>
      <c r="P220" s="129">
        <v>0</v>
      </c>
      <c r="Q220" s="129">
        <v>0</v>
      </c>
      <c r="R220" s="129">
        <f t="shared" si="63"/>
        <v>0</v>
      </c>
      <c r="T220" s="105">
        <f t="shared" ref="T220:U252" si="67">+IFERROR(F220/$D220,0)</f>
        <v>0</v>
      </c>
      <c r="U220" s="105">
        <f t="shared" si="67"/>
        <v>0</v>
      </c>
      <c r="V220" s="105">
        <f t="shared" ref="V220:AE245" si="68">+IFERROR(H220/$E220,0)</f>
        <v>0</v>
      </c>
      <c r="W220" s="105">
        <f t="shared" si="68"/>
        <v>0</v>
      </c>
      <c r="X220" s="105">
        <f t="shared" si="68"/>
        <v>0</v>
      </c>
      <c r="Y220" s="105">
        <f t="shared" si="68"/>
        <v>0</v>
      </c>
      <c r="Z220" s="105">
        <f t="shared" si="68"/>
        <v>0</v>
      </c>
      <c r="AA220" s="105">
        <f t="shared" si="68"/>
        <v>0</v>
      </c>
      <c r="AB220" s="105">
        <f t="shared" si="68"/>
        <v>0</v>
      </c>
      <c r="AC220" s="105">
        <f t="shared" si="68"/>
        <v>0</v>
      </c>
      <c r="AD220" s="105">
        <f t="shared" si="68"/>
        <v>0</v>
      </c>
      <c r="AE220" s="105">
        <f t="shared" si="68"/>
        <v>0</v>
      </c>
      <c r="AF220" s="105">
        <f t="shared" si="66"/>
        <v>0</v>
      </c>
    </row>
    <row r="221" spans="1:32" outlineLevel="2" x14ac:dyDescent="0.25">
      <c r="A221" s="103" t="str">
        <f t="shared" si="62"/>
        <v>SOUTH PRAIRIEMulti-FamilyM1.5YD3W</v>
      </c>
      <c r="B221" s="103" t="s">
        <v>539</v>
      </c>
      <c r="C221" s="103" t="s">
        <v>540</v>
      </c>
      <c r="D221" s="127">
        <v>0</v>
      </c>
      <c r="E221" s="127">
        <v>0</v>
      </c>
      <c r="F221" s="129">
        <v>0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29">
        <f t="shared" si="63"/>
        <v>0</v>
      </c>
      <c r="T221" s="105">
        <f t="shared" si="67"/>
        <v>0</v>
      </c>
      <c r="U221" s="105">
        <f t="shared" si="67"/>
        <v>0</v>
      </c>
      <c r="V221" s="105">
        <f t="shared" si="68"/>
        <v>0</v>
      </c>
      <c r="W221" s="105">
        <f t="shared" si="68"/>
        <v>0</v>
      </c>
      <c r="X221" s="105">
        <f t="shared" si="68"/>
        <v>0</v>
      </c>
      <c r="Y221" s="105">
        <f t="shared" si="68"/>
        <v>0</v>
      </c>
      <c r="Z221" s="105">
        <f t="shared" si="68"/>
        <v>0</v>
      </c>
      <c r="AA221" s="105">
        <f t="shared" si="68"/>
        <v>0</v>
      </c>
      <c r="AB221" s="105">
        <f t="shared" si="68"/>
        <v>0</v>
      </c>
      <c r="AC221" s="105">
        <f t="shared" si="68"/>
        <v>0</v>
      </c>
      <c r="AD221" s="105">
        <f t="shared" si="68"/>
        <v>0</v>
      </c>
      <c r="AE221" s="105">
        <f t="shared" si="68"/>
        <v>0</v>
      </c>
      <c r="AF221" s="105">
        <f t="shared" si="66"/>
        <v>0</v>
      </c>
    </row>
    <row r="222" spans="1:32" outlineLevel="2" x14ac:dyDescent="0.25">
      <c r="A222" s="103" t="str">
        <f t="shared" si="62"/>
        <v>SOUTH PRAIRIEMulti-FamilyM1.5YDEX</v>
      </c>
      <c r="B222" s="103" t="s">
        <v>563</v>
      </c>
      <c r="C222" s="103" t="s">
        <v>564</v>
      </c>
      <c r="D222" s="127">
        <v>0</v>
      </c>
      <c r="E222" s="127">
        <v>0</v>
      </c>
      <c r="F222" s="129">
        <v>0</v>
      </c>
      <c r="G222" s="129">
        <v>0</v>
      </c>
      <c r="H222" s="129">
        <v>0</v>
      </c>
      <c r="I222" s="129">
        <v>0</v>
      </c>
      <c r="J222" s="129">
        <v>0</v>
      </c>
      <c r="K222" s="129">
        <v>0</v>
      </c>
      <c r="L222" s="129">
        <v>0</v>
      </c>
      <c r="M222" s="129">
        <v>0</v>
      </c>
      <c r="N222" s="129">
        <v>0</v>
      </c>
      <c r="O222" s="129">
        <v>0</v>
      </c>
      <c r="P222" s="129">
        <v>0</v>
      </c>
      <c r="Q222" s="129">
        <v>0</v>
      </c>
      <c r="R222" s="129">
        <f t="shared" si="63"/>
        <v>0</v>
      </c>
      <c r="T222" s="105">
        <f t="shared" si="67"/>
        <v>0</v>
      </c>
      <c r="U222" s="105">
        <f t="shared" si="67"/>
        <v>0</v>
      </c>
      <c r="V222" s="105">
        <f t="shared" si="68"/>
        <v>0</v>
      </c>
      <c r="W222" s="105">
        <f t="shared" si="68"/>
        <v>0</v>
      </c>
      <c r="X222" s="105">
        <f t="shared" si="68"/>
        <v>0</v>
      </c>
      <c r="Y222" s="105">
        <f t="shared" si="68"/>
        <v>0</v>
      </c>
      <c r="Z222" s="105">
        <f t="shared" si="68"/>
        <v>0</v>
      </c>
      <c r="AA222" s="105">
        <f t="shared" si="68"/>
        <v>0</v>
      </c>
      <c r="AB222" s="105">
        <f t="shared" si="68"/>
        <v>0</v>
      </c>
      <c r="AC222" s="105">
        <f t="shared" si="68"/>
        <v>0</v>
      </c>
      <c r="AD222" s="105">
        <f t="shared" si="68"/>
        <v>0</v>
      </c>
      <c r="AE222" s="105">
        <f t="shared" si="68"/>
        <v>0</v>
      </c>
      <c r="AF222" s="105">
        <f t="shared" si="66"/>
        <v>0</v>
      </c>
    </row>
    <row r="223" spans="1:32" outlineLevel="2" x14ac:dyDescent="0.25">
      <c r="A223" s="103" t="str">
        <f t="shared" si="62"/>
        <v>SOUTH PRAIRIEMulti-FamilyM1YD1W</v>
      </c>
      <c r="B223" s="103" t="s">
        <v>529</v>
      </c>
      <c r="C223" s="103" t="s">
        <v>530</v>
      </c>
      <c r="D223" s="127">
        <v>0</v>
      </c>
      <c r="E223" s="127">
        <v>0</v>
      </c>
      <c r="F223" s="129">
        <v>0</v>
      </c>
      <c r="G223" s="129">
        <v>0</v>
      </c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29">
        <v>0</v>
      </c>
      <c r="N223" s="129">
        <v>0</v>
      </c>
      <c r="O223" s="129">
        <v>0</v>
      </c>
      <c r="P223" s="129">
        <v>0</v>
      </c>
      <c r="Q223" s="129">
        <v>0</v>
      </c>
      <c r="R223" s="129">
        <f t="shared" si="63"/>
        <v>0</v>
      </c>
      <c r="T223" s="105">
        <f t="shared" si="67"/>
        <v>0</v>
      </c>
      <c r="U223" s="105">
        <f t="shared" si="67"/>
        <v>0</v>
      </c>
      <c r="V223" s="105">
        <f t="shared" si="68"/>
        <v>0</v>
      </c>
      <c r="W223" s="105">
        <f t="shared" si="68"/>
        <v>0</v>
      </c>
      <c r="X223" s="105">
        <f t="shared" si="68"/>
        <v>0</v>
      </c>
      <c r="Y223" s="105">
        <f t="shared" si="68"/>
        <v>0</v>
      </c>
      <c r="Z223" s="105">
        <f t="shared" si="68"/>
        <v>0</v>
      </c>
      <c r="AA223" s="105">
        <f t="shared" si="68"/>
        <v>0</v>
      </c>
      <c r="AB223" s="105">
        <f t="shared" si="68"/>
        <v>0</v>
      </c>
      <c r="AC223" s="105">
        <f t="shared" si="68"/>
        <v>0</v>
      </c>
      <c r="AD223" s="105">
        <f t="shared" si="68"/>
        <v>0</v>
      </c>
      <c r="AE223" s="105">
        <f t="shared" si="68"/>
        <v>0</v>
      </c>
      <c r="AF223" s="105">
        <f t="shared" si="66"/>
        <v>0</v>
      </c>
    </row>
    <row r="224" spans="1:32" outlineLevel="2" x14ac:dyDescent="0.25">
      <c r="A224" s="103" t="str">
        <f t="shared" si="62"/>
        <v>SOUTH PRAIRIEMulti-FamilyM1YD2W</v>
      </c>
      <c r="B224" s="103" t="s">
        <v>531</v>
      </c>
      <c r="C224" s="103" t="s">
        <v>532</v>
      </c>
      <c r="D224" s="127">
        <v>0</v>
      </c>
      <c r="E224" s="127">
        <v>0</v>
      </c>
      <c r="F224" s="129">
        <v>0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29">
        <f t="shared" si="63"/>
        <v>0</v>
      </c>
      <c r="T224" s="105">
        <f t="shared" si="67"/>
        <v>0</v>
      </c>
      <c r="U224" s="105">
        <f t="shared" si="67"/>
        <v>0</v>
      </c>
      <c r="V224" s="105">
        <f t="shared" si="68"/>
        <v>0</v>
      </c>
      <c r="W224" s="105">
        <f t="shared" si="68"/>
        <v>0</v>
      </c>
      <c r="X224" s="105">
        <f t="shared" si="68"/>
        <v>0</v>
      </c>
      <c r="Y224" s="105">
        <f t="shared" si="68"/>
        <v>0</v>
      </c>
      <c r="Z224" s="105">
        <f t="shared" si="68"/>
        <v>0</v>
      </c>
      <c r="AA224" s="105">
        <f t="shared" si="68"/>
        <v>0</v>
      </c>
      <c r="AB224" s="105">
        <f t="shared" si="68"/>
        <v>0</v>
      </c>
      <c r="AC224" s="105">
        <f t="shared" si="68"/>
        <v>0</v>
      </c>
      <c r="AD224" s="105">
        <f t="shared" si="68"/>
        <v>0</v>
      </c>
      <c r="AE224" s="105">
        <f t="shared" si="68"/>
        <v>0</v>
      </c>
      <c r="AF224" s="105">
        <f t="shared" si="66"/>
        <v>0</v>
      </c>
    </row>
    <row r="225" spans="1:32" outlineLevel="2" x14ac:dyDescent="0.25">
      <c r="A225" s="103" t="str">
        <f t="shared" si="62"/>
        <v>SOUTH PRAIRIEMulti-FamilyM1YDEX</v>
      </c>
      <c r="B225" s="103" t="s">
        <v>561</v>
      </c>
      <c r="C225" s="103" t="s">
        <v>562</v>
      </c>
      <c r="D225" s="127">
        <v>0</v>
      </c>
      <c r="E225" s="127">
        <v>0</v>
      </c>
      <c r="F225" s="129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29">
        <f t="shared" si="63"/>
        <v>0</v>
      </c>
      <c r="T225" s="105">
        <f t="shared" si="67"/>
        <v>0</v>
      </c>
      <c r="U225" s="105">
        <f t="shared" si="67"/>
        <v>0</v>
      </c>
      <c r="V225" s="105">
        <f t="shared" si="68"/>
        <v>0</v>
      </c>
      <c r="W225" s="105">
        <f t="shared" si="68"/>
        <v>0</v>
      </c>
      <c r="X225" s="105">
        <f t="shared" si="68"/>
        <v>0</v>
      </c>
      <c r="Y225" s="105">
        <f t="shared" si="68"/>
        <v>0</v>
      </c>
      <c r="Z225" s="105">
        <f t="shared" si="68"/>
        <v>0</v>
      </c>
      <c r="AA225" s="105">
        <f t="shared" si="68"/>
        <v>0</v>
      </c>
      <c r="AB225" s="105">
        <f t="shared" si="68"/>
        <v>0</v>
      </c>
      <c r="AC225" s="105">
        <f t="shared" si="68"/>
        <v>0</v>
      </c>
      <c r="AD225" s="105">
        <f t="shared" si="68"/>
        <v>0</v>
      </c>
      <c r="AE225" s="105">
        <f t="shared" si="68"/>
        <v>0</v>
      </c>
      <c r="AF225" s="105">
        <f t="shared" si="66"/>
        <v>0</v>
      </c>
    </row>
    <row r="226" spans="1:32" outlineLevel="2" x14ac:dyDescent="0.25">
      <c r="A226" s="103" t="str">
        <f t="shared" si="62"/>
        <v>SOUTH PRAIRIEMulti-FamilyM1YDTPU</v>
      </c>
      <c r="B226" s="103" t="s">
        <v>533</v>
      </c>
      <c r="C226" s="103" t="s">
        <v>534</v>
      </c>
      <c r="D226" s="127">
        <v>0</v>
      </c>
      <c r="E226" s="127">
        <v>0</v>
      </c>
      <c r="F226" s="12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29">
        <f t="shared" si="63"/>
        <v>0</v>
      </c>
      <c r="T226" s="105">
        <f t="shared" si="67"/>
        <v>0</v>
      </c>
      <c r="U226" s="105">
        <f t="shared" si="67"/>
        <v>0</v>
      </c>
      <c r="V226" s="105">
        <f t="shared" si="68"/>
        <v>0</v>
      </c>
      <c r="W226" s="105">
        <f t="shared" si="68"/>
        <v>0</v>
      </c>
      <c r="X226" s="105">
        <f t="shared" si="68"/>
        <v>0</v>
      </c>
      <c r="Y226" s="105">
        <f t="shared" si="68"/>
        <v>0</v>
      </c>
      <c r="Z226" s="105">
        <f t="shared" si="68"/>
        <v>0</v>
      </c>
      <c r="AA226" s="105">
        <f t="shared" si="68"/>
        <v>0</v>
      </c>
      <c r="AB226" s="105">
        <f t="shared" si="68"/>
        <v>0</v>
      </c>
      <c r="AC226" s="105">
        <f t="shared" si="68"/>
        <v>0</v>
      </c>
      <c r="AD226" s="105">
        <f t="shared" si="68"/>
        <v>0</v>
      </c>
      <c r="AE226" s="105">
        <f t="shared" si="68"/>
        <v>0</v>
      </c>
      <c r="AF226" s="105">
        <f t="shared" si="66"/>
        <v>0</v>
      </c>
    </row>
    <row r="227" spans="1:32" outlineLevel="2" x14ac:dyDescent="0.25">
      <c r="A227" s="103" t="str">
        <f t="shared" si="62"/>
        <v>SOUTH PRAIRIEMulti-FamilyM2YD1W</v>
      </c>
      <c r="B227" s="103" t="s">
        <v>541</v>
      </c>
      <c r="C227" s="103" t="s">
        <v>542</v>
      </c>
      <c r="D227" s="127">
        <v>0</v>
      </c>
      <c r="E227" s="127">
        <v>0</v>
      </c>
      <c r="F227" s="12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29">
        <f t="shared" si="63"/>
        <v>0</v>
      </c>
      <c r="T227" s="105">
        <f t="shared" si="67"/>
        <v>0</v>
      </c>
      <c r="U227" s="105">
        <f t="shared" si="67"/>
        <v>0</v>
      </c>
      <c r="V227" s="105">
        <f t="shared" si="68"/>
        <v>0</v>
      </c>
      <c r="W227" s="105">
        <f t="shared" si="68"/>
        <v>0</v>
      </c>
      <c r="X227" s="105">
        <f t="shared" si="68"/>
        <v>0</v>
      </c>
      <c r="Y227" s="105">
        <f t="shared" si="68"/>
        <v>0</v>
      </c>
      <c r="Z227" s="105">
        <f t="shared" si="68"/>
        <v>0</v>
      </c>
      <c r="AA227" s="105">
        <f t="shared" si="68"/>
        <v>0</v>
      </c>
      <c r="AB227" s="105">
        <f t="shared" si="68"/>
        <v>0</v>
      </c>
      <c r="AC227" s="105">
        <f t="shared" si="68"/>
        <v>0</v>
      </c>
      <c r="AD227" s="105">
        <f t="shared" si="68"/>
        <v>0</v>
      </c>
      <c r="AE227" s="105">
        <f t="shared" si="68"/>
        <v>0</v>
      </c>
      <c r="AF227" s="105">
        <f t="shared" si="66"/>
        <v>0</v>
      </c>
    </row>
    <row r="228" spans="1:32" outlineLevel="2" x14ac:dyDescent="0.25">
      <c r="A228" s="103" t="str">
        <f t="shared" si="62"/>
        <v>SOUTH PRAIRIEMulti-FamilyM2YD2W</v>
      </c>
      <c r="B228" s="103" t="s">
        <v>543</v>
      </c>
      <c r="C228" s="103" t="s">
        <v>544</v>
      </c>
      <c r="D228" s="127">
        <v>0</v>
      </c>
      <c r="E228" s="127">
        <v>0</v>
      </c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29">
        <f t="shared" si="63"/>
        <v>0</v>
      </c>
      <c r="T228" s="105">
        <f t="shared" si="67"/>
        <v>0</v>
      </c>
      <c r="U228" s="105">
        <f t="shared" si="67"/>
        <v>0</v>
      </c>
      <c r="V228" s="105">
        <f t="shared" si="68"/>
        <v>0</v>
      </c>
      <c r="W228" s="105">
        <f t="shared" si="68"/>
        <v>0</v>
      </c>
      <c r="X228" s="105">
        <f t="shared" si="68"/>
        <v>0</v>
      </c>
      <c r="Y228" s="105">
        <f t="shared" si="68"/>
        <v>0</v>
      </c>
      <c r="Z228" s="105">
        <f t="shared" si="68"/>
        <v>0</v>
      </c>
      <c r="AA228" s="105">
        <f t="shared" si="68"/>
        <v>0</v>
      </c>
      <c r="AB228" s="105">
        <f t="shared" si="68"/>
        <v>0</v>
      </c>
      <c r="AC228" s="105">
        <f t="shared" si="68"/>
        <v>0</v>
      </c>
      <c r="AD228" s="105">
        <f t="shared" si="68"/>
        <v>0</v>
      </c>
      <c r="AE228" s="105">
        <f t="shared" si="68"/>
        <v>0</v>
      </c>
      <c r="AF228" s="105">
        <f t="shared" si="66"/>
        <v>0</v>
      </c>
    </row>
    <row r="229" spans="1:32" outlineLevel="2" x14ac:dyDescent="0.25">
      <c r="A229" s="103" t="str">
        <f t="shared" si="62"/>
        <v>SOUTH PRAIRIEMulti-FamilyM2YD3W</v>
      </c>
      <c r="B229" s="103" t="s">
        <v>545</v>
      </c>
      <c r="C229" s="103" t="s">
        <v>546</v>
      </c>
      <c r="D229" s="127">
        <v>0</v>
      </c>
      <c r="E229" s="127">
        <v>0</v>
      </c>
      <c r="F229" s="12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29">
        <f t="shared" si="63"/>
        <v>0</v>
      </c>
      <c r="T229" s="105">
        <f t="shared" si="67"/>
        <v>0</v>
      </c>
      <c r="U229" s="105">
        <f t="shared" si="67"/>
        <v>0</v>
      </c>
      <c r="V229" s="105">
        <f t="shared" si="68"/>
        <v>0</v>
      </c>
      <c r="W229" s="105">
        <f t="shared" si="68"/>
        <v>0</v>
      </c>
      <c r="X229" s="105">
        <f t="shared" si="68"/>
        <v>0</v>
      </c>
      <c r="Y229" s="105">
        <f t="shared" si="68"/>
        <v>0</v>
      </c>
      <c r="Z229" s="105">
        <f t="shared" si="68"/>
        <v>0</v>
      </c>
      <c r="AA229" s="105">
        <f t="shared" si="68"/>
        <v>0</v>
      </c>
      <c r="AB229" s="105">
        <f t="shared" si="68"/>
        <v>0</v>
      </c>
      <c r="AC229" s="105">
        <f t="shared" si="68"/>
        <v>0</v>
      </c>
      <c r="AD229" s="105">
        <f t="shared" si="68"/>
        <v>0</v>
      </c>
      <c r="AE229" s="105">
        <f t="shared" si="68"/>
        <v>0</v>
      </c>
      <c r="AF229" s="105">
        <f t="shared" si="66"/>
        <v>0</v>
      </c>
    </row>
    <row r="230" spans="1:32" outlineLevel="2" x14ac:dyDescent="0.25">
      <c r="A230" s="103" t="str">
        <f t="shared" si="62"/>
        <v>SOUTH PRAIRIEMulti-FamilyM2YDEX</v>
      </c>
      <c r="B230" s="103" t="s">
        <v>565</v>
      </c>
      <c r="C230" s="103" t="s">
        <v>566</v>
      </c>
      <c r="D230" s="127">
        <v>0</v>
      </c>
      <c r="E230" s="127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29">
        <f t="shared" si="63"/>
        <v>0</v>
      </c>
      <c r="T230" s="105">
        <f t="shared" si="67"/>
        <v>0</v>
      </c>
      <c r="U230" s="105">
        <f t="shared" si="67"/>
        <v>0</v>
      </c>
      <c r="V230" s="105">
        <f t="shared" si="68"/>
        <v>0</v>
      </c>
      <c r="W230" s="105">
        <f t="shared" si="68"/>
        <v>0</v>
      </c>
      <c r="X230" s="105">
        <f t="shared" si="68"/>
        <v>0</v>
      </c>
      <c r="Y230" s="105">
        <f t="shared" si="68"/>
        <v>0</v>
      </c>
      <c r="Z230" s="105">
        <f t="shared" si="68"/>
        <v>0</v>
      </c>
      <c r="AA230" s="105">
        <f t="shared" si="68"/>
        <v>0</v>
      </c>
      <c r="AB230" s="105">
        <f t="shared" si="68"/>
        <v>0</v>
      </c>
      <c r="AC230" s="105">
        <f t="shared" si="68"/>
        <v>0</v>
      </c>
      <c r="AD230" s="105">
        <f t="shared" si="68"/>
        <v>0</v>
      </c>
      <c r="AE230" s="105">
        <f t="shared" si="68"/>
        <v>0</v>
      </c>
      <c r="AF230" s="105">
        <f t="shared" si="66"/>
        <v>0</v>
      </c>
    </row>
    <row r="231" spans="1:32" outlineLevel="2" x14ac:dyDescent="0.25">
      <c r="A231" s="103" t="str">
        <f t="shared" si="62"/>
        <v>SOUTH PRAIRIEMulti-FamilyM2YDTPU</v>
      </c>
      <c r="B231" s="103" t="s">
        <v>547</v>
      </c>
      <c r="C231" s="103" t="s">
        <v>548</v>
      </c>
      <c r="D231" s="127">
        <v>0</v>
      </c>
      <c r="E231" s="127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29">
        <f t="shared" si="63"/>
        <v>0</v>
      </c>
      <c r="T231" s="105">
        <f t="shared" si="67"/>
        <v>0</v>
      </c>
      <c r="U231" s="105">
        <f t="shared" si="67"/>
        <v>0</v>
      </c>
      <c r="V231" s="105">
        <f t="shared" si="68"/>
        <v>0</v>
      </c>
      <c r="W231" s="105">
        <f t="shared" si="68"/>
        <v>0</v>
      </c>
      <c r="X231" s="105">
        <f t="shared" si="68"/>
        <v>0</v>
      </c>
      <c r="Y231" s="105">
        <f t="shared" si="68"/>
        <v>0</v>
      </c>
      <c r="Z231" s="105">
        <f t="shared" si="68"/>
        <v>0</v>
      </c>
      <c r="AA231" s="105">
        <f t="shared" si="68"/>
        <v>0</v>
      </c>
      <c r="AB231" s="105">
        <f t="shared" si="68"/>
        <v>0</v>
      </c>
      <c r="AC231" s="105">
        <f t="shared" si="68"/>
        <v>0</v>
      </c>
      <c r="AD231" s="105">
        <f t="shared" si="68"/>
        <v>0</v>
      </c>
      <c r="AE231" s="105">
        <f t="shared" si="68"/>
        <v>0</v>
      </c>
      <c r="AF231" s="105">
        <f t="shared" si="66"/>
        <v>0</v>
      </c>
    </row>
    <row r="232" spans="1:32" outlineLevel="2" x14ac:dyDescent="0.25">
      <c r="A232" s="103" t="str">
        <f t="shared" si="62"/>
        <v>SOUTH PRAIRIEMulti-FamilyM4YD1W</v>
      </c>
      <c r="B232" s="103" t="s">
        <v>549</v>
      </c>
      <c r="C232" s="103" t="s">
        <v>550</v>
      </c>
      <c r="D232" s="127">
        <v>0</v>
      </c>
      <c r="E232" s="127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29">
        <f t="shared" si="63"/>
        <v>0</v>
      </c>
      <c r="T232" s="105">
        <f t="shared" si="67"/>
        <v>0</v>
      </c>
      <c r="U232" s="105">
        <f t="shared" si="67"/>
        <v>0</v>
      </c>
      <c r="V232" s="105">
        <f t="shared" si="68"/>
        <v>0</v>
      </c>
      <c r="W232" s="105">
        <f t="shared" si="68"/>
        <v>0</v>
      </c>
      <c r="X232" s="105">
        <f t="shared" si="68"/>
        <v>0</v>
      </c>
      <c r="Y232" s="105">
        <f t="shared" si="68"/>
        <v>0</v>
      </c>
      <c r="Z232" s="105">
        <f t="shared" si="68"/>
        <v>0</v>
      </c>
      <c r="AA232" s="105">
        <f t="shared" si="68"/>
        <v>0</v>
      </c>
      <c r="AB232" s="105">
        <f t="shared" si="68"/>
        <v>0</v>
      </c>
      <c r="AC232" s="105">
        <f t="shared" si="68"/>
        <v>0</v>
      </c>
      <c r="AD232" s="105">
        <f t="shared" si="68"/>
        <v>0</v>
      </c>
      <c r="AE232" s="105">
        <f t="shared" si="68"/>
        <v>0</v>
      </c>
      <c r="AF232" s="105">
        <f t="shared" si="66"/>
        <v>0</v>
      </c>
    </row>
    <row r="233" spans="1:32" outlineLevel="2" x14ac:dyDescent="0.25">
      <c r="A233" s="103" t="str">
        <f t="shared" si="62"/>
        <v>SOUTH PRAIRIEMulti-FamilyM4YD2W</v>
      </c>
      <c r="B233" s="103" t="s">
        <v>551</v>
      </c>
      <c r="C233" s="103" t="s">
        <v>552</v>
      </c>
      <c r="D233" s="127">
        <v>0</v>
      </c>
      <c r="E233" s="127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29">
        <f t="shared" si="63"/>
        <v>0</v>
      </c>
      <c r="T233" s="105">
        <f t="shared" si="67"/>
        <v>0</v>
      </c>
      <c r="U233" s="105">
        <f t="shared" si="67"/>
        <v>0</v>
      </c>
      <c r="V233" s="105">
        <f t="shared" si="68"/>
        <v>0</v>
      </c>
      <c r="W233" s="105">
        <f t="shared" si="68"/>
        <v>0</v>
      </c>
      <c r="X233" s="105">
        <f t="shared" si="68"/>
        <v>0</v>
      </c>
      <c r="Y233" s="105">
        <f t="shared" si="68"/>
        <v>0</v>
      </c>
      <c r="Z233" s="105">
        <f t="shared" si="68"/>
        <v>0</v>
      </c>
      <c r="AA233" s="105">
        <f t="shared" si="68"/>
        <v>0</v>
      </c>
      <c r="AB233" s="105">
        <f t="shared" si="68"/>
        <v>0</v>
      </c>
      <c r="AC233" s="105">
        <f t="shared" si="68"/>
        <v>0</v>
      </c>
      <c r="AD233" s="105">
        <f t="shared" si="68"/>
        <v>0</v>
      </c>
      <c r="AE233" s="105">
        <f t="shared" si="68"/>
        <v>0</v>
      </c>
      <c r="AF233" s="105">
        <f t="shared" si="66"/>
        <v>0</v>
      </c>
    </row>
    <row r="234" spans="1:32" outlineLevel="2" x14ac:dyDescent="0.25">
      <c r="A234" s="103" t="str">
        <f t="shared" si="62"/>
        <v>SOUTH PRAIRIEMulti-FamilyM4YDEX</v>
      </c>
      <c r="B234" s="103" t="s">
        <v>567</v>
      </c>
      <c r="C234" s="103" t="s">
        <v>568</v>
      </c>
      <c r="D234" s="127">
        <v>0</v>
      </c>
      <c r="E234" s="127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29">
        <f t="shared" si="63"/>
        <v>0</v>
      </c>
      <c r="T234" s="105">
        <f t="shared" si="67"/>
        <v>0</v>
      </c>
      <c r="U234" s="105">
        <f t="shared" si="67"/>
        <v>0</v>
      </c>
      <c r="V234" s="105">
        <f t="shared" si="68"/>
        <v>0</v>
      </c>
      <c r="W234" s="105">
        <f t="shared" si="68"/>
        <v>0</v>
      </c>
      <c r="X234" s="105">
        <f t="shared" si="68"/>
        <v>0</v>
      </c>
      <c r="Y234" s="105">
        <f t="shared" si="68"/>
        <v>0</v>
      </c>
      <c r="Z234" s="105">
        <f t="shared" si="68"/>
        <v>0</v>
      </c>
      <c r="AA234" s="105">
        <f t="shared" si="68"/>
        <v>0</v>
      </c>
      <c r="AB234" s="105">
        <f t="shared" si="68"/>
        <v>0</v>
      </c>
      <c r="AC234" s="105">
        <f t="shared" si="68"/>
        <v>0</v>
      </c>
      <c r="AD234" s="105">
        <f t="shared" si="68"/>
        <v>0</v>
      </c>
      <c r="AE234" s="105">
        <f t="shared" si="68"/>
        <v>0</v>
      </c>
      <c r="AF234" s="105">
        <f t="shared" si="66"/>
        <v>0</v>
      </c>
    </row>
    <row r="235" spans="1:32" outlineLevel="2" x14ac:dyDescent="0.25">
      <c r="A235" s="103" t="str">
        <f t="shared" si="62"/>
        <v>SOUTH PRAIRIEMulti-FamilyM6YD1W</v>
      </c>
      <c r="B235" s="103" t="s">
        <v>553</v>
      </c>
      <c r="C235" s="103" t="s">
        <v>554</v>
      </c>
      <c r="D235" s="127">
        <v>0</v>
      </c>
      <c r="E235" s="127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29">
        <f t="shared" si="63"/>
        <v>0</v>
      </c>
      <c r="T235" s="105">
        <f t="shared" si="67"/>
        <v>0</v>
      </c>
      <c r="U235" s="105">
        <f t="shared" si="67"/>
        <v>0</v>
      </c>
      <c r="V235" s="105">
        <f t="shared" si="68"/>
        <v>0</v>
      </c>
      <c r="W235" s="105">
        <f t="shared" si="68"/>
        <v>0</v>
      </c>
      <c r="X235" s="105">
        <f t="shared" si="68"/>
        <v>0</v>
      </c>
      <c r="Y235" s="105">
        <f t="shared" si="68"/>
        <v>0</v>
      </c>
      <c r="Z235" s="105">
        <f t="shared" si="68"/>
        <v>0</v>
      </c>
      <c r="AA235" s="105">
        <f t="shared" si="68"/>
        <v>0</v>
      </c>
      <c r="AB235" s="105">
        <f t="shared" si="68"/>
        <v>0</v>
      </c>
      <c r="AC235" s="105">
        <f t="shared" si="68"/>
        <v>0</v>
      </c>
      <c r="AD235" s="105">
        <f t="shared" si="68"/>
        <v>0</v>
      </c>
      <c r="AE235" s="105">
        <f t="shared" si="68"/>
        <v>0</v>
      </c>
      <c r="AF235" s="105">
        <f t="shared" si="66"/>
        <v>0</v>
      </c>
    </row>
    <row r="236" spans="1:32" outlineLevel="2" x14ac:dyDescent="0.25">
      <c r="A236" s="103" t="str">
        <f t="shared" si="62"/>
        <v>SOUTH PRAIRIEMulti-FamilyM6YD2W</v>
      </c>
      <c r="B236" s="103" t="s">
        <v>555</v>
      </c>
      <c r="C236" s="103" t="s">
        <v>556</v>
      </c>
      <c r="D236" s="127">
        <v>0</v>
      </c>
      <c r="E236" s="127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29">
        <f t="shared" si="63"/>
        <v>0</v>
      </c>
      <c r="T236" s="105">
        <f t="shared" si="67"/>
        <v>0</v>
      </c>
      <c r="U236" s="105">
        <f t="shared" si="67"/>
        <v>0</v>
      </c>
      <c r="V236" s="105">
        <f t="shared" si="68"/>
        <v>0</v>
      </c>
      <c r="W236" s="105">
        <f t="shared" si="68"/>
        <v>0</v>
      </c>
      <c r="X236" s="105">
        <f t="shared" si="68"/>
        <v>0</v>
      </c>
      <c r="Y236" s="105">
        <f t="shared" si="68"/>
        <v>0</v>
      </c>
      <c r="Z236" s="105">
        <f t="shared" si="68"/>
        <v>0</v>
      </c>
      <c r="AA236" s="105">
        <f t="shared" si="68"/>
        <v>0</v>
      </c>
      <c r="AB236" s="105">
        <f t="shared" si="68"/>
        <v>0</v>
      </c>
      <c r="AC236" s="105">
        <f t="shared" si="68"/>
        <v>0</v>
      </c>
      <c r="AD236" s="105">
        <f t="shared" si="68"/>
        <v>0</v>
      </c>
      <c r="AE236" s="105">
        <f t="shared" si="68"/>
        <v>0</v>
      </c>
      <c r="AF236" s="105">
        <f t="shared" si="66"/>
        <v>0</v>
      </c>
    </row>
    <row r="237" spans="1:32" outlineLevel="2" x14ac:dyDescent="0.25">
      <c r="A237" s="103" t="str">
        <f t="shared" si="62"/>
        <v>SOUTH PRAIRIEMulti-FamilyM6YD3W</v>
      </c>
      <c r="B237" s="103" t="s">
        <v>557</v>
      </c>
      <c r="C237" s="103" t="s">
        <v>558</v>
      </c>
      <c r="D237" s="127">
        <v>0</v>
      </c>
      <c r="E237" s="127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29">
        <f t="shared" si="63"/>
        <v>0</v>
      </c>
      <c r="T237" s="105">
        <f t="shared" si="67"/>
        <v>0</v>
      </c>
      <c r="U237" s="105">
        <f t="shared" si="67"/>
        <v>0</v>
      </c>
      <c r="V237" s="105">
        <f t="shared" si="68"/>
        <v>0</v>
      </c>
      <c r="W237" s="105">
        <f t="shared" si="68"/>
        <v>0</v>
      </c>
      <c r="X237" s="105">
        <f t="shared" si="68"/>
        <v>0</v>
      </c>
      <c r="Y237" s="105">
        <f t="shared" si="68"/>
        <v>0</v>
      </c>
      <c r="Z237" s="105">
        <f t="shared" si="68"/>
        <v>0</v>
      </c>
      <c r="AA237" s="105">
        <f t="shared" si="68"/>
        <v>0</v>
      </c>
      <c r="AB237" s="105">
        <f t="shared" si="68"/>
        <v>0</v>
      </c>
      <c r="AC237" s="105">
        <f t="shared" si="68"/>
        <v>0</v>
      </c>
      <c r="AD237" s="105">
        <f t="shared" si="68"/>
        <v>0</v>
      </c>
      <c r="AE237" s="105">
        <f t="shared" si="68"/>
        <v>0</v>
      </c>
      <c r="AF237" s="105">
        <f t="shared" si="66"/>
        <v>0</v>
      </c>
    </row>
    <row r="238" spans="1:32" outlineLevel="2" x14ac:dyDescent="0.25">
      <c r="A238" s="103" t="str">
        <f t="shared" si="62"/>
        <v>SOUTH PRAIRIEMulti-FamilyM6YDEX</v>
      </c>
      <c r="B238" s="103" t="s">
        <v>569</v>
      </c>
      <c r="C238" s="103" t="s">
        <v>570</v>
      </c>
      <c r="D238" s="127">
        <v>0</v>
      </c>
      <c r="E238" s="127">
        <v>0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29">
        <f t="shared" si="63"/>
        <v>0</v>
      </c>
      <c r="T238" s="105">
        <f t="shared" si="67"/>
        <v>0</v>
      </c>
      <c r="U238" s="105">
        <f t="shared" si="67"/>
        <v>0</v>
      </c>
      <c r="V238" s="105">
        <f t="shared" si="68"/>
        <v>0</v>
      </c>
      <c r="W238" s="105">
        <f t="shared" si="68"/>
        <v>0</v>
      </c>
      <c r="X238" s="105">
        <f t="shared" si="68"/>
        <v>0</v>
      </c>
      <c r="Y238" s="105">
        <f t="shared" si="68"/>
        <v>0</v>
      </c>
      <c r="Z238" s="105">
        <f t="shared" si="68"/>
        <v>0</v>
      </c>
      <c r="AA238" s="105">
        <f t="shared" si="68"/>
        <v>0</v>
      </c>
      <c r="AB238" s="105">
        <f t="shared" si="68"/>
        <v>0</v>
      </c>
      <c r="AC238" s="105">
        <f t="shared" si="68"/>
        <v>0</v>
      </c>
      <c r="AD238" s="105">
        <f t="shared" si="68"/>
        <v>0</v>
      </c>
      <c r="AE238" s="105">
        <f t="shared" si="68"/>
        <v>0</v>
      </c>
      <c r="AF238" s="105">
        <f t="shared" si="66"/>
        <v>0</v>
      </c>
    </row>
    <row r="239" spans="1:32" outlineLevel="2" x14ac:dyDescent="0.25">
      <c r="A239" s="103" t="str">
        <f t="shared" si="62"/>
        <v>SOUTH PRAIRIEMulti-FamilyMCCWR1</v>
      </c>
      <c r="B239" s="103" t="s">
        <v>523</v>
      </c>
      <c r="C239" s="103" t="s">
        <v>524</v>
      </c>
      <c r="D239" s="127">
        <v>0</v>
      </c>
      <c r="E239" s="127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29">
        <f t="shared" si="63"/>
        <v>0</v>
      </c>
      <c r="T239" s="105">
        <f t="shared" si="67"/>
        <v>0</v>
      </c>
      <c r="U239" s="105">
        <f t="shared" si="67"/>
        <v>0</v>
      </c>
      <c r="V239" s="105">
        <f t="shared" si="68"/>
        <v>0</v>
      </c>
      <c r="W239" s="105">
        <f t="shared" si="68"/>
        <v>0</v>
      </c>
      <c r="X239" s="105">
        <f t="shared" si="68"/>
        <v>0</v>
      </c>
      <c r="Y239" s="105">
        <f t="shared" si="68"/>
        <v>0</v>
      </c>
      <c r="Z239" s="105">
        <f t="shared" si="68"/>
        <v>0</v>
      </c>
      <c r="AA239" s="105">
        <f t="shared" si="68"/>
        <v>0</v>
      </c>
      <c r="AB239" s="105">
        <f t="shared" si="68"/>
        <v>0</v>
      </c>
      <c r="AC239" s="105">
        <f t="shared" si="68"/>
        <v>0</v>
      </c>
      <c r="AD239" s="105">
        <f t="shared" si="68"/>
        <v>0</v>
      </c>
      <c r="AE239" s="105">
        <f t="shared" si="68"/>
        <v>0</v>
      </c>
      <c r="AF239" s="105">
        <f t="shared" si="66"/>
        <v>0</v>
      </c>
    </row>
    <row r="240" spans="1:32" outlineLevel="2" x14ac:dyDescent="0.25">
      <c r="A240" s="103" t="str">
        <f t="shared" si="62"/>
        <v>SOUTH PRAIRIEMulti-FamilyMCCWR35</v>
      </c>
      <c r="B240" s="103" t="s">
        <v>517</v>
      </c>
      <c r="C240" s="103" t="s">
        <v>518</v>
      </c>
      <c r="D240" s="127">
        <v>0</v>
      </c>
      <c r="E240" s="127">
        <v>0</v>
      </c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29">
        <f t="shared" si="63"/>
        <v>0</v>
      </c>
      <c r="T240" s="105">
        <f t="shared" si="67"/>
        <v>0</v>
      </c>
      <c r="U240" s="105">
        <f t="shared" si="67"/>
        <v>0</v>
      </c>
      <c r="V240" s="105">
        <f t="shared" si="68"/>
        <v>0</v>
      </c>
      <c r="W240" s="105">
        <f t="shared" si="68"/>
        <v>0</v>
      </c>
      <c r="X240" s="105">
        <f t="shared" si="68"/>
        <v>0</v>
      </c>
      <c r="Y240" s="105">
        <f t="shared" si="68"/>
        <v>0</v>
      </c>
      <c r="Z240" s="105">
        <f t="shared" si="68"/>
        <v>0</v>
      </c>
      <c r="AA240" s="105">
        <f t="shared" si="68"/>
        <v>0</v>
      </c>
      <c r="AB240" s="105">
        <f t="shared" si="68"/>
        <v>0</v>
      </c>
      <c r="AC240" s="105">
        <f t="shared" si="68"/>
        <v>0</v>
      </c>
      <c r="AD240" s="105">
        <f t="shared" si="68"/>
        <v>0</v>
      </c>
      <c r="AE240" s="105">
        <f t="shared" si="68"/>
        <v>0</v>
      </c>
      <c r="AF240" s="105">
        <f t="shared" si="66"/>
        <v>0</v>
      </c>
    </row>
    <row r="241" spans="1:32" outlineLevel="2" x14ac:dyDescent="0.25">
      <c r="A241" s="103" t="str">
        <f t="shared" si="62"/>
        <v>SOUTH PRAIRIEMulti-FamilyMCCWR65</v>
      </c>
      <c r="B241" s="103" t="s">
        <v>519</v>
      </c>
      <c r="C241" s="103" t="s">
        <v>520</v>
      </c>
      <c r="D241" s="127">
        <v>0</v>
      </c>
      <c r="E241" s="127">
        <v>0</v>
      </c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29">
        <f t="shared" si="63"/>
        <v>0</v>
      </c>
      <c r="T241" s="105">
        <f t="shared" si="67"/>
        <v>0</v>
      </c>
      <c r="U241" s="105">
        <f t="shared" si="67"/>
        <v>0</v>
      </c>
      <c r="V241" s="105">
        <f t="shared" si="68"/>
        <v>0</v>
      </c>
      <c r="W241" s="105">
        <f t="shared" si="68"/>
        <v>0</v>
      </c>
      <c r="X241" s="105">
        <f t="shared" si="68"/>
        <v>0</v>
      </c>
      <c r="Y241" s="105">
        <f t="shared" si="68"/>
        <v>0</v>
      </c>
      <c r="Z241" s="105">
        <f t="shared" si="68"/>
        <v>0</v>
      </c>
      <c r="AA241" s="105">
        <f t="shared" si="68"/>
        <v>0</v>
      </c>
      <c r="AB241" s="105">
        <f t="shared" si="68"/>
        <v>0</v>
      </c>
      <c r="AC241" s="105">
        <f t="shared" si="68"/>
        <v>0</v>
      </c>
      <c r="AD241" s="105">
        <f t="shared" si="68"/>
        <v>0</v>
      </c>
      <c r="AE241" s="105">
        <f t="shared" si="68"/>
        <v>0</v>
      </c>
      <c r="AF241" s="105">
        <f t="shared" si="66"/>
        <v>0</v>
      </c>
    </row>
    <row r="242" spans="1:32" outlineLevel="2" x14ac:dyDescent="0.25">
      <c r="A242" s="103" t="str">
        <f t="shared" si="62"/>
        <v>SOUTH PRAIRIEMulti-FamilyMCCWR95</v>
      </c>
      <c r="B242" s="103" t="s">
        <v>521</v>
      </c>
      <c r="C242" s="103" t="s">
        <v>522</v>
      </c>
      <c r="D242" s="127">
        <v>0</v>
      </c>
      <c r="E242" s="127">
        <v>0</v>
      </c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29">
        <f t="shared" si="63"/>
        <v>0</v>
      </c>
      <c r="T242" s="105">
        <f t="shared" si="67"/>
        <v>0</v>
      </c>
      <c r="U242" s="105">
        <f t="shared" si="67"/>
        <v>0</v>
      </c>
      <c r="V242" s="105">
        <f t="shared" si="68"/>
        <v>0</v>
      </c>
      <c r="W242" s="105">
        <f t="shared" si="68"/>
        <v>0</v>
      </c>
      <c r="X242" s="105">
        <f t="shared" si="68"/>
        <v>0</v>
      </c>
      <c r="Y242" s="105">
        <f t="shared" si="68"/>
        <v>0</v>
      </c>
      <c r="Z242" s="105">
        <f t="shared" si="68"/>
        <v>0</v>
      </c>
      <c r="AA242" s="105">
        <f t="shared" si="68"/>
        <v>0</v>
      </c>
      <c r="AB242" s="105">
        <f t="shared" si="68"/>
        <v>0</v>
      </c>
      <c r="AC242" s="105">
        <f t="shared" si="68"/>
        <v>0</v>
      </c>
      <c r="AD242" s="105">
        <f t="shared" si="68"/>
        <v>0</v>
      </c>
      <c r="AE242" s="105">
        <f t="shared" si="68"/>
        <v>0</v>
      </c>
      <c r="AF242" s="105">
        <f t="shared" si="66"/>
        <v>0</v>
      </c>
    </row>
    <row r="243" spans="1:32" outlineLevel="2" x14ac:dyDescent="0.25">
      <c r="A243" s="103" t="str">
        <f t="shared" si="62"/>
        <v>SOUTH PRAIRIEMulti-FamilyMCCWRA</v>
      </c>
      <c r="B243" s="103" t="s">
        <v>525</v>
      </c>
      <c r="C243" s="103" t="s">
        <v>526</v>
      </c>
      <c r="D243" s="127">
        <v>0</v>
      </c>
      <c r="E243" s="127">
        <v>0</v>
      </c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29">
        <f t="shared" si="63"/>
        <v>0</v>
      </c>
      <c r="T243" s="105">
        <f t="shared" si="67"/>
        <v>0</v>
      </c>
      <c r="U243" s="105">
        <f t="shared" si="67"/>
        <v>0</v>
      </c>
      <c r="V243" s="105">
        <f t="shared" si="68"/>
        <v>0</v>
      </c>
      <c r="W243" s="105">
        <f t="shared" si="68"/>
        <v>0</v>
      </c>
      <c r="X243" s="105">
        <f t="shared" si="68"/>
        <v>0</v>
      </c>
      <c r="Y243" s="105">
        <f t="shared" si="68"/>
        <v>0</v>
      </c>
      <c r="Z243" s="105">
        <f t="shared" si="68"/>
        <v>0</v>
      </c>
      <c r="AA243" s="105">
        <f t="shared" si="68"/>
        <v>0</v>
      </c>
      <c r="AB243" s="105">
        <f t="shared" si="68"/>
        <v>0</v>
      </c>
      <c r="AC243" s="105">
        <f t="shared" si="68"/>
        <v>0</v>
      </c>
      <c r="AD243" s="105">
        <f t="shared" si="68"/>
        <v>0</v>
      </c>
      <c r="AE243" s="105">
        <f t="shared" si="68"/>
        <v>0</v>
      </c>
      <c r="AF243" s="105">
        <f t="shared" si="66"/>
        <v>0</v>
      </c>
    </row>
    <row r="244" spans="1:32" outlineLevel="2" x14ac:dyDescent="0.25">
      <c r="A244" s="103" t="str">
        <f t="shared" si="62"/>
        <v>SOUTH PRAIRIEMulti-FamilyMSRTOT</v>
      </c>
      <c r="B244" s="103" t="s">
        <v>527</v>
      </c>
      <c r="C244" s="103" t="s">
        <v>528</v>
      </c>
      <c r="D244" s="127">
        <v>0</v>
      </c>
      <c r="E244" s="127">
        <v>0</v>
      </c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29">
        <f t="shared" si="63"/>
        <v>0</v>
      </c>
      <c r="T244" s="105">
        <f t="shared" si="67"/>
        <v>0</v>
      </c>
      <c r="U244" s="105">
        <f t="shared" si="67"/>
        <v>0</v>
      </c>
      <c r="V244" s="105">
        <f t="shared" si="68"/>
        <v>0</v>
      </c>
      <c r="W244" s="105">
        <f t="shared" si="68"/>
        <v>0</v>
      </c>
      <c r="X244" s="105">
        <f t="shared" si="68"/>
        <v>0</v>
      </c>
      <c r="Y244" s="105">
        <f t="shared" si="68"/>
        <v>0</v>
      </c>
      <c r="Z244" s="105">
        <f t="shared" si="68"/>
        <v>0</v>
      </c>
      <c r="AA244" s="105">
        <f t="shared" si="68"/>
        <v>0</v>
      </c>
      <c r="AB244" s="105">
        <f t="shared" si="68"/>
        <v>0</v>
      </c>
      <c r="AC244" s="105">
        <f t="shared" si="68"/>
        <v>0</v>
      </c>
      <c r="AD244" s="105">
        <f t="shared" si="68"/>
        <v>0</v>
      </c>
      <c r="AE244" s="105">
        <f t="shared" si="68"/>
        <v>0</v>
      </c>
      <c r="AF244" s="105">
        <f t="shared" si="66"/>
        <v>0</v>
      </c>
    </row>
    <row r="245" spans="1:32" outlineLevel="2" x14ac:dyDescent="0.25">
      <c r="A245" s="103" t="str">
        <f t="shared" si="62"/>
        <v>SOUTH PRAIRIEMulti-FamilyMYDW90</v>
      </c>
      <c r="B245" s="103" t="s">
        <v>633</v>
      </c>
      <c r="C245" s="103" t="s">
        <v>634</v>
      </c>
      <c r="D245" s="127">
        <v>0</v>
      </c>
      <c r="E245" s="127">
        <v>0</v>
      </c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29">
        <f t="shared" si="63"/>
        <v>0</v>
      </c>
      <c r="T245" s="105">
        <f t="shared" si="67"/>
        <v>0</v>
      </c>
      <c r="U245" s="105">
        <f t="shared" si="67"/>
        <v>0</v>
      </c>
      <c r="V245" s="105">
        <f t="shared" si="68"/>
        <v>0</v>
      </c>
      <c r="W245" s="105">
        <f t="shared" si="68"/>
        <v>0</v>
      </c>
      <c r="X245" s="105">
        <f t="shared" si="68"/>
        <v>0</v>
      </c>
      <c r="Y245" s="105">
        <f t="shared" si="68"/>
        <v>0</v>
      </c>
      <c r="Z245" s="105">
        <f t="shared" si="68"/>
        <v>0</v>
      </c>
      <c r="AA245" s="105">
        <f t="shared" ref="AA245:AE252" si="69">+IFERROR(M245/$E245,0)</f>
        <v>0</v>
      </c>
      <c r="AB245" s="105">
        <f t="shared" si="69"/>
        <v>0</v>
      </c>
      <c r="AC245" s="105">
        <f t="shared" si="69"/>
        <v>0</v>
      </c>
      <c r="AD245" s="105">
        <f t="shared" si="69"/>
        <v>0</v>
      </c>
      <c r="AE245" s="105">
        <f t="shared" si="69"/>
        <v>0</v>
      </c>
      <c r="AF245" s="105">
        <f t="shared" si="66"/>
        <v>0</v>
      </c>
    </row>
    <row r="246" spans="1:32" outlineLevel="2" x14ac:dyDescent="0.25">
      <c r="A246" s="103" t="str">
        <f t="shared" si="62"/>
        <v>SOUTH PRAIRIEMulti-FamilyMCONNECT</v>
      </c>
      <c r="B246" s="103" t="s">
        <v>573</v>
      </c>
      <c r="C246" s="103" t="s">
        <v>574</v>
      </c>
      <c r="D246" s="127">
        <v>0</v>
      </c>
      <c r="E246" s="127">
        <v>0</v>
      </c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29">
        <f t="shared" si="63"/>
        <v>0</v>
      </c>
      <c r="T246" s="105">
        <f t="shared" si="67"/>
        <v>0</v>
      </c>
      <c r="U246" s="105">
        <f t="shared" si="67"/>
        <v>0</v>
      </c>
      <c r="V246" s="105">
        <f t="shared" ref="V246:Z252" si="70">+IFERROR(H246/$E246,0)</f>
        <v>0</v>
      </c>
      <c r="W246" s="105">
        <f t="shared" si="70"/>
        <v>0</v>
      </c>
      <c r="X246" s="105">
        <f t="shared" si="70"/>
        <v>0</v>
      </c>
      <c r="Y246" s="105">
        <f t="shared" si="70"/>
        <v>0</v>
      </c>
      <c r="Z246" s="105">
        <f t="shared" si="70"/>
        <v>0</v>
      </c>
      <c r="AA246" s="105">
        <f t="shared" si="69"/>
        <v>0</v>
      </c>
      <c r="AB246" s="105">
        <f t="shared" si="69"/>
        <v>0</v>
      </c>
      <c r="AC246" s="105">
        <f t="shared" si="69"/>
        <v>0</v>
      </c>
      <c r="AD246" s="105">
        <f t="shared" si="69"/>
        <v>0</v>
      </c>
      <c r="AE246" s="105">
        <f t="shared" si="69"/>
        <v>0</v>
      </c>
      <c r="AF246" s="105">
        <f t="shared" si="66"/>
        <v>0</v>
      </c>
    </row>
    <row r="247" spans="1:32" outlineLevel="2" x14ac:dyDescent="0.25">
      <c r="A247" s="103" t="str">
        <f t="shared" si="62"/>
        <v>SOUTH PRAIRIEMulti-FamilyMRENT90</v>
      </c>
      <c r="B247" s="103" t="s">
        <v>575</v>
      </c>
      <c r="C247" s="103" t="s">
        <v>576</v>
      </c>
      <c r="D247" s="127">
        <v>0</v>
      </c>
      <c r="E247" s="127">
        <v>0</v>
      </c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29">
        <f t="shared" si="63"/>
        <v>0</v>
      </c>
      <c r="T247" s="105">
        <f t="shared" si="67"/>
        <v>0</v>
      </c>
      <c r="U247" s="105">
        <f t="shared" si="67"/>
        <v>0</v>
      </c>
      <c r="V247" s="105">
        <f t="shared" si="70"/>
        <v>0</v>
      </c>
      <c r="W247" s="105">
        <f t="shared" si="70"/>
        <v>0</v>
      </c>
      <c r="X247" s="105">
        <f t="shared" si="70"/>
        <v>0</v>
      </c>
      <c r="Y247" s="105">
        <f t="shared" si="70"/>
        <v>0</v>
      </c>
      <c r="Z247" s="105">
        <f t="shared" si="70"/>
        <v>0</v>
      </c>
      <c r="AA247" s="105">
        <f t="shared" si="69"/>
        <v>0</v>
      </c>
      <c r="AB247" s="105">
        <f t="shared" si="69"/>
        <v>0</v>
      </c>
      <c r="AC247" s="105">
        <f t="shared" si="69"/>
        <v>0</v>
      </c>
      <c r="AD247" s="105">
        <f t="shared" si="69"/>
        <v>0</v>
      </c>
      <c r="AE247" s="105">
        <f t="shared" si="69"/>
        <v>0</v>
      </c>
      <c r="AF247" s="105">
        <f t="shared" si="66"/>
        <v>0</v>
      </c>
    </row>
    <row r="248" spans="1:32" outlineLevel="2" x14ac:dyDescent="0.25">
      <c r="A248" s="103" t="str">
        <f t="shared" si="62"/>
        <v>SOUTH PRAIRIEMulti-FamilyMROLL</v>
      </c>
      <c r="B248" s="103" t="s">
        <v>577</v>
      </c>
      <c r="C248" s="103" t="s">
        <v>578</v>
      </c>
      <c r="D248" s="127">
        <v>0</v>
      </c>
      <c r="E248" s="127">
        <v>0</v>
      </c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29">
        <f t="shared" si="63"/>
        <v>0</v>
      </c>
      <c r="T248" s="105">
        <f t="shared" si="67"/>
        <v>0</v>
      </c>
      <c r="U248" s="105">
        <f t="shared" si="67"/>
        <v>0</v>
      </c>
      <c r="V248" s="105">
        <f t="shared" si="70"/>
        <v>0</v>
      </c>
      <c r="W248" s="105">
        <f t="shared" si="70"/>
        <v>0</v>
      </c>
      <c r="X248" s="105">
        <f t="shared" si="70"/>
        <v>0</v>
      </c>
      <c r="Y248" s="105">
        <f t="shared" si="70"/>
        <v>0</v>
      </c>
      <c r="Z248" s="105">
        <f t="shared" si="70"/>
        <v>0</v>
      </c>
      <c r="AA248" s="105">
        <f t="shared" si="69"/>
        <v>0</v>
      </c>
      <c r="AB248" s="105">
        <f t="shared" si="69"/>
        <v>0</v>
      </c>
      <c r="AC248" s="105">
        <f t="shared" si="69"/>
        <v>0</v>
      </c>
      <c r="AD248" s="105">
        <f t="shared" si="69"/>
        <v>0</v>
      </c>
      <c r="AE248" s="105">
        <f t="shared" si="69"/>
        <v>0</v>
      </c>
      <c r="AF248" s="105">
        <f t="shared" si="66"/>
        <v>0</v>
      </c>
    </row>
    <row r="249" spans="1:32" outlineLevel="2" x14ac:dyDescent="0.25">
      <c r="A249" s="103" t="str">
        <f t="shared" si="62"/>
        <v>SOUTH PRAIRIEMulti-FamilyPACKM</v>
      </c>
      <c r="B249" s="103" t="s">
        <v>579</v>
      </c>
      <c r="C249" s="103" t="s">
        <v>580</v>
      </c>
      <c r="D249" s="127">
        <v>0</v>
      </c>
      <c r="E249" s="127">
        <v>0</v>
      </c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29">
        <f t="shared" si="63"/>
        <v>0</v>
      </c>
      <c r="T249" s="105">
        <f t="shared" si="67"/>
        <v>0</v>
      </c>
      <c r="U249" s="105">
        <f t="shared" si="67"/>
        <v>0</v>
      </c>
      <c r="V249" s="105">
        <f t="shared" si="70"/>
        <v>0</v>
      </c>
      <c r="W249" s="105">
        <f t="shared" si="70"/>
        <v>0</v>
      </c>
      <c r="X249" s="105">
        <f t="shared" si="70"/>
        <v>0</v>
      </c>
      <c r="Y249" s="105">
        <f t="shared" si="70"/>
        <v>0</v>
      </c>
      <c r="Z249" s="105">
        <f t="shared" si="70"/>
        <v>0</v>
      </c>
      <c r="AA249" s="105">
        <f t="shared" si="69"/>
        <v>0</v>
      </c>
      <c r="AB249" s="105">
        <f t="shared" si="69"/>
        <v>0</v>
      </c>
      <c r="AC249" s="105">
        <f t="shared" si="69"/>
        <v>0</v>
      </c>
      <c r="AD249" s="105">
        <f t="shared" si="69"/>
        <v>0</v>
      </c>
      <c r="AE249" s="105">
        <f t="shared" si="69"/>
        <v>0</v>
      </c>
      <c r="AF249" s="105">
        <f t="shared" si="66"/>
        <v>0</v>
      </c>
    </row>
    <row r="250" spans="1:32" outlineLevel="2" x14ac:dyDescent="0.25">
      <c r="A250" s="103" t="str">
        <f t="shared" si="62"/>
        <v>SOUTH PRAIRIEMulti-FamilyADJMF</v>
      </c>
      <c r="B250" s="103" t="s">
        <v>581</v>
      </c>
      <c r="C250" s="103" t="s">
        <v>582</v>
      </c>
      <c r="D250" s="127">
        <v>0</v>
      </c>
      <c r="E250" s="127">
        <v>0</v>
      </c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29">
        <f t="shared" si="63"/>
        <v>0</v>
      </c>
      <c r="T250" s="105">
        <f t="shared" si="67"/>
        <v>0</v>
      </c>
      <c r="U250" s="105">
        <f t="shared" si="67"/>
        <v>0</v>
      </c>
      <c r="V250" s="105">
        <f t="shared" si="70"/>
        <v>0</v>
      </c>
      <c r="W250" s="105">
        <f t="shared" si="70"/>
        <v>0</v>
      </c>
      <c r="X250" s="105">
        <f t="shared" si="70"/>
        <v>0</v>
      </c>
      <c r="Y250" s="105">
        <f t="shared" si="70"/>
        <v>0</v>
      </c>
      <c r="Z250" s="105">
        <f t="shared" si="70"/>
        <v>0</v>
      </c>
      <c r="AA250" s="105">
        <f t="shared" si="69"/>
        <v>0</v>
      </c>
      <c r="AB250" s="105">
        <f t="shared" si="69"/>
        <v>0</v>
      </c>
      <c r="AC250" s="105">
        <f t="shared" si="69"/>
        <v>0</v>
      </c>
      <c r="AD250" s="105">
        <f t="shared" si="69"/>
        <v>0</v>
      </c>
      <c r="AE250" s="105">
        <f t="shared" si="69"/>
        <v>0</v>
      </c>
      <c r="AF250" s="105">
        <f t="shared" si="66"/>
        <v>0</v>
      </c>
    </row>
    <row r="251" spans="1:32" outlineLevel="2" x14ac:dyDescent="0.25">
      <c r="A251" s="103" t="str">
        <f t="shared" si="62"/>
        <v>SOUTH PRAIRIEMulti-FamilyDRVNM</v>
      </c>
      <c r="B251" s="103" t="s">
        <v>583</v>
      </c>
      <c r="C251" s="103" t="s">
        <v>584</v>
      </c>
      <c r="D251" s="127">
        <v>0</v>
      </c>
      <c r="E251" s="127">
        <v>0</v>
      </c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29">
        <f t="shared" si="63"/>
        <v>0</v>
      </c>
      <c r="T251" s="105">
        <f t="shared" si="67"/>
        <v>0</v>
      </c>
      <c r="U251" s="105">
        <f t="shared" si="67"/>
        <v>0</v>
      </c>
      <c r="V251" s="105">
        <f t="shared" si="70"/>
        <v>0</v>
      </c>
      <c r="W251" s="105">
        <f t="shared" si="70"/>
        <v>0</v>
      </c>
      <c r="X251" s="105">
        <f t="shared" si="70"/>
        <v>0</v>
      </c>
      <c r="Y251" s="105">
        <f t="shared" si="70"/>
        <v>0</v>
      </c>
      <c r="Z251" s="105">
        <f t="shared" si="70"/>
        <v>0</v>
      </c>
      <c r="AA251" s="105">
        <f t="shared" si="69"/>
        <v>0</v>
      </c>
      <c r="AB251" s="105">
        <f t="shared" si="69"/>
        <v>0</v>
      </c>
      <c r="AC251" s="105">
        <f t="shared" si="69"/>
        <v>0</v>
      </c>
      <c r="AD251" s="105">
        <f t="shared" si="69"/>
        <v>0</v>
      </c>
      <c r="AE251" s="105">
        <f t="shared" si="69"/>
        <v>0</v>
      </c>
      <c r="AF251" s="105">
        <f t="shared" si="66"/>
        <v>0</v>
      </c>
    </row>
    <row r="252" spans="1:32" outlineLevel="2" x14ac:dyDescent="0.25">
      <c r="A252" s="103" t="str">
        <f t="shared" si="62"/>
        <v>SOUTH PRAIRIEMulti-FamilyEXTRA-MF</v>
      </c>
      <c r="B252" s="103" t="s">
        <v>585</v>
      </c>
      <c r="C252" s="103" t="s">
        <v>586</v>
      </c>
      <c r="D252" s="127">
        <v>0</v>
      </c>
      <c r="E252" s="127">
        <v>0</v>
      </c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29">
        <f t="shared" si="63"/>
        <v>0</v>
      </c>
      <c r="T252" s="105">
        <f t="shared" si="67"/>
        <v>0</v>
      </c>
      <c r="U252" s="105">
        <f t="shared" si="67"/>
        <v>0</v>
      </c>
      <c r="V252" s="105">
        <f t="shared" si="70"/>
        <v>0</v>
      </c>
      <c r="W252" s="105">
        <f t="shared" si="70"/>
        <v>0</v>
      </c>
      <c r="X252" s="105">
        <f t="shared" si="70"/>
        <v>0</v>
      </c>
      <c r="Y252" s="105">
        <f t="shared" si="70"/>
        <v>0</v>
      </c>
      <c r="Z252" s="105">
        <f t="shared" si="70"/>
        <v>0</v>
      </c>
      <c r="AA252" s="105">
        <f t="shared" si="69"/>
        <v>0</v>
      </c>
      <c r="AB252" s="105">
        <f t="shared" si="69"/>
        <v>0</v>
      </c>
      <c r="AC252" s="105">
        <f t="shared" si="69"/>
        <v>0</v>
      </c>
      <c r="AD252" s="105">
        <f t="shared" si="69"/>
        <v>0</v>
      </c>
      <c r="AE252" s="105">
        <f t="shared" si="69"/>
        <v>0</v>
      </c>
      <c r="AF252" s="105">
        <f t="shared" si="66"/>
        <v>0</v>
      </c>
    </row>
    <row r="253" spans="1:32" outlineLevel="1" x14ac:dyDescent="0.25">
      <c r="D253" s="127"/>
      <c r="E253" s="127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03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  <c r="AE253" s="105"/>
      <c r="AF253" s="105"/>
    </row>
    <row r="254" spans="1:32" outlineLevel="1" x14ac:dyDescent="0.25">
      <c r="C254" s="135" t="s">
        <v>593</v>
      </c>
      <c r="D254" s="127"/>
      <c r="E254" s="127"/>
      <c r="F254" s="136">
        <f t="shared" ref="F254:R254" si="71">SUM(F204:F253)</f>
        <v>0</v>
      </c>
      <c r="G254" s="136">
        <f t="shared" si="71"/>
        <v>0</v>
      </c>
      <c r="H254" s="136">
        <f t="shared" si="71"/>
        <v>0</v>
      </c>
      <c r="I254" s="136">
        <f t="shared" si="71"/>
        <v>0</v>
      </c>
      <c r="J254" s="136">
        <f t="shared" si="71"/>
        <v>0</v>
      </c>
      <c r="K254" s="136">
        <f t="shared" si="71"/>
        <v>0</v>
      </c>
      <c r="L254" s="136">
        <f t="shared" si="71"/>
        <v>0</v>
      </c>
      <c r="M254" s="136">
        <f t="shared" si="71"/>
        <v>0</v>
      </c>
      <c r="N254" s="136">
        <f t="shared" si="71"/>
        <v>0</v>
      </c>
      <c r="O254" s="136">
        <f t="shared" si="71"/>
        <v>0</v>
      </c>
      <c r="P254" s="136">
        <f t="shared" si="71"/>
        <v>0</v>
      </c>
      <c r="Q254" s="136">
        <f t="shared" si="71"/>
        <v>0</v>
      </c>
      <c r="R254" s="136">
        <f t="shared" si="71"/>
        <v>0</v>
      </c>
      <c r="T254" s="137">
        <f>+SUM(T204:T211,T213:T221,T223:T224,T226:T229,T231:T233,T235:T237,T239:T245)</f>
        <v>0</v>
      </c>
      <c r="U254" s="137">
        <f t="shared" ref="U254:AF254" si="72">+SUM(U204:U211,U213:U221,U223:U224,U226:U229,U231:U233,U235:U237,U239:U245)</f>
        <v>0</v>
      </c>
      <c r="V254" s="137">
        <f t="shared" si="72"/>
        <v>0</v>
      </c>
      <c r="W254" s="137">
        <f t="shared" si="72"/>
        <v>0</v>
      </c>
      <c r="X254" s="137">
        <f t="shared" si="72"/>
        <v>0</v>
      </c>
      <c r="Y254" s="137">
        <f t="shared" si="72"/>
        <v>0</v>
      </c>
      <c r="Z254" s="137">
        <f t="shared" si="72"/>
        <v>0</v>
      </c>
      <c r="AA254" s="137">
        <f t="shared" si="72"/>
        <v>0</v>
      </c>
      <c r="AB254" s="137">
        <f t="shared" si="72"/>
        <v>0</v>
      </c>
      <c r="AC254" s="137">
        <f t="shared" si="72"/>
        <v>0</v>
      </c>
      <c r="AD254" s="137">
        <f t="shared" si="72"/>
        <v>0</v>
      </c>
      <c r="AE254" s="137">
        <f t="shared" si="72"/>
        <v>0</v>
      </c>
      <c r="AF254" s="137">
        <f t="shared" si="72"/>
        <v>0</v>
      </c>
    </row>
    <row r="255" spans="1:32" outlineLevel="1" x14ac:dyDescent="0.25">
      <c r="C255" s="135"/>
      <c r="D255" s="127"/>
      <c r="E255" s="127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  <c r="AE255" s="105"/>
      <c r="AF255" s="105"/>
    </row>
    <row r="256" spans="1:32" outlineLevel="1" x14ac:dyDescent="0.25">
      <c r="B256" s="7" t="s">
        <v>594</v>
      </c>
      <c r="C256" s="135"/>
      <c r="D256" s="127"/>
      <c r="E256" s="127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5"/>
      <c r="AD256" s="105"/>
      <c r="AE256" s="105"/>
      <c r="AF256" s="105"/>
    </row>
    <row r="257" spans="1:32" outlineLevel="2" x14ac:dyDescent="0.25">
      <c r="A257" s="103" t="str">
        <f t="shared" ref="A257:A264" si="73">+$A$4&amp;$A$203&amp;B257</f>
        <v>SOUTH PRAIRIEMulti-FamilyM2YDRECY</v>
      </c>
      <c r="B257" s="103" t="s">
        <v>595</v>
      </c>
      <c r="C257" s="103" t="s">
        <v>596</v>
      </c>
      <c r="D257" s="127">
        <v>0</v>
      </c>
      <c r="E257" s="127">
        <v>0</v>
      </c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29">
        <f t="shared" ref="R257:R264" si="74">SUM(F257:Q257)</f>
        <v>0</v>
      </c>
      <c r="T257" s="105">
        <f t="shared" ref="T257:U264" si="75">+IFERROR(F257/$D257,0)</f>
        <v>0</v>
      </c>
      <c r="U257" s="105">
        <f t="shared" si="75"/>
        <v>0</v>
      </c>
      <c r="V257" s="105">
        <f t="shared" ref="V257:AE264" si="76">+IFERROR(H257/$E257,0)</f>
        <v>0</v>
      </c>
      <c r="W257" s="105">
        <f t="shared" si="76"/>
        <v>0</v>
      </c>
      <c r="X257" s="105">
        <f t="shared" si="76"/>
        <v>0</v>
      </c>
      <c r="Y257" s="105">
        <f t="shared" si="76"/>
        <v>0</v>
      </c>
      <c r="Z257" s="105">
        <f t="shared" si="76"/>
        <v>0</v>
      </c>
      <c r="AA257" s="105">
        <f t="shared" si="76"/>
        <v>0</v>
      </c>
      <c r="AB257" s="105">
        <f t="shared" si="76"/>
        <v>0</v>
      </c>
      <c r="AC257" s="105">
        <f t="shared" si="76"/>
        <v>0</v>
      </c>
      <c r="AD257" s="105">
        <f t="shared" si="76"/>
        <v>0</v>
      </c>
      <c r="AE257" s="105">
        <f t="shared" si="76"/>
        <v>0</v>
      </c>
      <c r="AF257" s="105">
        <f t="shared" ref="AF257:AF264" si="77">+SUM(T257:AE257)/$AD$2</f>
        <v>0</v>
      </c>
    </row>
    <row r="258" spans="1:32" outlineLevel="2" x14ac:dyDescent="0.25">
      <c r="A258" s="103" t="str">
        <f t="shared" si="73"/>
        <v>SOUTH PRAIRIEMulti-FamilyM6YDRECY</v>
      </c>
      <c r="B258" s="103" t="s">
        <v>603</v>
      </c>
      <c r="C258" s="103" t="s">
        <v>604</v>
      </c>
      <c r="D258" s="127">
        <v>0</v>
      </c>
      <c r="E258" s="127">
        <v>0</v>
      </c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29">
        <f t="shared" si="74"/>
        <v>0</v>
      </c>
      <c r="T258" s="105">
        <f t="shared" si="75"/>
        <v>0</v>
      </c>
      <c r="U258" s="105">
        <f t="shared" si="75"/>
        <v>0</v>
      </c>
      <c r="V258" s="105">
        <f t="shared" si="76"/>
        <v>0</v>
      </c>
      <c r="W258" s="105">
        <f t="shared" si="76"/>
        <v>0</v>
      </c>
      <c r="X258" s="105">
        <f t="shared" si="76"/>
        <v>0</v>
      </c>
      <c r="Y258" s="105">
        <f t="shared" si="76"/>
        <v>0</v>
      </c>
      <c r="Z258" s="105">
        <f t="shared" si="76"/>
        <v>0</v>
      </c>
      <c r="AA258" s="105">
        <f t="shared" si="76"/>
        <v>0</v>
      </c>
      <c r="AB258" s="105">
        <f t="shared" si="76"/>
        <v>0</v>
      </c>
      <c r="AC258" s="105">
        <f t="shared" si="76"/>
        <v>0</v>
      </c>
      <c r="AD258" s="105">
        <f t="shared" si="76"/>
        <v>0</v>
      </c>
      <c r="AE258" s="105">
        <f t="shared" si="76"/>
        <v>0</v>
      </c>
      <c r="AF258" s="105">
        <f t="shared" si="77"/>
        <v>0</v>
      </c>
    </row>
    <row r="259" spans="1:32" outlineLevel="2" x14ac:dyDescent="0.25">
      <c r="A259" s="103" t="str">
        <f t="shared" si="73"/>
        <v>SOUTH PRAIRIEMulti-FamilyMCCRECYR</v>
      </c>
      <c r="B259" s="103" t="s">
        <v>615</v>
      </c>
      <c r="C259" s="103" t="s">
        <v>616</v>
      </c>
      <c r="D259" s="127">
        <v>0</v>
      </c>
      <c r="E259" s="127">
        <v>0</v>
      </c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29">
        <f t="shared" si="74"/>
        <v>0</v>
      </c>
      <c r="T259" s="105">
        <f t="shared" si="75"/>
        <v>0</v>
      </c>
      <c r="U259" s="105">
        <f t="shared" si="75"/>
        <v>0</v>
      </c>
      <c r="V259" s="105">
        <f t="shared" si="76"/>
        <v>0</v>
      </c>
      <c r="W259" s="105">
        <f t="shared" si="76"/>
        <v>0</v>
      </c>
      <c r="X259" s="105">
        <f t="shared" si="76"/>
        <v>0</v>
      </c>
      <c r="Y259" s="105">
        <f t="shared" si="76"/>
        <v>0</v>
      </c>
      <c r="Z259" s="105">
        <f t="shared" si="76"/>
        <v>0</v>
      </c>
      <c r="AA259" s="105">
        <f t="shared" si="76"/>
        <v>0</v>
      </c>
      <c r="AB259" s="105">
        <f t="shared" si="76"/>
        <v>0</v>
      </c>
      <c r="AC259" s="105">
        <f t="shared" si="76"/>
        <v>0</v>
      </c>
      <c r="AD259" s="105">
        <f t="shared" si="76"/>
        <v>0</v>
      </c>
      <c r="AE259" s="105">
        <f t="shared" si="76"/>
        <v>0</v>
      </c>
      <c r="AF259" s="105">
        <f t="shared" si="77"/>
        <v>0</v>
      </c>
    </row>
    <row r="260" spans="1:32" outlineLevel="2" x14ac:dyDescent="0.25">
      <c r="A260" s="103" t="str">
        <f t="shared" si="73"/>
        <v>SOUTH PRAIRIEMulti-FamilyMRECYIN</v>
      </c>
      <c r="B260" s="103" t="s">
        <v>621</v>
      </c>
      <c r="C260" s="103" t="s">
        <v>622</v>
      </c>
      <c r="D260" s="127">
        <v>0</v>
      </c>
      <c r="E260" s="127">
        <v>0</v>
      </c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29">
        <f t="shared" si="74"/>
        <v>0</v>
      </c>
      <c r="T260" s="105">
        <f t="shared" si="75"/>
        <v>0</v>
      </c>
      <c r="U260" s="105">
        <f t="shared" si="75"/>
        <v>0</v>
      </c>
      <c r="V260" s="105">
        <f t="shared" si="76"/>
        <v>0</v>
      </c>
      <c r="W260" s="105">
        <f t="shared" si="76"/>
        <v>0</v>
      </c>
      <c r="X260" s="105">
        <f t="shared" si="76"/>
        <v>0</v>
      </c>
      <c r="Y260" s="105">
        <f t="shared" si="76"/>
        <v>0</v>
      </c>
      <c r="Z260" s="105">
        <f t="shared" si="76"/>
        <v>0</v>
      </c>
      <c r="AA260" s="105">
        <f t="shared" si="76"/>
        <v>0</v>
      </c>
      <c r="AB260" s="105">
        <f t="shared" si="76"/>
        <v>0</v>
      </c>
      <c r="AC260" s="105">
        <f t="shared" si="76"/>
        <v>0</v>
      </c>
      <c r="AD260" s="105">
        <f t="shared" si="76"/>
        <v>0</v>
      </c>
      <c r="AE260" s="105">
        <f t="shared" si="76"/>
        <v>0</v>
      </c>
      <c r="AF260" s="105">
        <f t="shared" si="77"/>
        <v>0</v>
      </c>
    </row>
    <row r="261" spans="1:32" outlineLevel="2" x14ac:dyDescent="0.25">
      <c r="A261" s="103" t="str">
        <f t="shared" si="73"/>
        <v>SOUTH PRAIRIEMulti-FamilyMRECYONLY</v>
      </c>
      <c r="B261" s="103" t="s">
        <v>617</v>
      </c>
      <c r="C261" s="103" t="s">
        <v>618</v>
      </c>
      <c r="D261" s="127">
        <v>0</v>
      </c>
      <c r="E261" s="127">
        <v>0</v>
      </c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29">
        <f t="shared" si="74"/>
        <v>0</v>
      </c>
      <c r="T261" s="105">
        <f t="shared" si="75"/>
        <v>0</v>
      </c>
      <c r="U261" s="105">
        <f t="shared" si="75"/>
        <v>0</v>
      </c>
      <c r="V261" s="105">
        <f t="shared" si="76"/>
        <v>0</v>
      </c>
      <c r="W261" s="105">
        <f t="shared" si="76"/>
        <v>0</v>
      </c>
      <c r="X261" s="105">
        <f t="shared" si="76"/>
        <v>0</v>
      </c>
      <c r="Y261" s="105">
        <f t="shared" si="76"/>
        <v>0</v>
      </c>
      <c r="Z261" s="105">
        <f t="shared" si="76"/>
        <v>0</v>
      </c>
      <c r="AA261" s="105">
        <f t="shared" si="76"/>
        <v>0</v>
      </c>
      <c r="AB261" s="105">
        <f t="shared" si="76"/>
        <v>0</v>
      </c>
      <c r="AC261" s="105">
        <f t="shared" si="76"/>
        <v>0</v>
      </c>
      <c r="AD261" s="105">
        <f t="shared" si="76"/>
        <v>0</v>
      </c>
      <c r="AE261" s="105">
        <f t="shared" si="76"/>
        <v>0</v>
      </c>
      <c r="AF261" s="105">
        <f t="shared" si="77"/>
        <v>0</v>
      </c>
    </row>
    <row r="262" spans="1:32" outlineLevel="2" x14ac:dyDescent="0.25">
      <c r="A262" s="103" t="str">
        <f t="shared" si="73"/>
        <v>SOUTH PRAIRIEMulti-FamilyMRECYR</v>
      </c>
      <c r="B262" s="103" t="s">
        <v>619</v>
      </c>
      <c r="C262" s="103" t="s">
        <v>620</v>
      </c>
      <c r="D262" s="127">
        <v>0</v>
      </c>
      <c r="E262" s="127">
        <v>8.51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29">
        <f t="shared" si="74"/>
        <v>0</v>
      </c>
      <c r="T262" s="105">
        <f t="shared" si="75"/>
        <v>0</v>
      </c>
      <c r="U262" s="105">
        <f t="shared" si="75"/>
        <v>0</v>
      </c>
      <c r="V262" s="105">
        <f t="shared" si="76"/>
        <v>0</v>
      </c>
      <c r="W262" s="105">
        <f t="shared" si="76"/>
        <v>0</v>
      </c>
      <c r="X262" s="105">
        <f t="shared" si="76"/>
        <v>0</v>
      </c>
      <c r="Y262" s="105">
        <f t="shared" si="76"/>
        <v>0</v>
      </c>
      <c r="Z262" s="105">
        <f t="shared" si="76"/>
        <v>0</v>
      </c>
      <c r="AA262" s="105">
        <f t="shared" si="76"/>
        <v>0</v>
      </c>
      <c r="AB262" s="105">
        <f t="shared" si="76"/>
        <v>0</v>
      </c>
      <c r="AC262" s="105">
        <f t="shared" si="76"/>
        <v>0</v>
      </c>
      <c r="AD262" s="105">
        <f t="shared" si="76"/>
        <v>0</v>
      </c>
      <c r="AE262" s="105">
        <f t="shared" si="76"/>
        <v>0</v>
      </c>
      <c r="AF262" s="105">
        <f t="shared" si="77"/>
        <v>0</v>
      </c>
    </row>
    <row r="263" spans="1:32" outlineLevel="2" x14ac:dyDescent="0.25">
      <c r="A263" s="103" t="str">
        <f t="shared" si="73"/>
        <v>SOUTH PRAIRIEMulti-FamilyMRENT2YDRECY</v>
      </c>
      <c r="B263" s="103" t="s">
        <v>627</v>
      </c>
      <c r="C263" s="103" t="s">
        <v>628</v>
      </c>
      <c r="D263" s="127">
        <v>0</v>
      </c>
      <c r="E263" s="127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29">
        <f t="shared" si="74"/>
        <v>0</v>
      </c>
      <c r="T263" s="105">
        <f t="shared" si="75"/>
        <v>0</v>
      </c>
      <c r="U263" s="105">
        <f t="shared" si="75"/>
        <v>0</v>
      </c>
      <c r="V263" s="105">
        <f t="shared" si="76"/>
        <v>0</v>
      </c>
      <c r="W263" s="105">
        <f t="shared" si="76"/>
        <v>0</v>
      </c>
      <c r="X263" s="105">
        <f t="shared" si="76"/>
        <v>0</v>
      </c>
      <c r="Y263" s="105">
        <f t="shared" si="76"/>
        <v>0</v>
      </c>
      <c r="Z263" s="105">
        <f t="shared" si="76"/>
        <v>0</v>
      </c>
      <c r="AA263" s="105">
        <f t="shared" si="76"/>
        <v>0</v>
      </c>
      <c r="AB263" s="105">
        <f t="shared" si="76"/>
        <v>0</v>
      </c>
      <c r="AC263" s="105">
        <f t="shared" si="76"/>
        <v>0</v>
      </c>
      <c r="AD263" s="105">
        <f t="shared" si="76"/>
        <v>0</v>
      </c>
      <c r="AE263" s="105">
        <f t="shared" si="76"/>
        <v>0</v>
      </c>
      <c r="AF263" s="105">
        <f t="shared" si="77"/>
        <v>0</v>
      </c>
    </row>
    <row r="264" spans="1:32" outlineLevel="2" x14ac:dyDescent="0.25">
      <c r="A264" s="103" t="str">
        <f t="shared" si="73"/>
        <v>SOUTH PRAIRIEMulti-FamilyMRENT6YDRECY</v>
      </c>
      <c r="B264" s="103" t="s">
        <v>629</v>
      </c>
      <c r="C264" s="103" t="s">
        <v>630</v>
      </c>
      <c r="D264" s="127">
        <v>0</v>
      </c>
      <c r="E264" s="127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29">
        <f t="shared" si="74"/>
        <v>0</v>
      </c>
      <c r="T264" s="105">
        <f t="shared" si="75"/>
        <v>0</v>
      </c>
      <c r="U264" s="105">
        <f t="shared" si="75"/>
        <v>0</v>
      </c>
      <c r="V264" s="105">
        <f t="shared" si="76"/>
        <v>0</v>
      </c>
      <c r="W264" s="105">
        <f t="shared" si="76"/>
        <v>0</v>
      </c>
      <c r="X264" s="105">
        <f t="shared" si="76"/>
        <v>0</v>
      </c>
      <c r="Y264" s="105">
        <f t="shared" si="76"/>
        <v>0</v>
      </c>
      <c r="Z264" s="105">
        <f t="shared" si="76"/>
        <v>0</v>
      </c>
      <c r="AA264" s="105">
        <f t="shared" si="76"/>
        <v>0</v>
      </c>
      <c r="AB264" s="105">
        <f t="shared" si="76"/>
        <v>0</v>
      </c>
      <c r="AC264" s="105">
        <f t="shared" si="76"/>
        <v>0</v>
      </c>
      <c r="AD264" s="105">
        <f t="shared" si="76"/>
        <v>0</v>
      </c>
      <c r="AE264" s="105">
        <f t="shared" si="76"/>
        <v>0</v>
      </c>
      <c r="AF264" s="105">
        <f t="shared" si="77"/>
        <v>0</v>
      </c>
    </row>
    <row r="265" spans="1:32" outlineLevel="1" x14ac:dyDescent="0.25">
      <c r="C265" s="135"/>
      <c r="D265" s="127"/>
      <c r="E265" s="127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</row>
    <row r="266" spans="1:32" outlineLevel="1" x14ac:dyDescent="0.25">
      <c r="C266" s="135" t="s">
        <v>631</v>
      </c>
      <c r="D266" s="127"/>
      <c r="E266" s="127"/>
      <c r="F266" s="136">
        <f t="shared" ref="F266:R266" si="78">SUM(F257:F265)</f>
        <v>0</v>
      </c>
      <c r="G266" s="136">
        <f t="shared" si="78"/>
        <v>0</v>
      </c>
      <c r="H266" s="136">
        <f t="shared" si="78"/>
        <v>0</v>
      </c>
      <c r="I266" s="136">
        <f t="shared" si="78"/>
        <v>0</v>
      </c>
      <c r="J266" s="136">
        <f t="shared" si="78"/>
        <v>0</v>
      </c>
      <c r="K266" s="136">
        <f t="shared" si="78"/>
        <v>0</v>
      </c>
      <c r="L266" s="136">
        <f t="shared" si="78"/>
        <v>0</v>
      </c>
      <c r="M266" s="136">
        <f t="shared" si="78"/>
        <v>0</v>
      </c>
      <c r="N266" s="136">
        <f t="shared" si="78"/>
        <v>0</v>
      </c>
      <c r="O266" s="136">
        <f t="shared" si="78"/>
        <v>0</v>
      </c>
      <c r="P266" s="136">
        <f t="shared" si="78"/>
        <v>0</v>
      </c>
      <c r="Q266" s="136">
        <f t="shared" si="78"/>
        <v>0</v>
      </c>
      <c r="R266" s="136">
        <f t="shared" si="78"/>
        <v>0</v>
      </c>
      <c r="T266" s="137">
        <f>+SUM(T257:T259,T261:T262)</f>
        <v>0</v>
      </c>
      <c r="U266" s="137">
        <f t="shared" ref="U266:AF266" si="79">+SUM(U257:U259,U261:U264)</f>
        <v>0</v>
      </c>
      <c r="V266" s="137">
        <f t="shared" si="79"/>
        <v>0</v>
      </c>
      <c r="W266" s="137">
        <f t="shared" si="79"/>
        <v>0</v>
      </c>
      <c r="X266" s="137">
        <f t="shared" si="79"/>
        <v>0</v>
      </c>
      <c r="Y266" s="137">
        <f t="shared" si="79"/>
        <v>0</v>
      </c>
      <c r="Z266" s="137">
        <f t="shared" si="79"/>
        <v>0</v>
      </c>
      <c r="AA266" s="137">
        <f t="shared" si="79"/>
        <v>0</v>
      </c>
      <c r="AB266" s="137">
        <f t="shared" si="79"/>
        <v>0</v>
      </c>
      <c r="AC266" s="137">
        <f t="shared" si="79"/>
        <v>0</v>
      </c>
      <c r="AD266" s="137">
        <f t="shared" si="79"/>
        <v>0</v>
      </c>
      <c r="AE266" s="137">
        <f t="shared" si="79"/>
        <v>0</v>
      </c>
      <c r="AF266" s="137">
        <f t="shared" si="79"/>
        <v>0</v>
      </c>
    </row>
    <row r="267" spans="1:32" outlineLevel="1" x14ac:dyDescent="0.25">
      <c r="C267" s="135"/>
      <c r="D267" s="127"/>
      <c r="E267" s="127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</row>
    <row r="268" spans="1:32" outlineLevel="1" x14ac:dyDescent="0.25">
      <c r="D268" s="127"/>
      <c r="E268" s="127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</row>
    <row r="269" spans="1:32" s="7" customFormat="1" x14ac:dyDescent="0.25">
      <c r="B269" s="7" t="s">
        <v>636</v>
      </c>
      <c r="D269" s="127"/>
      <c r="E269" s="127"/>
      <c r="F269" s="144">
        <f t="shared" ref="F269:Q269" si="80">+F164+F201+F254+F266</f>
        <v>6167.0999999999995</v>
      </c>
      <c r="G269" s="144">
        <f t="shared" si="80"/>
        <v>6022.5999999999995</v>
      </c>
      <c r="H269" s="144">
        <f t="shared" si="80"/>
        <v>5982.4699999999993</v>
      </c>
      <c r="I269" s="144">
        <f t="shared" si="80"/>
        <v>5824.2599999999993</v>
      </c>
      <c r="J269" s="144">
        <f t="shared" si="80"/>
        <v>5841.82</v>
      </c>
      <c r="K269" s="144">
        <f t="shared" si="80"/>
        <v>5764.1999999999989</v>
      </c>
      <c r="L269" s="144">
        <f t="shared" si="80"/>
        <v>5952.2599999999993</v>
      </c>
      <c r="M269" s="144">
        <f t="shared" si="80"/>
        <v>5952.2599999999993</v>
      </c>
      <c r="N269" s="144">
        <f t="shared" si="80"/>
        <v>5917.9099999999989</v>
      </c>
      <c r="O269" s="144">
        <f t="shared" si="80"/>
        <v>0</v>
      </c>
      <c r="P269" s="144">
        <f t="shared" si="80"/>
        <v>0</v>
      </c>
      <c r="Q269" s="144">
        <f t="shared" si="80"/>
        <v>0</v>
      </c>
      <c r="R269" s="129">
        <f t="shared" ref="R269" si="81">SUM(F269:Q269)</f>
        <v>53424.88</v>
      </c>
      <c r="S269" s="109"/>
      <c r="T269" s="145">
        <f t="shared" ref="T269:AF269" si="82">+T164+T201+T254+T266</f>
        <v>19.32798758306896</v>
      </c>
      <c r="U269" s="145">
        <f t="shared" si="82"/>
        <v>18.334302364524572</v>
      </c>
      <c r="V269" s="145">
        <f t="shared" si="82"/>
        <v>15.020187159354101</v>
      </c>
      <c r="W269" s="145">
        <f t="shared" si="82"/>
        <v>14.316071580987026</v>
      </c>
      <c r="X269" s="145">
        <f t="shared" si="82"/>
        <v>14.081350546864794</v>
      </c>
      <c r="Y269" s="145">
        <f t="shared" si="82"/>
        <v>13.25002376199981</v>
      </c>
      <c r="Z269" s="145">
        <f t="shared" si="82"/>
        <v>14</v>
      </c>
      <c r="AA269" s="145">
        <f t="shared" si="82"/>
        <v>14</v>
      </c>
      <c r="AB269" s="145">
        <f t="shared" si="82"/>
        <v>13.750044316139416</v>
      </c>
      <c r="AC269" s="145">
        <f t="shared" si="82"/>
        <v>0</v>
      </c>
      <c r="AD269" s="145">
        <f t="shared" si="82"/>
        <v>0</v>
      </c>
      <c r="AE269" s="145">
        <f t="shared" si="82"/>
        <v>0</v>
      </c>
      <c r="AF269" s="145">
        <f t="shared" si="82"/>
        <v>11.339997276078225</v>
      </c>
    </row>
    <row r="270" spans="1:32" s="7" customFormat="1" outlineLevel="1" x14ac:dyDescent="0.25">
      <c r="D270" s="127"/>
      <c r="E270" s="127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09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</row>
    <row r="271" spans="1:32" outlineLevel="1" x14ac:dyDescent="0.25">
      <c r="D271" s="127"/>
      <c r="E271" s="127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5"/>
      <c r="AD271" s="105"/>
      <c r="AE271" s="105"/>
      <c r="AF271" s="105"/>
    </row>
    <row r="272" spans="1:32" outlineLevel="1" x14ac:dyDescent="0.25">
      <c r="B272" s="121" t="s">
        <v>637</v>
      </c>
      <c r="C272" s="122"/>
      <c r="D272" s="127"/>
      <c r="E272" s="127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</row>
    <row r="273" spans="1:32" outlineLevel="1" x14ac:dyDescent="0.25">
      <c r="B273" s="122"/>
      <c r="C273" s="122"/>
      <c r="D273" s="127"/>
      <c r="E273" s="127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</row>
    <row r="274" spans="1:32" outlineLevel="1" x14ac:dyDescent="0.25">
      <c r="A274" s="103" t="s">
        <v>919</v>
      </c>
      <c r="B274" s="7" t="s">
        <v>639</v>
      </c>
      <c r="D274" s="127"/>
      <c r="E274" s="127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</row>
    <row r="275" spans="1:32" outlineLevel="2" x14ac:dyDescent="0.25">
      <c r="A275" s="103" t="str">
        <f t="shared" ref="A275:A338" si="83">+$A$4&amp;$A$274&amp;B275</f>
        <v>SOUTH PRAIRIERolloffROHAUL20</v>
      </c>
      <c r="B275" s="103" t="s">
        <v>640</v>
      </c>
      <c r="C275" s="103" t="s">
        <v>641</v>
      </c>
      <c r="D275" s="127">
        <v>0</v>
      </c>
      <c r="E275" s="127">
        <v>0</v>
      </c>
      <c r="F275" s="129">
        <v>0</v>
      </c>
      <c r="G275" s="129">
        <v>0</v>
      </c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0</v>
      </c>
      <c r="Q275" s="129">
        <v>0</v>
      </c>
      <c r="R275" s="129">
        <f t="shared" ref="R275:R338" si="84">SUM(F275:Q275)</f>
        <v>0</v>
      </c>
      <c r="T275" s="105">
        <f t="shared" ref="T275:U290" si="85">+IFERROR(F275/$D275,0)</f>
        <v>0</v>
      </c>
      <c r="U275" s="105">
        <f t="shared" si="85"/>
        <v>0</v>
      </c>
      <c r="V275" s="105">
        <f t="shared" ref="V275:AE290" si="86">+IFERROR(H275/$E275,0)</f>
        <v>0</v>
      </c>
      <c r="W275" s="105">
        <f t="shared" si="86"/>
        <v>0</v>
      </c>
      <c r="X275" s="105">
        <f t="shared" si="86"/>
        <v>0</v>
      </c>
      <c r="Y275" s="105">
        <f t="shared" si="86"/>
        <v>0</v>
      </c>
      <c r="Z275" s="105">
        <f t="shared" si="86"/>
        <v>0</v>
      </c>
      <c r="AA275" s="105">
        <f t="shared" si="86"/>
        <v>0</v>
      </c>
      <c r="AB275" s="105">
        <f t="shared" si="86"/>
        <v>0</v>
      </c>
      <c r="AC275" s="105">
        <f t="shared" si="86"/>
        <v>0</v>
      </c>
      <c r="AD275" s="105">
        <f t="shared" si="86"/>
        <v>0</v>
      </c>
      <c r="AE275" s="105">
        <f t="shared" si="86"/>
        <v>0</v>
      </c>
      <c r="AF275" s="105">
        <f t="shared" ref="AF275:AF338" si="87">+SUM(T275:AE275)/$AD$2</f>
        <v>0</v>
      </c>
    </row>
    <row r="276" spans="1:32" outlineLevel="2" x14ac:dyDescent="0.25">
      <c r="A276" s="103" t="str">
        <f t="shared" si="83"/>
        <v>SOUTH PRAIRIERolloffROHAUL20A</v>
      </c>
      <c r="B276" s="103" t="s">
        <v>642</v>
      </c>
      <c r="C276" s="103" t="s">
        <v>643</v>
      </c>
      <c r="D276" s="127">
        <v>0</v>
      </c>
      <c r="E276" s="127">
        <v>0</v>
      </c>
      <c r="F276" s="129">
        <v>0</v>
      </c>
      <c r="G276" s="129">
        <v>0</v>
      </c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29">
        <v>0</v>
      </c>
      <c r="N276" s="129">
        <v>0</v>
      </c>
      <c r="O276" s="129">
        <v>0</v>
      </c>
      <c r="P276" s="129">
        <v>0</v>
      </c>
      <c r="Q276" s="129">
        <v>0</v>
      </c>
      <c r="R276" s="129">
        <f t="shared" si="84"/>
        <v>0</v>
      </c>
      <c r="T276" s="105">
        <f t="shared" si="85"/>
        <v>0</v>
      </c>
      <c r="U276" s="105">
        <f t="shared" si="85"/>
        <v>0</v>
      </c>
      <c r="V276" s="105">
        <f t="shared" si="86"/>
        <v>0</v>
      </c>
      <c r="W276" s="105">
        <f t="shared" si="86"/>
        <v>0</v>
      </c>
      <c r="X276" s="105">
        <f t="shared" si="86"/>
        <v>0</v>
      </c>
      <c r="Y276" s="105">
        <f t="shared" si="86"/>
        <v>0</v>
      </c>
      <c r="Z276" s="105">
        <f t="shared" si="86"/>
        <v>0</v>
      </c>
      <c r="AA276" s="105">
        <f t="shared" si="86"/>
        <v>0</v>
      </c>
      <c r="AB276" s="105">
        <f t="shared" si="86"/>
        <v>0</v>
      </c>
      <c r="AC276" s="105">
        <f t="shared" si="86"/>
        <v>0</v>
      </c>
      <c r="AD276" s="105">
        <f t="shared" si="86"/>
        <v>0</v>
      </c>
      <c r="AE276" s="105">
        <f t="shared" si="86"/>
        <v>0</v>
      </c>
      <c r="AF276" s="105">
        <f t="shared" si="87"/>
        <v>0</v>
      </c>
    </row>
    <row r="277" spans="1:32" outlineLevel="2" x14ac:dyDescent="0.25">
      <c r="A277" s="103" t="str">
        <f t="shared" si="83"/>
        <v>SOUTH PRAIRIERolloffROHAUL20CO</v>
      </c>
      <c r="B277" s="103" t="s">
        <v>644</v>
      </c>
      <c r="C277" s="103" t="s">
        <v>645</v>
      </c>
      <c r="D277" s="127">
        <v>0</v>
      </c>
      <c r="E277" s="127">
        <v>0</v>
      </c>
      <c r="F277" s="129">
        <v>0</v>
      </c>
      <c r="G277" s="129">
        <v>0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29">
        <f t="shared" si="84"/>
        <v>0</v>
      </c>
      <c r="T277" s="105">
        <f t="shared" si="85"/>
        <v>0</v>
      </c>
      <c r="U277" s="105">
        <f t="shared" si="85"/>
        <v>0</v>
      </c>
      <c r="V277" s="105">
        <f t="shared" si="86"/>
        <v>0</v>
      </c>
      <c r="W277" s="105">
        <f t="shared" si="86"/>
        <v>0</v>
      </c>
      <c r="X277" s="105">
        <f t="shared" si="86"/>
        <v>0</v>
      </c>
      <c r="Y277" s="105">
        <f t="shared" si="86"/>
        <v>0</v>
      </c>
      <c r="Z277" s="105">
        <f t="shared" si="86"/>
        <v>0</v>
      </c>
      <c r="AA277" s="105">
        <f t="shared" si="86"/>
        <v>0</v>
      </c>
      <c r="AB277" s="105">
        <f t="shared" si="86"/>
        <v>0</v>
      </c>
      <c r="AC277" s="105">
        <f t="shared" si="86"/>
        <v>0</v>
      </c>
      <c r="AD277" s="105">
        <f t="shared" si="86"/>
        <v>0</v>
      </c>
      <c r="AE277" s="105">
        <f t="shared" si="86"/>
        <v>0</v>
      </c>
      <c r="AF277" s="105">
        <f t="shared" si="87"/>
        <v>0</v>
      </c>
    </row>
    <row r="278" spans="1:32" outlineLevel="2" x14ac:dyDescent="0.25">
      <c r="A278" s="103" t="str">
        <f t="shared" si="83"/>
        <v>SOUTH PRAIRIERolloffROHAUL20T</v>
      </c>
      <c r="B278" s="103" t="s">
        <v>646</v>
      </c>
      <c r="C278" s="103" t="s">
        <v>647</v>
      </c>
      <c r="D278" s="127">
        <v>0</v>
      </c>
      <c r="E278" s="127">
        <v>0</v>
      </c>
      <c r="F278" s="129">
        <v>0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29">
        <f t="shared" si="84"/>
        <v>0</v>
      </c>
      <c r="T278" s="105">
        <f t="shared" si="85"/>
        <v>0</v>
      </c>
      <c r="U278" s="105">
        <f t="shared" si="85"/>
        <v>0</v>
      </c>
      <c r="V278" s="105">
        <f t="shared" si="86"/>
        <v>0</v>
      </c>
      <c r="W278" s="105">
        <f t="shared" si="86"/>
        <v>0</v>
      </c>
      <c r="X278" s="105">
        <f t="shared" si="86"/>
        <v>0</v>
      </c>
      <c r="Y278" s="105">
        <f t="shared" si="86"/>
        <v>0</v>
      </c>
      <c r="Z278" s="105">
        <f t="shared" si="86"/>
        <v>0</v>
      </c>
      <c r="AA278" s="105">
        <f t="shared" si="86"/>
        <v>0</v>
      </c>
      <c r="AB278" s="105">
        <f t="shared" si="86"/>
        <v>0</v>
      </c>
      <c r="AC278" s="105">
        <f t="shared" si="86"/>
        <v>0</v>
      </c>
      <c r="AD278" s="105">
        <f t="shared" si="86"/>
        <v>0</v>
      </c>
      <c r="AE278" s="105">
        <f t="shared" si="86"/>
        <v>0</v>
      </c>
      <c r="AF278" s="105">
        <f t="shared" si="87"/>
        <v>0</v>
      </c>
    </row>
    <row r="279" spans="1:32" outlineLevel="2" x14ac:dyDescent="0.25">
      <c r="A279" s="103" t="str">
        <f t="shared" si="83"/>
        <v>SOUTH PRAIRIERolloffROHAUL25</v>
      </c>
      <c r="B279" s="103" t="s">
        <v>648</v>
      </c>
      <c r="C279" s="103" t="s">
        <v>649</v>
      </c>
      <c r="D279" s="127">
        <v>0</v>
      </c>
      <c r="E279" s="127">
        <v>0</v>
      </c>
      <c r="F279" s="12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29">
        <f t="shared" si="84"/>
        <v>0</v>
      </c>
      <c r="T279" s="105">
        <f t="shared" si="85"/>
        <v>0</v>
      </c>
      <c r="U279" s="105">
        <f t="shared" si="85"/>
        <v>0</v>
      </c>
      <c r="V279" s="105">
        <f t="shared" si="86"/>
        <v>0</v>
      </c>
      <c r="W279" s="105">
        <f t="shared" si="86"/>
        <v>0</v>
      </c>
      <c r="X279" s="105">
        <f t="shared" si="86"/>
        <v>0</v>
      </c>
      <c r="Y279" s="105">
        <f t="shared" si="86"/>
        <v>0</v>
      </c>
      <c r="Z279" s="105">
        <f t="shared" si="86"/>
        <v>0</v>
      </c>
      <c r="AA279" s="105">
        <f t="shared" si="86"/>
        <v>0</v>
      </c>
      <c r="AB279" s="105">
        <f t="shared" si="86"/>
        <v>0</v>
      </c>
      <c r="AC279" s="105">
        <f t="shared" si="86"/>
        <v>0</v>
      </c>
      <c r="AD279" s="105">
        <f t="shared" si="86"/>
        <v>0</v>
      </c>
      <c r="AE279" s="105">
        <f t="shared" si="86"/>
        <v>0</v>
      </c>
      <c r="AF279" s="105">
        <f t="shared" si="87"/>
        <v>0</v>
      </c>
    </row>
    <row r="280" spans="1:32" outlineLevel="2" x14ac:dyDescent="0.25">
      <c r="A280" s="103" t="str">
        <f t="shared" si="83"/>
        <v>SOUTH PRAIRIERolloffROHAUL25A</v>
      </c>
      <c r="B280" s="103" t="s">
        <v>650</v>
      </c>
      <c r="C280" s="103" t="s">
        <v>651</v>
      </c>
      <c r="D280" s="127">
        <v>0</v>
      </c>
      <c r="E280" s="127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29">
        <f t="shared" si="84"/>
        <v>0</v>
      </c>
      <c r="T280" s="105">
        <f t="shared" si="85"/>
        <v>0</v>
      </c>
      <c r="U280" s="105">
        <f t="shared" si="85"/>
        <v>0</v>
      </c>
      <c r="V280" s="105">
        <f t="shared" si="86"/>
        <v>0</v>
      </c>
      <c r="W280" s="105">
        <f t="shared" si="86"/>
        <v>0</v>
      </c>
      <c r="X280" s="105">
        <f t="shared" si="86"/>
        <v>0</v>
      </c>
      <c r="Y280" s="105">
        <f t="shared" si="86"/>
        <v>0</v>
      </c>
      <c r="Z280" s="105">
        <f t="shared" si="86"/>
        <v>0</v>
      </c>
      <c r="AA280" s="105">
        <f t="shared" si="86"/>
        <v>0</v>
      </c>
      <c r="AB280" s="105">
        <f t="shared" si="86"/>
        <v>0</v>
      </c>
      <c r="AC280" s="105">
        <f t="shared" si="86"/>
        <v>0</v>
      </c>
      <c r="AD280" s="105">
        <f t="shared" si="86"/>
        <v>0</v>
      </c>
      <c r="AE280" s="105">
        <f t="shared" si="86"/>
        <v>0</v>
      </c>
      <c r="AF280" s="105">
        <f t="shared" si="87"/>
        <v>0</v>
      </c>
    </row>
    <row r="281" spans="1:32" outlineLevel="2" x14ac:dyDescent="0.25">
      <c r="A281" s="103" t="str">
        <f t="shared" si="83"/>
        <v>SOUTH PRAIRIERolloffROHAUL25T</v>
      </c>
      <c r="B281" s="103" t="s">
        <v>652</v>
      </c>
      <c r="C281" s="103" t="s">
        <v>653</v>
      </c>
      <c r="D281" s="127">
        <v>0</v>
      </c>
      <c r="E281" s="127">
        <v>0</v>
      </c>
      <c r="F281" s="12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29">
        <f t="shared" si="84"/>
        <v>0</v>
      </c>
      <c r="T281" s="105">
        <f t="shared" si="85"/>
        <v>0</v>
      </c>
      <c r="U281" s="105">
        <f t="shared" si="85"/>
        <v>0</v>
      </c>
      <c r="V281" s="105">
        <f t="shared" si="86"/>
        <v>0</v>
      </c>
      <c r="W281" s="105">
        <f t="shared" si="86"/>
        <v>0</v>
      </c>
      <c r="X281" s="105">
        <f t="shared" si="86"/>
        <v>0</v>
      </c>
      <c r="Y281" s="105">
        <f t="shared" si="86"/>
        <v>0</v>
      </c>
      <c r="Z281" s="105">
        <f t="shared" si="86"/>
        <v>0</v>
      </c>
      <c r="AA281" s="105">
        <f t="shared" si="86"/>
        <v>0</v>
      </c>
      <c r="AB281" s="105">
        <f t="shared" si="86"/>
        <v>0</v>
      </c>
      <c r="AC281" s="105">
        <f t="shared" si="86"/>
        <v>0</v>
      </c>
      <c r="AD281" s="105">
        <f t="shared" si="86"/>
        <v>0</v>
      </c>
      <c r="AE281" s="105">
        <f t="shared" si="86"/>
        <v>0</v>
      </c>
      <c r="AF281" s="105">
        <f t="shared" si="87"/>
        <v>0</v>
      </c>
    </row>
    <row r="282" spans="1:32" outlineLevel="2" x14ac:dyDescent="0.25">
      <c r="A282" s="103" t="str">
        <f t="shared" si="83"/>
        <v>SOUTH PRAIRIERolloffROHAUL30</v>
      </c>
      <c r="B282" s="103" t="s">
        <v>654</v>
      </c>
      <c r="C282" s="103" t="s">
        <v>655</v>
      </c>
      <c r="D282" s="127">
        <v>0</v>
      </c>
      <c r="E282" s="127">
        <v>0</v>
      </c>
      <c r="F282" s="129">
        <v>0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29">
        <v>0</v>
      </c>
      <c r="N282" s="129">
        <v>0</v>
      </c>
      <c r="O282" s="129">
        <v>0</v>
      </c>
      <c r="P282" s="129">
        <v>0</v>
      </c>
      <c r="Q282" s="129">
        <v>0</v>
      </c>
      <c r="R282" s="129">
        <f t="shared" si="84"/>
        <v>0</v>
      </c>
      <c r="T282" s="105">
        <f t="shared" si="85"/>
        <v>0</v>
      </c>
      <c r="U282" s="105">
        <f t="shared" si="85"/>
        <v>0</v>
      </c>
      <c r="V282" s="105">
        <f t="shared" si="86"/>
        <v>0</v>
      </c>
      <c r="W282" s="105">
        <f t="shared" si="86"/>
        <v>0</v>
      </c>
      <c r="X282" s="105">
        <f t="shared" si="86"/>
        <v>0</v>
      </c>
      <c r="Y282" s="105">
        <f t="shared" si="86"/>
        <v>0</v>
      </c>
      <c r="Z282" s="105">
        <f t="shared" si="86"/>
        <v>0</v>
      </c>
      <c r="AA282" s="105">
        <f t="shared" si="86"/>
        <v>0</v>
      </c>
      <c r="AB282" s="105">
        <f t="shared" si="86"/>
        <v>0</v>
      </c>
      <c r="AC282" s="105">
        <f t="shared" si="86"/>
        <v>0</v>
      </c>
      <c r="AD282" s="105">
        <f t="shared" si="86"/>
        <v>0</v>
      </c>
      <c r="AE282" s="105">
        <f t="shared" si="86"/>
        <v>0</v>
      </c>
      <c r="AF282" s="105">
        <f t="shared" si="87"/>
        <v>0</v>
      </c>
    </row>
    <row r="283" spans="1:32" outlineLevel="2" x14ac:dyDescent="0.25">
      <c r="A283" s="103" t="str">
        <f t="shared" si="83"/>
        <v>SOUTH PRAIRIERolloffROHAUL30A</v>
      </c>
      <c r="B283" s="103" t="s">
        <v>656</v>
      </c>
      <c r="C283" s="103" t="s">
        <v>657</v>
      </c>
      <c r="D283" s="127">
        <v>0</v>
      </c>
      <c r="E283" s="127">
        <v>0</v>
      </c>
      <c r="F283" s="12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29">
        <f t="shared" si="84"/>
        <v>0</v>
      </c>
      <c r="T283" s="105">
        <f t="shared" si="85"/>
        <v>0</v>
      </c>
      <c r="U283" s="105">
        <f t="shared" si="85"/>
        <v>0</v>
      </c>
      <c r="V283" s="105">
        <f t="shared" si="86"/>
        <v>0</v>
      </c>
      <c r="W283" s="105">
        <f t="shared" si="86"/>
        <v>0</v>
      </c>
      <c r="X283" s="105">
        <f t="shared" si="86"/>
        <v>0</v>
      </c>
      <c r="Y283" s="105">
        <f t="shared" si="86"/>
        <v>0</v>
      </c>
      <c r="Z283" s="105">
        <f t="shared" si="86"/>
        <v>0</v>
      </c>
      <c r="AA283" s="105">
        <f t="shared" si="86"/>
        <v>0</v>
      </c>
      <c r="AB283" s="105">
        <f t="shared" si="86"/>
        <v>0</v>
      </c>
      <c r="AC283" s="105">
        <f t="shared" si="86"/>
        <v>0</v>
      </c>
      <c r="AD283" s="105">
        <f t="shared" si="86"/>
        <v>0</v>
      </c>
      <c r="AE283" s="105">
        <f t="shared" si="86"/>
        <v>0</v>
      </c>
      <c r="AF283" s="105">
        <f t="shared" si="87"/>
        <v>0</v>
      </c>
    </row>
    <row r="284" spans="1:32" outlineLevel="2" x14ac:dyDescent="0.25">
      <c r="A284" s="103" t="str">
        <f t="shared" si="83"/>
        <v>SOUTH PRAIRIERolloffROHAUL30T</v>
      </c>
      <c r="B284" s="103" t="s">
        <v>658</v>
      </c>
      <c r="C284" s="103" t="s">
        <v>659</v>
      </c>
      <c r="D284" s="127">
        <v>0</v>
      </c>
      <c r="E284" s="127">
        <v>0</v>
      </c>
      <c r="F284" s="129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29">
        <v>0</v>
      </c>
      <c r="N284" s="129">
        <v>0</v>
      </c>
      <c r="O284" s="129">
        <v>0</v>
      </c>
      <c r="P284" s="129">
        <v>0</v>
      </c>
      <c r="Q284" s="129">
        <v>0</v>
      </c>
      <c r="R284" s="129">
        <f t="shared" si="84"/>
        <v>0</v>
      </c>
      <c r="T284" s="105">
        <f t="shared" si="85"/>
        <v>0</v>
      </c>
      <c r="U284" s="105">
        <f t="shared" si="85"/>
        <v>0</v>
      </c>
      <c r="V284" s="105">
        <f t="shared" si="86"/>
        <v>0</v>
      </c>
      <c r="W284" s="105">
        <f t="shared" si="86"/>
        <v>0</v>
      </c>
      <c r="X284" s="105">
        <f t="shared" si="86"/>
        <v>0</v>
      </c>
      <c r="Y284" s="105">
        <f t="shared" si="86"/>
        <v>0</v>
      </c>
      <c r="Z284" s="105">
        <f t="shared" si="86"/>
        <v>0</v>
      </c>
      <c r="AA284" s="105">
        <f t="shared" si="86"/>
        <v>0</v>
      </c>
      <c r="AB284" s="105">
        <f t="shared" si="86"/>
        <v>0</v>
      </c>
      <c r="AC284" s="105">
        <f t="shared" si="86"/>
        <v>0</v>
      </c>
      <c r="AD284" s="105">
        <f t="shared" si="86"/>
        <v>0</v>
      </c>
      <c r="AE284" s="105">
        <f t="shared" si="86"/>
        <v>0</v>
      </c>
      <c r="AF284" s="105">
        <f t="shared" si="87"/>
        <v>0</v>
      </c>
    </row>
    <row r="285" spans="1:32" outlineLevel="2" x14ac:dyDescent="0.25">
      <c r="A285" s="103" t="str">
        <f t="shared" si="83"/>
        <v>SOUTH PRAIRIERolloffROHAUL40</v>
      </c>
      <c r="B285" s="103" t="s">
        <v>660</v>
      </c>
      <c r="C285" s="103" t="s">
        <v>661</v>
      </c>
      <c r="D285" s="127">
        <v>0</v>
      </c>
      <c r="E285" s="127">
        <v>0</v>
      </c>
      <c r="F285" s="129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  <c r="N285" s="129">
        <v>0</v>
      </c>
      <c r="O285" s="129">
        <v>0</v>
      </c>
      <c r="P285" s="129">
        <v>0</v>
      </c>
      <c r="Q285" s="129">
        <v>0</v>
      </c>
      <c r="R285" s="129">
        <f t="shared" si="84"/>
        <v>0</v>
      </c>
      <c r="T285" s="105">
        <f t="shared" si="85"/>
        <v>0</v>
      </c>
      <c r="U285" s="105">
        <f t="shared" si="85"/>
        <v>0</v>
      </c>
      <c r="V285" s="105">
        <f t="shared" si="86"/>
        <v>0</v>
      </c>
      <c r="W285" s="105">
        <f t="shared" si="86"/>
        <v>0</v>
      </c>
      <c r="X285" s="105">
        <f t="shared" si="86"/>
        <v>0</v>
      </c>
      <c r="Y285" s="105">
        <f t="shared" si="86"/>
        <v>0</v>
      </c>
      <c r="Z285" s="105">
        <f t="shared" si="86"/>
        <v>0</v>
      </c>
      <c r="AA285" s="105">
        <f t="shared" si="86"/>
        <v>0</v>
      </c>
      <c r="AB285" s="105">
        <f t="shared" si="86"/>
        <v>0</v>
      </c>
      <c r="AC285" s="105">
        <f t="shared" si="86"/>
        <v>0</v>
      </c>
      <c r="AD285" s="105">
        <f t="shared" si="86"/>
        <v>0</v>
      </c>
      <c r="AE285" s="105">
        <f t="shared" si="86"/>
        <v>0</v>
      </c>
      <c r="AF285" s="105">
        <f t="shared" si="87"/>
        <v>0</v>
      </c>
    </row>
    <row r="286" spans="1:32" outlineLevel="2" x14ac:dyDescent="0.25">
      <c r="A286" s="103" t="str">
        <f t="shared" si="83"/>
        <v>SOUTH PRAIRIERolloffROHAUL40A</v>
      </c>
      <c r="B286" s="103" t="s">
        <v>662</v>
      </c>
      <c r="C286" s="103" t="s">
        <v>663</v>
      </c>
      <c r="D286" s="127">
        <v>0</v>
      </c>
      <c r="E286" s="127">
        <v>0</v>
      </c>
      <c r="F286" s="129">
        <v>0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29">
        <v>0</v>
      </c>
      <c r="N286" s="129">
        <v>0</v>
      </c>
      <c r="O286" s="129">
        <v>0</v>
      </c>
      <c r="P286" s="129">
        <v>0</v>
      </c>
      <c r="Q286" s="129">
        <v>0</v>
      </c>
      <c r="R286" s="129">
        <f t="shared" si="84"/>
        <v>0</v>
      </c>
      <c r="T286" s="105">
        <f t="shared" si="85"/>
        <v>0</v>
      </c>
      <c r="U286" s="105">
        <f t="shared" si="85"/>
        <v>0</v>
      </c>
      <c r="V286" s="105">
        <f t="shared" si="86"/>
        <v>0</v>
      </c>
      <c r="W286" s="105">
        <f t="shared" si="86"/>
        <v>0</v>
      </c>
      <c r="X286" s="105">
        <f t="shared" si="86"/>
        <v>0</v>
      </c>
      <c r="Y286" s="105">
        <f t="shared" si="86"/>
        <v>0</v>
      </c>
      <c r="Z286" s="105">
        <f t="shared" si="86"/>
        <v>0</v>
      </c>
      <c r="AA286" s="105">
        <f t="shared" si="86"/>
        <v>0</v>
      </c>
      <c r="AB286" s="105">
        <f t="shared" si="86"/>
        <v>0</v>
      </c>
      <c r="AC286" s="105">
        <f t="shared" si="86"/>
        <v>0</v>
      </c>
      <c r="AD286" s="105">
        <f t="shared" si="86"/>
        <v>0</v>
      </c>
      <c r="AE286" s="105">
        <f t="shared" si="86"/>
        <v>0</v>
      </c>
      <c r="AF286" s="105">
        <f t="shared" si="87"/>
        <v>0</v>
      </c>
    </row>
    <row r="287" spans="1:32" outlineLevel="2" x14ac:dyDescent="0.25">
      <c r="A287" s="103" t="str">
        <f t="shared" si="83"/>
        <v>SOUTH PRAIRIERolloffROHAUL40T</v>
      </c>
      <c r="B287" s="103" t="s">
        <v>664</v>
      </c>
      <c r="C287" s="103" t="s">
        <v>665</v>
      </c>
      <c r="D287" s="127">
        <v>0</v>
      </c>
      <c r="E287" s="127">
        <v>0</v>
      </c>
      <c r="F287" s="129">
        <v>0</v>
      </c>
      <c r="G287" s="129">
        <v>0</v>
      </c>
      <c r="H287" s="129">
        <v>0</v>
      </c>
      <c r="I287" s="129">
        <v>0</v>
      </c>
      <c r="J287" s="129">
        <v>0</v>
      </c>
      <c r="K287" s="129">
        <v>0</v>
      </c>
      <c r="L287" s="129">
        <v>0</v>
      </c>
      <c r="M287" s="129">
        <v>0</v>
      </c>
      <c r="N287" s="129">
        <v>0</v>
      </c>
      <c r="O287" s="129">
        <v>0</v>
      </c>
      <c r="P287" s="129">
        <v>0</v>
      </c>
      <c r="Q287" s="129">
        <v>0</v>
      </c>
      <c r="R287" s="129">
        <f t="shared" si="84"/>
        <v>0</v>
      </c>
      <c r="T287" s="105">
        <f t="shared" si="85"/>
        <v>0</v>
      </c>
      <c r="U287" s="105">
        <f t="shared" si="85"/>
        <v>0</v>
      </c>
      <c r="V287" s="105">
        <f t="shared" si="86"/>
        <v>0</v>
      </c>
      <c r="W287" s="105">
        <f t="shared" si="86"/>
        <v>0</v>
      </c>
      <c r="X287" s="105">
        <f t="shared" si="86"/>
        <v>0</v>
      </c>
      <c r="Y287" s="105">
        <f t="shared" si="86"/>
        <v>0</v>
      </c>
      <c r="Z287" s="105">
        <f t="shared" si="86"/>
        <v>0</v>
      </c>
      <c r="AA287" s="105">
        <f t="shared" si="86"/>
        <v>0</v>
      </c>
      <c r="AB287" s="105">
        <f t="shared" si="86"/>
        <v>0</v>
      </c>
      <c r="AC287" s="105">
        <f t="shared" si="86"/>
        <v>0</v>
      </c>
      <c r="AD287" s="105">
        <f t="shared" si="86"/>
        <v>0</v>
      </c>
      <c r="AE287" s="105">
        <f t="shared" si="86"/>
        <v>0</v>
      </c>
      <c r="AF287" s="105">
        <f t="shared" si="87"/>
        <v>0</v>
      </c>
    </row>
    <row r="288" spans="1:32" outlineLevel="2" x14ac:dyDescent="0.25">
      <c r="A288" s="103" t="str">
        <f t="shared" si="83"/>
        <v>SOUTH PRAIRIERolloffCPHAUL10</v>
      </c>
      <c r="B288" s="103" t="s">
        <v>666</v>
      </c>
      <c r="C288" s="103" t="s">
        <v>667</v>
      </c>
      <c r="D288" s="127">
        <v>0</v>
      </c>
      <c r="E288" s="127">
        <v>0</v>
      </c>
      <c r="F288" s="129">
        <v>0</v>
      </c>
      <c r="G288" s="129">
        <v>0</v>
      </c>
      <c r="H288" s="129">
        <v>0</v>
      </c>
      <c r="I288" s="129">
        <v>0</v>
      </c>
      <c r="J288" s="129">
        <v>0</v>
      </c>
      <c r="K288" s="129">
        <v>0</v>
      </c>
      <c r="L288" s="129">
        <v>0</v>
      </c>
      <c r="M288" s="129">
        <v>0</v>
      </c>
      <c r="N288" s="129">
        <v>0</v>
      </c>
      <c r="O288" s="129">
        <v>0</v>
      </c>
      <c r="P288" s="129">
        <v>0</v>
      </c>
      <c r="Q288" s="129">
        <v>0</v>
      </c>
      <c r="R288" s="129">
        <f t="shared" si="84"/>
        <v>0</v>
      </c>
      <c r="T288" s="105">
        <f t="shared" si="85"/>
        <v>0</v>
      </c>
      <c r="U288" s="105">
        <f t="shared" si="85"/>
        <v>0</v>
      </c>
      <c r="V288" s="105">
        <f t="shared" si="86"/>
        <v>0</v>
      </c>
      <c r="W288" s="105">
        <f t="shared" si="86"/>
        <v>0</v>
      </c>
      <c r="X288" s="105">
        <f t="shared" si="86"/>
        <v>0</v>
      </c>
      <c r="Y288" s="105">
        <f t="shared" si="86"/>
        <v>0</v>
      </c>
      <c r="Z288" s="105">
        <f t="shared" si="86"/>
        <v>0</v>
      </c>
      <c r="AA288" s="105">
        <f t="shared" si="86"/>
        <v>0</v>
      </c>
      <c r="AB288" s="105">
        <f t="shared" si="86"/>
        <v>0</v>
      </c>
      <c r="AC288" s="105">
        <f t="shared" si="86"/>
        <v>0</v>
      </c>
      <c r="AD288" s="105">
        <f t="shared" si="86"/>
        <v>0</v>
      </c>
      <c r="AE288" s="105">
        <f t="shared" si="86"/>
        <v>0</v>
      </c>
      <c r="AF288" s="105">
        <f t="shared" si="87"/>
        <v>0</v>
      </c>
    </row>
    <row r="289" spans="1:32" outlineLevel="2" x14ac:dyDescent="0.25">
      <c r="A289" s="103" t="str">
        <f t="shared" si="83"/>
        <v>SOUTH PRAIRIERolloffCPHAUL15</v>
      </c>
      <c r="B289" s="103" t="s">
        <v>668</v>
      </c>
      <c r="C289" s="103" t="s">
        <v>669</v>
      </c>
      <c r="D289" s="127">
        <v>0</v>
      </c>
      <c r="E289" s="127">
        <v>0</v>
      </c>
      <c r="F289" s="129">
        <v>0</v>
      </c>
      <c r="G289" s="129">
        <v>0</v>
      </c>
      <c r="H289" s="129">
        <v>0</v>
      </c>
      <c r="I289" s="129">
        <v>0</v>
      </c>
      <c r="J289" s="129">
        <v>0</v>
      </c>
      <c r="K289" s="129">
        <v>0</v>
      </c>
      <c r="L289" s="129">
        <v>0</v>
      </c>
      <c r="M289" s="129">
        <v>0</v>
      </c>
      <c r="N289" s="129">
        <v>0</v>
      </c>
      <c r="O289" s="129">
        <v>0</v>
      </c>
      <c r="P289" s="129">
        <v>0</v>
      </c>
      <c r="Q289" s="129">
        <v>0</v>
      </c>
      <c r="R289" s="129">
        <f t="shared" si="84"/>
        <v>0</v>
      </c>
      <c r="T289" s="105">
        <f t="shared" si="85"/>
        <v>0</v>
      </c>
      <c r="U289" s="105">
        <f t="shared" si="85"/>
        <v>0</v>
      </c>
      <c r="V289" s="105">
        <f t="shared" si="86"/>
        <v>0</v>
      </c>
      <c r="W289" s="105">
        <f t="shared" si="86"/>
        <v>0</v>
      </c>
      <c r="X289" s="105">
        <f t="shared" si="86"/>
        <v>0</v>
      </c>
      <c r="Y289" s="105">
        <f t="shared" si="86"/>
        <v>0</v>
      </c>
      <c r="Z289" s="105">
        <f t="shared" si="86"/>
        <v>0</v>
      </c>
      <c r="AA289" s="105">
        <f t="shared" si="86"/>
        <v>0</v>
      </c>
      <c r="AB289" s="105">
        <f t="shared" si="86"/>
        <v>0</v>
      </c>
      <c r="AC289" s="105">
        <f t="shared" si="86"/>
        <v>0</v>
      </c>
      <c r="AD289" s="105">
        <f t="shared" si="86"/>
        <v>0</v>
      </c>
      <c r="AE289" s="105">
        <f t="shared" si="86"/>
        <v>0</v>
      </c>
      <c r="AF289" s="105">
        <f t="shared" si="87"/>
        <v>0</v>
      </c>
    </row>
    <row r="290" spans="1:32" outlineLevel="2" x14ac:dyDescent="0.25">
      <c r="A290" s="103" t="str">
        <f t="shared" si="83"/>
        <v>SOUTH PRAIRIERolloffCPHAUL20</v>
      </c>
      <c r="B290" s="103" t="s">
        <v>670</v>
      </c>
      <c r="C290" s="103" t="s">
        <v>671</v>
      </c>
      <c r="D290" s="127">
        <v>0</v>
      </c>
      <c r="E290" s="127">
        <v>0</v>
      </c>
      <c r="F290" s="129">
        <v>0</v>
      </c>
      <c r="G290" s="129">
        <v>0</v>
      </c>
      <c r="H290" s="129">
        <v>0</v>
      </c>
      <c r="I290" s="129">
        <v>0</v>
      </c>
      <c r="J290" s="129">
        <v>0</v>
      </c>
      <c r="K290" s="129">
        <v>0</v>
      </c>
      <c r="L290" s="129">
        <v>0</v>
      </c>
      <c r="M290" s="129">
        <v>0</v>
      </c>
      <c r="N290" s="129">
        <v>0</v>
      </c>
      <c r="O290" s="129">
        <v>0</v>
      </c>
      <c r="P290" s="129">
        <v>0</v>
      </c>
      <c r="Q290" s="129">
        <v>0</v>
      </c>
      <c r="R290" s="129">
        <f t="shared" si="84"/>
        <v>0</v>
      </c>
      <c r="T290" s="105">
        <f t="shared" si="85"/>
        <v>0</v>
      </c>
      <c r="U290" s="105">
        <f t="shared" si="85"/>
        <v>0</v>
      </c>
      <c r="V290" s="105">
        <f t="shared" si="86"/>
        <v>0</v>
      </c>
      <c r="W290" s="105">
        <f t="shared" si="86"/>
        <v>0</v>
      </c>
      <c r="X290" s="105">
        <f t="shared" si="86"/>
        <v>0</v>
      </c>
      <c r="Y290" s="105">
        <f t="shared" si="86"/>
        <v>0</v>
      </c>
      <c r="Z290" s="105">
        <f t="shared" si="86"/>
        <v>0</v>
      </c>
      <c r="AA290" s="105">
        <f t="shared" si="86"/>
        <v>0</v>
      </c>
      <c r="AB290" s="105">
        <f t="shared" si="86"/>
        <v>0</v>
      </c>
      <c r="AC290" s="105">
        <f t="shared" si="86"/>
        <v>0</v>
      </c>
      <c r="AD290" s="105">
        <f t="shared" si="86"/>
        <v>0</v>
      </c>
      <c r="AE290" s="105">
        <f t="shared" si="86"/>
        <v>0</v>
      </c>
      <c r="AF290" s="105">
        <f t="shared" si="87"/>
        <v>0</v>
      </c>
    </row>
    <row r="291" spans="1:32" outlineLevel="2" x14ac:dyDescent="0.25">
      <c r="A291" s="103" t="str">
        <f t="shared" si="83"/>
        <v>SOUTH PRAIRIERolloffCPHAUL25</v>
      </c>
      <c r="B291" s="103" t="s">
        <v>672</v>
      </c>
      <c r="C291" s="103" t="s">
        <v>673</v>
      </c>
      <c r="D291" s="127">
        <v>0</v>
      </c>
      <c r="E291" s="127">
        <v>0</v>
      </c>
      <c r="F291" s="129">
        <v>0</v>
      </c>
      <c r="G291" s="129">
        <v>0</v>
      </c>
      <c r="H291" s="129">
        <v>0</v>
      </c>
      <c r="I291" s="129">
        <v>0</v>
      </c>
      <c r="J291" s="129">
        <v>0</v>
      </c>
      <c r="K291" s="129">
        <v>0</v>
      </c>
      <c r="L291" s="129">
        <v>0</v>
      </c>
      <c r="M291" s="129">
        <v>0</v>
      </c>
      <c r="N291" s="129">
        <v>0</v>
      </c>
      <c r="O291" s="129">
        <v>0</v>
      </c>
      <c r="P291" s="129">
        <v>0</v>
      </c>
      <c r="Q291" s="129">
        <v>0</v>
      </c>
      <c r="R291" s="129">
        <f t="shared" si="84"/>
        <v>0</v>
      </c>
      <c r="T291" s="105">
        <f t="shared" ref="T291:U350" si="88">+IFERROR(F291/$D291,0)</f>
        <v>0</v>
      </c>
      <c r="U291" s="105">
        <f t="shared" si="88"/>
        <v>0</v>
      </c>
      <c r="V291" s="105">
        <f t="shared" ref="V291:AE316" si="89">+IFERROR(H291/$E291,0)</f>
        <v>0</v>
      </c>
      <c r="W291" s="105">
        <f t="shared" si="89"/>
        <v>0</v>
      </c>
      <c r="X291" s="105">
        <f t="shared" si="89"/>
        <v>0</v>
      </c>
      <c r="Y291" s="105">
        <f t="shared" si="89"/>
        <v>0</v>
      </c>
      <c r="Z291" s="105">
        <f t="shared" si="89"/>
        <v>0</v>
      </c>
      <c r="AA291" s="105">
        <f t="shared" si="89"/>
        <v>0</v>
      </c>
      <c r="AB291" s="105">
        <f t="shared" si="89"/>
        <v>0</v>
      </c>
      <c r="AC291" s="105">
        <f t="shared" si="89"/>
        <v>0</v>
      </c>
      <c r="AD291" s="105">
        <f t="shared" si="89"/>
        <v>0</v>
      </c>
      <c r="AE291" s="105">
        <f t="shared" si="89"/>
        <v>0</v>
      </c>
      <c r="AF291" s="105">
        <f t="shared" si="87"/>
        <v>0</v>
      </c>
    </row>
    <row r="292" spans="1:32" outlineLevel="2" x14ac:dyDescent="0.25">
      <c r="A292" s="103" t="str">
        <f t="shared" si="83"/>
        <v>SOUTH PRAIRIERolloffCPHAUL30</v>
      </c>
      <c r="B292" s="103" t="s">
        <v>674</v>
      </c>
      <c r="C292" s="103" t="s">
        <v>675</v>
      </c>
      <c r="D292" s="127">
        <v>0</v>
      </c>
      <c r="E292" s="127">
        <v>0</v>
      </c>
      <c r="F292" s="129">
        <v>0</v>
      </c>
      <c r="G292" s="129">
        <v>0</v>
      </c>
      <c r="H292" s="129">
        <v>0</v>
      </c>
      <c r="I292" s="129">
        <v>0</v>
      </c>
      <c r="J292" s="129">
        <v>0</v>
      </c>
      <c r="K292" s="129">
        <v>0</v>
      </c>
      <c r="L292" s="129">
        <v>0</v>
      </c>
      <c r="M292" s="129">
        <v>0</v>
      </c>
      <c r="N292" s="129">
        <v>0</v>
      </c>
      <c r="O292" s="129">
        <v>0</v>
      </c>
      <c r="P292" s="129">
        <v>0</v>
      </c>
      <c r="Q292" s="129">
        <v>0</v>
      </c>
      <c r="R292" s="129">
        <f t="shared" si="84"/>
        <v>0</v>
      </c>
      <c r="T292" s="105">
        <f t="shared" si="88"/>
        <v>0</v>
      </c>
      <c r="U292" s="105">
        <f t="shared" si="88"/>
        <v>0</v>
      </c>
      <c r="V292" s="105">
        <f t="shared" si="89"/>
        <v>0</v>
      </c>
      <c r="W292" s="105">
        <f t="shared" si="89"/>
        <v>0</v>
      </c>
      <c r="X292" s="105">
        <f t="shared" si="89"/>
        <v>0</v>
      </c>
      <c r="Y292" s="105">
        <f t="shared" si="89"/>
        <v>0</v>
      </c>
      <c r="Z292" s="105">
        <f t="shared" si="89"/>
        <v>0</v>
      </c>
      <c r="AA292" s="105">
        <f t="shared" si="89"/>
        <v>0</v>
      </c>
      <c r="AB292" s="105">
        <f t="shared" si="89"/>
        <v>0</v>
      </c>
      <c r="AC292" s="105">
        <f t="shared" si="89"/>
        <v>0</v>
      </c>
      <c r="AD292" s="105">
        <f t="shared" si="89"/>
        <v>0</v>
      </c>
      <c r="AE292" s="105">
        <f t="shared" si="89"/>
        <v>0</v>
      </c>
      <c r="AF292" s="105">
        <f t="shared" si="87"/>
        <v>0</v>
      </c>
    </row>
    <row r="293" spans="1:32" outlineLevel="2" x14ac:dyDescent="0.25">
      <c r="A293" s="103" t="str">
        <f t="shared" si="83"/>
        <v>SOUTH PRAIRIERolloffCPHAUL35</v>
      </c>
      <c r="B293" s="103" t="s">
        <v>676</v>
      </c>
      <c r="C293" s="103" t="s">
        <v>677</v>
      </c>
      <c r="D293" s="127">
        <v>0</v>
      </c>
      <c r="E293" s="127">
        <v>0</v>
      </c>
      <c r="F293" s="129">
        <v>0</v>
      </c>
      <c r="G293" s="129">
        <v>0</v>
      </c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0</v>
      </c>
      <c r="P293" s="129">
        <v>0</v>
      </c>
      <c r="Q293" s="129">
        <v>0</v>
      </c>
      <c r="R293" s="129">
        <f t="shared" si="84"/>
        <v>0</v>
      </c>
      <c r="T293" s="105">
        <f t="shared" si="88"/>
        <v>0</v>
      </c>
      <c r="U293" s="105">
        <f t="shared" si="88"/>
        <v>0</v>
      </c>
      <c r="V293" s="105">
        <f t="shared" si="89"/>
        <v>0</v>
      </c>
      <c r="W293" s="105">
        <f t="shared" si="89"/>
        <v>0</v>
      </c>
      <c r="X293" s="105">
        <f t="shared" si="89"/>
        <v>0</v>
      </c>
      <c r="Y293" s="105">
        <f t="shared" si="89"/>
        <v>0</v>
      </c>
      <c r="Z293" s="105">
        <f t="shared" si="89"/>
        <v>0</v>
      </c>
      <c r="AA293" s="105">
        <f t="shared" si="89"/>
        <v>0</v>
      </c>
      <c r="AB293" s="105">
        <f t="shared" si="89"/>
        <v>0</v>
      </c>
      <c r="AC293" s="105">
        <f t="shared" si="89"/>
        <v>0</v>
      </c>
      <c r="AD293" s="105">
        <f t="shared" si="89"/>
        <v>0</v>
      </c>
      <c r="AE293" s="105">
        <f t="shared" si="89"/>
        <v>0</v>
      </c>
      <c r="AF293" s="105">
        <f t="shared" si="87"/>
        <v>0</v>
      </c>
    </row>
    <row r="294" spans="1:32" outlineLevel="2" x14ac:dyDescent="0.25">
      <c r="A294" s="103" t="str">
        <f t="shared" si="83"/>
        <v>SOUTH PRAIRIERolloffCPHAUL40</v>
      </c>
      <c r="B294" s="103" t="s">
        <v>678</v>
      </c>
      <c r="C294" s="103" t="s">
        <v>679</v>
      </c>
      <c r="D294" s="127">
        <v>0</v>
      </c>
      <c r="E294" s="127">
        <v>0</v>
      </c>
      <c r="F294" s="129">
        <v>0</v>
      </c>
      <c r="G294" s="129">
        <v>0</v>
      </c>
      <c r="H294" s="129">
        <v>0</v>
      </c>
      <c r="I294" s="129">
        <v>0</v>
      </c>
      <c r="J294" s="129">
        <v>0</v>
      </c>
      <c r="K294" s="129">
        <v>0</v>
      </c>
      <c r="L294" s="129">
        <v>0</v>
      </c>
      <c r="M294" s="129">
        <v>0</v>
      </c>
      <c r="N294" s="129">
        <v>0</v>
      </c>
      <c r="O294" s="129">
        <v>0</v>
      </c>
      <c r="P294" s="129">
        <v>0</v>
      </c>
      <c r="Q294" s="129">
        <v>0</v>
      </c>
      <c r="R294" s="129">
        <f t="shared" si="84"/>
        <v>0</v>
      </c>
      <c r="T294" s="105">
        <f t="shared" si="88"/>
        <v>0</v>
      </c>
      <c r="U294" s="105">
        <f t="shared" si="88"/>
        <v>0</v>
      </c>
      <c r="V294" s="105">
        <f t="shared" si="89"/>
        <v>0</v>
      </c>
      <c r="W294" s="105">
        <f t="shared" si="89"/>
        <v>0</v>
      </c>
      <c r="X294" s="105">
        <f t="shared" si="89"/>
        <v>0</v>
      </c>
      <c r="Y294" s="105">
        <f t="shared" si="89"/>
        <v>0</v>
      </c>
      <c r="Z294" s="105">
        <f t="shared" si="89"/>
        <v>0</v>
      </c>
      <c r="AA294" s="105">
        <f t="shared" si="89"/>
        <v>0</v>
      </c>
      <c r="AB294" s="105">
        <f t="shared" si="89"/>
        <v>0</v>
      </c>
      <c r="AC294" s="105">
        <f t="shared" si="89"/>
        <v>0</v>
      </c>
      <c r="AD294" s="105">
        <f t="shared" si="89"/>
        <v>0</v>
      </c>
      <c r="AE294" s="105">
        <f t="shared" si="89"/>
        <v>0</v>
      </c>
      <c r="AF294" s="105">
        <f t="shared" si="87"/>
        <v>0</v>
      </c>
    </row>
    <row r="295" spans="1:32" outlineLevel="2" x14ac:dyDescent="0.25">
      <c r="A295" s="103" t="str">
        <f t="shared" si="83"/>
        <v>SOUTH PRAIRIERolloffRORENT20D</v>
      </c>
      <c r="B295" s="103" t="s">
        <v>680</v>
      </c>
      <c r="C295" s="103" t="s">
        <v>681</v>
      </c>
      <c r="D295" s="127">
        <v>0</v>
      </c>
      <c r="E295" s="127">
        <v>0</v>
      </c>
      <c r="F295" s="129">
        <v>0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29">
        <v>0</v>
      </c>
      <c r="N295" s="129">
        <v>0</v>
      </c>
      <c r="O295" s="129">
        <v>0</v>
      </c>
      <c r="P295" s="129">
        <v>0</v>
      </c>
      <c r="Q295" s="129">
        <v>0</v>
      </c>
      <c r="R295" s="129">
        <f t="shared" si="84"/>
        <v>0</v>
      </c>
      <c r="T295" s="105">
        <f t="shared" si="88"/>
        <v>0</v>
      </c>
      <c r="U295" s="105">
        <f t="shared" si="88"/>
        <v>0</v>
      </c>
      <c r="V295" s="105">
        <f t="shared" si="89"/>
        <v>0</v>
      </c>
      <c r="W295" s="105">
        <f t="shared" si="89"/>
        <v>0</v>
      </c>
      <c r="X295" s="105">
        <f t="shared" si="89"/>
        <v>0</v>
      </c>
      <c r="Y295" s="105">
        <f t="shared" si="89"/>
        <v>0</v>
      </c>
      <c r="Z295" s="105">
        <f t="shared" si="89"/>
        <v>0</v>
      </c>
      <c r="AA295" s="105">
        <f t="shared" si="89"/>
        <v>0</v>
      </c>
      <c r="AB295" s="105">
        <f t="shared" si="89"/>
        <v>0</v>
      </c>
      <c r="AC295" s="105">
        <f t="shared" si="89"/>
        <v>0</v>
      </c>
      <c r="AD295" s="105">
        <f t="shared" si="89"/>
        <v>0</v>
      </c>
      <c r="AE295" s="105">
        <f t="shared" si="89"/>
        <v>0</v>
      </c>
      <c r="AF295" s="105">
        <f t="shared" si="87"/>
        <v>0</v>
      </c>
    </row>
    <row r="296" spans="1:32" outlineLevel="2" x14ac:dyDescent="0.25">
      <c r="A296" s="103" t="str">
        <f t="shared" si="83"/>
        <v>SOUTH PRAIRIERolloffRORENT20P</v>
      </c>
      <c r="B296" s="103" t="s">
        <v>682</v>
      </c>
      <c r="C296" s="103" t="s">
        <v>683</v>
      </c>
      <c r="D296" s="127">
        <v>0</v>
      </c>
      <c r="E296" s="127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29">
        <f t="shared" si="84"/>
        <v>0</v>
      </c>
      <c r="T296" s="105">
        <f t="shared" si="88"/>
        <v>0</v>
      </c>
      <c r="U296" s="105">
        <f t="shared" si="88"/>
        <v>0</v>
      </c>
      <c r="V296" s="105">
        <f t="shared" si="89"/>
        <v>0</v>
      </c>
      <c r="W296" s="105">
        <f t="shared" si="89"/>
        <v>0</v>
      </c>
      <c r="X296" s="105">
        <f t="shared" si="89"/>
        <v>0</v>
      </c>
      <c r="Y296" s="105">
        <f t="shared" si="89"/>
        <v>0</v>
      </c>
      <c r="Z296" s="105">
        <f t="shared" si="89"/>
        <v>0</v>
      </c>
      <c r="AA296" s="105">
        <f t="shared" si="89"/>
        <v>0</v>
      </c>
      <c r="AB296" s="105">
        <f t="shared" si="89"/>
        <v>0</v>
      </c>
      <c r="AC296" s="105">
        <f t="shared" si="89"/>
        <v>0</v>
      </c>
      <c r="AD296" s="105">
        <f t="shared" si="89"/>
        <v>0</v>
      </c>
      <c r="AE296" s="105">
        <f t="shared" si="89"/>
        <v>0</v>
      </c>
      <c r="AF296" s="105">
        <f t="shared" si="87"/>
        <v>0</v>
      </c>
    </row>
    <row r="297" spans="1:32" outlineLevel="2" x14ac:dyDescent="0.25">
      <c r="A297" s="103" t="str">
        <f t="shared" si="83"/>
        <v>SOUTH PRAIRIERolloffRORENT20T</v>
      </c>
      <c r="B297" s="103" t="s">
        <v>684</v>
      </c>
      <c r="C297" s="103" t="s">
        <v>685</v>
      </c>
      <c r="D297" s="127">
        <v>0</v>
      </c>
      <c r="E297" s="127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29">
        <f t="shared" si="84"/>
        <v>0</v>
      </c>
      <c r="T297" s="105">
        <f t="shared" si="88"/>
        <v>0</v>
      </c>
      <c r="U297" s="105">
        <f t="shared" si="88"/>
        <v>0</v>
      </c>
      <c r="V297" s="105">
        <f t="shared" si="89"/>
        <v>0</v>
      </c>
      <c r="W297" s="105">
        <f t="shared" si="89"/>
        <v>0</v>
      </c>
      <c r="X297" s="105">
        <f t="shared" si="89"/>
        <v>0</v>
      </c>
      <c r="Y297" s="105">
        <f t="shared" si="89"/>
        <v>0</v>
      </c>
      <c r="Z297" s="105">
        <f t="shared" si="89"/>
        <v>0</v>
      </c>
      <c r="AA297" s="105">
        <f t="shared" si="89"/>
        <v>0</v>
      </c>
      <c r="AB297" s="105">
        <f t="shared" si="89"/>
        <v>0</v>
      </c>
      <c r="AC297" s="105">
        <f t="shared" si="89"/>
        <v>0</v>
      </c>
      <c r="AD297" s="105">
        <f t="shared" si="89"/>
        <v>0</v>
      </c>
      <c r="AE297" s="105">
        <f t="shared" si="89"/>
        <v>0</v>
      </c>
      <c r="AF297" s="105">
        <f t="shared" si="87"/>
        <v>0</v>
      </c>
    </row>
    <row r="298" spans="1:32" outlineLevel="2" x14ac:dyDescent="0.25">
      <c r="A298" s="103" t="str">
        <f t="shared" si="83"/>
        <v>SOUTH PRAIRIERolloffRORENT25D</v>
      </c>
      <c r="B298" s="103" t="s">
        <v>686</v>
      </c>
      <c r="C298" s="103" t="s">
        <v>687</v>
      </c>
      <c r="D298" s="127">
        <v>0</v>
      </c>
      <c r="E298" s="127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29">
        <f t="shared" si="84"/>
        <v>0</v>
      </c>
      <c r="T298" s="105">
        <f t="shared" si="88"/>
        <v>0</v>
      </c>
      <c r="U298" s="105">
        <f t="shared" si="88"/>
        <v>0</v>
      </c>
      <c r="V298" s="105">
        <f t="shared" si="89"/>
        <v>0</v>
      </c>
      <c r="W298" s="105">
        <f t="shared" si="89"/>
        <v>0</v>
      </c>
      <c r="X298" s="105">
        <f t="shared" si="89"/>
        <v>0</v>
      </c>
      <c r="Y298" s="105">
        <f t="shared" si="89"/>
        <v>0</v>
      </c>
      <c r="Z298" s="105">
        <f t="shared" si="89"/>
        <v>0</v>
      </c>
      <c r="AA298" s="105">
        <f t="shared" si="89"/>
        <v>0</v>
      </c>
      <c r="AB298" s="105">
        <f t="shared" si="89"/>
        <v>0</v>
      </c>
      <c r="AC298" s="105">
        <f t="shared" si="89"/>
        <v>0</v>
      </c>
      <c r="AD298" s="105">
        <f t="shared" si="89"/>
        <v>0</v>
      </c>
      <c r="AE298" s="105">
        <f t="shared" si="89"/>
        <v>0</v>
      </c>
      <c r="AF298" s="105">
        <f t="shared" si="87"/>
        <v>0</v>
      </c>
    </row>
    <row r="299" spans="1:32" outlineLevel="2" x14ac:dyDescent="0.25">
      <c r="A299" s="103" t="str">
        <f t="shared" si="83"/>
        <v>SOUTH PRAIRIERolloffRORENT25P</v>
      </c>
      <c r="B299" s="103" t="s">
        <v>688</v>
      </c>
      <c r="C299" s="103" t="s">
        <v>689</v>
      </c>
      <c r="D299" s="127">
        <v>0</v>
      </c>
      <c r="E299" s="127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29">
        <f t="shared" si="84"/>
        <v>0</v>
      </c>
      <c r="T299" s="105">
        <f t="shared" si="88"/>
        <v>0</v>
      </c>
      <c r="U299" s="105">
        <f t="shared" si="88"/>
        <v>0</v>
      </c>
      <c r="V299" s="105">
        <f t="shared" si="89"/>
        <v>0</v>
      </c>
      <c r="W299" s="105">
        <f t="shared" si="89"/>
        <v>0</v>
      </c>
      <c r="X299" s="105">
        <f t="shared" si="89"/>
        <v>0</v>
      </c>
      <c r="Y299" s="105">
        <f t="shared" si="89"/>
        <v>0</v>
      </c>
      <c r="Z299" s="105">
        <f t="shared" si="89"/>
        <v>0</v>
      </c>
      <c r="AA299" s="105">
        <f t="shared" si="89"/>
        <v>0</v>
      </c>
      <c r="AB299" s="105">
        <f t="shared" si="89"/>
        <v>0</v>
      </c>
      <c r="AC299" s="105">
        <f t="shared" si="89"/>
        <v>0</v>
      </c>
      <c r="AD299" s="105">
        <f t="shared" si="89"/>
        <v>0</v>
      </c>
      <c r="AE299" s="105">
        <f t="shared" si="89"/>
        <v>0</v>
      </c>
      <c r="AF299" s="105">
        <f t="shared" si="87"/>
        <v>0</v>
      </c>
    </row>
    <row r="300" spans="1:32" outlineLevel="2" x14ac:dyDescent="0.25">
      <c r="A300" s="103" t="str">
        <f t="shared" si="83"/>
        <v>SOUTH PRAIRIERolloffRORENT25T</v>
      </c>
      <c r="B300" s="103" t="s">
        <v>690</v>
      </c>
      <c r="C300" s="103" t="s">
        <v>691</v>
      </c>
      <c r="D300" s="127">
        <v>0</v>
      </c>
      <c r="E300" s="127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29">
        <f t="shared" si="84"/>
        <v>0</v>
      </c>
      <c r="T300" s="105">
        <f t="shared" si="88"/>
        <v>0</v>
      </c>
      <c r="U300" s="105">
        <f t="shared" si="88"/>
        <v>0</v>
      </c>
      <c r="V300" s="105">
        <f t="shared" si="89"/>
        <v>0</v>
      </c>
      <c r="W300" s="105">
        <f t="shared" si="89"/>
        <v>0</v>
      </c>
      <c r="X300" s="105">
        <f t="shared" si="89"/>
        <v>0</v>
      </c>
      <c r="Y300" s="105">
        <f t="shared" si="89"/>
        <v>0</v>
      </c>
      <c r="Z300" s="105">
        <f t="shared" si="89"/>
        <v>0</v>
      </c>
      <c r="AA300" s="105">
        <f t="shared" si="89"/>
        <v>0</v>
      </c>
      <c r="AB300" s="105">
        <f t="shared" si="89"/>
        <v>0</v>
      </c>
      <c r="AC300" s="105">
        <f t="shared" si="89"/>
        <v>0</v>
      </c>
      <c r="AD300" s="105">
        <f t="shared" si="89"/>
        <v>0</v>
      </c>
      <c r="AE300" s="105">
        <f t="shared" si="89"/>
        <v>0</v>
      </c>
      <c r="AF300" s="105">
        <f t="shared" si="87"/>
        <v>0</v>
      </c>
    </row>
    <row r="301" spans="1:32" outlineLevel="2" x14ac:dyDescent="0.25">
      <c r="A301" s="103" t="str">
        <f t="shared" si="83"/>
        <v>SOUTH PRAIRIERolloffRORENT30D</v>
      </c>
      <c r="B301" s="103" t="s">
        <v>692</v>
      </c>
      <c r="C301" s="103" t="s">
        <v>693</v>
      </c>
      <c r="D301" s="127">
        <v>0</v>
      </c>
      <c r="E301" s="127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29">
        <f t="shared" si="84"/>
        <v>0</v>
      </c>
      <c r="T301" s="105">
        <f t="shared" si="88"/>
        <v>0</v>
      </c>
      <c r="U301" s="105">
        <f t="shared" si="88"/>
        <v>0</v>
      </c>
      <c r="V301" s="105">
        <f t="shared" si="89"/>
        <v>0</v>
      </c>
      <c r="W301" s="105">
        <f t="shared" si="89"/>
        <v>0</v>
      </c>
      <c r="X301" s="105">
        <f t="shared" si="89"/>
        <v>0</v>
      </c>
      <c r="Y301" s="105">
        <f t="shared" si="89"/>
        <v>0</v>
      </c>
      <c r="Z301" s="105">
        <f t="shared" si="89"/>
        <v>0</v>
      </c>
      <c r="AA301" s="105">
        <f t="shared" si="89"/>
        <v>0</v>
      </c>
      <c r="AB301" s="105">
        <f t="shared" si="89"/>
        <v>0</v>
      </c>
      <c r="AC301" s="105">
        <f t="shared" si="89"/>
        <v>0</v>
      </c>
      <c r="AD301" s="105">
        <f t="shared" si="89"/>
        <v>0</v>
      </c>
      <c r="AE301" s="105">
        <f t="shared" si="89"/>
        <v>0</v>
      </c>
      <c r="AF301" s="105">
        <f t="shared" si="87"/>
        <v>0</v>
      </c>
    </row>
    <row r="302" spans="1:32" outlineLevel="2" x14ac:dyDescent="0.25">
      <c r="A302" s="103" t="str">
        <f t="shared" si="83"/>
        <v>SOUTH PRAIRIERolloffRORENT30P</v>
      </c>
      <c r="B302" s="103" t="s">
        <v>694</v>
      </c>
      <c r="C302" s="103" t="s">
        <v>695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29">
        <f t="shared" si="84"/>
        <v>0</v>
      </c>
      <c r="T302" s="105">
        <f t="shared" si="88"/>
        <v>0</v>
      </c>
      <c r="U302" s="105">
        <f t="shared" si="88"/>
        <v>0</v>
      </c>
      <c r="V302" s="105">
        <f t="shared" si="89"/>
        <v>0</v>
      </c>
      <c r="W302" s="105">
        <f t="shared" si="89"/>
        <v>0</v>
      </c>
      <c r="X302" s="105">
        <f t="shared" si="89"/>
        <v>0</v>
      </c>
      <c r="Y302" s="105">
        <f t="shared" si="89"/>
        <v>0</v>
      </c>
      <c r="Z302" s="105">
        <f t="shared" si="89"/>
        <v>0</v>
      </c>
      <c r="AA302" s="105">
        <f t="shared" si="89"/>
        <v>0</v>
      </c>
      <c r="AB302" s="105">
        <f t="shared" si="89"/>
        <v>0</v>
      </c>
      <c r="AC302" s="105">
        <f t="shared" si="89"/>
        <v>0</v>
      </c>
      <c r="AD302" s="105">
        <f t="shared" si="89"/>
        <v>0</v>
      </c>
      <c r="AE302" s="105">
        <f t="shared" si="89"/>
        <v>0</v>
      </c>
      <c r="AF302" s="105">
        <f t="shared" si="87"/>
        <v>0</v>
      </c>
    </row>
    <row r="303" spans="1:32" outlineLevel="2" x14ac:dyDescent="0.25">
      <c r="A303" s="103" t="str">
        <f t="shared" si="83"/>
        <v>SOUTH PRAIRIERolloffRORENT30T</v>
      </c>
      <c r="B303" s="103" t="s">
        <v>696</v>
      </c>
      <c r="C303" s="103" t="s">
        <v>697</v>
      </c>
      <c r="D303" s="127">
        <v>0</v>
      </c>
      <c r="E303" s="127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f t="shared" si="84"/>
        <v>0</v>
      </c>
      <c r="T303" s="105">
        <f t="shared" si="88"/>
        <v>0</v>
      </c>
      <c r="U303" s="105">
        <f t="shared" si="88"/>
        <v>0</v>
      </c>
      <c r="V303" s="105">
        <f t="shared" si="89"/>
        <v>0</v>
      </c>
      <c r="W303" s="105">
        <f t="shared" si="89"/>
        <v>0</v>
      </c>
      <c r="X303" s="105">
        <f t="shared" si="89"/>
        <v>0</v>
      </c>
      <c r="Y303" s="105">
        <f t="shared" si="89"/>
        <v>0</v>
      </c>
      <c r="Z303" s="105">
        <f t="shared" si="89"/>
        <v>0</v>
      </c>
      <c r="AA303" s="105">
        <f t="shared" si="89"/>
        <v>0</v>
      </c>
      <c r="AB303" s="105">
        <f t="shared" si="89"/>
        <v>0</v>
      </c>
      <c r="AC303" s="105">
        <f t="shared" si="89"/>
        <v>0</v>
      </c>
      <c r="AD303" s="105">
        <f t="shared" si="89"/>
        <v>0</v>
      </c>
      <c r="AE303" s="105">
        <f t="shared" si="89"/>
        <v>0</v>
      </c>
      <c r="AF303" s="105">
        <f t="shared" si="87"/>
        <v>0</v>
      </c>
    </row>
    <row r="304" spans="1:32" outlineLevel="2" x14ac:dyDescent="0.25">
      <c r="A304" s="103" t="str">
        <f t="shared" si="83"/>
        <v>SOUTH PRAIRIERolloffRORENT40P</v>
      </c>
      <c r="B304" s="103" t="s">
        <v>698</v>
      </c>
      <c r="C304" s="103" t="s">
        <v>699</v>
      </c>
      <c r="D304" s="127">
        <v>0</v>
      </c>
      <c r="E304" s="127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29">
        <f t="shared" si="84"/>
        <v>0</v>
      </c>
      <c r="T304" s="105">
        <f t="shared" si="88"/>
        <v>0</v>
      </c>
      <c r="U304" s="105">
        <f t="shared" si="88"/>
        <v>0</v>
      </c>
      <c r="V304" s="105">
        <f t="shared" si="89"/>
        <v>0</v>
      </c>
      <c r="W304" s="105">
        <f t="shared" si="89"/>
        <v>0</v>
      </c>
      <c r="X304" s="105">
        <f t="shared" si="89"/>
        <v>0</v>
      </c>
      <c r="Y304" s="105">
        <f t="shared" si="89"/>
        <v>0</v>
      </c>
      <c r="Z304" s="105">
        <f t="shared" si="89"/>
        <v>0</v>
      </c>
      <c r="AA304" s="105">
        <f t="shared" si="89"/>
        <v>0</v>
      </c>
      <c r="AB304" s="105">
        <f t="shared" si="89"/>
        <v>0</v>
      </c>
      <c r="AC304" s="105">
        <f t="shared" si="89"/>
        <v>0</v>
      </c>
      <c r="AD304" s="105">
        <f t="shared" si="89"/>
        <v>0</v>
      </c>
      <c r="AE304" s="105">
        <f t="shared" si="89"/>
        <v>0</v>
      </c>
      <c r="AF304" s="105">
        <f t="shared" si="87"/>
        <v>0</v>
      </c>
    </row>
    <row r="305" spans="1:32" outlineLevel="2" x14ac:dyDescent="0.25">
      <c r="A305" s="103" t="str">
        <f t="shared" si="83"/>
        <v>SOUTH PRAIRIERolloffRORENT40T</v>
      </c>
      <c r="B305" s="103" t="s">
        <v>700</v>
      </c>
      <c r="C305" s="103" t="s">
        <v>701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29">
        <f t="shared" si="84"/>
        <v>0</v>
      </c>
      <c r="T305" s="105">
        <f t="shared" si="88"/>
        <v>0</v>
      </c>
      <c r="U305" s="105">
        <f t="shared" si="88"/>
        <v>0</v>
      </c>
      <c r="V305" s="105">
        <f t="shared" si="89"/>
        <v>0</v>
      </c>
      <c r="W305" s="105">
        <f t="shared" si="89"/>
        <v>0</v>
      </c>
      <c r="X305" s="105">
        <f t="shared" si="89"/>
        <v>0</v>
      </c>
      <c r="Y305" s="105">
        <f t="shared" si="89"/>
        <v>0</v>
      </c>
      <c r="Z305" s="105">
        <f t="shared" si="89"/>
        <v>0</v>
      </c>
      <c r="AA305" s="105">
        <f t="shared" si="89"/>
        <v>0</v>
      </c>
      <c r="AB305" s="105">
        <f t="shared" si="89"/>
        <v>0</v>
      </c>
      <c r="AC305" s="105">
        <f t="shared" si="89"/>
        <v>0</v>
      </c>
      <c r="AD305" s="105">
        <f t="shared" si="89"/>
        <v>0</v>
      </c>
      <c r="AE305" s="105">
        <f t="shared" si="89"/>
        <v>0</v>
      </c>
      <c r="AF305" s="105">
        <f t="shared" si="87"/>
        <v>0</v>
      </c>
    </row>
    <row r="306" spans="1:32" outlineLevel="2" x14ac:dyDescent="0.25">
      <c r="A306" s="103" t="str">
        <f t="shared" si="83"/>
        <v>SOUTH PRAIRIERolloffRECYHAUL10</v>
      </c>
      <c r="B306" s="103" t="s">
        <v>702</v>
      </c>
      <c r="C306" s="103" t="s">
        <v>703</v>
      </c>
      <c r="D306" s="127">
        <v>0</v>
      </c>
      <c r="E306" s="127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29">
        <f t="shared" si="84"/>
        <v>0</v>
      </c>
      <c r="T306" s="105">
        <f t="shared" si="88"/>
        <v>0</v>
      </c>
      <c r="U306" s="105">
        <f t="shared" si="88"/>
        <v>0</v>
      </c>
      <c r="V306" s="105">
        <f t="shared" si="89"/>
        <v>0</v>
      </c>
      <c r="W306" s="105">
        <f t="shared" si="89"/>
        <v>0</v>
      </c>
      <c r="X306" s="105">
        <f t="shared" si="89"/>
        <v>0</v>
      </c>
      <c r="Y306" s="105">
        <f t="shared" si="89"/>
        <v>0</v>
      </c>
      <c r="Z306" s="105">
        <f t="shared" si="89"/>
        <v>0</v>
      </c>
      <c r="AA306" s="105">
        <f t="shared" si="89"/>
        <v>0</v>
      </c>
      <c r="AB306" s="105">
        <f t="shared" si="89"/>
        <v>0</v>
      </c>
      <c r="AC306" s="105">
        <f t="shared" si="89"/>
        <v>0</v>
      </c>
      <c r="AD306" s="105">
        <f t="shared" si="89"/>
        <v>0</v>
      </c>
      <c r="AE306" s="105">
        <f t="shared" si="89"/>
        <v>0</v>
      </c>
      <c r="AF306" s="105">
        <f t="shared" si="87"/>
        <v>0</v>
      </c>
    </row>
    <row r="307" spans="1:32" outlineLevel="2" x14ac:dyDescent="0.25">
      <c r="A307" s="103" t="str">
        <f t="shared" si="83"/>
        <v>SOUTH PRAIRIERolloffRECYHAUL12</v>
      </c>
      <c r="B307" s="103" t="s">
        <v>704</v>
      </c>
      <c r="C307" s="103" t="s">
        <v>705</v>
      </c>
      <c r="D307" s="127">
        <v>0</v>
      </c>
      <c r="E307" s="127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f t="shared" si="84"/>
        <v>0</v>
      </c>
      <c r="T307" s="105">
        <f t="shared" si="88"/>
        <v>0</v>
      </c>
      <c r="U307" s="105">
        <f t="shared" si="88"/>
        <v>0</v>
      </c>
      <c r="V307" s="105">
        <f t="shared" si="89"/>
        <v>0</v>
      </c>
      <c r="W307" s="105">
        <f t="shared" si="89"/>
        <v>0</v>
      </c>
      <c r="X307" s="105">
        <f t="shared" si="89"/>
        <v>0</v>
      </c>
      <c r="Y307" s="105">
        <f t="shared" si="89"/>
        <v>0</v>
      </c>
      <c r="Z307" s="105">
        <f t="shared" si="89"/>
        <v>0</v>
      </c>
      <c r="AA307" s="105">
        <f t="shared" si="89"/>
        <v>0</v>
      </c>
      <c r="AB307" s="105">
        <f t="shared" si="89"/>
        <v>0</v>
      </c>
      <c r="AC307" s="105">
        <f t="shared" si="89"/>
        <v>0</v>
      </c>
      <c r="AD307" s="105">
        <f t="shared" si="89"/>
        <v>0</v>
      </c>
      <c r="AE307" s="105">
        <f t="shared" si="89"/>
        <v>0</v>
      </c>
      <c r="AF307" s="105">
        <f t="shared" si="87"/>
        <v>0</v>
      </c>
    </row>
    <row r="308" spans="1:32" outlineLevel="2" x14ac:dyDescent="0.25">
      <c r="A308" s="103" t="str">
        <f t="shared" si="83"/>
        <v>SOUTH PRAIRIERolloffRECYHAUL15</v>
      </c>
      <c r="B308" s="103" t="s">
        <v>706</v>
      </c>
      <c r="C308" s="103" t="s">
        <v>707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29">
        <f t="shared" si="84"/>
        <v>0</v>
      </c>
      <c r="T308" s="105">
        <f t="shared" si="88"/>
        <v>0</v>
      </c>
      <c r="U308" s="105">
        <f t="shared" si="88"/>
        <v>0</v>
      </c>
      <c r="V308" s="105">
        <f t="shared" si="89"/>
        <v>0</v>
      </c>
      <c r="W308" s="105">
        <f t="shared" si="89"/>
        <v>0</v>
      </c>
      <c r="X308" s="105">
        <f t="shared" si="89"/>
        <v>0</v>
      </c>
      <c r="Y308" s="105">
        <f t="shared" si="89"/>
        <v>0</v>
      </c>
      <c r="Z308" s="105">
        <f t="shared" si="89"/>
        <v>0</v>
      </c>
      <c r="AA308" s="105">
        <f t="shared" si="89"/>
        <v>0</v>
      </c>
      <c r="AB308" s="105">
        <f t="shared" si="89"/>
        <v>0</v>
      </c>
      <c r="AC308" s="105">
        <f t="shared" si="89"/>
        <v>0</v>
      </c>
      <c r="AD308" s="105">
        <f t="shared" si="89"/>
        <v>0</v>
      </c>
      <c r="AE308" s="105">
        <f t="shared" si="89"/>
        <v>0</v>
      </c>
      <c r="AF308" s="105">
        <f t="shared" si="87"/>
        <v>0</v>
      </c>
    </row>
    <row r="309" spans="1:32" outlineLevel="2" x14ac:dyDescent="0.25">
      <c r="A309" s="103" t="str">
        <f t="shared" si="83"/>
        <v>SOUTH PRAIRIERolloffRECYHAUL20</v>
      </c>
      <c r="B309" s="103" t="s">
        <v>708</v>
      </c>
      <c r="C309" s="103" t="s">
        <v>709</v>
      </c>
      <c r="D309" s="127">
        <v>0</v>
      </c>
      <c r="E309" s="127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29">
        <f t="shared" si="84"/>
        <v>0</v>
      </c>
      <c r="T309" s="105">
        <f t="shared" si="88"/>
        <v>0</v>
      </c>
      <c r="U309" s="105">
        <f t="shared" si="88"/>
        <v>0</v>
      </c>
      <c r="V309" s="105">
        <f t="shared" si="89"/>
        <v>0</v>
      </c>
      <c r="W309" s="105">
        <f t="shared" si="89"/>
        <v>0</v>
      </c>
      <c r="X309" s="105">
        <f t="shared" si="89"/>
        <v>0</v>
      </c>
      <c r="Y309" s="105">
        <f t="shared" si="89"/>
        <v>0</v>
      </c>
      <c r="Z309" s="105">
        <f t="shared" si="89"/>
        <v>0</v>
      </c>
      <c r="AA309" s="105">
        <f t="shared" si="89"/>
        <v>0</v>
      </c>
      <c r="AB309" s="105">
        <f t="shared" si="89"/>
        <v>0</v>
      </c>
      <c r="AC309" s="105">
        <f t="shared" si="89"/>
        <v>0</v>
      </c>
      <c r="AD309" s="105">
        <f t="shared" si="89"/>
        <v>0</v>
      </c>
      <c r="AE309" s="105">
        <f t="shared" si="89"/>
        <v>0</v>
      </c>
      <c r="AF309" s="105">
        <f t="shared" si="87"/>
        <v>0</v>
      </c>
    </row>
    <row r="310" spans="1:32" outlineLevel="2" x14ac:dyDescent="0.25">
      <c r="A310" s="103" t="str">
        <f t="shared" si="83"/>
        <v>SOUTH PRAIRIERolloffRECYHAUL25</v>
      </c>
      <c r="B310" s="103" t="s">
        <v>710</v>
      </c>
      <c r="C310" s="103" t="s">
        <v>711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29">
        <f t="shared" si="84"/>
        <v>0</v>
      </c>
      <c r="T310" s="105">
        <f t="shared" si="88"/>
        <v>0</v>
      </c>
      <c r="U310" s="105">
        <f t="shared" si="88"/>
        <v>0</v>
      </c>
      <c r="V310" s="105">
        <f t="shared" si="89"/>
        <v>0</v>
      </c>
      <c r="W310" s="105">
        <f t="shared" si="89"/>
        <v>0</v>
      </c>
      <c r="X310" s="105">
        <f t="shared" si="89"/>
        <v>0</v>
      </c>
      <c r="Y310" s="105">
        <f t="shared" si="89"/>
        <v>0</v>
      </c>
      <c r="Z310" s="105">
        <f t="shared" si="89"/>
        <v>0</v>
      </c>
      <c r="AA310" s="105">
        <f t="shared" si="89"/>
        <v>0</v>
      </c>
      <c r="AB310" s="105">
        <f t="shared" si="89"/>
        <v>0</v>
      </c>
      <c r="AC310" s="105">
        <f t="shared" si="89"/>
        <v>0</v>
      </c>
      <c r="AD310" s="105">
        <f t="shared" si="89"/>
        <v>0</v>
      </c>
      <c r="AE310" s="105">
        <f t="shared" si="89"/>
        <v>0</v>
      </c>
      <c r="AF310" s="105">
        <f t="shared" si="87"/>
        <v>0</v>
      </c>
    </row>
    <row r="311" spans="1:32" outlineLevel="2" x14ac:dyDescent="0.25">
      <c r="A311" s="103" t="str">
        <f t="shared" si="83"/>
        <v>SOUTH PRAIRIERolloffRECYHAUL30</v>
      </c>
      <c r="B311" s="103" t="s">
        <v>712</v>
      </c>
      <c r="C311" s="103" t="s">
        <v>713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29">
        <f t="shared" si="84"/>
        <v>0</v>
      </c>
      <c r="T311" s="105">
        <f t="shared" si="88"/>
        <v>0</v>
      </c>
      <c r="U311" s="105">
        <f t="shared" si="88"/>
        <v>0</v>
      </c>
      <c r="V311" s="105">
        <f t="shared" si="89"/>
        <v>0</v>
      </c>
      <c r="W311" s="105">
        <f t="shared" si="89"/>
        <v>0</v>
      </c>
      <c r="X311" s="105">
        <f t="shared" si="89"/>
        <v>0</v>
      </c>
      <c r="Y311" s="105">
        <f t="shared" si="89"/>
        <v>0</v>
      </c>
      <c r="Z311" s="105">
        <f t="shared" si="89"/>
        <v>0</v>
      </c>
      <c r="AA311" s="105">
        <f t="shared" si="89"/>
        <v>0</v>
      </c>
      <c r="AB311" s="105">
        <f t="shared" si="89"/>
        <v>0</v>
      </c>
      <c r="AC311" s="105">
        <f t="shared" si="89"/>
        <v>0</v>
      </c>
      <c r="AD311" s="105">
        <f t="shared" si="89"/>
        <v>0</v>
      </c>
      <c r="AE311" s="105">
        <f t="shared" si="89"/>
        <v>0</v>
      </c>
      <c r="AF311" s="105">
        <f t="shared" si="87"/>
        <v>0</v>
      </c>
    </row>
    <row r="312" spans="1:32" outlineLevel="2" x14ac:dyDescent="0.25">
      <c r="A312" s="103" t="str">
        <f t="shared" si="83"/>
        <v>SOUTH PRAIRIERolloffRECYHAUL40</v>
      </c>
      <c r="B312" s="103" t="s">
        <v>714</v>
      </c>
      <c r="C312" s="103" t="s">
        <v>715</v>
      </c>
      <c r="D312" s="127">
        <v>0</v>
      </c>
      <c r="E312" s="127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29">
        <f t="shared" si="84"/>
        <v>0</v>
      </c>
      <c r="T312" s="105">
        <f t="shared" si="88"/>
        <v>0</v>
      </c>
      <c r="U312" s="105">
        <f t="shared" si="88"/>
        <v>0</v>
      </c>
      <c r="V312" s="105">
        <f t="shared" si="89"/>
        <v>0</v>
      </c>
      <c r="W312" s="105">
        <f t="shared" si="89"/>
        <v>0</v>
      </c>
      <c r="X312" s="105">
        <f t="shared" si="89"/>
        <v>0</v>
      </c>
      <c r="Y312" s="105">
        <f t="shared" si="89"/>
        <v>0</v>
      </c>
      <c r="Z312" s="105">
        <f t="shared" si="89"/>
        <v>0</v>
      </c>
      <c r="AA312" s="105">
        <f t="shared" si="89"/>
        <v>0</v>
      </c>
      <c r="AB312" s="105">
        <f t="shared" si="89"/>
        <v>0</v>
      </c>
      <c r="AC312" s="105">
        <f t="shared" si="89"/>
        <v>0</v>
      </c>
      <c r="AD312" s="105">
        <f t="shared" si="89"/>
        <v>0</v>
      </c>
      <c r="AE312" s="105">
        <f t="shared" si="89"/>
        <v>0</v>
      </c>
      <c r="AF312" s="105">
        <f t="shared" si="87"/>
        <v>0</v>
      </c>
    </row>
    <row r="313" spans="1:32" outlineLevel="2" x14ac:dyDescent="0.25">
      <c r="A313" s="103" t="str">
        <f t="shared" si="83"/>
        <v>SOUTH PRAIRIERolloffRECYHAUL50</v>
      </c>
      <c r="B313" s="103" t="s">
        <v>716</v>
      </c>
      <c r="C313" s="103" t="s">
        <v>717</v>
      </c>
      <c r="D313" s="127">
        <v>0</v>
      </c>
      <c r="E313" s="127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29">
        <f t="shared" si="84"/>
        <v>0</v>
      </c>
      <c r="T313" s="105">
        <f t="shared" si="88"/>
        <v>0</v>
      </c>
      <c r="U313" s="105">
        <f t="shared" si="88"/>
        <v>0</v>
      </c>
      <c r="V313" s="105">
        <f t="shared" si="89"/>
        <v>0</v>
      </c>
      <c r="W313" s="105">
        <f t="shared" si="89"/>
        <v>0</v>
      </c>
      <c r="X313" s="105">
        <f t="shared" si="89"/>
        <v>0</v>
      </c>
      <c r="Y313" s="105">
        <f t="shared" si="89"/>
        <v>0</v>
      </c>
      <c r="Z313" s="105">
        <f t="shared" si="89"/>
        <v>0</v>
      </c>
      <c r="AA313" s="105">
        <f t="shared" si="89"/>
        <v>0</v>
      </c>
      <c r="AB313" s="105">
        <f t="shared" si="89"/>
        <v>0</v>
      </c>
      <c r="AC313" s="105">
        <f t="shared" si="89"/>
        <v>0</v>
      </c>
      <c r="AD313" s="105">
        <f t="shared" si="89"/>
        <v>0</v>
      </c>
      <c r="AE313" s="105">
        <f t="shared" si="89"/>
        <v>0</v>
      </c>
      <c r="AF313" s="105">
        <f t="shared" si="87"/>
        <v>0</v>
      </c>
    </row>
    <row r="314" spans="1:32" outlineLevel="2" x14ac:dyDescent="0.25">
      <c r="A314" s="103" t="str">
        <f t="shared" si="83"/>
        <v>SOUTH PRAIRIERolloffRECYHAULCOMP</v>
      </c>
      <c r="B314" s="103" t="s">
        <v>718</v>
      </c>
      <c r="C314" s="103" t="s">
        <v>719</v>
      </c>
      <c r="D314" s="127">
        <v>0</v>
      </c>
      <c r="E314" s="127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29">
        <f t="shared" si="84"/>
        <v>0</v>
      </c>
      <c r="T314" s="105">
        <f t="shared" si="88"/>
        <v>0</v>
      </c>
      <c r="U314" s="105">
        <f t="shared" si="88"/>
        <v>0</v>
      </c>
      <c r="V314" s="105">
        <f t="shared" si="89"/>
        <v>0</v>
      </c>
      <c r="W314" s="105">
        <f t="shared" si="89"/>
        <v>0</v>
      </c>
      <c r="X314" s="105">
        <f t="shared" si="89"/>
        <v>0</v>
      </c>
      <c r="Y314" s="105">
        <f t="shared" si="89"/>
        <v>0</v>
      </c>
      <c r="Z314" s="105">
        <f t="shared" si="89"/>
        <v>0</v>
      </c>
      <c r="AA314" s="105">
        <f t="shared" si="89"/>
        <v>0</v>
      </c>
      <c r="AB314" s="105">
        <f t="shared" si="89"/>
        <v>0</v>
      </c>
      <c r="AC314" s="105">
        <f t="shared" si="89"/>
        <v>0</v>
      </c>
      <c r="AD314" s="105">
        <f t="shared" si="89"/>
        <v>0</v>
      </c>
      <c r="AE314" s="105">
        <f t="shared" si="89"/>
        <v>0</v>
      </c>
      <c r="AF314" s="105">
        <f t="shared" si="87"/>
        <v>0</v>
      </c>
    </row>
    <row r="315" spans="1:32" outlineLevel="2" x14ac:dyDescent="0.25">
      <c r="A315" s="103" t="str">
        <f t="shared" si="83"/>
        <v>SOUTH PRAIRIERolloffRECYRENT12</v>
      </c>
      <c r="B315" s="103" t="s">
        <v>720</v>
      </c>
      <c r="C315" s="103" t="s">
        <v>721</v>
      </c>
      <c r="D315" s="127">
        <v>0</v>
      </c>
      <c r="E315" s="127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29">
        <f t="shared" si="84"/>
        <v>0</v>
      </c>
      <c r="T315" s="105">
        <f t="shared" si="88"/>
        <v>0</v>
      </c>
      <c r="U315" s="105">
        <f t="shared" si="88"/>
        <v>0</v>
      </c>
      <c r="V315" s="105">
        <f t="shared" si="89"/>
        <v>0</v>
      </c>
      <c r="W315" s="105">
        <f t="shared" si="89"/>
        <v>0</v>
      </c>
      <c r="X315" s="105">
        <f t="shared" si="89"/>
        <v>0</v>
      </c>
      <c r="Y315" s="105">
        <f t="shared" si="89"/>
        <v>0</v>
      </c>
      <c r="Z315" s="105">
        <f t="shared" si="89"/>
        <v>0</v>
      </c>
      <c r="AA315" s="105">
        <f t="shared" si="89"/>
        <v>0</v>
      </c>
      <c r="AB315" s="105">
        <f t="shared" si="89"/>
        <v>0</v>
      </c>
      <c r="AC315" s="105">
        <f t="shared" si="89"/>
        <v>0</v>
      </c>
      <c r="AD315" s="105">
        <f t="shared" si="89"/>
        <v>0</v>
      </c>
      <c r="AE315" s="105">
        <f t="shared" si="89"/>
        <v>0</v>
      </c>
      <c r="AF315" s="105">
        <f t="shared" si="87"/>
        <v>0</v>
      </c>
    </row>
    <row r="316" spans="1:32" outlineLevel="2" x14ac:dyDescent="0.25">
      <c r="A316" s="103" t="str">
        <f t="shared" si="83"/>
        <v>SOUTH PRAIRIERolloffRECYRENT15</v>
      </c>
      <c r="B316" s="103" t="s">
        <v>722</v>
      </c>
      <c r="C316" s="103" t="s">
        <v>723</v>
      </c>
      <c r="D316" s="127">
        <v>0</v>
      </c>
      <c r="E316" s="127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29">
        <f t="shared" si="84"/>
        <v>0</v>
      </c>
      <c r="T316" s="105">
        <f t="shared" si="88"/>
        <v>0</v>
      </c>
      <c r="U316" s="105">
        <f t="shared" si="88"/>
        <v>0</v>
      </c>
      <c r="V316" s="105">
        <f t="shared" si="89"/>
        <v>0</v>
      </c>
      <c r="W316" s="105">
        <f t="shared" si="89"/>
        <v>0</v>
      </c>
      <c r="X316" s="105">
        <f t="shared" si="89"/>
        <v>0</v>
      </c>
      <c r="Y316" s="105">
        <f t="shared" si="89"/>
        <v>0</v>
      </c>
      <c r="Z316" s="105">
        <f t="shared" si="89"/>
        <v>0</v>
      </c>
      <c r="AA316" s="105">
        <f t="shared" ref="AA316:AE350" si="90">+IFERROR(M316/$E316,0)</f>
        <v>0</v>
      </c>
      <c r="AB316" s="105">
        <f t="shared" si="90"/>
        <v>0</v>
      </c>
      <c r="AC316" s="105">
        <f t="shared" si="90"/>
        <v>0</v>
      </c>
      <c r="AD316" s="105">
        <f t="shared" si="90"/>
        <v>0</v>
      </c>
      <c r="AE316" s="105">
        <f t="shared" si="90"/>
        <v>0</v>
      </c>
      <c r="AF316" s="105">
        <f t="shared" si="87"/>
        <v>0</v>
      </c>
    </row>
    <row r="317" spans="1:32" outlineLevel="2" x14ac:dyDescent="0.25">
      <c r="A317" s="103" t="str">
        <f t="shared" si="83"/>
        <v>SOUTH PRAIRIERolloffRECYRENT20</v>
      </c>
      <c r="B317" s="103" t="s">
        <v>724</v>
      </c>
      <c r="C317" s="103" t="s">
        <v>725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29">
        <f t="shared" si="84"/>
        <v>0</v>
      </c>
      <c r="T317" s="105">
        <f t="shared" si="88"/>
        <v>0</v>
      </c>
      <c r="U317" s="105">
        <f t="shared" si="88"/>
        <v>0</v>
      </c>
      <c r="V317" s="105">
        <f t="shared" ref="V317:Z350" si="91">+IFERROR(H317/$E317,0)</f>
        <v>0</v>
      </c>
      <c r="W317" s="105">
        <f t="shared" si="91"/>
        <v>0</v>
      </c>
      <c r="X317" s="105">
        <f t="shared" si="91"/>
        <v>0</v>
      </c>
      <c r="Y317" s="105">
        <f t="shared" si="91"/>
        <v>0</v>
      </c>
      <c r="Z317" s="105">
        <f t="shared" si="91"/>
        <v>0</v>
      </c>
      <c r="AA317" s="105">
        <f t="shared" si="90"/>
        <v>0</v>
      </c>
      <c r="AB317" s="105">
        <f t="shared" si="90"/>
        <v>0</v>
      </c>
      <c r="AC317" s="105">
        <f t="shared" si="90"/>
        <v>0</v>
      </c>
      <c r="AD317" s="105">
        <f t="shared" si="90"/>
        <v>0</v>
      </c>
      <c r="AE317" s="105">
        <f t="shared" si="90"/>
        <v>0</v>
      </c>
      <c r="AF317" s="105">
        <f t="shared" si="87"/>
        <v>0</v>
      </c>
    </row>
    <row r="318" spans="1:32" outlineLevel="2" x14ac:dyDescent="0.25">
      <c r="A318" s="103" t="str">
        <f t="shared" si="83"/>
        <v>SOUTH PRAIRIERolloffRECYRENT25</v>
      </c>
      <c r="B318" s="103" t="s">
        <v>726</v>
      </c>
      <c r="C318" s="103" t="s">
        <v>727</v>
      </c>
      <c r="D318" s="127">
        <v>0</v>
      </c>
      <c r="E318" s="127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29">
        <f t="shared" si="84"/>
        <v>0</v>
      </c>
      <c r="T318" s="105">
        <f t="shared" si="88"/>
        <v>0</v>
      </c>
      <c r="U318" s="105">
        <f t="shared" si="88"/>
        <v>0</v>
      </c>
      <c r="V318" s="105">
        <f t="shared" si="91"/>
        <v>0</v>
      </c>
      <c r="W318" s="105">
        <f t="shared" si="91"/>
        <v>0</v>
      </c>
      <c r="X318" s="105">
        <f t="shared" si="91"/>
        <v>0</v>
      </c>
      <c r="Y318" s="105">
        <f t="shared" si="91"/>
        <v>0</v>
      </c>
      <c r="Z318" s="105">
        <f t="shared" si="91"/>
        <v>0</v>
      </c>
      <c r="AA318" s="105">
        <f t="shared" si="90"/>
        <v>0</v>
      </c>
      <c r="AB318" s="105">
        <f t="shared" si="90"/>
        <v>0</v>
      </c>
      <c r="AC318" s="105">
        <f t="shared" si="90"/>
        <v>0</v>
      </c>
      <c r="AD318" s="105">
        <f t="shared" si="90"/>
        <v>0</v>
      </c>
      <c r="AE318" s="105">
        <f t="shared" si="90"/>
        <v>0</v>
      </c>
      <c r="AF318" s="105">
        <f t="shared" si="87"/>
        <v>0</v>
      </c>
    </row>
    <row r="319" spans="1:32" outlineLevel="2" x14ac:dyDescent="0.25">
      <c r="A319" s="103" t="str">
        <f t="shared" si="83"/>
        <v>SOUTH PRAIRIERolloffRECYRENT30</v>
      </c>
      <c r="B319" s="103" t="s">
        <v>728</v>
      </c>
      <c r="C319" s="103" t="s">
        <v>729</v>
      </c>
      <c r="D319" s="127">
        <v>0</v>
      </c>
      <c r="E319" s="127">
        <v>0</v>
      </c>
      <c r="F319" s="12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29">
        <f t="shared" si="84"/>
        <v>0</v>
      </c>
      <c r="T319" s="105">
        <f t="shared" si="88"/>
        <v>0</v>
      </c>
      <c r="U319" s="105">
        <f t="shared" si="88"/>
        <v>0</v>
      </c>
      <c r="V319" s="105">
        <f t="shared" si="91"/>
        <v>0</v>
      </c>
      <c r="W319" s="105">
        <f t="shared" si="91"/>
        <v>0</v>
      </c>
      <c r="X319" s="105">
        <f t="shared" si="91"/>
        <v>0</v>
      </c>
      <c r="Y319" s="105">
        <f t="shared" si="91"/>
        <v>0</v>
      </c>
      <c r="Z319" s="105">
        <f t="shared" si="91"/>
        <v>0</v>
      </c>
      <c r="AA319" s="105">
        <f t="shared" si="90"/>
        <v>0</v>
      </c>
      <c r="AB319" s="105">
        <f t="shared" si="90"/>
        <v>0</v>
      </c>
      <c r="AC319" s="105">
        <f t="shared" si="90"/>
        <v>0</v>
      </c>
      <c r="AD319" s="105">
        <f t="shared" si="90"/>
        <v>0</v>
      </c>
      <c r="AE319" s="105">
        <f t="shared" si="90"/>
        <v>0</v>
      </c>
      <c r="AF319" s="105">
        <f t="shared" si="87"/>
        <v>0</v>
      </c>
    </row>
    <row r="320" spans="1:32" outlineLevel="2" x14ac:dyDescent="0.25">
      <c r="A320" s="103" t="str">
        <f t="shared" si="83"/>
        <v>SOUTH PRAIRIERolloffRECYRENT40</v>
      </c>
      <c r="B320" s="103" t="s">
        <v>730</v>
      </c>
      <c r="C320" s="103" t="s">
        <v>731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29">
        <f t="shared" si="84"/>
        <v>0</v>
      </c>
      <c r="T320" s="105">
        <f t="shared" si="88"/>
        <v>0</v>
      </c>
      <c r="U320" s="105">
        <f t="shared" si="88"/>
        <v>0</v>
      </c>
      <c r="V320" s="105">
        <f t="shared" si="91"/>
        <v>0</v>
      </c>
      <c r="W320" s="105">
        <f t="shared" si="91"/>
        <v>0</v>
      </c>
      <c r="X320" s="105">
        <f t="shared" si="91"/>
        <v>0</v>
      </c>
      <c r="Y320" s="105">
        <f t="shared" si="91"/>
        <v>0</v>
      </c>
      <c r="Z320" s="105">
        <f t="shared" si="91"/>
        <v>0</v>
      </c>
      <c r="AA320" s="105">
        <f t="shared" si="90"/>
        <v>0</v>
      </c>
      <c r="AB320" s="105">
        <f t="shared" si="90"/>
        <v>0</v>
      </c>
      <c r="AC320" s="105">
        <f t="shared" si="90"/>
        <v>0</v>
      </c>
      <c r="AD320" s="105">
        <f t="shared" si="90"/>
        <v>0</v>
      </c>
      <c r="AE320" s="105">
        <f t="shared" si="90"/>
        <v>0</v>
      </c>
      <c r="AF320" s="105">
        <f t="shared" si="87"/>
        <v>0</v>
      </c>
    </row>
    <row r="321" spans="1:32" outlineLevel="2" x14ac:dyDescent="0.25">
      <c r="A321" s="103" t="str">
        <f t="shared" si="83"/>
        <v>SOUTH PRAIRIERolloffRECYRENT50</v>
      </c>
      <c r="B321" s="103" t="s">
        <v>732</v>
      </c>
      <c r="C321" s="103" t="s">
        <v>733</v>
      </c>
      <c r="D321" s="127">
        <v>0</v>
      </c>
      <c r="E321" s="127">
        <v>0</v>
      </c>
      <c r="F321" s="129">
        <v>0</v>
      </c>
      <c r="G321" s="129">
        <v>0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  <c r="N321" s="129">
        <v>0</v>
      </c>
      <c r="O321" s="129">
        <v>0</v>
      </c>
      <c r="P321" s="129">
        <v>0</v>
      </c>
      <c r="Q321" s="129">
        <v>0</v>
      </c>
      <c r="R321" s="129">
        <f t="shared" si="84"/>
        <v>0</v>
      </c>
      <c r="T321" s="105">
        <f t="shared" si="88"/>
        <v>0</v>
      </c>
      <c r="U321" s="105">
        <f t="shared" si="88"/>
        <v>0</v>
      </c>
      <c r="V321" s="105">
        <f t="shared" si="91"/>
        <v>0</v>
      </c>
      <c r="W321" s="105">
        <f t="shared" si="91"/>
        <v>0</v>
      </c>
      <c r="X321" s="105">
        <f t="shared" si="91"/>
        <v>0</v>
      </c>
      <c r="Y321" s="105">
        <f t="shared" si="91"/>
        <v>0</v>
      </c>
      <c r="Z321" s="105">
        <f t="shared" si="91"/>
        <v>0</v>
      </c>
      <c r="AA321" s="105">
        <f t="shared" si="90"/>
        <v>0</v>
      </c>
      <c r="AB321" s="105">
        <f t="shared" si="90"/>
        <v>0</v>
      </c>
      <c r="AC321" s="105">
        <f t="shared" si="90"/>
        <v>0</v>
      </c>
      <c r="AD321" s="105">
        <f t="shared" si="90"/>
        <v>0</v>
      </c>
      <c r="AE321" s="105">
        <f t="shared" si="90"/>
        <v>0</v>
      </c>
      <c r="AF321" s="105">
        <f t="shared" si="87"/>
        <v>0</v>
      </c>
    </row>
    <row r="322" spans="1:32" outlineLevel="2" x14ac:dyDescent="0.25">
      <c r="A322" s="103" t="str">
        <f t="shared" si="83"/>
        <v>SOUTH PRAIRIERolloffRECYWPROC100</v>
      </c>
      <c r="B322" s="103" t="s">
        <v>734</v>
      </c>
      <c r="C322" s="103" t="s">
        <v>735</v>
      </c>
      <c r="D322" s="127">
        <v>0</v>
      </c>
      <c r="E322" s="127">
        <v>0</v>
      </c>
      <c r="F322" s="129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29">
        <f t="shared" si="84"/>
        <v>0</v>
      </c>
      <c r="T322" s="105">
        <f t="shared" si="88"/>
        <v>0</v>
      </c>
      <c r="U322" s="105">
        <f t="shared" si="88"/>
        <v>0</v>
      </c>
      <c r="V322" s="105">
        <f t="shared" si="91"/>
        <v>0</v>
      </c>
      <c r="W322" s="105">
        <f t="shared" si="91"/>
        <v>0</v>
      </c>
      <c r="X322" s="105">
        <f t="shared" si="91"/>
        <v>0</v>
      </c>
      <c r="Y322" s="105">
        <f t="shared" si="91"/>
        <v>0</v>
      </c>
      <c r="Z322" s="105">
        <f t="shared" si="91"/>
        <v>0</v>
      </c>
      <c r="AA322" s="105">
        <f t="shared" si="90"/>
        <v>0</v>
      </c>
      <c r="AB322" s="105">
        <f t="shared" si="90"/>
        <v>0</v>
      </c>
      <c r="AC322" s="105">
        <f t="shared" si="90"/>
        <v>0</v>
      </c>
      <c r="AD322" s="105">
        <f t="shared" si="90"/>
        <v>0</v>
      </c>
      <c r="AE322" s="105">
        <f t="shared" si="90"/>
        <v>0</v>
      </c>
      <c r="AF322" s="105">
        <f t="shared" si="87"/>
        <v>0</v>
      </c>
    </row>
    <row r="323" spans="1:32" outlineLevel="2" x14ac:dyDescent="0.25">
      <c r="A323" s="103" t="str">
        <f t="shared" si="83"/>
        <v>SOUTH PRAIRIERolloffRECYWPROC20</v>
      </c>
      <c r="B323" s="103" t="s">
        <v>736</v>
      </c>
      <c r="C323" s="103" t="s">
        <v>737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29">
        <f t="shared" si="84"/>
        <v>0</v>
      </c>
      <c r="T323" s="105">
        <f t="shared" si="88"/>
        <v>0</v>
      </c>
      <c r="U323" s="105">
        <f t="shared" si="88"/>
        <v>0</v>
      </c>
      <c r="V323" s="105">
        <f t="shared" si="91"/>
        <v>0</v>
      </c>
      <c r="W323" s="105">
        <f t="shared" si="91"/>
        <v>0</v>
      </c>
      <c r="X323" s="105">
        <f t="shared" si="91"/>
        <v>0</v>
      </c>
      <c r="Y323" s="105">
        <f t="shared" si="91"/>
        <v>0</v>
      </c>
      <c r="Z323" s="105">
        <f t="shared" si="91"/>
        <v>0</v>
      </c>
      <c r="AA323" s="105">
        <f t="shared" si="90"/>
        <v>0</v>
      </c>
      <c r="AB323" s="105">
        <f t="shared" si="90"/>
        <v>0</v>
      </c>
      <c r="AC323" s="105">
        <f t="shared" si="90"/>
        <v>0</v>
      </c>
      <c r="AD323" s="105">
        <f t="shared" si="90"/>
        <v>0</v>
      </c>
      <c r="AE323" s="105">
        <f t="shared" si="90"/>
        <v>0</v>
      </c>
      <c r="AF323" s="105">
        <f t="shared" si="87"/>
        <v>0</v>
      </c>
    </row>
    <row r="324" spans="1:32" outlineLevel="2" x14ac:dyDescent="0.25">
      <c r="A324" s="103" t="str">
        <f t="shared" si="83"/>
        <v>SOUTH PRAIRIERolloffRECYWPROC25</v>
      </c>
      <c r="B324" s="103" t="s">
        <v>738</v>
      </c>
      <c r="C324" s="103" t="s">
        <v>739</v>
      </c>
      <c r="D324" s="127">
        <v>0</v>
      </c>
      <c r="E324" s="127">
        <v>0</v>
      </c>
      <c r="F324" s="129">
        <v>0</v>
      </c>
      <c r="G324" s="129">
        <v>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29">
        <f t="shared" si="84"/>
        <v>0</v>
      </c>
      <c r="T324" s="105">
        <f t="shared" si="88"/>
        <v>0</v>
      </c>
      <c r="U324" s="105">
        <f t="shared" si="88"/>
        <v>0</v>
      </c>
      <c r="V324" s="105">
        <f t="shared" si="91"/>
        <v>0</v>
      </c>
      <c r="W324" s="105">
        <f t="shared" si="91"/>
        <v>0</v>
      </c>
      <c r="X324" s="105">
        <f t="shared" si="91"/>
        <v>0</v>
      </c>
      <c r="Y324" s="105">
        <f t="shared" si="91"/>
        <v>0</v>
      </c>
      <c r="Z324" s="105">
        <f t="shared" si="91"/>
        <v>0</v>
      </c>
      <c r="AA324" s="105">
        <f t="shared" si="90"/>
        <v>0</v>
      </c>
      <c r="AB324" s="105">
        <f t="shared" si="90"/>
        <v>0</v>
      </c>
      <c r="AC324" s="105">
        <f t="shared" si="90"/>
        <v>0</v>
      </c>
      <c r="AD324" s="105">
        <f t="shared" si="90"/>
        <v>0</v>
      </c>
      <c r="AE324" s="105">
        <f t="shared" si="90"/>
        <v>0</v>
      </c>
      <c r="AF324" s="105">
        <f t="shared" si="87"/>
        <v>0</v>
      </c>
    </row>
    <row r="325" spans="1:32" outlineLevel="2" x14ac:dyDescent="0.25">
      <c r="A325" s="103" t="str">
        <f t="shared" si="83"/>
        <v>SOUTH PRAIRIERolloffRECYWPROC30</v>
      </c>
      <c r="B325" s="103" t="s">
        <v>740</v>
      </c>
      <c r="C325" s="103" t="s">
        <v>741</v>
      </c>
      <c r="D325" s="127">
        <v>0</v>
      </c>
      <c r="E325" s="127">
        <v>0</v>
      </c>
      <c r="F325" s="129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29">
        <f t="shared" si="84"/>
        <v>0</v>
      </c>
      <c r="T325" s="105">
        <f t="shared" si="88"/>
        <v>0</v>
      </c>
      <c r="U325" s="105">
        <f t="shared" si="88"/>
        <v>0</v>
      </c>
      <c r="V325" s="105">
        <f t="shared" si="91"/>
        <v>0</v>
      </c>
      <c r="W325" s="105">
        <f t="shared" si="91"/>
        <v>0</v>
      </c>
      <c r="X325" s="105">
        <f t="shared" si="91"/>
        <v>0</v>
      </c>
      <c r="Y325" s="105">
        <f t="shared" si="91"/>
        <v>0</v>
      </c>
      <c r="Z325" s="105">
        <f t="shared" si="91"/>
        <v>0</v>
      </c>
      <c r="AA325" s="105">
        <f t="shared" si="90"/>
        <v>0</v>
      </c>
      <c r="AB325" s="105">
        <f t="shared" si="90"/>
        <v>0</v>
      </c>
      <c r="AC325" s="105">
        <f t="shared" si="90"/>
        <v>0</v>
      </c>
      <c r="AD325" s="105">
        <f t="shared" si="90"/>
        <v>0</v>
      </c>
      <c r="AE325" s="105">
        <f t="shared" si="90"/>
        <v>0</v>
      </c>
      <c r="AF325" s="105">
        <f t="shared" si="87"/>
        <v>0</v>
      </c>
    </row>
    <row r="326" spans="1:32" outlineLevel="2" x14ac:dyDescent="0.25">
      <c r="A326" s="103" t="str">
        <f t="shared" si="83"/>
        <v>SOUTH PRAIRIERolloffRECYWPROC40</v>
      </c>
      <c r="B326" s="103" t="s">
        <v>742</v>
      </c>
      <c r="C326" s="103" t="s">
        <v>743</v>
      </c>
      <c r="D326" s="127">
        <v>0</v>
      </c>
      <c r="E326" s="127">
        <v>0</v>
      </c>
      <c r="F326" s="129">
        <v>0</v>
      </c>
      <c r="G326" s="129">
        <v>0</v>
      </c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29">
        <f t="shared" si="84"/>
        <v>0</v>
      </c>
      <c r="T326" s="105">
        <f t="shared" si="88"/>
        <v>0</v>
      </c>
      <c r="U326" s="105">
        <f t="shared" si="88"/>
        <v>0</v>
      </c>
      <c r="V326" s="105">
        <f t="shared" si="91"/>
        <v>0</v>
      </c>
      <c r="W326" s="105">
        <f t="shared" si="91"/>
        <v>0</v>
      </c>
      <c r="X326" s="105">
        <f t="shared" si="91"/>
        <v>0</v>
      </c>
      <c r="Y326" s="105">
        <f t="shared" si="91"/>
        <v>0</v>
      </c>
      <c r="Z326" s="105">
        <f t="shared" si="91"/>
        <v>0</v>
      </c>
      <c r="AA326" s="105">
        <f t="shared" si="90"/>
        <v>0</v>
      </c>
      <c r="AB326" s="105">
        <f t="shared" si="90"/>
        <v>0</v>
      </c>
      <c r="AC326" s="105">
        <f t="shared" si="90"/>
        <v>0</v>
      </c>
      <c r="AD326" s="105">
        <f t="shared" si="90"/>
        <v>0</v>
      </c>
      <c r="AE326" s="105">
        <f t="shared" si="90"/>
        <v>0</v>
      </c>
      <c r="AF326" s="105">
        <f t="shared" si="87"/>
        <v>0</v>
      </c>
    </row>
    <row r="327" spans="1:32" outlineLevel="2" x14ac:dyDescent="0.25">
      <c r="A327" s="103" t="str">
        <f t="shared" si="83"/>
        <v>SOUTH PRAIRIERolloffRECYWPROC50</v>
      </c>
      <c r="B327" s="103" t="s">
        <v>744</v>
      </c>
      <c r="C327" s="103" t="s">
        <v>745</v>
      </c>
      <c r="D327" s="127">
        <v>0</v>
      </c>
      <c r="E327" s="127">
        <v>0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29">
        <f t="shared" si="84"/>
        <v>0</v>
      </c>
      <c r="T327" s="105">
        <f t="shared" si="88"/>
        <v>0</v>
      </c>
      <c r="U327" s="105">
        <f t="shared" si="88"/>
        <v>0</v>
      </c>
      <c r="V327" s="105">
        <f t="shared" si="91"/>
        <v>0</v>
      </c>
      <c r="W327" s="105">
        <f t="shared" si="91"/>
        <v>0</v>
      </c>
      <c r="X327" s="105">
        <f t="shared" si="91"/>
        <v>0</v>
      </c>
      <c r="Y327" s="105">
        <f t="shared" si="91"/>
        <v>0</v>
      </c>
      <c r="Z327" s="105">
        <f t="shared" si="91"/>
        <v>0</v>
      </c>
      <c r="AA327" s="105">
        <f t="shared" si="90"/>
        <v>0</v>
      </c>
      <c r="AB327" s="105">
        <f t="shared" si="90"/>
        <v>0</v>
      </c>
      <c r="AC327" s="105">
        <f t="shared" si="90"/>
        <v>0</v>
      </c>
      <c r="AD327" s="105">
        <f t="shared" si="90"/>
        <v>0</v>
      </c>
      <c r="AE327" s="105">
        <f t="shared" si="90"/>
        <v>0</v>
      </c>
      <c r="AF327" s="105">
        <f t="shared" si="87"/>
        <v>0</v>
      </c>
    </row>
    <row r="328" spans="1:32" outlineLevel="2" x14ac:dyDescent="0.25">
      <c r="A328" s="103" t="str">
        <f t="shared" si="83"/>
        <v>SOUTH PRAIRIERolloffRECYWPROCSD</v>
      </c>
      <c r="B328" s="103" t="s">
        <v>746</v>
      </c>
      <c r="C328" s="103" t="s">
        <v>747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29">
        <f t="shared" si="84"/>
        <v>0</v>
      </c>
      <c r="T328" s="105">
        <f t="shared" si="88"/>
        <v>0</v>
      </c>
      <c r="U328" s="105">
        <f t="shared" si="88"/>
        <v>0</v>
      </c>
      <c r="V328" s="105">
        <f t="shared" si="91"/>
        <v>0</v>
      </c>
      <c r="W328" s="105">
        <f t="shared" si="91"/>
        <v>0</v>
      </c>
      <c r="X328" s="105">
        <f t="shared" si="91"/>
        <v>0</v>
      </c>
      <c r="Y328" s="105">
        <f t="shared" si="91"/>
        <v>0</v>
      </c>
      <c r="Z328" s="105">
        <f t="shared" si="91"/>
        <v>0</v>
      </c>
      <c r="AA328" s="105">
        <f t="shared" si="90"/>
        <v>0</v>
      </c>
      <c r="AB328" s="105">
        <f t="shared" si="90"/>
        <v>0</v>
      </c>
      <c r="AC328" s="105">
        <f t="shared" si="90"/>
        <v>0</v>
      </c>
      <c r="AD328" s="105">
        <f t="shared" si="90"/>
        <v>0</v>
      </c>
      <c r="AE328" s="105">
        <f t="shared" si="90"/>
        <v>0</v>
      </c>
      <c r="AF328" s="105">
        <f t="shared" si="87"/>
        <v>0</v>
      </c>
    </row>
    <row r="329" spans="1:32" outlineLevel="2" x14ac:dyDescent="0.25">
      <c r="A329" s="103" t="str">
        <f t="shared" si="83"/>
        <v>SOUTH PRAIRIERolloffRORHAULHR12</v>
      </c>
      <c r="B329" s="103" t="s">
        <v>748</v>
      </c>
      <c r="C329" s="103" t="s">
        <v>749</v>
      </c>
      <c r="D329" s="127">
        <v>0</v>
      </c>
      <c r="E329" s="127">
        <v>0</v>
      </c>
      <c r="F329" s="129">
        <v>0</v>
      </c>
      <c r="G329" s="129">
        <v>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29">
        <f t="shared" si="84"/>
        <v>0</v>
      </c>
      <c r="T329" s="105">
        <f t="shared" si="88"/>
        <v>0</v>
      </c>
      <c r="U329" s="105">
        <f t="shared" si="88"/>
        <v>0</v>
      </c>
      <c r="V329" s="105">
        <f t="shared" si="91"/>
        <v>0</v>
      </c>
      <c r="W329" s="105">
        <f t="shared" si="91"/>
        <v>0</v>
      </c>
      <c r="X329" s="105">
        <f t="shared" si="91"/>
        <v>0</v>
      </c>
      <c r="Y329" s="105">
        <f t="shared" si="91"/>
        <v>0</v>
      </c>
      <c r="Z329" s="105">
        <f t="shared" si="91"/>
        <v>0</v>
      </c>
      <c r="AA329" s="105">
        <f t="shared" si="90"/>
        <v>0</v>
      </c>
      <c r="AB329" s="105">
        <f t="shared" si="90"/>
        <v>0</v>
      </c>
      <c r="AC329" s="105">
        <f t="shared" si="90"/>
        <v>0</v>
      </c>
      <c r="AD329" s="105">
        <f t="shared" si="90"/>
        <v>0</v>
      </c>
      <c r="AE329" s="105">
        <f t="shared" si="90"/>
        <v>0</v>
      </c>
      <c r="AF329" s="105">
        <f t="shared" si="87"/>
        <v>0</v>
      </c>
    </row>
    <row r="330" spans="1:32" outlineLevel="2" x14ac:dyDescent="0.25">
      <c r="A330" s="103" t="str">
        <f t="shared" si="83"/>
        <v>SOUTH PRAIRIERolloffRORHAULHR15</v>
      </c>
      <c r="B330" s="103" t="s">
        <v>750</v>
      </c>
      <c r="C330" s="103" t="s">
        <v>751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29">
        <f t="shared" si="84"/>
        <v>0</v>
      </c>
      <c r="T330" s="105">
        <f t="shared" si="88"/>
        <v>0</v>
      </c>
      <c r="U330" s="105">
        <f t="shared" si="88"/>
        <v>0</v>
      </c>
      <c r="V330" s="105">
        <f t="shared" si="91"/>
        <v>0</v>
      </c>
      <c r="W330" s="105">
        <f t="shared" si="91"/>
        <v>0</v>
      </c>
      <c r="X330" s="105">
        <f t="shared" si="91"/>
        <v>0</v>
      </c>
      <c r="Y330" s="105">
        <f t="shared" si="91"/>
        <v>0</v>
      </c>
      <c r="Z330" s="105">
        <f t="shared" si="91"/>
        <v>0</v>
      </c>
      <c r="AA330" s="105">
        <f t="shared" si="90"/>
        <v>0</v>
      </c>
      <c r="AB330" s="105">
        <f t="shared" si="90"/>
        <v>0</v>
      </c>
      <c r="AC330" s="105">
        <f t="shared" si="90"/>
        <v>0</v>
      </c>
      <c r="AD330" s="105">
        <f t="shared" si="90"/>
        <v>0</v>
      </c>
      <c r="AE330" s="105">
        <f t="shared" si="90"/>
        <v>0</v>
      </c>
      <c r="AF330" s="105">
        <f t="shared" si="87"/>
        <v>0</v>
      </c>
    </row>
    <row r="331" spans="1:32" outlineLevel="2" x14ac:dyDescent="0.25">
      <c r="A331" s="103" t="str">
        <f t="shared" si="83"/>
        <v>SOUTH PRAIRIERolloffRORHAULHR20</v>
      </c>
      <c r="B331" s="103" t="s">
        <v>752</v>
      </c>
      <c r="C331" s="103" t="s">
        <v>753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29">
        <f t="shared" si="84"/>
        <v>0</v>
      </c>
      <c r="T331" s="105">
        <f t="shared" si="88"/>
        <v>0</v>
      </c>
      <c r="U331" s="105">
        <f t="shared" si="88"/>
        <v>0</v>
      </c>
      <c r="V331" s="105">
        <f t="shared" si="91"/>
        <v>0</v>
      </c>
      <c r="W331" s="105">
        <f t="shared" si="91"/>
        <v>0</v>
      </c>
      <c r="X331" s="105">
        <f t="shared" si="91"/>
        <v>0</v>
      </c>
      <c r="Y331" s="105">
        <f t="shared" si="91"/>
        <v>0</v>
      </c>
      <c r="Z331" s="105">
        <f t="shared" si="91"/>
        <v>0</v>
      </c>
      <c r="AA331" s="105">
        <f t="shared" si="90"/>
        <v>0</v>
      </c>
      <c r="AB331" s="105">
        <f t="shared" si="90"/>
        <v>0</v>
      </c>
      <c r="AC331" s="105">
        <f t="shared" si="90"/>
        <v>0</v>
      </c>
      <c r="AD331" s="105">
        <f t="shared" si="90"/>
        <v>0</v>
      </c>
      <c r="AE331" s="105">
        <f t="shared" si="90"/>
        <v>0</v>
      </c>
      <c r="AF331" s="105">
        <f t="shared" si="87"/>
        <v>0</v>
      </c>
    </row>
    <row r="332" spans="1:32" outlineLevel="2" x14ac:dyDescent="0.25">
      <c r="A332" s="103" t="str">
        <f t="shared" si="83"/>
        <v>SOUTH PRAIRIERolloffRORHAULHR25</v>
      </c>
      <c r="B332" s="103" t="s">
        <v>754</v>
      </c>
      <c r="C332" s="103" t="s">
        <v>755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29">
        <f t="shared" si="84"/>
        <v>0</v>
      </c>
      <c r="T332" s="105">
        <f t="shared" si="88"/>
        <v>0</v>
      </c>
      <c r="U332" s="105">
        <f t="shared" si="88"/>
        <v>0</v>
      </c>
      <c r="V332" s="105">
        <f t="shared" si="91"/>
        <v>0</v>
      </c>
      <c r="W332" s="105">
        <f t="shared" si="91"/>
        <v>0</v>
      </c>
      <c r="X332" s="105">
        <f t="shared" si="91"/>
        <v>0</v>
      </c>
      <c r="Y332" s="105">
        <f t="shared" si="91"/>
        <v>0</v>
      </c>
      <c r="Z332" s="105">
        <f t="shared" si="91"/>
        <v>0</v>
      </c>
      <c r="AA332" s="105">
        <f t="shared" si="90"/>
        <v>0</v>
      </c>
      <c r="AB332" s="105">
        <f t="shared" si="90"/>
        <v>0</v>
      </c>
      <c r="AC332" s="105">
        <f t="shared" si="90"/>
        <v>0</v>
      </c>
      <c r="AD332" s="105">
        <f t="shared" si="90"/>
        <v>0</v>
      </c>
      <c r="AE332" s="105">
        <f t="shared" si="90"/>
        <v>0</v>
      </c>
      <c r="AF332" s="105">
        <f t="shared" si="87"/>
        <v>0</v>
      </c>
    </row>
    <row r="333" spans="1:32" outlineLevel="2" x14ac:dyDescent="0.25">
      <c r="A333" s="103" t="str">
        <f t="shared" si="83"/>
        <v>SOUTH PRAIRIERolloffRORHAULHR30</v>
      </c>
      <c r="B333" s="103" t="s">
        <v>756</v>
      </c>
      <c r="C333" s="103" t="s">
        <v>757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29">
        <f t="shared" si="84"/>
        <v>0</v>
      </c>
      <c r="T333" s="105">
        <f t="shared" si="88"/>
        <v>0</v>
      </c>
      <c r="U333" s="105">
        <f t="shared" si="88"/>
        <v>0</v>
      </c>
      <c r="V333" s="105">
        <f t="shared" si="91"/>
        <v>0</v>
      </c>
      <c r="W333" s="105">
        <f t="shared" si="91"/>
        <v>0</v>
      </c>
      <c r="X333" s="105">
        <f t="shared" si="91"/>
        <v>0</v>
      </c>
      <c r="Y333" s="105">
        <f t="shared" si="91"/>
        <v>0</v>
      </c>
      <c r="Z333" s="105">
        <f t="shared" si="91"/>
        <v>0</v>
      </c>
      <c r="AA333" s="105">
        <f t="shared" si="90"/>
        <v>0</v>
      </c>
      <c r="AB333" s="105">
        <f t="shared" si="90"/>
        <v>0</v>
      </c>
      <c r="AC333" s="105">
        <f t="shared" si="90"/>
        <v>0</v>
      </c>
      <c r="AD333" s="105">
        <f t="shared" si="90"/>
        <v>0</v>
      </c>
      <c r="AE333" s="105">
        <f t="shared" si="90"/>
        <v>0</v>
      </c>
      <c r="AF333" s="105">
        <f t="shared" si="87"/>
        <v>0</v>
      </c>
    </row>
    <row r="334" spans="1:32" outlineLevel="2" x14ac:dyDescent="0.25">
      <c r="A334" s="103" t="str">
        <f t="shared" si="83"/>
        <v>SOUTH PRAIRIERolloffRORHAULHR40</v>
      </c>
      <c r="B334" s="103" t="s">
        <v>758</v>
      </c>
      <c r="C334" s="103" t="s">
        <v>759</v>
      </c>
      <c r="D334" s="127">
        <v>0</v>
      </c>
      <c r="E334" s="127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29">
        <f t="shared" si="84"/>
        <v>0</v>
      </c>
      <c r="T334" s="105">
        <f t="shared" si="88"/>
        <v>0</v>
      </c>
      <c r="U334" s="105">
        <f t="shared" si="88"/>
        <v>0</v>
      </c>
      <c r="V334" s="105">
        <f t="shared" si="91"/>
        <v>0</v>
      </c>
      <c r="W334" s="105">
        <f t="shared" si="91"/>
        <v>0</v>
      </c>
      <c r="X334" s="105">
        <f t="shared" si="91"/>
        <v>0</v>
      </c>
      <c r="Y334" s="105">
        <f t="shared" si="91"/>
        <v>0</v>
      </c>
      <c r="Z334" s="105">
        <f t="shared" si="91"/>
        <v>0</v>
      </c>
      <c r="AA334" s="105">
        <f t="shared" si="90"/>
        <v>0</v>
      </c>
      <c r="AB334" s="105">
        <f t="shared" si="90"/>
        <v>0</v>
      </c>
      <c r="AC334" s="105">
        <f t="shared" si="90"/>
        <v>0</v>
      </c>
      <c r="AD334" s="105">
        <f t="shared" si="90"/>
        <v>0</v>
      </c>
      <c r="AE334" s="105">
        <f t="shared" si="90"/>
        <v>0</v>
      </c>
      <c r="AF334" s="105">
        <f t="shared" si="87"/>
        <v>0</v>
      </c>
    </row>
    <row r="335" spans="1:32" outlineLevel="2" x14ac:dyDescent="0.25">
      <c r="A335" s="103" t="str">
        <f t="shared" si="83"/>
        <v>SOUTH PRAIRIERolloffRORHAULHR50</v>
      </c>
      <c r="B335" s="103" t="s">
        <v>760</v>
      </c>
      <c r="C335" s="103" t="s">
        <v>761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29">
        <f t="shared" si="84"/>
        <v>0</v>
      </c>
      <c r="T335" s="105">
        <f t="shared" si="88"/>
        <v>0</v>
      </c>
      <c r="U335" s="105">
        <f t="shared" si="88"/>
        <v>0</v>
      </c>
      <c r="V335" s="105">
        <f t="shared" si="91"/>
        <v>0</v>
      </c>
      <c r="W335" s="105">
        <f t="shared" si="91"/>
        <v>0</v>
      </c>
      <c r="X335" s="105">
        <f t="shared" si="91"/>
        <v>0</v>
      </c>
      <c r="Y335" s="105">
        <f t="shared" si="91"/>
        <v>0</v>
      </c>
      <c r="Z335" s="105">
        <f t="shared" si="91"/>
        <v>0</v>
      </c>
      <c r="AA335" s="105">
        <f t="shared" si="90"/>
        <v>0</v>
      </c>
      <c r="AB335" s="105">
        <f t="shared" si="90"/>
        <v>0</v>
      </c>
      <c r="AC335" s="105">
        <f t="shared" si="90"/>
        <v>0</v>
      </c>
      <c r="AD335" s="105">
        <f t="shared" si="90"/>
        <v>0</v>
      </c>
      <c r="AE335" s="105">
        <f t="shared" si="90"/>
        <v>0</v>
      </c>
      <c r="AF335" s="105">
        <f t="shared" si="87"/>
        <v>0</v>
      </c>
    </row>
    <row r="336" spans="1:32" outlineLevel="2" x14ac:dyDescent="0.25">
      <c r="A336" s="103" t="str">
        <f t="shared" si="83"/>
        <v>SOUTH PRAIRIERolloffRORHAULHRTL</v>
      </c>
      <c r="B336" s="103" t="s">
        <v>762</v>
      </c>
      <c r="C336" s="103" t="s">
        <v>763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29">
        <f t="shared" si="84"/>
        <v>0</v>
      </c>
      <c r="T336" s="105">
        <f t="shared" si="88"/>
        <v>0</v>
      </c>
      <c r="U336" s="105">
        <f t="shared" si="88"/>
        <v>0</v>
      </c>
      <c r="V336" s="105">
        <f t="shared" si="91"/>
        <v>0</v>
      </c>
      <c r="W336" s="105">
        <f t="shared" si="91"/>
        <v>0</v>
      </c>
      <c r="X336" s="105">
        <f t="shared" si="91"/>
        <v>0</v>
      </c>
      <c r="Y336" s="105">
        <f t="shared" si="91"/>
        <v>0</v>
      </c>
      <c r="Z336" s="105">
        <f t="shared" si="91"/>
        <v>0</v>
      </c>
      <c r="AA336" s="105">
        <f t="shared" si="90"/>
        <v>0</v>
      </c>
      <c r="AB336" s="105">
        <f t="shared" si="90"/>
        <v>0</v>
      </c>
      <c r="AC336" s="105">
        <f t="shared" si="90"/>
        <v>0</v>
      </c>
      <c r="AD336" s="105">
        <f t="shared" si="90"/>
        <v>0</v>
      </c>
      <c r="AE336" s="105">
        <f t="shared" si="90"/>
        <v>0</v>
      </c>
      <c r="AF336" s="105">
        <f t="shared" si="87"/>
        <v>0</v>
      </c>
    </row>
    <row r="337" spans="1:32" outlineLevel="2" x14ac:dyDescent="0.25">
      <c r="A337" s="103" t="str">
        <f t="shared" si="83"/>
        <v>SOUTH PRAIRIERolloffROSPC</v>
      </c>
      <c r="B337" s="103" t="s">
        <v>764</v>
      </c>
      <c r="C337" s="103" t="s">
        <v>765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29">
        <f t="shared" si="84"/>
        <v>0</v>
      </c>
      <c r="T337" s="105">
        <f t="shared" si="88"/>
        <v>0</v>
      </c>
      <c r="U337" s="105">
        <f t="shared" si="88"/>
        <v>0</v>
      </c>
      <c r="V337" s="105">
        <f t="shared" si="91"/>
        <v>0</v>
      </c>
      <c r="W337" s="105">
        <f t="shared" si="91"/>
        <v>0</v>
      </c>
      <c r="X337" s="105">
        <f t="shared" si="91"/>
        <v>0</v>
      </c>
      <c r="Y337" s="105">
        <f t="shared" si="91"/>
        <v>0</v>
      </c>
      <c r="Z337" s="105">
        <f t="shared" si="91"/>
        <v>0</v>
      </c>
      <c r="AA337" s="105">
        <f t="shared" si="90"/>
        <v>0</v>
      </c>
      <c r="AB337" s="105">
        <f t="shared" si="90"/>
        <v>0</v>
      </c>
      <c r="AC337" s="105">
        <f t="shared" si="90"/>
        <v>0</v>
      </c>
      <c r="AD337" s="105">
        <f t="shared" si="90"/>
        <v>0</v>
      </c>
      <c r="AE337" s="105">
        <f t="shared" si="90"/>
        <v>0</v>
      </c>
      <c r="AF337" s="105">
        <f t="shared" si="87"/>
        <v>0</v>
      </c>
    </row>
    <row r="338" spans="1:32" outlineLevel="2" x14ac:dyDescent="0.25">
      <c r="A338" s="103" t="str">
        <f t="shared" si="83"/>
        <v>SOUTH PRAIRIERolloffROTA</v>
      </c>
      <c r="B338" s="103" t="s">
        <v>766</v>
      </c>
      <c r="C338" s="103" t="s">
        <v>767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29">
        <f t="shared" si="84"/>
        <v>0</v>
      </c>
      <c r="T338" s="105">
        <f t="shared" si="88"/>
        <v>0</v>
      </c>
      <c r="U338" s="105">
        <f t="shared" si="88"/>
        <v>0</v>
      </c>
      <c r="V338" s="105">
        <f t="shared" si="91"/>
        <v>0</v>
      </c>
      <c r="W338" s="105">
        <f t="shared" si="91"/>
        <v>0</v>
      </c>
      <c r="X338" s="105">
        <f t="shared" si="91"/>
        <v>0</v>
      </c>
      <c r="Y338" s="105">
        <f t="shared" si="91"/>
        <v>0</v>
      </c>
      <c r="Z338" s="105">
        <f t="shared" si="91"/>
        <v>0</v>
      </c>
      <c r="AA338" s="105">
        <f t="shared" si="90"/>
        <v>0</v>
      </c>
      <c r="AB338" s="105">
        <f t="shared" si="90"/>
        <v>0</v>
      </c>
      <c r="AC338" s="105">
        <f t="shared" si="90"/>
        <v>0</v>
      </c>
      <c r="AD338" s="105">
        <f t="shared" si="90"/>
        <v>0</v>
      </c>
      <c r="AE338" s="105">
        <f t="shared" si="90"/>
        <v>0</v>
      </c>
      <c r="AF338" s="105">
        <f t="shared" si="87"/>
        <v>0</v>
      </c>
    </row>
    <row r="339" spans="1:32" outlineLevel="2" x14ac:dyDescent="0.25">
      <c r="A339" s="103" t="str">
        <f t="shared" ref="A339:A350" si="92">+$A$4&amp;$A$274&amp;B339</f>
        <v>SOUTH PRAIRIERolloffROWAIT</v>
      </c>
      <c r="B339" s="103" t="s">
        <v>768</v>
      </c>
      <c r="C339" s="103" t="s">
        <v>769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29">
        <f t="shared" ref="R339:R350" si="93">SUM(F339:Q339)</f>
        <v>0</v>
      </c>
      <c r="T339" s="105">
        <f t="shared" si="88"/>
        <v>0</v>
      </c>
      <c r="U339" s="105">
        <f t="shared" si="88"/>
        <v>0</v>
      </c>
      <c r="V339" s="105">
        <f t="shared" si="91"/>
        <v>0</v>
      </c>
      <c r="W339" s="105">
        <f t="shared" si="91"/>
        <v>0</v>
      </c>
      <c r="X339" s="105">
        <f t="shared" si="91"/>
        <v>0</v>
      </c>
      <c r="Y339" s="105">
        <f t="shared" si="91"/>
        <v>0</v>
      </c>
      <c r="Z339" s="105">
        <f t="shared" si="91"/>
        <v>0</v>
      </c>
      <c r="AA339" s="105">
        <f t="shared" si="90"/>
        <v>0</v>
      </c>
      <c r="AB339" s="105">
        <f t="shared" si="90"/>
        <v>0</v>
      </c>
      <c r="AC339" s="105">
        <f t="shared" si="90"/>
        <v>0</v>
      </c>
      <c r="AD339" s="105">
        <f t="shared" si="90"/>
        <v>0</v>
      </c>
      <c r="AE339" s="105">
        <f t="shared" si="90"/>
        <v>0</v>
      </c>
      <c r="AF339" s="105">
        <f t="shared" ref="AF339:AF350" si="94">+SUM(T339:AE339)/$AD$2</f>
        <v>0</v>
      </c>
    </row>
    <row r="340" spans="1:32" outlineLevel="2" x14ac:dyDescent="0.25">
      <c r="A340" s="103" t="str">
        <f t="shared" si="92"/>
        <v>SOUTH PRAIRIERolloffRTRIP-RO</v>
      </c>
      <c r="B340" s="103" t="s">
        <v>770</v>
      </c>
      <c r="C340" s="103" t="s">
        <v>771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29">
        <f t="shared" si="93"/>
        <v>0</v>
      </c>
      <c r="T340" s="105">
        <f t="shared" si="88"/>
        <v>0</v>
      </c>
      <c r="U340" s="105">
        <f t="shared" si="88"/>
        <v>0</v>
      </c>
      <c r="V340" s="105">
        <f t="shared" si="91"/>
        <v>0</v>
      </c>
      <c r="W340" s="105">
        <f t="shared" si="91"/>
        <v>0</v>
      </c>
      <c r="X340" s="105">
        <f t="shared" si="91"/>
        <v>0</v>
      </c>
      <c r="Y340" s="105">
        <f t="shared" si="91"/>
        <v>0</v>
      </c>
      <c r="Z340" s="105">
        <f t="shared" si="91"/>
        <v>0</v>
      </c>
      <c r="AA340" s="105">
        <f t="shared" si="90"/>
        <v>0</v>
      </c>
      <c r="AB340" s="105">
        <f t="shared" si="90"/>
        <v>0</v>
      </c>
      <c r="AC340" s="105">
        <f t="shared" si="90"/>
        <v>0</v>
      </c>
      <c r="AD340" s="105">
        <f t="shared" si="90"/>
        <v>0</v>
      </c>
      <c r="AE340" s="105">
        <f t="shared" si="90"/>
        <v>0</v>
      </c>
      <c r="AF340" s="105">
        <f t="shared" si="94"/>
        <v>0</v>
      </c>
    </row>
    <row r="341" spans="1:32" outlineLevel="2" x14ac:dyDescent="0.25">
      <c r="A341" s="103" t="str">
        <f t="shared" si="92"/>
        <v>SOUTH PRAIRIERolloffTHOUR</v>
      </c>
      <c r="B341" s="103" t="s">
        <v>772</v>
      </c>
      <c r="C341" s="103" t="s">
        <v>773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29">
        <f t="shared" si="93"/>
        <v>0</v>
      </c>
      <c r="T341" s="105">
        <f t="shared" si="88"/>
        <v>0</v>
      </c>
      <c r="U341" s="105">
        <f t="shared" si="88"/>
        <v>0</v>
      </c>
      <c r="V341" s="105">
        <f t="shared" si="91"/>
        <v>0</v>
      </c>
      <c r="W341" s="105">
        <f t="shared" si="91"/>
        <v>0</v>
      </c>
      <c r="X341" s="105">
        <f t="shared" si="91"/>
        <v>0</v>
      </c>
      <c r="Y341" s="105">
        <f t="shared" si="91"/>
        <v>0</v>
      </c>
      <c r="Z341" s="105">
        <f t="shared" si="91"/>
        <v>0</v>
      </c>
      <c r="AA341" s="105">
        <f t="shared" si="90"/>
        <v>0</v>
      </c>
      <c r="AB341" s="105">
        <f t="shared" si="90"/>
        <v>0</v>
      </c>
      <c r="AC341" s="105">
        <f t="shared" si="90"/>
        <v>0</v>
      </c>
      <c r="AD341" s="105">
        <f t="shared" si="90"/>
        <v>0</v>
      </c>
      <c r="AE341" s="105">
        <f t="shared" si="90"/>
        <v>0</v>
      </c>
      <c r="AF341" s="105">
        <f t="shared" si="94"/>
        <v>0</v>
      </c>
    </row>
    <row r="342" spans="1:32" outlineLevel="2" x14ac:dyDescent="0.25">
      <c r="A342" s="103" t="str">
        <f t="shared" si="92"/>
        <v>SOUTH PRAIRIERolloffADJRO</v>
      </c>
      <c r="B342" s="103" t="s">
        <v>774</v>
      </c>
      <c r="C342" s="103" t="s">
        <v>775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29">
        <f t="shared" si="93"/>
        <v>0</v>
      </c>
      <c r="T342" s="105">
        <f t="shared" si="88"/>
        <v>0</v>
      </c>
      <c r="U342" s="105">
        <f t="shared" si="88"/>
        <v>0</v>
      </c>
      <c r="V342" s="105">
        <f t="shared" si="91"/>
        <v>0</v>
      </c>
      <c r="W342" s="105">
        <f t="shared" si="91"/>
        <v>0</v>
      </c>
      <c r="X342" s="105">
        <f t="shared" si="91"/>
        <v>0</v>
      </c>
      <c r="Y342" s="105">
        <f t="shared" si="91"/>
        <v>0</v>
      </c>
      <c r="Z342" s="105">
        <f t="shared" si="91"/>
        <v>0</v>
      </c>
      <c r="AA342" s="105">
        <f t="shared" si="90"/>
        <v>0</v>
      </c>
      <c r="AB342" s="105">
        <f t="shared" si="90"/>
        <v>0</v>
      </c>
      <c r="AC342" s="105">
        <f t="shared" si="90"/>
        <v>0</v>
      </c>
      <c r="AD342" s="105">
        <f t="shared" si="90"/>
        <v>0</v>
      </c>
      <c r="AE342" s="105">
        <f t="shared" si="90"/>
        <v>0</v>
      </c>
      <c r="AF342" s="105">
        <f t="shared" si="94"/>
        <v>0</v>
      </c>
    </row>
    <row r="343" spans="1:32" outlineLevel="2" x14ac:dyDescent="0.25">
      <c r="A343" s="103" t="str">
        <f t="shared" si="92"/>
        <v>SOUTH PRAIRIERolloffCPCONNECT</v>
      </c>
      <c r="B343" s="103" t="s">
        <v>776</v>
      </c>
      <c r="C343" s="103" t="s">
        <v>777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29">
        <f t="shared" si="93"/>
        <v>0</v>
      </c>
      <c r="T343" s="105">
        <f t="shared" si="88"/>
        <v>0</v>
      </c>
      <c r="U343" s="105">
        <f t="shared" si="88"/>
        <v>0</v>
      </c>
      <c r="V343" s="105">
        <f t="shared" si="91"/>
        <v>0</v>
      </c>
      <c r="W343" s="105">
        <f t="shared" si="91"/>
        <v>0</v>
      </c>
      <c r="X343" s="105">
        <f t="shared" si="91"/>
        <v>0</v>
      </c>
      <c r="Y343" s="105">
        <f t="shared" si="91"/>
        <v>0</v>
      </c>
      <c r="Z343" s="105">
        <f t="shared" si="91"/>
        <v>0</v>
      </c>
      <c r="AA343" s="105">
        <f t="shared" si="90"/>
        <v>0</v>
      </c>
      <c r="AB343" s="105">
        <f t="shared" si="90"/>
        <v>0</v>
      </c>
      <c r="AC343" s="105">
        <f t="shared" si="90"/>
        <v>0</v>
      </c>
      <c r="AD343" s="105">
        <f t="shared" si="90"/>
        <v>0</v>
      </c>
      <c r="AE343" s="105">
        <f t="shared" si="90"/>
        <v>0</v>
      </c>
      <c r="AF343" s="105">
        <f t="shared" si="94"/>
        <v>0</v>
      </c>
    </row>
    <row r="344" spans="1:32" outlineLevel="2" x14ac:dyDescent="0.25">
      <c r="A344" s="103" t="str">
        <f t="shared" si="92"/>
        <v>SOUTH PRAIRIERolloffDELREC-RO</v>
      </c>
      <c r="B344" s="103" t="s">
        <v>778</v>
      </c>
      <c r="C344" s="103" t="s">
        <v>779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29">
        <f t="shared" si="93"/>
        <v>0</v>
      </c>
      <c r="T344" s="105">
        <f t="shared" si="88"/>
        <v>0</v>
      </c>
      <c r="U344" s="105">
        <f t="shared" si="88"/>
        <v>0</v>
      </c>
      <c r="V344" s="105">
        <f t="shared" si="91"/>
        <v>0</v>
      </c>
      <c r="W344" s="105">
        <f t="shared" si="91"/>
        <v>0</v>
      </c>
      <c r="X344" s="105">
        <f t="shared" si="91"/>
        <v>0</v>
      </c>
      <c r="Y344" s="105">
        <f t="shared" si="91"/>
        <v>0</v>
      </c>
      <c r="Z344" s="105">
        <f t="shared" si="91"/>
        <v>0</v>
      </c>
      <c r="AA344" s="105">
        <f t="shared" si="90"/>
        <v>0</v>
      </c>
      <c r="AB344" s="105">
        <f t="shared" si="90"/>
        <v>0</v>
      </c>
      <c r="AC344" s="105">
        <f t="shared" si="90"/>
        <v>0</v>
      </c>
      <c r="AD344" s="105">
        <f t="shared" si="90"/>
        <v>0</v>
      </c>
      <c r="AE344" s="105">
        <f t="shared" si="90"/>
        <v>0</v>
      </c>
      <c r="AF344" s="105">
        <f t="shared" si="94"/>
        <v>0</v>
      </c>
    </row>
    <row r="345" spans="1:32" outlineLevel="2" x14ac:dyDescent="0.25">
      <c r="A345" s="103" t="str">
        <f t="shared" si="92"/>
        <v>SOUTH PRAIRIERolloffFERRY</v>
      </c>
      <c r="B345" s="103" t="s">
        <v>780</v>
      </c>
      <c r="C345" s="103" t="s">
        <v>781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29">
        <f t="shared" si="93"/>
        <v>0</v>
      </c>
      <c r="T345" s="105">
        <f t="shared" si="88"/>
        <v>0</v>
      </c>
      <c r="U345" s="105">
        <f t="shared" si="88"/>
        <v>0</v>
      </c>
      <c r="V345" s="105">
        <f t="shared" si="91"/>
        <v>0</v>
      </c>
      <c r="W345" s="105">
        <f t="shared" si="91"/>
        <v>0</v>
      </c>
      <c r="X345" s="105">
        <f t="shared" si="91"/>
        <v>0</v>
      </c>
      <c r="Y345" s="105">
        <f t="shared" si="91"/>
        <v>0</v>
      </c>
      <c r="Z345" s="105">
        <f t="shared" si="91"/>
        <v>0</v>
      </c>
      <c r="AA345" s="105">
        <f t="shared" si="90"/>
        <v>0</v>
      </c>
      <c r="AB345" s="105">
        <f t="shared" si="90"/>
        <v>0</v>
      </c>
      <c r="AC345" s="105">
        <f t="shared" si="90"/>
        <v>0</v>
      </c>
      <c r="AD345" s="105">
        <f t="shared" si="90"/>
        <v>0</v>
      </c>
      <c r="AE345" s="105">
        <f t="shared" si="90"/>
        <v>0</v>
      </c>
      <c r="AF345" s="105">
        <f t="shared" si="94"/>
        <v>0</v>
      </c>
    </row>
    <row r="346" spans="1:32" outlineLevel="2" x14ac:dyDescent="0.25">
      <c r="A346" s="103" t="str">
        <f t="shared" si="92"/>
        <v>SOUTH PRAIRIERolloffRECYWPROCTRL</v>
      </c>
      <c r="B346" s="103" t="s">
        <v>782</v>
      </c>
      <c r="C346" s="103" t="s">
        <v>783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29">
        <f t="shared" si="93"/>
        <v>0</v>
      </c>
      <c r="T346" s="105">
        <f t="shared" si="88"/>
        <v>0</v>
      </c>
      <c r="U346" s="105">
        <f t="shared" si="88"/>
        <v>0</v>
      </c>
      <c r="V346" s="105">
        <f t="shared" si="91"/>
        <v>0</v>
      </c>
      <c r="W346" s="105">
        <f t="shared" si="91"/>
        <v>0</v>
      </c>
      <c r="X346" s="105">
        <f t="shared" si="91"/>
        <v>0</v>
      </c>
      <c r="Y346" s="105">
        <f t="shared" si="91"/>
        <v>0</v>
      </c>
      <c r="Z346" s="105">
        <f t="shared" si="91"/>
        <v>0</v>
      </c>
      <c r="AA346" s="105">
        <f t="shared" si="90"/>
        <v>0</v>
      </c>
      <c r="AB346" s="105">
        <f t="shared" si="90"/>
        <v>0</v>
      </c>
      <c r="AC346" s="105">
        <f t="shared" si="90"/>
        <v>0</v>
      </c>
      <c r="AD346" s="105">
        <f t="shared" si="90"/>
        <v>0</v>
      </c>
      <c r="AE346" s="105">
        <f t="shared" si="90"/>
        <v>0</v>
      </c>
      <c r="AF346" s="105">
        <f t="shared" si="94"/>
        <v>0</v>
      </c>
    </row>
    <row r="347" spans="1:32" outlineLevel="2" x14ac:dyDescent="0.25">
      <c r="A347" s="103" t="str">
        <f t="shared" si="92"/>
        <v>SOUTH PRAIRIERolloffROCLEAN</v>
      </c>
      <c r="B347" s="103" t="s">
        <v>784</v>
      </c>
      <c r="C347" s="103" t="s">
        <v>785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29">
        <f t="shared" si="93"/>
        <v>0</v>
      </c>
      <c r="T347" s="105">
        <f t="shared" si="88"/>
        <v>0</v>
      </c>
      <c r="U347" s="105">
        <f t="shared" si="88"/>
        <v>0</v>
      </c>
      <c r="V347" s="105">
        <f t="shared" si="91"/>
        <v>0</v>
      </c>
      <c r="W347" s="105">
        <f t="shared" si="91"/>
        <v>0</v>
      </c>
      <c r="X347" s="105">
        <f t="shared" si="91"/>
        <v>0</v>
      </c>
      <c r="Y347" s="105">
        <f t="shared" si="91"/>
        <v>0</v>
      </c>
      <c r="Z347" s="105">
        <f t="shared" si="91"/>
        <v>0</v>
      </c>
      <c r="AA347" s="105">
        <f t="shared" si="90"/>
        <v>0</v>
      </c>
      <c r="AB347" s="105">
        <f t="shared" si="90"/>
        <v>0</v>
      </c>
      <c r="AC347" s="105">
        <f t="shared" si="90"/>
        <v>0</v>
      </c>
      <c r="AD347" s="105">
        <f t="shared" si="90"/>
        <v>0</v>
      </c>
      <c r="AE347" s="105">
        <f t="shared" si="90"/>
        <v>0</v>
      </c>
      <c r="AF347" s="105">
        <f t="shared" si="94"/>
        <v>0</v>
      </c>
    </row>
    <row r="348" spans="1:32" outlineLevel="2" x14ac:dyDescent="0.25">
      <c r="A348" s="103" t="str">
        <f t="shared" si="92"/>
        <v>SOUTH PRAIRIERolloffRODEL</v>
      </c>
      <c r="B348" s="103" t="s">
        <v>786</v>
      </c>
      <c r="C348" s="103" t="s">
        <v>787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29">
        <f t="shared" si="93"/>
        <v>0</v>
      </c>
      <c r="T348" s="105">
        <f t="shared" si="88"/>
        <v>0</v>
      </c>
      <c r="U348" s="105">
        <f t="shared" si="88"/>
        <v>0</v>
      </c>
      <c r="V348" s="105">
        <f t="shared" si="91"/>
        <v>0</v>
      </c>
      <c r="W348" s="105">
        <f t="shared" si="91"/>
        <v>0</v>
      </c>
      <c r="X348" s="105">
        <f t="shared" si="91"/>
        <v>0</v>
      </c>
      <c r="Y348" s="105">
        <f t="shared" si="91"/>
        <v>0</v>
      </c>
      <c r="Z348" s="105">
        <f t="shared" si="91"/>
        <v>0</v>
      </c>
      <c r="AA348" s="105">
        <f t="shared" si="90"/>
        <v>0</v>
      </c>
      <c r="AB348" s="105">
        <f t="shared" si="90"/>
        <v>0</v>
      </c>
      <c r="AC348" s="105">
        <f t="shared" si="90"/>
        <v>0</v>
      </c>
      <c r="AD348" s="105">
        <f t="shared" si="90"/>
        <v>0</v>
      </c>
      <c r="AE348" s="105">
        <f t="shared" si="90"/>
        <v>0</v>
      </c>
      <c r="AF348" s="105">
        <f t="shared" si="94"/>
        <v>0</v>
      </c>
    </row>
    <row r="349" spans="1:32" outlineLevel="2" x14ac:dyDescent="0.25">
      <c r="A349" s="103" t="str">
        <f t="shared" si="92"/>
        <v>SOUTH PRAIRIERolloffROMILE</v>
      </c>
      <c r="B349" s="103" t="s">
        <v>788</v>
      </c>
      <c r="C349" s="103" t="s">
        <v>789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29">
        <f t="shared" si="93"/>
        <v>0</v>
      </c>
      <c r="T349" s="105">
        <f t="shared" si="88"/>
        <v>0</v>
      </c>
      <c r="U349" s="105">
        <f t="shared" si="88"/>
        <v>0</v>
      </c>
      <c r="V349" s="105">
        <f t="shared" si="91"/>
        <v>0</v>
      </c>
      <c r="W349" s="105">
        <f t="shared" si="91"/>
        <v>0</v>
      </c>
      <c r="X349" s="105">
        <f t="shared" si="91"/>
        <v>0</v>
      </c>
      <c r="Y349" s="105">
        <f t="shared" si="91"/>
        <v>0</v>
      </c>
      <c r="Z349" s="105">
        <f t="shared" si="91"/>
        <v>0</v>
      </c>
      <c r="AA349" s="105">
        <f t="shared" si="90"/>
        <v>0</v>
      </c>
      <c r="AB349" s="105">
        <f t="shared" si="90"/>
        <v>0</v>
      </c>
      <c r="AC349" s="105">
        <f t="shared" si="90"/>
        <v>0</v>
      </c>
      <c r="AD349" s="105">
        <f t="shared" si="90"/>
        <v>0</v>
      </c>
      <c r="AE349" s="105">
        <f t="shared" si="90"/>
        <v>0</v>
      </c>
      <c r="AF349" s="105">
        <f t="shared" si="94"/>
        <v>0</v>
      </c>
    </row>
    <row r="350" spans="1:32" outlineLevel="2" x14ac:dyDescent="0.25">
      <c r="A350" s="103" t="str">
        <f t="shared" si="92"/>
        <v>SOUTH PRAIRIERolloffRORELOCATE</v>
      </c>
      <c r="B350" s="103" t="s">
        <v>790</v>
      </c>
      <c r="C350" s="103" t="s">
        <v>791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29">
        <f t="shared" si="93"/>
        <v>0</v>
      </c>
      <c r="T350" s="105">
        <f t="shared" si="88"/>
        <v>0</v>
      </c>
      <c r="U350" s="105">
        <f t="shared" si="88"/>
        <v>0</v>
      </c>
      <c r="V350" s="105">
        <f t="shared" si="91"/>
        <v>0</v>
      </c>
      <c r="W350" s="105">
        <f t="shared" si="91"/>
        <v>0</v>
      </c>
      <c r="X350" s="105">
        <f t="shared" si="91"/>
        <v>0</v>
      </c>
      <c r="Y350" s="105">
        <f t="shared" si="91"/>
        <v>0</v>
      </c>
      <c r="Z350" s="105">
        <f t="shared" si="91"/>
        <v>0</v>
      </c>
      <c r="AA350" s="105">
        <f t="shared" si="90"/>
        <v>0</v>
      </c>
      <c r="AB350" s="105">
        <f t="shared" si="90"/>
        <v>0</v>
      </c>
      <c r="AC350" s="105">
        <f t="shared" si="90"/>
        <v>0</v>
      </c>
      <c r="AD350" s="105">
        <f t="shared" si="90"/>
        <v>0</v>
      </c>
      <c r="AE350" s="105">
        <f t="shared" si="90"/>
        <v>0</v>
      </c>
      <c r="AF350" s="105">
        <f t="shared" si="94"/>
        <v>0</v>
      </c>
    </row>
    <row r="351" spans="1:32" outlineLevel="1" x14ac:dyDescent="0.25">
      <c r="D351" s="127"/>
      <c r="E351" s="127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</row>
    <row r="352" spans="1:32" outlineLevel="1" x14ac:dyDescent="0.25">
      <c r="C352" s="135" t="s">
        <v>799</v>
      </c>
      <c r="D352" s="127"/>
      <c r="E352" s="127"/>
      <c r="F352" s="136">
        <f>SUM(F275:F351)</f>
        <v>0</v>
      </c>
      <c r="G352" s="136">
        <f t="shared" ref="G352:R352" si="95">SUM(G275:G351)</f>
        <v>0</v>
      </c>
      <c r="H352" s="136">
        <f t="shared" si="95"/>
        <v>0</v>
      </c>
      <c r="I352" s="136">
        <f t="shared" si="95"/>
        <v>0</v>
      </c>
      <c r="J352" s="136">
        <f t="shared" si="95"/>
        <v>0</v>
      </c>
      <c r="K352" s="136">
        <f t="shared" si="95"/>
        <v>0</v>
      </c>
      <c r="L352" s="136">
        <f t="shared" si="95"/>
        <v>0</v>
      </c>
      <c r="M352" s="136">
        <f t="shared" si="95"/>
        <v>0</v>
      </c>
      <c r="N352" s="136">
        <f t="shared" si="95"/>
        <v>0</v>
      </c>
      <c r="O352" s="136">
        <f t="shared" si="95"/>
        <v>0</v>
      </c>
      <c r="P352" s="136">
        <f t="shared" si="95"/>
        <v>0</v>
      </c>
      <c r="Q352" s="136">
        <f t="shared" si="95"/>
        <v>0</v>
      </c>
      <c r="R352" s="136">
        <f t="shared" si="95"/>
        <v>0</v>
      </c>
      <c r="T352" s="137">
        <f>+SUM(T275,T277:T279,T281:T282,T284:T285,T287:T294,T306:T314,T322:T336)</f>
        <v>0</v>
      </c>
      <c r="U352" s="137">
        <f t="shared" ref="U352:AF352" si="96">+SUM(U275,U277:U279,U281:U282,U284:U285,U287:U294,U306:U314,U322:U336)</f>
        <v>0</v>
      </c>
      <c r="V352" s="137">
        <f t="shared" si="96"/>
        <v>0</v>
      </c>
      <c r="W352" s="137">
        <f t="shared" si="96"/>
        <v>0</v>
      </c>
      <c r="X352" s="137">
        <f t="shared" si="96"/>
        <v>0</v>
      </c>
      <c r="Y352" s="137">
        <f t="shared" si="96"/>
        <v>0</v>
      </c>
      <c r="Z352" s="137">
        <f t="shared" si="96"/>
        <v>0</v>
      </c>
      <c r="AA352" s="137">
        <f t="shared" si="96"/>
        <v>0</v>
      </c>
      <c r="AB352" s="137">
        <f t="shared" si="96"/>
        <v>0</v>
      </c>
      <c r="AC352" s="137">
        <f t="shared" si="96"/>
        <v>0</v>
      </c>
      <c r="AD352" s="137">
        <f t="shared" si="96"/>
        <v>0</v>
      </c>
      <c r="AE352" s="137">
        <f t="shared" si="96"/>
        <v>0</v>
      </c>
      <c r="AF352" s="137">
        <f t="shared" si="96"/>
        <v>0</v>
      </c>
    </row>
    <row r="353" spans="1:32" outlineLevel="1" x14ac:dyDescent="0.25">
      <c r="D353" s="127"/>
      <c r="E353" s="127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5"/>
      <c r="AD353" s="105"/>
      <c r="AE353" s="105"/>
      <c r="AF353" s="105"/>
    </row>
    <row r="354" spans="1:32" outlineLevel="1" x14ac:dyDescent="0.25">
      <c r="B354" s="7" t="s">
        <v>800</v>
      </c>
      <c r="D354" s="127"/>
      <c r="E354" s="127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5"/>
      <c r="AD354" s="105"/>
      <c r="AE354" s="105"/>
      <c r="AF354" s="105"/>
    </row>
    <row r="355" spans="1:32" outlineLevel="2" x14ac:dyDescent="0.25">
      <c r="A355" s="103" t="str">
        <f>+$A$4&amp;$A$274&amp;B355</f>
        <v>SOUTH PRAIRIERolloffDISP</v>
      </c>
      <c r="B355" s="103" t="s">
        <v>801</v>
      </c>
      <c r="C355" s="103" t="s">
        <v>802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29">
        <f t="shared" ref="R355:R359" si="97">SUM(F355:Q355)</f>
        <v>0</v>
      </c>
      <c r="T355" s="105">
        <f t="shared" ref="T355:AE359" si="98">+IFERROR(F355/$D355,0)</f>
        <v>0</v>
      </c>
      <c r="U355" s="105">
        <f t="shared" si="98"/>
        <v>0</v>
      </c>
      <c r="V355" s="105">
        <f t="shared" si="98"/>
        <v>0</v>
      </c>
      <c r="W355" s="105">
        <f t="shared" si="98"/>
        <v>0</v>
      </c>
      <c r="X355" s="105">
        <f t="shared" si="98"/>
        <v>0</v>
      </c>
      <c r="Y355" s="105">
        <f t="shared" si="98"/>
        <v>0</v>
      </c>
      <c r="Z355" s="105">
        <f t="shared" si="98"/>
        <v>0</v>
      </c>
      <c r="AA355" s="105">
        <f t="shared" si="98"/>
        <v>0</v>
      </c>
      <c r="AB355" s="105">
        <f t="shared" si="98"/>
        <v>0</v>
      </c>
      <c r="AC355" s="105">
        <f t="shared" si="98"/>
        <v>0</v>
      </c>
      <c r="AD355" s="105">
        <f t="shared" si="98"/>
        <v>0</v>
      </c>
      <c r="AE355" s="105">
        <f t="shared" si="98"/>
        <v>0</v>
      </c>
      <c r="AF355" s="105">
        <f t="shared" ref="AF355:AF359" si="99">+SUM(T355:AE355)/$AD$2</f>
        <v>0</v>
      </c>
    </row>
    <row r="356" spans="1:32" outlineLevel="2" x14ac:dyDescent="0.25">
      <c r="A356" s="103" t="str">
        <f>+$A$4&amp;$A$274&amp;B356</f>
        <v>SOUTH PRAIRIERolloffDISP-ASB</v>
      </c>
      <c r="B356" s="103" t="s">
        <v>803</v>
      </c>
      <c r="C356" s="103" t="s">
        <v>804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29">
        <f t="shared" si="97"/>
        <v>0</v>
      </c>
      <c r="T356" s="105">
        <f t="shared" si="98"/>
        <v>0</v>
      </c>
      <c r="U356" s="105">
        <f t="shared" si="98"/>
        <v>0</v>
      </c>
      <c r="V356" s="105">
        <f t="shared" si="98"/>
        <v>0</v>
      </c>
      <c r="W356" s="105">
        <f t="shared" si="98"/>
        <v>0</v>
      </c>
      <c r="X356" s="105">
        <f t="shared" si="98"/>
        <v>0</v>
      </c>
      <c r="Y356" s="105">
        <f t="shared" si="98"/>
        <v>0</v>
      </c>
      <c r="Z356" s="105">
        <f t="shared" si="98"/>
        <v>0</v>
      </c>
      <c r="AA356" s="105">
        <f t="shared" si="98"/>
        <v>0</v>
      </c>
      <c r="AB356" s="105">
        <f t="shared" si="98"/>
        <v>0</v>
      </c>
      <c r="AC356" s="105">
        <f t="shared" si="98"/>
        <v>0</v>
      </c>
      <c r="AD356" s="105">
        <f t="shared" si="98"/>
        <v>0</v>
      </c>
      <c r="AE356" s="105">
        <f t="shared" si="98"/>
        <v>0</v>
      </c>
      <c r="AF356" s="105">
        <f t="shared" si="99"/>
        <v>0</v>
      </c>
    </row>
    <row r="357" spans="1:32" outlineLevel="2" x14ac:dyDescent="0.25">
      <c r="A357" s="103" t="str">
        <f>+$A$4&amp;$A$274&amp;B357</f>
        <v>SOUTH PRAIRIERolloffDISP-MAN</v>
      </c>
      <c r="B357" s="103" t="s">
        <v>805</v>
      </c>
      <c r="C357" s="103" t="s">
        <v>806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29">
        <f t="shared" si="97"/>
        <v>0</v>
      </c>
      <c r="T357" s="105">
        <f t="shared" si="98"/>
        <v>0</v>
      </c>
      <c r="U357" s="105">
        <f t="shared" si="98"/>
        <v>0</v>
      </c>
      <c r="V357" s="105">
        <f t="shared" si="98"/>
        <v>0</v>
      </c>
      <c r="W357" s="105">
        <f t="shared" si="98"/>
        <v>0</v>
      </c>
      <c r="X357" s="105">
        <f t="shared" si="98"/>
        <v>0</v>
      </c>
      <c r="Y357" s="105">
        <f t="shared" si="98"/>
        <v>0</v>
      </c>
      <c r="Z357" s="105">
        <f t="shared" si="98"/>
        <v>0</v>
      </c>
      <c r="AA357" s="105">
        <f t="shared" si="98"/>
        <v>0</v>
      </c>
      <c r="AB357" s="105">
        <f t="shared" si="98"/>
        <v>0</v>
      </c>
      <c r="AC357" s="105">
        <f t="shared" si="98"/>
        <v>0</v>
      </c>
      <c r="AD357" s="105">
        <f t="shared" si="98"/>
        <v>0</v>
      </c>
      <c r="AE357" s="105">
        <f t="shared" si="98"/>
        <v>0</v>
      </c>
      <c r="AF357" s="105">
        <f t="shared" si="99"/>
        <v>0</v>
      </c>
    </row>
    <row r="358" spans="1:32" outlineLevel="2" x14ac:dyDescent="0.25">
      <c r="A358" s="103" t="str">
        <f>+$A$4&amp;$A$274&amp;B358</f>
        <v>SOUTH PRAIRIERolloffDISP-RECY</v>
      </c>
      <c r="B358" s="103" t="s">
        <v>807</v>
      </c>
      <c r="C358" s="103" t="s">
        <v>808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29">
        <f t="shared" si="97"/>
        <v>0</v>
      </c>
      <c r="T358" s="105">
        <f t="shared" si="98"/>
        <v>0</v>
      </c>
      <c r="U358" s="105">
        <f t="shared" si="98"/>
        <v>0</v>
      </c>
      <c r="V358" s="105">
        <f t="shared" si="98"/>
        <v>0</v>
      </c>
      <c r="W358" s="105">
        <f t="shared" si="98"/>
        <v>0</v>
      </c>
      <c r="X358" s="105">
        <f t="shared" si="98"/>
        <v>0</v>
      </c>
      <c r="Y358" s="105">
        <f t="shared" si="98"/>
        <v>0</v>
      </c>
      <c r="Z358" s="105">
        <f t="shared" si="98"/>
        <v>0</v>
      </c>
      <c r="AA358" s="105">
        <f t="shared" si="98"/>
        <v>0</v>
      </c>
      <c r="AB358" s="105">
        <f t="shared" si="98"/>
        <v>0</v>
      </c>
      <c r="AC358" s="105">
        <f t="shared" si="98"/>
        <v>0</v>
      </c>
      <c r="AD358" s="105">
        <f t="shared" si="98"/>
        <v>0</v>
      </c>
      <c r="AE358" s="105">
        <f t="shared" si="98"/>
        <v>0</v>
      </c>
      <c r="AF358" s="105">
        <f t="shared" si="99"/>
        <v>0</v>
      </c>
    </row>
    <row r="359" spans="1:32" outlineLevel="2" x14ac:dyDescent="0.25">
      <c r="A359" s="103" t="str">
        <f>+$A$4&amp;$A$274&amp;B359</f>
        <v>SOUTH PRAIRIERolloffDISP-WD</v>
      </c>
      <c r="B359" s="103" t="s">
        <v>809</v>
      </c>
      <c r="C359" s="103" t="s">
        <v>810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29">
        <f t="shared" si="97"/>
        <v>0</v>
      </c>
      <c r="T359" s="105">
        <f t="shared" si="98"/>
        <v>0</v>
      </c>
      <c r="U359" s="105">
        <f t="shared" si="98"/>
        <v>0</v>
      </c>
      <c r="V359" s="105">
        <f t="shared" si="98"/>
        <v>0</v>
      </c>
      <c r="W359" s="105">
        <f t="shared" si="98"/>
        <v>0</v>
      </c>
      <c r="X359" s="105">
        <f t="shared" si="98"/>
        <v>0</v>
      </c>
      <c r="Y359" s="105">
        <f t="shared" si="98"/>
        <v>0</v>
      </c>
      <c r="Z359" s="105">
        <f t="shared" si="98"/>
        <v>0</v>
      </c>
      <c r="AA359" s="105">
        <f t="shared" si="98"/>
        <v>0</v>
      </c>
      <c r="AB359" s="105">
        <f t="shared" si="98"/>
        <v>0</v>
      </c>
      <c r="AC359" s="105">
        <f t="shared" si="98"/>
        <v>0</v>
      </c>
      <c r="AD359" s="105">
        <f t="shared" si="98"/>
        <v>0</v>
      </c>
      <c r="AE359" s="105">
        <f t="shared" si="98"/>
        <v>0</v>
      </c>
      <c r="AF359" s="105">
        <f t="shared" si="99"/>
        <v>0</v>
      </c>
    </row>
    <row r="360" spans="1:32" outlineLevel="1" x14ac:dyDescent="0.25">
      <c r="D360" s="127"/>
      <c r="E360" s="127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</row>
    <row r="361" spans="1:32" outlineLevel="1" x14ac:dyDescent="0.25">
      <c r="C361" s="135" t="s">
        <v>811</v>
      </c>
      <c r="D361" s="127"/>
      <c r="E361" s="127"/>
      <c r="F361" s="136">
        <f t="shared" ref="F361:R361" si="100">SUM(F355:F360)</f>
        <v>0</v>
      </c>
      <c r="G361" s="136">
        <f t="shared" si="100"/>
        <v>0</v>
      </c>
      <c r="H361" s="136">
        <f t="shared" si="100"/>
        <v>0</v>
      </c>
      <c r="I361" s="136">
        <f t="shared" si="100"/>
        <v>0</v>
      </c>
      <c r="J361" s="136">
        <f t="shared" si="100"/>
        <v>0</v>
      </c>
      <c r="K361" s="136">
        <f t="shared" si="100"/>
        <v>0</v>
      </c>
      <c r="L361" s="136">
        <f t="shared" si="100"/>
        <v>0</v>
      </c>
      <c r="M361" s="136">
        <f t="shared" si="100"/>
        <v>0</v>
      </c>
      <c r="N361" s="136">
        <f t="shared" si="100"/>
        <v>0</v>
      </c>
      <c r="O361" s="136">
        <f t="shared" si="100"/>
        <v>0</v>
      </c>
      <c r="P361" s="136">
        <f t="shared" si="100"/>
        <v>0</v>
      </c>
      <c r="Q361" s="136">
        <f t="shared" si="100"/>
        <v>0</v>
      </c>
      <c r="R361" s="136">
        <f t="shared" si="100"/>
        <v>0</v>
      </c>
      <c r="T361" s="137"/>
      <c r="U361" s="137"/>
      <c r="V361" s="137"/>
      <c r="W361" s="137"/>
      <c r="X361" s="137"/>
      <c r="Y361" s="137"/>
      <c r="Z361" s="137"/>
      <c r="AA361" s="137"/>
      <c r="AB361" s="137"/>
      <c r="AC361" s="137"/>
      <c r="AD361" s="137"/>
      <c r="AE361" s="137"/>
      <c r="AF361" s="137"/>
    </row>
    <row r="362" spans="1:32" outlineLevel="1" x14ac:dyDescent="0.25">
      <c r="D362" s="127"/>
      <c r="E362" s="127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5"/>
      <c r="AD362" s="105"/>
      <c r="AE362" s="105"/>
      <c r="AF362" s="105"/>
    </row>
    <row r="363" spans="1:32" outlineLevel="1" x14ac:dyDescent="0.25">
      <c r="D363" s="127"/>
      <c r="E363" s="127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</row>
    <row r="364" spans="1:32" s="7" customFormat="1" x14ac:dyDescent="0.25">
      <c r="B364" s="7" t="s">
        <v>812</v>
      </c>
      <c r="D364" s="127"/>
      <c r="E364" s="127"/>
      <c r="F364" s="144">
        <f t="shared" ref="F364:AF364" si="101">+F352+F361</f>
        <v>0</v>
      </c>
      <c r="G364" s="144">
        <f t="shared" si="101"/>
        <v>0</v>
      </c>
      <c r="H364" s="144">
        <f t="shared" si="101"/>
        <v>0</v>
      </c>
      <c r="I364" s="144">
        <f t="shared" si="101"/>
        <v>0</v>
      </c>
      <c r="J364" s="144">
        <f t="shared" si="101"/>
        <v>0</v>
      </c>
      <c r="K364" s="144">
        <f t="shared" si="101"/>
        <v>0</v>
      </c>
      <c r="L364" s="144">
        <f t="shared" si="101"/>
        <v>0</v>
      </c>
      <c r="M364" s="144">
        <f t="shared" si="101"/>
        <v>0</v>
      </c>
      <c r="N364" s="144">
        <f t="shared" si="101"/>
        <v>0</v>
      </c>
      <c r="O364" s="144">
        <f t="shared" si="101"/>
        <v>0</v>
      </c>
      <c r="P364" s="144">
        <f t="shared" si="101"/>
        <v>0</v>
      </c>
      <c r="Q364" s="144">
        <f t="shared" si="101"/>
        <v>0</v>
      </c>
      <c r="R364" s="129">
        <f t="shared" ref="R364" si="102">SUM(F364:Q364)</f>
        <v>0</v>
      </c>
      <c r="S364" s="109"/>
      <c r="T364" s="145">
        <f t="shared" si="101"/>
        <v>0</v>
      </c>
      <c r="U364" s="145">
        <f t="shared" si="101"/>
        <v>0</v>
      </c>
      <c r="V364" s="145">
        <f t="shared" si="101"/>
        <v>0</v>
      </c>
      <c r="W364" s="145">
        <f t="shared" si="101"/>
        <v>0</v>
      </c>
      <c r="X364" s="145">
        <f t="shared" si="101"/>
        <v>0</v>
      </c>
      <c r="Y364" s="145">
        <f t="shared" si="101"/>
        <v>0</v>
      </c>
      <c r="Z364" s="145">
        <f t="shared" si="101"/>
        <v>0</v>
      </c>
      <c r="AA364" s="145">
        <f t="shared" si="101"/>
        <v>0</v>
      </c>
      <c r="AB364" s="145">
        <f t="shared" si="101"/>
        <v>0</v>
      </c>
      <c r="AC364" s="145">
        <f t="shared" si="101"/>
        <v>0</v>
      </c>
      <c r="AD364" s="145">
        <f t="shared" si="101"/>
        <v>0</v>
      </c>
      <c r="AE364" s="145">
        <f t="shared" si="101"/>
        <v>0</v>
      </c>
      <c r="AF364" s="145">
        <f t="shared" si="101"/>
        <v>0</v>
      </c>
    </row>
    <row r="365" spans="1:32" s="7" customFormat="1" outlineLevel="1" x14ac:dyDescent="0.25">
      <c r="D365" s="127"/>
      <c r="E365" s="127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09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</row>
    <row r="366" spans="1:32" s="7" customFormat="1" outlineLevel="1" x14ac:dyDescent="0.25">
      <c r="D366" s="127"/>
      <c r="E366" s="127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09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</row>
    <row r="367" spans="1:32" outlineLevel="1" x14ac:dyDescent="0.25">
      <c r="A367" s="103" t="s">
        <v>30</v>
      </c>
      <c r="B367" s="121" t="s">
        <v>813</v>
      </c>
      <c r="D367" s="127"/>
      <c r="E367" s="127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5"/>
      <c r="AD367" s="105"/>
      <c r="AE367" s="105"/>
      <c r="AF367" s="105"/>
    </row>
    <row r="368" spans="1:32" outlineLevel="2" x14ac:dyDescent="0.25">
      <c r="A368" s="103" t="str">
        <f>+$A$4&amp;$A$367&amp;B368</f>
        <v>SOUTH PRAIRIEMedical WasteMD10</v>
      </c>
      <c r="B368" s="103" t="s">
        <v>814</v>
      </c>
      <c r="C368" s="103" t="s">
        <v>815</v>
      </c>
      <c r="D368" s="127">
        <v>0</v>
      </c>
      <c r="E368" s="127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29">
        <f t="shared" ref="R368:R370" si="103">SUM(F368:Q368)</f>
        <v>0</v>
      </c>
      <c r="T368" s="105">
        <f t="shared" ref="T368:AE370" si="104">+IFERROR(F368/$D368,0)</f>
        <v>0</v>
      </c>
      <c r="U368" s="105">
        <f t="shared" si="104"/>
        <v>0</v>
      </c>
      <c r="V368" s="105">
        <f t="shared" si="104"/>
        <v>0</v>
      </c>
      <c r="W368" s="105">
        <f t="shared" si="104"/>
        <v>0</v>
      </c>
      <c r="X368" s="105">
        <f t="shared" si="104"/>
        <v>0</v>
      </c>
      <c r="Y368" s="105">
        <f t="shared" si="104"/>
        <v>0</v>
      </c>
      <c r="Z368" s="105">
        <f t="shared" si="104"/>
        <v>0</v>
      </c>
      <c r="AA368" s="105">
        <f t="shared" si="104"/>
        <v>0</v>
      </c>
      <c r="AB368" s="105">
        <f t="shared" si="104"/>
        <v>0</v>
      </c>
      <c r="AC368" s="105">
        <f t="shared" si="104"/>
        <v>0</v>
      </c>
      <c r="AD368" s="105">
        <f t="shared" si="104"/>
        <v>0</v>
      </c>
      <c r="AE368" s="105">
        <f t="shared" si="104"/>
        <v>0</v>
      </c>
      <c r="AF368" s="105">
        <f t="shared" ref="AF368:AF370" si="105">+SUM(T368:AE368)/$AD$2</f>
        <v>0</v>
      </c>
    </row>
    <row r="369" spans="1:32" outlineLevel="2" x14ac:dyDescent="0.25">
      <c r="A369" s="103" t="str">
        <f>+$A$4&amp;$A$367&amp;B369</f>
        <v>SOUTH PRAIRIEMedical WasteMD20</v>
      </c>
      <c r="B369" s="103" t="s">
        <v>816</v>
      </c>
      <c r="C369" s="103" t="s">
        <v>817</v>
      </c>
      <c r="D369" s="127">
        <v>0</v>
      </c>
      <c r="E369" s="127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29">
        <f t="shared" si="103"/>
        <v>0</v>
      </c>
      <c r="T369" s="105">
        <f t="shared" si="104"/>
        <v>0</v>
      </c>
      <c r="U369" s="105">
        <f t="shared" si="104"/>
        <v>0</v>
      </c>
      <c r="V369" s="105">
        <f t="shared" si="104"/>
        <v>0</v>
      </c>
      <c r="W369" s="105">
        <f t="shared" si="104"/>
        <v>0</v>
      </c>
      <c r="X369" s="105">
        <f t="shared" si="104"/>
        <v>0</v>
      </c>
      <c r="Y369" s="105">
        <f t="shared" si="104"/>
        <v>0</v>
      </c>
      <c r="Z369" s="105">
        <f t="shared" si="104"/>
        <v>0</v>
      </c>
      <c r="AA369" s="105">
        <f t="shared" si="104"/>
        <v>0</v>
      </c>
      <c r="AB369" s="105">
        <f t="shared" si="104"/>
        <v>0</v>
      </c>
      <c r="AC369" s="105">
        <f t="shared" si="104"/>
        <v>0</v>
      </c>
      <c r="AD369" s="105">
        <f t="shared" si="104"/>
        <v>0</v>
      </c>
      <c r="AE369" s="105">
        <f t="shared" si="104"/>
        <v>0</v>
      </c>
      <c r="AF369" s="105">
        <f t="shared" si="105"/>
        <v>0</v>
      </c>
    </row>
    <row r="370" spans="1:32" outlineLevel="2" x14ac:dyDescent="0.25">
      <c r="A370" s="103" t="str">
        <f>+$A$4&amp;$A$367&amp;B370</f>
        <v>SOUTH PRAIRIEMedical WasteMD35</v>
      </c>
      <c r="B370" s="103" t="s">
        <v>818</v>
      </c>
      <c r="C370" s="103" t="s">
        <v>819</v>
      </c>
      <c r="D370" s="127">
        <v>0</v>
      </c>
      <c r="E370" s="127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f t="shared" si="103"/>
        <v>0</v>
      </c>
      <c r="T370" s="105">
        <f t="shared" si="104"/>
        <v>0</v>
      </c>
      <c r="U370" s="105">
        <f t="shared" si="104"/>
        <v>0</v>
      </c>
      <c r="V370" s="105">
        <f t="shared" si="104"/>
        <v>0</v>
      </c>
      <c r="W370" s="105">
        <f t="shared" si="104"/>
        <v>0</v>
      </c>
      <c r="X370" s="105">
        <f t="shared" si="104"/>
        <v>0</v>
      </c>
      <c r="Y370" s="105">
        <f t="shared" si="104"/>
        <v>0</v>
      </c>
      <c r="Z370" s="105">
        <f t="shared" si="104"/>
        <v>0</v>
      </c>
      <c r="AA370" s="105">
        <f t="shared" si="104"/>
        <v>0</v>
      </c>
      <c r="AB370" s="105">
        <f t="shared" si="104"/>
        <v>0</v>
      </c>
      <c r="AC370" s="105">
        <f t="shared" si="104"/>
        <v>0</v>
      </c>
      <c r="AD370" s="105">
        <f t="shared" si="104"/>
        <v>0</v>
      </c>
      <c r="AE370" s="105">
        <f t="shared" si="104"/>
        <v>0</v>
      </c>
      <c r="AF370" s="105">
        <f t="shared" si="105"/>
        <v>0</v>
      </c>
    </row>
    <row r="371" spans="1:32" outlineLevel="1" x14ac:dyDescent="0.25">
      <c r="D371" s="127"/>
      <c r="E371" s="127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5"/>
      <c r="AD371" s="105"/>
      <c r="AE371" s="105"/>
      <c r="AF371" s="105"/>
    </row>
    <row r="372" spans="1:32" outlineLevel="1" x14ac:dyDescent="0.25">
      <c r="C372" s="135" t="s">
        <v>826</v>
      </c>
      <c r="D372" s="127"/>
      <c r="E372" s="127"/>
      <c r="F372" s="136">
        <f t="shared" ref="F372:R372" si="106">+SUM(F368:F371)</f>
        <v>0</v>
      </c>
      <c r="G372" s="136">
        <f t="shared" si="106"/>
        <v>0</v>
      </c>
      <c r="H372" s="136">
        <f t="shared" si="106"/>
        <v>0</v>
      </c>
      <c r="I372" s="136">
        <f t="shared" si="106"/>
        <v>0</v>
      </c>
      <c r="J372" s="136">
        <f t="shared" si="106"/>
        <v>0</v>
      </c>
      <c r="K372" s="136">
        <f t="shared" si="106"/>
        <v>0</v>
      </c>
      <c r="L372" s="136">
        <f t="shared" si="106"/>
        <v>0</v>
      </c>
      <c r="M372" s="136">
        <f t="shared" si="106"/>
        <v>0</v>
      </c>
      <c r="N372" s="136">
        <f t="shared" si="106"/>
        <v>0</v>
      </c>
      <c r="O372" s="136">
        <f t="shared" si="106"/>
        <v>0</v>
      </c>
      <c r="P372" s="136">
        <f t="shared" si="106"/>
        <v>0</v>
      </c>
      <c r="Q372" s="136">
        <f t="shared" si="106"/>
        <v>0</v>
      </c>
      <c r="R372" s="136">
        <f t="shared" si="106"/>
        <v>0</v>
      </c>
      <c r="T372" s="137">
        <f t="shared" ref="T372:AF372" si="107">+SUM(T368:T371)</f>
        <v>0</v>
      </c>
      <c r="U372" s="137">
        <f t="shared" si="107"/>
        <v>0</v>
      </c>
      <c r="V372" s="137">
        <f t="shared" si="107"/>
        <v>0</v>
      </c>
      <c r="W372" s="137">
        <f t="shared" si="107"/>
        <v>0</v>
      </c>
      <c r="X372" s="137">
        <f t="shared" si="107"/>
        <v>0</v>
      </c>
      <c r="Y372" s="137">
        <f t="shared" si="107"/>
        <v>0</v>
      </c>
      <c r="Z372" s="137">
        <f t="shared" si="107"/>
        <v>0</v>
      </c>
      <c r="AA372" s="137">
        <f t="shared" si="107"/>
        <v>0</v>
      </c>
      <c r="AB372" s="137">
        <f t="shared" si="107"/>
        <v>0</v>
      </c>
      <c r="AC372" s="137">
        <f t="shared" si="107"/>
        <v>0</v>
      </c>
      <c r="AD372" s="137">
        <f t="shared" si="107"/>
        <v>0</v>
      </c>
      <c r="AE372" s="137">
        <f t="shared" si="107"/>
        <v>0</v>
      </c>
      <c r="AF372" s="137">
        <f t="shared" si="107"/>
        <v>0</v>
      </c>
    </row>
    <row r="373" spans="1:32" outlineLevel="1" x14ac:dyDescent="0.25">
      <c r="C373" s="135"/>
      <c r="D373" s="127"/>
      <c r="E373" s="127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</row>
    <row r="374" spans="1:32" outlineLevel="1" x14ac:dyDescent="0.25">
      <c r="D374" s="127"/>
      <c r="E374" s="127"/>
      <c r="F374" s="148"/>
      <c r="G374" s="148"/>
      <c r="H374" s="148"/>
      <c r="I374" s="148"/>
      <c r="J374" s="148"/>
      <c r="K374" s="148"/>
      <c r="L374" s="148"/>
      <c r="M374" s="148"/>
      <c r="N374" s="148"/>
      <c r="O374" s="148"/>
      <c r="P374" s="148"/>
      <c r="Q374" s="148"/>
      <c r="R374" s="148"/>
      <c r="T374" s="149"/>
      <c r="U374" s="149"/>
      <c r="V374" s="149"/>
      <c r="W374" s="149"/>
      <c r="X374" s="149"/>
      <c r="Y374" s="149"/>
      <c r="Z374" s="149"/>
      <c r="AA374" s="149"/>
      <c r="AB374" s="149"/>
      <c r="AC374" s="149"/>
      <c r="AD374" s="149"/>
      <c r="AE374" s="149"/>
      <c r="AF374" s="149"/>
    </row>
    <row r="375" spans="1:32" s="7" customFormat="1" x14ac:dyDescent="0.25">
      <c r="B375" s="7" t="s">
        <v>827</v>
      </c>
      <c r="D375" s="127"/>
      <c r="E375" s="127"/>
      <c r="F375" s="144">
        <f>+F372</f>
        <v>0</v>
      </c>
      <c r="G375" s="144">
        <f t="shared" ref="G375:Q375" si="108">+G372</f>
        <v>0</v>
      </c>
      <c r="H375" s="144">
        <f t="shared" si="108"/>
        <v>0</v>
      </c>
      <c r="I375" s="144">
        <f t="shared" si="108"/>
        <v>0</v>
      </c>
      <c r="J375" s="144">
        <f t="shared" si="108"/>
        <v>0</v>
      </c>
      <c r="K375" s="144">
        <f t="shared" si="108"/>
        <v>0</v>
      </c>
      <c r="L375" s="144">
        <f t="shared" si="108"/>
        <v>0</v>
      </c>
      <c r="M375" s="144">
        <f t="shared" si="108"/>
        <v>0</v>
      </c>
      <c r="N375" s="144">
        <f t="shared" si="108"/>
        <v>0</v>
      </c>
      <c r="O375" s="144">
        <f t="shared" si="108"/>
        <v>0</v>
      </c>
      <c r="P375" s="144">
        <f t="shared" si="108"/>
        <v>0</v>
      </c>
      <c r="Q375" s="144">
        <f t="shared" si="108"/>
        <v>0</v>
      </c>
      <c r="R375" s="129">
        <f t="shared" ref="R375" si="109">SUM(F375:Q375)</f>
        <v>0</v>
      </c>
      <c r="S375" s="109"/>
      <c r="T375" s="145">
        <f t="shared" ref="T375:AF375" si="110">+T372</f>
        <v>0</v>
      </c>
      <c r="U375" s="145">
        <f t="shared" si="110"/>
        <v>0</v>
      </c>
      <c r="V375" s="145">
        <f t="shared" si="110"/>
        <v>0</v>
      </c>
      <c r="W375" s="145">
        <f t="shared" si="110"/>
        <v>0</v>
      </c>
      <c r="X375" s="145">
        <f t="shared" si="110"/>
        <v>0</v>
      </c>
      <c r="Y375" s="145">
        <f t="shared" si="110"/>
        <v>0</v>
      </c>
      <c r="Z375" s="145">
        <f t="shared" si="110"/>
        <v>0</v>
      </c>
      <c r="AA375" s="145">
        <f t="shared" si="110"/>
        <v>0</v>
      </c>
      <c r="AB375" s="145">
        <f t="shared" si="110"/>
        <v>0</v>
      </c>
      <c r="AC375" s="145">
        <f t="shared" si="110"/>
        <v>0</v>
      </c>
      <c r="AD375" s="145">
        <f t="shared" si="110"/>
        <v>0</v>
      </c>
      <c r="AE375" s="145">
        <f t="shared" si="110"/>
        <v>0</v>
      </c>
      <c r="AF375" s="145">
        <f t="shared" si="110"/>
        <v>0</v>
      </c>
    </row>
    <row r="376" spans="1:32" s="7" customFormat="1" outlineLevel="1" x14ac:dyDescent="0.25">
      <c r="D376" s="127"/>
      <c r="E376" s="127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09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</row>
    <row r="377" spans="1:32" s="7" customFormat="1" outlineLevel="1" x14ac:dyDescent="0.25">
      <c r="D377" s="127"/>
      <c r="E377" s="127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09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</row>
    <row r="378" spans="1:32" outlineLevel="1" x14ac:dyDescent="0.25">
      <c r="A378" s="103" t="s">
        <v>865</v>
      </c>
      <c r="B378" s="121" t="s">
        <v>829</v>
      </c>
      <c r="D378" s="127"/>
      <c r="E378" s="127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5"/>
      <c r="AD378" s="105"/>
      <c r="AE378" s="105"/>
      <c r="AF378" s="105"/>
    </row>
    <row r="379" spans="1:32" outlineLevel="2" x14ac:dyDescent="0.25">
      <c r="A379" s="103" t="str">
        <f t="shared" ref="A379:A387" si="111">+$A$4&amp;$A$378&amp;B379</f>
        <v>SOUTH PRAIRIEAccountingADJ-SB</v>
      </c>
      <c r="B379" s="103" t="s">
        <v>830</v>
      </c>
      <c r="C379" s="103" t="s">
        <v>831</v>
      </c>
      <c r="D379" s="127">
        <v>0</v>
      </c>
      <c r="E379" s="127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f t="shared" ref="R379:R387" si="112">SUM(F379:Q379)</f>
        <v>0</v>
      </c>
      <c r="T379" s="105">
        <f t="shared" ref="T379:AE387" si="113">+IFERROR(F379/$D379,0)</f>
        <v>0</v>
      </c>
      <c r="U379" s="105">
        <f t="shared" si="113"/>
        <v>0</v>
      </c>
      <c r="V379" s="105">
        <f t="shared" si="113"/>
        <v>0</v>
      </c>
      <c r="W379" s="105">
        <f t="shared" si="113"/>
        <v>0</v>
      </c>
      <c r="X379" s="105">
        <f t="shared" si="113"/>
        <v>0</v>
      </c>
      <c r="Y379" s="105">
        <f t="shared" si="113"/>
        <v>0</v>
      </c>
      <c r="Z379" s="105">
        <f t="shared" si="113"/>
        <v>0</v>
      </c>
      <c r="AA379" s="105">
        <f t="shared" si="113"/>
        <v>0</v>
      </c>
      <c r="AB379" s="105">
        <f t="shared" si="113"/>
        <v>0</v>
      </c>
      <c r="AC379" s="105">
        <f t="shared" si="113"/>
        <v>0</v>
      </c>
      <c r="AD379" s="105">
        <f t="shared" si="113"/>
        <v>0</v>
      </c>
      <c r="AE379" s="105">
        <f t="shared" si="113"/>
        <v>0</v>
      </c>
      <c r="AF379" s="105">
        <f t="shared" ref="AF379:AF387" si="114">+SUM(T379:AE379)/$AD$2</f>
        <v>0</v>
      </c>
    </row>
    <row r="380" spans="1:32" outlineLevel="2" x14ac:dyDescent="0.25">
      <c r="A380" s="103" t="str">
        <f t="shared" si="111"/>
        <v>SOUTH PRAIRIEAccountingADJTAX</v>
      </c>
      <c r="B380" s="103" t="s">
        <v>832</v>
      </c>
      <c r="C380" s="103" t="s">
        <v>833</v>
      </c>
      <c r="D380" s="127">
        <v>0</v>
      </c>
      <c r="E380" s="127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f t="shared" si="112"/>
        <v>0</v>
      </c>
      <c r="T380" s="105">
        <f t="shared" si="113"/>
        <v>0</v>
      </c>
      <c r="U380" s="105">
        <f t="shared" si="113"/>
        <v>0</v>
      </c>
      <c r="V380" s="105">
        <f t="shared" si="113"/>
        <v>0</v>
      </c>
      <c r="W380" s="105">
        <f t="shared" si="113"/>
        <v>0</v>
      </c>
      <c r="X380" s="105">
        <f t="shared" si="113"/>
        <v>0</v>
      </c>
      <c r="Y380" s="105">
        <f t="shared" si="113"/>
        <v>0</v>
      </c>
      <c r="Z380" s="105">
        <f t="shared" si="113"/>
        <v>0</v>
      </c>
      <c r="AA380" s="105">
        <f t="shared" si="113"/>
        <v>0</v>
      </c>
      <c r="AB380" s="105">
        <f t="shared" si="113"/>
        <v>0</v>
      </c>
      <c r="AC380" s="105">
        <f t="shared" si="113"/>
        <v>0</v>
      </c>
      <c r="AD380" s="105">
        <f t="shared" si="113"/>
        <v>0</v>
      </c>
      <c r="AE380" s="105">
        <f t="shared" si="113"/>
        <v>0</v>
      </c>
      <c r="AF380" s="105">
        <f t="shared" si="114"/>
        <v>0</v>
      </c>
    </row>
    <row r="381" spans="1:32" outlineLevel="2" x14ac:dyDescent="0.25">
      <c r="A381" s="103" t="str">
        <f t="shared" si="111"/>
        <v>SOUTH PRAIRIEAccountingEMPLOYEE</v>
      </c>
      <c r="B381" s="103" t="s">
        <v>834</v>
      </c>
      <c r="C381" s="103" t="s">
        <v>835</v>
      </c>
      <c r="D381" s="127">
        <v>0</v>
      </c>
      <c r="E381" s="127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f t="shared" si="112"/>
        <v>0</v>
      </c>
      <c r="T381" s="105">
        <f t="shared" si="113"/>
        <v>0</v>
      </c>
      <c r="U381" s="105">
        <f t="shared" si="113"/>
        <v>0</v>
      </c>
      <c r="V381" s="105">
        <f t="shared" si="113"/>
        <v>0</v>
      </c>
      <c r="W381" s="105">
        <f t="shared" si="113"/>
        <v>0</v>
      </c>
      <c r="X381" s="105">
        <f t="shared" si="113"/>
        <v>0</v>
      </c>
      <c r="Y381" s="105">
        <f t="shared" si="113"/>
        <v>0</v>
      </c>
      <c r="Z381" s="105">
        <f t="shared" si="113"/>
        <v>0</v>
      </c>
      <c r="AA381" s="105">
        <f t="shared" si="113"/>
        <v>0</v>
      </c>
      <c r="AB381" s="105">
        <f t="shared" si="113"/>
        <v>0</v>
      </c>
      <c r="AC381" s="105">
        <f t="shared" si="113"/>
        <v>0</v>
      </c>
      <c r="AD381" s="105">
        <f t="shared" si="113"/>
        <v>0</v>
      </c>
      <c r="AE381" s="105">
        <f t="shared" si="113"/>
        <v>0</v>
      </c>
      <c r="AF381" s="105">
        <f t="shared" si="114"/>
        <v>0</v>
      </c>
    </row>
    <row r="382" spans="1:32" outlineLevel="2" x14ac:dyDescent="0.25">
      <c r="A382" s="103" t="str">
        <f t="shared" si="111"/>
        <v>SOUTH PRAIRIEAccountingFINCHG</v>
      </c>
      <c r="B382" s="103" t="s">
        <v>836</v>
      </c>
      <c r="C382" s="103" t="s">
        <v>837</v>
      </c>
      <c r="D382" s="127">
        <v>0</v>
      </c>
      <c r="E382" s="127">
        <v>0</v>
      </c>
      <c r="F382" s="129">
        <v>6.1999999999999993</v>
      </c>
      <c r="G382" s="129">
        <v>7.09</v>
      </c>
      <c r="H382" s="129">
        <v>10.690000000000001</v>
      </c>
      <c r="I382" s="129">
        <v>8.8550000000000004</v>
      </c>
      <c r="J382" s="129">
        <v>11.545</v>
      </c>
      <c r="K382" s="129">
        <v>3.1749999999999998</v>
      </c>
      <c r="L382" s="129">
        <v>2.1749999999999998</v>
      </c>
      <c r="M382" s="129">
        <v>4.7149999999999999</v>
      </c>
      <c r="N382" s="129">
        <v>6.8949999999999996</v>
      </c>
      <c r="O382" s="129">
        <v>0</v>
      </c>
      <c r="P382" s="129">
        <v>0</v>
      </c>
      <c r="Q382" s="129">
        <v>0</v>
      </c>
      <c r="R382" s="129">
        <f t="shared" si="112"/>
        <v>61.339999999999989</v>
      </c>
      <c r="T382" s="105">
        <f t="shared" si="113"/>
        <v>0</v>
      </c>
      <c r="U382" s="105">
        <f t="shared" si="113"/>
        <v>0</v>
      </c>
      <c r="V382" s="105">
        <f t="shared" si="113"/>
        <v>0</v>
      </c>
      <c r="W382" s="105">
        <f t="shared" si="113"/>
        <v>0</v>
      </c>
      <c r="X382" s="105">
        <f t="shared" si="113"/>
        <v>0</v>
      </c>
      <c r="Y382" s="105">
        <f t="shared" si="113"/>
        <v>0</v>
      </c>
      <c r="Z382" s="105">
        <f t="shared" si="113"/>
        <v>0</v>
      </c>
      <c r="AA382" s="105">
        <f t="shared" si="113"/>
        <v>0</v>
      </c>
      <c r="AB382" s="105">
        <f t="shared" si="113"/>
        <v>0</v>
      </c>
      <c r="AC382" s="105">
        <f t="shared" si="113"/>
        <v>0</v>
      </c>
      <c r="AD382" s="105">
        <f t="shared" si="113"/>
        <v>0</v>
      </c>
      <c r="AE382" s="105">
        <f t="shared" si="113"/>
        <v>0</v>
      </c>
      <c r="AF382" s="105">
        <f t="shared" si="114"/>
        <v>0</v>
      </c>
    </row>
    <row r="383" spans="1:32" outlineLevel="2" x14ac:dyDescent="0.25">
      <c r="A383" s="103" t="str">
        <f t="shared" si="111"/>
        <v>SOUTH PRAIRIEAccountingLEGAL-COM</v>
      </c>
      <c r="B383" s="103" t="s">
        <v>838</v>
      </c>
      <c r="C383" s="103" t="s">
        <v>839</v>
      </c>
      <c r="D383" s="127">
        <v>0</v>
      </c>
      <c r="E383" s="127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f t="shared" si="112"/>
        <v>0</v>
      </c>
      <c r="T383" s="105">
        <f t="shared" si="113"/>
        <v>0</v>
      </c>
      <c r="U383" s="105">
        <f t="shared" si="113"/>
        <v>0</v>
      </c>
      <c r="V383" s="105">
        <f t="shared" si="113"/>
        <v>0</v>
      </c>
      <c r="W383" s="105">
        <f t="shared" si="113"/>
        <v>0</v>
      </c>
      <c r="X383" s="105">
        <f t="shared" si="113"/>
        <v>0</v>
      </c>
      <c r="Y383" s="105">
        <f t="shared" si="113"/>
        <v>0</v>
      </c>
      <c r="Z383" s="105">
        <f t="shared" si="113"/>
        <v>0</v>
      </c>
      <c r="AA383" s="105">
        <f t="shared" si="113"/>
        <v>0</v>
      </c>
      <c r="AB383" s="105">
        <f t="shared" si="113"/>
        <v>0</v>
      </c>
      <c r="AC383" s="105">
        <f t="shared" si="113"/>
        <v>0</v>
      </c>
      <c r="AD383" s="105">
        <f t="shared" si="113"/>
        <v>0</v>
      </c>
      <c r="AE383" s="105">
        <f t="shared" si="113"/>
        <v>0</v>
      </c>
      <c r="AF383" s="105">
        <f t="shared" si="114"/>
        <v>0</v>
      </c>
    </row>
    <row r="384" spans="1:32" outlineLevel="2" x14ac:dyDescent="0.25">
      <c r="A384" s="103" t="str">
        <f t="shared" si="111"/>
        <v>SOUTH PRAIRIEAccountingNSF FEES</v>
      </c>
      <c r="B384" s="103" t="s">
        <v>840</v>
      </c>
      <c r="C384" s="103" t="s">
        <v>841</v>
      </c>
      <c r="D384" s="127">
        <v>25</v>
      </c>
      <c r="E384" s="127">
        <v>27.36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f t="shared" si="112"/>
        <v>0</v>
      </c>
      <c r="T384" s="105">
        <f t="shared" si="113"/>
        <v>0</v>
      </c>
      <c r="U384" s="105">
        <f t="shared" si="113"/>
        <v>0</v>
      </c>
      <c r="V384" s="105">
        <f t="shared" si="113"/>
        <v>0</v>
      </c>
      <c r="W384" s="105">
        <f t="shared" si="113"/>
        <v>0</v>
      </c>
      <c r="X384" s="105">
        <f t="shared" si="113"/>
        <v>0</v>
      </c>
      <c r="Y384" s="105">
        <f t="shared" si="113"/>
        <v>0</v>
      </c>
      <c r="Z384" s="105">
        <f t="shared" si="113"/>
        <v>0</v>
      </c>
      <c r="AA384" s="105">
        <f t="shared" si="113"/>
        <v>0</v>
      </c>
      <c r="AB384" s="105">
        <f t="shared" si="113"/>
        <v>0</v>
      </c>
      <c r="AC384" s="105">
        <f t="shared" si="113"/>
        <v>0</v>
      </c>
      <c r="AD384" s="105">
        <f t="shared" si="113"/>
        <v>0</v>
      </c>
      <c r="AE384" s="105">
        <f t="shared" si="113"/>
        <v>0</v>
      </c>
      <c r="AF384" s="105">
        <f t="shared" si="114"/>
        <v>0</v>
      </c>
    </row>
    <row r="385" spans="1:32" outlineLevel="2" x14ac:dyDescent="0.25">
      <c r="A385" s="103" t="str">
        <f t="shared" si="111"/>
        <v>SOUTH PRAIRIEAccountingPO</v>
      </c>
      <c r="B385" s="103" t="s">
        <v>842</v>
      </c>
      <c r="C385" s="103" t="s">
        <v>843</v>
      </c>
      <c r="D385" s="127">
        <v>0</v>
      </c>
      <c r="E385" s="127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f t="shared" si="112"/>
        <v>0</v>
      </c>
      <c r="T385" s="105">
        <f t="shared" si="113"/>
        <v>0</v>
      </c>
      <c r="U385" s="105">
        <f t="shared" si="113"/>
        <v>0</v>
      </c>
      <c r="V385" s="105">
        <f t="shared" si="113"/>
        <v>0</v>
      </c>
      <c r="W385" s="105">
        <f t="shared" si="113"/>
        <v>0</v>
      </c>
      <c r="X385" s="105">
        <f t="shared" si="113"/>
        <v>0</v>
      </c>
      <c r="Y385" s="105">
        <f t="shared" si="113"/>
        <v>0</v>
      </c>
      <c r="Z385" s="105">
        <f t="shared" si="113"/>
        <v>0</v>
      </c>
      <c r="AA385" s="105">
        <f t="shared" si="113"/>
        <v>0</v>
      </c>
      <c r="AB385" s="105">
        <f t="shared" si="113"/>
        <v>0</v>
      </c>
      <c r="AC385" s="105">
        <f t="shared" si="113"/>
        <v>0</v>
      </c>
      <c r="AD385" s="105">
        <f t="shared" si="113"/>
        <v>0</v>
      </c>
      <c r="AE385" s="105">
        <f t="shared" si="113"/>
        <v>0</v>
      </c>
      <c r="AF385" s="105">
        <f t="shared" si="114"/>
        <v>0</v>
      </c>
    </row>
    <row r="386" spans="1:32" outlineLevel="2" x14ac:dyDescent="0.25">
      <c r="A386" s="103" t="str">
        <f t="shared" si="111"/>
        <v>SOUTH PRAIRIEAccountingSHOPSERVICE</v>
      </c>
      <c r="B386" s="103" t="s">
        <v>844</v>
      </c>
      <c r="C386" s="103" t="s">
        <v>845</v>
      </c>
      <c r="D386" s="127">
        <v>0</v>
      </c>
      <c r="E386" s="127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f t="shared" si="112"/>
        <v>0</v>
      </c>
      <c r="T386" s="105">
        <f t="shared" si="113"/>
        <v>0</v>
      </c>
      <c r="U386" s="105">
        <f t="shared" si="113"/>
        <v>0</v>
      </c>
      <c r="V386" s="105">
        <f t="shared" si="113"/>
        <v>0</v>
      </c>
      <c r="W386" s="105">
        <f t="shared" si="113"/>
        <v>0</v>
      </c>
      <c r="X386" s="105">
        <f t="shared" si="113"/>
        <v>0</v>
      </c>
      <c r="Y386" s="105">
        <f t="shared" si="113"/>
        <v>0</v>
      </c>
      <c r="Z386" s="105">
        <f t="shared" si="113"/>
        <v>0</v>
      </c>
      <c r="AA386" s="105">
        <f t="shared" si="113"/>
        <v>0</v>
      </c>
      <c r="AB386" s="105">
        <f t="shared" si="113"/>
        <v>0</v>
      </c>
      <c r="AC386" s="105">
        <f t="shared" si="113"/>
        <v>0</v>
      </c>
      <c r="AD386" s="105">
        <f t="shared" si="113"/>
        <v>0</v>
      </c>
      <c r="AE386" s="105">
        <f t="shared" si="113"/>
        <v>0</v>
      </c>
      <c r="AF386" s="105">
        <f t="shared" si="114"/>
        <v>0</v>
      </c>
    </row>
    <row r="387" spans="1:32" outlineLevel="2" x14ac:dyDescent="0.25">
      <c r="A387" s="103" t="str">
        <f t="shared" si="111"/>
        <v>SOUTH PRAIRIEAccountingEMPLOYEER</v>
      </c>
      <c r="B387" s="103" t="s">
        <v>885</v>
      </c>
      <c r="C387" s="103" t="s">
        <v>835</v>
      </c>
      <c r="D387" s="127">
        <v>0</v>
      </c>
      <c r="E387" s="127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f t="shared" si="112"/>
        <v>0</v>
      </c>
      <c r="T387" s="105">
        <f t="shared" si="113"/>
        <v>0</v>
      </c>
      <c r="U387" s="105">
        <f t="shared" si="113"/>
        <v>0</v>
      </c>
      <c r="V387" s="105">
        <f t="shared" si="113"/>
        <v>0</v>
      </c>
      <c r="W387" s="105">
        <f t="shared" si="113"/>
        <v>0</v>
      </c>
      <c r="X387" s="105">
        <f t="shared" si="113"/>
        <v>0</v>
      </c>
      <c r="Y387" s="105">
        <f t="shared" si="113"/>
        <v>0</v>
      </c>
      <c r="Z387" s="105">
        <f t="shared" si="113"/>
        <v>0</v>
      </c>
      <c r="AA387" s="105">
        <f t="shared" si="113"/>
        <v>0</v>
      </c>
      <c r="AB387" s="105">
        <f t="shared" si="113"/>
        <v>0</v>
      </c>
      <c r="AC387" s="105">
        <f t="shared" si="113"/>
        <v>0</v>
      </c>
      <c r="AD387" s="105">
        <f t="shared" si="113"/>
        <v>0</v>
      </c>
      <c r="AE387" s="105">
        <f t="shared" si="113"/>
        <v>0</v>
      </c>
      <c r="AF387" s="105">
        <f t="shared" si="114"/>
        <v>0</v>
      </c>
    </row>
    <row r="388" spans="1:32" outlineLevel="1" x14ac:dyDescent="0.25">
      <c r="D388" s="127"/>
      <c r="E388" s="127">
        <v>0</v>
      </c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5"/>
      <c r="AD388" s="105"/>
      <c r="AE388" s="105"/>
      <c r="AF388" s="105"/>
    </row>
    <row r="389" spans="1:32" outlineLevel="1" x14ac:dyDescent="0.25">
      <c r="C389" s="135" t="s">
        <v>846</v>
      </c>
      <c r="D389" s="127"/>
      <c r="E389" s="127"/>
      <c r="F389" s="136">
        <f t="shared" ref="F389:R389" si="115">+SUM(F379:F388)</f>
        <v>6.1999999999999993</v>
      </c>
      <c r="G389" s="136">
        <f t="shared" si="115"/>
        <v>7.09</v>
      </c>
      <c r="H389" s="136">
        <f t="shared" si="115"/>
        <v>10.690000000000001</v>
      </c>
      <c r="I389" s="136">
        <f t="shared" si="115"/>
        <v>8.8550000000000004</v>
      </c>
      <c r="J389" s="136">
        <f t="shared" si="115"/>
        <v>11.545</v>
      </c>
      <c r="K389" s="136">
        <f t="shared" si="115"/>
        <v>3.1749999999999998</v>
      </c>
      <c r="L389" s="136">
        <f t="shared" si="115"/>
        <v>2.1749999999999998</v>
      </c>
      <c r="M389" s="136">
        <f t="shared" si="115"/>
        <v>4.7149999999999999</v>
      </c>
      <c r="N389" s="136">
        <f t="shared" si="115"/>
        <v>6.8949999999999996</v>
      </c>
      <c r="O389" s="136">
        <f t="shared" si="115"/>
        <v>0</v>
      </c>
      <c r="P389" s="136">
        <f t="shared" si="115"/>
        <v>0</v>
      </c>
      <c r="Q389" s="136">
        <f t="shared" si="115"/>
        <v>0</v>
      </c>
      <c r="R389" s="136">
        <f t="shared" si="115"/>
        <v>61.339999999999989</v>
      </c>
      <c r="T389" s="137"/>
      <c r="U389" s="137"/>
      <c r="V389" s="137"/>
      <c r="W389" s="137"/>
      <c r="X389" s="137"/>
      <c r="Y389" s="137"/>
      <c r="Z389" s="137"/>
      <c r="AA389" s="137"/>
      <c r="AB389" s="137"/>
      <c r="AC389" s="137"/>
      <c r="AD389" s="137"/>
      <c r="AE389" s="137"/>
      <c r="AF389" s="137"/>
    </row>
    <row r="390" spans="1:32" outlineLevel="1" x14ac:dyDescent="0.25">
      <c r="C390" s="135"/>
      <c r="D390" s="127"/>
      <c r="E390" s="127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</row>
    <row r="391" spans="1:32" outlineLevel="1" x14ac:dyDescent="0.25">
      <c r="D391" s="127"/>
      <c r="E391" s="127"/>
      <c r="F391" s="148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T391" s="149"/>
      <c r="U391" s="149"/>
      <c r="V391" s="149"/>
      <c r="W391" s="149"/>
      <c r="X391" s="149"/>
      <c r="Y391" s="149"/>
      <c r="Z391" s="149"/>
      <c r="AA391" s="149"/>
      <c r="AB391" s="149"/>
      <c r="AC391" s="149"/>
      <c r="AD391" s="149"/>
      <c r="AE391" s="149"/>
      <c r="AF391" s="149"/>
    </row>
    <row r="392" spans="1:32" s="7" customFormat="1" x14ac:dyDescent="0.25">
      <c r="B392" s="7" t="s">
        <v>847</v>
      </c>
      <c r="D392" s="127"/>
      <c r="E392" s="127"/>
      <c r="F392" s="144">
        <f>+F389</f>
        <v>6.1999999999999993</v>
      </c>
      <c r="G392" s="144">
        <f t="shared" ref="G392:Q392" si="116">+G389</f>
        <v>7.09</v>
      </c>
      <c r="H392" s="144">
        <f t="shared" si="116"/>
        <v>10.690000000000001</v>
      </c>
      <c r="I392" s="144">
        <f t="shared" si="116"/>
        <v>8.8550000000000004</v>
      </c>
      <c r="J392" s="144">
        <f t="shared" si="116"/>
        <v>11.545</v>
      </c>
      <c r="K392" s="144">
        <f t="shared" si="116"/>
        <v>3.1749999999999998</v>
      </c>
      <c r="L392" s="144">
        <f t="shared" si="116"/>
        <v>2.1749999999999998</v>
      </c>
      <c r="M392" s="144">
        <f t="shared" si="116"/>
        <v>4.7149999999999999</v>
      </c>
      <c r="N392" s="144">
        <f t="shared" si="116"/>
        <v>6.8949999999999996</v>
      </c>
      <c r="O392" s="144">
        <f t="shared" si="116"/>
        <v>0</v>
      </c>
      <c r="P392" s="144">
        <f t="shared" si="116"/>
        <v>0</v>
      </c>
      <c r="Q392" s="144">
        <f t="shared" si="116"/>
        <v>0</v>
      </c>
      <c r="R392" s="129">
        <f t="shared" ref="R392" si="117">SUM(F392:Q392)</f>
        <v>61.339999999999989</v>
      </c>
      <c r="S392" s="109"/>
      <c r="T392" s="145">
        <f>+T389</f>
        <v>0</v>
      </c>
      <c r="U392" s="145">
        <f t="shared" ref="U392:AF392" si="118">+U389</f>
        <v>0</v>
      </c>
      <c r="V392" s="145">
        <f t="shared" si="118"/>
        <v>0</v>
      </c>
      <c r="W392" s="145">
        <f t="shared" si="118"/>
        <v>0</v>
      </c>
      <c r="X392" s="145">
        <f t="shared" si="118"/>
        <v>0</v>
      </c>
      <c r="Y392" s="145">
        <f t="shared" si="118"/>
        <v>0</v>
      </c>
      <c r="Z392" s="145">
        <f t="shared" si="118"/>
        <v>0</v>
      </c>
      <c r="AA392" s="145">
        <f t="shared" si="118"/>
        <v>0</v>
      </c>
      <c r="AB392" s="145">
        <f t="shared" si="118"/>
        <v>0</v>
      </c>
      <c r="AC392" s="145">
        <f t="shared" si="118"/>
        <v>0</v>
      </c>
      <c r="AD392" s="145">
        <f t="shared" si="118"/>
        <v>0</v>
      </c>
      <c r="AE392" s="145">
        <f t="shared" si="118"/>
        <v>0</v>
      </c>
      <c r="AF392" s="145">
        <f t="shared" si="118"/>
        <v>0</v>
      </c>
    </row>
    <row r="393" spans="1:32" s="7" customFormat="1" x14ac:dyDescent="0.25">
      <c r="D393" s="127"/>
      <c r="E393" s="127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1"/>
      <c r="Q393" s="151"/>
      <c r="R393" s="151"/>
      <c r="S393" s="109"/>
      <c r="T393" s="152"/>
      <c r="U393" s="152"/>
      <c r="V393" s="152"/>
      <c r="W393" s="152"/>
      <c r="X393" s="152"/>
      <c r="Y393" s="152"/>
      <c r="Z393" s="152"/>
      <c r="AA393" s="152"/>
      <c r="AB393" s="152"/>
      <c r="AC393" s="152"/>
      <c r="AD393" s="152"/>
      <c r="AE393" s="152"/>
      <c r="AF393" s="152"/>
    </row>
    <row r="394" spans="1:32" x14ac:dyDescent="0.25">
      <c r="D394" s="127"/>
      <c r="E394" s="127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53"/>
      <c r="Q394" s="153"/>
      <c r="R394" s="153"/>
      <c r="T394" s="105"/>
      <c r="U394" s="105"/>
      <c r="V394" s="105"/>
      <c r="W394" s="105"/>
      <c r="X394" s="105"/>
      <c r="Y394" s="105"/>
      <c r="Z394" s="105"/>
      <c r="AA394" s="105"/>
      <c r="AB394" s="105"/>
      <c r="AC394" s="105"/>
      <c r="AD394" s="105"/>
      <c r="AE394" s="105"/>
      <c r="AF394" s="105"/>
    </row>
    <row r="395" spans="1:32" s="7" customFormat="1" ht="15.75" thickBot="1" x14ac:dyDescent="0.3">
      <c r="B395" s="7" t="s">
        <v>848</v>
      </c>
      <c r="D395" s="127"/>
      <c r="E395" s="127"/>
      <c r="F395" s="154">
        <f t="shared" ref="F395:R395" si="119">+F80+F269+F364+F375+F392</f>
        <v>11391.440000000002</v>
      </c>
      <c r="G395" s="154">
        <f t="shared" si="119"/>
        <v>11124.985000000001</v>
      </c>
      <c r="H395" s="154">
        <f t="shared" si="119"/>
        <v>11282.380000000001</v>
      </c>
      <c r="I395" s="154">
        <f t="shared" si="119"/>
        <v>11073.834999999999</v>
      </c>
      <c r="J395" s="154">
        <f t="shared" si="119"/>
        <v>11407.09</v>
      </c>
      <c r="K395" s="154">
        <f t="shared" si="119"/>
        <v>11377.555</v>
      </c>
      <c r="L395" s="154">
        <f t="shared" si="119"/>
        <v>11715.349999999999</v>
      </c>
      <c r="M395" s="154">
        <f t="shared" si="119"/>
        <v>11551.295</v>
      </c>
      <c r="N395" s="154">
        <f t="shared" si="119"/>
        <v>11714.105</v>
      </c>
      <c r="O395" s="154">
        <f t="shared" si="119"/>
        <v>824.85</v>
      </c>
      <c r="P395" s="154">
        <f t="shared" si="119"/>
        <v>0</v>
      </c>
      <c r="Q395" s="154">
        <f t="shared" si="119"/>
        <v>0</v>
      </c>
      <c r="R395" s="154">
        <f t="shared" si="119"/>
        <v>103462.88500000001</v>
      </c>
      <c r="S395" s="109"/>
      <c r="T395" s="155">
        <f t="shared" ref="T395:AF395" si="120">+T80+T269+T364+T375+T392</f>
        <v>214.49464000325659</v>
      </c>
      <c r="U395" s="155">
        <f t="shared" si="120"/>
        <v>208.28772938657573</v>
      </c>
      <c r="V395" s="155">
        <f t="shared" si="120"/>
        <v>183.36845527211574</v>
      </c>
      <c r="W395" s="155">
        <f t="shared" si="120"/>
        <v>181.48475423921013</v>
      </c>
      <c r="X395" s="155">
        <f t="shared" si="120"/>
        <v>187.18736791842551</v>
      </c>
      <c r="Y395" s="155">
        <f t="shared" si="120"/>
        <v>189.53023116549909</v>
      </c>
      <c r="Z395" s="155">
        <f t="shared" si="120"/>
        <v>195.5</v>
      </c>
      <c r="AA395" s="155">
        <f t="shared" si="120"/>
        <v>190.5</v>
      </c>
      <c r="AB395" s="155">
        <f t="shared" si="120"/>
        <v>198.25004431613942</v>
      </c>
      <c r="AC395" s="155">
        <f t="shared" si="120"/>
        <v>27</v>
      </c>
      <c r="AD395" s="155">
        <f t="shared" si="120"/>
        <v>0</v>
      </c>
      <c r="AE395" s="155">
        <f t="shared" si="120"/>
        <v>0</v>
      </c>
      <c r="AF395" s="155">
        <f t="shared" si="120"/>
        <v>147.96693519176853</v>
      </c>
    </row>
    <row r="396" spans="1:32" s="7" customFormat="1" ht="15.75" thickTop="1" x14ac:dyDescent="0.25">
      <c r="D396" s="127"/>
      <c r="E396" s="127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1"/>
      <c r="Q396" s="151"/>
      <c r="R396" s="151"/>
      <c r="S396" s="109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</row>
    <row r="397" spans="1:32" s="7" customFormat="1" outlineLevel="1" x14ac:dyDescent="0.25">
      <c r="D397" s="192"/>
      <c r="E397" s="157"/>
      <c r="F397" s="159"/>
      <c r="G397" s="159"/>
      <c r="H397" s="159"/>
      <c r="I397" s="159"/>
      <c r="J397" s="159"/>
      <c r="K397" s="159"/>
      <c r="L397" s="159"/>
      <c r="M397" s="159"/>
      <c r="N397" s="159"/>
      <c r="O397" s="159"/>
      <c r="P397" s="159"/>
      <c r="Q397" s="159"/>
      <c r="R397" s="159"/>
      <c r="S397" s="109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</row>
    <row r="398" spans="1:32" outlineLevel="1" x14ac:dyDescent="0.25">
      <c r="D398" s="194"/>
      <c r="E398" s="160"/>
      <c r="F398" s="159"/>
      <c r="G398" s="159"/>
      <c r="H398" s="159"/>
      <c r="I398" s="159"/>
      <c r="J398" s="159"/>
      <c r="K398" s="159"/>
      <c r="L398" s="159"/>
      <c r="M398" s="159"/>
      <c r="N398" s="159"/>
      <c r="O398" s="159"/>
      <c r="P398" s="159"/>
      <c r="Q398" s="159"/>
      <c r="R398" s="159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5"/>
      <c r="AD398" s="105"/>
      <c r="AE398" s="105"/>
      <c r="AF398" s="105"/>
    </row>
    <row r="399" spans="1:32" outlineLevel="1" x14ac:dyDescent="0.25">
      <c r="D399" s="194"/>
      <c r="E399" s="160"/>
      <c r="F399" s="159"/>
      <c r="G399" s="159"/>
      <c r="H399" s="159"/>
      <c r="I399" s="159"/>
      <c r="J399" s="159"/>
      <c r="K399" s="159"/>
      <c r="L399" s="159"/>
      <c r="M399" s="159"/>
      <c r="N399" s="159"/>
      <c r="O399" s="159"/>
      <c r="P399" s="159"/>
      <c r="Q399" s="159"/>
      <c r="R399" s="159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5"/>
      <c r="AD399" s="105"/>
      <c r="AE399" s="105"/>
      <c r="AF399" s="105"/>
    </row>
    <row r="400" spans="1:32" outlineLevel="1" x14ac:dyDescent="0.25">
      <c r="D400" s="194"/>
      <c r="E400" s="160"/>
      <c r="F400" s="159"/>
      <c r="G400" s="159"/>
      <c r="H400" s="159"/>
      <c r="I400" s="159"/>
      <c r="J400" s="159"/>
      <c r="K400" s="159"/>
      <c r="L400" s="159"/>
      <c r="M400" s="159"/>
      <c r="N400" s="159"/>
      <c r="O400" s="159"/>
      <c r="P400" s="159"/>
      <c r="Q400" s="159"/>
      <c r="R400" s="159"/>
      <c r="T400" s="105"/>
      <c r="U400" s="105"/>
      <c r="V400" s="105"/>
      <c r="W400" s="105"/>
      <c r="X400" s="105"/>
      <c r="Y400" s="105"/>
      <c r="Z400" s="105"/>
      <c r="AA400" s="105"/>
      <c r="AB400" s="105"/>
      <c r="AC400" s="105"/>
      <c r="AD400" s="105"/>
      <c r="AE400" s="105"/>
      <c r="AF400" s="105"/>
    </row>
    <row r="401" spans="4:32" outlineLevel="1" x14ac:dyDescent="0.25">
      <c r="D401" s="194"/>
      <c r="E401" s="160"/>
      <c r="F401" s="159"/>
      <c r="G401" s="159"/>
      <c r="H401" s="159"/>
      <c r="I401" s="159"/>
      <c r="J401" s="159"/>
      <c r="K401" s="159"/>
      <c r="L401" s="159"/>
      <c r="M401" s="159"/>
      <c r="N401" s="159"/>
      <c r="O401" s="159"/>
      <c r="P401" s="159"/>
      <c r="Q401" s="159"/>
      <c r="R401" s="159"/>
      <c r="T401" s="105"/>
      <c r="U401" s="105"/>
      <c r="V401" s="105"/>
      <c r="W401" s="105"/>
      <c r="X401" s="105"/>
      <c r="Y401" s="105"/>
      <c r="Z401" s="105"/>
      <c r="AA401" s="105"/>
      <c r="AB401" s="105"/>
      <c r="AC401" s="105"/>
      <c r="AD401" s="105"/>
      <c r="AE401" s="105"/>
      <c r="AF401" s="105"/>
    </row>
    <row r="402" spans="4:32" outlineLevel="1" x14ac:dyDescent="0.25">
      <c r="D402" s="194"/>
      <c r="E402" s="160"/>
      <c r="F402" s="159"/>
      <c r="G402" s="159"/>
      <c r="H402" s="159"/>
      <c r="I402" s="159"/>
      <c r="J402" s="159"/>
      <c r="K402" s="159"/>
      <c r="L402" s="159"/>
      <c r="M402" s="159"/>
      <c r="N402" s="159"/>
      <c r="O402" s="159"/>
      <c r="P402" s="159"/>
      <c r="Q402" s="159"/>
      <c r="R402" s="159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5"/>
      <c r="AD402" s="105"/>
      <c r="AE402" s="105"/>
      <c r="AF402" s="105"/>
    </row>
    <row r="403" spans="4:32" outlineLevel="1" x14ac:dyDescent="0.25">
      <c r="D403" s="194"/>
      <c r="E403" s="160"/>
      <c r="F403" s="159"/>
      <c r="G403" s="159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5"/>
      <c r="AD403" s="105"/>
      <c r="AE403" s="105"/>
      <c r="AF403" s="105"/>
    </row>
    <row r="404" spans="4:32" outlineLevel="1" x14ac:dyDescent="0.25">
      <c r="D404" s="194"/>
      <c r="E404" s="160"/>
      <c r="F404" s="159"/>
      <c r="G404" s="159"/>
      <c r="H404" s="159"/>
      <c r="I404" s="159"/>
      <c r="J404" s="159"/>
      <c r="K404" s="159"/>
      <c r="L404" s="159"/>
      <c r="M404" s="159"/>
      <c r="N404" s="159"/>
      <c r="O404" s="159"/>
      <c r="P404" s="159"/>
      <c r="Q404" s="159"/>
      <c r="R404" s="159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5"/>
      <c r="AD404" s="105"/>
      <c r="AE404" s="105"/>
      <c r="AF404" s="105"/>
    </row>
    <row r="405" spans="4:32" outlineLevel="1" x14ac:dyDescent="0.25">
      <c r="D405" s="194"/>
      <c r="E405" s="160"/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5"/>
      <c r="AD405" s="105"/>
      <c r="AE405" s="105"/>
      <c r="AF405" s="105"/>
    </row>
    <row r="406" spans="4:32" outlineLevel="1" x14ac:dyDescent="0.25">
      <c r="D406" s="194"/>
      <c r="E406" s="160"/>
      <c r="F406" s="159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5"/>
      <c r="AD406" s="105"/>
      <c r="AE406" s="105"/>
      <c r="AF406" s="105"/>
    </row>
    <row r="407" spans="4:32" outlineLevel="1" x14ac:dyDescent="0.25">
      <c r="D407" s="194"/>
      <c r="E407" s="160"/>
      <c r="F407" s="159"/>
      <c r="G407" s="159"/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T407" s="105"/>
      <c r="U407" s="105"/>
      <c r="V407" s="105"/>
      <c r="W407" s="105"/>
      <c r="X407" s="105"/>
      <c r="Y407" s="105"/>
      <c r="Z407" s="105"/>
      <c r="AA407" s="105"/>
      <c r="AB407" s="105"/>
      <c r="AC407" s="105"/>
      <c r="AD407" s="105"/>
      <c r="AE407" s="105"/>
      <c r="AF407" s="105"/>
    </row>
    <row r="408" spans="4:32" outlineLevel="1" x14ac:dyDescent="0.25">
      <c r="D408" s="194"/>
      <c r="E408" s="160"/>
      <c r="F408" s="159"/>
      <c r="G408" s="159"/>
      <c r="H408" s="159"/>
      <c r="I408" s="159"/>
      <c r="J408" s="159"/>
      <c r="K408" s="159"/>
      <c r="L408" s="159"/>
      <c r="M408" s="159"/>
      <c r="N408" s="159"/>
      <c r="O408" s="159"/>
      <c r="P408" s="159"/>
      <c r="Q408" s="159"/>
      <c r="R408" s="159"/>
      <c r="T408" s="105"/>
      <c r="U408" s="105"/>
      <c r="V408" s="105"/>
      <c r="W408" s="105"/>
      <c r="X408" s="105"/>
      <c r="Y408" s="105"/>
      <c r="Z408" s="105"/>
      <c r="AA408" s="105"/>
      <c r="AB408" s="105"/>
      <c r="AC408" s="105"/>
      <c r="AD408" s="105"/>
      <c r="AE408" s="105"/>
      <c r="AF408" s="105"/>
    </row>
    <row r="409" spans="4:32" outlineLevel="1" x14ac:dyDescent="0.25">
      <c r="D409" s="160"/>
      <c r="E409" s="160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59"/>
      <c r="T409" s="105"/>
      <c r="U409" s="105"/>
      <c r="V409" s="105"/>
      <c r="W409" s="105"/>
      <c r="X409" s="105"/>
      <c r="Y409" s="105"/>
      <c r="Z409" s="105"/>
      <c r="AA409" s="105"/>
      <c r="AB409" s="105"/>
      <c r="AC409" s="105"/>
      <c r="AD409" s="105"/>
      <c r="AE409" s="105"/>
      <c r="AF409" s="105"/>
    </row>
    <row r="410" spans="4:32" x14ac:dyDescent="0.25">
      <c r="D410" s="160"/>
      <c r="E410" s="160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T410" s="105"/>
      <c r="U410" s="105"/>
      <c r="V410" s="105"/>
      <c r="W410" s="105"/>
      <c r="X410" s="105"/>
      <c r="Y410" s="105"/>
      <c r="Z410" s="105"/>
      <c r="AA410" s="105"/>
      <c r="AB410" s="105"/>
      <c r="AC410" s="105"/>
      <c r="AD410" s="105"/>
      <c r="AE410" s="105"/>
      <c r="AF410" s="105"/>
    </row>
    <row r="411" spans="4:32" x14ac:dyDescent="0.25"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53"/>
      <c r="Q411" s="153"/>
      <c r="R411" s="153"/>
      <c r="T411" s="105"/>
      <c r="U411" s="105"/>
      <c r="V411" s="105"/>
      <c r="W411" s="105"/>
      <c r="X411" s="105"/>
      <c r="Y411" s="105"/>
      <c r="Z411" s="105"/>
      <c r="AA411" s="105"/>
      <c r="AB411" s="105"/>
      <c r="AC411" s="105"/>
      <c r="AD411" s="105"/>
      <c r="AE411" s="105"/>
      <c r="AF411" s="105"/>
    </row>
    <row r="412" spans="4:32" x14ac:dyDescent="0.25"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53"/>
      <c r="Q412" s="153"/>
      <c r="R412" s="153"/>
    </row>
    <row r="413" spans="4:32" x14ac:dyDescent="0.25">
      <c r="F413" s="148"/>
      <c r="G413" s="148"/>
      <c r="H413" s="148"/>
      <c r="I413" s="148"/>
      <c r="J413" s="148"/>
      <c r="K413" s="148"/>
      <c r="L413" s="148"/>
      <c r="M413" s="148"/>
      <c r="N413" s="148"/>
      <c r="O413" s="148"/>
      <c r="P413" s="153"/>
      <c r="Q413" s="153"/>
      <c r="R413" s="153"/>
    </row>
    <row r="414" spans="4:32" x14ac:dyDescent="0.25"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53"/>
      <c r="Q414" s="153"/>
      <c r="R414" s="153"/>
    </row>
    <row r="415" spans="4:32" x14ac:dyDescent="0.25"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53"/>
      <c r="Q415" s="153"/>
      <c r="R415" s="153"/>
    </row>
    <row r="416" spans="4:32" x14ac:dyDescent="0.25">
      <c r="F416" s="148"/>
      <c r="G416" s="148"/>
      <c r="H416" s="148"/>
      <c r="I416" s="148"/>
      <c r="J416" s="148"/>
      <c r="K416" s="148"/>
      <c r="L416" s="148"/>
      <c r="M416" s="148"/>
      <c r="N416" s="148"/>
      <c r="O416" s="148"/>
      <c r="P416" s="153"/>
      <c r="Q416" s="153"/>
      <c r="R416" s="153"/>
    </row>
    <row r="417" spans="6:18" x14ac:dyDescent="0.25">
      <c r="F417" s="148"/>
      <c r="G417" s="148"/>
      <c r="H417" s="148"/>
      <c r="I417" s="148"/>
      <c r="J417" s="148"/>
      <c r="K417" s="148"/>
      <c r="L417" s="148"/>
      <c r="M417" s="148"/>
      <c r="N417" s="148"/>
      <c r="O417" s="148"/>
      <c r="P417" s="153"/>
      <c r="Q417" s="153"/>
      <c r="R417" s="153"/>
    </row>
    <row r="418" spans="6:18" x14ac:dyDescent="0.25"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53"/>
      <c r="Q418" s="153"/>
      <c r="R418" s="153"/>
    </row>
    <row r="419" spans="6:18" x14ac:dyDescent="0.25">
      <c r="F419" s="148"/>
      <c r="G419" s="148"/>
      <c r="H419" s="148"/>
      <c r="I419" s="148"/>
      <c r="J419" s="148"/>
      <c r="K419" s="148"/>
      <c r="L419" s="148"/>
      <c r="M419" s="148"/>
      <c r="N419" s="148"/>
      <c r="O419" s="148"/>
      <c r="P419" s="153"/>
      <c r="Q419" s="153"/>
      <c r="R419" s="153"/>
    </row>
    <row r="420" spans="6:18" x14ac:dyDescent="0.25">
      <c r="P420" s="105"/>
      <c r="Q420" s="105"/>
      <c r="R420" s="105"/>
    </row>
    <row r="421" spans="6:18" x14ac:dyDescent="0.25">
      <c r="P421" s="105"/>
      <c r="Q421" s="105"/>
      <c r="R421" s="105"/>
    </row>
    <row r="422" spans="6:18" x14ac:dyDescent="0.25">
      <c r="P422" s="105"/>
      <c r="Q422" s="105"/>
      <c r="R422" s="105"/>
    </row>
    <row r="423" spans="6:18" x14ac:dyDescent="0.25">
      <c r="P423" s="105"/>
      <c r="Q423" s="105"/>
      <c r="R423" s="105"/>
    </row>
  </sheetData>
  <autoFilter ref="A5:AF423" xr:uid="{00000000-0001-0000-0E00-000000000000}"/>
  <mergeCells count="2">
    <mergeCell ref="F4:Q4"/>
    <mergeCell ref="T4:AE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EAD49-A392-4C84-90CE-8C0E41BAA3CE}">
  <dimension ref="A1:AI442"/>
  <sheetViews>
    <sheetView showGridLines="0" zoomScaleNormal="100" workbookViewId="0">
      <pane xSplit="5" ySplit="5" topLeftCell="F6" activePane="bottomRight" state="frozen"/>
      <selection activeCell="D167" sqref="D167"/>
      <selection pane="topRight" activeCell="D167" sqref="D167"/>
      <selection pane="bottomLeft" activeCell="D167" sqref="D167"/>
      <selection pane="bottomRight" activeCell="K25" sqref="K25"/>
    </sheetView>
  </sheetViews>
  <sheetFormatPr defaultColWidth="9" defaultRowHeight="15" outlineLevelRow="2" outlineLevelCol="1" x14ac:dyDescent="0.25"/>
  <cols>
    <col min="1" max="1" width="29.625" style="103" hidden="1" customWidth="1" outlineLevel="1"/>
    <col min="2" max="2" width="25.5" style="103" customWidth="1" collapsed="1"/>
    <col min="3" max="3" width="28.125" style="103" bestFit="1" customWidth="1"/>
    <col min="4" max="5" width="11.75" style="163" customWidth="1"/>
    <col min="6" max="6" width="15.5" style="103" bestFit="1" customWidth="1" outlineLevel="1"/>
    <col min="7" max="7" width="15.75" style="103" bestFit="1" customWidth="1" outlineLevel="1"/>
    <col min="8" max="8" width="16" style="103" bestFit="1" customWidth="1" outlineLevel="1"/>
    <col min="9" max="9" width="15.5" style="103" bestFit="1" customWidth="1" outlineLevel="1"/>
    <col min="10" max="10" width="16.125" style="103" bestFit="1" customWidth="1" outlineLevel="1"/>
    <col min="11" max="11" width="15.5" style="103" bestFit="1" customWidth="1" outlineLevel="1"/>
    <col min="12" max="12" width="14.875" style="103" bestFit="1" customWidth="1" outlineLevel="1"/>
    <col min="13" max="13" width="16" style="103" bestFit="1" customWidth="1" outlineLevel="1"/>
    <col min="14" max="14" width="15.75" style="103" bestFit="1" customWidth="1" outlineLevel="1"/>
    <col min="15" max="15" width="15.5" style="103" bestFit="1" customWidth="1" outlineLevel="1"/>
    <col min="16" max="16" width="16.125" style="103" bestFit="1" customWidth="1" outlineLevel="1"/>
    <col min="17" max="17" width="16" style="103" bestFit="1" customWidth="1" outlineLevel="1"/>
    <col min="18" max="18" width="16.875" style="109" bestFit="1" customWidth="1"/>
    <col min="19" max="19" width="4.125" style="109" customWidth="1"/>
    <col min="20" max="31" width="9.375" style="103" customWidth="1" outlineLevel="1"/>
    <col min="32" max="32" width="9.375" style="103" customWidth="1"/>
    <col min="33" max="33" width="5.125" style="103" customWidth="1"/>
    <col min="34" max="34" width="10" style="103" bestFit="1" customWidth="1"/>
    <col min="35" max="35" width="9" style="105"/>
    <col min="36" max="37" width="9" style="103"/>
    <col min="38" max="38" width="10" style="103" bestFit="1" customWidth="1"/>
    <col min="39" max="16384" width="9" style="103"/>
  </cols>
  <sheetData>
    <row r="1" spans="1:35" x14ac:dyDescent="0.25">
      <c r="B1" s="7" t="s">
        <v>14</v>
      </c>
      <c r="C1" s="7"/>
    </row>
    <row r="2" spans="1:35" x14ac:dyDescent="0.25">
      <c r="B2" s="7" t="s">
        <v>60</v>
      </c>
      <c r="C2" s="7"/>
      <c r="P2" s="108"/>
      <c r="Q2" s="108"/>
      <c r="V2" s="149"/>
      <c r="W2" s="149"/>
      <c r="X2" s="149"/>
      <c r="Y2" s="149"/>
      <c r="AC2" s="110" t="s">
        <v>62</v>
      </c>
      <c r="AD2" s="171">
        <f>+'Murrey''s American G-9 Reg.'!$AD$2</f>
        <v>12</v>
      </c>
    </row>
    <row r="3" spans="1:35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5" x14ac:dyDescent="0.25">
      <c r="A4" s="103" t="s">
        <v>920</v>
      </c>
      <c r="C4" s="112"/>
      <c r="F4" s="221" t="s">
        <v>64</v>
      </c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T4" s="221" t="s">
        <v>65</v>
      </c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113"/>
      <c r="AH4" s="113" t="s">
        <v>855</v>
      </c>
      <c r="AI4" s="172"/>
    </row>
    <row r="5" spans="1:35" ht="45" x14ac:dyDescent="0.25">
      <c r="B5" s="115" t="s">
        <v>67</v>
      </c>
      <c r="C5" s="112" t="s">
        <v>68</v>
      </c>
      <c r="D5" s="196" t="s">
        <v>921</v>
      </c>
      <c r="E5" s="196" t="s">
        <v>922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74" t="s">
        <v>73</v>
      </c>
      <c r="S5" s="206"/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H5" s="119" t="s">
        <v>78</v>
      </c>
      <c r="AI5" s="120" t="s">
        <v>79</v>
      </c>
    </row>
    <row r="7" spans="1:35" outlineLevel="1" x14ac:dyDescent="0.25">
      <c r="B7" s="121" t="s">
        <v>80</v>
      </c>
      <c r="C7" s="122"/>
      <c r="D7" s="197"/>
      <c r="E7" s="197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35" outlineLevel="1" x14ac:dyDescent="0.25">
      <c r="B8" s="121"/>
      <c r="C8" s="122"/>
      <c r="D8" s="197"/>
      <c r="E8" s="197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35" outlineLevel="1" x14ac:dyDescent="0.25">
      <c r="A9" s="103" t="s">
        <v>20</v>
      </c>
      <c r="B9" s="126" t="s">
        <v>82</v>
      </c>
      <c r="C9" s="122"/>
      <c r="D9" s="197"/>
      <c r="E9" s="197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35" outlineLevel="1" x14ac:dyDescent="0.25">
      <c r="A10" s="103" t="str">
        <f>+$A$4&amp;$A$9&amp;B10</f>
        <v>SUMNERResidential10RW1N</v>
      </c>
      <c r="B10" s="103" t="s">
        <v>83</v>
      </c>
      <c r="C10" s="103" t="s">
        <v>84</v>
      </c>
      <c r="D10" s="127">
        <v>19.079999999999998</v>
      </c>
      <c r="E10" s="127">
        <v>21.44</v>
      </c>
      <c r="F10" s="129">
        <v>20.56</v>
      </c>
      <c r="G10" s="129">
        <v>20.56</v>
      </c>
      <c r="H10" s="129">
        <v>21.44</v>
      </c>
      <c r="I10" s="129">
        <v>21.44</v>
      </c>
      <c r="J10" s="129">
        <v>21.44</v>
      </c>
      <c r="K10" s="129">
        <v>21.44</v>
      </c>
      <c r="L10" s="129">
        <v>21.44</v>
      </c>
      <c r="M10" s="129">
        <v>21.44</v>
      </c>
      <c r="N10" s="129">
        <v>0</v>
      </c>
      <c r="O10" s="129">
        <v>20.56</v>
      </c>
      <c r="P10" s="129">
        <v>20.56</v>
      </c>
      <c r="Q10" s="129">
        <v>20.56</v>
      </c>
      <c r="R10" s="130">
        <f>+SUM(F10:Q10)</f>
        <v>231.44</v>
      </c>
      <c r="S10" s="175"/>
      <c r="T10" s="105">
        <f>+IFERROR(F10/$D10,0)</f>
        <v>1.0775681341719079</v>
      </c>
      <c r="U10" s="105">
        <f>+IFERROR(G10/$D10,0)</f>
        <v>1.0775681341719079</v>
      </c>
      <c r="V10" s="105">
        <f>+IFERROR(H10/$E10,0)</f>
        <v>1</v>
      </c>
      <c r="W10" s="105">
        <f t="shared" ref="W10:AE25" si="1">+IFERROR(I10/$E10,0)</f>
        <v>1</v>
      </c>
      <c r="X10" s="105">
        <f t="shared" si="1"/>
        <v>1</v>
      </c>
      <c r="Y10" s="105">
        <f t="shared" si="1"/>
        <v>1</v>
      </c>
      <c r="Z10" s="105">
        <f t="shared" si="1"/>
        <v>1</v>
      </c>
      <c r="AA10" s="105">
        <f t="shared" si="1"/>
        <v>1</v>
      </c>
      <c r="AB10" s="105">
        <f t="shared" si="1"/>
        <v>0</v>
      </c>
      <c r="AC10" s="105">
        <f t="shared" si="1"/>
        <v>0.95895522388059695</v>
      </c>
      <c r="AD10" s="105">
        <f t="shared" si="1"/>
        <v>0.95895522388059695</v>
      </c>
      <c r="AE10" s="105">
        <f t="shared" si="1"/>
        <v>0.95895522388059695</v>
      </c>
      <c r="AF10" s="132">
        <f>+SUM(T10:AE10)/$AD$2</f>
        <v>0.91933349499880057</v>
      </c>
      <c r="AG10" s="149" t="e">
        <v>#VALUE!</v>
      </c>
      <c r="AH10" s="103">
        <v>1</v>
      </c>
      <c r="AI10" s="105">
        <f>+AF10*AH10</f>
        <v>0.91933349499880057</v>
      </c>
    </row>
    <row r="11" spans="1:35" outlineLevel="1" x14ac:dyDescent="0.25">
      <c r="A11" s="103" t="str">
        <f t="shared" ref="A11:A73" si="2">+$A$4&amp;$A$9&amp;B11</f>
        <v>SUMNERResidential10RW1R</v>
      </c>
      <c r="B11" s="103" t="s">
        <v>85</v>
      </c>
      <c r="C11" s="103" t="s">
        <v>86</v>
      </c>
      <c r="D11" s="127">
        <v>19.079999999999998</v>
      </c>
      <c r="E11" s="127">
        <v>21.44</v>
      </c>
      <c r="F11" s="129">
        <v>1655.0800000000002</v>
      </c>
      <c r="G11" s="129">
        <v>1698.4</v>
      </c>
      <c r="H11" s="129">
        <v>1734.44</v>
      </c>
      <c r="I11" s="129">
        <v>1693.76</v>
      </c>
      <c r="J11" s="129">
        <v>1650.8799999999999</v>
      </c>
      <c r="K11" s="129">
        <v>1715.2</v>
      </c>
      <c r="L11" s="129">
        <v>1693.76</v>
      </c>
      <c r="M11" s="129">
        <v>1822.4</v>
      </c>
      <c r="N11" s="129">
        <v>1661.6</v>
      </c>
      <c r="O11" s="129">
        <v>1691.06</v>
      </c>
      <c r="P11" s="129">
        <v>1655.0800000000002</v>
      </c>
      <c r="Q11" s="129">
        <v>1675.64</v>
      </c>
      <c r="R11" s="130">
        <f t="shared" ref="R11:R70" si="3">+SUM(F11:Q11)</f>
        <v>20347.300000000003</v>
      </c>
      <c r="S11" s="175"/>
      <c r="T11" s="105">
        <f t="shared" ref="T11:U70" si="4">+IFERROR(F11/$D11,0)</f>
        <v>86.744234800838584</v>
      </c>
      <c r="U11" s="105">
        <f t="shared" si="4"/>
        <v>89.014675052410908</v>
      </c>
      <c r="V11" s="105">
        <f t="shared" ref="V11:AE49" si="5">+IFERROR(H11/$E11,0)</f>
        <v>80.897388059701484</v>
      </c>
      <c r="W11" s="105">
        <f t="shared" si="1"/>
        <v>79</v>
      </c>
      <c r="X11" s="105">
        <f t="shared" si="1"/>
        <v>76.999999999999986</v>
      </c>
      <c r="Y11" s="105">
        <f t="shared" si="1"/>
        <v>80</v>
      </c>
      <c r="Z11" s="105">
        <f t="shared" si="1"/>
        <v>79</v>
      </c>
      <c r="AA11" s="105">
        <f t="shared" si="1"/>
        <v>85</v>
      </c>
      <c r="AB11" s="105">
        <f t="shared" si="1"/>
        <v>77.499999999999986</v>
      </c>
      <c r="AC11" s="105">
        <f t="shared" si="1"/>
        <v>78.874067164179095</v>
      </c>
      <c r="AD11" s="105">
        <f t="shared" si="1"/>
        <v>77.195895522388057</v>
      </c>
      <c r="AE11" s="105">
        <f t="shared" si="1"/>
        <v>78.15485074626865</v>
      </c>
      <c r="AF11" s="132">
        <f t="shared" ref="AF11:AF73" si="6">+SUM(T11:AE11)/$AD$2</f>
        <v>80.698425945482228</v>
      </c>
      <c r="AG11" s="149" t="e">
        <v>#VALUE!</v>
      </c>
      <c r="AH11" s="103">
        <v>1</v>
      </c>
      <c r="AI11" s="105">
        <f t="shared" ref="AI11:AI48" si="7">+AF11*AH11</f>
        <v>80.698425945482228</v>
      </c>
    </row>
    <row r="12" spans="1:35" outlineLevel="1" x14ac:dyDescent="0.25">
      <c r="A12" s="103" t="str">
        <f t="shared" si="2"/>
        <v>SUMNERResidential20RM1</v>
      </c>
      <c r="B12" s="103" t="s">
        <v>87</v>
      </c>
      <c r="C12" s="103" t="s">
        <v>88</v>
      </c>
      <c r="D12" s="127">
        <v>0</v>
      </c>
      <c r="E12" s="127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30">
        <f t="shared" si="3"/>
        <v>0</v>
      </c>
      <c r="S12" s="175"/>
      <c r="T12" s="105">
        <f t="shared" si="4"/>
        <v>0</v>
      </c>
      <c r="U12" s="105">
        <f t="shared" si="4"/>
        <v>0</v>
      </c>
      <c r="V12" s="105">
        <f t="shared" si="5"/>
        <v>0</v>
      </c>
      <c r="W12" s="105">
        <f t="shared" si="1"/>
        <v>0</v>
      </c>
      <c r="X12" s="105">
        <f t="shared" si="1"/>
        <v>0</v>
      </c>
      <c r="Y12" s="105">
        <f t="shared" si="1"/>
        <v>0</v>
      </c>
      <c r="Z12" s="105">
        <f t="shared" si="1"/>
        <v>0</v>
      </c>
      <c r="AA12" s="105">
        <f t="shared" si="1"/>
        <v>0</v>
      </c>
      <c r="AB12" s="105">
        <f t="shared" si="1"/>
        <v>0</v>
      </c>
      <c r="AC12" s="105">
        <f t="shared" si="1"/>
        <v>0</v>
      </c>
      <c r="AD12" s="105">
        <f t="shared" si="1"/>
        <v>0</v>
      </c>
      <c r="AE12" s="105">
        <f t="shared" si="1"/>
        <v>0</v>
      </c>
      <c r="AF12" s="132">
        <f t="shared" si="6"/>
        <v>0</v>
      </c>
      <c r="AG12" s="149" t="e">
        <v>#VALUE!</v>
      </c>
      <c r="AH12" s="103">
        <v>1</v>
      </c>
      <c r="AI12" s="105">
        <f t="shared" si="7"/>
        <v>0</v>
      </c>
    </row>
    <row r="13" spans="1:35" outlineLevel="1" x14ac:dyDescent="0.25">
      <c r="A13" s="103" t="str">
        <f t="shared" si="2"/>
        <v>SUMNERResidential20RW1</v>
      </c>
      <c r="B13" s="103" t="s">
        <v>89</v>
      </c>
      <c r="C13" s="103" t="s">
        <v>90</v>
      </c>
      <c r="D13" s="127">
        <v>0</v>
      </c>
      <c r="E13" s="127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30">
        <f t="shared" si="3"/>
        <v>0</v>
      </c>
      <c r="S13" s="175"/>
      <c r="T13" s="105">
        <f t="shared" si="4"/>
        <v>0</v>
      </c>
      <c r="U13" s="105">
        <f t="shared" si="4"/>
        <v>0</v>
      </c>
      <c r="V13" s="105">
        <f t="shared" si="5"/>
        <v>0</v>
      </c>
      <c r="W13" s="105">
        <f t="shared" si="1"/>
        <v>0</v>
      </c>
      <c r="X13" s="105">
        <f t="shared" si="1"/>
        <v>0</v>
      </c>
      <c r="Y13" s="105">
        <f t="shared" si="1"/>
        <v>0</v>
      </c>
      <c r="Z13" s="105">
        <f t="shared" si="1"/>
        <v>0</v>
      </c>
      <c r="AA13" s="105">
        <f t="shared" si="1"/>
        <v>0</v>
      </c>
      <c r="AB13" s="105">
        <f t="shared" si="1"/>
        <v>0</v>
      </c>
      <c r="AC13" s="105">
        <f t="shared" si="1"/>
        <v>0</v>
      </c>
      <c r="AD13" s="105">
        <f t="shared" si="1"/>
        <v>0</v>
      </c>
      <c r="AE13" s="105">
        <f t="shared" si="1"/>
        <v>0</v>
      </c>
      <c r="AF13" s="132">
        <f t="shared" si="6"/>
        <v>0</v>
      </c>
      <c r="AG13" s="149" t="e">
        <v>#VALUE!</v>
      </c>
      <c r="AH13" s="103">
        <v>1</v>
      </c>
      <c r="AI13" s="105">
        <f t="shared" si="7"/>
        <v>0</v>
      </c>
    </row>
    <row r="14" spans="1:35" outlineLevel="1" x14ac:dyDescent="0.25">
      <c r="A14" s="103" t="str">
        <f t="shared" si="2"/>
        <v>SUMNERResidential20RW1N</v>
      </c>
      <c r="B14" s="103" t="s">
        <v>91</v>
      </c>
      <c r="C14" s="103" t="s">
        <v>92</v>
      </c>
      <c r="D14" s="127">
        <v>26.05</v>
      </c>
      <c r="E14" s="127">
        <v>29.28</v>
      </c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0</v>
      </c>
      <c r="P14" s="129">
        <v>0</v>
      </c>
      <c r="Q14" s="129">
        <v>0</v>
      </c>
      <c r="R14" s="130">
        <f t="shared" si="3"/>
        <v>0</v>
      </c>
      <c r="S14" s="175"/>
      <c r="T14" s="105">
        <f t="shared" si="4"/>
        <v>0</v>
      </c>
      <c r="U14" s="105">
        <f t="shared" si="4"/>
        <v>0</v>
      </c>
      <c r="V14" s="105">
        <f t="shared" si="5"/>
        <v>0</v>
      </c>
      <c r="W14" s="105">
        <f t="shared" si="1"/>
        <v>0</v>
      </c>
      <c r="X14" s="105">
        <f t="shared" si="1"/>
        <v>0</v>
      </c>
      <c r="Y14" s="105">
        <f t="shared" si="1"/>
        <v>0</v>
      </c>
      <c r="Z14" s="105">
        <f t="shared" si="1"/>
        <v>0</v>
      </c>
      <c r="AA14" s="105">
        <f t="shared" si="1"/>
        <v>0</v>
      </c>
      <c r="AB14" s="105">
        <f t="shared" si="1"/>
        <v>0</v>
      </c>
      <c r="AC14" s="105">
        <f t="shared" si="1"/>
        <v>0</v>
      </c>
      <c r="AD14" s="105">
        <f t="shared" si="1"/>
        <v>0</v>
      </c>
      <c r="AE14" s="105">
        <f t="shared" si="1"/>
        <v>0</v>
      </c>
      <c r="AF14" s="132">
        <f t="shared" si="6"/>
        <v>0</v>
      </c>
      <c r="AG14" s="149" t="e">
        <v>#VALUE!</v>
      </c>
      <c r="AH14" s="103">
        <v>1</v>
      </c>
      <c r="AI14" s="105">
        <f t="shared" si="7"/>
        <v>0</v>
      </c>
    </row>
    <row r="15" spans="1:35" outlineLevel="1" x14ac:dyDescent="0.25">
      <c r="A15" s="103" t="str">
        <f t="shared" si="2"/>
        <v>SUMNERResidential20RW1NR</v>
      </c>
      <c r="B15" s="103" t="s">
        <v>93</v>
      </c>
      <c r="C15" s="103" t="s">
        <v>94</v>
      </c>
      <c r="D15" s="127">
        <v>0</v>
      </c>
      <c r="E15" s="127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30">
        <f t="shared" si="3"/>
        <v>0</v>
      </c>
      <c r="S15" s="175"/>
      <c r="T15" s="105">
        <f t="shared" si="4"/>
        <v>0</v>
      </c>
      <c r="U15" s="105">
        <f t="shared" si="4"/>
        <v>0</v>
      </c>
      <c r="V15" s="105">
        <f t="shared" si="5"/>
        <v>0</v>
      </c>
      <c r="W15" s="105">
        <f t="shared" si="1"/>
        <v>0</v>
      </c>
      <c r="X15" s="105">
        <f t="shared" si="1"/>
        <v>0</v>
      </c>
      <c r="Y15" s="105">
        <f t="shared" si="1"/>
        <v>0</v>
      </c>
      <c r="Z15" s="105">
        <f t="shared" si="1"/>
        <v>0</v>
      </c>
      <c r="AA15" s="105">
        <f t="shared" si="1"/>
        <v>0</v>
      </c>
      <c r="AB15" s="105">
        <f t="shared" si="1"/>
        <v>0</v>
      </c>
      <c r="AC15" s="105">
        <f t="shared" si="1"/>
        <v>0</v>
      </c>
      <c r="AD15" s="105">
        <f t="shared" si="1"/>
        <v>0</v>
      </c>
      <c r="AE15" s="105">
        <f t="shared" si="1"/>
        <v>0</v>
      </c>
      <c r="AF15" s="132">
        <f t="shared" si="6"/>
        <v>0</v>
      </c>
      <c r="AG15" s="149" t="e">
        <v>#VALUE!</v>
      </c>
      <c r="AH15" s="103">
        <v>1</v>
      </c>
      <c r="AI15" s="105">
        <f t="shared" si="7"/>
        <v>0</v>
      </c>
    </row>
    <row r="16" spans="1:35" outlineLevel="1" x14ac:dyDescent="0.25">
      <c r="A16" s="103" t="str">
        <f t="shared" si="2"/>
        <v>SUMNERResidential20RW1R</v>
      </c>
      <c r="B16" s="103" t="s">
        <v>95</v>
      </c>
      <c r="C16" s="103" t="s">
        <v>96</v>
      </c>
      <c r="D16" s="127">
        <v>26.05</v>
      </c>
      <c r="E16" s="127">
        <v>29.36</v>
      </c>
      <c r="F16" s="129">
        <v>8857.7999999999993</v>
      </c>
      <c r="G16" s="129">
        <v>8971.7200000000012</v>
      </c>
      <c r="H16" s="129">
        <v>9137.340000000002</v>
      </c>
      <c r="I16" s="129">
        <v>9334.3000000000011</v>
      </c>
      <c r="J16" s="129">
        <v>9173.76</v>
      </c>
      <c r="K16" s="129">
        <v>9320.56</v>
      </c>
      <c r="L16" s="129">
        <v>9175</v>
      </c>
      <c r="M16" s="129">
        <v>9438.0000000000018</v>
      </c>
      <c r="N16" s="129">
        <v>9349.92</v>
      </c>
      <c r="O16" s="129">
        <v>8942.16</v>
      </c>
      <c r="P16" s="129">
        <v>8857.7999999999993</v>
      </c>
      <c r="Q16" s="129">
        <v>9082.76</v>
      </c>
      <c r="R16" s="130">
        <f t="shared" si="3"/>
        <v>109641.12000000001</v>
      </c>
      <c r="S16" s="175"/>
      <c r="T16" s="105">
        <f t="shared" si="4"/>
        <v>340.0307101727447</v>
      </c>
      <c r="U16" s="105">
        <f t="shared" si="4"/>
        <v>344.40383877159314</v>
      </c>
      <c r="V16" s="105">
        <f t="shared" si="5"/>
        <v>311.21730245231618</v>
      </c>
      <c r="W16" s="105">
        <f t="shared" si="1"/>
        <v>317.92574931880114</v>
      </c>
      <c r="X16" s="105">
        <f t="shared" si="1"/>
        <v>312.45776566757496</v>
      </c>
      <c r="Y16" s="105">
        <f t="shared" si="1"/>
        <v>317.4577656675749</v>
      </c>
      <c r="Z16" s="105">
        <f t="shared" si="1"/>
        <v>312.5</v>
      </c>
      <c r="AA16" s="105">
        <f t="shared" si="1"/>
        <v>321.45776566757502</v>
      </c>
      <c r="AB16" s="105">
        <f t="shared" si="1"/>
        <v>318.45776566757496</v>
      </c>
      <c r="AC16" s="105">
        <f t="shared" si="1"/>
        <v>304.56948228882834</v>
      </c>
      <c r="AD16" s="105">
        <f t="shared" si="1"/>
        <v>301.69618528610351</v>
      </c>
      <c r="AE16" s="105">
        <f t="shared" si="1"/>
        <v>309.35831062670303</v>
      </c>
      <c r="AF16" s="132">
        <f t="shared" si="6"/>
        <v>317.62772013228249</v>
      </c>
      <c r="AG16" s="149" t="e">
        <v>#VALUE!</v>
      </c>
      <c r="AH16" s="103">
        <v>1</v>
      </c>
      <c r="AI16" s="105">
        <f t="shared" si="7"/>
        <v>317.62772013228249</v>
      </c>
    </row>
    <row r="17" spans="1:35" outlineLevel="1" x14ac:dyDescent="0.25">
      <c r="A17" s="103" t="str">
        <f t="shared" si="2"/>
        <v>SUMNERResidential24RW1N</v>
      </c>
      <c r="B17" s="103" t="s">
        <v>97</v>
      </c>
      <c r="C17" s="103" t="s">
        <v>98</v>
      </c>
      <c r="D17" s="127">
        <v>0</v>
      </c>
      <c r="E17" s="127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30">
        <f t="shared" si="3"/>
        <v>0</v>
      </c>
      <c r="S17" s="175"/>
      <c r="T17" s="105">
        <f t="shared" si="4"/>
        <v>0</v>
      </c>
      <c r="U17" s="105">
        <f t="shared" si="4"/>
        <v>0</v>
      </c>
      <c r="V17" s="105">
        <f t="shared" si="5"/>
        <v>0</v>
      </c>
      <c r="W17" s="105">
        <f t="shared" si="1"/>
        <v>0</v>
      </c>
      <c r="X17" s="105">
        <f t="shared" si="1"/>
        <v>0</v>
      </c>
      <c r="Y17" s="105">
        <f t="shared" si="1"/>
        <v>0</v>
      </c>
      <c r="Z17" s="105">
        <f t="shared" si="1"/>
        <v>0</v>
      </c>
      <c r="AA17" s="105">
        <f t="shared" si="1"/>
        <v>0</v>
      </c>
      <c r="AB17" s="105">
        <f t="shared" si="1"/>
        <v>0</v>
      </c>
      <c r="AC17" s="105">
        <f t="shared" si="1"/>
        <v>0</v>
      </c>
      <c r="AD17" s="105">
        <f t="shared" si="1"/>
        <v>0</v>
      </c>
      <c r="AE17" s="105">
        <f t="shared" si="1"/>
        <v>0</v>
      </c>
      <c r="AF17" s="132">
        <f t="shared" si="6"/>
        <v>0</v>
      </c>
      <c r="AG17" s="149" t="e">
        <v>#VALUE!</v>
      </c>
      <c r="AH17" s="103">
        <v>1</v>
      </c>
      <c r="AI17" s="105">
        <f t="shared" si="7"/>
        <v>0</v>
      </c>
    </row>
    <row r="18" spans="1:35" outlineLevel="1" x14ac:dyDescent="0.25">
      <c r="A18" s="103" t="str">
        <f t="shared" si="2"/>
        <v>SUMNERResidential24RW1R</v>
      </c>
      <c r="B18" s="103" t="s">
        <v>99</v>
      </c>
      <c r="C18" s="103" t="s">
        <v>100</v>
      </c>
      <c r="D18" s="127">
        <v>0</v>
      </c>
      <c r="E18" s="127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30">
        <f t="shared" si="3"/>
        <v>0</v>
      </c>
      <c r="S18" s="175"/>
      <c r="T18" s="105">
        <f t="shared" si="4"/>
        <v>0</v>
      </c>
      <c r="U18" s="105">
        <f t="shared" si="4"/>
        <v>0</v>
      </c>
      <c r="V18" s="105">
        <f t="shared" si="5"/>
        <v>0</v>
      </c>
      <c r="W18" s="105">
        <f t="shared" si="1"/>
        <v>0</v>
      </c>
      <c r="X18" s="105">
        <f t="shared" si="1"/>
        <v>0</v>
      </c>
      <c r="Y18" s="105">
        <f t="shared" si="1"/>
        <v>0</v>
      </c>
      <c r="Z18" s="105">
        <f t="shared" si="1"/>
        <v>0</v>
      </c>
      <c r="AA18" s="105">
        <f t="shared" si="1"/>
        <v>0</v>
      </c>
      <c r="AB18" s="105">
        <f t="shared" si="1"/>
        <v>0</v>
      </c>
      <c r="AC18" s="105">
        <f t="shared" si="1"/>
        <v>0</v>
      </c>
      <c r="AD18" s="105">
        <f t="shared" si="1"/>
        <v>0</v>
      </c>
      <c r="AE18" s="105">
        <f t="shared" si="1"/>
        <v>0</v>
      </c>
      <c r="AF18" s="132">
        <f t="shared" si="6"/>
        <v>0</v>
      </c>
      <c r="AG18" s="149" t="e">
        <v>#VALUE!</v>
      </c>
      <c r="AH18" s="103">
        <v>1</v>
      </c>
      <c r="AI18" s="105">
        <f t="shared" si="7"/>
        <v>0</v>
      </c>
    </row>
    <row r="19" spans="1:35" outlineLevel="1" x14ac:dyDescent="0.25">
      <c r="A19" s="103" t="str">
        <f t="shared" si="2"/>
        <v>SUMNERResidential32RE1</v>
      </c>
      <c r="B19" s="103" t="s">
        <v>101</v>
      </c>
      <c r="C19" s="103" t="s">
        <v>102</v>
      </c>
      <c r="D19" s="127">
        <v>0</v>
      </c>
      <c r="E19" s="127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30">
        <f t="shared" si="3"/>
        <v>0</v>
      </c>
      <c r="S19" s="175"/>
      <c r="T19" s="105">
        <f t="shared" si="4"/>
        <v>0</v>
      </c>
      <c r="U19" s="105">
        <f t="shared" si="4"/>
        <v>0</v>
      </c>
      <c r="V19" s="105">
        <f t="shared" si="5"/>
        <v>0</v>
      </c>
      <c r="W19" s="105">
        <f t="shared" si="1"/>
        <v>0</v>
      </c>
      <c r="X19" s="105">
        <f t="shared" si="1"/>
        <v>0</v>
      </c>
      <c r="Y19" s="105">
        <f t="shared" si="1"/>
        <v>0</v>
      </c>
      <c r="Z19" s="105">
        <f t="shared" si="1"/>
        <v>0</v>
      </c>
      <c r="AA19" s="105">
        <f t="shared" si="1"/>
        <v>0</v>
      </c>
      <c r="AB19" s="105">
        <f t="shared" si="1"/>
        <v>0</v>
      </c>
      <c r="AC19" s="105">
        <f t="shared" si="1"/>
        <v>0</v>
      </c>
      <c r="AD19" s="105">
        <f t="shared" si="1"/>
        <v>0</v>
      </c>
      <c r="AE19" s="105">
        <f t="shared" si="1"/>
        <v>0</v>
      </c>
      <c r="AF19" s="132">
        <f t="shared" si="6"/>
        <v>0</v>
      </c>
      <c r="AG19" s="149" t="e">
        <v>#VALUE!</v>
      </c>
      <c r="AH19" s="103">
        <v>1</v>
      </c>
      <c r="AI19" s="105">
        <f t="shared" si="7"/>
        <v>0</v>
      </c>
    </row>
    <row r="20" spans="1:35" outlineLevel="1" x14ac:dyDescent="0.25">
      <c r="A20" s="103" t="str">
        <f t="shared" si="2"/>
        <v>SUMNERResidential32RM1</v>
      </c>
      <c r="B20" s="103" t="s">
        <v>103</v>
      </c>
      <c r="C20" s="103" t="s">
        <v>104</v>
      </c>
      <c r="D20" s="127">
        <v>0</v>
      </c>
      <c r="E20" s="127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30">
        <f t="shared" si="3"/>
        <v>0</v>
      </c>
      <c r="S20" s="175"/>
      <c r="T20" s="105">
        <f t="shared" si="4"/>
        <v>0</v>
      </c>
      <c r="U20" s="105">
        <f t="shared" si="4"/>
        <v>0</v>
      </c>
      <c r="V20" s="105">
        <f t="shared" si="5"/>
        <v>0</v>
      </c>
      <c r="W20" s="105">
        <f t="shared" si="1"/>
        <v>0</v>
      </c>
      <c r="X20" s="105">
        <f t="shared" si="1"/>
        <v>0</v>
      </c>
      <c r="Y20" s="105">
        <f t="shared" si="1"/>
        <v>0</v>
      </c>
      <c r="Z20" s="105">
        <f t="shared" si="1"/>
        <v>0</v>
      </c>
      <c r="AA20" s="105">
        <f t="shared" si="1"/>
        <v>0</v>
      </c>
      <c r="AB20" s="105">
        <f t="shared" si="1"/>
        <v>0</v>
      </c>
      <c r="AC20" s="105">
        <f t="shared" si="1"/>
        <v>0</v>
      </c>
      <c r="AD20" s="105">
        <f t="shared" si="1"/>
        <v>0</v>
      </c>
      <c r="AE20" s="105">
        <f t="shared" si="1"/>
        <v>0</v>
      </c>
      <c r="AF20" s="132">
        <f t="shared" si="6"/>
        <v>0</v>
      </c>
      <c r="AG20" s="149" t="e">
        <v>#VALUE!</v>
      </c>
      <c r="AH20" s="103">
        <v>1</v>
      </c>
      <c r="AI20" s="105">
        <f t="shared" si="7"/>
        <v>0</v>
      </c>
    </row>
    <row r="21" spans="1:35" outlineLevel="1" x14ac:dyDescent="0.25">
      <c r="A21" s="103" t="str">
        <f t="shared" si="2"/>
        <v>SUMNERResidential32ROCPU</v>
      </c>
      <c r="B21" s="103" t="s">
        <v>105</v>
      </c>
      <c r="C21" s="103" t="s">
        <v>106</v>
      </c>
      <c r="D21" s="127">
        <v>0</v>
      </c>
      <c r="E21" s="127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30">
        <f t="shared" si="3"/>
        <v>0</v>
      </c>
      <c r="S21" s="175"/>
      <c r="T21" s="105">
        <f t="shared" si="4"/>
        <v>0</v>
      </c>
      <c r="U21" s="105">
        <f t="shared" si="4"/>
        <v>0</v>
      </c>
      <c r="V21" s="105">
        <f t="shared" si="5"/>
        <v>0</v>
      </c>
      <c r="W21" s="105">
        <f t="shared" si="1"/>
        <v>0</v>
      </c>
      <c r="X21" s="105">
        <f t="shared" si="1"/>
        <v>0</v>
      </c>
      <c r="Y21" s="105">
        <f t="shared" si="1"/>
        <v>0</v>
      </c>
      <c r="Z21" s="105">
        <f t="shared" si="1"/>
        <v>0</v>
      </c>
      <c r="AA21" s="105">
        <f t="shared" si="1"/>
        <v>0</v>
      </c>
      <c r="AB21" s="105">
        <f t="shared" si="1"/>
        <v>0</v>
      </c>
      <c r="AC21" s="105">
        <f t="shared" si="1"/>
        <v>0</v>
      </c>
      <c r="AD21" s="105">
        <f t="shared" si="1"/>
        <v>0</v>
      </c>
      <c r="AE21" s="105">
        <f t="shared" si="1"/>
        <v>0</v>
      </c>
      <c r="AF21" s="132">
        <f t="shared" si="6"/>
        <v>0</v>
      </c>
      <c r="AG21" s="149" t="e">
        <v>#VALUE!</v>
      </c>
      <c r="AH21" s="103">
        <v>1</v>
      </c>
      <c r="AI21" s="105">
        <f t="shared" si="7"/>
        <v>0</v>
      </c>
    </row>
    <row r="22" spans="1:35" outlineLevel="1" x14ac:dyDescent="0.25">
      <c r="A22" s="103" t="str">
        <f t="shared" si="2"/>
        <v>SUMNERResidential32RW1</v>
      </c>
      <c r="B22" s="103" t="s">
        <v>107</v>
      </c>
      <c r="C22" s="103" t="s">
        <v>108</v>
      </c>
      <c r="D22" s="127">
        <v>0</v>
      </c>
      <c r="E22" s="127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30">
        <f t="shared" si="3"/>
        <v>0</v>
      </c>
      <c r="S22" s="175"/>
      <c r="T22" s="105">
        <f t="shared" si="4"/>
        <v>0</v>
      </c>
      <c r="U22" s="105">
        <f t="shared" si="4"/>
        <v>0</v>
      </c>
      <c r="V22" s="105">
        <f t="shared" si="5"/>
        <v>0</v>
      </c>
      <c r="W22" s="105">
        <f t="shared" si="1"/>
        <v>0</v>
      </c>
      <c r="X22" s="105">
        <f t="shared" si="1"/>
        <v>0</v>
      </c>
      <c r="Y22" s="105">
        <f t="shared" si="1"/>
        <v>0</v>
      </c>
      <c r="Z22" s="105">
        <f t="shared" si="1"/>
        <v>0</v>
      </c>
      <c r="AA22" s="105">
        <f t="shared" si="1"/>
        <v>0</v>
      </c>
      <c r="AB22" s="105">
        <f t="shared" si="1"/>
        <v>0</v>
      </c>
      <c r="AC22" s="105">
        <f t="shared" si="1"/>
        <v>0</v>
      </c>
      <c r="AD22" s="105">
        <f t="shared" si="1"/>
        <v>0</v>
      </c>
      <c r="AE22" s="105">
        <f t="shared" si="1"/>
        <v>0</v>
      </c>
      <c r="AF22" s="132">
        <f t="shared" si="6"/>
        <v>0</v>
      </c>
      <c r="AG22" s="149" t="e">
        <v>#VALUE!</v>
      </c>
      <c r="AH22" s="103">
        <v>1</v>
      </c>
      <c r="AI22" s="105">
        <f t="shared" si="7"/>
        <v>0</v>
      </c>
    </row>
    <row r="23" spans="1:35" outlineLevel="1" x14ac:dyDescent="0.25">
      <c r="A23" s="103" t="str">
        <f t="shared" si="2"/>
        <v>SUMNERResidential32RW1N</v>
      </c>
      <c r="B23" s="103" t="s">
        <v>109</v>
      </c>
      <c r="C23" s="103" t="s">
        <v>110</v>
      </c>
      <c r="D23" s="127">
        <v>0</v>
      </c>
      <c r="E23" s="127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30">
        <f t="shared" si="3"/>
        <v>0</v>
      </c>
      <c r="S23" s="175"/>
      <c r="T23" s="105">
        <f t="shared" si="4"/>
        <v>0</v>
      </c>
      <c r="U23" s="105">
        <f t="shared" si="4"/>
        <v>0</v>
      </c>
      <c r="V23" s="105">
        <f t="shared" si="5"/>
        <v>0</v>
      </c>
      <c r="W23" s="105">
        <f t="shared" si="1"/>
        <v>0</v>
      </c>
      <c r="X23" s="105">
        <f t="shared" si="1"/>
        <v>0</v>
      </c>
      <c r="Y23" s="105">
        <f t="shared" si="1"/>
        <v>0</v>
      </c>
      <c r="Z23" s="105">
        <f t="shared" si="1"/>
        <v>0</v>
      </c>
      <c r="AA23" s="105">
        <f t="shared" si="1"/>
        <v>0</v>
      </c>
      <c r="AB23" s="105">
        <f t="shared" si="1"/>
        <v>0</v>
      </c>
      <c r="AC23" s="105">
        <f t="shared" si="1"/>
        <v>0</v>
      </c>
      <c r="AD23" s="105">
        <f t="shared" si="1"/>
        <v>0</v>
      </c>
      <c r="AE23" s="105">
        <f t="shared" si="1"/>
        <v>0</v>
      </c>
      <c r="AF23" s="132">
        <f t="shared" si="6"/>
        <v>0</v>
      </c>
      <c r="AG23" s="149" t="e">
        <v>#VALUE!</v>
      </c>
      <c r="AH23" s="103">
        <v>1</v>
      </c>
      <c r="AI23" s="105">
        <f t="shared" si="7"/>
        <v>0</v>
      </c>
    </row>
    <row r="24" spans="1:35" outlineLevel="1" x14ac:dyDescent="0.25">
      <c r="A24" s="103" t="str">
        <f t="shared" si="2"/>
        <v>SUMNERResidential32RW1NR</v>
      </c>
      <c r="B24" s="103" t="s">
        <v>111</v>
      </c>
      <c r="C24" s="103" t="s">
        <v>112</v>
      </c>
      <c r="D24" s="127">
        <v>0</v>
      </c>
      <c r="E24" s="127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30">
        <f t="shared" si="3"/>
        <v>0</v>
      </c>
      <c r="S24" s="175"/>
      <c r="T24" s="105">
        <f t="shared" si="4"/>
        <v>0</v>
      </c>
      <c r="U24" s="105">
        <f t="shared" si="4"/>
        <v>0</v>
      </c>
      <c r="V24" s="105">
        <f t="shared" si="5"/>
        <v>0</v>
      </c>
      <c r="W24" s="105">
        <f t="shared" si="1"/>
        <v>0</v>
      </c>
      <c r="X24" s="105">
        <f t="shared" si="1"/>
        <v>0</v>
      </c>
      <c r="Y24" s="105">
        <f t="shared" si="1"/>
        <v>0</v>
      </c>
      <c r="Z24" s="105">
        <f t="shared" si="1"/>
        <v>0</v>
      </c>
      <c r="AA24" s="105">
        <f t="shared" si="1"/>
        <v>0</v>
      </c>
      <c r="AB24" s="105">
        <f t="shared" si="1"/>
        <v>0</v>
      </c>
      <c r="AC24" s="105">
        <f t="shared" si="1"/>
        <v>0</v>
      </c>
      <c r="AD24" s="105">
        <f t="shared" si="1"/>
        <v>0</v>
      </c>
      <c r="AE24" s="105">
        <f t="shared" si="1"/>
        <v>0</v>
      </c>
      <c r="AF24" s="132">
        <f t="shared" si="6"/>
        <v>0</v>
      </c>
      <c r="AG24" s="149" t="e">
        <v>#VALUE!</v>
      </c>
      <c r="AH24" s="103">
        <v>1</v>
      </c>
      <c r="AI24" s="105">
        <f t="shared" si="7"/>
        <v>0</v>
      </c>
    </row>
    <row r="25" spans="1:35" outlineLevel="1" x14ac:dyDescent="0.25">
      <c r="A25" s="103" t="str">
        <f t="shared" si="2"/>
        <v>SUMNERResidential32RW1R</v>
      </c>
      <c r="B25" s="103" t="s">
        <v>113</v>
      </c>
      <c r="C25" s="103" t="s">
        <v>114</v>
      </c>
      <c r="D25" s="127">
        <v>0</v>
      </c>
      <c r="E25" s="127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30">
        <f t="shared" si="3"/>
        <v>0</v>
      </c>
      <c r="S25" s="175"/>
      <c r="T25" s="105">
        <f t="shared" si="4"/>
        <v>0</v>
      </c>
      <c r="U25" s="105">
        <f t="shared" si="4"/>
        <v>0</v>
      </c>
      <c r="V25" s="105">
        <f t="shared" si="5"/>
        <v>0</v>
      </c>
      <c r="W25" s="105">
        <f t="shared" si="1"/>
        <v>0</v>
      </c>
      <c r="X25" s="105">
        <f t="shared" si="1"/>
        <v>0</v>
      </c>
      <c r="Y25" s="105">
        <f t="shared" si="1"/>
        <v>0</v>
      </c>
      <c r="Z25" s="105">
        <f t="shared" si="1"/>
        <v>0</v>
      </c>
      <c r="AA25" s="105">
        <f t="shared" si="1"/>
        <v>0</v>
      </c>
      <c r="AB25" s="105">
        <f t="shared" si="1"/>
        <v>0</v>
      </c>
      <c r="AC25" s="105">
        <f t="shared" si="1"/>
        <v>0</v>
      </c>
      <c r="AD25" s="105">
        <f t="shared" si="1"/>
        <v>0</v>
      </c>
      <c r="AE25" s="105">
        <f t="shared" si="1"/>
        <v>0</v>
      </c>
      <c r="AF25" s="132">
        <f t="shared" si="6"/>
        <v>0</v>
      </c>
      <c r="AG25" s="149" t="e">
        <v>#VALUE!</v>
      </c>
      <c r="AH25" s="103">
        <v>1</v>
      </c>
      <c r="AI25" s="105">
        <f t="shared" si="7"/>
        <v>0</v>
      </c>
    </row>
    <row r="26" spans="1:35" outlineLevel="1" x14ac:dyDescent="0.25">
      <c r="A26" s="103" t="str">
        <f t="shared" si="2"/>
        <v>SUMNERResidential32RW2</v>
      </c>
      <c r="B26" s="103" t="s">
        <v>115</v>
      </c>
      <c r="C26" s="103" t="s">
        <v>116</v>
      </c>
      <c r="D26" s="127">
        <v>0</v>
      </c>
      <c r="E26" s="127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30">
        <f t="shared" si="3"/>
        <v>0</v>
      </c>
      <c r="S26" s="175"/>
      <c r="T26" s="105">
        <f t="shared" si="4"/>
        <v>0</v>
      </c>
      <c r="U26" s="105">
        <f t="shared" si="4"/>
        <v>0</v>
      </c>
      <c r="V26" s="105">
        <f t="shared" si="5"/>
        <v>0</v>
      </c>
      <c r="W26" s="105">
        <f t="shared" si="5"/>
        <v>0</v>
      </c>
      <c r="X26" s="105">
        <f t="shared" si="5"/>
        <v>0</v>
      </c>
      <c r="Y26" s="105">
        <f t="shared" si="5"/>
        <v>0</v>
      </c>
      <c r="Z26" s="105">
        <f t="shared" si="5"/>
        <v>0</v>
      </c>
      <c r="AA26" s="105">
        <f t="shared" si="5"/>
        <v>0</v>
      </c>
      <c r="AB26" s="105">
        <f t="shared" si="5"/>
        <v>0</v>
      </c>
      <c r="AC26" s="105">
        <f t="shared" si="5"/>
        <v>0</v>
      </c>
      <c r="AD26" s="105">
        <f t="shared" si="5"/>
        <v>0</v>
      </c>
      <c r="AE26" s="105">
        <f t="shared" si="5"/>
        <v>0</v>
      </c>
      <c r="AF26" s="132">
        <f t="shared" si="6"/>
        <v>0</v>
      </c>
      <c r="AG26" s="149" t="e">
        <v>#VALUE!</v>
      </c>
      <c r="AH26" s="103">
        <v>2</v>
      </c>
      <c r="AI26" s="105">
        <f t="shared" si="7"/>
        <v>0</v>
      </c>
    </row>
    <row r="27" spans="1:35" outlineLevel="1" x14ac:dyDescent="0.25">
      <c r="A27" s="103" t="str">
        <f t="shared" si="2"/>
        <v>SUMNERResidential32RW2R</v>
      </c>
      <c r="B27" s="103" t="s">
        <v>117</v>
      </c>
      <c r="C27" s="103" t="s">
        <v>118</v>
      </c>
      <c r="D27" s="127">
        <v>0</v>
      </c>
      <c r="E27" s="127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30">
        <f t="shared" si="3"/>
        <v>0</v>
      </c>
      <c r="S27" s="175"/>
      <c r="T27" s="105">
        <f t="shared" si="4"/>
        <v>0</v>
      </c>
      <c r="U27" s="105">
        <f t="shared" si="4"/>
        <v>0</v>
      </c>
      <c r="V27" s="105">
        <f t="shared" si="5"/>
        <v>0</v>
      </c>
      <c r="W27" s="105">
        <f t="shared" si="5"/>
        <v>0</v>
      </c>
      <c r="X27" s="105">
        <f t="shared" si="5"/>
        <v>0</v>
      </c>
      <c r="Y27" s="105">
        <f t="shared" si="5"/>
        <v>0</v>
      </c>
      <c r="Z27" s="105">
        <f t="shared" si="5"/>
        <v>0</v>
      </c>
      <c r="AA27" s="105">
        <f t="shared" si="5"/>
        <v>0</v>
      </c>
      <c r="AB27" s="105">
        <f t="shared" si="5"/>
        <v>0</v>
      </c>
      <c r="AC27" s="105">
        <f t="shared" si="5"/>
        <v>0</v>
      </c>
      <c r="AD27" s="105">
        <f t="shared" si="5"/>
        <v>0</v>
      </c>
      <c r="AE27" s="105">
        <f t="shared" si="5"/>
        <v>0</v>
      </c>
      <c r="AF27" s="132">
        <f t="shared" si="6"/>
        <v>0</v>
      </c>
      <c r="AG27" s="149" t="e">
        <v>#VALUE!</v>
      </c>
      <c r="AH27" s="103">
        <v>2</v>
      </c>
      <c r="AI27" s="105">
        <f t="shared" si="7"/>
        <v>0</v>
      </c>
    </row>
    <row r="28" spans="1:35" outlineLevel="1" x14ac:dyDescent="0.25">
      <c r="A28" s="103" t="str">
        <f t="shared" si="2"/>
        <v>SUMNERResidential32RW2NR</v>
      </c>
      <c r="B28" s="103" t="s">
        <v>119</v>
      </c>
      <c r="C28" s="103" t="s">
        <v>120</v>
      </c>
      <c r="D28" s="127">
        <v>0</v>
      </c>
      <c r="E28" s="127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30">
        <f t="shared" si="3"/>
        <v>0</v>
      </c>
      <c r="S28" s="175"/>
      <c r="T28" s="105">
        <f t="shared" si="4"/>
        <v>0</v>
      </c>
      <c r="U28" s="105">
        <f t="shared" si="4"/>
        <v>0</v>
      </c>
      <c r="V28" s="105">
        <f t="shared" si="5"/>
        <v>0</v>
      </c>
      <c r="W28" s="105">
        <f t="shared" si="5"/>
        <v>0</v>
      </c>
      <c r="X28" s="105">
        <f t="shared" si="5"/>
        <v>0</v>
      </c>
      <c r="Y28" s="105">
        <f t="shared" si="5"/>
        <v>0</v>
      </c>
      <c r="Z28" s="105">
        <f t="shared" si="5"/>
        <v>0</v>
      </c>
      <c r="AA28" s="105">
        <f t="shared" si="5"/>
        <v>0</v>
      </c>
      <c r="AB28" s="105">
        <f t="shared" si="5"/>
        <v>0</v>
      </c>
      <c r="AC28" s="105">
        <f t="shared" si="5"/>
        <v>0</v>
      </c>
      <c r="AD28" s="105">
        <f t="shared" si="5"/>
        <v>0</v>
      </c>
      <c r="AE28" s="105">
        <f t="shared" si="5"/>
        <v>0</v>
      </c>
      <c r="AF28" s="132">
        <f t="shared" si="6"/>
        <v>0</v>
      </c>
      <c r="AG28" s="149" t="e">
        <v>#VALUE!</v>
      </c>
      <c r="AH28" s="103">
        <v>2</v>
      </c>
      <c r="AI28" s="105">
        <f t="shared" si="7"/>
        <v>0</v>
      </c>
    </row>
    <row r="29" spans="1:35" outlineLevel="1" x14ac:dyDescent="0.25">
      <c r="A29" s="103" t="str">
        <f t="shared" si="2"/>
        <v>SUMNERResidential32RW3</v>
      </c>
      <c r="B29" s="103" t="s">
        <v>121</v>
      </c>
      <c r="C29" s="103" t="s">
        <v>122</v>
      </c>
      <c r="D29" s="127">
        <v>0</v>
      </c>
      <c r="E29" s="127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30">
        <f t="shared" si="3"/>
        <v>0</v>
      </c>
      <c r="S29" s="175"/>
      <c r="T29" s="105">
        <f t="shared" si="4"/>
        <v>0</v>
      </c>
      <c r="U29" s="105">
        <f t="shared" si="4"/>
        <v>0</v>
      </c>
      <c r="V29" s="105">
        <f t="shared" si="5"/>
        <v>0</v>
      </c>
      <c r="W29" s="105">
        <f t="shared" si="5"/>
        <v>0</v>
      </c>
      <c r="X29" s="105">
        <f t="shared" si="5"/>
        <v>0</v>
      </c>
      <c r="Y29" s="105">
        <f t="shared" si="5"/>
        <v>0</v>
      </c>
      <c r="Z29" s="105">
        <f t="shared" si="5"/>
        <v>0</v>
      </c>
      <c r="AA29" s="105">
        <f t="shared" si="5"/>
        <v>0</v>
      </c>
      <c r="AB29" s="105">
        <f t="shared" si="5"/>
        <v>0</v>
      </c>
      <c r="AC29" s="105">
        <f t="shared" si="5"/>
        <v>0</v>
      </c>
      <c r="AD29" s="105">
        <f t="shared" si="5"/>
        <v>0</v>
      </c>
      <c r="AE29" s="105">
        <f t="shared" si="5"/>
        <v>0</v>
      </c>
      <c r="AF29" s="132">
        <f t="shared" si="6"/>
        <v>0</v>
      </c>
      <c r="AG29" s="149" t="e">
        <v>#VALUE!</v>
      </c>
      <c r="AH29" s="103">
        <v>3</v>
      </c>
      <c r="AI29" s="105">
        <f t="shared" si="7"/>
        <v>0</v>
      </c>
    </row>
    <row r="30" spans="1:35" outlineLevel="1" x14ac:dyDescent="0.25">
      <c r="A30" s="103" t="str">
        <f t="shared" si="2"/>
        <v>SUMNERResidential32RW3NR</v>
      </c>
      <c r="B30" s="103" t="s">
        <v>123</v>
      </c>
      <c r="C30" s="103" t="s">
        <v>124</v>
      </c>
      <c r="D30" s="127">
        <v>0</v>
      </c>
      <c r="E30" s="127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30">
        <f t="shared" si="3"/>
        <v>0</v>
      </c>
      <c r="S30" s="175"/>
      <c r="T30" s="105">
        <f t="shared" si="4"/>
        <v>0</v>
      </c>
      <c r="U30" s="105">
        <f t="shared" si="4"/>
        <v>0</v>
      </c>
      <c r="V30" s="105">
        <f t="shared" si="5"/>
        <v>0</v>
      </c>
      <c r="W30" s="105">
        <f t="shared" si="5"/>
        <v>0</v>
      </c>
      <c r="X30" s="105">
        <f t="shared" si="5"/>
        <v>0</v>
      </c>
      <c r="Y30" s="105">
        <f t="shared" si="5"/>
        <v>0</v>
      </c>
      <c r="Z30" s="105">
        <f t="shared" si="5"/>
        <v>0</v>
      </c>
      <c r="AA30" s="105">
        <f t="shared" si="5"/>
        <v>0</v>
      </c>
      <c r="AB30" s="105">
        <f t="shared" si="5"/>
        <v>0</v>
      </c>
      <c r="AC30" s="105">
        <f t="shared" si="5"/>
        <v>0</v>
      </c>
      <c r="AD30" s="105">
        <f t="shared" si="5"/>
        <v>0</v>
      </c>
      <c r="AE30" s="105">
        <f t="shared" si="5"/>
        <v>0</v>
      </c>
      <c r="AF30" s="132">
        <f t="shared" si="6"/>
        <v>0</v>
      </c>
      <c r="AG30" s="149" t="e">
        <v>#VALUE!</v>
      </c>
      <c r="AH30" s="103">
        <v>3</v>
      </c>
      <c r="AI30" s="105">
        <f t="shared" si="7"/>
        <v>0</v>
      </c>
    </row>
    <row r="31" spans="1:35" outlineLevel="1" x14ac:dyDescent="0.25">
      <c r="A31" s="103" t="str">
        <f t="shared" si="2"/>
        <v>SUMNERResidential32RW4</v>
      </c>
      <c r="B31" s="103" t="s">
        <v>125</v>
      </c>
      <c r="C31" s="103" t="s">
        <v>126</v>
      </c>
      <c r="D31" s="127">
        <v>0</v>
      </c>
      <c r="E31" s="127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30">
        <f t="shared" si="3"/>
        <v>0</v>
      </c>
      <c r="S31" s="175"/>
      <c r="T31" s="105">
        <f t="shared" si="4"/>
        <v>0</v>
      </c>
      <c r="U31" s="105">
        <f t="shared" si="4"/>
        <v>0</v>
      </c>
      <c r="V31" s="105">
        <f t="shared" si="5"/>
        <v>0</v>
      </c>
      <c r="W31" s="105">
        <f t="shared" si="5"/>
        <v>0</v>
      </c>
      <c r="X31" s="105">
        <f t="shared" si="5"/>
        <v>0</v>
      </c>
      <c r="Y31" s="105">
        <f t="shared" si="5"/>
        <v>0</v>
      </c>
      <c r="Z31" s="105">
        <f t="shared" si="5"/>
        <v>0</v>
      </c>
      <c r="AA31" s="105">
        <f t="shared" si="5"/>
        <v>0</v>
      </c>
      <c r="AB31" s="105">
        <f t="shared" si="5"/>
        <v>0</v>
      </c>
      <c r="AC31" s="105">
        <f t="shared" si="5"/>
        <v>0</v>
      </c>
      <c r="AD31" s="105">
        <f t="shared" si="5"/>
        <v>0</v>
      </c>
      <c r="AE31" s="105">
        <f t="shared" si="5"/>
        <v>0</v>
      </c>
      <c r="AF31" s="132">
        <f t="shared" si="6"/>
        <v>0</v>
      </c>
      <c r="AG31" s="149" t="e">
        <v>#VALUE!</v>
      </c>
      <c r="AH31" s="103">
        <v>4</v>
      </c>
      <c r="AI31" s="105">
        <f t="shared" si="7"/>
        <v>0</v>
      </c>
    </row>
    <row r="32" spans="1:35" outlineLevel="1" x14ac:dyDescent="0.25">
      <c r="A32" s="103" t="str">
        <f t="shared" si="2"/>
        <v>SUMNERResidential32RW4NR</v>
      </c>
      <c r="B32" s="103" t="s">
        <v>127</v>
      </c>
      <c r="C32" s="103" t="s">
        <v>128</v>
      </c>
      <c r="D32" s="127">
        <v>0</v>
      </c>
      <c r="E32" s="127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30">
        <f t="shared" si="3"/>
        <v>0</v>
      </c>
      <c r="S32" s="175"/>
      <c r="T32" s="105">
        <f t="shared" si="4"/>
        <v>0</v>
      </c>
      <c r="U32" s="105">
        <f t="shared" si="4"/>
        <v>0</v>
      </c>
      <c r="V32" s="105">
        <f t="shared" si="5"/>
        <v>0</v>
      </c>
      <c r="W32" s="105">
        <f t="shared" si="5"/>
        <v>0</v>
      </c>
      <c r="X32" s="105">
        <f t="shared" si="5"/>
        <v>0</v>
      </c>
      <c r="Y32" s="105">
        <f t="shared" si="5"/>
        <v>0</v>
      </c>
      <c r="Z32" s="105">
        <f t="shared" si="5"/>
        <v>0</v>
      </c>
      <c r="AA32" s="105">
        <f t="shared" si="5"/>
        <v>0</v>
      </c>
      <c r="AB32" s="105">
        <f t="shared" si="5"/>
        <v>0</v>
      </c>
      <c r="AC32" s="105">
        <f t="shared" si="5"/>
        <v>0</v>
      </c>
      <c r="AD32" s="105">
        <f t="shared" si="5"/>
        <v>0</v>
      </c>
      <c r="AE32" s="105">
        <f t="shared" si="5"/>
        <v>0</v>
      </c>
      <c r="AF32" s="132">
        <f t="shared" si="6"/>
        <v>0</v>
      </c>
      <c r="AG32" s="149" t="e">
        <v>#VALUE!</v>
      </c>
      <c r="AH32" s="103">
        <v>4</v>
      </c>
      <c r="AI32" s="105">
        <f t="shared" si="7"/>
        <v>0</v>
      </c>
    </row>
    <row r="33" spans="1:35" outlineLevel="1" x14ac:dyDescent="0.25">
      <c r="A33" s="103" t="str">
        <f t="shared" si="2"/>
        <v>SUMNERResidential32RW5</v>
      </c>
      <c r="B33" s="103" t="s">
        <v>129</v>
      </c>
      <c r="C33" s="103" t="s">
        <v>130</v>
      </c>
      <c r="D33" s="127">
        <v>0</v>
      </c>
      <c r="E33" s="127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30">
        <f t="shared" si="3"/>
        <v>0</v>
      </c>
      <c r="S33" s="175"/>
      <c r="T33" s="105">
        <f t="shared" si="4"/>
        <v>0</v>
      </c>
      <c r="U33" s="105">
        <f t="shared" si="4"/>
        <v>0</v>
      </c>
      <c r="V33" s="105">
        <f t="shared" si="5"/>
        <v>0</v>
      </c>
      <c r="W33" s="105">
        <f t="shared" si="5"/>
        <v>0</v>
      </c>
      <c r="X33" s="105">
        <f t="shared" si="5"/>
        <v>0</v>
      </c>
      <c r="Y33" s="105">
        <f t="shared" si="5"/>
        <v>0</v>
      </c>
      <c r="Z33" s="105">
        <f t="shared" si="5"/>
        <v>0</v>
      </c>
      <c r="AA33" s="105">
        <f t="shared" si="5"/>
        <v>0</v>
      </c>
      <c r="AB33" s="105">
        <f t="shared" si="5"/>
        <v>0</v>
      </c>
      <c r="AC33" s="105">
        <f t="shared" si="5"/>
        <v>0</v>
      </c>
      <c r="AD33" s="105">
        <f t="shared" si="5"/>
        <v>0</v>
      </c>
      <c r="AE33" s="105">
        <f t="shared" si="5"/>
        <v>0</v>
      </c>
      <c r="AF33" s="132">
        <f t="shared" si="6"/>
        <v>0</v>
      </c>
      <c r="AG33" s="149" t="e">
        <v>#VALUE!</v>
      </c>
      <c r="AH33" s="103">
        <v>5</v>
      </c>
      <c r="AI33" s="105">
        <f t="shared" si="7"/>
        <v>0</v>
      </c>
    </row>
    <row r="34" spans="1:35" outlineLevel="1" x14ac:dyDescent="0.25">
      <c r="A34" s="103" t="str">
        <f t="shared" si="2"/>
        <v>SUMNERResidential32RW5NR</v>
      </c>
      <c r="B34" s="103" t="s">
        <v>131</v>
      </c>
      <c r="C34" s="103" t="s">
        <v>132</v>
      </c>
      <c r="D34" s="127">
        <v>0</v>
      </c>
      <c r="E34" s="127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30">
        <f t="shared" si="3"/>
        <v>0</v>
      </c>
      <c r="S34" s="175"/>
      <c r="T34" s="105">
        <f t="shared" si="4"/>
        <v>0</v>
      </c>
      <c r="U34" s="105">
        <f t="shared" si="4"/>
        <v>0</v>
      </c>
      <c r="V34" s="105">
        <f t="shared" si="5"/>
        <v>0</v>
      </c>
      <c r="W34" s="105">
        <f t="shared" si="5"/>
        <v>0</v>
      </c>
      <c r="X34" s="105">
        <f t="shared" si="5"/>
        <v>0</v>
      </c>
      <c r="Y34" s="105">
        <f t="shared" si="5"/>
        <v>0</v>
      </c>
      <c r="Z34" s="105">
        <f t="shared" si="5"/>
        <v>0</v>
      </c>
      <c r="AA34" s="105">
        <f t="shared" si="5"/>
        <v>0</v>
      </c>
      <c r="AB34" s="105">
        <f t="shared" si="5"/>
        <v>0</v>
      </c>
      <c r="AC34" s="105">
        <f t="shared" si="5"/>
        <v>0</v>
      </c>
      <c r="AD34" s="105">
        <f t="shared" si="5"/>
        <v>0</v>
      </c>
      <c r="AE34" s="105">
        <f t="shared" si="5"/>
        <v>0</v>
      </c>
      <c r="AF34" s="132">
        <f t="shared" si="6"/>
        <v>0</v>
      </c>
      <c r="AG34" s="149" t="e">
        <v>#VALUE!</v>
      </c>
      <c r="AH34" s="103">
        <v>5</v>
      </c>
      <c r="AI34" s="105">
        <f t="shared" si="7"/>
        <v>0</v>
      </c>
    </row>
    <row r="35" spans="1:35" outlineLevel="1" x14ac:dyDescent="0.25">
      <c r="A35" s="103" t="str">
        <f t="shared" si="2"/>
        <v>SUMNERResidential32RW6</v>
      </c>
      <c r="B35" s="103" t="s">
        <v>133</v>
      </c>
      <c r="C35" s="103" t="s">
        <v>134</v>
      </c>
      <c r="D35" s="127">
        <v>0</v>
      </c>
      <c r="E35" s="127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30">
        <f t="shared" si="3"/>
        <v>0</v>
      </c>
      <c r="S35" s="175"/>
      <c r="T35" s="105">
        <f t="shared" si="4"/>
        <v>0</v>
      </c>
      <c r="U35" s="105">
        <f t="shared" si="4"/>
        <v>0</v>
      </c>
      <c r="V35" s="105">
        <f t="shared" si="5"/>
        <v>0</v>
      </c>
      <c r="W35" s="105">
        <f t="shared" si="5"/>
        <v>0</v>
      </c>
      <c r="X35" s="105">
        <f t="shared" si="5"/>
        <v>0</v>
      </c>
      <c r="Y35" s="105">
        <f t="shared" si="5"/>
        <v>0</v>
      </c>
      <c r="Z35" s="105">
        <f t="shared" si="5"/>
        <v>0</v>
      </c>
      <c r="AA35" s="105">
        <f t="shared" si="5"/>
        <v>0</v>
      </c>
      <c r="AB35" s="105">
        <f t="shared" si="5"/>
        <v>0</v>
      </c>
      <c r="AC35" s="105">
        <f t="shared" si="5"/>
        <v>0</v>
      </c>
      <c r="AD35" s="105">
        <f t="shared" si="5"/>
        <v>0</v>
      </c>
      <c r="AE35" s="105">
        <f t="shared" si="5"/>
        <v>0</v>
      </c>
      <c r="AF35" s="132">
        <f t="shared" si="6"/>
        <v>0</v>
      </c>
      <c r="AG35" s="149" t="e">
        <v>#VALUE!</v>
      </c>
      <c r="AH35" s="103">
        <v>6</v>
      </c>
      <c r="AI35" s="105">
        <f t="shared" si="7"/>
        <v>0</v>
      </c>
    </row>
    <row r="36" spans="1:35" outlineLevel="1" x14ac:dyDescent="0.25">
      <c r="A36" s="103" t="str">
        <f t="shared" si="2"/>
        <v>SUMNERResidential35RM1</v>
      </c>
      <c r="B36" s="103" t="s">
        <v>135</v>
      </c>
      <c r="C36" s="103" t="s">
        <v>136</v>
      </c>
      <c r="D36" s="127">
        <v>0</v>
      </c>
      <c r="E36" s="127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30">
        <f t="shared" si="3"/>
        <v>0</v>
      </c>
      <c r="S36" s="175"/>
      <c r="T36" s="105">
        <f t="shared" si="4"/>
        <v>0</v>
      </c>
      <c r="U36" s="105">
        <f t="shared" si="4"/>
        <v>0</v>
      </c>
      <c r="V36" s="105">
        <f t="shared" si="5"/>
        <v>0</v>
      </c>
      <c r="W36" s="105">
        <f t="shared" si="5"/>
        <v>0</v>
      </c>
      <c r="X36" s="105">
        <f t="shared" si="5"/>
        <v>0</v>
      </c>
      <c r="Y36" s="105">
        <f t="shared" si="5"/>
        <v>0</v>
      </c>
      <c r="Z36" s="105">
        <f t="shared" si="5"/>
        <v>0</v>
      </c>
      <c r="AA36" s="105">
        <f t="shared" si="5"/>
        <v>0</v>
      </c>
      <c r="AB36" s="105">
        <f t="shared" si="5"/>
        <v>0</v>
      </c>
      <c r="AC36" s="105">
        <f t="shared" si="5"/>
        <v>0</v>
      </c>
      <c r="AD36" s="105">
        <f t="shared" si="5"/>
        <v>0</v>
      </c>
      <c r="AE36" s="105">
        <f t="shared" si="5"/>
        <v>0</v>
      </c>
      <c r="AF36" s="132">
        <f t="shared" si="6"/>
        <v>0</v>
      </c>
      <c r="AG36" s="149" t="e">
        <v>#VALUE!</v>
      </c>
      <c r="AH36" s="103">
        <v>1</v>
      </c>
      <c r="AI36" s="105">
        <f t="shared" si="7"/>
        <v>0</v>
      </c>
    </row>
    <row r="37" spans="1:35" outlineLevel="1" x14ac:dyDescent="0.25">
      <c r="A37" s="103" t="str">
        <f t="shared" si="2"/>
        <v>SUMNERResidential35RW1N</v>
      </c>
      <c r="B37" s="103" t="s">
        <v>137</v>
      </c>
      <c r="C37" s="103" t="s">
        <v>138</v>
      </c>
      <c r="D37" s="127">
        <v>32.47</v>
      </c>
      <c r="E37" s="127">
        <v>36.68</v>
      </c>
      <c r="F37" s="129">
        <v>122.85</v>
      </c>
      <c r="G37" s="129">
        <v>157.94999999999999</v>
      </c>
      <c r="H37" s="129">
        <v>146.72</v>
      </c>
      <c r="I37" s="129">
        <v>146.72</v>
      </c>
      <c r="J37" s="129">
        <v>146.72</v>
      </c>
      <c r="K37" s="129">
        <v>146.72</v>
      </c>
      <c r="L37" s="129">
        <v>146.72</v>
      </c>
      <c r="M37" s="129">
        <v>146.72</v>
      </c>
      <c r="N37" s="129">
        <v>146.72</v>
      </c>
      <c r="O37" s="129">
        <v>157.95000000000002</v>
      </c>
      <c r="P37" s="129">
        <v>157.95000000000002</v>
      </c>
      <c r="Q37" s="129">
        <v>140.4</v>
      </c>
      <c r="R37" s="130">
        <f t="shared" si="3"/>
        <v>1764.1400000000003</v>
      </c>
      <c r="S37" s="175"/>
      <c r="T37" s="105">
        <f t="shared" si="4"/>
        <v>3.7834924545734525</v>
      </c>
      <c r="U37" s="105">
        <f t="shared" si="4"/>
        <v>4.8644902987372962</v>
      </c>
      <c r="V37" s="105">
        <f t="shared" si="5"/>
        <v>4</v>
      </c>
      <c r="W37" s="105">
        <f t="shared" si="5"/>
        <v>4</v>
      </c>
      <c r="X37" s="105">
        <f t="shared" si="5"/>
        <v>4</v>
      </c>
      <c r="Y37" s="105">
        <f t="shared" si="5"/>
        <v>4</v>
      </c>
      <c r="Z37" s="105">
        <f t="shared" si="5"/>
        <v>4</v>
      </c>
      <c r="AA37" s="105">
        <f t="shared" si="5"/>
        <v>4</v>
      </c>
      <c r="AB37" s="105">
        <f t="shared" si="5"/>
        <v>4</v>
      </c>
      <c r="AC37" s="105">
        <f t="shared" si="5"/>
        <v>4.3061613958560532</v>
      </c>
      <c r="AD37" s="105">
        <f t="shared" si="5"/>
        <v>4.3061613958560532</v>
      </c>
      <c r="AE37" s="105">
        <f t="shared" si="5"/>
        <v>3.8276990185387132</v>
      </c>
      <c r="AF37" s="132">
        <f t="shared" si="6"/>
        <v>4.0906670469634641</v>
      </c>
      <c r="AG37" s="149" t="e">
        <v>#VALUE!</v>
      </c>
      <c r="AH37" s="103">
        <v>1</v>
      </c>
      <c r="AI37" s="105">
        <f t="shared" si="7"/>
        <v>4.0906670469634641</v>
      </c>
    </row>
    <row r="38" spans="1:35" outlineLevel="1" x14ac:dyDescent="0.25">
      <c r="A38" s="103" t="str">
        <f t="shared" si="2"/>
        <v>SUMNERResidential35RW1R</v>
      </c>
      <c r="B38" s="103" t="s">
        <v>139</v>
      </c>
      <c r="C38" s="103" t="s">
        <v>140</v>
      </c>
      <c r="D38" s="127">
        <v>32.47</v>
      </c>
      <c r="E38" s="127">
        <v>36.68</v>
      </c>
      <c r="F38" s="129">
        <v>49477.705000000002</v>
      </c>
      <c r="G38" s="129">
        <v>50136.61</v>
      </c>
      <c r="H38" s="129">
        <v>51854.52</v>
      </c>
      <c r="I38" s="129">
        <v>52577.24</v>
      </c>
      <c r="J38" s="129">
        <v>51718.8</v>
      </c>
      <c r="K38" s="129">
        <v>52452.399999999994</v>
      </c>
      <c r="L38" s="129">
        <v>51828.840000000004</v>
      </c>
      <c r="M38" s="129">
        <v>51836.240000000005</v>
      </c>
      <c r="N38" s="129">
        <v>51572.08</v>
      </c>
      <c r="O38" s="129">
        <v>51175.799999999996</v>
      </c>
      <c r="P38" s="129">
        <v>49684.05</v>
      </c>
      <c r="Q38" s="129">
        <v>50236.875000000007</v>
      </c>
      <c r="R38" s="130">
        <f t="shared" si="3"/>
        <v>614551.16</v>
      </c>
      <c r="S38" s="175"/>
      <c r="T38" s="105">
        <f t="shared" si="4"/>
        <v>1523.7975053895905</v>
      </c>
      <c r="U38" s="105">
        <f t="shared" si="4"/>
        <v>1544.0902371419772</v>
      </c>
      <c r="V38" s="105">
        <f t="shared" si="5"/>
        <v>1413.700109051254</v>
      </c>
      <c r="W38" s="105">
        <f t="shared" si="5"/>
        <v>1433.4034896401308</v>
      </c>
      <c r="X38" s="105">
        <f t="shared" si="5"/>
        <v>1410</v>
      </c>
      <c r="Y38" s="105">
        <f t="shared" si="5"/>
        <v>1429.9999999999998</v>
      </c>
      <c r="Z38" s="105">
        <f t="shared" si="5"/>
        <v>1413.0000000000002</v>
      </c>
      <c r="AA38" s="105">
        <f t="shared" si="5"/>
        <v>1413.2017448200656</v>
      </c>
      <c r="AB38" s="105">
        <f t="shared" si="5"/>
        <v>1406</v>
      </c>
      <c r="AC38" s="105">
        <f t="shared" si="5"/>
        <v>1395.1962922573609</v>
      </c>
      <c r="AD38" s="105">
        <f t="shared" si="5"/>
        <v>1354.5269901853871</v>
      </c>
      <c r="AE38" s="105">
        <f t="shared" si="5"/>
        <v>1369.5985550708835</v>
      </c>
      <c r="AF38" s="132">
        <f t="shared" si="6"/>
        <v>1425.5429102963874</v>
      </c>
      <c r="AG38" s="149" t="e">
        <v>#VALUE!</v>
      </c>
      <c r="AH38" s="103">
        <v>1</v>
      </c>
      <c r="AI38" s="105">
        <f t="shared" si="7"/>
        <v>1425.5429102963874</v>
      </c>
    </row>
    <row r="39" spans="1:35" outlineLevel="1" x14ac:dyDescent="0.25">
      <c r="A39" s="103" t="str">
        <f t="shared" si="2"/>
        <v>SUMNERResidential64RW1N</v>
      </c>
      <c r="B39" s="103" t="s">
        <v>141</v>
      </c>
      <c r="C39" s="103" t="s">
        <v>142</v>
      </c>
      <c r="D39" s="127">
        <v>0</v>
      </c>
      <c r="E39" s="127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30">
        <f t="shared" si="3"/>
        <v>0</v>
      </c>
      <c r="S39" s="175"/>
      <c r="T39" s="105">
        <f t="shared" si="4"/>
        <v>0</v>
      </c>
      <c r="U39" s="105">
        <f t="shared" si="4"/>
        <v>0</v>
      </c>
      <c r="V39" s="105">
        <f t="shared" si="5"/>
        <v>0</v>
      </c>
      <c r="W39" s="105">
        <f t="shared" si="5"/>
        <v>0</v>
      </c>
      <c r="X39" s="105">
        <f t="shared" si="5"/>
        <v>0</v>
      </c>
      <c r="Y39" s="105">
        <f t="shared" si="5"/>
        <v>0</v>
      </c>
      <c r="Z39" s="105">
        <f t="shared" si="5"/>
        <v>0</v>
      </c>
      <c r="AA39" s="105">
        <f t="shared" si="5"/>
        <v>0</v>
      </c>
      <c r="AB39" s="105">
        <f t="shared" si="5"/>
        <v>0</v>
      </c>
      <c r="AC39" s="105">
        <f t="shared" si="5"/>
        <v>0</v>
      </c>
      <c r="AD39" s="105">
        <f t="shared" si="5"/>
        <v>0</v>
      </c>
      <c r="AE39" s="105">
        <f t="shared" si="5"/>
        <v>0</v>
      </c>
      <c r="AF39" s="132">
        <f t="shared" si="6"/>
        <v>0</v>
      </c>
      <c r="AG39" s="149" t="e">
        <v>#VALUE!</v>
      </c>
      <c r="AH39" s="103">
        <v>1</v>
      </c>
      <c r="AI39" s="105">
        <f t="shared" si="7"/>
        <v>0</v>
      </c>
    </row>
    <row r="40" spans="1:35" outlineLevel="1" x14ac:dyDescent="0.25">
      <c r="A40" s="103" t="str">
        <f t="shared" si="2"/>
        <v>SUMNERResidential64RW1R</v>
      </c>
      <c r="B40" s="103" t="s">
        <v>143</v>
      </c>
      <c r="C40" s="103" t="s">
        <v>144</v>
      </c>
      <c r="D40" s="127">
        <v>0</v>
      </c>
      <c r="E40" s="127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30">
        <f t="shared" si="3"/>
        <v>0</v>
      </c>
      <c r="S40" s="175"/>
      <c r="T40" s="105">
        <f t="shared" si="4"/>
        <v>0</v>
      </c>
      <c r="U40" s="105">
        <f t="shared" si="4"/>
        <v>0</v>
      </c>
      <c r="V40" s="105">
        <f t="shared" si="5"/>
        <v>0</v>
      </c>
      <c r="W40" s="105">
        <f t="shared" si="5"/>
        <v>0</v>
      </c>
      <c r="X40" s="105">
        <f t="shared" si="5"/>
        <v>0</v>
      </c>
      <c r="Y40" s="105">
        <f t="shared" si="5"/>
        <v>0</v>
      </c>
      <c r="Z40" s="105">
        <f t="shared" si="5"/>
        <v>0</v>
      </c>
      <c r="AA40" s="105">
        <f t="shared" si="5"/>
        <v>0</v>
      </c>
      <c r="AB40" s="105">
        <f t="shared" si="5"/>
        <v>0</v>
      </c>
      <c r="AC40" s="105">
        <f t="shared" si="5"/>
        <v>0</v>
      </c>
      <c r="AD40" s="105">
        <f t="shared" si="5"/>
        <v>0</v>
      </c>
      <c r="AE40" s="105">
        <f t="shared" si="5"/>
        <v>0</v>
      </c>
      <c r="AF40" s="132">
        <f t="shared" si="6"/>
        <v>0</v>
      </c>
      <c r="AG40" s="149" t="e">
        <v>#VALUE!</v>
      </c>
      <c r="AH40" s="103">
        <v>1</v>
      </c>
      <c r="AI40" s="105">
        <f t="shared" si="7"/>
        <v>0</v>
      </c>
    </row>
    <row r="41" spans="1:35" outlineLevel="1" x14ac:dyDescent="0.25">
      <c r="A41" s="103" t="str">
        <f t="shared" si="2"/>
        <v>SUMNERResidential65RM1</v>
      </c>
      <c r="B41" s="103" t="s">
        <v>145</v>
      </c>
      <c r="C41" s="103" t="s">
        <v>146</v>
      </c>
      <c r="D41" s="127">
        <v>0</v>
      </c>
      <c r="E41" s="127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30">
        <f t="shared" si="3"/>
        <v>0</v>
      </c>
      <c r="S41" s="175"/>
      <c r="T41" s="105">
        <f t="shared" si="4"/>
        <v>0</v>
      </c>
      <c r="U41" s="105">
        <f t="shared" si="4"/>
        <v>0</v>
      </c>
      <c r="V41" s="105">
        <f t="shared" si="5"/>
        <v>0</v>
      </c>
      <c r="W41" s="105">
        <f t="shared" si="5"/>
        <v>0</v>
      </c>
      <c r="X41" s="105">
        <f t="shared" si="5"/>
        <v>0</v>
      </c>
      <c r="Y41" s="105">
        <f t="shared" si="5"/>
        <v>0</v>
      </c>
      <c r="Z41" s="105">
        <f t="shared" si="5"/>
        <v>0</v>
      </c>
      <c r="AA41" s="105">
        <f t="shared" si="5"/>
        <v>0</v>
      </c>
      <c r="AB41" s="105">
        <f t="shared" si="5"/>
        <v>0</v>
      </c>
      <c r="AC41" s="105">
        <f t="shared" si="5"/>
        <v>0</v>
      </c>
      <c r="AD41" s="105">
        <f t="shared" si="5"/>
        <v>0</v>
      </c>
      <c r="AE41" s="105">
        <f t="shared" si="5"/>
        <v>0</v>
      </c>
      <c r="AF41" s="132">
        <f t="shared" si="6"/>
        <v>0</v>
      </c>
      <c r="AG41" s="149" t="e">
        <v>#VALUE!</v>
      </c>
      <c r="AH41" s="103">
        <v>1</v>
      </c>
      <c r="AI41" s="105">
        <f t="shared" si="7"/>
        <v>0</v>
      </c>
    </row>
    <row r="42" spans="1:35" outlineLevel="1" x14ac:dyDescent="0.25">
      <c r="A42" s="103" t="str">
        <f t="shared" si="2"/>
        <v>SUMNERResidential65RW1N</v>
      </c>
      <c r="B42" s="103" t="s">
        <v>147</v>
      </c>
      <c r="C42" s="103" t="s">
        <v>148</v>
      </c>
      <c r="D42" s="127">
        <v>45.19</v>
      </c>
      <c r="E42" s="127">
        <v>51.39</v>
      </c>
      <c r="F42" s="129">
        <v>245.2</v>
      </c>
      <c r="G42" s="129">
        <v>246.375</v>
      </c>
      <c r="H42" s="129">
        <v>204.38499999999999</v>
      </c>
      <c r="I42" s="129">
        <v>231.255</v>
      </c>
      <c r="J42" s="129">
        <v>231.255</v>
      </c>
      <c r="K42" s="129">
        <v>205.56</v>
      </c>
      <c r="L42" s="129">
        <v>205.56</v>
      </c>
      <c r="M42" s="129">
        <v>205.56</v>
      </c>
      <c r="N42" s="129">
        <v>179.86500000000001</v>
      </c>
      <c r="O42" s="129">
        <v>245.2</v>
      </c>
      <c r="P42" s="129">
        <v>245.2</v>
      </c>
      <c r="Q42" s="129">
        <v>245.2</v>
      </c>
      <c r="R42" s="130">
        <f t="shared" si="3"/>
        <v>2690.6149999999993</v>
      </c>
      <c r="S42" s="175"/>
      <c r="T42" s="105">
        <f t="shared" si="4"/>
        <v>5.4259791989378181</v>
      </c>
      <c r="U42" s="105">
        <f t="shared" si="4"/>
        <v>5.4519805266651913</v>
      </c>
      <c r="V42" s="105">
        <f t="shared" si="5"/>
        <v>3.9771356294999025</v>
      </c>
      <c r="W42" s="105">
        <f t="shared" si="5"/>
        <v>4.5</v>
      </c>
      <c r="X42" s="105">
        <f t="shared" si="5"/>
        <v>4.5</v>
      </c>
      <c r="Y42" s="105">
        <f t="shared" si="5"/>
        <v>4</v>
      </c>
      <c r="Z42" s="105">
        <f t="shared" si="5"/>
        <v>4</v>
      </c>
      <c r="AA42" s="105">
        <f t="shared" si="5"/>
        <v>4</v>
      </c>
      <c r="AB42" s="105">
        <f t="shared" si="5"/>
        <v>3.5</v>
      </c>
      <c r="AC42" s="105">
        <f t="shared" si="5"/>
        <v>4.7713562949990269</v>
      </c>
      <c r="AD42" s="105">
        <f t="shared" si="5"/>
        <v>4.7713562949990269</v>
      </c>
      <c r="AE42" s="105">
        <f t="shared" si="5"/>
        <v>4.7713562949990269</v>
      </c>
      <c r="AF42" s="132">
        <f t="shared" si="6"/>
        <v>4.4724303533416654</v>
      </c>
      <c r="AG42" s="149" t="e">
        <v>#VALUE!</v>
      </c>
      <c r="AH42" s="103">
        <v>1</v>
      </c>
      <c r="AI42" s="105">
        <f t="shared" si="7"/>
        <v>4.4724303533416654</v>
      </c>
    </row>
    <row r="43" spans="1:35" outlineLevel="1" x14ac:dyDescent="0.25">
      <c r="A43" s="103" t="str">
        <f t="shared" si="2"/>
        <v>SUMNERResidential65RW1R</v>
      </c>
      <c r="B43" s="103" t="s">
        <v>149</v>
      </c>
      <c r="C43" s="103" t="s">
        <v>150</v>
      </c>
      <c r="D43" s="127">
        <v>45.19</v>
      </c>
      <c r="E43" s="127">
        <v>51.39</v>
      </c>
      <c r="F43" s="129">
        <v>42180.53</v>
      </c>
      <c r="G43" s="129">
        <v>42946.184999999998</v>
      </c>
      <c r="H43" s="129">
        <v>44292.055</v>
      </c>
      <c r="I43" s="129">
        <v>45183.229999999996</v>
      </c>
      <c r="J43" s="129">
        <v>44940.554999999993</v>
      </c>
      <c r="K43" s="129">
        <v>45968.354999999996</v>
      </c>
      <c r="L43" s="129">
        <v>44356.9</v>
      </c>
      <c r="M43" s="129">
        <v>45737.100000000006</v>
      </c>
      <c r="N43" s="129">
        <v>44786.385000000002</v>
      </c>
      <c r="O43" s="129">
        <v>42027.28</v>
      </c>
      <c r="P43" s="129">
        <v>42174.400000000001</v>
      </c>
      <c r="Q43" s="129">
        <v>43081.64</v>
      </c>
      <c r="R43" s="130">
        <f t="shared" si="3"/>
        <v>527674.61500000011</v>
      </c>
      <c r="S43" s="175"/>
      <c r="T43" s="105">
        <f t="shared" si="4"/>
        <v>933.40407169727814</v>
      </c>
      <c r="U43" s="105">
        <f t="shared" si="4"/>
        <v>950.34709006417347</v>
      </c>
      <c r="V43" s="105">
        <f t="shared" si="5"/>
        <v>861.88081338781865</v>
      </c>
      <c r="W43" s="105">
        <f t="shared" si="5"/>
        <v>879.22222222222217</v>
      </c>
      <c r="X43" s="105">
        <f t="shared" si="5"/>
        <v>874.49999999999989</v>
      </c>
      <c r="Y43" s="105">
        <f t="shared" si="5"/>
        <v>894.49999999999989</v>
      </c>
      <c r="Z43" s="105">
        <f t="shared" si="5"/>
        <v>863.14263475384314</v>
      </c>
      <c r="AA43" s="105">
        <f t="shared" si="5"/>
        <v>890.00000000000011</v>
      </c>
      <c r="AB43" s="105">
        <f t="shared" si="5"/>
        <v>871.5</v>
      </c>
      <c r="AC43" s="105">
        <f t="shared" si="5"/>
        <v>817.81046896283317</v>
      </c>
      <c r="AD43" s="105">
        <f t="shared" si="5"/>
        <v>820.67328273983264</v>
      </c>
      <c r="AE43" s="105">
        <f t="shared" si="5"/>
        <v>838.32730103132906</v>
      </c>
      <c r="AF43" s="132">
        <f t="shared" si="6"/>
        <v>874.60899040494405</v>
      </c>
      <c r="AG43" s="149" t="e">
        <v>#VALUE!</v>
      </c>
      <c r="AH43" s="103">
        <v>1</v>
      </c>
      <c r="AI43" s="105">
        <f t="shared" si="7"/>
        <v>874.60899040494405</v>
      </c>
    </row>
    <row r="44" spans="1:35" outlineLevel="1" x14ac:dyDescent="0.25">
      <c r="A44" s="103" t="str">
        <f t="shared" si="2"/>
        <v>SUMNERResidential95RM1</v>
      </c>
      <c r="B44" s="103" t="s">
        <v>151</v>
      </c>
      <c r="C44" s="103" t="s">
        <v>152</v>
      </c>
      <c r="D44" s="127">
        <v>0</v>
      </c>
      <c r="E44" s="127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30">
        <f t="shared" si="3"/>
        <v>0</v>
      </c>
      <c r="S44" s="175"/>
      <c r="T44" s="105">
        <f t="shared" si="4"/>
        <v>0</v>
      </c>
      <c r="U44" s="105">
        <f t="shared" si="4"/>
        <v>0</v>
      </c>
      <c r="V44" s="105">
        <f t="shared" si="5"/>
        <v>0</v>
      </c>
      <c r="W44" s="105">
        <f t="shared" si="5"/>
        <v>0</v>
      </c>
      <c r="X44" s="105">
        <f t="shared" si="5"/>
        <v>0</v>
      </c>
      <c r="Y44" s="105">
        <f t="shared" si="5"/>
        <v>0</v>
      </c>
      <c r="Z44" s="105">
        <f t="shared" si="5"/>
        <v>0</v>
      </c>
      <c r="AA44" s="105">
        <f t="shared" si="5"/>
        <v>0</v>
      </c>
      <c r="AB44" s="105">
        <f t="shared" si="5"/>
        <v>0</v>
      </c>
      <c r="AC44" s="105">
        <f t="shared" si="5"/>
        <v>0</v>
      </c>
      <c r="AD44" s="105">
        <f t="shared" si="5"/>
        <v>0</v>
      </c>
      <c r="AE44" s="105">
        <f t="shared" si="5"/>
        <v>0</v>
      </c>
      <c r="AF44" s="132">
        <f t="shared" si="6"/>
        <v>0</v>
      </c>
      <c r="AG44" s="149" t="e">
        <v>#VALUE!</v>
      </c>
      <c r="AH44" s="103">
        <v>1</v>
      </c>
      <c r="AI44" s="105">
        <f t="shared" si="7"/>
        <v>0</v>
      </c>
    </row>
    <row r="45" spans="1:35" outlineLevel="1" x14ac:dyDescent="0.25">
      <c r="A45" s="103" t="str">
        <f t="shared" si="2"/>
        <v>SUMNERResidential95RW1N</v>
      </c>
      <c r="B45" s="103" t="s">
        <v>153</v>
      </c>
      <c r="C45" s="103" t="s">
        <v>154</v>
      </c>
      <c r="D45" s="127">
        <v>59.41</v>
      </c>
      <c r="E45" s="127">
        <v>67.77</v>
      </c>
      <c r="F45" s="129">
        <v>64.59</v>
      </c>
      <c r="G45" s="129">
        <v>64.59</v>
      </c>
      <c r="H45" s="129">
        <v>67.77</v>
      </c>
      <c r="I45" s="129">
        <v>67.77</v>
      </c>
      <c r="J45" s="129">
        <v>67.77</v>
      </c>
      <c r="K45" s="129">
        <v>67.77</v>
      </c>
      <c r="L45" s="129">
        <v>67.77</v>
      </c>
      <c r="M45" s="129">
        <v>67.77</v>
      </c>
      <c r="N45" s="129">
        <v>67.77</v>
      </c>
      <c r="O45" s="129">
        <v>64.59</v>
      </c>
      <c r="P45" s="129">
        <v>64.59</v>
      </c>
      <c r="Q45" s="129">
        <v>64.59</v>
      </c>
      <c r="R45" s="130">
        <f t="shared" si="3"/>
        <v>797.34</v>
      </c>
      <c r="S45" s="175"/>
      <c r="T45" s="105">
        <f t="shared" si="4"/>
        <v>1.08719070863491</v>
      </c>
      <c r="U45" s="105">
        <f t="shared" si="4"/>
        <v>1.08719070863491</v>
      </c>
      <c r="V45" s="105">
        <f t="shared" si="5"/>
        <v>1</v>
      </c>
      <c r="W45" s="105">
        <f t="shared" si="5"/>
        <v>1</v>
      </c>
      <c r="X45" s="105">
        <f t="shared" si="5"/>
        <v>1</v>
      </c>
      <c r="Y45" s="105">
        <f t="shared" si="5"/>
        <v>1</v>
      </c>
      <c r="Z45" s="105">
        <f t="shared" si="5"/>
        <v>1</v>
      </c>
      <c r="AA45" s="105">
        <f t="shared" si="5"/>
        <v>1</v>
      </c>
      <c r="AB45" s="105">
        <f t="shared" si="5"/>
        <v>1</v>
      </c>
      <c r="AC45" s="105">
        <f t="shared" si="5"/>
        <v>0.95307658255865435</v>
      </c>
      <c r="AD45" s="105">
        <f t="shared" si="5"/>
        <v>0.95307658255865435</v>
      </c>
      <c r="AE45" s="105">
        <f t="shared" si="5"/>
        <v>0.95307658255865435</v>
      </c>
      <c r="AF45" s="132">
        <f t="shared" si="6"/>
        <v>1.0028009304121488</v>
      </c>
      <c r="AG45" s="149" t="e">
        <v>#VALUE!</v>
      </c>
      <c r="AH45" s="103">
        <v>1</v>
      </c>
      <c r="AI45" s="105">
        <f t="shared" si="7"/>
        <v>1.0028009304121488</v>
      </c>
    </row>
    <row r="46" spans="1:35" outlineLevel="1" x14ac:dyDescent="0.25">
      <c r="A46" s="103" t="str">
        <f t="shared" si="2"/>
        <v>SUMNERResidential95RW1R</v>
      </c>
      <c r="B46" s="103" t="s">
        <v>155</v>
      </c>
      <c r="C46" s="103" t="s">
        <v>156</v>
      </c>
      <c r="D46" s="127">
        <v>59.41</v>
      </c>
      <c r="E46" s="127">
        <v>67.77</v>
      </c>
      <c r="F46" s="129">
        <v>14500.455</v>
      </c>
      <c r="G46" s="129">
        <v>15063.284999999998</v>
      </c>
      <c r="H46" s="129">
        <v>15066.6</v>
      </c>
      <c r="I46" s="129">
        <v>15756.525000000001</v>
      </c>
      <c r="J46" s="129">
        <v>15417.675000000001</v>
      </c>
      <c r="K46" s="129">
        <v>15841.235000000001</v>
      </c>
      <c r="L46" s="129">
        <v>16045.84</v>
      </c>
      <c r="M46" s="129">
        <v>16654.48</v>
      </c>
      <c r="N46" s="129">
        <v>16569.764999999999</v>
      </c>
      <c r="O46" s="129">
        <v>14274.390000000001</v>
      </c>
      <c r="P46" s="129">
        <v>14265.670000000002</v>
      </c>
      <c r="Q46" s="129">
        <v>14661.930000000002</v>
      </c>
      <c r="R46" s="130">
        <f t="shared" si="3"/>
        <v>184117.85</v>
      </c>
      <c r="S46" s="175"/>
      <c r="T46" s="105">
        <f t="shared" si="4"/>
        <v>244.07431408853731</v>
      </c>
      <c r="U46" s="105">
        <f t="shared" si="4"/>
        <v>253.54797172193233</v>
      </c>
      <c r="V46" s="105">
        <f t="shared" si="5"/>
        <v>222.3196104471005</v>
      </c>
      <c r="W46" s="105">
        <f t="shared" si="5"/>
        <v>232.50000000000003</v>
      </c>
      <c r="X46" s="105">
        <f t="shared" si="5"/>
        <v>227.50000000000003</v>
      </c>
      <c r="Y46" s="105">
        <f t="shared" si="5"/>
        <v>233.74996311052089</v>
      </c>
      <c r="Z46" s="105">
        <f t="shared" si="5"/>
        <v>236.76907186070534</v>
      </c>
      <c r="AA46" s="105">
        <f t="shared" si="5"/>
        <v>245.75003688947913</v>
      </c>
      <c r="AB46" s="105">
        <f t="shared" si="5"/>
        <v>244.5</v>
      </c>
      <c r="AC46" s="105">
        <f t="shared" si="5"/>
        <v>210.62992474546263</v>
      </c>
      <c r="AD46" s="105">
        <f t="shared" si="5"/>
        <v>210.50125424229014</v>
      </c>
      <c r="AE46" s="105">
        <f t="shared" si="5"/>
        <v>216.34838424081457</v>
      </c>
      <c r="AF46" s="132">
        <f t="shared" si="6"/>
        <v>231.51587761223689</v>
      </c>
      <c r="AG46" s="149" t="e">
        <v>#VALUE!</v>
      </c>
      <c r="AH46" s="103">
        <v>1</v>
      </c>
      <c r="AI46" s="105">
        <f t="shared" si="7"/>
        <v>231.51587761223689</v>
      </c>
    </row>
    <row r="47" spans="1:35" outlineLevel="1" x14ac:dyDescent="0.25">
      <c r="A47" s="103" t="str">
        <f t="shared" si="2"/>
        <v>SUMNERResidential96RW1N</v>
      </c>
      <c r="B47" s="103" t="s">
        <v>157</v>
      </c>
      <c r="C47" s="103" t="s">
        <v>158</v>
      </c>
      <c r="D47" s="127">
        <v>0</v>
      </c>
      <c r="E47" s="127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30">
        <f t="shared" si="3"/>
        <v>0</v>
      </c>
      <c r="S47" s="175"/>
      <c r="T47" s="105">
        <f t="shared" si="4"/>
        <v>0</v>
      </c>
      <c r="U47" s="105">
        <f t="shared" si="4"/>
        <v>0</v>
      </c>
      <c r="V47" s="105">
        <f t="shared" si="5"/>
        <v>0</v>
      </c>
      <c r="W47" s="105">
        <f t="shared" si="5"/>
        <v>0</v>
      </c>
      <c r="X47" s="105">
        <f t="shared" si="5"/>
        <v>0</v>
      </c>
      <c r="Y47" s="105">
        <f t="shared" si="5"/>
        <v>0</v>
      </c>
      <c r="Z47" s="105">
        <f t="shared" si="5"/>
        <v>0</v>
      </c>
      <c r="AA47" s="105">
        <f t="shared" si="5"/>
        <v>0</v>
      </c>
      <c r="AB47" s="105">
        <f t="shared" si="5"/>
        <v>0</v>
      </c>
      <c r="AC47" s="105">
        <f t="shared" si="5"/>
        <v>0</v>
      </c>
      <c r="AD47" s="105">
        <f t="shared" si="5"/>
        <v>0</v>
      </c>
      <c r="AE47" s="105">
        <f t="shared" si="5"/>
        <v>0</v>
      </c>
      <c r="AF47" s="132">
        <f t="shared" si="6"/>
        <v>0</v>
      </c>
      <c r="AG47" s="149" t="e">
        <v>#VALUE!</v>
      </c>
      <c r="AH47" s="103">
        <v>1</v>
      </c>
      <c r="AI47" s="105">
        <f t="shared" si="7"/>
        <v>0</v>
      </c>
    </row>
    <row r="48" spans="1:35" outlineLevel="1" x14ac:dyDescent="0.25">
      <c r="A48" s="103" t="str">
        <f t="shared" si="2"/>
        <v>SUMNERResidential96RW1R</v>
      </c>
      <c r="B48" s="103" t="s">
        <v>159</v>
      </c>
      <c r="C48" s="103" t="s">
        <v>160</v>
      </c>
      <c r="D48" s="127">
        <v>0</v>
      </c>
      <c r="E48" s="127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30">
        <f t="shared" si="3"/>
        <v>0</v>
      </c>
      <c r="S48" s="175"/>
      <c r="T48" s="105">
        <f t="shared" si="4"/>
        <v>0</v>
      </c>
      <c r="U48" s="105">
        <f t="shared" si="4"/>
        <v>0</v>
      </c>
      <c r="V48" s="105">
        <f t="shared" si="5"/>
        <v>0</v>
      </c>
      <c r="W48" s="105">
        <f t="shared" si="5"/>
        <v>0</v>
      </c>
      <c r="X48" s="105">
        <f t="shared" si="5"/>
        <v>0</v>
      </c>
      <c r="Y48" s="105">
        <f t="shared" si="5"/>
        <v>0</v>
      </c>
      <c r="Z48" s="105">
        <f t="shared" si="5"/>
        <v>0</v>
      </c>
      <c r="AA48" s="105">
        <f t="shared" si="5"/>
        <v>0</v>
      </c>
      <c r="AB48" s="105">
        <f t="shared" si="5"/>
        <v>0</v>
      </c>
      <c r="AC48" s="105">
        <f t="shared" si="5"/>
        <v>0</v>
      </c>
      <c r="AD48" s="105">
        <f t="shared" si="5"/>
        <v>0</v>
      </c>
      <c r="AE48" s="105">
        <f t="shared" si="5"/>
        <v>0</v>
      </c>
      <c r="AF48" s="132">
        <f t="shared" si="6"/>
        <v>0</v>
      </c>
      <c r="AG48" s="149" t="e">
        <v>#VALUE!</v>
      </c>
      <c r="AH48" s="103">
        <v>1</v>
      </c>
      <c r="AI48" s="105">
        <f t="shared" si="7"/>
        <v>0</v>
      </c>
    </row>
    <row r="49" spans="1:33" outlineLevel="1" x14ac:dyDescent="0.25">
      <c r="A49" s="103" t="str">
        <f t="shared" si="2"/>
        <v>SUMNERResidentialADJRES</v>
      </c>
      <c r="B49" s="103" t="s">
        <v>161</v>
      </c>
      <c r="C49" s="103" t="s">
        <v>162</v>
      </c>
      <c r="D49" s="127">
        <v>0</v>
      </c>
      <c r="E49" s="127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30">
        <f t="shared" si="3"/>
        <v>0</v>
      </c>
      <c r="S49" s="175"/>
      <c r="T49" s="105">
        <f t="shared" si="4"/>
        <v>0</v>
      </c>
      <c r="U49" s="105">
        <f t="shared" si="4"/>
        <v>0</v>
      </c>
      <c r="V49" s="105">
        <f t="shared" si="5"/>
        <v>0</v>
      </c>
      <c r="W49" s="105">
        <f t="shared" si="5"/>
        <v>0</v>
      </c>
      <c r="X49" s="105">
        <f t="shared" si="5"/>
        <v>0</v>
      </c>
      <c r="Y49" s="105">
        <f t="shared" si="5"/>
        <v>0</v>
      </c>
      <c r="Z49" s="105">
        <f t="shared" si="5"/>
        <v>0</v>
      </c>
      <c r="AA49" s="105">
        <f t="shared" si="5"/>
        <v>0</v>
      </c>
      <c r="AB49" s="105">
        <f t="shared" si="5"/>
        <v>0</v>
      </c>
      <c r="AC49" s="105">
        <f t="shared" si="5"/>
        <v>0</v>
      </c>
      <c r="AD49" s="105">
        <f t="shared" si="5"/>
        <v>0</v>
      </c>
      <c r="AE49" s="105">
        <f t="shared" si="5"/>
        <v>0</v>
      </c>
      <c r="AF49" s="105">
        <f t="shared" si="6"/>
        <v>0</v>
      </c>
    </row>
    <row r="50" spans="1:33" outlineLevel="1" x14ac:dyDescent="0.25">
      <c r="A50" s="103" t="str">
        <f t="shared" si="2"/>
        <v>SUMNERResidentialCARRY-RES</v>
      </c>
      <c r="B50" s="103" t="s">
        <v>163</v>
      </c>
      <c r="C50" s="103" t="s">
        <v>164</v>
      </c>
      <c r="D50" s="127">
        <v>0</v>
      </c>
      <c r="E50" s="127">
        <v>0</v>
      </c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30">
        <f t="shared" si="3"/>
        <v>0</v>
      </c>
      <c r="S50" s="175"/>
      <c r="T50" s="105">
        <f t="shared" si="4"/>
        <v>0</v>
      </c>
      <c r="U50" s="105">
        <f t="shared" si="4"/>
        <v>0</v>
      </c>
      <c r="V50" s="105">
        <f t="shared" ref="V50:AE73" si="8">+IFERROR(H50/$E50,0)</f>
        <v>0</v>
      </c>
      <c r="W50" s="105">
        <f t="shared" si="8"/>
        <v>0</v>
      </c>
      <c r="X50" s="105">
        <f t="shared" si="8"/>
        <v>0</v>
      </c>
      <c r="Y50" s="105">
        <f t="shared" si="8"/>
        <v>0</v>
      </c>
      <c r="Z50" s="105">
        <f t="shared" si="8"/>
        <v>0</v>
      </c>
      <c r="AA50" s="105">
        <f t="shared" si="8"/>
        <v>0</v>
      </c>
      <c r="AB50" s="105">
        <f t="shared" si="8"/>
        <v>0</v>
      </c>
      <c r="AC50" s="105">
        <f t="shared" si="8"/>
        <v>0</v>
      </c>
      <c r="AD50" s="105">
        <f t="shared" si="8"/>
        <v>0</v>
      </c>
      <c r="AE50" s="105">
        <f t="shared" si="8"/>
        <v>0</v>
      </c>
      <c r="AF50" s="105">
        <f t="shared" si="6"/>
        <v>0</v>
      </c>
    </row>
    <row r="51" spans="1:33" outlineLevel="1" x14ac:dyDescent="0.25">
      <c r="A51" s="103" t="str">
        <f t="shared" si="2"/>
        <v>SUMNERResidentialDELTOT</v>
      </c>
      <c r="B51" s="103" t="s">
        <v>165</v>
      </c>
      <c r="C51" s="103" t="s">
        <v>166</v>
      </c>
      <c r="D51" s="127">
        <v>0</v>
      </c>
      <c r="E51" s="127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30">
        <f t="shared" si="3"/>
        <v>0</v>
      </c>
      <c r="S51" s="175"/>
      <c r="T51" s="105">
        <f t="shared" si="4"/>
        <v>0</v>
      </c>
      <c r="U51" s="105">
        <f t="shared" si="4"/>
        <v>0</v>
      </c>
      <c r="V51" s="105">
        <f t="shared" si="8"/>
        <v>0</v>
      </c>
      <c r="W51" s="105">
        <f t="shared" si="8"/>
        <v>0</v>
      </c>
      <c r="X51" s="105">
        <f t="shared" si="8"/>
        <v>0</v>
      </c>
      <c r="Y51" s="105">
        <f t="shared" si="8"/>
        <v>0</v>
      </c>
      <c r="Z51" s="105">
        <f t="shared" si="8"/>
        <v>0</v>
      </c>
      <c r="AA51" s="105">
        <f t="shared" si="8"/>
        <v>0</v>
      </c>
      <c r="AB51" s="105">
        <f t="shared" si="8"/>
        <v>0</v>
      </c>
      <c r="AC51" s="105">
        <f t="shared" si="8"/>
        <v>0</v>
      </c>
      <c r="AD51" s="105">
        <f t="shared" si="8"/>
        <v>0</v>
      </c>
      <c r="AE51" s="105">
        <f t="shared" si="8"/>
        <v>0</v>
      </c>
      <c r="AF51" s="105">
        <f t="shared" si="6"/>
        <v>0</v>
      </c>
    </row>
    <row r="52" spans="1:33" outlineLevel="1" x14ac:dyDescent="0.25">
      <c r="A52" s="103" t="str">
        <f t="shared" si="2"/>
        <v>SUMNERResidentialDRIVEPRVT-RES</v>
      </c>
      <c r="B52" s="103" t="s">
        <v>167</v>
      </c>
      <c r="C52" s="103" t="s">
        <v>168</v>
      </c>
      <c r="D52" s="127">
        <v>0</v>
      </c>
      <c r="E52" s="127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30">
        <f t="shared" si="3"/>
        <v>0</v>
      </c>
      <c r="S52" s="175"/>
      <c r="T52" s="105">
        <f t="shared" si="4"/>
        <v>0</v>
      </c>
      <c r="U52" s="105">
        <f t="shared" si="4"/>
        <v>0</v>
      </c>
      <c r="V52" s="105">
        <f t="shared" si="8"/>
        <v>0</v>
      </c>
      <c r="W52" s="105">
        <f t="shared" si="8"/>
        <v>0</v>
      </c>
      <c r="X52" s="105">
        <f t="shared" si="8"/>
        <v>0</v>
      </c>
      <c r="Y52" s="105">
        <f t="shared" si="8"/>
        <v>0</v>
      </c>
      <c r="Z52" s="105">
        <f t="shared" si="8"/>
        <v>0</v>
      </c>
      <c r="AA52" s="105">
        <f t="shared" si="8"/>
        <v>0</v>
      </c>
      <c r="AB52" s="105">
        <f t="shared" si="8"/>
        <v>0</v>
      </c>
      <c r="AC52" s="105">
        <f t="shared" si="8"/>
        <v>0</v>
      </c>
      <c r="AD52" s="105">
        <f t="shared" si="8"/>
        <v>0</v>
      </c>
      <c r="AE52" s="105">
        <f t="shared" si="8"/>
        <v>0</v>
      </c>
      <c r="AF52" s="105">
        <f t="shared" si="6"/>
        <v>0</v>
      </c>
    </row>
    <row r="53" spans="1:33" outlineLevel="1" x14ac:dyDescent="0.25">
      <c r="A53" s="103" t="str">
        <f t="shared" si="2"/>
        <v>SUMNERResidentialDRVNRE1</v>
      </c>
      <c r="B53" s="103" t="s">
        <v>169</v>
      </c>
      <c r="C53" s="103" t="s">
        <v>170</v>
      </c>
      <c r="D53" s="127">
        <v>0</v>
      </c>
      <c r="E53" s="127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30">
        <f t="shared" si="3"/>
        <v>0</v>
      </c>
      <c r="S53" s="175"/>
      <c r="T53" s="105">
        <f t="shared" si="4"/>
        <v>0</v>
      </c>
      <c r="U53" s="105">
        <f t="shared" si="4"/>
        <v>0</v>
      </c>
      <c r="V53" s="105">
        <f t="shared" si="8"/>
        <v>0</v>
      </c>
      <c r="W53" s="105">
        <f t="shared" si="8"/>
        <v>0</v>
      </c>
      <c r="X53" s="105">
        <f t="shared" si="8"/>
        <v>0</v>
      </c>
      <c r="Y53" s="105">
        <f t="shared" si="8"/>
        <v>0</v>
      </c>
      <c r="Z53" s="105">
        <f t="shared" si="8"/>
        <v>0</v>
      </c>
      <c r="AA53" s="105">
        <f t="shared" si="8"/>
        <v>0</v>
      </c>
      <c r="AB53" s="105">
        <f t="shared" si="8"/>
        <v>0</v>
      </c>
      <c r="AC53" s="105">
        <f t="shared" si="8"/>
        <v>0</v>
      </c>
      <c r="AD53" s="105">
        <f t="shared" si="8"/>
        <v>0</v>
      </c>
      <c r="AE53" s="105">
        <f t="shared" si="8"/>
        <v>0</v>
      </c>
      <c r="AF53" s="105">
        <f t="shared" si="6"/>
        <v>0</v>
      </c>
    </row>
    <row r="54" spans="1:33" outlineLevel="1" x14ac:dyDescent="0.25">
      <c r="A54" s="103" t="str">
        <f t="shared" si="2"/>
        <v>SUMNERResidentialDRVNRW1</v>
      </c>
      <c r="B54" s="103" t="s">
        <v>171</v>
      </c>
      <c r="C54" s="103" t="s">
        <v>172</v>
      </c>
      <c r="D54" s="127">
        <v>13.574999999999999</v>
      </c>
      <c r="E54" s="127">
        <v>15.1</v>
      </c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9">
        <v>0</v>
      </c>
      <c r="O54" s="129">
        <v>0</v>
      </c>
      <c r="P54" s="129">
        <v>0</v>
      </c>
      <c r="Q54" s="129">
        <v>0</v>
      </c>
      <c r="R54" s="130">
        <f t="shared" si="3"/>
        <v>0</v>
      </c>
      <c r="S54" s="175"/>
      <c r="T54" s="105">
        <f t="shared" si="4"/>
        <v>0</v>
      </c>
      <c r="U54" s="105">
        <f t="shared" si="4"/>
        <v>0</v>
      </c>
      <c r="V54" s="105">
        <f t="shared" si="8"/>
        <v>0</v>
      </c>
      <c r="W54" s="105">
        <f t="shared" si="8"/>
        <v>0</v>
      </c>
      <c r="X54" s="105">
        <f t="shared" si="8"/>
        <v>0</v>
      </c>
      <c r="Y54" s="105">
        <f t="shared" si="8"/>
        <v>0</v>
      </c>
      <c r="Z54" s="105">
        <f t="shared" si="8"/>
        <v>0</v>
      </c>
      <c r="AA54" s="105">
        <f t="shared" si="8"/>
        <v>0</v>
      </c>
      <c r="AB54" s="105">
        <f t="shared" si="8"/>
        <v>0</v>
      </c>
      <c r="AC54" s="105">
        <f t="shared" si="8"/>
        <v>0</v>
      </c>
      <c r="AD54" s="105">
        <f t="shared" si="8"/>
        <v>0</v>
      </c>
      <c r="AE54" s="105">
        <f t="shared" si="8"/>
        <v>0</v>
      </c>
      <c r="AF54" s="105">
        <f t="shared" si="6"/>
        <v>0</v>
      </c>
    </row>
    <row r="55" spans="1:33" outlineLevel="1" x14ac:dyDescent="0.25">
      <c r="A55" s="103" t="str">
        <f t="shared" si="2"/>
        <v>SUMNERResidentialDRVNRW2</v>
      </c>
      <c r="B55" s="103" t="s">
        <v>173</v>
      </c>
      <c r="C55" s="103" t="s">
        <v>174</v>
      </c>
      <c r="D55" s="127">
        <v>0</v>
      </c>
      <c r="E55" s="127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30">
        <f t="shared" si="3"/>
        <v>0</v>
      </c>
      <c r="S55" s="175"/>
      <c r="T55" s="105">
        <f t="shared" si="4"/>
        <v>0</v>
      </c>
      <c r="U55" s="105">
        <f t="shared" si="4"/>
        <v>0</v>
      </c>
      <c r="V55" s="105">
        <f t="shared" si="8"/>
        <v>0</v>
      </c>
      <c r="W55" s="105">
        <f t="shared" si="8"/>
        <v>0</v>
      </c>
      <c r="X55" s="105">
        <f t="shared" si="8"/>
        <v>0</v>
      </c>
      <c r="Y55" s="105">
        <f t="shared" si="8"/>
        <v>0</v>
      </c>
      <c r="Z55" s="105">
        <f t="shared" si="8"/>
        <v>0</v>
      </c>
      <c r="AA55" s="105">
        <f t="shared" si="8"/>
        <v>0</v>
      </c>
      <c r="AB55" s="105">
        <f t="shared" si="8"/>
        <v>0</v>
      </c>
      <c r="AC55" s="105">
        <f t="shared" si="8"/>
        <v>0</v>
      </c>
      <c r="AD55" s="105">
        <f t="shared" si="8"/>
        <v>0</v>
      </c>
      <c r="AE55" s="105">
        <f t="shared" si="8"/>
        <v>0</v>
      </c>
      <c r="AF55" s="105">
        <f t="shared" si="6"/>
        <v>0</v>
      </c>
    </row>
    <row r="56" spans="1:33" outlineLevel="1" x14ac:dyDescent="0.25">
      <c r="A56" s="103" t="str">
        <f t="shared" si="2"/>
        <v>SUMNERResidentialGWCR</v>
      </c>
      <c r="B56" s="103" t="s">
        <v>175</v>
      </c>
      <c r="C56" s="103" t="s">
        <v>176</v>
      </c>
      <c r="D56" s="127">
        <v>0</v>
      </c>
      <c r="E56" s="127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9">
        <v>0</v>
      </c>
      <c r="O56" s="129">
        <v>0</v>
      </c>
      <c r="P56" s="129">
        <v>0</v>
      </c>
      <c r="Q56" s="129">
        <v>0</v>
      </c>
      <c r="R56" s="130">
        <f t="shared" si="3"/>
        <v>0</v>
      </c>
      <c r="S56" s="175"/>
      <c r="T56" s="105">
        <f t="shared" si="4"/>
        <v>0</v>
      </c>
      <c r="U56" s="105">
        <f t="shared" si="4"/>
        <v>0</v>
      </c>
      <c r="V56" s="105">
        <f t="shared" si="8"/>
        <v>0</v>
      </c>
      <c r="W56" s="105">
        <f t="shared" si="8"/>
        <v>0</v>
      </c>
      <c r="X56" s="105">
        <f t="shared" si="8"/>
        <v>0</v>
      </c>
      <c r="Y56" s="105">
        <f t="shared" si="8"/>
        <v>0</v>
      </c>
      <c r="Z56" s="105">
        <f t="shared" si="8"/>
        <v>0</v>
      </c>
      <c r="AA56" s="105">
        <f t="shared" si="8"/>
        <v>0</v>
      </c>
      <c r="AB56" s="105">
        <f t="shared" si="8"/>
        <v>0</v>
      </c>
      <c r="AC56" s="105">
        <f t="shared" si="8"/>
        <v>0</v>
      </c>
      <c r="AD56" s="105">
        <f t="shared" si="8"/>
        <v>0</v>
      </c>
      <c r="AE56" s="105">
        <f t="shared" si="8"/>
        <v>0</v>
      </c>
      <c r="AF56" s="105">
        <f t="shared" si="6"/>
        <v>0</v>
      </c>
    </row>
    <row r="57" spans="1:33" outlineLevel="1" x14ac:dyDescent="0.25">
      <c r="A57" s="103" t="str">
        <f t="shared" si="2"/>
        <v>SUMNERResidentialIMPCNR1</v>
      </c>
      <c r="B57" s="103" t="s">
        <v>177</v>
      </c>
      <c r="C57" s="103" t="s">
        <v>178</v>
      </c>
      <c r="D57" s="127">
        <v>0</v>
      </c>
      <c r="E57" s="127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30">
        <f t="shared" si="3"/>
        <v>0</v>
      </c>
      <c r="S57" s="175"/>
      <c r="T57" s="105">
        <f t="shared" si="4"/>
        <v>0</v>
      </c>
      <c r="U57" s="105">
        <f t="shared" si="4"/>
        <v>0</v>
      </c>
      <c r="V57" s="105">
        <f t="shared" si="8"/>
        <v>0</v>
      </c>
      <c r="W57" s="105">
        <f t="shared" si="8"/>
        <v>0</v>
      </c>
      <c r="X57" s="105">
        <f t="shared" si="8"/>
        <v>0</v>
      </c>
      <c r="Y57" s="105">
        <f t="shared" si="8"/>
        <v>0</v>
      </c>
      <c r="Z57" s="105">
        <f t="shared" si="8"/>
        <v>0</v>
      </c>
      <c r="AA57" s="105">
        <f t="shared" si="8"/>
        <v>0</v>
      </c>
      <c r="AB57" s="105">
        <f t="shared" si="8"/>
        <v>0</v>
      </c>
      <c r="AC57" s="105">
        <f t="shared" si="8"/>
        <v>0</v>
      </c>
      <c r="AD57" s="105">
        <f t="shared" si="8"/>
        <v>0</v>
      </c>
      <c r="AE57" s="105">
        <f t="shared" si="8"/>
        <v>0</v>
      </c>
      <c r="AF57" s="105">
        <f t="shared" si="6"/>
        <v>0</v>
      </c>
    </row>
    <row r="58" spans="1:33" outlineLevel="1" x14ac:dyDescent="0.25">
      <c r="A58" s="103" t="str">
        <f t="shared" si="2"/>
        <v>SUMNERResidentialIMPCNR2</v>
      </c>
      <c r="B58" s="103" t="s">
        <v>179</v>
      </c>
      <c r="C58" s="103" t="s">
        <v>180</v>
      </c>
      <c r="D58" s="127">
        <v>0</v>
      </c>
      <c r="E58" s="127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30">
        <f t="shared" si="3"/>
        <v>0</v>
      </c>
      <c r="S58" s="175"/>
      <c r="T58" s="105">
        <f t="shared" si="4"/>
        <v>0</v>
      </c>
      <c r="U58" s="105">
        <f t="shared" si="4"/>
        <v>0</v>
      </c>
      <c r="V58" s="105">
        <f t="shared" si="8"/>
        <v>0</v>
      </c>
      <c r="W58" s="105">
        <f t="shared" si="8"/>
        <v>0</v>
      </c>
      <c r="X58" s="105">
        <f t="shared" si="8"/>
        <v>0</v>
      </c>
      <c r="Y58" s="105">
        <f t="shared" si="8"/>
        <v>0</v>
      </c>
      <c r="Z58" s="105">
        <f t="shared" si="8"/>
        <v>0</v>
      </c>
      <c r="AA58" s="105">
        <f t="shared" si="8"/>
        <v>0</v>
      </c>
      <c r="AB58" s="105">
        <f t="shared" si="8"/>
        <v>0</v>
      </c>
      <c r="AC58" s="105">
        <f t="shared" si="8"/>
        <v>0</v>
      </c>
      <c r="AD58" s="105">
        <f t="shared" si="8"/>
        <v>0</v>
      </c>
      <c r="AE58" s="105">
        <f t="shared" si="8"/>
        <v>0</v>
      </c>
      <c r="AF58" s="105">
        <f t="shared" si="6"/>
        <v>0</v>
      </c>
    </row>
    <row r="59" spans="1:33" outlineLevel="1" x14ac:dyDescent="0.25">
      <c r="A59" s="103" t="str">
        <f t="shared" si="2"/>
        <v>SUMNERResidentialOBSR</v>
      </c>
      <c r="B59" s="103" t="s">
        <v>181</v>
      </c>
      <c r="C59" s="103" t="s">
        <v>182</v>
      </c>
      <c r="D59" s="127">
        <v>0</v>
      </c>
      <c r="E59" s="127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30">
        <f t="shared" si="3"/>
        <v>0</v>
      </c>
      <c r="S59" s="175"/>
      <c r="T59" s="105">
        <f t="shared" si="4"/>
        <v>0</v>
      </c>
      <c r="U59" s="105">
        <f t="shared" si="4"/>
        <v>0</v>
      </c>
      <c r="V59" s="105">
        <f t="shared" si="8"/>
        <v>0</v>
      </c>
      <c r="W59" s="105">
        <f t="shared" si="8"/>
        <v>0</v>
      </c>
      <c r="X59" s="105">
        <f t="shared" si="8"/>
        <v>0</v>
      </c>
      <c r="Y59" s="105">
        <f t="shared" si="8"/>
        <v>0</v>
      </c>
      <c r="Z59" s="105">
        <f t="shared" si="8"/>
        <v>0</v>
      </c>
      <c r="AA59" s="105">
        <f t="shared" si="8"/>
        <v>0</v>
      </c>
      <c r="AB59" s="105">
        <f t="shared" si="8"/>
        <v>0</v>
      </c>
      <c r="AC59" s="105">
        <f t="shared" si="8"/>
        <v>0</v>
      </c>
      <c r="AD59" s="105">
        <f t="shared" si="8"/>
        <v>0</v>
      </c>
      <c r="AE59" s="105">
        <f t="shared" si="8"/>
        <v>0</v>
      </c>
      <c r="AF59" s="105">
        <f t="shared" si="6"/>
        <v>0</v>
      </c>
    </row>
    <row r="60" spans="1:33" outlineLevel="1" x14ac:dyDescent="0.25">
      <c r="A60" s="103" t="str">
        <f t="shared" si="2"/>
        <v>SUMNERResidentialOS</v>
      </c>
      <c r="B60" s="103" t="s">
        <v>183</v>
      </c>
      <c r="C60" s="103" t="s">
        <v>184</v>
      </c>
      <c r="D60" s="127">
        <v>0</v>
      </c>
      <c r="E60" s="127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30">
        <f t="shared" si="3"/>
        <v>0</v>
      </c>
      <c r="S60" s="175"/>
      <c r="T60" s="105">
        <f t="shared" si="4"/>
        <v>0</v>
      </c>
      <c r="U60" s="105">
        <f t="shared" si="4"/>
        <v>0</v>
      </c>
      <c r="V60" s="105">
        <f t="shared" si="8"/>
        <v>0</v>
      </c>
      <c r="W60" s="105">
        <f t="shared" si="8"/>
        <v>0</v>
      </c>
      <c r="X60" s="105">
        <f t="shared" si="8"/>
        <v>0</v>
      </c>
      <c r="Y60" s="105">
        <f t="shared" si="8"/>
        <v>0</v>
      </c>
      <c r="Z60" s="105">
        <f t="shared" si="8"/>
        <v>0</v>
      </c>
      <c r="AA60" s="105">
        <f t="shared" si="8"/>
        <v>0</v>
      </c>
      <c r="AB60" s="105">
        <f t="shared" si="8"/>
        <v>0</v>
      </c>
      <c r="AC60" s="105">
        <f t="shared" si="8"/>
        <v>0</v>
      </c>
      <c r="AD60" s="105">
        <f t="shared" si="8"/>
        <v>0</v>
      </c>
      <c r="AE60" s="105">
        <f t="shared" si="8"/>
        <v>0</v>
      </c>
      <c r="AF60" s="132">
        <f t="shared" si="6"/>
        <v>0</v>
      </c>
      <c r="AG60" s="149" t="e">
        <v>#VALUE!</v>
      </c>
    </row>
    <row r="61" spans="1:33" outlineLevel="1" x14ac:dyDescent="0.25">
      <c r="A61" s="103" t="str">
        <f t="shared" si="2"/>
        <v>SUMNERResidentialOSOW</v>
      </c>
      <c r="B61" s="103" t="s">
        <v>185</v>
      </c>
      <c r="C61" s="103" t="s">
        <v>186</v>
      </c>
      <c r="D61" s="127">
        <v>0</v>
      </c>
      <c r="E61" s="127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30">
        <f t="shared" si="3"/>
        <v>0</v>
      </c>
      <c r="S61" s="175"/>
      <c r="T61" s="105">
        <f t="shared" si="4"/>
        <v>0</v>
      </c>
      <c r="U61" s="105">
        <f t="shared" si="4"/>
        <v>0</v>
      </c>
      <c r="V61" s="105">
        <f t="shared" si="8"/>
        <v>0</v>
      </c>
      <c r="W61" s="105">
        <f t="shared" si="8"/>
        <v>0</v>
      </c>
      <c r="X61" s="105">
        <f t="shared" si="8"/>
        <v>0</v>
      </c>
      <c r="Y61" s="105">
        <f t="shared" si="8"/>
        <v>0</v>
      </c>
      <c r="Z61" s="105">
        <f t="shared" si="8"/>
        <v>0</v>
      </c>
      <c r="AA61" s="105">
        <f t="shared" si="8"/>
        <v>0</v>
      </c>
      <c r="AB61" s="105">
        <f t="shared" si="8"/>
        <v>0</v>
      </c>
      <c r="AC61" s="105">
        <f t="shared" si="8"/>
        <v>0</v>
      </c>
      <c r="AD61" s="105">
        <f t="shared" si="8"/>
        <v>0</v>
      </c>
      <c r="AE61" s="105">
        <f t="shared" si="8"/>
        <v>0</v>
      </c>
      <c r="AF61" s="132">
        <f t="shared" si="6"/>
        <v>0</v>
      </c>
      <c r="AG61" s="149" t="e">
        <v>#VALUE!</v>
      </c>
    </row>
    <row r="62" spans="1:33" outlineLevel="1" x14ac:dyDescent="0.25">
      <c r="A62" s="103" t="str">
        <f t="shared" si="2"/>
        <v>SUMNERResidentialOW</v>
      </c>
      <c r="B62" s="103" t="s">
        <v>187</v>
      </c>
      <c r="C62" s="103" t="s">
        <v>188</v>
      </c>
      <c r="D62" s="127">
        <v>0</v>
      </c>
      <c r="E62" s="127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30">
        <f t="shared" si="3"/>
        <v>0</v>
      </c>
      <c r="S62" s="175"/>
      <c r="T62" s="105">
        <f t="shared" si="4"/>
        <v>0</v>
      </c>
      <c r="U62" s="105">
        <f t="shared" si="4"/>
        <v>0</v>
      </c>
      <c r="V62" s="105">
        <f t="shared" si="8"/>
        <v>0</v>
      </c>
      <c r="W62" s="105">
        <f t="shared" si="8"/>
        <v>0</v>
      </c>
      <c r="X62" s="105">
        <f t="shared" si="8"/>
        <v>0</v>
      </c>
      <c r="Y62" s="105">
        <f t="shared" si="8"/>
        <v>0</v>
      </c>
      <c r="Z62" s="105">
        <f t="shared" si="8"/>
        <v>0</v>
      </c>
      <c r="AA62" s="105">
        <f t="shared" si="8"/>
        <v>0</v>
      </c>
      <c r="AB62" s="105">
        <f t="shared" si="8"/>
        <v>0</v>
      </c>
      <c r="AC62" s="105">
        <f t="shared" si="8"/>
        <v>0</v>
      </c>
      <c r="AD62" s="105">
        <f t="shared" si="8"/>
        <v>0</v>
      </c>
      <c r="AE62" s="105">
        <f t="shared" si="8"/>
        <v>0</v>
      </c>
      <c r="AF62" s="132">
        <f t="shared" si="6"/>
        <v>0</v>
      </c>
      <c r="AG62" s="149" t="e">
        <v>#VALUE!</v>
      </c>
    </row>
    <row r="63" spans="1:33" outlineLevel="1" x14ac:dyDescent="0.25">
      <c r="A63" s="103" t="str">
        <f t="shared" si="2"/>
        <v>SUMNERResidentialPACKLC</v>
      </c>
      <c r="B63" s="103" t="s">
        <v>189</v>
      </c>
      <c r="C63" s="103" t="s">
        <v>190</v>
      </c>
      <c r="D63" s="127">
        <v>0</v>
      </c>
      <c r="E63" s="127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30">
        <f t="shared" si="3"/>
        <v>0</v>
      </c>
      <c r="S63" s="175"/>
      <c r="T63" s="105">
        <f t="shared" si="4"/>
        <v>0</v>
      </c>
      <c r="U63" s="105">
        <f t="shared" si="4"/>
        <v>0</v>
      </c>
      <c r="V63" s="105">
        <f t="shared" si="8"/>
        <v>0</v>
      </c>
      <c r="W63" s="105">
        <f t="shared" si="8"/>
        <v>0</v>
      </c>
      <c r="X63" s="105">
        <f t="shared" si="8"/>
        <v>0</v>
      </c>
      <c r="Y63" s="105">
        <f t="shared" si="8"/>
        <v>0</v>
      </c>
      <c r="Z63" s="105">
        <f t="shared" si="8"/>
        <v>0</v>
      </c>
      <c r="AA63" s="105">
        <f t="shared" si="8"/>
        <v>0</v>
      </c>
      <c r="AB63" s="105">
        <f t="shared" si="8"/>
        <v>0</v>
      </c>
      <c r="AC63" s="105">
        <f t="shared" si="8"/>
        <v>0</v>
      </c>
      <c r="AD63" s="105">
        <f t="shared" si="8"/>
        <v>0</v>
      </c>
      <c r="AE63" s="105">
        <f t="shared" si="8"/>
        <v>0</v>
      </c>
      <c r="AF63" s="105">
        <f t="shared" si="6"/>
        <v>0</v>
      </c>
    </row>
    <row r="64" spans="1:33" outlineLevel="1" x14ac:dyDescent="0.25">
      <c r="A64" s="103" t="str">
        <f t="shared" si="2"/>
        <v>SUMNERResidentialPACKR</v>
      </c>
      <c r="B64" s="103" t="s">
        <v>191</v>
      </c>
      <c r="C64" s="103" t="s">
        <v>192</v>
      </c>
      <c r="D64" s="127">
        <v>13.574999999999999</v>
      </c>
      <c r="E64" s="127">
        <v>15.105</v>
      </c>
      <c r="F64" s="129">
        <v>43.634999999999998</v>
      </c>
      <c r="G64" s="129">
        <v>43.634999999999998</v>
      </c>
      <c r="H64" s="129">
        <v>45.314999999999998</v>
      </c>
      <c r="I64" s="129">
        <v>45.314999999999998</v>
      </c>
      <c r="J64" s="129">
        <v>45.314999999999998</v>
      </c>
      <c r="K64" s="129">
        <v>45.314999999999998</v>
      </c>
      <c r="L64" s="129">
        <v>45.314999999999998</v>
      </c>
      <c r="M64" s="129">
        <v>45.314999999999998</v>
      </c>
      <c r="N64" s="129">
        <v>45.314999999999998</v>
      </c>
      <c r="O64" s="129">
        <v>43.634999999999998</v>
      </c>
      <c r="P64" s="129">
        <v>43.634999999999998</v>
      </c>
      <c r="Q64" s="129">
        <v>43.634999999999998</v>
      </c>
      <c r="R64" s="130">
        <f t="shared" si="3"/>
        <v>535.38</v>
      </c>
      <c r="S64" s="175"/>
      <c r="T64" s="105">
        <f t="shared" si="4"/>
        <v>3.2143646408839781</v>
      </c>
      <c r="U64" s="105">
        <f t="shared" si="4"/>
        <v>3.2143646408839781</v>
      </c>
      <c r="V64" s="105">
        <f t="shared" si="8"/>
        <v>2.9999999999999996</v>
      </c>
      <c r="W64" s="105">
        <f t="shared" si="8"/>
        <v>2.9999999999999996</v>
      </c>
      <c r="X64" s="105">
        <f t="shared" si="8"/>
        <v>2.9999999999999996</v>
      </c>
      <c r="Y64" s="105">
        <f t="shared" si="8"/>
        <v>2.9999999999999996</v>
      </c>
      <c r="Z64" s="105">
        <f t="shared" si="8"/>
        <v>2.9999999999999996</v>
      </c>
      <c r="AA64" s="105">
        <f t="shared" si="8"/>
        <v>2.9999999999999996</v>
      </c>
      <c r="AB64" s="105">
        <f t="shared" si="8"/>
        <v>2.9999999999999996</v>
      </c>
      <c r="AC64" s="105">
        <f t="shared" si="8"/>
        <v>2.8887785501489569</v>
      </c>
      <c r="AD64" s="105">
        <f t="shared" si="8"/>
        <v>2.8887785501489569</v>
      </c>
      <c r="AE64" s="105">
        <f t="shared" si="8"/>
        <v>2.8887785501489569</v>
      </c>
      <c r="AF64" s="105">
        <f t="shared" si="6"/>
        <v>3.0079220776845688</v>
      </c>
    </row>
    <row r="65" spans="1:35" outlineLevel="1" x14ac:dyDescent="0.25">
      <c r="A65" s="103" t="str">
        <f t="shared" si="2"/>
        <v>SUMNERResidentialPACKSNR</v>
      </c>
      <c r="B65" s="103" t="s">
        <v>193</v>
      </c>
      <c r="C65" s="103" t="s">
        <v>194</v>
      </c>
      <c r="D65" s="127">
        <v>0</v>
      </c>
      <c r="E65" s="127">
        <v>0</v>
      </c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30">
        <f t="shared" si="3"/>
        <v>0</v>
      </c>
      <c r="S65" s="175"/>
      <c r="T65" s="105">
        <f t="shared" si="4"/>
        <v>0</v>
      </c>
      <c r="U65" s="105">
        <f t="shared" si="4"/>
        <v>0</v>
      </c>
      <c r="V65" s="105">
        <f t="shared" si="8"/>
        <v>0</v>
      </c>
      <c r="W65" s="105">
        <f t="shared" si="8"/>
        <v>0</v>
      </c>
      <c r="X65" s="105">
        <f t="shared" si="8"/>
        <v>0</v>
      </c>
      <c r="Y65" s="105">
        <f t="shared" si="8"/>
        <v>0</v>
      </c>
      <c r="Z65" s="105">
        <f t="shared" si="8"/>
        <v>0</v>
      </c>
      <c r="AA65" s="105">
        <f t="shared" si="8"/>
        <v>0</v>
      </c>
      <c r="AB65" s="105">
        <f t="shared" si="8"/>
        <v>0</v>
      </c>
      <c r="AC65" s="105">
        <f t="shared" si="8"/>
        <v>0</v>
      </c>
      <c r="AD65" s="105">
        <f t="shared" si="8"/>
        <v>0</v>
      </c>
      <c r="AE65" s="105">
        <f t="shared" si="8"/>
        <v>0</v>
      </c>
      <c r="AF65" s="105">
        <f t="shared" si="6"/>
        <v>0</v>
      </c>
    </row>
    <row r="66" spans="1:35" outlineLevel="1" x14ac:dyDescent="0.25">
      <c r="A66" s="103" t="str">
        <f t="shared" si="2"/>
        <v>SUMNERResidentialRESTART FEE</v>
      </c>
      <c r="B66" s="103" t="s">
        <v>195</v>
      </c>
      <c r="C66" s="103" t="s">
        <v>195</v>
      </c>
      <c r="D66" s="127">
        <v>26.81</v>
      </c>
      <c r="E66" s="127">
        <v>29.83</v>
      </c>
      <c r="F66" s="129">
        <v>344.76</v>
      </c>
      <c r="G66" s="129">
        <v>1239.23</v>
      </c>
      <c r="H66" s="129">
        <v>207.70999999999998</v>
      </c>
      <c r="I66" s="129">
        <v>1461.67</v>
      </c>
      <c r="J66" s="129">
        <v>268.47000000000003</v>
      </c>
      <c r="K66" s="129">
        <v>984.39</v>
      </c>
      <c r="L66" s="129">
        <v>178.98</v>
      </c>
      <c r="M66" s="129">
        <v>1163.3700000000001</v>
      </c>
      <c r="N66" s="129">
        <v>417.62</v>
      </c>
      <c r="O66" s="129">
        <v>1063.01</v>
      </c>
      <c r="P66" s="129">
        <v>143.65</v>
      </c>
      <c r="Q66" s="129">
        <v>1379.04</v>
      </c>
      <c r="R66" s="130">
        <f t="shared" si="3"/>
        <v>8851.9</v>
      </c>
      <c r="S66" s="175"/>
      <c r="T66" s="105">
        <f t="shared" si="4"/>
        <v>12.859380828049236</v>
      </c>
      <c r="U66" s="105">
        <f t="shared" si="4"/>
        <v>46.222678105184634</v>
      </c>
      <c r="V66" s="105">
        <f t="shared" si="8"/>
        <v>6.9631243714381492</v>
      </c>
      <c r="W66" s="105">
        <f t="shared" si="8"/>
        <v>49.000000000000007</v>
      </c>
      <c r="X66" s="105">
        <f t="shared" si="8"/>
        <v>9.0000000000000018</v>
      </c>
      <c r="Y66" s="105">
        <f t="shared" si="8"/>
        <v>33</v>
      </c>
      <c r="Z66" s="105">
        <f t="shared" si="8"/>
        <v>6</v>
      </c>
      <c r="AA66" s="105">
        <f t="shared" si="8"/>
        <v>39.000000000000007</v>
      </c>
      <c r="AB66" s="105">
        <f t="shared" si="8"/>
        <v>14.000000000000002</v>
      </c>
      <c r="AC66" s="105">
        <f t="shared" si="8"/>
        <v>35.635601743211531</v>
      </c>
      <c r="AD66" s="105">
        <f t="shared" si="8"/>
        <v>4.8156218571907479</v>
      </c>
      <c r="AE66" s="105">
        <f t="shared" si="8"/>
        <v>46.229969829031177</v>
      </c>
      <c r="AF66" s="105">
        <f t="shared" si="6"/>
        <v>25.227198061175457</v>
      </c>
    </row>
    <row r="67" spans="1:35" outlineLevel="1" x14ac:dyDescent="0.25">
      <c r="A67" s="103" t="str">
        <f t="shared" si="2"/>
        <v>SUMNERResidentialREXTRA</v>
      </c>
      <c r="B67" s="103" t="s">
        <v>196</v>
      </c>
      <c r="C67" s="103" t="s">
        <v>197</v>
      </c>
      <c r="D67" s="127">
        <v>6.14</v>
      </c>
      <c r="E67" s="127">
        <v>6.95</v>
      </c>
      <c r="F67" s="129">
        <v>1536.15</v>
      </c>
      <c r="G67" s="129">
        <v>1782.1999999999998</v>
      </c>
      <c r="H67" s="129">
        <v>1126.8</v>
      </c>
      <c r="I67" s="129">
        <v>1021.6500000000001</v>
      </c>
      <c r="J67" s="129">
        <v>1292.7</v>
      </c>
      <c r="K67" s="129">
        <v>1654.1</v>
      </c>
      <c r="L67" s="129">
        <v>1417.8</v>
      </c>
      <c r="M67" s="129">
        <v>1403.9</v>
      </c>
      <c r="N67" s="129">
        <v>1160.6500000000001</v>
      </c>
      <c r="O67" s="129">
        <v>724.85</v>
      </c>
      <c r="P67" s="129">
        <v>3012.45</v>
      </c>
      <c r="Q67" s="129">
        <v>1775.55</v>
      </c>
      <c r="R67" s="130">
        <f t="shared" si="3"/>
        <v>17908.799999999996</v>
      </c>
      <c r="S67" s="175"/>
      <c r="T67" s="105">
        <f t="shared" si="4"/>
        <v>250.18729641693812</v>
      </c>
      <c r="U67" s="105">
        <f t="shared" si="4"/>
        <v>290.26058631921825</v>
      </c>
      <c r="V67" s="105">
        <f t="shared" si="8"/>
        <v>162.12949640287769</v>
      </c>
      <c r="W67" s="105">
        <f t="shared" si="8"/>
        <v>147</v>
      </c>
      <c r="X67" s="105">
        <f t="shared" si="8"/>
        <v>186</v>
      </c>
      <c r="Y67" s="105">
        <f t="shared" si="8"/>
        <v>237.99999999999997</v>
      </c>
      <c r="Z67" s="105">
        <f t="shared" si="8"/>
        <v>204</v>
      </c>
      <c r="AA67" s="105">
        <f t="shared" si="8"/>
        <v>202</v>
      </c>
      <c r="AB67" s="105">
        <f t="shared" si="8"/>
        <v>167</v>
      </c>
      <c r="AC67" s="105">
        <f t="shared" si="8"/>
        <v>104.29496402877697</v>
      </c>
      <c r="AD67" s="105">
        <f t="shared" si="8"/>
        <v>433.44604316546759</v>
      </c>
      <c r="AE67" s="105">
        <f t="shared" si="8"/>
        <v>255.47482014388487</v>
      </c>
      <c r="AF67" s="132">
        <f t="shared" si="6"/>
        <v>219.98276720643028</v>
      </c>
      <c r="AG67" s="149" t="e">
        <v>#VALUE!</v>
      </c>
    </row>
    <row r="68" spans="1:35" outlineLevel="1" x14ac:dyDescent="0.25">
      <c r="A68" s="103" t="str">
        <f t="shared" si="2"/>
        <v>SUMNERResidentialSUNKENR</v>
      </c>
      <c r="B68" s="103" t="s">
        <v>198</v>
      </c>
      <c r="C68" s="103" t="s">
        <v>199</v>
      </c>
      <c r="D68" s="127">
        <v>0</v>
      </c>
      <c r="E68" s="127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30">
        <f t="shared" si="3"/>
        <v>0</v>
      </c>
      <c r="S68" s="175"/>
      <c r="T68" s="105">
        <f t="shared" si="4"/>
        <v>0</v>
      </c>
      <c r="U68" s="105">
        <f t="shared" si="4"/>
        <v>0</v>
      </c>
      <c r="V68" s="105">
        <f t="shared" si="8"/>
        <v>0</v>
      </c>
      <c r="W68" s="105">
        <f t="shared" si="8"/>
        <v>0</v>
      </c>
      <c r="X68" s="105">
        <f t="shared" si="8"/>
        <v>0</v>
      </c>
      <c r="Y68" s="105">
        <f t="shared" si="8"/>
        <v>0</v>
      </c>
      <c r="Z68" s="105">
        <f t="shared" si="8"/>
        <v>0</v>
      </c>
      <c r="AA68" s="105">
        <f t="shared" si="8"/>
        <v>0</v>
      </c>
      <c r="AB68" s="105">
        <f t="shared" si="8"/>
        <v>0</v>
      </c>
      <c r="AC68" s="105">
        <f t="shared" si="8"/>
        <v>0</v>
      </c>
      <c r="AD68" s="105">
        <f t="shared" si="8"/>
        <v>0</v>
      </c>
      <c r="AE68" s="105">
        <f t="shared" si="8"/>
        <v>0</v>
      </c>
      <c r="AF68" s="105">
        <f t="shared" si="6"/>
        <v>0</v>
      </c>
    </row>
    <row r="69" spans="1:35" outlineLevel="1" x14ac:dyDescent="0.25">
      <c r="A69" s="103" t="str">
        <f t="shared" si="2"/>
        <v>SUMNERResidentialTRIPRCANS</v>
      </c>
      <c r="B69" s="103" t="s">
        <v>200</v>
      </c>
      <c r="C69" s="103" t="s">
        <v>201</v>
      </c>
      <c r="D69" s="127">
        <v>9.5</v>
      </c>
      <c r="E69" s="127">
        <v>10.57</v>
      </c>
      <c r="F69" s="129">
        <v>20.36</v>
      </c>
      <c r="G69" s="129">
        <v>30.54</v>
      </c>
      <c r="H69" s="129">
        <v>21.14</v>
      </c>
      <c r="I69" s="129">
        <v>63.42</v>
      </c>
      <c r="J69" s="129">
        <v>42.28</v>
      </c>
      <c r="K69" s="129">
        <v>21.14</v>
      </c>
      <c r="L69" s="129">
        <v>10.57</v>
      </c>
      <c r="M69" s="129">
        <v>52.85</v>
      </c>
      <c r="N69" s="129">
        <v>42.28</v>
      </c>
      <c r="O69" s="129">
        <v>30.54</v>
      </c>
      <c r="P69" s="129">
        <v>50.9</v>
      </c>
      <c r="Q69" s="129">
        <v>40.72</v>
      </c>
      <c r="R69" s="130">
        <f t="shared" si="3"/>
        <v>426.74</v>
      </c>
      <c r="S69" s="175"/>
      <c r="T69" s="105">
        <f t="shared" si="4"/>
        <v>2.1431578947368419</v>
      </c>
      <c r="U69" s="105">
        <f t="shared" si="4"/>
        <v>3.2147368421052631</v>
      </c>
      <c r="V69" s="105">
        <f t="shared" si="8"/>
        <v>2</v>
      </c>
      <c r="W69" s="105">
        <f t="shared" si="8"/>
        <v>6</v>
      </c>
      <c r="X69" s="105">
        <f t="shared" si="8"/>
        <v>4</v>
      </c>
      <c r="Y69" s="105">
        <f t="shared" si="8"/>
        <v>2</v>
      </c>
      <c r="Z69" s="105">
        <f t="shared" si="8"/>
        <v>1</v>
      </c>
      <c r="AA69" s="105">
        <f t="shared" si="8"/>
        <v>5</v>
      </c>
      <c r="AB69" s="105">
        <f t="shared" si="8"/>
        <v>4</v>
      </c>
      <c r="AC69" s="105">
        <f t="shared" si="8"/>
        <v>2.8893093661305582</v>
      </c>
      <c r="AD69" s="105">
        <f t="shared" si="8"/>
        <v>4.8155156102175969</v>
      </c>
      <c r="AE69" s="105">
        <f t="shared" si="8"/>
        <v>3.8524124881740773</v>
      </c>
      <c r="AF69" s="105">
        <f t="shared" si="6"/>
        <v>3.4095943501136947</v>
      </c>
    </row>
    <row r="70" spans="1:35" outlineLevel="1" x14ac:dyDescent="0.25">
      <c r="A70" s="103" t="str">
        <f t="shared" si="2"/>
        <v>SUMNERResidentialTRIPRCARTS</v>
      </c>
      <c r="B70" s="103" t="s">
        <v>202</v>
      </c>
      <c r="C70" s="103" t="s">
        <v>203</v>
      </c>
      <c r="D70" s="127">
        <v>9.5</v>
      </c>
      <c r="E70" s="127">
        <v>10.57</v>
      </c>
      <c r="F70" s="129">
        <v>10.18</v>
      </c>
      <c r="G70" s="129">
        <v>10.18</v>
      </c>
      <c r="H70" s="129">
        <v>0</v>
      </c>
      <c r="I70" s="129">
        <v>21.14</v>
      </c>
      <c r="J70" s="129">
        <v>21.14</v>
      </c>
      <c r="K70" s="129">
        <v>10.57</v>
      </c>
      <c r="L70" s="129">
        <v>10.57</v>
      </c>
      <c r="M70" s="129">
        <v>10.57</v>
      </c>
      <c r="N70" s="129">
        <v>10.57</v>
      </c>
      <c r="O70" s="129">
        <v>10.18</v>
      </c>
      <c r="P70" s="129">
        <v>0</v>
      </c>
      <c r="Q70" s="129">
        <v>10.18</v>
      </c>
      <c r="R70" s="130">
        <f t="shared" si="3"/>
        <v>125.28</v>
      </c>
      <c r="S70" s="175"/>
      <c r="T70" s="105">
        <f t="shared" si="4"/>
        <v>1.071578947368421</v>
      </c>
      <c r="U70" s="105">
        <f t="shared" si="4"/>
        <v>1.071578947368421</v>
      </c>
      <c r="V70" s="105">
        <f t="shared" si="8"/>
        <v>0</v>
      </c>
      <c r="W70" s="105">
        <f t="shared" si="8"/>
        <v>2</v>
      </c>
      <c r="X70" s="105">
        <f t="shared" si="8"/>
        <v>2</v>
      </c>
      <c r="Y70" s="105">
        <f t="shared" si="8"/>
        <v>1</v>
      </c>
      <c r="Z70" s="105">
        <f t="shared" si="8"/>
        <v>1</v>
      </c>
      <c r="AA70" s="105">
        <f t="shared" si="8"/>
        <v>1</v>
      </c>
      <c r="AB70" s="105">
        <f t="shared" si="8"/>
        <v>1</v>
      </c>
      <c r="AC70" s="105">
        <f t="shared" si="8"/>
        <v>0.96310312204351933</v>
      </c>
      <c r="AD70" s="105">
        <f t="shared" si="8"/>
        <v>0</v>
      </c>
      <c r="AE70" s="105">
        <f t="shared" si="8"/>
        <v>0.96310312204351933</v>
      </c>
      <c r="AF70" s="105">
        <f t="shared" si="6"/>
        <v>1.00578034490199</v>
      </c>
    </row>
    <row r="71" spans="1:35" outlineLevel="1" x14ac:dyDescent="0.25">
      <c r="A71" s="103" t="str">
        <f t="shared" si="2"/>
        <v>SUMNERResidentialBULKY-RES</v>
      </c>
      <c r="B71" s="103" t="s">
        <v>208</v>
      </c>
      <c r="C71" s="103" t="s">
        <v>209</v>
      </c>
      <c r="D71" s="127">
        <v>27.36</v>
      </c>
      <c r="E71" s="127">
        <v>30.49</v>
      </c>
      <c r="F71" s="129">
        <v>0</v>
      </c>
      <c r="G71" s="129">
        <v>0</v>
      </c>
      <c r="H71" s="129">
        <v>0</v>
      </c>
      <c r="I71" s="129">
        <v>0</v>
      </c>
      <c r="J71" s="129">
        <v>0</v>
      </c>
      <c r="K71" s="129">
        <v>0</v>
      </c>
      <c r="L71" s="129">
        <v>0</v>
      </c>
      <c r="M71" s="129">
        <v>0</v>
      </c>
      <c r="N71" s="129">
        <v>76.23</v>
      </c>
      <c r="O71" s="129">
        <v>0</v>
      </c>
      <c r="P71" s="129">
        <v>0</v>
      </c>
      <c r="Q71" s="129">
        <v>0</v>
      </c>
      <c r="R71" s="130">
        <f t="shared" ref="R71:R72" si="9">+SUM(F71:Q71)</f>
        <v>76.23</v>
      </c>
      <c r="S71" s="175"/>
      <c r="T71" s="105">
        <f t="shared" ref="T71:U73" si="10">+IFERROR(F71/$D71,0)</f>
        <v>0</v>
      </c>
      <c r="U71" s="105">
        <f t="shared" si="10"/>
        <v>0</v>
      </c>
      <c r="V71" s="105">
        <f t="shared" si="8"/>
        <v>0</v>
      </c>
      <c r="W71" s="105">
        <f t="shared" si="8"/>
        <v>0</v>
      </c>
      <c r="X71" s="105">
        <f t="shared" si="8"/>
        <v>0</v>
      </c>
      <c r="Y71" s="105">
        <f t="shared" si="8"/>
        <v>0</v>
      </c>
      <c r="Z71" s="105">
        <f t="shared" si="8"/>
        <v>0</v>
      </c>
      <c r="AA71" s="105">
        <f t="shared" si="8"/>
        <v>0</v>
      </c>
      <c r="AB71" s="105">
        <f t="shared" si="8"/>
        <v>2.5001639881928504</v>
      </c>
      <c r="AC71" s="105">
        <f t="shared" si="8"/>
        <v>0</v>
      </c>
      <c r="AD71" s="105">
        <f t="shared" si="8"/>
        <v>0</v>
      </c>
      <c r="AE71" s="105">
        <f t="shared" si="8"/>
        <v>0</v>
      </c>
      <c r="AF71" s="132">
        <f t="shared" si="6"/>
        <v>0.20834699901607087</v>
      </c>
      <c r="AG71" s="149" t="e">
        <v>#VALUE!</v>
      </c>
    </row>
    <row r="72" spans="1:35" outlineLevel="1" x14ac:dyDescent="0.25">
      <c r="A72" s="103" t="str">
        <f t="shared" si="2"/>
        <v>SUMNERResidentialDELCART</v>
      </c>
      <c r="B72" s="103" t="s">
        <v>210</v>
      </c>
      <c r="C72" s="103" t="s">
        <v>211</v>
      </c>
      <c r="D72" s="127">
        <v>26.31</v>
      </c>
      <c r="E72" s="127">
        <v>29.27</v>
      </c>
      <c r="F72" s="129">
        <v>28.19</v>
      </c>
      <c r="G72" s="129">
        <v>-52.62</v>
      </c>
      <c r="H72" s="129">
        <v>58.54</v>
      </c>
      <c r="I72" s="129">
        <v>87.81</v>
      </c>
      <c r="J72" s="129">
        <v>58.54</v>
      </c>
      <c r="K72" s="129">
        <v>0</v>
      </c>
      <c r="L72" s="129">
        <v>58.54</v>
      </c>
      <c r="M72" s="129">
        <v>29.27</v>
      </c>
      <c r="N72" s="129">
        <v>29.27</v>
      </c>
      <c r="O72" s="129">
        <v>56.38</v>
      </c>
      <c r="P72" s="129">
        <v>84.57</v>
      </c>
      <c r="Q72" s="129">
        <v>0</v>
      </c>
      <c r="R72" s="130">
        <f t="shared" si="9"/>
        <v>438.48999999999995</v>
      </c>
      <c r="S72" s="175"/>
      <c r="T72" s="105">
        <f t="shared" si="10"/>
        <v>1.0714557202584569</v>
      </c>
      <c r="U72" s="105">
        <f t="shared" si="10"/>
        <v>-2</v>
      </c>
      <c r="V72" s="105">
        <f t="shared" si="8"/>
        <v>2</v>
      </c>
      <c r="W72" s="105">
        <f t="shared" si="8"/>
        <v>3</v>
      </c>
      <c r="X72" s="105">
        <f t="shared" si="8"/>
        <v>2</v>
      </c>
      <c r="Y72" s="105">
        <f t="shared" si="8"/>
        <v>0</v>
      </c>
      <c r="Z72" s="105">
        <f t="shared" si="8"/>
        <v>2</v>
      </c>
      <c r="AA72" s="105">
        <f t="shared" si="8"/>
        <v>1</v>
      </c>
      <c r="AB72" s="105">
        <f t="shared" si="8"/>
        <v>1</v>
      </c>
      <c r="AC72" s="105">
        <f t="shared" si="8"/>
        <v>1.9262043047488897</v>
      </c>
      <c r="AD72" s="105">
        <f t="shared" si="8"/>
        <v>2.8893064571233342</v>
      </c>
      <c r="AE72" s="105">
        <f t="shared" si="8"/>
        <v>0</v>
      </c>
      <c r="AF72" s="105">
        <f t="shared" si="6"/>
        <v>1.2405805401775567</v>
      </c>
    </row>
    <row r="73" spans="1:35" outlineLevel="1" x14ac:dyDescent="0.25">
      <c r="A73" s="103" t="str">
        <f t="shared" si="2"/>
        <v>SUMNERResidentialMDMINMO</v>
      </c>
      <c r="B73" s="103" t="s">
        <v>821</v>
      </c>
      <c r="C73" s="103" t="s">
        <v>820</v>
      </c>
      <c r="D73" s="127">
        <v>0</v>
      </c>
      <c r="E73" s="127">
        <v>0</v>
      </c>
      <c r="F73" s="129">
        <v>0</v>
      </c>
      <c r="G73" s="129">
        <v>0</v>
      </c>
      <c r="H73" s="129">
        <v>0</v>
      </c>
      <c r="I73" s="129">
        <v>0</v>
      </c>
      <c r="J73" s="129">
        <v>0</v>
      </c>
      <c r="K73" s="129">
        <v>0</v>
      </c>
      <c r="L73" s="129">
        <v>0</v>
      </c>
      <c r="M73" s="129">
        <v>0</v>
      </c>
      <c r="N73" s="129">
        <v>0</v>
      </c>
      <c r="O73" s="129">
        <v>0</v>
      </c>
      <c r="P73" s="129">
        <v>0</v>
      </c>
      <c r="Q73" s="129">
        <v>0</v>
      </c>
      <c r="R73" s="130">
        <f t="shared" ref="R73" si="11">+SUM(F73:Q73)</f>
        <v>0</v>
      </c>
      <c r="S73" s="175"/>
      <c r="T73" s="105">
        <f t="shared" si="10"/>
        <v>0</v>
      </c>
      <c r="U73" s="105">
        <f t="shared" si="10"/>
        <v>0</v>
      </c>
      <c r="V73" s="105">
        <f t="shared" si="8"/>
        <v>0</v>
      </c>
      <c r="W73" s="105">
        <f t="shared" si="8"/>
        <v>0</v>
      </c>
      <c r="X73" s="105">
        <f t="shared" si="8"/>
        <v>0</v>
      </c>
      <c r="Y73" s="105">
        <f t="shared" si="8"/>
        <v>0</v>
      </c>
      <c r="Z73" s="105">
        <f t="shared" si="8"/>
        <v>0</v>
      </c>
      <c r="AA73" s="105">
        <f t="shared" si="8"/>
        <v>0</v>
      </c>
      <c r="AB73" s="105">
        <f t="shared" si="8"/>
        <v>0</v>
      </c>
      <c r="AC73" s="105">
        <f t="shared" si="8"/>
        <v>0</v>
      </c>
      <c r="AD73" s="105">
        <f t="shared" si="8"/>
        <v>0</v>
      </c>
      <c r="AE73" s="105">
        <f t="shared" si="8"/>
        <v>0</v>
      </c>
      <c r="AF73" s="105">
        <f t="shared" si="6"/>
        <v>0</v>
      </c>
    </row>
    <row r="74" spans="1:35" outlineLevel="1" x14ac:dyDescent="0.25">
      <c r="D74" s="127"/>
      <c r="E74" s="127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30"/>
      <c r="S74" s="17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</row>
    <row r="75" spans="1:35" outlineLevel="1" x14ac:dyDescent="0.25">
      <c r="D75" s="127"/>
      <c r="E75" s="127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30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</row>
    <row r="76" spans="1:35" outlineLevel="1" x14ac:dyDescent="0.25">
      <c r="C76" s="135" t="s">
        <v>212</v>
      </c>
      <c r="D76" s="127"/>
      <c r="E76" s="127"/>
      <c r="F76" s="136">
        <f t="shared" ref="F76:R76" si="12">SUM(F10:F75)</f>
        <v>119108.04499999998</v>
      </c>
      <c r="G76" s="136">
        <f t="shared" si="12"/>
        <v>122358.83999999998</v>
      </c>
      <c r="H76" s="136">
        <f t="shared" si="12"/>
        <v>123984.77500000001</v>
      </c>
      <c r="I76" s="136">
        <f t="shared" si="12"/>
        <v>127713.24499999998</v>
      </c>
      <c r="J76" s="136">
        <f t="shared" si="12"/>
        <v>125097.3</v>
      </c>
      <c r="K76" s="136">
        <f t="shared" si="12"/>
        <v>128454.755</v>
      </c>
      <c r="L76" s="136">
        <f t="shared" si="12"/>
        <v>125263.60500000001</v>
      </c>
      <c r="M76" s="136">
        <f t="shared" si="12"/>
        <v>128634.98500000002</v>
      </c>
      <c r="N76" s="136">
        <f t="shared" si="12"/>
        <v>126116.04000000001</v>
      </c>
      <c r="O76" s="136">
        <f t="shared" si="12"/>
        <v>120527.58499999998</v>
      </c>
      <c r="P76" s="136">
        <f t="shared" si="12"/>
        <v>120460.50499999999</v>
      </c>
      <c r="Q76" s="136">
        <f t="shared" si="12"/>
        <v>122458.72</v>
      </c>
      <c r="R76" s="136">
        <f t="shared" si="12"/>
        <v>1490178.4000000001</v>
      </c>
      <c r="S76" s="137"/>
      <c r="T76" s="137">
        <f t="shared" ref="T76:AF76" si="13">SUM(T10:T48)</f>
        <v>3139.4250666453072</v>
      </c>
      <c r="U76" s="137">
        <f t="shared" si="13"/>
        <v>3193.8850424202965</v>
      </c>
      <c r="V76" s="137">
        <f t="shared" si="13"/>
        <v>2899.9923590276903</v>
      </c>
      <c r="W76" s="137">
        <f t="shared" si="13"/>
        <v>2952.5514611811541</v>
      </c>
      <c r="X76" s="137">
        <f t="shared" si="13"/>
        <v>2911.9577656675747</v>
      </c>
      <c r="Y76" s="137">
        <f t="shared" si="13"/>
        <v>2965.7077287780958</v>
      </c>
      <c r="Z76" s="137">
        <f t="shared" si="13"/>
        <v>2914.4117066145491</v>
      </c>
      <c r="AA76" s="137">
        <f t="shared" si="13"/>
        <v>2965.4095473771195</v>
      </c>
      <c r="AB76" s="137">
        <f t="shared" si="13"/>
        <v>2926.4577656675747</v>
      </c>
      <c r="AC76" s="137">
        <f t="shared" si="13"/>
        <v>2818.0697849159587</v>
      </c>
      <c r="AD76" s="137">
        <f t="shared" si="13"/>
        <v>2775.5831574732961</v>
      </c>
      <c r="AE76" s="137">
        <f t="shared" si="13"/>
        <v>2822.2984888359761</v>
      </c>
      <c r="AF76" s="137">
        <f t="shared" si="13"/>
        <v>2940.479156217049</v>
      </c>
      <c r="AI76" s="137">
        <f t="shared" ref="AI76" si="14">SUM(AI10:AI48)</f>
        <v>2940.479156217049</v>
      </c>
    </row>
    <row r="77" spans="1:35" outlineLevel="1" x14ac:dyDescent="0.25">
      <c r="D77" s="127"/>
      <c r="E77" s="127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40" t="s">
        <v>213</v>
      </c>
      <c r="S77" s="176"/>
      <c r="T77" s="105">
        <f t="shared" ref="T77:AE77" si="15">SUM(T11,T18,T25,T40,T48,T16,T38,T43,T46)</f>
        <v>3128.0508361489892</v>
      </c>
      <c r="U77" s="105">
        <f t="shared" si="15"/>
        <v>3181.4038127520871</v>
      </c>
      <c r="V77" s="105">
        <f t="shared" si="15"/>
        <v>2890.0152233981908</v>
      </c>
      <c r="W77" s="105">
        <f t="shared" si="15"/>
        <v>2942.0514611811541</v>
      </c>
      <c r="X77" s="105">
        <f t="shared" si="15"/>
        <v>2901.4577656675747</v>
      </c>
      <c r="Y77" s="105">
        <f t="shared" si="15"/>
        <v>2955.7077287780958</v>
      </c>
      <c r="Z77" s="105">
        <f t="shared" si="15"/>
        <v>2904.4117066145491</v>
      </c>
      <c r="AA77" s="105">
        <f t="shared" si="15"/>
        <v>2955.4095473771195</v>
      </c>
      <c r="AB77" s="105">
        <f t="shared" si="15"/>
        <v>2917.9577656675747</v>
      </c>
      <c r="AC77" s="105">
        <f t="shared" si="15"/>
        <v>2807.080235418664</v>
      </c>
      <c r="AD77" s="105">
        <f t="shared" si="15"/>
        <v>2764.5936079760013</v>
      </c>
      <c r="AE77" s="105">
        <f t="shared" si="15"/>
        <v>2811.7874017159988</v>
      </c>
      <c r="AF77" s="105">
        <f>+SUM(T77:AE77)/$AD$2</f>
        <v>2929.9939243913336</v>
      </c>
      <c r="AI77" s="105">
        <f t="shared" ref="AI77" si="16">SUM(AI11,AI18,AI25,AI40,AI48,AI16,AI38,AI43,AI46)</f>
        <v>2929.9939243913332</v>
      </c>
    </row>
    <row r="78" spans="1:35" outlineLevel="1" x14ac:dyDescent="0.25">
      <c r="B78" s="7" t="s">
        <v>214</v>
      </c>
      <c r="D78" s="127"/>
      <c r="E78" s="127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30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89">
        <f>SUM(AF10:AF48,AF60:AF62,AF67,AF71)*12</f>
        <v>37928.043245069945</v>
      </c>
    </row>
    <row r="79" spans="1:35" outlineLevel="1" x14ac:dyDescent="0.25">
      <c r="A79" s="103" t="str">
        <f t="shared" ref="A79:A85" si="17">+$A$4&amp;$A$9&amp;B79</f>
        <v>SUMNERResidentialrecyonly</v>
      </c>
      <c r="B79" s="103" t="s">
        <v>215</v>
      </c>
      <c r="C79" s="103" t="s">
        <v>216</v>
      </c>
      <c r="D79" s="127">
        <v>0</v>
      </c>
      <c r="E79" s="127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29">
        <v>0</v>
      </c>
      <c r="R79" s="130">
        <f t="shared" ref="R79:R85" si="18">+SUM(F79:Q79)</f>
        <v>0</v>
      </c>
      <c r="T79" s="105">
        <f t="shared" ref="T79:U85" si="19">+IFERROR(F79/$D79,0)</f>
        <v>0</v>
      </c>
      <c r="U79" s="105">
        <f t="shared" si="19"/>
        <v>0</v>
      </c>
      <c r="V79" s="105">
        <f t="shared" ref="V79:AE85" si="20">+IFERROR(H79/$E79,0)</f>
        <v>0</v>
      </c>
      <c r="W79" s="105">
        <f t="shared" si="20"/>
        <v>0</v>
      </c>
      <c r="X79" s="105">
        <f t="shared" si="20"/>
        <v>0</v>
      </c>
      <c r="Y79" s="105">
        <f t="shared" si="20"/>
        <v>0</v>
      </c>
      <c r="Z79" s="105">
        <f t="shared" si="20"/>
        <v>0</v>
      </c>
      <c r="AA79" s="105">
        <f t="shared" si="20"/>
        <v>0</v>
      </c>
      <c r="AB79" s="105">
        <f t="shared" si="20"/>
        <v>0</v>
      </c>
      <c r="AC79" s="105">
        <f t="shared" si="20"/>
        <v>0</v>
      </c>
      <c r="AD79" s="105">
        <f t="shared" si="20"/>
        <v>0</v>
      </c>
      <c r="AE79" s="105">
        <f t="shared" si="20"/>
        <v>0</v>
      </c>
      <c r="AF79" s="105">
        <f>+SUM(T79:AE79)/$AD$2</f>
        <v>0</v>
      </c>
    </row>
    <row r="80" spans="1:35" outlineLevel="1" x14ac:dyDescent="0.25">
      <c r="A80" s="103" t="str">
        <f t="shared" si="17"/>
        <v>SUMNERResidentialRECYR</v>
      </c>
      <c r="B80" s="103" t="s">
        <v>217</v>
      </c>
      <c r="C80" s="103" t="s">
        <v>218</v>
      </c>
      <c r="D80" s="127">
        <v>7.82</v>
      </c>
      <c r="E80" s="127">
        <v>8.6999999999999993</v>
      </c>
      <c r="F80" s="129">
        <v>155.03</v>
      </c>
      <c r="G80" s="129">
        <v>163.73000000000002</v>
      </c>
      <c r="H80" s="129">
        <v>173.68</v>
      </c>
      <c r="I80" s="129">
        <v>174</v>
      </c>
      <c r="J80" s="129">
        <v>165.3</v>
      </c>
      <c r="K80" s="129">
        <v>156.6</v>
      </c>
      <c r="L80" s="129">
        <v>160.94999999999999</v>
      </c>
      <c r="M80" s="129">
        <v>165.29999999999998</v>
      </c>
      <c r="N80" s="129">
        <v>169.64999999999998</v>
      </c>
      <c r="O80" s="129">
        <v>159.22</v>
      </c>
      <c r="P80" s="129">
        <v>155.03</v>
      </c>
      <c r="Q80" s="129">
        <v>155.03</v>
      </c>
      <c r="R80" s="130">
        <f t="shared" si="18"/>
        <v>1953.5199999999998</v>
      </c>
      <c r="T80" s="105">
        <f t="shared" si="19"/>
        <v>19.824808184143222</v>
      </c>
      <c r="U80" s="105">
        <f t="shared" si="19"/>
        <v>20.937340153452688</v>
      </c>
      <c r="V80" s="105">
        <f t="shared" si="20"/>
        <v>19.963218390804599</v>
      </c>
      <c r="W80" s="105">
        <f t="shared" si="20"/>
        <v>20</v>
      </c>
      <c r="X80" s="105">
        <f t="shared" si="20"/>
        <v>19.000000000000004</v>
      </c>
      <c r="Y80" s="105">
        <f t="shared" si="20"/>
        <v>18</v>
      </c>
      <c r="Z80" s="105">
        <f t="shared" si="20"/>
        <v>18.5</v>
      </c>
      <c r="AA80" s="105">
        <f t="shared" si="20"/>
        <v>19</v>
      </c>
      <c r="AB80" s="105">
        <f t="shared" si="20"/>
        <v>19.5</v>
      </c>
      <c r="AC80" s="105">
        <f t="shared" si="20"/>
        <v>18.301149425287356</v>
      </c>
      <c r="AD80" s="105">
        <f t="shared" si="20"/>
        <v>17.81954022988506</v>
      </c>
      <c r="AE80" s="105">
        <f t="shared" si="20"/>
        <v>17.81954022988506</v>
      </c>
      <c r="AF80" s="105">
        <f t="shared" ref="AF80:AF85" si="21">+SUM(T80:AE80)/$AD$2</f>
        <v>19.055466384454832</v>
      </c>
      <c r="AH80" s="103">
        <v>1</v>
      </c>
      <c r="AI80" s="105">
        <f t="shared" ref="AI80" si="22">+AF80*AH80</f>
        <v>19.055466384454832</v>
      </c>
    </row>
    <row r="81" spans="1:35" outlineLevel="1" x14ac:dyDescent="0.25">
      <c r="A81" s="103" t="str">
        <f t="shared" si="17"/>
        <v>SUMNERResidentialRECYRNB</v>
      </c>
      <c r="B81" s="103" t="s">
        <v>219</v>
      </c>
      <c r="C81" s="103" t="s">
        <v>220</v>
      </c>
      <c r="D81" s="127">
        <v>0</v>
      </c>
      <c r="E81" s="127">
        <v>0</v>
      </c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30">
        <f t="shared" si="18"/>
        <v>0</v>
      </c>
      <c r="T81" s="105">
        <f t="shared" si="19"/>
        <v>0</v>
      </c>
      <c r="U81" s="105">
        <f t="shared" si="19"/>
        <v>0</v>
      </c>
      <c r="V81" s="105">
        <f t="shared" si="20"/>
        <v>0</v>
      </c>
      <c r="W81" s="105">
        <f t="shared" si="20"/>
        <v>0</v>
      </c>
      <c r="X81" s="105">
        <f t="shared" si="20"/>
        <v>0</v>
      </c>
      <c r="Y81" s="105">
        <f t="shared" si="20"/>
        <v>0</v>
      </c>
      <c r="Z81" s="105">
        <f t="shared" si="20"/>
        <v>0</v>
      </c>
      <c r="AA81" s="105">
        <f t="shared" si="20"/>
        <v>0</v>
      </c>
      <c r="AB81" s="105">
        <f t="shared" si="20"/>
        <v>0</v>
      </c>
      <c r="AC81" s="105">
        <f t="shared" si="20"/>
        <v>0</v>
      </c>
      <c r="AD81" s="105">
        <f t="shared" si="20"/>
        <v>0</v>
      </c>
      <c r="AE81" s="105">
        <f t="shared" si="20"/>
        <v>0</v>
      </c>
      <c r="AF81" s="105">
        <f t="shared" si="21"/>
        <v>0</v>
      </c>
    </row>
    <row r="82" spans="1:35" outlineLevel="1" x14ac:dyDescent="0.25">
      <c r="A82" s="103" t="str">
        <f t="shared" si="17"/>
        <v>SUMNERResidentialDRVNR-RECYCLE</v>
      </c>
      <c r="B82" s="103" t="s">
        <v>221</v>
      </c>
      <c r="C82" s="103" t="s">
        <v>222</v>
      </c>
      <c r="D82" s="127">
        <v>0</v>
      </c>
      <c r="E82" s="127">
        <v>0</v>
      </c>
      <c r="F82" s="129">
        <v>0</v>
      </c>
      <c r="G82" s="129">
        <v>0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29">
        <v>0</v>
      </c>
      <c r="N82" s="129">
        <v>0</v>
      </c>
      <c r="O82" s="129">
        <v>0</v>
      </c>
      <c r="P82" s="129">
        <v>0</v>
      </c>
      <c r="Q82" s="129">
        <v>0</v>
      </c>
      <c r="R82" s="130">
        <f t="shared" si="18"/>
        <v>0</v>
      </c>
      <c r="T82" s="105">
        <f t="shared" si="19"/>
        <v>0</v>
      </c>
      <c r="U82" s="105">
        <f t="shared" si="19"/>
        <v>0</v>
      </c>
      <c r="V82" s="105">
        <f t="shared" si="20"/>
        <v>0</v>
      </c>
      <c r="W82" s="105">
        <f t="shared" si="20"/>
        <v>0</v>
      </c>
      <c r="X82" s="105">
        <f t="shared" si="20"/>
        <v>0</v>
      </c>
      <c r="Y82" s="105">
        <f t="shared" si="20"/>
        <v>0</v>
      </c>
      <c r="Z82" s="105">
        <f t="shared" si="20"/>
        <v>0</v>
      </c>
      <c r="AA82" s="105">
        <f t="shared" si="20"/>
        <v>0</v>
      </c>
      <c r="AB82" s="105">
        <f t="shared" si="20"/>
        <v>0</v>
      </c>
      <c r="AC82" s="105">
        <f t="shared" si="20"/>
        <v>0</v>
      </c>
      <c r="AD82" s="105">
        <f t="shared" si="20"/>
        <v>0</v>
      </c>
      <c r="AE82" s="105">
        <f t="shared" si="20"/>
        <v>0</v>
      </c>
      <c r="AF82" s="105">
        <f t="shared" si="21"/>
        <v>0</v>
      </c>
    </row>
    <row r="83" spans="1:35" outlineLevel="1" x14ac:dyDescent="0.25">
      <c r="A83" s="103" t="str">
        <f t="shared" si="17"/>
        <v>SUMNERResidentialPACKR-RECYCLE</v>
      </c>
      <c r="B83" s="103" t="s">
        <v>223</v>
      </c>
      <c r="C83" s="103" t="s">
        <v>224</v>
      </c>
      <c r="D83" s="127">
        <v>0</v>
      </c>
      <c r="E83" s="127">
        <v>0</v>
      </c>
      <c r="F83" s="129">
        <v>0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29">
        <v>0</v>
      </c>
      <c r="N83" s="129">
        <v>0</v>
      </c>
      <c r="O83" s="129">
        <v>0</v>
      </c>
      <c r="P83" s="129">
        <v>0</v>
      </c>
      <c r="Q83" s="129">
        <v>0</v>
      </c>
      <c r="R83" s="130">
        <f t="shared" si="18"/>
        <v>0</v>
      </c>
      <c r="T83" s="105">
        <f t="shared" si="19"/>
        <v>0</v>
      </c>
      <c r="U83" s="105">
        <f t="shared" si="19"/>
        <v>0</v>
      </c>
      <c r="V83" s="105">
        <f t="shared" si="20"/>
        <v>0</v>
      </c>
      <c r="W83" s="105">
        <f t="shared" si="20"/>
        <v>0</v>
      </c>
      <c r="X83" s="105">
        <f t="shared" si="20"/>
        <v>0</v>
      </c>
      <c r="Y83" s="105">
        <f t="shared" si="20"/>
        <v>0</v>
      </c>
      <c r="Z83" s="105">
        <f t="shared" si="20"/>
        <v>0</v>
      </c>
      <c r="AA83" s="105">
        <f t="shared" si="20"/>
        <v>0</v>
      </c>
      <c r="AB83" s="105">
        <f t="shared" si="20"/>
        <v>0</v>
      </c>
      <c r="AC83" s="105">
        <f t="shared" si="20"/>
        <v>0</v>
      </c>
      <c r="AD83" s="105">
        <f t="shared" si="20"/>
        <v>0</v>
      </c>
      <c r="AE83" s="105">
        <f t="shared" si="20"/>
        <v>0</v>
      </c>
      <c r="AF83" s="105">
        <f t="shared" si="21"/>
        <v>0</v>
      </c>
    </row>
    <row r="84" spans="1:35" outlineLevel="1" x14ac:dyDescent="0.25">
      <c r="A84" s="103" t="str">
        <f t="shared" si="17"/>
        <v>SUMNERResidentialTOTERDEL</v>
      </c>
      <c r="B84" s="103" t="s">
        <v>225</v>
      </c>
      <c r="C84" s="103" t="s">
        <v>226</v>
      </c>
      <c r="D84" s="127">
        <v>0</v>
      </c>
      <c r="E84" s="127">
        <v>0</v>
      </c>
      <c r="F84" s="129">
        <v>0</v>
      </c>
      <c r="G84" s="129">
        <v>0</v>
      </c>
      <c r="H84" s="129">
        <v>0</v>
      </c>
      <c r="I84" s="129">
        <v>0</v>
      </c>
      <c r="J84" s="129">
        <v>0</v>
      </c>
      <c r="K84" s="129">
        <v>0</v>
      </c>
      <c r="L84" s="129">
        <v>0</v>
      </c>
      <c r="M84" s="129">
        <v>0</v>
      </c>
      <c r="N84" s="129">
        <v>0</v>
      </c>
      <c r="O84" s="129">
        <v>0</v>
      </c>
      <c r="P84" s="129">
        <v>0</v>
      </c>
      <c r="Q84" s="129">
        <v>0</v>
      </c>
      <c r="R84" s="130">
        <f t="shared" si="18"/>
        <v>0</v>
      </c>
      <c r="T84" s="105">
        <f t="shared" si="19"/>
        <v>0</v>
      </c>
      <c r="U84" s="105">
        <f t="shared" si="19"/>
        <v>0</v>
      </c>
      <c r="V84" s="105">
        <f t="shared" si="20"/>
        <v>0</v>
      </c>
      <c r="W84" s="105">
        <f t="shared" si="20"/>
        <v>0</v>
      </c>
      <c r="X84" s="105">
        <f t="shared" si="20"/>
        <v>0</v>
      </c>
      <c r="Y84" s="105">
        <f t="shared" si="20"/>
        <v>0</v>
      </c>
      <c r="Z84" s="105">
        <f t="shared" si="20"/>
        <v>0</v>
      </c>
      <c r="AA84" s="105">
        <f t="shared" si="20"/>
        <v>0</v>
      </c>
      <c r="AB84" s="105">
        <f t="shared" si="20"/>
        <v>0</v>
      </c>
      <c r="AC84" s="105">
        <f t="shared" si="20"/>
        <v>0</v>
      </c>
      <c r="AD84" s="105">
        <f t="shared" si="20"/>
        <v>0</v>
      </c>
      <c r="AE84" s="105">
        <f t="shared" si="20"/>
        <v>0</v>
      </c>
      <c r="AF84" s="105">
        <f t="shared" si="21"/>
        <v>0</v>
      </c>
    </row>
    <row r="85" spans="1:35" outlineLevel="1" x14ac:dyDescent="0.25">
      <c r="A85" s="103" t="str">
        <f t="shared" si="17"/>
        <v>SUMNERResidentialRECYDEL</v>
      </c>
      <c r="B85" s="103" t="s">
        <v>227</v>
      </c>
      <c r="C85" s="103" t="s">
        <v>226</v>
      </c>
      <c r="D85" s="127">
        <v>26.31</v>
      </c>
      <c r="E85" s="127">
        <v>29.27</v>
      </c>
      <c r="F85" s="129">
        <v>0</v>
      </c>
      <c r="G85" s="129">
        <v>0</v>
      </c>
      <c r="H85" s="129">
        <v>0</v>
      </c>
      <c r="I85" s="129">
        <v>0</v>
      </c>
      <c r="J85" s="129">
        <v>0</v>
      </c>
      <c r="K85" s="129">
        <v>0</v>
      </c>
      <c r="L85" s="129">
        <v>0</v>
      </c>
      <c r="M85" s="129">
        <v>0</v>
      </c>
      <c r="N85" s="129">
        <v>0</v>
      </c>
      <c r="O85" s="129">
        <v>0</v>
      </c>
      <c r="P85" s="129">
        <v>0</v>
      </c>
      <c r="Q85" s="129">
        <v>0</v>
      </c>
      <c r="R85" s="130">
        <f t="shared" si="18"/>
        <v>0</v>
      </c>
      <c r="T85" s="105">
        <f t="shared" si="19"/>
        <v>0</v>
      </c>
      <c r="U85" s="105">
        <f t="shared" si="19"/>
        <v>0</v>
      </c>
      <c r="V85" s="105">
        <f t="shared" si="20"/>
        <v>0</v>
      </c>
      <c r="W85" s="105">
        <f t="shared" si="20"/>
        <v>0</v>
      </c>
      <c r="X85" s="105">
        <f t="shared" si="20"/>
        <v>0</v>
      </c>
      <c r="Y85" s="105">
        <f t="shared" si="20"/>
        <v>0</v>
      </c>
      <c r="Z85" s="105">
        <f t="shared" si="20"/>
        <v>0</v>
      </c>
      <c r="AA85" s="105">
        <f t="shared" si="20"/>
        <v>0</v>
      </c>
      <c r="AB85" s="105">
        <f t="shared" si="20"/>
        <v>0</v>
      </c>
      <c r="AC85" s="105">
        <f t="shared" si="20"/>
        <v>0</v>
      </c>
      <c r="AD85" s="105">
        <f t="shared" si="20"/>
        <v>0</v>
      </c>
      <c r="AE85" s="105">
        <f t="shared" si="20"/>
        <v>0</v>
      </c>
      <c r="AF85" s="105">
        <f t="shared" si="21"/>
        <v>0</v>
      </c>
    </row>
    <row r="86" spans="1:35" outlineLevel="1" x14ac:dyDescent="0.25">
      <c r="D86" s="127"/>
      <c r="E86" s="127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30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</row>
    <row r="87" spans="1:35" outlineLevel="1" x14ac:dyDescent="0.25">
      <c r="C87" s="135" t="s">
        <v>230</v>
      </c>
      <c r="D87" s="127"/>
      <c r="E87" s="127"/>
      <c r="F87" s="136">
        <f>SUM(F79:F86)</f>
        <v>155.03</v>
      </c>
      <c r="G87" s="136">
        <f t="shared" ref="G87:R87" si="23">SUM(G79:G86)</f>
        <v>163.73000000000002</v>
      </c>
      <c r="H87" s="136">
        <f t="shared" si="23"/>
        <v>173.68</v>
      </c>
      <c r="I87" s="136">
        <f t="shared" si="23"/>
        <v>174</v>
      </c>
      <c r="J87" s="136">
        <f t="shared" si="23"/>
        <v>165.3</v>
      </c>
      <c r="K87" s="136">
        <f t="shared" si="23"/>
        <v>156.6</v>
      </c>
      <c r="L87" s="136">
        <f t="shared" si="23"/>
        <v>160.94999999999999</v>
      </c>
      <c r="M87" s="136">
        <f t="shared" si="23"/>
        <v>165.29999999999998</v>
      </c>
      <c r="N87" s="136">
        <f t="shared" si="23"/>
        <v>169.64999999999998</v>
      </c>
      <c r="O87" s="136">
        <f t="shared" si="23"/>
        <v>159.22</v>
      </c>
      <c r="P87" s="136">
        <f t="shared" si="23"/>
        <v>155.03</v>
      </c>
      <c r="Q87" s="136">
        <f t="shared" si="23"/>
        <v>155.03</v>
      </c>
      <c r="R87" s="136">
        <f t="shared" si="23"/>
        <v>1953.5199999999998</v>
      </c>
      <c r="T87" s="137">
        <f>SUM(T79:T81)</f>
        <v>19.824808184143222</v>
      </c>
      <c r="U87" s="137">
        <f t="shared" ref="U87:AF87" si="24">SUM(U79:U81)</f>
        <v>20.937340153452688</v>
      </c>
      <c r="V87" s="137">
        <f t="shared" si="24"/>
        <v>19.963218390804599</v>
      </c>
      <c r="W87" s="137">
        <f t="shared" si="24"/>
        <v>20</v>
      </c>
      <c r="X87" s="137">
        <f t="shared" si="24"/>
        <v>19.000000000000004</v>
      </c>
      <c r="Y87" s="137">
        <f t="shared" si="24"/>
        <v>18</v>
      </c>
      <c r="Z87" s="137">
        <f t="shared" si="24"/>
        <v>18.5</v>
      </c>
      <c r="AA87" s="137">
        <f t="shared" si="24"/>
        <v>19</v>
      </c>
      <c r="AB87" s="137">
        <f t="shared" si="24"/>
        <v>19.5</v>
      </c>
      <c r="AC87" s="137">
        <f t="shared" si="24"/>
        <v>18.301149425287356</v>
      </c>
      <c r="AD87" s="137">
        <f t="shared" si="24"/>
        <v>17.81954022988506</v>
      </c>
      <c r="AE87" s="137">
        <f t="shared" si="24"/>
        <v>17.81954022988506</v>
      </c>
      <c r="AF87" s="137">
        <f t="shared" si="24"/>
        <v>19.055466384454832</v>
      </c>
      <c r="AI87" s="137">
        <f t="shared" ref="AI87" si="25">SUM(AI79:AI81)</f>
        <v>19.055466384454832</v>
      </c>
    </row>
    <row r="88" spans="1:35" outlineLevel="1" x14ac:dyDescent="0.25">
      <c r="C88" s="135"/>
      <c r="D88" s="127"/>
      <c r="E88" s="127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30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</row>
    <row r="89" spans="1:35" outlineLevel="1" x14ac:dyDescent="0.25">
      <c r="B89" s="7" t="s">
        <v>231</v>
      </c>
      <c r="D89" s="127"/>
      <c r="E89" s="127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30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</row>
    <row r="90" spans="1:35" outlineLevel="1" x14ac:dyDescent="0.25">
      <c r="A90" s="103" t="str">
        <f t="shared" ref="A90:A96" si="26">+$A$4&amp;$A$9&amp;B90</f>
        <v>SUMNERResidentialYDW90</v>
      </c>
      <c r="B90" s="103" t="s">
        <v>232</v>
      </c>
      <c r="C90" s="103" t="s">
        <v>233</v>
      </c>
      <c r="D90" s="127">
        <v>7.01</v>
      </c>
      <c r="E90" s="127">
        <v>7.8</v>
      </c>
      <c r="F90" s="129">
        <v>16405.595000000001</v>
      </c>
      <c r="G90" s="129">
        <v>16557.754999999997</v>
      </c>
      <c r="H90" s="129">
        <v>16964.445</v>
      </c>
      <c r="I90" s="129">
        <v>17261.29</v>
      </c>
      <c r="J90" s="129">
        <v>17156.100000000002</v>
      </c>
      <c r="K90" s="129">
        <v>17455.059999999998</v>
      </c>
      <c r="L90" s="129">
        <v>17237.98</v>
      </c>
      <c r="M90" s="129">
        <v>17428.199999999997</v>
      </c>
      <c r="N90" s="129">
        <v>17210.7</v>
      </c>
      <c r="O90" s="129">
        <v>16741.669999999998</v>
      </c>
      <c r="P90" s="129">
        <v>16467.555000000004</v>
      </c>
      <c r="Q90" s="129">
        <v>16689.100000000002</v>
      </c>
      <c r="R90" s="130">
        <f t="shared" ref="R90:R96" si="27">+SUM(F90:Q90)</f>
        <v>203575.44999999998</v>
      </c>
      <c r="T90" s="105">
        <f t="shared" ref="T90:U96" si="28">+IFERROR(F90/$D90,0)</f>
        <v>2340.3131241084166</v>
      </c>
      <c r="U90" s="105">
        <f t="shared" si="28"/>
        <v>2362.0192582025675</v>
      </c>
      <c r="V90" s="105">
        <f t="shared" ref="V90:AE96" si="29">+IFERROR(H90/$E90,0)</f>
        <v>2174.9288461538463</v>
      </c>
      <c r="W90" s="105">
        <f t="shared" si="29"/>
        <v>2212.9858974358976</v>
      </c>
      <c r="X90" s="105">
        <f t="shared" si="29"/>
        <v>2199.5000000000005</v>
      </c>
      <c r="Y90" s="105">
        <f t="shared" si="29"/>
        <v>2237.8282051282049</v>
      </c>
      <c r="Z90" s="105">
        <f t="shared" si="29"/>
        <v>2209.9974358974359</v>
      </c>
      <c r="AA90" s="105">
        <f t="shared" si="29"/>
        <v>2234.3846153846152</v>
      </c>
      <c r="AB90" s="105">
        <f t="shared" si="29"/>
        <v>2206.5</v>
      </c>
      <c r="AC90" s="105">
        <f t="shared" si="29"/>
        <v>2146.3679487179484</v>
      </c>
      <c r="AD90" s="105">
        <f t="shared" si="29"/>
        <v>2111.2250000000004</v>
      </c>
      <c r="AE90" s="105">
        <f t="shared" si="29"/>
        <v>2139.6282051282055</v>
      </c>
      <c r="AF90" s="105">
        <f t="shared" ref="AF90:AF96" si="30">+SUM(T90:AE90)/$AD$2</f>
        <v>2214.6398780130944</v>
      </c>
      <c r="AH90" s="103">
        <v>1</v>
      </c>
      <c r="AI90" s="105">
        <f t="shared" ref="AI90:AI91" si="31">+AF90*AH90</f>
        <v>2214.6398780130944</v>
      </c>
    </row>
    <row r="91" spans="1:35" outlineLevel="1" x14ac:dyDescent="0.25">
      <c r="A91" s="103" t="str">
        <f t="shared" si="26"/>
        <v>SUMNERResidentialYDW90SNR</v>
      </c>
      <c r="B91" s="103" t="s">
        <v>234</v>
      </c>
      <c r="C91" s="103" t="s">
        <v>235</v>
      </c>
      <c r="D91" s="127">
        <v>0</v>
      </c>
      <c r="E91" s="127">
        <v>0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30">
        <f t="shared" si="27"/>
        <v>0</v>
      </c>
      <c r="T91" s="105">
        <f t="shared" si="28"/>
        <v>0</v>
      </c>
      <c r="U91" s="105">
        <f t="shared" si="28"/>
        <v>0</v>
      </c>
      <c r="V91" s="105">
        <f t="shared" si="29"/>
        <v>0</v>
      </c>
      <c r="W91" s="105">
        <f t="shared" si="29"/>
        <v>0</v>
      </c>
      <c r="X91" s="105">
        <f t="shared" si="29"/>
        <v>0</v>
      </c>
      <c r="Y91" s="105">
        <f t="shared" si="29"/>
        <v>0</v>
      </c>
      <c r="Z91" s="105">
        <f t="shared" si="29"/>
        <v>0</v>
      </c>
      <c r="AA91" s="105">
        <f t="shared" si="29"/>
        <v>0</v>
      </c>
      <c r="AB91" s="105">
        <f t="shared" si="29"/>
        <v>0</v>
      </c>
      <c r="AC91" s="105">
        <f t="shared" si="29"/>
        <v>0</v>
      </c>
      <c r="AD91" s="105">
        <f t="shared" si="29"/>
        <v>0</v>
      </c>
      <c r="AE91" s="105">
        <f t="shared" si="29"/>
        <v>0</v>
      </c>
      <c r="AF91" s="105">
        <f t="shared" si="30"/>
        <v>0</v>
      </c>
      <c r="AH91" s="103">
        <v>1</v>
      </c>
      <c r="AI91" s="105">
        <f t="shared" si="31"/>
        <v>0</v>
      </c>
    </row>
    <row r="92" spans="1:35" outlineLevel="1" x14ac:dyDescent="0.25">
      <c r="A92" s="103" t="str">
        <f t="shared" si="26"/>
        <v>SUMNERResidentialYDWDEL</v>
      </c>
      <c r="B92" s="103" t="s">
        <v>236</v>
      </c>
      <c r="C92" s="103" t="s">
        <v>237</v>
      </c>
      <c r="D92" s="127">
        <v>26.31</v>
      </c>
      <c r="E92" s="127">
        <v>29.27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58.54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30">
        <f t="shared" si="27"/>
        <v>58.54</v>
      </c>
      <c r="T92" s="105">
        <f t="shared" si="28"/>
        <v>0</v>
      </c>
      <c r="U92" s="105">
        <f t="shared" si="28"/>
        <v>0</v>
      </c>
      <c r="V92" s="105">
        <f t="shared" si="29"/>
        <v>0</v>
      </c>
      <c r="W92" s="105">
        <f t="shared" si="29"/>
        <v>0</v>
      </c>
      <c r="X92" s="105">
        <f t="shared" si="29"/>
        <v>0</v>
      </c>
      <c r="Y92" s="105">
        <f t="shared" si="29"/>
        <v>0</v>
      </c>
      <c r="Z92" s="105">
        <f t="shared" si="29"/>
        <v>2</v>
      </c>
      <c r="AA92" s="105">
        <f t="shared" si="29"/>
        <v>0</v>
      </c>
      <c r="AB92" s="105">
        <f t="shared" si="29"/>
        <v>0</v>
      </c>
      <c r="AC92" s="105">
        <f t="shared" si="29"/>
        <v>0</v>
      </c>
      <c r="AD92" s="105">
        <f t="shared" si="29"/>
        <v>0</v>
      </c>
      <c r="AE92" s="105">
        <f t="shared" si="29"/>
        <v>0</v>
      </c>
      <c r="AF92" s="105">
        <f t="shared" si="30"/>
        <v>0.16666666666666666</v>
      </c>
    </row>
    <row r="93" spans="1:35" outlineLevel="1" x14ac:dyDescent="0.25">
      <c r="A93" s="103" t="str">
        <f t="shared" si="26"/>
        <v>SUMNERResidentialYDWEX</v>
      </c>
      <c r="B93" s="103" t="s">
        <v>238</v>
      </c>
      <c r="C93" s="103" t="s">
        <v>239</v>
      </c>
      <c r="D93" s="127">
        <v>0</v>
      </c>
      <c r="E93" s="127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0</v>
      </c>
      <c r="O93" s="129">
        <v>0</v>
      </c>
      <c r="P93" s="129">
        <v>0</v>
      </c>
      <c r="Q93" s="129">
        <v>0</v>
      </c>
      <c r="R93" s="130">
        <f t="shared" si="27"/>
        <v>0</v>
      </c>
      <c r="T93" s="105">
        <f t="shared" si="28"/>
        <v>0</v>
      </c>
      <c r="U93" s="105">
        <f t="shared" si="28"/>
        <v>0</v>
      </c>
      <c r="V93" s="105">
        <f t="shared" si="29"/>
        <v>0</v>
      </c>
      <c r="W93" s="105">
        <f t="shared" si="29"/>
        <v>0</v>
      </c>
      <c r="X93" s="105">
        <f t="shared" si="29"/>
        <v>0</v>
      </c>
      <c r="Y93" s="105">
        <f t="shared" si="29"/>
        <v>0</v>
      </c>
      <c r="Z93" s="105">
        <f t="shared" si="29"/>
        <v>0</v>
      </c>
      <c r="AA93" s="105">
        <f t="shared" si="29"/>
        <v>0</v>
      </c>
      <c r="AB93" s="105">
        <f t="shared" si="29"/>
        <v>0</v>
      </c>
      <c r="AC93" s="105">
        <f t="shared" si="29"/>
        <v>0</v>
      </c>
      <c r="AD93" s="105">
        <f t="shared" si="29"/>
        <v>0</v>
      </c>
      <c r="AE93" s="105">
        <f t="shared" si="29"/>
        <v>0</v>
      </c>
      <c r="AF93" s="105">
        <f t="shared" si="30"/>
        <v>0</v>
      </c>
    </row>
    <row r="94" spans="1:35" outlineLevel="1" x14ac:dyDescent="0.25">
      <c r="A94" s="103" t="str">
        <f t="shared" si="26"/>
        <v>SUMNERResidentialDRVNR-YARDWASTE</v>
      </c>
      <c r="B94" s="103" t="s">
        <v>240</v>
      </c>
      <c r="C94" s="103" t="s">
        <v>241</v>
      </c>
      <c r="D94" s="127">
        <v>0</v>
      </c>
      <c r="E94" s="127">
        <v>0</v>
      </c>
      <c r="F94" s="129">
        <v>0</v>
      </c>
      <c r="G94" s="129">
        <v>0</v>
      </c>
      <c r="H94" s="129">
        <v>0</v>
      </c>
      <c r="I94" s="129">
        <v>0</v>
      </c>
      <c r="J94" s="129">
        <v>0</v>
      </c>
      <c r="K94" s="129">
        <v>0</v>
      </c>
      <c r="L94" s="129">
        <v>0</v>
      </c>
      <c r="M94" s="129">
        <v>0</v>
      </c>
      <c r="N94" s="129">
        <v>0</v>
      </c>
      <c r="O94" s="129">
        <v>0</v>
      </c>
      <c r="P94" s="129">
        <v>0</v>
      </c>
      <c r="Q94" s="129">
        <v>0</v>
      </c>
      <c r="R94" s="130">
        <f t="shared" si="27"/>
        <v>0</v>
      </c>
      <c r="T94" s="105">
        <f t="shared" si="28"/>
        <v>0</v>
      </c>
      <c r="U94" s="105">
        <f t="shared" si="28"/>
        <v>0</v>
      </c>
      <c r="V94" s="105">
        <f t="shared" si="29"/>
        <v>0</v>
      </c>
      <c r="W94" s="105">
        <f t="shared" si="29"/>
        <v>0</v>
      </c>
      <c r="X94" s="105">
        <f t="shared" si="29"/>
        <v>0</v>
      </c>
      <c r="Y94" s="105">
        <f t="shared" si="29"/>
        <v>0</v>
      </c>
      <c r="Z94" s="105">
        <f t="shared" si="29"/>
        <v>0</v>
      </c>
      <c r="AA94" s="105">
        <f t="shared" si="29"/>
        <v>0</v>
      </c>
      <c r="AB94" s="105">
        <f t="shared" si="29"/>
        <v>0</v>
      </c>
      <c r="AC94" s="105">
        <f t="shared" si="29"/>
        <v>0</v>
      </c>
      <c r="AD94" s="105">
        <f t="shared" si="29"/>
        <v>0</v>
      </c>
      <c r="AE94" s="105">
        <f t="shared" si="29"/>
        <v>0</v>
      </c>
      <c r="AF94" s="105">
        <f t="shared" si="30"/>
        <v>0</v>
      </c>
    </row>
    <row r="95" spans="1:35" outlineLevel="1" x14ac:dyDescent="0.25">
      <c r="A95" s="103" t="str">
        <f t="shared" si="26"/>
        <v>SUMNERResidentialPACKR-YARDWASTE</v>
      </c>
      <c r="B95" s="103" t="s">
        <v>242</v>
      </c>
      <c r="C95" s="103" t="s">
        <v>243</v>
      </c>
      <c r="D95" s="127">
        <v>0</v>
      </c>
      <c r="E95" s="127">
        <v>0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30">
        <f t="shared" si="27"/>
        <v>0</v>
      </c>
      <c r="T95" s="105">
        <f t="shared" si="28"/>
        <v>0</v>
      </c>
      <c r="U95" s="105">
        <f t="shared" si="28"/>
        <v>0</v>
      </c>
      <c r="V95" s="105">
        <f t="shared" si="29"/>
        <v>0</v>
      </c>
      <c r="W95" s="105">
        <f t="shared" si="29"/>
        <v>0</v>
      </c>
      <c r="X95" s="105">
        <f t="shared" si="29"/>
        <v>0</v>
      </c>
      <c r="Y95" s="105">
        <f t="shared" si="29"/>
        <v>0</v>
      </c>
      <c r="Z95" s="105">
        <f t="shared" si="29"/>
        <v>0</v>
      </c>
      <c r="AA95" s="105">
        <f t="shared" si="29"/>
        <v>0</v>
      </c>
      <c r="AB95" s="105">
        <f t="shared" si="29"/>
        <v>0</v>
      </c>
      <c r="AC95" s="105">
        <f t="shared" si="29"/>
        <v>0</v>
      </c>
      <c r="AD95" s="105">
        <f t="shared" si="29"/>
        <v>0</v>
      </c>
      <c r="AE95" s="105">
        <f t="shared" si="29"/>
        <v>0</v>
      </c>
      <c r="AF95" s="105">
        <f t="shared" si="30"/>
        <v>0</v>
      </c>
    </row>
    <row r="96" spans="1:35" outlineLevel="1" x14ac:dyDescent="0.25">
      <c r="A96" s="103" t="str">
        <f t="shared" si="26"/>
        <v>SUMNERResidentialTRIPYCARTS</v>
      </c>
      <c r="B96" s="103" t="s">
        <v>244</v>
      </c>
      <c r="C96" s="103" t="s">
        <v>245</v>
      </c>
      <c r="D96" s="127">
        <v>9.5</v>
      </c>
      <c r="E96" s="127">
        <v>10.57</v>
      </c>
      <c r="F96" s="129">
        <v>0</v>
      </c>
      <c r="G96" s="129">
        <v>0</v>
      </c>
      <c r="H96" s="129">
        <v>0</v>
      </c>
      <c r="I96" s="129">
        <v>0</v>
      </c>
      <c r="J96" s="129">
        <v>0</v>
      </c>
      <c r="K96" s="129">
        <v>10.57</v>
      </c>
      <c r="L96" s="129">
        <v>10.57</v>
      </c>
      <c r="M96" s="129">
        <v>10.57</v>
      </c>
      <c r="N96" s="129">
        <v>0</v>
      </c>
      <c r="O96" s="129">
        <v>0</v>
      </c>
      <c r="P96" s="129">
        <v>0</v>
      </c>
      <c r="Q96" s="129">
        <v>0</v>
      </c>
      <c r="R96" s="130">
        <f t="shared" si="27"/>
        <v>31.71</v>
      </c>
      <c r="T96" s="105">
        <f t="shared" si="28"/>
        <v>0</v>
      </c>
      <c r="U96" s="105">
        <f t="shared" si="28"/>
        <v>0</v>
      </c>
      <c r="V96" s="105">
        <f t="shared" si="29"/>
        <v>0</v>
      </c>
      <c r="W96" s="105">
        <f t="shared" si="29"/>
        <v>0</v>
      </c>
      <c r="X96" s="105">
        <f t="shared" si="29"/>
        <v>0</v>
      </c>
      <c r="Y96" s="105">
        <f t="shared" si="29"/>
        <v>1</v>
      </c>
      <c r="Z96" s="105">
        <f t="shared" si="29"/>
        <v>1</v>
      </c>
      <c r="AA96" s="105">
        <f t="shared" si="29"/>
        <v>1</v>
      </c>
      <c r="AB96" s="105">
        <f t="shared" si="29"/>
        <v>0</v>
      </c>
      <c r="AC96" s="105">
        <f t="shared" si="29"/>
        <v>0</v>
      </c>
      <c r="AD96" s="105">
        <f t="shared" si="29"/>
        <v>0</v>
      </c>
      <c r="AE96" s="105">
        <f t="shared" si="29"/>
        <v>0</v>
      </c>
      <c r="AF96" s="105">
        <f t="shared" si="30"/>
        <v>0.25</v>
      </c>
    </row>
    <row r="97" spans="1:35" outlineLevel="1" x14ac:dyDescent="0.25">
      <c r="D97" s="127"/>
      <c r="E97" s="127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30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</row>
    <row r="98" spans="1:35" outlineLevel="1" x14ac:dyDescent="0.25">
      <c r="C98" s="135" t="s">
        <v>248</v>
      </c>
      <c r="D98" s="127"/>
      <c r="E98" s="127"/>
      <c r="F98" s="136">
        <f t="shared" ref="F98:R98" si="32">SUM(F90:F97)</f>
        <v>16405.595000000001</v>
      </c>
      <c r="G98" s="136">
        <f t="shared" si="32"/>
        <v>16557.754999999997</v>
      </c>
      <c r="H98" s="136">
        <f t="shared" si="32"/>
        <v>16964.445</v>
      </c>
      <c r="I98" s="136">
        <f t="shared" si="32"/>
        <v>17261.29</v>
      </c>
      <c r="J98" s="136">
        <f t="shared" si="32"/>
        <v>17156.100000000002</v>
      </c>
      <c r="K98" s="136">
        <f t="shared" si="32"/>
        <v>17465.629999999997</v>
      </c>
      <c r="L98" s="136">
        <f t="shared" si="32"/>
        <v>17307.09</v>
      </c>
      <c r="M98" s="136">
        <f t="shared" si="32"/>
        <v>17438.769999999997</v>
      </c>
      <c r="N98" s="136">
        <f t="shared" si="32"/>
        <v>17210.7</v>
      </c>
      <c r="O98" s="136">
        <f t="shared" si="32"/>
        <v>16741.669999999998</v>
      </c>
      <c r="P98" s="136">
        <f t="shared" si="32"/>
        <v>16467.555000000004</v>
      </c>
      <c r="Q98" s="136">
        <f t="shared" si="32"/>
        <v>16689.100000000002</v>
      </c>
      <c r="R98" s="136">
        <f t="shared" si="32"/>
        <v>203665.69999999998</v>
      </c>
      <c r="T98" s="137">
        <f>SUM(T90:T91)</f>
        <v>2340.3131241084166</v>
      </c>
      <c r="U98" s="137">
        <f t="shared" ref="U98:AF98" si="33">SUM(U90:U91)</f>
        <v>2362.0192582025675</v>
      </c>
      <c r="V98" s="137">
        <f t="shared" si="33"/>
        <v>2174.9288461538463</v>
      </c>
      <c r="W98" s="137">
        <f t="shared" si="33"/>
        <v>2212.9858974358976</v>
      </c>
      <c r="X98" s="137">
        <f t="shared" si="33"/>
        <v>2199.5000000000005</v>
      </c>
      <c r="Y98" s="137">
        <f t="shared" si="33"/>
        <v>2237.8282051282049</v>
      </c>
      <c r="Z98" s="137">
        <f t="shared" si="33"/>
        <v>2209.9974358974359</v>
      </c>
      <c r="AA98" s="137">
        <f t="shared" si="33"/>
        <v>2234.3846153846152</v>
      </c>
      <c r="AB98" s="137">
        <f t="shared" si="33"/>
        <v>2206.5</v>
      </c>
      <c r="AC98" s="137">
        <f t="shared" si="33"/>
        <v>2146.3679487179484</v>
      </c>
      <c r="AD98" s="137">
        <f t="shared" si="33"/>
        <v>2111.2250000000004</v>
      </c>
      <c r="AE98" s="137">
        <f t="shared" si="33"/>
        <v>2139.6282051282055</v>
      </c>
      <c r="AF98" s="137">
        <f t="shared" si="33"/>
        <v>2214.6398780130944</v>
      </c>
      <c r="AI98" s="137">
        <f t="shared" ref="AI98" si="34">SUM(AI90:AI91)</f>
        <v>2214.6398780130944</v>
      </c>
    </row>
    <row r="99" spans="1:35" outlineLevel="1" x14ac:dyDescent="0.25">
      <c r="C99" s="135"/>
      <c r="D99" s="127"/>
      <c r="E99" s="127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30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</row>
    <row r="100" spans="1:35" outlineLevel="1" x14ac:dyDescent="0.25">
      <c r="D100" s="127"/>
      <c r="E100" s="127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30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</row>
    <row r="101" spans="1:35" s="7" customFormat="1" x14ac:dyDescent="0.25">
      <c r="B101" s="7" t="s">
        <v>249</v>
      </c>
      <c r="D101" s="127"/>
      <c r="E101" s="127"/>
      <c r="F101" s="144">
        <f t="shared" ref="F101:Q101" si="35">+F76+F87+F98</f>
        <v>135668.66999999998</v>
      </c>
      <c r="G101" s="144">
        <f t="shared" si="35"/>
        <v>139080.32499999998</v>
      </c>
      <c r="H101" s="144">
        <f t="shared" si="35"/>
        <v>141122.9</v>
      </c>
      <c r="I101" s="144">
        <f t="shared" si="35"/>
        <v>145148.53499999997</v>
      </c>
      <c r="J101" s="144">
        <f t="shared" si="35"/>
        <v>142418.70000000001</v>
      </c>
      <c r="K101" s="144">
        <f t="shared" si="35"/>
        <v>146076.98500000002</v>
      </c>
      <c r="L101" s="144">
        <f t="shared" si="35"/>
        <v>142731.64500000002</v>
      </c>
      <c r="M101" s="144">
        <f t="shared" si="35"/>
        <v>146239.05500000002</v>
      </c>
      <c r="N101" s="144">
        <f t="shared" si="35"/>
        <v>143496.39000000001</v>
      </c>
      <c r="O101" s="144">
        <f t="shared" si="35"/>
        <v>137428.47499999998</v>
      </c>
      <c r="P101" s="144">
        <f t="shared" si="35"/>
        <v>137083.09</v>
      </c>
      <c r="Q101" s="144">
        <f t="shared" si="35"/>
        <v>139302.85</v>
      </c>
      <c r="R101" s="130">
        <f t="shared" ref="R101" si="36">+SUM(F101:Q101)</f>
        <v>1695797.6200000003</v>
      </c>
      <c r="S101" s="109"/>
      <c r="T101" s="145">
        <f t="shared" ref="T101:AE101" si="37">+T76+T87+T98</f>
        <v>5499.5629989378667</v>
      </c>
      <c r="U101" s="145">
        <f t="shared" si="37"/>
        <v>5576.8416407763161</v>
      </c>
      <c r="V101" s="145">
        <f t="shared" si="37"/>
        <v>5094.8844235723409</v>
      </c>
      <c r="W101" s="145">
        <f t="shared" si="37"/>
        <v>5185.5373586170517</v>
      </c>
      <c r="X101" s="145">
        <f t="shared" si="37"/>
        <v>5130.4577656675756</v>
      </c>
      <c r="Y101" s="145">
        <f t="shared" si="37"/>
        <v>5221.5359339063007</v>
      </c>
      <c r="Z101" s="145">
        <f t="shared" si="37"/>
        <v>5142.909142511985</v>
      </c>
      <c r="AA101" s="145">
        <f t="shared" si="37"/>
        <v>5218.7941627617347</v>
      </c>
      <c r="AB101" s="145">
        <f t="shared" si="37"/>
        <v>5152.4577656675747</v>
      </c>
      <c r="AC101" s="145">
        <f t="shared" si="37"/>
        <v>4982.7388830591944</v>
      </c>
      <c r="AD101" s="145">
        <f t="shared" si="37"/>
        <v>4904.6276977031812</v>
      </c>
      <c r="AE101" s="145">
        <f t="shared" si="37"/>
        <v>4979.7462341940663</v>
      </c>
      <c r="AF101" s="145"/>
      <c r="AI101" s="146"/>
    </row>
    <row r="102" spans="1:35" s="7" customFormat="1" outlineLevel="1" x14ac:dyDescent="0.25">
      <c r="D102" s="127"/>
      <c r="E102" s="127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30"/>
      <c r="S102" s="109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I102" s="146"/>
    </row>
    <row r="103" spans="1:35" s="7" customFormat="1" outlineLevel="1" x14ac:dyDescent="0.25">
      <c r="D103" s="127"/>
      <c r="E103" s="127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30"/>
      <c r="S103" s="109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I103" s="146"/>
    </row>
    <row r="104" spans="1:35" outlineLevel="1" x14ac:dyDescent="0.25">
      <c r="B104" s="121" t="s">
        <v>250</v>
      </c>
      <c r="C104" s="122"/>
      <c r="D104" s="127"/>
      <c r="E104" s="127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30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32"/>
    </row>
    <row r="105" spans="1:35" outlineLevel="1" x14ac:dyDescent="0.25">
      <c r="B105" s="121"/>
      <c r="C105" s="122"/>
      <c r="D105" s="127"/>
      <c r="E105" s="127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30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32"/>
    </row>
    <row r="106" spans="1:35" outlineLevel="1" x14ac:dyDescent="0.25">
      <c r="A106" s="103" t="s">
        <v>26</v>
      </c>
      <c r="B106" s="126" t="s">
        <v>252</v>
      </c>
      <c r="C106" s="122"/>
      <c r="D106" s="127"/>
      <c r="E106" s="127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30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  <c r="AE106" s="105"/>
      <c r="AF106" s="132"/>
    </row>
    <row r="107" spans="1:35" outlineLevel="1" x14ac:dyDescent="0.25">
      <c r="A107" s="103" t="str">
        <f t="shared" ref="A107:A170" si="38">+$A$4&amp;$A$106&amp;B107</f>
        <v>SUMNERCommercial20CW1</v>
      </c>
      <c r="B107" s="103" t="s">
        <v>253</v>
      </c>
      <c r="C107" s="103" t="s">
        <v>254</v>
      </c>
      <c r="D107" s="127">
        <v>26.05</v>
      </c>
      <c r="E107" s="127">
        <v>29.14</v>
      </c>
      <c r="F107" s="129">
        <v>27.91</v>
      </c>
      <c r="G107" s="129">
        <v>27.91</v>
      </c>
      <c r="H107" s="129">
        <v>29.14</v>
      </c>
      <c r="I107" s="129">
        <v>29.14</v>
      </c>
      <c r="J107" s="129">
        <v>29.14</v>
      </c>
      <c r="K107" s="129">
        <v>0</v>
      </c>
      <c r="L107" s="129">
        <v>0</v>
      </c>
      <c r="M107" s="129">
        <v>0</v>
      </c>
      <c r="N107" s="129">
        <v>0</v>
      </c>
      <c r="O107" s="129">
        <v>27.91</v>
      </c>
      <c r="P107" s="129">
        <v>27.91</v>
      </c>
      <c r="Q107" s="129">
        <v>27.91</v>
      </c>
      <c r="R107" s="130">
        <f t="shared" ref="R107:R170" si="39">+SUM(F107:Q107)</f>
        <v>226.97</v>
      </c>
      <c r="S107" s="175"/>
      <c r="T107" s="105">
        <f t="shared" ref="T107:U170" si="40">+IFERROR(F107/$D107,0)</f>
        <v>1.0714011516314779</v>
      </c>
      <c r="U107" s="105">
        <f t="shared" si="40"/>
        <v>1.0714011516314779</v>
      </c>
      <c r="V107" s="105">
        <f t="shared" ref="V107:AE132" si="41">+IFERROR(H107/$E107,0)</f>
        <v>1</v>
      </c>
      <c r="W107" s="105">
        <f t="shared" si="41"/>
        <v>1</v>
      </c>
      <c r="X107" s="105">
        <f t="shared" si="41"/>
        <v>1</v>
      </c>
      <c r="Y107" s="105">
        <f t="shared" si="41"/>
        <v>0</v>
      </c>
      <c r="Z107" s="105">
        <f t="shared" si="41"/>
        <v>0</v>
      </c>
      <c r="AA107" s="105">
        <f t="shared" si="41"/>
        <v>0</v>
      </c>
      <c r="AB107" s="105">
        <f t="shared" si="41"/>
        <v>0</v>
      </c>
      <c r="AC107" s="105">
        <f t="shared" si="41"/>
        <v>0.95778997940974608</v>
      </c>
      <c r="AD107" s="105">
        <f t="shared" si="41"/>
        <v>0.95778997940974608</v>
      </c>
      <c r="AE107" s="105">
        <f t="shared" si="41"/>
        <v>0.95778997940974608</v>
      </c>
      <c r="AF107" s="132">
        <f t="shared" ref="AF107:AF170" si="42">+SUM(T107:AE107)/$AD$2</f>
        <v>0.6680143534576829</v>
      </c>
      <c r="AH107" s="103">
        <v>1</v>
      </c>
      <c r="AI107" s="105">
        <f t="shared" ref="AI107:AI149" si="43">+AF107*AH107</f>
        <v>0.6680143534576829</v>
      </c>
    </row>
    <row r="108" spans="1:35" outlineLevel="1" x14ac:dyDescent="0.25">
      <c r="A108" s="103" t="str">
        <f t="shared" si="38"/>
        <v>SUMNERCommercial32C2W2</v>
      </c>
      <c r="B108" s="103" t="s">
        <v>255</v>
      </c>
      <c r="C108" s="103" t="s">
        <v>256</v>
      </c>
      <c r="D108" s="127">
        <v>0</v>
      </c>
      <c r="E108" s="127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30">
        <f t="shared" si="39"/>
        <v>0</v>
      </c>
      <c r="S108" s="175"/>
      <c r="T108" s="105">
        <f t="shared" si="40"/>
        <v>0</v>
      </c>
      <c r="U108" s="105">
        <f t="shared" si="40"/>
        <v>0</v>
      </c>
      <c r="V108" s="105">
        <f t="shared" si="41"/>
        <v>0</v>
      </c>
      <c r="W108" s="105">
        <f t="shared" si="41"/>
        <v>0</v>
      </c>
      <c r="X108" s="105">
        <f t="shared" si="41"/>
        <v>0</v>
      </c>
      <c r="Y108" s="105">
        <f t="shared" si="41"/>
        <v>0</v>
      </c>
      <c r="Z108" s="105">
        <f t="shared" si="41"/>
        <v>0</v>
      </c>
      <c r="AA108" s="105">
        <f t="shared" si="41"/>
        <v>0</v>
      </c>
      <c r="AB108" s="105">
        <f t="shared" si="41"/>
        <v>0</v>
      </c>
      <c r="AC108" s="105">
        <f t="shared" si="41"/>
        <v>0</v>
      </c>
      <c r="AD108" s="105">
        <f t="shared" si="41"/>
        <v>0</v>
      </c>
      <c r="AE108" s="105">
        <f t="shared" si="41"/>
        <v>0</v>
      </c>
      <c r="AF108" s="132">
        <f t="shared" si="42"/>
        <v>0</v>
      </c>
      <c r="AH108" s="103">
        <v>1</v>
      </c>
      <c r="AI108" s="105">
        <f t="shared" si="43"/>
        <v>0</v>
      </c>
    </row>
    <row r="109" spans="1:35" outlineLevel="1" x14ac:dyDescent="0.25">
      <c r="A109" s="103" t="str">
        <f t="shared" si="38"/>
        <v>SUMNERCommercial32CE1</v>
      </c>
      <c r="B109" s="103" t="s">
        <v>257</v>
      </c>
      <c r="C109" s="103" t="s">
        <v>258</v>
      </c>
      <c r="D109" s="127">
        <v>0</v>
      </c>
      <c r="E109" s="127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30">
        <f t="shared" si="39"/>
        <v>0</v>
      </c>
      <c r="S109" s="175"/>
      <c r="T109" s="105">
        <f t="shared" si="40"/>
        <v>0</v>
      </c>
      <c r="U109" s="105">
        <f t="shared" si="40"/>
        <v>0</v>
      </c>
      <c r="V109" s="105">
        <f t="shared" si="41"/>
        <v>0</v>
      </c>
      <c r="W109" s="105">
        <f t="shared" si="41"/>
        <v>0</v>
      </c>
      <c r="X109" s="105">
        <f t="shared" si="41"/>
        <v>0</v>
      </c>
      <c r="Y109" s="105">
        <f t="shared" si="41"/>
        <v>0</v>
      </c>
      <c r="Z109" s="105">
        <f t="shared" si="41"/>
        <v>0</v>
      </c>
      <c r="AA109" s="105">
        <f t="shared" si="41"/>
        <v>0</v>
      </c>
      <c r="AB109" s="105">
        <f t="shared" si="41"/>
        <v>0</v>
      </c>
      <c r="AC109" s="105">
        <f t="shared" si="41"/>
        <v>0</v>
      </c>
      <c r="AD109" s="105">
        <f t="shared" si="41"/>
        <v>0</v>
      </c>
      <c r="AE109" s="105">
        <f t="shared" si="41"/>
        <v>0</v>
      </c>
      <c r="AF109" s="132">
        <f t="shared" si="42"/>
        <v>0</v>
      </c>
      <c r="AH109" s="103">
        <v>1</v>
      </c>
      <c r="AI109" s="105">
        <f t="shared" si="43"/>
        <v>0</v>
      </c>
    </row>
    <row r="110" spans="1:35" outlineLevel="1" x14ac:dyDescent="0.25">
      <c r="A110" s="103" t="str">
        <f t="shared" si="38"/>
        <v>SUMNERCommercial32CW1</v>
      </c>
      <c r="B110" s="103" t="s">
        <v>259</v>
      </c>
      <c r="C110" s="103" t="s">
        <v>108</v>
      </c>
      <c r="D110" s="127">
        <v>0</v>
      </c>
      <c r="E110" s="127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30">
        <f t="shared" si="39"/>
        <v>0</v>
      </c>
      <c r="S110" s="175"/>
      <c r="T110" s="105">
        <f t="shared" si="40"/>
        <v>0</v>
      </c>
      <c r="U110" s="105">
        <f t="shared" si="40"/>
        <v>0</v>
      </c>
      <c r="V110" s="105">
        <f t="shared" si="41"/>
        <v>0</v>
      </c>
      <c r="W110" s="105">
        <f t="shared" si="41"/>
        <v>0</v>
      </c>
      <c r="X110" s="105">
        <f t="shared" si="41"/>
        <v>0</v>
      </c>
      <c r="Y110" s="105">
        <f t="shared" si="41"/>
        <v>0</v>
      </c>
      <c r="Z110" s="105">
        <f t="shared" si="41"/>
        <v>0</v>
      </c>
      <c r="AA110" s="105">
        <f t="shared" si="41"/>
        <v>0</v>
      </c>
      <c r="AB110" s="105">
        <f t="shared" si="41"/>
        <v>0</v>
      </c>
      <c r="AC110" s="105">
        <f t="shared" si="41"/>
        <v>0</v>
      </c>
      <c r="AD110" s="105">
        <f t="shared" si="41"/>
        <v>0</v>
      </c>
      <c r="AE110" s="105">
        <f t="shared" si="41"/>
        <v>0</v>
      </c>
      <c r="AF110" s="132">
        <f t="shared" si="42"/>
        <v>0</v>
      </c>
      <c r="AH110" s="103">
        <v>1</v>
      </c>
      <c r="AI110" s="105">
        <f t="shared" si="43"/>
        <v>0</v>
      </c>
    </row>
    <row r="111" spans="1:35" outlineLevel="1" x14ac:dyDescent="0.25">
      <c r="A111" s="103" t="str">
        <f t="shared" si="38"/>
        <v>SUMNERCommercial32CW2</v>
      </c>
      <c r="B111" s="103" t="s">
        <v>261</v>
      </c>
      <c r="C111" s="103" t="s">
        <v>260</v>
      </c>
      <c r="D111" s="127">
        <v>0</v>
      </c>
      <c r="E111" s="127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30">
        <f t="shared" si="39"/>
        <v>0</v>
      </c>
      <c r="S111" s="175"/>
      <c r="T111" s="105">
        <f t="shared" si="40"/>
        <v>0</v>
      </c>
      <c r="U111" s="105">
        <f t="shared" si="40"/>
        <v>0</v>
      </c>
      <c r="V111" s="105">
        <f t="shared" si="41"/>
        <v>0</v>
      </c>
      <c r="W111" s="105">
        <f t="shared" si="41"/>
        <v>0</v>
      </c>
      <c r="X111" s="105">
        <f t="shared" si="41"/>
        <v>0</v>
      </c>
      <c r="Y111" s="105">
        <f t="shared" si="41"/>
        <v>0</v>
      </c>
      <c r="Z111" s="105">
        <f t="shared" si="41"/>
        <v>0</v>
      </c>
      <c r="AA111" s="105">
        <f t="shared" si="41"/>
        <v>0</v>
      </c>
      <c r="AB111" s="105">
        <f t="shared" si="41"/>
        <v>0</v>
      </c>
      <c r="AC111" s="105">
        <f t="shared" si="41"/>
        <v>0</v>
      </c>
      <c r="AD111" s="105">
        <f t="shared" si="41"/>
        <v>0</v>
      </c>
      <c r="AE111" s="105">
        <f t="shared" si="41"/>
        <v>0</v>
      </c>
      <c r="AF111" s="132">
        <f t="shared" si="42"/>
        <v>0</v>
      </c>
      <c r="AH111" s="103">
        <v>1</v>
      </c>
      <c r="AI111" s="105">
        <f t="shared" si="43"/>
        <v>0</v>
      </c>
    </row>
    <row r="112" spans="1:35" outlineLevel="1" x14ac:dyDescent="0.25">
      <c r="A112" s="103" t="str">
        <f t="shared" si="38"/>
        <v>SUMNERCommercial32CW3</v>
      </c>
      <c r="B112" s="103" t="s">
        <v>262</v>
      </c>
      <c r="C112" s="103" t="s">
        <v>263</v>
      </c>
      <c r="D112" s="127">
        <v>0</v>
      </c>
      <c r="E112" s="127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30">
        <f t="shared" si="39"/>
        <v>0</v>
      </c>
      <c r="S112" s="175"/>
      <c r="T112" s="105">
        <f t="shared" si="40"/>
        <v>0</v>
      </c>
      <c r="U112" s="105">
        <f t="shared" si="40"/>
        <v>0</v>
      </c>
      <c r="V112" s="105">
        <f t="shared" si="41"/>
        <v>0</v>
      </c>
      <c r="W112" s="105">
        <f t="shared" si="41"/>
        <v>0</v>
      </c>
      <c r="X112" s="105">
        <f t="shared" si="41"/>
        <v>0</v>
      </c>
      <c r="Y112" s="105">
        <f t="shared" si="41"/>
        <v>0</v>
      </c>
      <c r="Z112" s="105">
        <f t="shared" si="41"/>
        <v>0</v>
      </c>
      <c r="AA112" s="105">
        <f t="shared" si="41"/>
        <v>0</v>
      </c>
      <c r="AB112" s="105">
        <f t="shared" si="41"/>
        <v>0</v>
      </c>
      <c r="AC112" s="105">
        <f t="shared" si="41"/>
        <v>0</v>
      </c>
      <c r="AD112" s="105">
        <f t="shared" si="41"/>
        <v>0</v>
      </c>
      <c r="AE112" s="105">
        <f t="shared" si="41"/>
        <v>0</v>
      </c>
      <c r="AF112" s="132">
        <f t="shared" si="42"/>
        <v>0</v>
      </c>
      <c r="AH112" s="103">
        <v>1</v>
      </c>
      <c r="AI112" s="105">
        <f t="shared" si="43"/>
        <v>0</v>
      </c>
    </row>
    <row r="113" spans="1:35" outlineLevel="1" x14ac:dyDescent="0.25">
      <c r="A113" s="103" t="str">
        <f t="shared" si="38"/>
        <v>SUMNERCommercial32CW4</v>
      </c>
      <c r="B113" s="103" t="s">
        <v>264</v>
      </c>
      <c r="C113" s="103" t="s">
        <v>265</v>
      </c>
      <c r="D113" s="127">
        <v>0</v>
      </c>
      <c r="E113" s="127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30">
        <f t="shared" si="39"/>
        <v>0</v>
      </c>
      <c r="S113" s="175"/>
      <c r="T113" s="105">
        <f t="shared" si="40"/>
        <v>0</v>
      </c>
      <c r="U113" s="105">
        <f t="shared" si="40"/>
        <v>0</v>
      </c>
      <c r="V113" s="105">
        <f t="shared" si="41"/>
        <v>0</v>
      </c>
      <c r="W113" s="105">
        <f t="shared" si="41"/>
        <v>0</v>
      </c>
      <c r="X113" s="105">
        <f t="shared" si="41"/>
        <v>0</v>
      </c>
      <c r="Y113" s="105">
        <f t="shared" si="41"/>
        <v>0</v>
      </c>
      <c r="Z113" s="105">
        <f t="shared" si="41"/>
        <v>0</v>
      </c>
      <c r="AA113" s="105">
        <f t="shared" si="41"/>
        <v>0</v>
      </c>
      <c r="AB113" s="105">
        <f t="shared" si="41"/>
        <v>0</v>
      </c>
      <c r="AC113" s="105">
        <f t="shared" si="41"/>
        <v>0</v>
      </c>
      <c r="AD113" s="105">
        <f t="shared" si="41"/>
        <v>0</v>
      </c>
      <c r="AE113" s="105">
        <f t="shared" si="41"/>
        <v>0</v>
      </c>
      <c r="AF113" s="132">
        <f t="shared" si="42"/>
        <v>0</v>
      </c>
      <c r="AH113" s="103">
        <v>1</v>
      </c>
      <c r="AI113" s="105">
        <f t="shared" si="43"/>
        <v>0</v>
      </c>
    </row>
    <row r="114" spans="1:35" outlineLevel="1" x14ac:dyDescent="0.25">
      <c r="A114" s="103" t="str">
        <f t="shared" si="38"/>
        <v>SUMNERCommercial35CW1</v>
      </c>
      <c r="B114" s="103" t="s">
        <v>266</v>
      </c>
      <c r="C114" s="103" t="s">
        <v>267</v>
      </c>
      <c r="D114" s="127">
        <v>32.47</v>
      </c>
      <c r="E114" s="127">
        <v>36.35</v>
      </c>
      <c r="F114" s="129">
        <v>834.96</v>
      </c>
      <c r="G114" s="129">
        <v>834.96</v>
      </c>
      <c r="H114" s="129">
        <v>872.4</v>
      </c>
      <c r="I114" s="129">
        <v>872.4</v>
      </c>
      <c r="J114" s="129">
        <v>872.4</v>
      </c>
      <c r="K114" s="129">
        <v>836.05</v>
      </c>
      <c r="L114" s="129">
        <v>836.05</v>
      </c>
      <c r="M114" s="129">
        <v>799.7</v>
      </c>
      <c r="N114" s="129">
        <v>799.7</v>
      </c>
      <c r="O114" s="129">
        <v>765.38</v>
      </c>
      <c r="P114" s="129">
        <v>765.38</v>
      </c>
      <c r="Q114" s="129">
        <v>834.96</v>
      </c>
      <c r="R114" s="130">
        <f t="shared" si="39"/>
        <v>9924.34</v>
      </c>
      <c r="S114" s="175"/>
      <c r="T114" s="105">
        <f t="shared" si="40"/>
        <v>25.714813674160766</v>
      </c>
      <c r="U114" s="105">
        <f t="shared" si="40"/>
        <v>25.714813674160766</v>
      </c>
      <c r="V114" s="105">
        <f t="shared" si="41"/>
        <v>24</v>
      </c>
      <c r="W114" s="105">
        <f t="shared" si="41"/>
        <v>24</v>
      </c>
      <c r="X114" s="105">
        <f t="shared" si="41"/>
        <v>24</v>
      </c>
      <c r="Y114" s="105">
        <f t="shared" si="41"/>
        <v>22.999999999999996</v>
      </c>
      <c r="Z114" s="105">
        <f t="shared" si="41"/>
        <v>22.999999999999996</v>
      </c>
      <c r="AA114" s="105">
        <f t="shared" si="41"/>
        <v>22</v>
      </c>
      <c r="AB114" s="105">
        <f t="shared" si="41"/>
        <v>22</v>
      </c>
      <c r="AC114" s="105">
        <f t="shared" si="41"/>
        <v>21.055845942228334</v>
      </c>
      <c r="AD114" s="105">
        <f t="shared" si="41"/>
        <v>21.055845942228334</v>
      </c>
      <c r="AE114" s="105">
        <f t="shared" si="41"/>
        <v>22.970013755158185</v>
      </c>
      <c r="AF114" s="132">
        <f t="shared" si="42"/>
        <v>23.209277748994698</v>
      </c>
      <c r="AH114" s="103">
        <v>1</v>
      </c>
      <c r="AI114" s="105">
        <f t="shared" si="43"/>
        <v>23.209277748994698</v>
      </c>
    </row>
    <row r="115" spans="1:35" outlineLevel="1" x14ac:dyDescent="0.25">
      <c r="A115" s="103" t="str">
        <f t="shared" si="38"/>
        <v>SUMNERCommercial65CW1</v>
      </c>
      <c r="B115" s="103" t="s">
        <v>268</v>
      </c>
      <c r="C115" s="103" t="s">
        <v>269</v>
      </c>
      <c r="D115" s="127">
        <v>45.19</v>
      </c>
      <c r="E115" s="127">
        <v>50.75</v>
      </c>
      <c r="F115" s="129">
        <v>774.72</v>
      </c>
      <c r="G115" s="129">
        <v>726.3</v>
      </c>
      <c r="H115" s="129">
        <v>710.5</v>
      </c>
      <c r="I115" s="129">
        <v>710.5</v>
      </c>
      <c r="J115" s="129">
        <v>710.5</v>
      </c>
      <c r="K115" s="129">
        <v>710.5</v>
      </c>
      <c r="L115" s="129">
        <v>710.5</v>
      </c>
      <c r="M115" s="129">
        <v>659.75</v>
      </c>
      <c r="N115" s="129">
        <v>659.75</v>
      </c>
      <c r="O115" s="129">
        <v>823.14</v>
      </c>
      <c r="P115" s="129">
        <v>823.14</v>
      </c>
      <c r="Q115" s="129">
        <v>774.72</v>
      </c>
      <c r="R115" s="130">
        <f t="shared" si="39"/>
        <v>8794.02</v>
      </c>
      <c r="S115" s="175"/>
      <c r="T115" s="105">
        <f t="shared" si="40"/>
        <v>17.143615844213322</v>
      </c>
      <c r="U115" s="105">
        <f t="shared" si="40"/>
        <v>16.072139853949988</v>
      </c>
      <c r="V115" s="105">
        <f t="shared" si="41"/>
        <v>14</v>
      </c>
      <c r="W115" s="105">
        <f t="shared" si="41"/>
        <v>14</v>
      </c>
      <c r="X115" s="105">
        <f t="shared" si="41"/>
        <v>14</v>
      </c>
      <c r="Y115" s="105">
        <f t="shared" si="41"/>
        <v>14</v>
      </c>
      <c r="Z115" s="105">
        <f t="shared" si="41"/>
        <v>14</v>
      </c>
      <c r="AA115" s="105">
        <f t="shared" si="41"/>
        <v>13</v>
      </c>
      <c r="AB115" s="105">
        <f t="shared" si="41"/>
        <v>13</v>
      </c>
      <c r="AC115" s="105">
        <f t="shared" si="41"/>
        <v>16.219507389162562</v>
      </c>
      <c r="AD115" s="105">
        <f t="shared" si="41"/>
        <v>16.219507389162562</v>
      </c>
      <c r="AE115" s="105">
        <f t="shared" si="41"/>
        <v>15.265418719211823</v>
      </c>
      <c r="AF115" s="132">
        <f t="shared" si="42"/>
        <v>14.743349099641691</v>
      </c>
      <c r="AH115" s="103">
        <v>1</v>
      </c>
      <c r="AI115" s="105">
        <f t="shared" si="43"/>
        <v>14.743349099641691</v>
      </c>
    </row>
    <row r="116" spans="1:35" outlineLevel="1" x14ac:dyDescent="0.25">
      <c r="A116" s="103" t="str">
        <f t="shared" si="38"/>
        <v>SUMNERCommercial95CW1</v>
      </c>
      <c r="B116" s="103" t="s">
        <v>270</v>
      </c>
      <c r="C116" s="103" t="s">
        <v>271</v>
      </c>
      <c r="D116" s="127">
        <v>59.41</v>
      </c>
      <c r="E116" s="127">
        <v>66.8</v>
      </c>
      <c r="F116" s="129">
        <v>2928.36</v>
      </c>
      <c r="G116" s="129">
        <v>2992.02</v>
      </c>
      <c r="H116" s="129">
        <v>3239.8</v>
      </c>
      <c r="I116" s="129">
        <v>3273.2</v>
      </c>
      <c r="J116" s="129">
        <v>3373.4</v>
      </c>
      <c r="K116" s="129">
        <v>3473.6</v>
      </c>
      <c r="L116" s="129">
        <v>3440.2</v>
      </c>
      <c r="M116" s="129">
        <v>3406.8</v>
      </c>
      <c r="N116" s="129">
        <v>3473.6</v>
      </c>
      <c r="O116" s="129">
        <v>2816.96</v>
      </c>
      <c r="P116" s="129">
        <v>2785.15</v>
      </c>
      <c r="Q116" s="129">
        <v>2912.45</v>
      </c>
      <c r="R116" s="130">
        <f t="shared" si="39"/>
        <v>38115.539999999994</v>
      </c>
      <c r="S116" s="175"/>
      <c r="T116" s="105">
        <f t="shared" si="40"/>
        <v>49.290691802726819</v>
      </c>
      <c r="U116" s="105">
        <f t="shared" si="40"/>
        <v>50.362228581046963</v>
      </c>
      <c r="V116" s="105">
        <f t="shared" si="41"/>
        <v>48.500000000000007</v>
      </c>
      <c r="W116" s="105">
        <f t="shared" si="41"/>
        <v>49</v>
      </c>
      <c r="X116" s="105">
        <f t="shared" si="41"/>
        <v>50.5</v>
      </c>
      <c r="Y116" s="105">
        <f t="shared" si="41"/>
        <v>52</v>
      </c>
      <c r="Z116" s="105">
        <f t="shared" si="41"/>
        <v>51.5</v>
      </c>
      <c r="AA116" s="105">
        <f t="shared" si="41"/>
        <v>51.000000000000007</v>
      </c>
      <c r="AB116" s="105">
        <f t="shared" si="41"/>
        <v>52</v>
      </c>
      <c r="AC116" s="105">
        <f t="shared" si="41"/>
        <v>42.170059880239521</v>
      </c>
      <c r="AD116" s="105">
        <f t="shared" si="41"/>
        <v>41.693862275449106</v>
      </c>
      <c r="AE116" s="105">
        <f t="shared" si="41"/>
        <v>43.599550898203589</v>
      </c>
      <c r="AF116" s="132">
        <f t="shared" si="42"/>
        <v>48.468032786472172</v>
      </c>
      <c r="AH116" s="103">
        <v>1</v>
      </c>
      <c r="AI116" s="105">
        <f t="shared" si="43"/>
        <v>48.468032786472172</v>
      </c>
    </row>
    <row r="117" spans="1:35" outlineLevel="1" x14ac:dyDescent="0.25">
      <c r="A117" s="103" t="str">
        <f t="shared" si="38"/>
        <v>SUMNERCommercialF1YD1W</v>
      </c>
      <c r="B117" s="103" t="s">
        <v>272</v>
      </c>
      <c r="C117" s="103" t="s">
        <v>273</v>
      </c>
      <c r="D117" s="127">
        <v>0</v>
      </c>
      <c r="E117" s="127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30">
        <f t="shared" si="39"/>
        <v>0</v>
      </c>
      <c r="S117" s="175"/>
      <c r="T117" s="105">
        <f t="shared" si="40"/>
        <v>0</v>
      </c>
      <c r="U117" s="105">
        <f t="shared" si="40"/>
        <v>0</v>
      </c>
      <c r="V117" s="105">
        <f t="shared" si="41"/>
        <v>0</v>
      </c>
      <c r="W117" s="105">
        <f t="shared" si="41"/>
        <v>0</v>
      </c>
      <c r="X117" s="105">
        <f t="shared" si="41"/>
        <v>0</v>
      </c>
      <c r="Y117" s="105">
        <f t="shared" si="41"/>
        <v>0</v>
      </c>
      <c r="Z117" s="105">
        <f t="shared" si="41"/>
        <v>0</v>
      </c>
      <c r="AA117" s="105">
        <f t="shared" si="41"/>
        <v>0</v>
      </c>
      <c r="AB117" s="105">
        <f t="shared" si="41"/>
        <v>0</v>
      </c>
      <c r="AC117" s="105">
        <f t="shared" si="41"/>
        <v>0</v>
      </c>
      <c r="AD117" s="105">
        <f t="shared" si="41"/>
        <v>0</v>
      </c>
      <c r="AE117" s="105">
        <f t="shared" si="41"/>
        <v>0</v>
      </c>
      <c r="AF117" s="132">
        <f t="shared" si="42"/>
        <v>0</v>
      </c>
      <c r="AH117" s="103">
        <v>1</v>
      </c>
      <c r="AI117" s="105">
        <f t="shared" si="43"/>
        <v>0</v>
      </c>
    </row>
    <row r="118" spans="1:35" outlineLevel="1" x14ac:dyDescent="0.25">
      <c r="A118" s="103" t="str">
        <f t="shared" si="38"/>
        <v>SUMNERCommercialR1YD1W</v>
      </c>
      <c r="B118" s="103" t="s">
        <v>274</v>
      </c>
      <c r="C118" s="103" t="s">
        <v>275</v>
      </c>
      <c r="D118" s="127">
        <v>126.96</v>
      </c>
      <c r="E118" s="127">
        <v>144.31</v>
      </c>
      <c r="F118" s="129">
        <v>11948.95</v>
      </c>
      <c r="G118" s="129">
        <v>12121.12</v>
      </c>
      <c r="H118" s="129">
        <v>12699.28</v>
      </c>
      <c r="I118" s="129">
        <v>12627.13</v>
      </c>
      <c r="J118" s="129">
        <v>12699.28</v>
      </c>
      <c r="K118" s="129">
        <v>12735.36</v>
      </c>
      <c r="L118" s="129">
        <v>12735.36</v>
      </c>
      <c r="M118" s="129">
        <v>12410.66</v>
      </c>
      <c r="N118" s="129">
        <v>12482.83</v>
      </c>
      <c r="O118" s="129">
        <v>12499.91</v>
      </c>
      <c r="P118" s="129">
        <v>12293.3</v>
      </c>
      <c r="Q118" s="129">
        <v>12052.26</v>
      </c>
      <c r="R118" s="130">
        <f>+SUM(F118:Q118)</f>
        <v>149305.44</v>
      </c>
      <c r="S118" s="175"/>
      <c r="T118" s="105">
        <f t="shared" si="40"/>
        <v>94.115863264020177</v>
      </c>
      <c r="U118" s="105">
        <f t="shared" si="40"/>
        <v>95.471959672337761</v>
      </c>
      <c r="V118" s="105">
        <f t="shared" si="41"/>
        <v>88</v>
      </c>
      <c r="W118" s="105">
        <f t="shared" si="41"/>
        <v>87.500034647633555</v>
      </c>
      <c r="X118" s="105">
        <f t="shared" si="41"/>
        <v>88</v>
      </c>
      <c r="Y118" s="105">
        <f t="shared" si="41"/>
        <v>88.250017323816792</v>
      </c>
      <c r="Z118" s="105">
        <f t="shared" si="41"/>
        <v>88.250017323816792</v>
      </c>
      <c r="AA118" s="105">
        <f t="shared" si="41"/>
        <v>86</v>
      </c>
      <c r="AB118" s="105">
        <f t="shared" si="41"/>
        <v>86.500103942900694</v>
      </c>
      <c r="AC118" s="105">
        <f t="shared" si="41"/>
        <v>86.618460259164294</v>
      </c>
      <c r="AD118" s="105">
        <f t="shared" si="41"/>
        <v>85.186750744924112</v>
      </c>
      <c r="AE118" s="105">
        <f t="shared" si="41"/>
        <v>83.516457625944142</v>
      </c>
      <c r="AF118" s="132">
        <f>+SUM(T118:AE118)/$AD$2</f>
        <v>88.117472067046535</v>
      </c>
      <c r="AH118" s="103">
        <v>1</v>
      </c>
      <c r="AI118" s="105">
        <f t="shared" si="43"/>
        <v>88.117472067046535</v>
      </c>
    </row>
    <row r="119" spans="1:35" outlineLevel="1" x14ac:dyDescent="0.25">
      <c r="A119" s="103" t="str">
        <f t="shared" si="38"/>
        <v>SUMNERCommercialF1YD2W</v>
      </c>
      <c r="B119" s="103" t="s">
        <v>276</v>
      </c>
      <c r="C119" s="103" t="s">
        <v>277</v>
      </c>
      <c r="D119" s="127">
        <v>0</v>
      </c>
      <c r="E119" s="127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30">
        <f t="shared" si="39"/>
        <v>0</v>
      </c>
      <c r="S119" s="175"/>
      <c r="T119" s="105">
        <f t="shared" si="40"/>
        <v>0</v>
      </c>
      <c r="U119" s="105">
        <f t="shared" si="40"/>
        <v>0</v>
      </c>
      <c r="V119" s="105">
        <f t="shared" si="41"/>
        <v>0</v>
      </c>
      <c r="W119" s="105">
        <f t="shared" si="41"/>
        <v>0</v>
      </c>
      <c r="X119" s="105">
        <f t="shared" si="41"/>
        <v>0</v>
      </c>
      <c r="Y119" s="105">
        <f t="shared" si="41"/>
        <v>0</v>
      </c>
      <c r="Z119" s="105">
        <f t="shared" si="41"/>
        <v>0</v>
      </c>
      <c r="AA119" s="105">
        <f t="shared" si="41"/>
        <v>0</v>
      </c>
      <c r="AB119" s="105">
        <f t="shared" si="41"/>
        <v>0</v>
      </c>
      <c r="AC119" s="105">
        <f t="shared" si="41"/>
        <v>0</v>
      </c>
      <c r="AD119" s="105">
        <f t="shared" si="41"/>
        <v>0</v>
      </c>
      <c r="AE119" s="105">
        <f t="shared" si="41"/>
        <v>0</v>
      </c>
      <c r="AF119" s="132">
        <f t="shared" si="42"/>
        <v>0</v>
      </c>
      <c r="AH119" s="103">
        <v>1</v>
      </c>
      <c r="AI119" s="105">
        <f t="shared" si="43"/>
        <v>0</v>
      </c>
    </row>
    <row r="120" spans="1:35" outlineLevel="1" x14ac:dyDescent="0.25">
      <c r="A120" s="103" t="str">
        <f t="shared" si="38"/>
        <v>SUMNERCommercialR1YD2W</v>
      </c>
      <c r="B120" s="103" t="s">
        <v>278</v>
      </c>
      <c r="C120" s="103" t="s">
        <v>279</v>
      </c>
      <c r="D120" s="127">
        <v>253.93</v>
      </c>
      <c r="E120" s="127">
        <v>288.64</v>
      </c>
      <c r="F120" s="129">
        <v>275.5</v>
      </c>
      <c r="G120" s="129">
        <v>275.5</v>
      </c>
      <c r="H120" s="129">
        <v>216.48</v>
      </c>
      <c r="I120" s="129">
        <v>577.28</v>
      </c>
      <c r="J120" s="129">
        <v>577.28</v>
      </c>
      <c r="K120" s="129">
        <v>577.28</v>
      </c>
      <c r="L120" s="129">
        <v>577.28</v>
      </c>
      <c r="M120" s="129">
        <v>577.28</v>
      </c>
      <c r="N120" s="129">
        <v>577.28</v>
      </c>
      <c r="O120" s="129">
        <v>275.5</v>
      </c>
      <c r="P120" s="129">
        <v>275.5</v>
      </c>
      <c r="Q120" s="129">
        <v>275.5</v>
      </c>
      <c r="R120" s="130">
        <f t="shared" ref="R120:R129" si="44">+SUM(F120:Q120)</f>
        <v>5057.6599999999989</v>
      </c>
      <c r="S120" s="175"/>
      <c r="T120" s="105">
        <f t="shared" si="40"/>
        <v>1.0849446697908873</v>
      </c>
      <c r="U120" s="105">
        <f t="shared" si="40"/>
        <v>1.0849446697908873</v>
      </c>
      <c r="V120" s="105">
        <f t="shared" si="41"/>
        <v>0.75</v>
      </c>
      <c r="W120" s="105">
        <f t="shared" si="41"/>
        <v>2</v>
      </c>
      <c r="X120" s="105">
        <f t="shared" si="41"/>
        <v>2</v>
      </c>
      <c r="Y120" s="105">
        <f t="shared" si="41"/>
        <v>2</v>
      </c>
      <c r="Z120" s="105">
        <f t="shared" si="41"/>
        <v>2</v>
      </c>
      <c r="AA120" s="105">
        <f t="shared" si="41"/>
        <v>2</v>
      </c>
      <c r="AB120" s="105">
        <f t="shared" si="41"/>
        <v>2</v>
      </c>
      <c r="AC120" s="105">
        <f t="shared" si="41"/>
        <v>0.95447616407982261</v>
      </c>
      <c r="AD120" s="105">
        <f t="shared" si="41"/>
        <v>0.95447616407982261</v>
      </c>
      <c r="AE120" s="105">
        <f t="shared" si="41"/>
        <v>0.95447616407982261</v>
      </c>
      <c r="AF120" s="132">
        <f t="shared" ref="AF120:AF129" si="45">+SUM(T120:AE120)/$AD$2</f>
        <v>1.4819431526517703</v>
      </c>
      <c r="AH120" s="103">
        <v>1</v>
      </c>
      <c r="AI120" s="105">
        <f t="shared" si="43"/>
        <v>1.4819431526517703</v>
      </c>
    </row>
    <row r="121" spans="1:35" outlineLevel="1" x14ac:dyDescent="0.25">
      <c r="A121" s="103" t="str">
        <f t="shared" si="38"/>
        <v>SUMNERCommercialR1YD3W</v>
      </c>
      <c r="B121" s="103" t="s">
        <v>280</v>
      </c>
      <c r="C121" s="103" t="s">
        <v>281</v>
      </c>
      <c r="D121" s="127">
        <v>0</v>
      </c>
      <c r="E121" s="127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30">
        <f t="shared" si="44"/>
        <v>0</v>
      </c>
      <c r="S121" s="175"/>
      <c r="T121" s="105">
        <f t="shared" si="40"/>
        <v>0</v>
      </c>
      <c r="U121" s="105">
        <f t="shared" si="40"/>
        <v>0</v>
      </c>
      <c r="V121" s="105">
        <f t="shared" si="41"/>
        <v>0</v>
      </c>
      <c r="W121" s="105">
        <f t="shared" si="41"/>
        <v>0</v>
      </c>
      <c r="X121" s="105">
        <f t="shared" si="41"/>
        <v>0</v>
      </c>
      <c r="Y121" s="105">
        <f t="shared" si="41"/>
        <v>0</v>
      </c>
      <c r="Z121" s="105">
        <f t="shared" si="41"/>
        <v>0</v>
      </c>
      <c r="AA121" s="105">
        <f t="shared" si="41"/>
        <v>0</v>
      </c>
      <c r="AB121" s="105">
        <f t="shared" si="41"/>
        <v>0</v>
      </c>
      <c r="AC121" s="105">
        <f t="shared" si="41"/>
        <v>0</v>
      </c>
      <c r="AD121" s="105">
        <f t="shared" si="41"/>
        <v>0</v>
      </c>
      <c r="AE121" s="105">
        <f t="shared" si="41"/>
        <v>0</v>
      </c>
      <c r="AF121" s="132">
        <f t="shared" si="45"/>
        <v>0</v>
      </c>
      <c r="AH121" s="103">
        <v>1</v>
      </c>
      <c r="AI121" s="105">
        <f t="shared" si="43"/>
        <v>0</v>
      </c>
    </row>
    <row r="122" spans="1:35" outlineLevel="1" x14ac:dyDescent="0.25">
      <c r="A122" s="103" t="str">
        <f t="shared" si="38"/>
        <v>SUMNERCommercialR1YDEOW</v>
      </c>
      <c r="B122" s="103" t="s">
        <v>282</v>
      </c>
      <c r="C122" s="103" t="s">
        <v>283</v>
      </c>
      <c r="D122" s="127">
        <v>0</v>
      </c>
      <c r="E122" s="127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30">
        <f t="shared" si="44"/>
        <v>0</v>
      </c>
      <c r="S122" s="175"/>
      <c r="T122" s="105">
        <f t="shared" si="40"/>
        <v>0</v>
      </c>
      <c r="U122" s="105">
        <f t="shared" si="40"/>
        <v>0</v>
      </c>
      <c r="V122" s="105">
        <f t="shared" si="41"/>
        <v>0</v>
      </c>
      <c r="W122" s="105">
        <f t="shared" si="41"/>
        <v>0</v>
      </c>
      <c r="X122" s="105">
        <f t="shared" si="41"/>
        <v>0</v>
      </c>
      <c r="Y122" s="105">
        <f t="shared" si="41"/>
        <v>0</v>
      </c>
      <c r="Z122" s="105">
        <f t="shared" si="41"/>
        <v>0</v>
      </c>
      <c r="AA122" s="105">
        <f t="shared" si="41"/>
        <v>0</v>
      </c>
      <c r="AB122" s="105">
        <f t="shared" si="41"/>
        <v>0</v>
      </c>
      <c r="AC122" s="105">
        <f t="shared" si="41"/>
        <v>0</v>
      </c>
      <c r="AD122" s="105">
        <f t="shared" si="41"/>
        <v>0</v>
      </c>
      <c r="AE122" s="105">
        <f t="shared" si="41"/>
        <v>0</v>
      </c>
      <c r="AF122" s="132">
        <f t="shared" si="45"/>
        <v>0</v>
      </c>
      <c r="AH122" s="103">
        <v>1</v>
      </c>
      <c r="AI122" s="105">
        <f t="shared" si="43"/>
        <v>0</v>
      </c>
    </row>
    <row r="123" spans="1:35" outlineLevel="1" x14ac:dyDescent="0.25">
      <c r="A123" s="103" t="str">
        <f t="shared" si="38"/>
        <v>SUMNERCommercialR1YDTPU</v>
      </c>
      <c r="B123" s="103" t="s">
        <v>284</v>
      </c>
      <c r="C123" s="103" t="s">
        <v>285</v>
      </c>
      <c r="D123" s="127">
        <v>0</v>
      </c>
      <c r="E123" s="127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30">
        <f t="shared" si="44"/>
        <v>0</v>
      </c>
      <c r="S123" s="175"/>
      <c r="T123" s="105">
        <f t="shared" si="40"/>
        <v>0</v>
      </c>
      <c r="U123" s="105">
        <f t="shared" si="40"/>
        <v>0</v>
      </c>
      <c r="V123" s="105">
        <f t="shared" si="41"/>
        <v>0</v>
      </c>
      <c r="W123" s="105">
        <f t="shared" si="41"/>
        <v>0</v>
      </c>
      <c r="X123" s="105">
        <f t="shared" si="41"/>
        <v>0</v>
      </c>
      <c r="Y123" s="105">
        <f t="shared" si="41"/>
        <v>0</v>
      </c>
      <c r="Z123" s="105">
        <f t="shared" si="41"/>
        <v>0</v>
      </c>
      <c r="AA123" s="105">
        <f t="shared" si="41"/>
        <v>0</v>
      </c>
      <c r="AB123" s="105">
        <f t="shared" si="41"/>
        <v>0</v>
      </c>
      <c r="AC123" s="105">
        <f t="shared" si="41"/>
        <v>0</v>
      </c>
      <c r="AD123" s="105">
        <f t="shared" si="41"/>
        <v>0</v>
      </c>
      <c r="AE123" s="105">
        <f t="shared" si="41"/>
        <v>0</v>
      </c>
      <c r="AF123" s="132">
        <f t="shared" si="45"/>
        <v>0</v>
      </c>
      <c r="AH123" s="103">
        <v>1</v>
      </c>
      <c r="AI123" s="105">
        <f t="shared" si="43"/>
        <v>0</v>
      </c>
    </row>
    <row r="124" spans="1:35" outlineLevel="1" x14ac:dyDescent="0.25">
      <c r="A124" s="103" t="str">
        <f t="shared" si="38"/>
        <v>SUMNERCommercialR1.5YD1W</v>
      </c>
      <c r="B124" s="103" t="s">
        <v>286</v>
      </c>
      <c r="C124" s="103" t="s">
        <v>287</v>
      </c>
      <c r="D124" s="127">
        <v>176.69</v>
      </c>
      <c r="E124" s="127">
        <v>201.18</v>
      </c>
      <c r="F124" s="129">
        <v>3454.02</v>
      </c>
      <c r="G124" s="129">
        <v>3454.02</v>
      </c>
      <c r="H124" s="129">
        <v>3621.24</v>
      </c>
      <c r="I124" s="129">
        <v>3621.24</v>
      </c>
      <c r="J124" s="129">
        <v>3661.48</v>
      </c>
      <c r="K124" s="129">
        <v>3621.24</v>
      </c>
      <c r="L124" s="129">
        <v>3621.24</v>
      </c>
      <c r="M124" s="129">
        <v>3621.24</v>
      </c>
      <c r="N124" s="129">
        <v>3721.83</v>
      </c>
      <c r="O124" s="129">
        <v>3454.02</v>
      </c>
      <c r="P124" s="129">
        <v>3454.02</v>
      </c>
      <c r="Q124" s="129">
        <v>3454.02</v>
      </c>
      <c r="R124" s="130">
        <f t="shared" si="44"/>
        <v>42759.609999999986</v>
      </c>
      <c r="S124" s="175"/>
      <c r="T124" s="105">
        <f t="shared" si="40"/>
        <v>19.548474729752673</v>
      </c>
      <c r="U124" s="105">
        <f t="shared" si="40"/>
        <v>19.548474729752673</v>
      </c>
      <c r="V124" s="105">
        <f t="shared" si="41"/>
        <v>18</v>
      </c>
      <c r="W124" s="105">
        <f t="shared" si="41"/>
        <v>18</v>
      </c>
      <c r="X124" s="105">
        <f t="shared" si="41"/>
        <v>18.200019882692114</v>
      </c>
      <c r="Y124" s="105">
        <f t="shared" si="41"/>
        <v>18</v>
      </c>
      <c r="Z124" s="105">
        <f t="shared" si="41"/>
        <v>18</v>
      </c>
      <c r="AA124" s="105">
        <f t="shared" si="41"/>
        <v>18</v>
      </c>
      <c r="AB124" s="105">
        <f t="shared" si="41"/>
        <v>18.5</v>
      </c>
      <c r="AC124" s="105">
        <f t="shared" si="41"/>
        <v>17.168804056069192</v>
      </c>
      <c r="AD124" s="105">
        <f t="shared" si="41"/>
        <v>17.168804056069192</v>
      </c>
      <c r="AE124" s="105">
        <f t="shared" si="41"/>
        <v>17.168804056069192</v>
      </c>
      <c r="AF124" s="132">
        <f t="shared" si="45"/>
        <v>18.108615125867086</v>
      </c>
      <c r="AH124" s="103">
        <v>1</v>
      </c>
      <c r="AI124" s="105">
        <f t="shared" si="43"/>
        <v>18.108615125867086</v>
      </c>
    </row>
    <row r="125" spans="1:35" outlineLevel="1" x14ac:dyDescent="0.25">
      <c r="A125" s="103" t="str">
        <f t="shared" si="38"/>
        <v>SUMNERCommercialF1.5YD1W</v>
      </c>
      <c r="B125" s="103" t="s">
        <v>288</v>
      </c>
      <c r="C125" s="103" t="s">
        <v>289</v>
      </c>
      <c r="D125" s="127">
        <v>0</v>
      </c>
      <c r="E125" s="127">
        <v>0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30">
        <f t="shared" si="44"/>
        <v>0</v>
      </c>
      <c r="S125" s="175"/>
      <c r="T125" s="105">
        <f t="shared" si="40"/>
        <v>0</v>
      </c>
      <c r="U125" s="105">
        <f t="shared" si="40"/>
        <v>0</v>
      </c>
      <c r="V125" s="105">
        <f t="shared" si="41"/>
        <v>0</v>
      </c>
      <c r="W125" s="105">
        <f t="shared" si="41"/>
        <v>0</v>
      </c>
      <c r="X125" s="105">
        <f t="shared" si="41"/>
        <v>0</v>
      </c>
      <c r="Y125" s="105">
        <f t="shared" si="41"/>
        <v>0</v>
      </c>
      <c r="Z125" s="105">
        <f t="shared" si="41"/>
        <v>0</v>
      </c>
      <c r="AA125" s="105">
        <f t="shared" si="41"/>
        <v>0</v>
      </c>
      <c r="AB125" s="105">
        <f t="shared" si="41"/>
        <v>0</v>
      </c>
      <c r="AC125" s="105">
        <f t="shared" si="41"/>
        <v>0</v>
      </c>
      <c r="AD125" s="105">
        <f t="shared" si="41"/>
        <v>0</v>
      </c>
      <c r="AE125" s="105">
        <f t="shared" si="41"/>
        <v>0</v>
      </c>
      <c r="AF125" s="132">
        <f t="shared" si="45"/>
        <v>0</v>
      </c>
      <c r="AH125" s="103">
        <v>1</v>
      </c>
      <c r="AI125" s="105">
        <f t="shared" si="43"/>
        <v>0</v>
      </c>
    </row>
    <row r="126" spans="1:35" outlineLevel="1" x14ac:dyDescent="0.25">
      <c r="A126" s="103" t="str">
        <f t="shared" si="38"/>
        <v>SUMNERCommercialR1.5YD2W</v>
      </c>
      <c r="B126" s="103" t="s">
        <v>290</v>
      </c>
      <c r="C126" s="103" t="s">
        <v>291</v>
      </c>
      <c r="D126" s="127">
        <v>353.07</v>
      </c>
      <c r="E126" s="127">
        <v>402.01</v>
      </c>
      <c r="F126" s="129">
        <v>4984.59</v>
      </c>
      <c r="G126" s="129">
        <v>4984.59</v>
      </c>
      <c r="H126" s="129">
        <v>5226.13</v>
      </c>
      <c r="I126" s="129">
        <v>5226.13</v>
      </c>
      <c r="J126" s="129">
        <v>5136.79</v>
      </c>
      <c r="K126" s="129">
        <v>4824.12</v>
      </c>
      <c r="L126" s="129">
        <v>4824.12</v>
      </c>
      <c r="M126" s="129">
        <v>4824.12</v>
      </c>
      <c r="N126" s="129">
        <v>4824.12</v>
      </c>
      <c r="O126" s="129">
        <v>4984.59</v>
      </c>
      <c r="P126" s="129">
        <v>4984.59</v>
      </c>
      <c r="Q126" s="129">
        <v>4984.59</v>
      </c>
      <c r="R126" s="130">
        <f t="shared" si="44"/>
        <v>59808.479999999996</v>
      </c>
      <c r="S126" s="175"/>
      <c r="T126" s="105">
        <f t="shared" si="40"/>
        <v>14.117851984025831</v>
      </c>
      <c r="U126" s="105">
        <f t="shared" si="40"/>
        <v>14.117851984025831</v>
      </c>
      <c r="V126" s="105">
        <f t="shared" si="41"/>
        <v>13</v>
      </c>
      <c r="W126" s="105">
        <f t="shared" si="41"/>
        <v>13</v>
      </c>
      <c r="X126" s="105">
        <f t="shared" si="41"/>
        <v>12.777766722220841</v>
      </c>
      <c r="Y126" s="105">
        <f t="shared" si="41"/>
        <v>12</v>
      </c>
      <c r="Z126" s="105">
        <f t="shared" si="41"/>
        <v>12</v>
      </c>
      <c r="AA126" s="105">
        <f t="shared" si="41"/>
        <v>12</v>
      </c>
      <c r="AB126" s="105">
        <f t="shared" si="41"/>
        <v>12</v>
      </c>
      <c r="AC126" s="105">
        <f t="shared" si="41"/>
        <v>12.399169174896148</v>
      </c>
      <c r="AD126" s="105">
        <f t="shared" si="41"/>
        <v>12.399169174896148</v>
      </c>
      <c r="AE126" s="105">
        <f t="shared" si="41"/>
        <v>12.399169174896148</v>
      </c>
      <c r="AF126" s="132">
        <f t="shared" si="45"/>
        <v>12.684248184580079</v>
      </c>
      <c r="AH126" s="103">
        <v>1</v>
      </c>
      <c r="AI126" s="105">
        <f t="shared" si="43"/>
        <v>12.684248184580079</v>
      </c>
    </row>
    <row r="127" spans="1:35" outlineLevel="1" x14ac:dyDescent="0.25">
      <c r="A127" s="103" t="str">
        <f t="shared" si="38"/>
        <v>SUMNERCommercialR1.5YD3W</v>
      </c>
      <c r="B127" s="103" t="s">
        <v>292</v>
      </c>
      <c r="C127" s="103" t="s">
        <v>293</v>
      </c>
      <c r="D127" s="127">
        <v>533.58000000000004</v>
      </c>
      <c r="E127" s="127">
        <v>593.62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30">
        <f t="shared" si="44"/>
        <v>0</v>
      </c>
      <c r="S127" s="175"/>
      <c r="T127" s="105">
        <f t="shared" si="40"/>
        <v>0</v>
      </c>
      <c r="U127" s="105">
        <f t="shared" si="40"/>
        <v>0</v>
      </c>
      <c r="V127" s="105">
        <f t="shared" si="41"/>
        <v>0</v>
      </c>
      <c r="W127" s="105">
        <f t="shared" si="41"/>
        <v>0</v>
      </c>
      <c r="X127" s="105">
        <f t="shared" si="41"/>
        <v>0</v>
      </c>
      <c r="Y127" s="105">
        <f t="shared" si="41"/>
        <v>0</v>
      </c>
      <c r="Z127" s="105">
        <f t="shared" si="41"/>
        <v>0</v>
      </c>
      <c r="AA127" s="105">
        <f t="shared" si="41"/>
        <v>0</v>
      </c>
      <c r="AB127" s="105">
        <f t="shared" si="41"/>
        <v>0</v>
      </c>
      <c r="AC127" s="105">
        <f t="shared" si="41"/>
        <v>0</v>
      </c>
      <c r="AD127" s="105">
        <f t="shared" si="41"/>
        <v>0</v>
      </c>
      <c r="AE127" s="105">
        <f t="shared" si="41"/>
        <v>0</v>
      </c>
      <c r="AF127" s="132">
        <f t="shared" si="45"/>
        <v>0</v>
      </c>
      <c r="AH127" s="103">
        <v>1</v>
      </c>
      <c r="AI127" s="105">
        <f t="shared" si="43"/>
        <v>0</v>
      </c>
    </row>
    <row r="128" spans="1:35" outlineLevel="1" x14ac:dyDescent="0.25">
      <c r="A128" s="103" t="str">
        <f t="shared" si="38"/>
        <v>SUMNERCommercialR1.5YDEOW</v>
      </c>
      <c r="B128" s="103" t="s">
        <v>294</v>
      </c>
      <c r="C128" s="103" t="s">
        <v>295</v>
      </c>
      <c r="D128" s="127">
        <v>0</v>
      </c>
      <c r="E128" s="127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30">
        <f t="shared" si="44"/>
        <v>0</v>
      </c>
      <c r="S128" s="175"/>
      <c r="T128" s="105">
        <f t="shared" si="40"/>
        <v>0</v>
      </c>
      <c r="U128" s="105">
        <f t="shared" si="40"/>
        <v>0</v>
      </c>
      <c r="V128" s="105">
        <f t="shared" si="41"/>
        <v>0</v>
      </c>
      <c r="W128" s="105">
        <f t="shared" si="41"/>
        <v>0</v>
      </c>
      <c r="X128" s="105">
        <f t="shared" si="41"/>
        <v>0</v>
      </c>
      <c r="Y128" s="105">
        <f t="shared" si="41"/>
        <v>0</v>
      </c>
      <c r="Z128" s="105">
        <f t="shared" si="41"/>
        <v>0</v>
      </c>
      <c r="AA128" s="105">
        <f t="shared" si="41"/>
        <v>0</v>
      </c>
      <c r="AB128" s="105">
        <f t="shared" si="41"/>
        <v>0</v>
      </c>
      <c r="AC128" s="105">
        <f t="shared" si="41"/>
        <v>0</v>
      </c>
      <c r="AD128" s="105">
        <f t="shared" si="41"/>
        <v>0</v>
      </c>
      <c r="AE128" s="105">
        <f t="shared" si="41"/>
        <v>0</v>
      </c>
      <c r="AF128" s="132">
        <f t="shared" si="45"/>
        <v>0</v>
      </c>
      <c r="AH128" s="103">
        <v>1</v>
      </c>
      <c r="AI128" s="105">
        <f t="shared" si="43"/>
        <v>0</v>
      </c>
    </row>
    <row r="129" spans="1:35" outlineLevel="1" x14ac:dyDescent="0.25">
      <c r="A129" s="103" t="str">
        <f t="shared" si="38"/>
        <v>SUMNERCommercialR1.5YDTPU</v>
      </c>
      <c r="B129" s="103" t="s">
        <v>296</v>
      </c>
      <c r="C129" s="103" t="s">
        <v>297</v>
      </c>
      <c r="D129" s="127">
        <v>0</v>
      </c>
      <c r="E129" s="127">
        <v>0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30">
        <f t="shared" si="44"/>
        <v>0</v>
      </c>
      <c r="S129" s="175"/>
      <c r="T129" s="105">
        <f t="shared" si="40"/>
        <v>0</v>
      </c>
      <c r="U129" s="105">
        <f t="shared" si="40"/>
        <v>0</v>
      </c>
      <c r="V129" s="105">
        <f t="shared" si="41"/>
        <v>0</v>
      </c>
      <c r="W129" s="105">
        <f t="shared" si="41"/>
        <v>0</v>
      </c>
      <c r="X129" s="105">
        <f t="shared" si="41"/>
        <v>0</v>
      </c>
      <c r="Y129" s="105">
        <f t="shared" si="41"/>
        <v>0</v>
      </c>
      <c r="Z129" s="105">
        <f t="shared" si="41"/>
        <v>0</v>
      </c>
      <c r="AA129" s="105">
        <f t="shared" si="41"/>
        <v>0</v>
      </c>
      <c r="AB129" s="105">
        <f t="shared" si="41"/>
        <v>0</v>
      </c>
      <c r="AC129" s="105">
        <f t="shared" si="41"/>
        <v>0</v>
      </c>
      <c r="AD129" s="105">
        <f t="shared" si="41"/>
        <v>0</v>
      </c>
      <c r="AE129" s="105">
        <f t="shared" si="41"/>
        <v>0</v>
      </c>
      <c r="AF129" s="132">
        <f t="shared" si="45"/>
        <v>0</v>
      </c>
      <c r="AH129" s="103">
        <v>1</v>
      </c>
      <c r="AI129" s="105">
        <f t="shared" si="43"/>
        <v>0</v>
      </c>
    </row>
    <row r="130" spans="1:35" outlineLevel="1" x14ac:dyDescent="0.25">
      <c r="A130" s="103" t="str">
        <f t="shared" si="38"/>
        <v>SUMNERCommercialF2YD1W</v>
      </c>
      <c r="B130" s="103" t="s">
        <v>298</v>
      </c>
      <c r="C130" s="103" t="s">
        <v>299</v>
      </c>
      <c r="D130" s="127">
        <v>0</v>
      </c>
      <c r="E130" s="127">
        <v>0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30">
        <f t="shared" si="39"/>
        <v>0</v>
      </c>
      <c r="S130" s="175"/>
      <c r="T130" s="105">
        <f t="shared" si="40"/>
        <v>0</v>
      </c>
      <c r="U130" s="105">
        <f t="shared" si="40"/>
        <v>0</v>
      </c>
      <c r="V130" s="105">
        <f t="shared" si="41"/>
        <v>0</v>
      </c>
      <c r="W130" s="105">
        <f t="shared" si="41"/>
        <v>0</v>
      </c>
      <c r="X130" s="105">
        <f t="shared" si="41"/>
        <v>0</v>
      </c>
      <c r="Y130" s="105">
        <f t="shared" si="41"/>
        <v>0</v>
      </c>
      <c r="Z130" s="105">
        <f t="shared" si="41"/>
        <v>0</v>
      </c>
      <c r="AA130" s="105">
        <f t="shared" si="41"/>
        <v>0</v>
      </c>
      <c r="AB130" s="105">
        <f t="shared" si="41"/>
        <v>0</v>
      </c>
      <c r="AC130" s="105">
        <f t="shared" si="41"/>
        <v>0</v>
      </c>
      <c r="AD130" s="105">
        <f t="shared" si="41"/>
        <v>0</v>
      </c>
      <c r="AE130" s="105">
        <f t="shared" si="41"/>
        <v>0</v>
      </c>
      <c r="AF130" s="132">
        <f t="shared" si="42"/>
        <v>0</v>
      </c>
      <c r="AH130" s="103">
        <v>1</v>
      </c>
      <c r="AI130" s="105">
        <f t="shared" si="43"/>
        <v>0</v>
      </c>
    </row>
    <row r="131" spans="1:35" outlineLevel="1" x14ac:dyDescent="0.25">
      <c r="A131" s="103" t="str">
        <f t="shared" si="38"/>
        <v>SUMNERCommercialR2YD1W</v>
      </c>
      <c r="B131" s="103" t="s">
        <v>300</v>
      </c>
      <c r="C131" s="103" t="s">
        <v>301</v>
      </c>
      <c r="D131" s="127">
        <v>229.8</v>
      </c>
      <c r="E131" s="127">
        <v>261.41000000000003</v>
      </c>
      <c r="F131" s="129">
        <v>25092.67</v>
      </c>
      <c r="G131" s="129">
        <v>24755.93</v>
      </c>
      <c r="H131" s="129">
        <v>25941.955000000002</v>
      </c>
      <c r="I131" s="129">
        <v>24847.014999999999</v>
      </c>
      <c r="J131" s="129">
        <v>25513.62</v>
      </c>
      <c r="K131" s="129">
        <v>25160.73</v>
      </c>
      <c r="L131" s="129">
        <v>25664.86</v>
      </c>
      <c r="M131" s="129">
        <v>25944.94</v>
      </c>
      <c r="N131" s="129">
        <v>26075.65</v>
      </c>
      <c r="O131" s="129">
        <v>24444.13</v>
      </c>
      <c r="P131" s="129">
        <v>24444.14</v>
      </c>
      <c r="Q131" s="129">
        <v>25005.35</v>
      </c>
      <c r="R131" s="130">
        <f>+SUM(F131:Q131)</f>
        <v>302890.98999999993</v>
      </c>
      <c r="S131" s="175"/>
      <c r="T131" s="105">
        <f t="shared" si="40"/>
        <v>109.19351610095734</v>
      </c>
      <c r="U131" s="105">
        <f t="shared" si="40"/>
        <v>107.7281549173194</v>
      </c>
      <c r="V131" s="105">
        <f t="shared" si="41"/>
        <v>99.238571592517502</v>
      </c>
      <c r="W131" s="105">
        <f t="shared" si="41"/>
        <v>95.049978960253995</v>
      </c>
      <c r="X131" s="105">
        <f t="shared" si="41"/>
        <v>97.600015301633434</v>
      </c>
      <c r="Y131" s="105">
        <f t="shared" si="41"/>
        <v>96.250066944646335</v>
      </c>
      <c r="Z131" s="105">
        <f t="shared" si="41"/>
        <v>98.178570062354154</v>
      </c>
      <c r="AA131" s="105">
        <f t="shared" si="41"/>
        <v>99.249990436479081</v>
      </c>
      <c r="AB131" s="105">
        <f t="shared" si="41"/>
        <v>99.750009563520905</v>
      </c>
      <c r="AC131" s="105">
        <f t="shared" si="41"/>
        <v>93.508779312191578</v>
      </c>
      <c r="AD131" s="105">
        <f t="shared" si="41"/>
        <v>93.508817566275184</v>
      </c>
      <c r="AE131" s="105">
        <f t="shared" si="41"/>
        <v>95.655674993305524</v>
      </c>
      <c r="AF131" s="132">
        <f>+SUM(T131:AE131)/$AD$2</f>
        <v>98.742678812621193</v>
      </c>
      <c r="AH131" s="103">
        <v>1</v>
      </c>
      <c r="AI131" s="105">
        <f t="shared" si="43"/>
        <v>98.742678812621193</v>
      </c>
    </row>
    <row r="132" spans="1:35" outlineLevel="1" x14ac:dyDescent="0.25">
      <c r="A132" s="103" t="str">
        <f t="shared" si="38"/>
        <v>SUMNERCommercialR2YD2W</v>
      </c>
      <c r="B132" s="103" t="s">
        <v>304</v>
      </c>
      <c r="C132" s="103" t="s">
        <v>305</v>
      </c>
      <c r="D132" s="127">
        <v>459.51</v>
      </c>
      <c r="E132" s="127">
        <v>522.74</v>
      </c>
      <c r="F132" s="129">
        <v>16147.68</v>
      </c>
      <c r="G132" s="129">
        <v>16459.41</v>
      </c>
      <c r="H132" s="129">
        <v>17250.419999999998</v>
      </c>
      <c r="I132" s="129">
        <v>17250.419999999998</v>
      </c>
      <c r="J132" s="129">
        <v>17250.419999999998</v>
      </c>
      <c r="K132" s="129">
        <v>18295.900000000001</v>
      </c>
      <c r="L132" s="129">
        <v>18295.900000000001</v>
      </c>
      <c r="M132" s="129">
        <v>18295.900000000001</v>
      </c>
      <c r="N132" s="129">
        <v>18295.900000000001</v>
      </c>
      <c r="O132" s="129">
        <v>16459.41</v>
      </c>
      <c r="P132" s="129">
        <v>15960.64</v>
      </c>
      <c r="Q132" s="129">
        <v>15960.64</v>
      </c>
      <c r="R132" s="130">
        <f>+SUM(F132:Q132)</f>
        <v>205922.64</v>
      </c>
      <c r="S132" s="175"/>
      <c r="T132" s="105">
        <f t="shared" si="40"/>
        <v>35.141085068877722</v>
      </c>
      <c r="U132" s="105">
        <f t="shared" si="40"/>
        <v>35.819481621727491</v>
      </c>
      <c r="V132" s="105">
        <f t="shared" si="41"/>
        <v>32.999999999999993</v>
      </c>
      <c r="W132" s="105">
        <f t="shared" si="41"/>
        <v>32.999999999999993</v>
      </c>
      <c r="X132" s="105">
        <f t="shared" si="41"/>
        <v>32.999999999999993</v>
      </c>
      <c r="Y132" s="105">
        <f t="shared" si="41"/>
        <v>35</v>
      </c>
      <c r="Z132" s="105">
        <f t="shared" si="41"/>
        <v>35</v>
      </c>
      <c r="AA132" s="105">
        <f t="shared" ref="AA132:AE182" si="46">+IFERROR(M132/$E132,0)</f>
        <v>35</v>
      </c>
      <c r="AB132" s="105">
        <f t="shared" si="46"/>
        <v>35</v>
      </c>
      <c r="AC132" s="105">
        <f t="shared" si="46"/>
        <v>31.486800321383477</v>
      </c>
      <c r="AD132" s="105">
        <f t="shared" si="46"/>
        <v>30.532654857099129</v>
      </c>
      <c r="AE132" s="105">
        <f t="shared" si="46"/>
        <v>30.532654857099129</v>
      </c>
      <c r="AF132" s="132">
        <f>+SUM(T132:AE132)/$AD$2</f>
        <v>33.542723060515584</v>
      </c>
      <c r="AH132" s="103">
        <v>1</v>
      </c>
      <c r="AI132" s="105">
        <f t="shared" si="43"/>
        <v>33.542723060515584</v>
      </c>
    </row>
    <row r="133" spans="1:35" outlineLevel="1" x14ac:dyDescent="0.25">
      <c r="A133" s="103" t="str">
        <f t="shared" si="38"/>
        <v>SUMNERCommercialF2YD2W</v>
      </c>
      <c r="B133" s="103" t="s">
        <v>302</v>
      </c>
      <c r="C133" s="103" t="s">
        <v>303</v>
      </c>
      <c r="D133" s="127">
        <v>459.51</v>
      </c>
      <c r="E133" s="127">
        <v>522.74</v>
      </c>
      <c r="F133" s="129">
        <v>498.77</v>
      </c>
      <c r="G133" s="129">
        <v>498.77</v>
      </c>
      <c r="H133" s="129">
        <v>522.74</v>
      </c>
      <c r="I133" s="129">
        <v>522.74</v>
      </c>
      <c r="J133" s="129">
        <v>522.74</v>
      </c>
      <c r="K133" s="129">
        <v>0</v>
      </c>
      <c r="L133" s="129">
        <v>0</v>
      </c>
      <c r="M133" s="129">
        <v>0</v>
      </c>
      <c r="N133" s="129">
        <v>0</v>
      </c>
      <c r="O133" s="129">
        <v>498.77</v>
      </c>
      <c r="P133" s="129">
        <v>498.77</v>
      </c>
      <c r="Q133" s="129">
        <v>498.77</v>
      </c>
      <c r="R133" s="130">
        <f t="shared" si="39"/>
        <v>4062.07</v>
      </c>
      <c r="S133" s="175"/>
      <c r="T133" s="105">
        <f t="shared" si="40"/>
        <v>1.0854388370220451</v>
      </c>
      <c r="U133" s="105">
        <f t="shared" si="40"/>
        <v>1.0854388370220451</v>
      </c>
      <c r="V133" s="105">
        <f t="shared" ref="V133:Z183" si="47">+IFERROR(H133/$E133,0)</f>
        <v>1</v>
      </c>
      <c r="W133" s="105">
        <f t="shared" si="47"/>
        <v>1</v>
      </c>
      <c r="X133" s="105">
        <f t="shared" si="47"/>
        <v>1</v>
      </c>
      <c r="Y133" s="105">
        <f t="shared" si="47"/>
        <v>0</v>
      </c>
      <c r="Z133" s="105">
        <f t="shared" si="47"/>
        <v>0</v>
      </c>
      <c r="AA133" s="105">
        <f t="shared" si="46"/>
        <v>0</v>
      </c>
      <c r="AB133" s="105">
        <f t="shared" si="46"/>
        <v>0</v>
      </c>
      <c r="AC133" s="105">
        <f t="shared" si="46"/>
        <v>0.95414546428434777</v>
      </c>
      <c r="AD133" s="105">
        <f t="shared" si="46"/>
        <v>0.95414546428434777</v>
      </c>
      <c r="AE133" s="105">
        <f t="shared" si="46"/>
        <v>0.95414546428434777</v>
      </c>
      <c r="AF133" s="132">
        <f t="shared" si="42"/>
        <v>0.66944283890809453</v>
      </c>
      <c r="AH133" s="103">
        <v>1</v>
      </c>
      <c r="AI133" s="105">
        <f t="shared" si="43"/>
        <v>0.66944283890809453</v>
      </c>
    </row>
    <row r="134" spans="1:35" outlineLevel="1" x14ac:dyDescent="0.25">
      <c r="A134" s="103" t="str">
        <f t="shared" si="38"/>
        <v>SUMNERCommercialF2YD3W</v>
      </c>
      <c r="B134" s="103" t="s">
        <v>306</v>
      </c>
      <c r="C134" s="103" t="s">
        <v>307</v>
      </c>
      <c r="D134" s="127">
        <v>0</v>
      </c>
      <c r="E134" s="127">
        <v>0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30">
        <f t="shared" si="39"/>
        <v>0</v>
      </c>
      <c r="S134" s="175"/>
      <c r="T134" s="105">
        <f t="shared" si="40"/>
        <v>0</v>
      </c>
      <c r="U134" s="105">
        <f t="shared" si="40"/>
        <v>0</v>
      </c>
      <c r="V134" s="105">
        <f t="shared" si="47"/>
        <v>0</v>
      </c>
      <c r="W134" s="105">
        <f t="shared" si="47"/>
        <v>0</v>
      </c>
      <c r="X134" s="105">
        <f t="shared" si="47"/>
        <v>0</v>
      </c>
      <c r="Y134" s="105">
        <f t="shared" si="47"/>
        <v>0</v>
      </c>
      <c r="Z134" s="105">
        <f t="shared" si="47"/>
        <v>0</v>
      </c>
      <c r="AA134" s="105">
        <f t="shared" si="46"/>
        <v>0</v>
      </c>
      <c r="AB134" s="105">
        <f t="shared" si="46"/>
        <v>0</v>
      </c>
      <c r="AC134" s="105">
        <f t="shared" si="46"/>
        <v>0</v>
      </c>
      <c r="AD134" s="105">
        <f t="shared" si="46"/>
        <v>0</v>
      </c>
      <c r="AE134" s="105">
        <f t="shared" si="46"/>
        <v>0</v>
      </c>
      <c r="AF134" s="132">
        <f t="shared" si="42"/>
        <v>0</v>
      </c>
      <c r="AH134" s="103">
        <v>1</v>
      </c>
      <c r="AI134" s="105">
        <f t="shared" si="43"/>
        <v>0</v>
      </c>
    </row>
    <row r="135" spans="1:35" outlineLevel="1" x14ac:dyDescent="0.25">
      <c r="A135" s="103" t="str">
        <f t="shared" si="38"/>
        <v>SUMNERCommercialR2YD3W</v>
      </c>
      <c r="B135" s="103" t="s">
        <v>308</v>
      </c>
      <c r="C135" s="103" t="s">
        <v>309</v>
      </c>
      <c r="D135" s="127">
        <v>689.33</v>
      </c>
      <c r="E135" s="127">
        <v>784.16</v>
      </c>
      <c r="F135" s="129">
        <v>10474.94</v>
      </c>
      <c r="G135" s="129">
        <v>10474.94</v>
      </c>
      <c r="H135" s="129">
        <v>10978.24</v>
      </c>
      <c r="I135" s="129">
        <v>10978.24</v>
      </c>
      <c r="J135" s="129">
        <v>10978.24</v>
      </c>
      <c r="K135" s="129">
        <v>10978.24</v>
      </c>
      <c r="L135" s="129">
        <v>10362.11</v>
      </c>
      <c r="M135" s="129">
        <v>10194.08</v>
      </c>
      <c r="N135" s="129">
        <v>10194.08</v>
      </c>
      <c r="O135" s="129">
        <v>9726.73</v>
      </c>
      <c r="P135" s="129">
        <v>10474.94</v>
      </c>
      <c r="Q135" s="129">
        <v>10359.83</v>
      </c>
      <c r="R135" s="130">
        <f>+SUM(F135:Q135)</f>
        <v>126174.61</v>
      </c>
      <c r="S135" s="175"/>
      <c r="T135" s="105">
        <f t="shared" si="40"/>
        <v>15.195827832823175</v>
      </c>
      <c r="U135" s="105">
        <f t="shared" si="40"/>
        <v>15.195827832823175</v>
      </c>
      <c r="V135" s="105">
        <f t="shared" si="47"/>
        <v>14</v>
      </c>
      <c r="W135" s="105">
        <f t="shared" si="47"/>
        <v>14</v>
      </c>
      <c r="X135" s="105">
        <f t="shared" si="47"/>
        <v>14</v>
      </c>
      <c r="Y135" s="105">
        <f t="shared" si="47"/>
        <v>14</v>
      </c>
      <c r="Z135" s="105">
        <f t="shared" si="47"/>
        <v>13.214280248928791</v>
      </c>
      <c r="AA135" s="105">
        <f t="shared" si="46"/>
        <v>13</v>
      </c>
      <c r="AB135" s="105">
        <f t="shared" si="46"/>
        <v>13</v>
      </c>
      <c r="AC135" s="105">
        <f t="shared" si="46"/>
        <v>12.404011936339522</v>
      </c>
      <c r="AD135" s="105">
        <f t="shared" si="46"/>
        <v>13.358166700673333</v>
      </c>
      <c r="AE135" s="105">
        <f t="shared" si="46"/>
        <v>13.211372679045093</v>
      </c>
      <c r="AF135" s="132">
        <f>+SUM(T135:AE135)/$AD$2</f>
        <v>13.714957269219425</v>
      </c>
      <c r="AH135" s="103">
        <v>1</v>
      </c>
      <c r="AI135" s="105">
        <f t="shared" si="43"/>
        <v>13.714957269219425</v>
      </c>
    </row>
    <row r="136" spans="1:35" outlineLevel="1" x14ac:dyDescent="0.25">
      <c r="A136" s="103" t="str">
        <f t="shared" si="38"/>
        <v>SUMNERCommercialR2YD4W</v>
      </c>
      <c r="B136" s="103" t="s">
        <v>310</v>
      </c>
      <c r="C136" s="103" t="s">
        <v>311</v>
      </c>
      <c r="D136" s="127">
        <v>930.26</v>
      </c>
      <c r="E136" s="127">
        <v>1057.96</v>
      </c>
      <c r="F136" s="129">
        <v>2019.14</v>
      </c>
      <c r="G136" s="129">
        <v>2019.14</v>
      </c>
      <c r="H136" s="129">
        <v>2049.8000000000002</v>
      </c>
      <c r="I136" s="129">
        <v>2115.92</v>
      </c>
      <c r="J136" s="129">
        <v>2115.92</v>
      </c>
      <c r="K136" s="129">
        <v>2115.92</v>
      </c>
      <c r="L136" s="129">
        <v>2115.92</v>
      </c>
      <c r="M136" s="129">
        <v>2115.92</v>
      </c>
      <c r="N136" s="129">
        <v>2115.92</v>
      </c>
      <c r="O136" s="129">
        <v>1009.57</v>
      </c>
      <c r="P136" s="129">
        <v>1640.55</v>
      </c>
      <c r="Q136" s="129">
        <v>2019.14</v>
      </c>
      <c r="R136" s="130">
        <f>+SUM(F136:Q136)</f>
        <v>23452.859999999997</v>
      </c>
      <c r="S136" s="175"/>
      <c r="T136" s="105">
        <f t="shared" si="40"/>
        <v>2.1705114699116379</v>
      </c>
      <c r="U136" s="105">
        <f t="shared" si="40"/>
        <v>2.1705114699116379</v>
      </c>
      <c r="V136" s="105">
        <f t="shared" si="47"/>
        <v>1.9375023630383001</v>
      </c>
      <c r="W136" s="105">
        <f t="shared" si="47"/>
        <v>2</v>
      </c>
      <c r="X136" s="105">
        <f t="shared" si="47"/>
        <v>2</v>
      </c>
      <c r="Y136" s="105">
        <f t="shared" si="47"/>
        <v>2</v>
      </c>
      <c r="Z136" s="105">
        <f t="shared" si="47"/>
        <v>2</v>
      </c>
      <c r="AA136" s="105">
        <f t="shared" si="46"/>
        <v>2</v>
      </c>
      <c r="AB136" s="105">
        <f t="shared" si="46"/>
        <v>2</v>
      </c>
      <c r="AC136" s="105">
        <f t="shared" si="46"/>
        <v>0.954261030662785</v>
      </c>
      <c r="AD136" s="105">
        <f t="shared" si="46"/>
        <v>1.5506729933078753</v>
      </c>
      <c r="AE136" s="105">
        <f t="shared" si="46"/>
        <v>1.90852206132557</v>
      </c>
      <c r="AF136" s="132">
        <f>+SUM(T136:AE136)/$AD$2</f>
        <v>1.8909984490131502</v>
      </c>
      <c r="AH136" s="103">
        <v>1</v>
      </c>
      <c r="AI136" s="105">
        <f t="shared" si="43"/>
        <v>1.8909984490131502</v>
      </c>
    </row>
    <row r="137" spans="1:35" outlineLevel="1" x14ac:dyDescent="0.25">
      <c r="A137" s="103" t="str">
        <f t="shared" si="38"/>
        <v>SUMNERCommercialR2YD5W</v>
      </c>
      <c r="B137" s="103" t="s">
        <v>312</v>
      </c>
      <c r="C137" s="103" t="s">
        <v>313</v>
      </c>
      <c r="D137" s="127">
        <v>0</v>
      </c>
      <c r="E137" s="127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30">
        <f>+SUM(F137:Q137)</f>
        <v>0</v>
      </c>
      <c r="S137" s="175"/>
      <c r="T137" s="105">
        <f t="shared" si="40"/>
        <v>0</v>
      </c>
      <c r="U137" s="105">
        <f t="shared" si="40"/>
        <v>0</v>
      </c>
      <c r="V137" s="105">
        <f t="shared" si="47"/>
        <v>0</v>
      </c>
      <c r="W137" s="105">
        <f t="shared" si="47"/>
        <v>0</v>
      </c>
      <c r="X137" s="105">
        <f t="shared" si="47"/>
        <v>0</v>
      </c>
      <c r="Y137" s="105">
        <f t="shared" si="47"/>
        <v>0</v>
      </c>
      <c r="Z137" s="105">
        <f t="shared" si="47"/>
        <v>0</v>
      </c>
      <c r="AA137" s="105">
        <f t="shared" si="46"/>
        <v>0</v>
      </c>
      <c r="AB137" s="105">
        <f t="shared" si="46"/>
        <v>0</v>
      </c>
      <c r="AC137" s="105">
        <f t="shared" si="46"/>
        <v>0</v>
      </c>
      <c r="AD137" s="105">
        <f t="shared" si="46"/>
        <v>0</v>
      </c>
      <c r="AE137" s="105">
        <f t="shared" si="46"/>
        <v>0</v>
      </c>
      <c r="AF137" s="132">
        <f>+SUM(T137:AE137)/$AD$2</f>
        <v>0</v>
      </c>
      <c r="AH137" s="103">
        <v>1</v>
      </c>
      <c r="AI137" s="105">
        <f t="shared" si="43"/>
        <v>0</v>
      </c>
    </row>
    <row r="138" spans="1:35" outlineLevel="1" x14ac:dyDescent="0.25">
      <c r="A138" s="103" t="str">
        <f t="shared" si="38"/>
        <v>SUMNERCommercialR2YDEOW</v>
      </c>
      <c r="B138" s="103" t="s">
        <v>314</v>
      </c>
      <c r="C138" s="103" t="s">
        <v>315</v>
      </c>
      <c r="D138" s="127">
        <v>0</v>
      </c>
      <c r="E138" s="127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30">
        <f>+SUM(F138:Q138)</f>
        <v>0</v>
      </c>
      <c r="S138" s="175"/>
      <c r="T138" s="105">
        <f t="shared" si="40"/>
        <v>0</v>
      </c>
      <c r="U138" s="105">
        <f t="shared" si="40"/>
        <v>0</v>
      </c>
      <c r="V138" s="105">
        <f t="shared" si="47"/>
        <v>0</v>
      </c>
      <c r="W138" s="105">
        <f t="shared" si="47"/>
        <v>0</v>
      </c>
      <c r="X138" s="105">
        <f t="shared" si="47"/>
        <v>0</v>
      </c>
      <c r="Y138" s="105">
        <f t="shared" si="47"/>
        <v>0</v>
      </c>
      <c r="Z138" s="105">
        <f t="shared" si="47"/>
        <v>0</v>
      </c>
      <c r="AA138" s="105">
        <f t="shared" si="46"/>
        <v>0</v>
      </c>
      <c r="AB138" s="105">
        <f t="shared" si="46"/>
        <v>0</v>
      </c>
      <c r="AC138" s="105">
        <f t="shared" si="46"/>
        <v>0</v>
      </c>
      <c r="AD138" s="105">
        <f t="shared" si="46"/>
        <v>0</v>
      </c>
      <c r="AE138" s="105">
        <f t="shared" si="46"/>
        <v>0</v>
      </c>
      <c r="AF138" s="132">
        <f>+SUM(T138:AE138)/$AD$2</f>
        <v>0</v>
      </c>
      <c r="AH138" s="103">
        <v>1</v>
      </c>
      <c r="AI138" s="105">
        <f t="shared" si="43"/>
        <v>0</v>
      </c>
    </row>
    <row r="139" spans="1:35" outlineLevel="1" x14ac:dyDescent="0.25">
      <c r="A139" s="103" t="str">
        <f t="shared" si="38"/>
        <v>SUMNERCommercialR2YDTPU</v>
      </c>
      <c r="B139" s="103" t="s">
        <v>316</v>
      </c>
      <c r="C139" s="103" t="s">
        <v>317</v>
      </c>
      <c r="D139" s="127">
        <v>0</v>
      </c>
      <c r="E139" s="127">
        <v>0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30">
        <f>+SUM(F139:Q139)</f>
        <v>0</v>
      </c>
      <c r="S139" s="175"/>
      <c r="T139" s="105">
        <f t="shared" si="40"/>
        <v>0</v>
      </c>
      <c r="U139" s="105">
        <f t="shared" si="40"/>
        <v>0</v>
      </c>
      <c r="V139" s="105">
        <f t="shared" si="47"/>
        <v>0</v>
      </c>
      <c r="W139" s="105">
        <f t="shared" si="47"/>
        <v>0</v>
      </c>
      <c r="X139" s="105">
        <f t="shared" si="47"/>
        <v>0</v>
      </c>
      <c r="Y139" s="105">
        <f t="shared" si="47"/>
        <v>0</v>
      </c>
      <c r="Z139" s="105">
        <f t="shared" si="47"/>
        <v>0</v>
      </c>
      <c r="AA139" s="105">
        <f t="shared" si="46"/>
        <v>0</v>
      </c>
      <c r="AB139" s="105">
        <f t="shared" si="46"/>
        <v>0</v>
      </c>
      <c r="AC139" s="105">
        <f t="shared" si="46"/>
        <v>0</v>
      </c>
      <c r="AD139" s="105">
        <f t="shared" si="46"/>
        <v>0</v>
      </c>
      <c r="AE139" s="105">
        <f t="shared" si="46"/>
        <v>0</v>
      </c>
      <c r="AF139" s="132">
        <f>+SUM(T139:AE139)/$AD$2</f>
        <v>0</v>
      </c>
      <c r="AH139" s="103">
        <v>1</v>
      </c>
      <c r="AI139" s="105">
        <f t="shared" si="43"/>
        <v>0</v>
      </c>
    </row>
    <row r="140" spans="1:35" outlineLevel="1" x14ac:dyDescent="0.25">
      <c r="A140" s="103" t="str">
        <f t="shared" si="38"/>
        <v>SUMNERCommercialF4YD1W</v>
      </c>
      <c r="B140" s="103" t="s">
        <v>318</v>
      </c>
      <c r="C140" s="103" t="s">
        <v>319</v>
      </c>
      <c r="D140" s="127">
        <v>434.17</v>
      </c>
      <c r="E140" s="127">
        <v>494.17</v>
      </c>
      <c r="F140" s="129">
        <v>22627.68</v>
      </c>
      <c r="G140" s="129">
        <v>22627.68</v>
      </c>
      <c r="H140" s="129">
        <v>23473.08</v>
      </c>
      <c r="I140" s="129">
        <v>22237.65</v>
      </c>
      <c r="J140" s="129">
        <v>23003.62</v>
      </c>
      <c r="K140" s="129">
        <v>21619.94</v>
      </c>
      <c r="L140" s="129">
        <v>21002.23</v>
      </c>
      <c r="M140" s="129">
        <v>20384.509999999998</v>
      </c>
      <c r="N140" s="129">
        <v>21002.23</v>
      </c>
      <c r="O140" s="129">
        <v>22391.98</v>
      </c>
      <c r="P140" s="129">
        <v>23570.5</v>
      </c>
      <c r="Q140" s="129">
        <v>22745.53</v>
      </c>
      <c r="R140" s="130">
        <f t="shared" si="39"/>
        <v>266686.63</v>
      </c>
      <c r="S140" s="175"/>
      <c r="T140" s="105">
        <f t="shared" si="40"/>
        <v>52.117096989658428</v>
      </c>
      <c r="U140" s="105">
        <f t="shared" si="40"/>
        <v>52.117096989658428</v>
      </c>
      <c r="V140" s="105">
        <f t="shared" si="47"/>
        <v>47.500010117975599</v>
      </c>
      <c r="W140" s="105">
        <f t="shared" si="47"/>
        <v>45</v>
      </c>
      <c r="X140" s="105">
        <f t="shared" si="47"/>
        <v>46.550013153368269</v>
      </c>
      <c r="Y140" s="105">
        <f t="shared" si="47"/>
        <v>43.750005058987796</v>
      </c>
      <c r="Z140" s="105">
        <f t="shared" si="47"/>
        <v>42.500010117975592</v>
      </c>
      <c r="AA140" s="105">
        <f t="shared" si="46"/>
        <v>41.249994941012197</v>
      </c>
      <c r="AB140" s="105">
        <f t="shared" si="46"/>
        <v>42.500010117975592</v>
      </c>
      <c r="AC140" s="105">
        <f t="shared" si="46"/>
        <v>45.312301434728937</v>
      </c>
      <c r="AD140" s="105">
        <f t="shared" si="46"/>
        <v>47.697148754477205</v>
      </c>
      <c r="AE140" s="105">
        <f t="shared" si="46"/>
        <v>46.027743489082702</v>
      </c>
      <c r="AF140" s="132">
        <f t="shared" si="42"/>
        <v>46.026785930408387</v>
      </c>
      <c r="AH140" s="103">
        <v>1</v>
      </c>
      <c r="AI140" s="105">
        <f t="shared" si="43"/>
        <v>46.026785930408387</v>
      </c>
    </row>
    <row r="141" spans="1:35" outlineLevel="1" x14ac:dyDescent="0.25">
      <c r="A141" s="103" t="str">
        <f t="shared" si="38"/>
        <v>SUMNERCommercialF4YD2W</v>
      </c>
      <c r="B141" s="103" t="s">
        <v>320</v>
      </c>
      <c r="C141" s="103" t="s">
        <v>321</v>
      </c>
      <c r="D141" s="127">
        <v>868.39</v>
      </c>
      <c r="E141" s="127">
        <v>988.38</v>
      </c>
      <c r="F141" s="129">
        <v>9428.6</v>
      </c>
      <c r="G141" s="129">
        <v>10371.459999999999</v>
      </c>
      <c r="H141" s="129">
        <v>10872.18</v>
      </c>
      <c r="I141" s="129">
        <v>10762.36</v>
      </c>
      <c r="J141" s="129">
        <v>11069.86</v>
      </c>
      <c r="K141" s="129">
        <v>11860.56</v>
      </c>
      <c r="L141" s="129">
        <v>13356.86</v>
      </c>
      <c r="M141" s="129">
        <v>12052.75</v>
      </c>
      <c r="N141" s="129">
        <v>10872.18</v>
      </c>
      <c r="O141" s="129">
        <v>10790.51</v>
      </c>
      <c r="P141" s="129">
        <v>10371.459999999999</v>
      </c>
      <c r="Q141" s="129">
        <v>9428.6</v>
      </c>
      <c r="R141" s="130">
        <f t="shared" si="39"/>
        <v>131237.38</v>
      </c>
      <c r="S141" s="175"/>
      <c r="T141" s="105">
        <f t="shared" si="40"/>
        <v>10.85756399774295</v>
      </c>
      <c r="U141" s="105">
        <f t="shared" si="40"/>
        <v>11.943320397517244</v>
      </c>
      <c r="V141" s="105">
        <f t="shared" si="47"/>
        <v>11</v>
      </c>
      <c r="W141" s="105">
        <f t="shared" si="47"/>
        <v>10.888888888888889</v>
      </c>
      <c r="X141" s="105">
        <f t="shared" si="47"/>
        <v>11.200004047026448</v>
      </c>
      <c r="Y141" s="105">
        <f t="shared" si="47"/>
        <v>12</v>
      </c>
      <c r="Z141" s="105">
        <f t="shared" si="47"/>
        <v>13.513891418280419</v>
      </c>
      <c r="AA141" s="105">
        <f t="shared" si="46"/>
        <v>12.194449503227503</v>
      </c>
      <c r="AB141" s="105">
        <f t="shared" si="46"/>
        <v>11</v>
      </c>
      <c r="AC141" s="105">
        <f t="shared" si="46"/>
        <v>10.917369837511888</v>
      </c>
      <c r="AD141" s="105">
        <f t="shared" si="46"/>
        <v>10.493393229324752</v>
      </c>
      <c r="AE141" s="105">
        <f t="shared" si="46"/>
        <v>9.539448390295231</v>
      </c>
      <c r="AF141" s="132">
        <f t="shared" si="42"/>
        <v>11.295694142484612</v>
      </c>
      <c r="AH141" s="103">
        <v>1</v>
      </c>
      <c r="AI141" s="105">
        <f t="shared" si="43"/>
        <v>11.295694142484612</v>
      </c>
    </row>
    <row r="142" spans="1:35" outlineLevel="1" x14ac:dyDescent="0.25">
      <c r="A142" s="103" t="str">
        <f t="shared" si="38"/>
        <v>SUMNERCommercialF4YD3W</v>
      </c>
      <c r="B142" s="103" t="s">
        <v>322</v>
      </c>
      <c r="C142" s="103" t="s">
        <v>323</v>
      </c>
      <c r="D142" s="127">
        <v>1302.53</v>
      </c>
      <c r="E142" s="127">
        <v>1482.52</v>
      </c>
      <c r="F142" s="129">
        <v>4242.72</v>
      </c>
      <c r="G142" s="129">
        <v>4242.72</v>
      </c>
      <c r="H142" s="129">
        <v>4447.5600000000004</v>
      </c>
      <c r="I142" s="129">
        <v>4447.5600000000004</v>
      </c>
      <c r="J142" s="129">
        <v>4447.5600000000004</v>
      </c>
      <c r="K142" s="129">
        <v>4447.5600000000004</v>
      </c>
      <c r="L142" s="129">
        <v>4447.5600000000004</v>
      </c>
      <c r="M142" s="129">
        <v>4447.5600000000004</v>
      </c>
      <c r="N142" s="129">
        <v>4447.5600000000004</v>
      </c>
      <c r="O142" s="129">
        <v>4242.72</v>
      </c>
      <c r="P142" s="129">
        <v>4242.72</v>
      </c>
      <c r="Q142" s="129">
        <v>4242.72</v>
      </c>
      <c r="R142" s="130">
        <f t="shared" si="39"/>
        <v>52346.520000000004</v>
      </c>
      <c r="S142" s="175"/>
      <c r="T142" s="105">
        <f t="shared" si="40"/>
        <v>3.2572915786968442</v>
      </c>
      <c r="U142" s="105">
        <f t="shared" si="40"/>
        <v>3.2572915786968442</v>
      </c>
      <c r="V142" s="105">
        <f t="shared" si="47"/>
        <v>3.0000000000000004</v>
      </c>
      <c r="W142" s="105">
        <f t="shared" si="47"/>
        <v>3.0000000000000004</v>
      </c>
      <c r="X142" s="105">
        <f t="shared" si="47"/>
        <v>3.0000000000000004</v>
      </c>
      <c r="Y142" s="105">
        <f t="shared" si="47"/>
        <v>3.0000000000000004</v>
      </c>
      <c r="Z142" s="105">
        <f t="shared" si="47"/>
        <v>3.0000000000000004</v>
      </c>
      <c r="AA142" s="105">
        <f t="shared" si="46"/>
        <v>3.0000000000000004</v>
      </c>
      <c r="AB142" s="105">
        <f t="shared" si="46"/>
        <v>3.0000000000000004</v>
      </c>
      <c r="AC142" s="105">
        <f t="shared" si="46"/>
        <v>2.8618298572700538</v>
      </c>
      <c r="AD142" s="105">
        <f t="shared" si="46"/>
        <v>2.8618298572700538</v>
      </c>
      <c r="AE142" s="105">
        <f t="shared" si="46"/>
        <v>2.8618298572700538</v>
      </c>
      <c r="AF142" s="132">
        <f t="shared" si="42"/>
        <v>3.0083393941003211</v>
      </c>
      <c r="AH142" s="103">
        <v>1</v>
      </c>
      <c r="AI142" s="105">
        <f t="shared" si="43"/>
        <v>3.0083393941003211</v>
      </c>
    </row>
    <row r="143" spans="1:35" outlineLevel="1" x14ac:dyDescent="0.25">
      <c r="A143" s="103" t="str">
        <f t="shared" si="38"/>
        <v>SUMNERCommercialF4YD4W</v>
      </c>
      <c r="B143" s="103" t="s">
        <v>324</v>
      </c>
      <c r="C143" s="103" t="s">
        <v>325</v>
      </c>
      <c r="D143" s="127">
        <v>1796.31</v>
      </c>
      <c r="E143" s="127">
        <v>2042.99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30">
        <f t="shared" si="39"/>
        <v>0</v>
      </c>
      <c r="S143" s="175"/>
      <c r="T143" s="105">
        <f t="shared" si="40"/>
        <v>0</v>
      </c>
      <c r="U143" s="105">
        <f t="shared" si="40"/>
        <v>0</v>
      </c>
      <c r="V143" s="105">
        <f t="shared" si="47"/>
        <v>0</v>
      </c>
      <c r="W143" s="105">
        <f t="shared" si="47"/>
        <v>0</v>
      </c>
      <c r="X143" s="105">
        <f t="shared" si="47"/>
        <v>0</v>
      </c>
      <c r="Y143" s="105">
        <f t="shared" si="47"/>
        <v>0</v>
      </c>
      <c r="Z143" s="105">
        <f t="shared" si="47"/>
        <v>0</v>
      </c>
      <c r="AA143" s="105">
        <f t="shared" si="46"/>
        <v>0</v>
      </c>
      <c r="AB143" s="105">
        <f t="shared" si="46"/>
        <v>0</v>
      </c>
      <c r="AC143" s="105">
        <f t="shared" si="46"/>
        <v>0</v>
      </c>
      <c r="AD143" s="105">
        <f t="shared" si="46"/>
        <v>0</v>
      </c>
      <c r="AE143" s="105">
        <f t="shared" si="46"/>
        <v>0</v>
      </c>
      <c r="AF143" s="132">
        <f t="shared" si="42"/>
        <v>0</v>
      </c>
      <c r="AH143" s="103">
        <v>1</v>
      </c>
      <c r="AI143" s="105">
        <f t="shared" si="43"/>
        <v>0</v>
      </c>
    </row>
    <row r="144" spans="1:35" outlineLevel="1" x14ac:dyDescent="0.25">
      <c r="A144" s="103" t="str">
        <f t="shared" si="38"/>
        <v>SUMNERCommercialF6YD1W</v>
      </c>
      <c r="B144" s="103" t="s">
        <v>326</v>
      </c>
      <c r="C144" s="103" t="s">
        <v>327</v>
      </c>
      <c r="D144" s="127">
        <v>614.05999999999995</v>
      </c>
      <c r="E144" s="127">
        <v>698.38</v>
      </c>
      <c r="F144" s="129">
        <v>21992.19</v>
      </c>
      <c r="G144" s="129">
        <v>22325.41</v>
      </c>
      <c r="H144" s="129">
        <v>23570.33</v>
      </c>
      <c r="I144" s="129">
        <v>24443.3</v>
      </c>
      <c r="J144" s="129">
        <v>24443.3</v>
      </c>
      <c r="K144" s="129">
        <v>24443.3</v>
      </c>
      <c r="L144" s="129">
        <v>24792.49</v>
      </c>
      <c r="M144" s="129">
        <v>25770.22</v>
      </c>
      <c r="N144" s="129">
        <v>25840.06</v>
      </c>
      <c r="O144" s="129">
        <v>21992.19</v>
      </c>
      <c r="P144" s="129">
        <v>21325.759999999998</v>
      </c>
      <c r="Q144" s="129">
        <v>21658.98</v>
      </c>
      <c r="R144" s="130">
        <f t="shared" si="39"/>
        <v>282597.52999999997</v>
      </c>
      <c r="S144" s="175"/>
      <c r="T144" s="105">
        <f t="shared" si="40"/>
        <v>35.814399244373512</v>
      </c>
      <c r="U144" s="105">
        <f t="shared" si="40"/>
        <v>36.357049799693847</v>
      </c>
      <c r="V144" s="105">
        <f t="shared" si="47"/>
        <v>33.750007159426104</v>
      </c>
      <c r="W144" s="105">
        <f t="shared" si="47"/>
        <v>35</v>
      </c>
      <c r="X144" s="105">
        <f t="shared" si="47"/>
        <v>35</v>
      </c>
      <c r="Y144" s="105">
        <f t="shared" si="47"/>
        <v>35</v>
      </c>
      <c r="Z144" s="105">
        <f t="shared" si="47"/>
        <v>35.5</v>
      </c>
      <c r="AA144" s="105">
        <f t="shared" si="46"/>
        <v>36.899997136229558</v>
      </c>
      <c r="AB144" s="105">
        <f t="shared" si="46"/>
        <v>37</v>
      </c>
      <c r="AC144" s="105">
        <f t="shared" si="46"/>
        <v>31.490291818207851</v>
      </c>
      <c r="AD144" s="105">
        <f t="shared" si="46"/>
        <v>30.53604055098943</v>
      </c>
      <c r="AE144" s="105">
        <f t="shared" si="46"/>
        <v>31.013173344024743</v>
      </c>
      <c r="AF144" s="132">
        <f t="shared" si="42"/>
        <v>34.446746587745416</v>
      </c>
      <c r="AH144" s="103">
        <v>1</v>
      </c>
      <c r="AI144" s="105">
        <f t="shared" si="43"/>
        <v>34.446746587745416</v>
      </c>
    </row>
    <row r="145" spans="1:35" outlineLevel="1" x14ac:dyDescent="0.25">
      <c r="A145" s="103" t="str">
        <f t="shared" si="38"/>
        <v>SUMNERCommercialF6YD2W</v>
      </c>
      <c r="B145" s="103" t="s">
        <v>328</v>
      </c>
      <c r="C145" s="103" t="s">
        <v>329</v>
      </c>
      <c r="D145" s="127">
        <v>1228.04</v>
      </c>
      <c r="E145" s="127">
        <v>1396.66</v>
      </c>
      <c r="F145" s="129">
        <v>30505.4</v>
      </c>
      <c r="G145" s="129">
        <v>31486.46</v>
      </c>
      <c r="H145" s="129">
        <v>32123.18</v>
      </c>
      <c r="I145" s="129">
        <v>32123.18</v>
      </c>
      <c r="J145" s="129">
        <v>32123.18</v>
      </c>
      <c r="K145" s="129">
        <v>32123.18</v>
      </c>
      <c r="L145" s="129">
        <v>32297.759999999998</v>
      </c>
      <c r="M145" s="129">
        <v>33519.839999999997</v>
      </c>
      <c r="N145" s="129">
        <v>33519.839999999997</v>
      </c>
      <c r="O145" s="129">
        <v>31986.240000000002</v>
      </c>
      <c r="P145" s="129">
        <v>30653.49</v>
      </c>
      <c r="Q145" s="129">
        <v>30653.48</v>
      </c>
      <c r="R145" s="130">
        <f t="shared" si="39"/>
        <v>383115.23</v>
      </c>
      <c r="S145" s="175"/>
      <c r="T145" s="105">
        <f t="shared" si="40"/>
        <v>24.840721800592817</v>
      </c>
      <c r="U145" s="105">
        <f t="shared" si="40"/>
        <v>25.639604573140939</v>
      </c>
      <c r="V145" s="105">
        <f t="shared" si="47"/>
        <v>23</v>
      </c>
      <c r="W145" s="105">
        <f t="shared" si="47"/>
        <v>23</v>
      </c>
      <c r="X145" s="105">
        <f t="shared" si="47"/>
        <v>23</v>
      </c>
      <c r="Y145" s="105">
        <f t="shared" si="47"/>
        <v>23</v>
      </c>
      <c r="Z145" s="105">
        <f t="shared" si="47"/>
        <v>23.12499821001532</v>
      </c>
      <c r="AA145" s="105">
        <f t="shared" si="46"/>
        <v>23.999999999999996</v>
      </c>
      <c r="AB145" s="105">
        <f t="shared" si="46"/>
        <v>23.999999999999996</v>
      </c>
      <c r="AC145" s="105">
        <f t="shared" si="46"/>
        <v>22.901951799292597</v>
      </c>
      <c r="AD145" s="105">
        <f t="shared" si="46"/>
        <v>21.947710967594116</v>
      </c>
      <c r="AE145" s="105">
        <f t="shared" si="46"/>
        <v>21.947703807655405</v>
      </c>
      <c r="AF145" s="132">
        <f t="shared" si="42"/>
        <v>23.3668909298576</v>
      </c>
      <c r="AH145" s="103">
        <v>1</v>
      </c>
      <c r="AI145" s="105">
        <f t="shared" si="43"/>
        <v>23.3668909298576</v>
      </c>
    </row>
    <row r="146" spans="1:35" outlineLevel="1" x14ac:dyDescent="0.25">
      <c r="A146" s="103" t="str">
        <f t="shared" si="38"/>
        <v>SUMNERCommercialF6YD3W</v>
      </c>
      <c r="B146" s="103" t="s">
        <v>330</v>
      </c>
      <c r="C146" s="103" t="s">
        <v>331</v>
      </c>
      <c r="D146" s="127">
        <v>1842.11</v>
      </c>
      <c r="E146" s="127">
        <v>2095.0700000000002</v>
      </c>
      <c r="F146" s="129">
        <v>17826.29</v>
      </c>
      <c r="G146" s="129">
        <v>18159.490000000002</v>
      </c>
      <c r="H146" s="129">
        <v>20950.7</v>
      </c>
      <c r="I146" s="129">
        <v>21141.16</v>
      </c>
      <c r="J146" s="129">
        <v>25140.84</v>
      </c>
      <c r="K146" s="129">
        <v>25140.84</v>
      </c>
      <c r="L146" s="129">
        <v>24691.89</v>
      </c>
      <c r="M146" s="129">
        <v>25140.84</v>
      </c>
      <c r="N146" s="129">
        <v>25140.84</v>
      </c>
      <c r="O146" s="129">
        <v>17672.509999999998</v>
      </c>
      <c r="P146" s="129">
        <v>17992.89</v>
      </c>
      <c r="Q146" s="129">
        <v>17992.89</v>
      </c>
      <c r="R146" s="130">
        <f t="shared" si="39"/>
        <v>256991.18</v>
      </c>
      <c r="S146" s="175"/>
      <c r="T146" s="105">
        <f t="shared" si="40"/>
        <v>9.6771039731612127</v>
      </c>
      <c r="U146" s="105">
        <f t="shared" si="40"/>
        <v>9.857983508042409</v>
      </c>
      <c r="V146" s="105">
        <f t="shared" si="47"/>
        <v>10</v>
      </c>
      <c r="W146" s="105">
        <f t="shared" si="47"/>
        <v>10.09090865698998</v>
      </c>
      <c r="X146" s="105">
        <f t="shared" si="47"/>
        <v>12</v>
      </c>
      <c r="Y146" s="105">
        <f t="shared" si="47"/>
        <v>12</v>
      </c>
      <c r="Z146" s="105">
        <f t="shared" si="47"/>
        <v>11.785711217286295</v>
      </c>
      <c r="AA146" s="105">
        <f t="shared" si="46"/>
        <v>12</v>
      </c>
      <c r="AB146" s="105">
        <f t="shared" si="46"/>
        <v>12</v>
      </c>
      <c r="AC146" s="105">
        <f t="shared" si="46"/>
        <v>8.4352837852673161</v>
      </c>
      <c r="AD146" s="105">
        <f t="shared" si="46"/>
        <v>8.5882046900580882</v>
      </c>
      <c r="AE146" s="105">
        <f t="shared" si="46"/>
        <v>8.5882046900580882</v>
      </c>
      <c r="AF146" s="132">
        <f t="shared" si="42"/>
        <v>10.41861671007195</v>
      </c>
      <c r="AH146" s="103">
        <v>1</v>
      </c>
      <c r="AI146" s="105">
        <f t="shared" si="43"/>
        <v>10.41861671007195</v>
      </c>
    </row>
    <row r="147" spans="1:35" outlineLevel="1" x14ac:dyDescent="0.25">
      <c r="A147" s="103" t="str">
        <f t="shared" si="38"/>
        <v>SUMNERCommercialF6YD4W</v>
      </c>
      <c r="B147" s="103" t="s">
        <v>332</v>
      </c>
      <c r="C147" s="103" t="s">
        <v>333</v>
      </c>
      <c r="D147" s="127">
        <v>2468.64</v>
      </c>
      <c r="E147" s="127">
        <v>2807.31</v>
      </c>
      <c r="F147" s="129">
        <v>5357.98</v>
      </c>
      <c r="G147" s="129">
        <v>5357.98</v>
      </c>
      <c r="H147" s="129">
        <v>5614.62</v>
      </c>
      <c r="I147" s="129">
        <v>5614.62</v>
      </c>
      <c r="J147" s="129">
        <v>5614.62</v>
      </c>
      <c r="K147" s="129">
        <v>5614.62</v>
      </c>
      <c r="L147" s="129">
        <v>5614.62</v>
      </c>
      <c r="M147" s="129">
        <v>5614.62</v>
      </c>
      <c r="N147" s="129">
        <v>5614.62</v>
      </c>
      <c r="O147" s="129">
        <v>5357.98</v>
      </c>
      <c r="P147" s="129">
        <v>5357.98</v>
      </c>
      <c r="Q147" s="129">
        <v>5357.98</v>
      </c>
      <c r="R147" s="130">
        <f t="shared" si="39"/>
        <v>66092.239999999991</v>
      </c>
      <c r="S147" s="175"/>
      <c r="T147" s="105">
        <f t="shared" si="40"/>
        <v>2.1704177198781514</v>
      </c>
      <c r="U147" s="105">
        <f t="shared" si="40"/>
        <v>2.1704177198781514</v>
      </c>
      <c r="V147" s="105">
        <f t="shared" si="47"/>
        <v>2</v>
      </c>
      <c r="W147" s="105">
        <f t="shared" si="47"/>
        <v>2</v>
      </c>
      <c r="X147" s="105">
        <f t="shared" si="47"/>
        <v>2</v>
      </c>
      <c r="Y147" s="105">
        <f t="shared" si="47"/>
        <v>2</v>
      </c>
      <c r="Z147" s="105">
        <f t="shared" si="47"/>
        <v>2</v>
      </c>
      <c r="AA147" s="105">
        <f t="shared" si="46"/>
        <v>2</v>
      </c>
      <c r="AB147" s="105">
        <f t="shared" si="46"/>
        <v>2</v>
      </c>
      <c r="AC147" s="105">
        <f t="shared" si="46"/>
        <v>1.9085815246623992</v>
      </c>
      <c r="AD147" s="105">
        <f t="shared" si="46"/>
        <v>1.9085815246623992</v>
      </c>
      <c r="AE147" s="105">
        <f t="shared" si="46"/>
        <v>1.9085815246623992</v>
      </c>
      <c r="AF147" s="132">
        <f t="shared" si="42"/>
        <v>2.0055483344786249</v>
      </c>
      <c r="AH147" s="103">
        <v>1</v>
      </c>
      <c r="AI147" s="105">
        <f t="shared" si="43"/>
        <v>2.0055483344786249</v>
      </c>
    </row>
    <row r="148" spans="1:35" outlineLevel="1" x14ac:dyDescent="0.25">
      <c r="A148" s="103" t="str">
        <f t="shared" si="38"/>
        <v>SUMNERCommercialF6YD5W</v>
      </c>
      <c r="B148" s="103" t="s">
        <v>334</v>
      </c>
      <c r="C148" s="103" t="s">
        <v>335</v>
      </c>
      <c r="D148" s="127">
        <v>3083.51</v>
      </c>
      <c r="E148" s="127">
        <v>3506.59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30">
        <f t="shared" si="39"/>
        <v>0</v>
      </c>
      <c r="S148" s="175"/>
      <c r="T148" s="105">
        <f t="shared" si="40"/>
        <v>0</v>
      </c>
      <c r="U148" s="105">
        <f t="shared" si="40"/>
        <v>0</v>
      </c>
      <c r="V148" s="105">
        <f t="shared" si="47"/>
        <v>0</v>
      </c>
      <c r="W148" s="105">
        <f t="shared" si="47"/>
        <v>0</v>
      </c>
      <c r="X148" s="105">
        <f t="shared" si="47"/>
        <v>0</v>
      </c>
      <c r="Y148" s="105">
        <f t="shared" si="47"/>
        <v>0</v>
      </c>
      <c r="Z148" s="105">
        <f t="shared" si="47"/>
        <v>0</v>
      </c>
      <c r="AA148" s="105">
        <f t="shared" si="46"/>
        <v>0</v>
      </c>
      <c r="AB148" s="105">
        <f t="shared" si="46"/>
        <v>0</v>
      </c>
      <c r="AC148" s="105">
        <f t="shared" si="46"/>
        <v>0</v>
      </c>
      <c r="AD148" s="105">
        <f t="shared" si="46"/>
        <v>0</v>
      </c>
      <c r="AE148" s="105">
        <f t="shared" si="46"/>
        <v>0</v>
      </c>
      <c r="AF148" s="132">
        <f t="shared" si="42"/>
        <v>0</v>
      </c>
      <c r="AH148" s="103">
        <v>1</v>
      </c>
      <c r="AI148" s="105">
        <f t="shared" si="43"/>
        <v>0</v>
      </c>
    </row>
    <row r="149" spans="1:35" outlineLevel="1" x14ac:dyDescent="0.25">
      <c r="A149" s="103" t="str">
        <f t="shared" si="38"/>
        <v>SUMNERCommercialF8YD2W</v>
      </c>
      <c r="B149" s="103" t="s">
        <v>338</v>
      </c>
      <c r="C149" s="103" t="s">
        <v>339</v>
      </c>
      <c r="D149" s="127">
        <v>0</v>
      </c>
      <c r="E149" s="127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30">
        <f t="shared" si="39"/>
        <v>0</v>
      </c>
      <c r="S149" s="175"/>
      <c r="T149" s="105">
        <f t="shared" si="40"/>
        <v>0</v>
      </c>
      <c r="U149" s="105">
        <f t="shared" si="40"/>
        <v>0</v>
      </c>
      <c r="V149" s="105">
        <f t="shared" si="47"/>
        <v>0</v>
      </c>
      <c r="W149" s="105">
        <f t="shared" si="47"/>
        <v>0</v>
      </c>
      <c r="X149" s="105">
        <f t="shared" si="47"/>
        <v>0</v>
      </c>
      <c r="Y149" s="105">
        <f t="shared" si="47"/>
        <v>0</v>
      </c>
      <c r="Z149" s="105">
        <f t="shared" si="47"/>
        <v>0</v>
      </c>
      <c r="AA149" s="105">
        <f t="shared" si="46"/>
        <v>0</v>
      </c>
      <c r="AB149" s="105">
        <f t="shared" si="46"/>
        <v>0</v>
      </c>
      <c r="AC149" s="105">
        <f t="shared" si="46"/>
        <v>0</v>
      </c>
      <c r="AD149" s="105">
        <f t="shared" si="46"/>
        <v>0</v>
      </c>
      <c r="AE149" s="105">
        <f t="shared" si="46"/>
        <v>0</v>
      </c>
      <c r="AF149" s="132">
        <f t="shared" si="42"/>
        <v>0</v>
      </c>
      <c r="AH149" s="103">
        <v>1</v>
      </c>
      <c r="AI149" s="105">
        <f t="shared" si="43"/>
        <v>0</v>
      </c>
    </row>
    <row r="150" spans="1:35" outlineLevel="1" x14ac:dyDescent="0.25">
      <c r="A150" s="103" t="str">
        <f t="shared" si="38"/>
        <v>SUMNERCommercialFCP2YD1W2.25-1</v>
      </c>
      <c r="B150" s="103" t="s">
        <v>340</v>
      </c>
      <c r="C150" s="103" t="s">
        <v>341</v>
      </c>
      <c r="D150" s="127">
        <v>0</v>
      </c>
      <c r="E150" s="127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30">
        <f t="shared" si="39"/>
        <v>0</v>
      </c>
      <c r="S150" s="175"/>
      <c r="T150" s="105">
        <f t="shared" si="40"/>
        <v>0</v>
      </c>
      <c r="U150" s="105">
        <f t="shared" si="40"/>
        <v>0</v>
      </c>
      <c r="V150" s="105">
        <f t="shared" si="47"/>
        <v>0</v>
      </c>
      <c r="W150" s="105">
        <f t="shared" si="47"/>
        <v>0</v>
      </c>
      <c r="X150" s="105">
        <f t="shared" si="47"/>
        <v>0</v>
      </c>
      <c r="Y150" s="105">
        <f t="shared" si="47"/>
        <v>0</v>
      </c>
      <c r="Z150" s="105">
        <f t="shared" si="47"/>
        <v>0</v>
      </c>
      <c r="AA150" s="105">
        <f t="shared" si="46"/>
        <v>0</v>
      </c>
      <c r="AB150" s="105">
        <f t="shared" si="46"/>
        <v>0</v>
      </c>
      <c r="AC150" s="105">
        <f t="shared" si="46"/>
        <v>0</v>
      </c>
      <c r="AD150" s="105">
        <f t="shared" si="46"/>
        <v>0</v>
      </c>
      <c r="AE150" s="105">
        <f t="shared" si="46"/>
        <v>0</v>
      </c>
      <c r="AF150" s="132">
        <f t="shared" si="42"/>
        <v>0</v>
      </c>
    </row>
    <row r="151" spans="1:35" outlineLevel="1" x14ac:dyDescent="0.25">
      <c r="A151" s="103" t="str">
        <f t="shared" si="38"/>
        <v>SUMNERCommercialFCP2YD1W4-1</v>
      </c>
      <c r="B151" s="103" t="s">
        <v>342</v>
      </c>
      <c r="C151" s="103" t="s">
        <v>343</v>
      </c>
      <c r="D151" s="127">
        <v>0</v>
      </c>
      <c r="E151" s="127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30">
        <f t="shared" si="39"/>
        <v>0</v>
      </c>
      <c r="S151" s="175"/>
      <c r="T151" s="105">
        <f t="shared" si="40"/>
        <v>0</v>
      </c>
      <c r="U151" s="105">
        <f t="shared" si="40"/>
        <v>0</v>
      </c>
      <c r="V151" s="105">
        <f t="shared" si="47"/>
        <v>0</v>
      </c>
      <c r="W151" s="105">
        <f t="shared" si="47"/>
        <v>0</v>
      </c>
      <c r="X151" s="105">
        <f t="shared" si="47"/>
        <v>0</v>
      </c>
      <c r="Y151" s="105">
        <f t="shared" si="47"/>
        <v>0</v>
      </c>
      <c r="Z151" s="105">
        <f t="shared" si="47"/>
        <v>0</v>
      </c>
      <c r="AA151" s="105">
        <f t="shared" si="46"/>
        <v>0</v>
      </c>
      <c r="AB151" s="105">
        <f t="shared" si="46"/>
        <v>0</v>
      </c>
      <c r="AC151" s="105">
        <f t="shared" si="46"/>
        <v>0</v>
      </c>
      <c r="AD151" s="105">
        <f t="shared" si="46"/>
        <v>0</v>
      </c>
      <c r="AE151" s="105">
        <f t="shared" si="46"/>
        <v>0</v>
      </c>
      <c r="AF151" s="132">
        <f t="shared" si="42"/>
        <v>0</v>
      </c>
    </row>
    <row r="152" spans="1:35" outlineLevel="1" x14ac:dyDescent="0.25">
      <c r="A152" s="103" t="str">
        <f t="shared" si="38"/>
        <v>SUMNERCommercialFCP2YD2W</v>
      </c>
      <c r="B152" s="103" t="s">
        <v>344</v>
      </c>
      <c r="C152" s="103" t="s">
        <v>345</v>
      </c>
      <c r="D152" s="127">
        <v>0</v>
      </c>
      <c r="E152" s="127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30">
        <f t="shared" si="39"/>
        <v>0</v>
      </c>
      <c r="S152" s="175"/>
      <c r="T152" s="105">
        <f t="shared" si="40"/>
        <v>0</v>
      </c>
      <c r="U152" s="105">
        <f t="shared" si="40"/>
        <v>0</v>
      </c>
      <c r="V152" s="105">
        <f t="shared" si="47"/>
        <v>0</v>
      </c>
      <c r="W152" s="105">
        <f t="shared" si="47"/>
        <v>0</v>
      </c>
      <c r="X152" s="105">
        <f t="shared" si="47"/>
        <v>0</v>
      </c>
      <c r="Y152" s="105">
        <f t="shared" si="47"/>
        <v>0</v>
      </c>
      <c r="Z152" s="105">
        <f t="shared" si="47"/>
        <v>0</v>
      </c>
      <c r="AA152" s="105">
        <f t="shared" si="46"/>
        <v>0</v>
      </c>
      <c r="AB152" s="105">
        <f t="shared" si="46"/>
        <v>0</v>
      </c>
      <c r="AC152" s="105">
        <f t="shared" si="46"/>
        <v>0</v>
      </c>
      <c r="AD152" s="105">
        <f t="shared" si="46"/>
        <v>0</v>
      </c>
      <c r="AE152" s="105">
        <f t="shared" si="46"/>
        <v>0</v>
      </c>
      <c r="AF152" s="132">
        <f t="shared" si="42"/>
        <v>0</v>
      </c>
    </row>
    <row r="153" spans="1:35" outlineLevel="1" x14ac:dyDescent="0.25">
      <c r="A153" s="103" t="str">
        <f t="shared" si="38"/>
        <v>SUMNERCommercialFCP4YD1W2.25-1</v>
      </c>
      <c r="B153" s="103" t="s">
        <v>346</v>
      </c>
      <c r="C153" s="103" t="s">
        <v>347</v>
      </c>
      <c r="D153" s="127">
        <v>0</v>
      </c>
      <c r="E153" s="127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30">
        <f t="shared" si="39"/>
        <v>0</v>
      </c>
      <c r="S153" s="175"/>
      <c r="T153" s="105">
        <f t="shared" si="40"/>
        <v>0</v>
      </c>
      <c r="U153" s="105">
        <f t="shared" si="40"/>
        <v>0</v>
      </c>
      <c r="V153" s="105">
        <f t="shared" si="47"/>
        <v>0</v>
      </c>
      <c r="W153" s="105">
        <f t="shared" si="47"/>
        <v>0</v>
      </c>
      <c r="X153" s="105">
        <f t="shared" si="47"/>
        <v>0</v>
      </c>
      <c r="Y153" s="105">
        <f t="shared" si="47"/>
        <v>0</v>
      </c>
      <c r="Z153" s="105">
        <f t="shared" si="47"/>
        <v>0</v>
      </c>
      <c r="AA153" s="105">
        <f t="shared" si="46"/>
        <v>0</v>
      </c>
      <c r="AB153" s="105">
        <f t="shared" si="46"/>
        <v>0</v>
      </c>
      <c r="AC153" s="105">
        <f t="shared" si="46"/>
        <v>0</v>
      </c>
      <c r="AD153" s="105">
        <f t="shared" si="46"/>
        <v>0</v>
      </c>
      <c r="AE153" s="105">
        <f t="shared" si="46"/>
        <v>0</v>
      </c>
      <c r="AF153" s="132">
        <f t="shared" si="42"/>
        <v>0</v>
      </c>
    </row>
    <row r="154" spans="1:35" outlineLevel="1" x14ac:dyDescent="0.25">
      <c r="A154" s="103" t="str">
        <f t="shared" si="38"/>
        <v>SUMNERCommercialFCP4YD1W4-1</v>
      </c>
      <c r="B154" s="103" t="s">
        <v>348</v>
      </c>
      <c r="C154" s="103" t="s">
        <v>349</v>
      </c>
      <c r="D154" s="127">
        <v>0</v>
      </c>
      <c r="E154" s="127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30">
        <f t="shared" si="39"/>
        <v>0</v>
      </c>
      <c r="S154" s="175"/>
      <c r="T154" s="105">
        <f t="shared" si="40"/>
        <v>0</v>
      </c>
      <c r="U154" s="105">
        <f t="shared" si="40"/>
        <v>0</v>
      </c>
      <c r="V154" s="105">
        <f t="shared" si="47"/>
        <v>0</v>
      </c>
      <c r="W154" s="105">
        <f t="shared" si="47"/>
        <v>0</v>
      </c>
      <c r="X154" s="105">
        <f t="shared" si="47"/>
        <v>0</v>
      </c>
      <c r="Y154" s="105">
        <f t="shared" si="47"/>
        <v>0</v>
      </c>
      <c r="Z154" s="105">
        <f t="shared" si="47"/>
        <v>0</v>
      </c>
      <c r="AA154" s="105">
        <f t="shared" si="46"/>
        <v>0</v>
      </c>
      <c r="AB154" s="105">
        <f t="shared" si="46"/>
        <v>0</v>
      </c>
      <c r="AC154" s="105">
        <f t="shared" si="46"/>
        <v>0</v>
      </c>
      <c r="AD154" s="105">
        <f t="shared" si="46"/>
        <v>0</v>
      </c>
      <c r="AE154" s="105">
        <f t="shared" si="46"/>
        <v>0</v>
      </c>
      <c r="AF154" s="132">
        <f t="shared" si="42"/>
        <v>0</v>
      </c>
    </row>
    <row r="155" spans="1:35" outlineLevel="1" x14ac:dyDescent="0.25">
      <c r="A155" s="103" t="str">
        <f t="shared" si="38"/>
        <v>SUMNERCommercialFCP4YD1W5-1</v>
      </c>
      <c r="B155" s="103" t="s">
        <v>350</v>
      </c>
      <c r="C155" s="103" t="s">
        <v>351</v>
      </c>
      <c r="D155" s="127">
        <v>0</v>
      </c>
      <c r="E155" s="127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30">
        <f t="shared" si="39"/>
        <v>0</v>
      </c>
      <c r="S155" s="175"/>
      <c r="T155" s="105">
        <f t="shared" si="40"/>
        <v>0</v>
      </c>
      <c r="U155" s="105">
        <f t="shared" si="40"/>
        <v>0</v>
      </c>
      <c r="V155" s="105">
        <f t="shared" si="47"/>
        <v>0</v>
      </c>
      <c r="W155" s="105">
        <f t="shared" si="47"/>
        <v>0</v>
      </c>
      <c r="X155" s="105">
        <f t="shared" si="47"/>
        <v>0</v>
      </c>
      <c r="Y155" s="105">
        <f t="shared" si="47"/>
        <v>0</v>
      </c>
      <c r="Z155" s="105">
        <f t="shared" si="47"/>
        <v>0</v>
      </c>
      <c r="AA155" s="105">
        <f t="shared" si="46"/>
        <v>0</v>
      </c>
      <c r="AB155" s="105">
        <f t="shared" si="46"/>
        <v>0</v>
      </c>
      <c r="AC155" s="105">
        <f t="shared" si="46"/>
        <v>0</v>
      </c>
      <c r="AD155" s="105">
        <f t="shared" si="46"/>
        <v>0</v>
      </c>
      <c r="AE155" s="105">
        <f t="shared" si="46"/>
        <v>0</v>
      </c>
      <c r="AF155" s="132">
        <f t="shared" si="42"/>
        <v>0</v>
      </c>
    </row>
    <row r="156" spans="1:35" outlineLevel="1" x14ac:dyDescent="0.25">
      <c r="A156" s="103" t="str">
        <f t="shared" si="38"/>
        <v>SUMNERCommercialFCP4YDEOW5-1</v>
      </c>
      <c r="B156" s="103" t="s">
        <v>352</v>
      </c>
      <c r="C156" s="103" t="s">
        <v>353</v>
      </c>
      <c r="D156" s="127">
        <v>0</v>
      </c>
      <c r="E156" s="127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30">
        <f t="shared" si="39"/>
        <v>0</v>
      </c>
      <c r="S156" s="175"/>
      <c r="T156" s="105">
        <f t="shared" si="40"/>
        <v>0</v>
      </c>
      <c r="U156" s="105">
        <f t="shared" si="40"/>
        <v>0</v>
      </c>
      <c r="V156" s="105">
        <f t="shared" si="47"/>
        <v>0</v>
      </c>
      <c r="W156" s="105">
        <f t="shared" si="47"/>
        <v>0</v>
      </c>
      <c r="X156" s="105">
        <f t="shared" si="47"/>
        <v>0</v>
      </c>
      <c r="Y156" s="105">
        <f t="shared" si="47"/>
        <v>0</v>
      </c>
      <c r="Z156" s="105">
        <f t="shared" si="47"/>
        <v>0</v>
      </c>
      <c r="AA156" s="105">
        <f t="shared" si="46"/>
        <v>0</v>
      </c>
      <c r="AB156" s="105">
        <f t="shared" si="46"/>
        <v>0</v>
      </c>
      <c r="AC156" s="105">
        <f t="shared" si="46"/>
        <v>0</v>
      </c>
      <c r="AD156" s="105">
        <f t="shared" si="46"/>
        <v>0</v>
      </c>
      <c r="AE156" s="105">
        <f t="shared" si="46"/>
        <v>0</v>
      </c>
      <c r="AF156" s="132">
        <f t="shared" si="42"/>
        <v>0</v>
      </c>
    </row>
    <row r="157" spans="1:35" outlineLevel="1" x14ac:dyDescent="0.25">
      <c r="A157" s="103" t="str">
        <f t="shared" si="38"/>
        <v>SUMNERCommercialFCP4YDOC5-1</v>
      </c>
      <c r="B157" s="103" t="s">
        <v>354</v>
      </c>
      <c r="C157" s="103" t="s">
        <v>355</v>
      </c>
      <c r="D157" s="127">
        <v>0</v>
      </c>
      <c r="E157" s="127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30">
        <f t="shared" si="39"/>
        <v>0</v>
      </c>
      <c r="S157" s="175"/>
      <c r="T157" s="105">
        <f t="shared" si="40"/>
        <v>0</v>
      </c>
      <c r="U157" s="105">
        <f t="shared" si="40"/>
        <v>0</v>
      </c>
      <c r="V157" s="105">
        <f t="shared" si="47"/>
        <v>0</v>
      </c>
      <c r="W157" s="105">
        <f t="shared" si="47"/>
        <v>0</v>
      </c>
      <c r="X157" s="105">
        <f t="shared" si="47"/>
        <v>0</v>
      </c>
      <c r="Y157" s="105">
        <f t="shared" si="47"/>
        <v>0</v>
      </c>
      <c r="Z157" s="105">
        <f t="shared" si="47"/>
        <v>0</v>
      </c>
      <c r="AA157" s="105">
        <f t="shared" si="46"/>
        <v>0</v>
      </c>
      <c r="AB157" s="105">
        <f t="shared" si="46"/>
        <v>0</v>
      </c>
      <c r="AC157" s="105">
        <f t="shared" si="46"/>
        <v>0</v>
      </c>
      <c r="AD157" s="105">
        <f t="shared" si="46"/>
        <v>0</v>
      </c>
      <c r="AE157" s="105">
        <f t="shared" si="46"/>
        <v>0</v>
      </c>
      <c r="AF157" s="132">
        <f t="shared" si="42"/>
        <v>0</v>
      </c>
    </row>
    <row r="158" spans="1:35" outlineLevel="1" x14ac:dyDescent="0.25">
      <c r="A158" s="103" t="str">
        <f t="shared" si="38"/>
        <v>SUMNERCommercialFCP6YD2W</v>
      </c>
      <c r="B158" s="103" t="s">
        <v>356</v>
      </c>
      <c r="C158" s="103" t="s">
        <v>357</v>
      </c>
      <c r="D158" s="127">
        <v>0</v>
      </c>
      <c r="E158" s="127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30">
        <f t="shared" si="39"/>
        <v>0</v>
      </c>
      <c r="S158" s="175"/>
      <c r="T158" s="105">
        <f t="shared" si="40"/>
        <v>0</v>
      </c>
      <c r="U158" s="105">
        <f t="shared" si="40"/>
        <v>0</v>
      </c>
      <c r="V158" s="105">
        <f t="shared" si="47"/>
        <v>0</v>
      </c>
      <c r="W158" s="105">
        <f t="shared" si="47"/>
        <v>0</v>
      </c>
      <c r="X158" s="105">
        <f t="shared" si="47"/>
        <v>0</v>
      </c>
      <c r="Y158" s="105">
        <f t="shared" si="47"/>
        <v>0</v>
      </c>
      <c r="Z158" s="105">
        <f t="shared" si="47"/>
        <v>0</v>
      </c>
      <c r="AA158" s="105">
        <f t="shared" si="46"/>
        <v>0</v>
      </c>
      <c r="AB158" s="105">
        <f t="shared" si="46"/>
        <v>0</v>
      </c>
      <c r="AC158" s="105">
        <f t="shared" si="46"/>
        <v>0</v>
      </c>
      <c r="AD158" s="105">
        <f t="shared" si="46"/>
        <v>0</v>
      </c>
      <c r="AE158" s="105">
        <f t="shared" si="46"/>
        <v>0</v>
      </c>
      <c r="AF158" s="132">
        <f t="shared" si="42"/>
        <v>0</v>
      </c>
    </row>
    <row r="159" spans="1:35" outlineLevel="1" x14ac:dyDescent="0.25">
      <c r="A159" s="103" t="str">
        <f t="shared" si="38"/>
        <v>SUMNERCommercialFCP6YD2W3-1</v>
      </c>
      <c r="B159" s="103" t="s">
        <v>358</v>
      </c>
      <c r="C159" s="103" t="s">
        <v>359</v>
      </c>
      <c r="D159" s="127">
        <v>0</v>
      </c>
      <c r="E159" s="127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30">
        <f t="shared" si="39"/>
        <v>0</v>
      </c>
      <c r="S159" s="175"/>
      <c r="T159" s="105">
        <f t="shared" si="40"/>
        <v>0</v>
      </c>
      <c r="U159" s="105">
        <f t="shared" si="40"/>
        <v>0</v>
      </c>
      <c r="V159" s="105">
        <f t="shared" si="47"/>
        <v>0</v>
      </c>
      <c r="W159" s="105">
        <f t="shared" si="47"/>
        <v>0</v>
      </c>
      <c r="X159" s="105">
        <f t="shared" si="47"/>
        <v>0</v>
      </c>
      <c r="Y159" s="105">
        <f t="shared" si="47"/>
        <v>0</v>
      </c>
      <c r="Z159" s="105">
        <f t="shared" si="47"/>
        <v>0</v>
      </c>
      <c r="AA159" s="105">
        <f t="shared" si="46"/>
        <v>0</v>
      </c>
      <c r="AB159" s="105">
        <f t="shared" si="46"/>
        <v>0</v>
      </c>
      <c r="AC159" s="105">
        <f t="shared" si="46"/>
        <v>0</v>
      </c>
      <c r="AD159" s="105">
        <f t="shared" si="46"/>
        <v>0</v>
      </c>
      <c r="AE159" s="105">
        <f t="shared" si="46"/>
        <v>0</v>
      </c>
      <c r="AF159" s="132">
        <f t="shared" si="42"/>
        <v>0</v>
      </c>
    </row>
    <row r="160" spans="1:35" outlineLevel="1" x14ac:dyDescent="0.25">
      <c r="A160" s="103" t="str">
        <f t="shared" si="38"/>
        <v>SUMNERCommercialFCP6YD2W4-1</v>
      </c>
      <c r="B160" s="103" t="s">
        <v>360</v>
      </c>
      <c r="C160" s="103" t="s">
        <v>361</v>
      </c>
      <c r="D160" s="127">
        <v>0</v>
      </c>
      <c r="E160" s="127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30">
        <f t="shared" si="39"/>
        <v>0</v>
      </c>
      <c r="S160" s="175"/>
      <c r="T160" s="105">
        <f t="shared" si="40"/>
        <v>0</v>
      </c>
      <c r="U160" s="105">
        <f t="shared" si="40"/>
        <v>0</v>
      </c>
      <c r="V160" s="105">
        <f t="shared" si="47"/>
        <v>0</v>
      </c>
      <c r="W160" s="105">
        <f t="shared" si="47"/>
        <v>0</v>
      </c>
      <c r="X160" s="105">
        <f t="shared" si="47"/>
        <v>0</v>
      </c>
      <c r="Y160" s="105">
        <f t="shared" si="47"/>
        <v>0</v>
      </c>
      <c r="Z160" s="105">
        <f t="shared" si="47"/>
        <v>0</v>
      </c>
      <c r="AA160" s="105">
        <f t="shared" si="46"/>
        <v>0</v>
      </c>
      <c r="AB160" s="105">
        <f t="shared" si="46"/>
        <v>0</v>
      </c>
      <c r="AC160" s="105">
        <f t="shared" si="46"/>
        <v>0</v>
      </c>
      <c r="AD160" s="105">
        <f t="shared" si="46"/>
        <v>0</v>
      </c>
      <c r="AE160" s="105">
        <f t="shared" si="46"/>
        <v>0</v>
      </c>
      <c r="AF160" s="132">
        <f t="shared" si="42"/>
        <v>0</v>
      </c>
    </row>
    <row r="161" spans="1:32" outlineLevel="1" x14ac:dyDescent="0.25">
      <c r="A161" s="103" t="str">
        <f t="shared" si="38"/>
        <v>SUMNERCommercialIMPCNC</v>
      </c>
      <c r="B161" s="103" t="s">
        <v>362</v>
      </c>
      <c r="C161" s="103" t="s">
        <v>363</v>
      </c>
      <c r="D161" s="127">
        <v>0</v>
      </c>
      <c r="E161" s="127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30">
        <f t="shared" si="39"/>
        <v>0</v>
      </c>
      <c r="S161" s="175"/>
      <c r="T161" s="105">
        <f t="shared" si="40"/>
        <v>0</v>
      </c>
      <c r="U161" s="105">
        <f t="shared" si="40"/>
        <v>0</v>
      </c>
      <c r="V161" s="105">
        <f t="shared" si="47"/>
        <v>0</v>
      </c>
      <c r="W161" s="105">
        <f t="shared" si="47"/>
        <v>0</v>
      </c>
      <c r="X161" s="105">
        <f t="shared" si="47"/>
        <v>0</v>
      </c>
      <c r="Y161" s="105">
        <f t="shared" si="47"/>
        <v>0</v>
      </c>
      <c r="Z161" s="105">
        <f t="shared" si="47"/>
        <v>0</v>
      </c>
      <c r="AA161" s="105">
        <f t="shared" si="46"/>
        <v>0</v>
      </c>
      <c r="AB161" s="105">
        <f t="shared" si="46"/>
        <v>0</v>
      </c>
      <c r="AC161" s="105">
        <f t="shared" si="46"/>
        <v>0</v>
      </c>
      <c r="AD161" s="105">
        <f t="shared" si="46"/>
        <v>0</v>
      </c>
      <c r="AE161" s="105">
        <f t="shared" si="46"/>
        <v>0</v>
      </c>
      <c r="AF161" s="132">
        <f t="shared" si="42"/>
        <v>0</v>
      </c>
    </row>
    <row r="162" spans="1:32" outlineLevel="1" x14ac:dyDescent="0.25">
      <c r="A162" s="103" t="str">
        <f t="shared" si="38"/>
        <v>SUMNERCommercialPACKC</v>
      </c>
      <c r="B162" s="103" t="s">
        <v>364</v>
      </c>
      <c r="C162" s="103" t="s">
        <v>365</v>
      </c>
      <c r="D162" s="127">
        <v>0</v>
      </c>
      <c r="E162" s="127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30">
        <f t="shared" si="39"/>
        <v>0</v>
      </c>
      <c r="S162" s="175"/>
      <c r="T162" s="105">
        <f t="shared" si="40"/>
        <v>0</v>
      </c>
      <c r="U162" s="105">
        <f t="shared" si="40"/>
        <v>0</v>
      </c>
      <c r="V162" s="105">
        <f t="shared" si="47"/>
        <v>0</v>
      </c>
      <c r="W162" s="105">
        <f t="shared" si="47"/>
        <v>0</v>
      </c>
      <c r="X162" s="105">
        <f t="shared" si="47"/>
        <v>0</v>
      </c>
      <c r="Y162" s="105">
        <f t="shared" si="47"/>
        <v>0</v>
      </c>
      <c r="Z162" s="105">
        <f t="shared" si="47"/>
        <v>0</v>
      </c>
      <c r="AA162" s="105">
        <f t="shared" si="46"/>
        <v>0</v>
      </c>
      <c r="AB162" s="105">
        <f t="shared" si="46"/>
        <v>0</v>
      </c>
      <c r="AC162" s="105">
        <f t="shared" si="46"/>
        <v>0</v>
      </c>
      <c r="AD162" s="105">
        <f t="shared" si="46"/>
        <v>0</v>
      </c>
      <c r="AE162" s="105">
        <f t="shared" si="46"/>
        <v>0</v>
      </c>
      <c r="AF162" s="132">
        <f t="shared" si="42"/>
        <v>0</v>
      </c>
    </row>
    <row r="163" spans="1:32" outlineLevel="1" x14ac:dyDescent="0.25">
      <c r="A163" s="103" t="str">
        <f t="shared" si="38"/>
        <v>SUMNERCommercialF1YDEX</v>
      </c>
      <c r="B163" s="103" t="s">
        <v>368</v>
      </c>
      <c r="C163" s="103" t="s">
        <v>369</v>
      </c>
      <c r="D163" s="127">
        <v>0</v>
      </c>
      <c r="E163" s="127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30">
        <f t="shared" ref="R163:R169" si="48">+SUM(F163:Q163)</f>
        <v>0</v>
      </c>
      <c r="S163" s="175"/>
      <c r="T163" s="105">
        <f t="shared" si="40"/>
        <v>0</v>
      </c>
      <c r="U163" s="105">
        <f t="shared" si="40"/>
        <v>0</v>
      </c>
      <c r="V163" s="105">
        <f t="shared" si="47"/>
        <v>0</v>
      </c>
      <c r="W163" s="105">
        <f t="shared" si="47"/>
        <v>0</v>
      </c>
      <c r="X163" s="105">
        <f t="shared" si="47"/>
        <v>0</v>
      </c>
      <c r="Y163" s="105">
        <f t="shared" si="47"/>
        <v>0</v>
      </c>
      <c r="Z163" s="105">
        <f t="shared" si="47"/>
        <v>0</v>
      </c>
      <c r="AA163" s="105">
        <f t="shared" si="46"/>
        <v>0</v>
      </c>
      <c r="AB163" s="105">
        <f t="shared" si="46"/>
        <v>0</v>
      </c>
      <c r="AC163" s="105">
        <f t="shared" si="46"/>
        <v>0</v>
      </c>
      <c r="AD163" s="105">
        <f t="shared" si="46"/>
        <v>0</v>
      </c>
      <c r="AE163" s="105">
        <f t="shared" si="46"/>
        <v>0</v>
      </c>
      <c r="AF163" s="132">
        <f t="shared" ref="AF163:AF169" si="49">+SUM(T163:AE163)/$AD$2</f>
        <v>0</v>
      </c>
    </row>
    <row r="164" spans="1:32" outlineLevel="1" x14ac:dyDescent="0.25">
      <c r="A164" s="103" t="str">
        <f t="shared" si="38"/>
        <v>SUMNERCommercialR1YDEX</v>
      </c>
      <c r="B164" s="103" t="s">
        <v>366</v>
      </c>
      <c r="C164" s="103" t="s">
        <v>367</v>
      </c>
      <c r="D164" s="127">
        <v>33.93</v>
      </c>
      <c r="E164" s="127">
        <v>38.450000000000003</v>
      </c>
      <c r="F164" s="129">
        <v>0</v>
      </c>
      <c r="G164" s="129">
        <v>36.74</v>
      </c>
      <c r="H164" s="129">
        <v>0</v>
      </c>
      <c r="I164" s="129">
        <v>0</v>
      </c>
      <c r="J164" s="129">
        <v>0</v>
      </c>
      <c r="K164" s="129">
        <v>0</v>
      </c>
      <c r="L164" s="129">
        <v>38.450000000000003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30">
        <f t="shared" si="48"/>
        <v>75.19</v>
      </c>
      <c r="S164" s="175"/>
      <c r="T164" s="105">
        <f t="shared" si="40"/>
        <v>0</v>
      </c>
      <c r="U164" s="105">
        <f t="shared" si="40"/>
        <v>1.0828175655761862</v>
      </c>
      <c r="V164" s="105">
        <f t="shared" si="47"/>
        <v>0</v>
      </c>
      <c r="W164" s="105">
        <f t="shared" si="47"/>
        <v>0</v>
      </c>
      <c r="X164" s="105">
        <f t="shared" si="47"/>
        <v>0</v>
      </c>
      <c r="Y164" s="105">
        <f t="shared" si="47"/>
        <v>0</v>
      </c>
      <c r="Z164" s="105">
        <f t="shared" si="47"/>
        <v>1</v>
      </c>
      <c r="AA164" s="105">
        <f t="shared" si="46"/>
        <v>0</v>
      </c>
      <c r="AB164" s="105">
        <f t="shared" si="46"/>
        <v>0</v>
      </c>
      <c r="AC164" s="105">
        <f t="shared" si="46"/>
        <v>0</v>
      </c>
      <c r="AD164" s="105">
        <f t="shared" si="46"/>
        <v>0</v>
      </c>
      <c r="AE164" s="105">
        <f t="shared" si="46"/>
        <v>0</v>
      </c>
      <c r="AF164" s="132">
        <f t="shared" si="49"/>
        <v>0.1735681304646822</v>
      </c>
    </row>
    <row r="165" spans="1:32" outlineLevel="1" x14ac:dyDescent="0.25">
      <c r="A165" s="103" t="str">
        <f t="shared" si="38"/>
        <v>SUMNERCommercialR1.5YDEX</v>
      </c>
      <c r="B165" s="103" t="s">
        <v>370</v>
      </c>
      <c r="C165" s="103" t="s">
        <v>371</v>
      </c>
      <c r="D165" s="127">
        <v>45.68</v>
      </c>
      <c r="E165" s="127">
        <v>51.88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30">
        <f t="shared" si="48"/>
        <v>0</v>
      </c>
      <c r="S165" s="175"/>
      <c r="T165" s="105">
        <f t="shared" si="40"/>
        <v>0</v>
      </c>
      <c r="U165" s="105">
        <f t="shared" si="40"/>
        <v>0</v>
      </c>
      <c r="V165" s="105">
        <f t="shared" si="47"/>
        <v>0</v>
      </c>
      <c r="W165" s="105">
        <f t="shared" si="47"/>
        <v>0</v>
      </c>
      <c r="X165" s="105">
        <f t="shared" si="47"/>
        <v>0</v>
      </c>
      <c r="Y165" s="105">
        <f t="shared" si="47"/>
        <v>0</v>
      </c>
      <c r="Z165" s="105">
        <f t="shared" si="47"/>
        <v>0</v>
      </c>
      <c r="AA165" s="105">
        <f t="shared" si="46"/>
        <v>0</v>
      </c>
      <c r="AB165" s="105">
        <f t="shared" si="46"/>
        <v>0</v>
      </c>
      <c r="AC165" s="105">
        <f t="shared" si="46"/>
        <v>0</v>
      </c>
      <c r="AD165" s="105">
        <f t="shared" si="46"/>
        <v>0</v>
      </c>
      <c r="AE165" s="105">
        <f t="shared" si="46"/>
        <v>0</v>
      </c>
      <c r="AF165" s="132">
        <f t="shared" si="49"/>
        <v>0</v>
      </c>
    </row>
    <row r="166" spans="1:32" outlineLevel="1" x14ac:dyDescent="0.25">
      <c r="A166" s="103" t="str">
        <f t="shared" si="38"/>
        <v>SUMNERCommercialF2YDEX</v>
      </c>
      <c r="B166" s="103" t="s">
        <v>374</v>
      </c>
      <c r="C166" s="103" t="s">
        <v>375</v>
      </c>
      <c r="D166" s="127">
        <v>58.75</v>
      </c>
      <c r="E166" s="127">
        <v>66.69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30">
        <f t="shared" si="48"/>
        <v>0</v>
      </c>
      <c r="S166" s="175"/>
      <c r="T166" s="105">
        <f t="shared" si="40"/>
        <v>0</v>
      </c>
      <c r="U166" s="105">
        <f t="shared" si="40"/>
        <v>0</v>
      </c>
      <c r="V166" s="105">
        <f t="shared" si="47"/>
        <v>0</v>
      </c>
      <c r="W166" s="105">
        <f t="shared" si="47"/>
        <v>0</v>
      </c>
      <c r="X166" s="105">
        <f t="shared" si="47"/>
        <v>0</v>
      </c>
      <c r="Y166" s="105">
        <f t="shared" si="47"/>
        <v>0</v>
      </c>
      <c r="Z166" s="105">
        <f t="shared" si="47"/>
        <v>0</v>
      </c>
      <c r="AA166" s="105">
        <f t="shared" si="46"/>
        <v>0</v>
      </c>
      <c r="AB166" s="105">
        <f t="shared" si="46"/>
        <v>0</v>
      </c>
      <c r="AC166" s="105">
        <f t="shared" si="46"/>
        <v>0</v>
      </c>
      <c r="AD166" s="105">
        <f t="shared" si="46"/>
        <v>0</v>
      </c>
      <c r="AE166" s="105">
        <f t="shared" si="46"/>
        <v>0</v>
      </c>
      <c r="AF166" s="132">
        <f t="shared" si="49"/>
        <v>0</v>
      </c>
    </row>
    <row r="167" spans="1:32" outlineLevel="1" x14ac:dyDescent="0.25">
      <c r="A167" s="103" t="str">
        <f t="shared" si="38"/>
        <v>SUMNERCommercialR2YDEX</v>
      </c>
      <c r="B167" s="103" t="s">
        <v>372</v>
      </c>
      <c r="C167" s="103" t="s">
        <v>373</v>
      </c>
      <c r="D167" s="127">
        <v>58.75</v>
      </c>
      <c r="E167" s="127">
        <v>66.69</v>
      </c>
      <c r="F167" s="129">
        <v>0</v>
      </c>
      <c r="G167" s="129">
        <v>0</v>
      </c>
      <c r="H167" s="129">
        <v>66.69</v>
      </c>
      <c r="I167" s="129">
        <v>0</v>
      </c>
      <c r="J167" s="129">
        <v>133.38</v>
      </c>
      <c r="K167" s="129">
        <v>66.69</v>
      </c>
      <c r="L167" s="129">
        <v>133.38</v>
      </c>
      <c r="M167" s="129">
        <v>133.38</v>
      </c>
      <c r="N167" s="129">
        <v>200.07</v>
      </c>
      <c r="O167" s="129">
        <v>0</v>
      </c>
      <c r="P167" s="129">
        <v>0</v>
      </c>
      <c r="Q167" s="129">
        <v>0</v>
      </c>
      <c r="R167" s="130">
        <f t="shared" si="48"/>
        <v>733.58999999999992</v>
      </c>
      <c r="S167" s="175"/>
      <c r="T167" s="105">
        <f t="shared" si="40"/>
        <v>0</v>
      </c>
      <c r="U167" s="105">
        <f t="shared" si="40"/>
        <v>0</v>
      </c>
      <c r="V167" s="105">
        <f t="shared" si="47"/>
        <v>1</v>
      </c>
      <c r="W167" s="105">
        <f t="shared" si="47"/>
        <v>0</v>
      </c>
      <c r="X167" s="105">
        <f t="shared" si="47"/>
        <v>2</v>
      </c>
      <c r="Y167" s="105">
        <f t="shared" si="47"/>
        <v>1</v>
      </c>
      <c r="Z167" s="105">
        <f t="shared" si="47"/>
        <v>2</v>
      </c>
      <c r="AA167" s="105">
        <f t="shared" si="46"/>
        <v>2</v>
      </c>
      <c r="AB167" s="105">
        <f t="shared" si="46"/>
        <v>3</v>
      </c>
      <c r="AC167" s="105">
        <f t="shared" si="46"/>
        <v>0</v>
      </c>
      <c r="AD167" s="105">
        <f t="shared" si="46"/>
        <v>0</v>
      </c>
      <c r="AE167" s="105">
        <f t="shared" si="46"/>
        <v>0</v>
      </c>
      <c r="AF167" s="132">
        <f t="shared" si="49"/>
        <v>0.91666666666666663</v>
      </c>
    </row>
    <row r="168" spans="1:32" outlineLevel="1" x14ac:dyDescent="0.25">
      <c r="A168" s="103" t="str">
        <f t="shared" si="38"/>
        <v>SUMNERCommercialF4YDEX</v>
      </c>
      <c r="B168" s="103" t="s">
        <v>376</v>
      </c>
      <c r="C168" s="103" t="s">
        <v>377</v>
      </c>
      <c r="D168" s="127">
        <v>106.56</v>
      </c>
      <c r="E168" s="127">
        <v>121.11</v>
      </c>
      <c r="F168" s="129">
        <v>0</v>
      </c>
      <c r="G168" s="129">
        <v>0</v>
      </c>
      <c r="H168" s="129">
        <v>121.11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121.11</v>
      </c>
      <c r="O168" s="129">
        <v>346.8</v>
      </c>
      <c r="P168" s="129">
        <v>462.4</v>
      </c>
      <c r="Q168" s="129">
        <v>115.6</v>
      </c>
      <c r="R168" s="130">
        <f t="shared" si="48"/>
        <v>1167.02</v>
      </c>
      <c r="S168" s="175"/>
      <c r="T168" s="105">
        <f t="shared" si="40"/>
        <v>0</v>
      </c>
      <c r="U168" s="105">
        <f t="shared" si="40"/>
        <v>0</v>
      </c>
      <c r="V168" s="105">
        <f t="shared" si="47"/>
        <v>1</v>
      </c>
      <c r="W168" s="105">
        <f t="shared" si="47"/>
        <v>0</v>
      </c>
      <c r="X168" s="105">
        <f t="shared" si="47"/>
        <v>0</v>
      </c>
      <c r="Y168" s="105">
        <f t="shared" si="47"/>
        <v>0</v>
      </c>
      <c r="Z168" s="105">
        <f t="shared" si="47"/>
        <v>0</v>
      </c>
      <c r="AA168" s="105">
        <f t="shared" si="46"/>
        <v>0</v>
      </c>
      <c r="AB168" s="105">
        <f t="shared" si="46"/>
        <v>1</v>
      </c>
      <c r="AC168" s="105">
        <f t="shared" si="46"/>
        <v>2.8635125092890763</v>
      </c>
      <c r="AD168" s="105">
        <f t="shared" si="46"/>
        <v>3.8180166790521013</v>
      </c>
      <c r="AE168" s="105">
        <f t="shared" si="46"/>
        <v>0.95450416976302532</v>
      </c>
      <c r="AF168" s="132">
        <f t="shared" si="49"/>
        <v>0.80300277984201696</v>
      </c>
    </row>
    <row r="169" spans="1:32" outlineLevel="1" x14ac:dyDescent="0.25">
      <c r="A169" s="103" t="str">
        <f t="shared" si="38"/>
        <v>SUMNERCommercialF6YDEX</v>
      </c>
      <c r="B169" s="103" t="s">
        <v>336</v>
      </c>
      <c r="C169" s="103" t="s">
        <v>337</v>
      </c>
      <c r="D169" s="127">
        <v>151.38</v>
      </c>
      <c r="E169" s="127">
        <v>171.93</v>
      </c>
      <c r="F169" s="129">
        <v>0</v>
      </c>
      <c r="G169" s="129">
        <v>328.32</v>
      </c>
      <c r="H169" s="129">
        <v>687.72</v>
      </c>
      <c r="I169" s="129">
        <v>343.86</v>
      </c>
      <c r="J169" s="129">
        <v>343.86</v>
      </c>
      <c r="K169" s="129">
        <v>859.65</v>
      </c>
      <c r="L169" s="129">
        <v>1719.3</v>
      </c>
      <c r="M169" s="129">
        <v>343.86</v>
      </c>
      <c r="N169" s="129">
        <v>171.93</v>
      </c>
      <c r="O169" s="129">
        <v>820.8</v>
      </c>
      <c r="P169" s="129">
        <v>1477.44</v>
      </c>
      <c r="Q169" s="129">
        <v>656.64</v>
      </c>
      <c r="R169" s="130">
        <f t="shared" si="48"/>
        <v>7753.38</v>
      </c>
      <c r="S169" s="175"/>
      <c r="T169" s="105">
        <f t="shared" si="40"/>
        <v>0</v>
      </c>
      <c r="U169" s="105">
        <f t="shared" si="40"/>
        <v>2.16884661117717</v>
      </c>
      <c r="V169" s="105">
        <f t="shared" si="47"/>
        <v>4</v>
      </c>
      <c r="W169" s="105">
        <f t="shared" si="47"/>
        <v>2</v>
      </c>
      <c r="X169" s="105">
        <f t="shared" si="47"/>
        <v>2</v>
      </c>
      <c r="Y169" s="105">
        <f t="shared" si="47"/>
        <v>5</v>
      </c>
      <c r="Z169" s="105">
        <f t="shared" si="47"/>
        <v>10</v>
      </c>
      <c r="AA169" s="105">
        <f t="shared" si="46"/>
        <v>2</v>
      </c>
      <c r="AB169" s="105">
        <f t="shared" si="46"/>
        <v>1</v>
      </c>
      <c r="AC169" s="105">
        <f t="shared" si="46"/>
        <v>4.7740359448612804</v>
      </c>
      <c r="AD169" s="105">
        <f t="shared" si="46"/>
        <v>8.5932647007503054</v>
      </c>
      <c r="AE169" s="105">
        <f t="shared" si="46"/>
        <v>3.8192287558890246</v>
      </c>
      <c r="AF169" s="132">
        <f t="shared" si="49"/>
        <v>3.7796146677231479</v>
      </c>
    </row>
    <row r="170" spans="1:32" outlineLevel="1" x14ac:dyDescent="0.25">
      <c r="A170" s="103" t="str">
        <f t="shared" si="38"/>
        <v>SUMNERCommercialADJCOM</v>
      </c>
      <c r="B170" s="103" t="s">
        <v>378</v>
      </c>
      <c r="C170" s="103" t="s">
        <v>379</v>
      </c>
      <c r="D170" s="127">
        <v>0</v>
      </c>
      <c r="E170" s="127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30">
        <f t="shared" si="39"/>
        <v>0</v>
      </c>
      <c r="S170" s="175"/>
      <c r="T170" s="105">
        <f t="shared" si="40"/>
        <v>0</v>
      </c>
      <c r="U170" s="105">
        <f t="shared" si="40"/>
        <v>0</v>
      </c>
      <c r="V170" s="105">
        <f t="shared" si="47"/>
        <v>0</v>
      </c>
      <c r="W170" s="105">
        <f t="shared" si="47"/>
        <v>0</v>
      </c>
      <c r="X170" s="105">
        <f t="shared" si="47"/>
        <v>0</v>
      </c>
      <c r="Y170" s="105">
        <f t="shared" si="47"/>
        <v>0</v>
      </c>
      <c r="Z170" s="105">
        <f t="shared" si="47"/>
        <v>0</v>
      </c>
      <c r="AA170" s="105">
        <f t="shared" si="46"/>
        <v>0</v>
      </c>
      <c r="AB170" s="105">
        <f t="shared" si="46"/>
        <v>0</v>
      </c>
      <c r="AC170" s="105">
        <f t="shared" si="46"/>
        <v>0</v>
      </c>
      <c r="AD170" s="105">
        <f t="shared" si="46"/>
        <v>0</v>
      </c>
      <c r="AE170" s="105">
        <f t="shared" si="46"/>
        <v>0</v>
      </c>
      <c r="AF170" s="105">
        <f t="shared" si="42"/>
        <v>0</v>
      </c>
    </row>
    <row r="171" spans="1:32" outlineLevel="1" x14ac:dyDescent="0.25">
      <c r="A171" s="103" t="str">
        <f t="shared" ref="A171:A184" si="50">+$A$4&amp;$A$106&amp;B171</f>
        <v>SUMNERCommercialCCONNECT</v>
      </c>
      <c r="B171" s="103" t="s">
        <v>380</v>
      </c>
      <c r="C171" s="103" t="s">
        <v>381</v>
      </c>
      <c r="D171" s="127">
        <v>0</v>
      </c>
      <c r="E171" s="127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30">
        <f t="shared" ref="R171:R184" si="51">+SUM(F171:Q171)</f>
        <v>0</v>
      </c>
      <c r="S171" s="175"/>
      <c r="T171" s="105">
        <f t="shared" ref="T171:U184" si="52">+IFERROR(F171/$D171,0)</f>
        <v>0</v>
      </c>
      <c r="U171" s="105">
        <f t="shared" si="52"/>
        <v>0</v>
      </c>
      <c r="V171" s="105">
        <f t="shared" si="47"/>
        <v>0</v>
      </c>
      <c r="W171" s="105">
        <f t="shared" si="47"/>
        <v>0</v>
      </c>
      <c r="X171" s="105">
        <f t="shared" si="47"/>
        <v>0</v>
      </c>
      <c r="Y171" s="105">
        <f t="shared" si="47"/>
        <v>0</v>
      </c>
      <c r="Z171" s="105">
        <f t="shared" si="47"/>
        <v>0</v>
      </c>
      <c r="AA171" s="105">
        <f t="shared" si="46"/>
        <v>0</v>
      </c>
      <c r="AB171" s="105">
        <f t="shared" si="46"/>
        <v>0</v>
      </c>
      <c r="AC171" s="105">
        <f t="shared" si="46"/>
        <v>0</v>
      </c>
      <c r="AD171" s="105">
        <f t="shared" si="46"/>
        <v>0</v>
      </c>
      <c r="AE171" s="105">
        <f t="shared" si="46"/>
        <v>0</v>
      </c>
      <c r="AF171" s="105">
        <f t="shared" ref="AF171:AF184" si="53">+SUM(T171:AE171)/$AD$2</f>
        <v>0</v>
      </c>
    </row>
    <row r="172" spans="1:32" outlineLevel="1" x14ac:dyDescent="0.25">
      <c r="A172" s="103" t="str">
        <f t="shared" si="50"/>
        <v>SUMNERCommercialCDEL</v>
      </c>
      <c r="B172" s="103" t="s">
        <v>382</v>
      </c>
      <c r="C172" s="103" t="s">
        <v>383</v>
      </c>
      <c r="D172" s="127">
        <v>0</v>
      </c>
      <c r="E172" s="127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30">
        <f t="shared" si="51"/>
        <v>0</v>
      </c>
      <c r="S172" s="175"/>
      <c r="T172" s="105">
        <f t="shared" si="52"/>
        <v>0</v>
      </c>
      <c r="U172" s="105">
        <f t="shared" si="52"/>
        <v>0</v>
      </c>
      <c r="V172" s="105">
        <f t="shared" si="47"/>
        <v>0</v>
      </c>
      <c r="W172" s="105">
        <f t="shared" si="47"/>
        <v>0</v>
      </c>
      <c r="X172" s="105">
        <f t="shared" si="47"/>
        <v>0</v>
      </c>
      <c r="Y172" s="105">
        <f t="shared" si="47"/>
        <v>0</v>
      </c>
      <c r="Z172" s="105">
        <f t="shared" si="47"/>
        <v>0</v>
      </c>
      <c r="AA172" s="105">
        <f t="shared" si="46"/>
        <v>0</v>
      </c>
      <c r="AB172" s="105">
        <f t="shared" si="46"/>
        <v>0</v>
      </c>
      <c r="AC172" s="105">
        <f t="shared" si="46"/>
        <v>0</v>
      </c>
      <c r="AD172" s="105">
        <f t="shared" si="46"/>
        <v>0</v>
      </c>
      <c r="AE172" s="105">
        <f t="shared" si="46"/>
        <v>0</v>
      </c>
      <c r="AF172" s="143">
        <f t="shared" si="53"/>
        <v>0</v>
      </c>
    </row>
    <row r="173" spans="1:32" outlineLevel="1" x14ac:dyDescent="0.25">
      <c r="A173" s="103" t="str">
        <f t="shared" si="50"/>
        <v>SUMNERCommercialCEX</v>
      </c>
      <c r="B173" s="103" t="s">
        <v>384</v>
      </c>
      <c r="C173" s="103" t="s">
        <v>385</v>
      </c>
      <c r="D173" s="127">
        <v>6.14</v>
      </c>
      <c r="E173" s="127">
        <v>6.95</v>
      </c>
      <c r="F173" s="129">
        <v>226.1</v>
      </c>
      <c r="G173" s="129">
        <v>166.25</v>
      </c>
      <c r="H173" s="129">
        <v>0</v>
      </c>
      <c r="I173" s="129">
        <v>97.3</v>
      </c>
      <c r="J173" s="129">
        <v>41.7</v>
      </c>
      <c r="K173" s="129">
        <v>41.7</v>
      </c>
      <c r="L173" s="129">
        <v>83.4</v>
      </c>
      <c r="M173" s="129">
        <v>97.3</v>
      </c>
      <c r="N173" s="129">
        <v>41.7</v>
      </c>
      <c r="O173" s="129">
        <v>246.05</v>
      </c>
      <c r="P173" s="129">
        <v>232.75</v>
      </c>
      <c r="Q173" s="129">
        <v>226.1</v>
      </c>
      <c r="R173" s="130">
        <f t="shared" si="51"/>
        <v>1500.35</v>
      </c>
      <c r="S173" s="175"/>
      <c r="T173" s="105">
        <f t="shared" si="52"/>
        <v>36.824104234527688</v>
      </c>
      <c r="U173" s="105">
        <f t="shared" si="52"/>
        <v>27.076547231270361</v>
      </c>
      <c r="V173" s="105">
        <f t="shared" si="47"/>
        <v>0</v>
      </c>
      <c r="W173" s="105">
        <f t="shared" si="47"/>
        <v>14</v>
      </c>
      <c r="X173" s="105">
        <f t="shared" si="47"/>
        <v>6</v>
      </c>
      <c r="Y173" s="105">
        <f t="shared" si="47"/>
        <v>6</v>
      </c>
      <c r="Z173" s="105">
        <f t="shared" si="47"/>
        <v>12</v>
      </c>
      <c r="AA173" s="105">
        <f t="shared" si="46"/>
        <v>14</v>
      </c>
      <c r="AB173" s="105">
        <f t="shared" si="46"/>
        <v>6</v>
      </c>
      <c r="AC173" s="105">
        <f t="shared" si="46"/>
        <v>35.402877697841724</v>
      </c>
      <c r="AD173" s="105">
        <f t="shared" si="46"/>
        <v>33.489208633093526</v>
      </c>
      <c r="AE173" s="105">
        <f t="shared" si="46"/>
        <v>32.532374100719423</v>
      </c>
      <c r="AF173" s="132">
        <f t="shared" si="53"/>
        <v>18.610425991454395</v>
      </c>
    </row>
    <row r="174" spans="1:32" outlineLevel="1" x14ac:dyDescent="0.25">
      <c r="A174" s="103" t="str">
        <f t="shared" si="50"/>
        <v>SUMNERCommercialCEXYD</v>
      </c>
      <c r="B174" s="103" t="s">
        <v>386</v>
      </c>
      <c r="C174" s="103" t="s">
        <v>387</v>
      </c>
      <c r="D174" s="127">
        <v>48.26</v>
      </c>
      <c r="E174" s="127">
        <v>54.4</v>
      </c>
      <c r="F174" s="129">
        <v>6434.3499999999995</v>
      </c>
      <c r="G174" s="129">
        <v>6694.85</v>
      </c>
      <c r="H174" s="129">
        <v>3914.5</v>
      </c>
      <c r="I174" s="129">
        <v>5440</v>
      </c>
      <c r="J174" s="129">
        <v>5331.2</v>
      </c>
      <c r="K174" s="129">
        <v>3780.8</v>
      </c>
      <c r="L174" s="129">
        <v>7099.2</v>
      </c>
      <c r="M174" s="129">
        <v>5739.2</v>
      </c>
      <c r="N174" s="129">
        <v>6228.8</v>
      </c>
      <c r="O174" s="129">
        <v>7971.3</v>
      </c>
      <c r="P174" s="129">
        <v>6121.75</v>
      </c>
      <c r="Q174" s="129">
        <v>4871.3500000000004</v>
      </c>
      <c r="R174" s="130">
        <f t="shared" si="51"/>
        <v>69627.3</v>
      </c>
      <c r="S174" s="175"/>
      <c r="T174" s="105">
        <f t="shared" si="52"/>
        <v>133.32677165354329</v>
      </c>
      <c r="U174" s="105">
        <f t="shared" si="52"/>
        <v>138.72461665975965</v>
      </c>
      <c r="V174" s="105">
        <f t="shared" si="47"/>
        <v>71.95772058823529</v>
      </c>
      <c r="W174" s="105">
        <f t="shared" si="47"/>
        <v>100</v>
      </c>
      <c r="X174" s="105">
        <f t="shared" si="47"/>
        <v>98</v>
      </c>
      <c r="Y174" s="105">
        <f t="shared" si="47"/>
        <v>69.5</v>
      </c>
      <c r="Z174" s="105">
        <f t="shared" si="47"/>
        <v>130.5</v>
      </c>
      <c r="AA174" s="105">
        <f t="shared" si="46"/>
        <v>105.5</v>
      </c>
      <c r="AB174" s="105">
        <f t="shared" si="46"/>
        <v>114.5</v>
      </c>
      <c r="AC174" s="105">
        <f t="shared" si="46"/>
        <v>146.53125</v>
      </c>
      <c r="AD174" s="105">
        <f t="shared" si="46"/>
        <v>112.53216911764706</v>
      </c>
      <c r="AE174" s="105">
        <f t="shared" si="46"/>
        <v>89.546875000000014</v>
      </c>
      <c r="AF174" s="105">
        <f t="shared" si="53"/>
        <v>109.21828358493211</v>
      </c>
    </row>
    <row r="175" spans="1:32" outlineLevel="1" x14ac:dyDescent="0.25">
      <c r="A175" s="103" t="str">
        <f t="shared" si="50"/>
        <v>SUMNERCommercialCLOCK</v>
      </c>
      <c r="B175" s="103" t="s">
        <v>388</v>
      </c>
      <c r="C175" s="103" t="s">
        <v>389</v>
      </c>
      <c r="D175" s="127">
        <v>5.15</v>
      </c>
      <c r="E175" s="127">
        <v>5.73</v>
      </c>
      <c r="F175" s="129">
        <v>336.72</v>
      </c>
      <c r="G175" s="129">
        <v>386.4</v>
      </c>
      <c r="H175" s="129">
        <v>395.37</v>
      </c>
      <c r="I175" s="129">
        <v>435.48</v>
      </c>
      <c r="J175" s="129">
        <v>446.94</v>
      </c>
      <c r="K175" s="129">
        <v>502.81</v>
      </c>
      <c r="L175" s="129">
        <v>504.24</v>
      </c>
      <c r="M175" s="129">
        <v>547.80999999999995</v>
      </c>
      <c r="N175" s="129">
        <v>548.39</v>
      </c>
      <c r="O175" s="129">
        <v>347.76</v>
      </c>
      <c r="P175" s="129">
        <v>351.9</v>
      </c>
      <c r="Q175" s="129">
        <v>331.20000000000005</v>
      </c>
      <c r="R175" s="130">
        <f t="shared" si="51"/>
        <v>5135.0199999999995</v>
      </c>
      <c r="S175" s="175"/>
      <c r="T175" s="105">
        <f t="shared" si="52"/>
        <v>65.382524271844659</v>
      </c>
      <c r="U175" s="105">
        <f t="shared" si="52"/>
        <v>75.029126213592221</v>
      </c>
      <c r="V175" s="105">
        <f t="shared" si="47"/>
        <v>69</v>
      </c>
      <c r="W175" s="105">
        <f t="shared" si="47"/>
        <v>76</v>
      </c>
      <c r="X175" s="105">
        <f t="shared" si="47"/>
        <v>78</v>
      </c>
      <c r="Y175" s="105">
        <f t="shared" si="47"/>
        <v>87.750436300174513</v>
      </c>
      <c r="Z175" s="105">
        <f t="shared" si="47"/>
        <v>88</v>
      </c>
      <c r="AA175" s="105">
        <f t="shared" si="46"/>
        <v>95.603839441535754</v>
      </c>
      <c r="AB175" s="105">
        <f t="shared" si="46"/>
        <v>95.705061082024429</v>
      </c>
      <c r="AC175" s="105">
        <f t="shared" si="46"/>
        <v>60.691099476439781</v>
      </c>
      <c r="AD175" s="105">
        <f t="shared" si="46"/>
        <v>61.413612565445021</v>
      </c>
      <c r="AE175" s="105">
        <f t="shared" si="46"/>
        <v>57.801047120418851</v>
      </c>
      <c r="AF175" s="105">
        <f t="shared" si="53"/>
        <v>75.864728872622933</v>
      </c>
    </row>
    <row r="176" spans="1:32" outlineLevel="1" x14ac:dyDescent="0.25">
      <c r="A176" s="103" t="str">
        <f t="shared" si="50"/>
        <v>SUMNERCommercialCROLL</v>
      </c>
      <c r="B176" s="103" t="s">
        <v>390</v>
      </c>
      <c r="C176" s="103" t="s">
        <v>391</v>
      </c>
      <c r="D176" s="127">
        <v>0</v>
      </c>
      <c r="E176" s="127">
        <v>30.2</v>
      </c>
      <c r="F176" s="129">
        <v>349.08</v>
      </c>
      <c r="G176" s="129">
        <v>349.08</v>
      </c>
      <c r="H176" s="129">
        <v>362.4</v>
      </c>
      <c r="I176" s="129">
        <v>362.4</v>
      </c>
      <c r="J176" s="129">
        <v>362.4</v>
      </c>
      <c r="K176" s="129">
        <v>362.4</v>
      </c>
      <c r="L176" s="129">
        <v>362.4</v>
      </c>
      <c r="M176" s="129">
        <v>362.4</v>
      </c>
      <c r="N176" s="129">
        <v>362.4</v>
      </c>
      <c r="O176" s="129">
        <v>378.17</v>
      </c>
      <c r="P176" s="129">
        <v>349.08</v>
      </c>
      <c r="Q176" s="129">
        <v>349.08</v>
      </c>
      <c r="R176" s="130">
        <f t="shared" si="51"/>
        <v>4311.2900000000009</v>
      </c>
      <c r="S176" s="175"/>
      <c r="T176" s="105">
        <f t="shared" si="52"/>
        <v>0</v>
      </c>
      <c r="U176" s="105">
        <f t="shared" si="52"/>
        <v>0</v>
      </c>
      <c r="V176" s="105">
        <f t="shared" si="47"/>
        <v>12</v>
      </c>
      <c r="W176" s="105">
        <f t="shared" si="47"/>
        <v>12</v>
      </c>
      <c r="X176" s="105">
        <f t="shared" si="47"/>
        <v>12</v>
      </c>
      <c r="Y176" s="105">
        <f t="shared" si="47"/>
        <v>12</v>
      </c>
      <c r="Z176" s="105">
        <f t="shared" si="47"/>
        <v>12</v>
      </c>
      <c r="AA176" s="105">
        <f t="shared" si="46"/>
        <v>12</v>
      </c>
      <c r="AB176" s="105">
        <f t="shared" si="46"/>
        <v>12</v>
      </c>
      <c r="AC176" s="105">
        <f t="shared" si="46"/>
        <v>12.522185430463576</v>
      </c>
      <c r="AD176" s="105">
        <f t="shared" si="46"/>
        <v>11.558940397350993</v>
      </c>
      <c r="AE176" s="105">
        <f t="shared" si="46"/>
        <v>11.558940397350993</v>
      </c>
      <c r="AF176" s="105">
        <f t="shared" si="53"/>
        <v>9.9700055187637968</v>
      </c>
    </row>
    <row r="177" spans="1:35" outlineLevel="1" x14ac:dyDescent="0.25">
      <c r="A177" s="103" t="str">
        <f t="shared" si="50"/>
        <v>SUMNERCommercialCTDEL</v>
      </c>
      <c r="B177" s="103" t="s">
        <v>392</v>
      </c>
      <c r="C177" s="103" t="s">
        <v>393</v>
      </c>
      <c r="D177" s="127">
        <v>0</v>
      </c>
      <c r="E177" s="127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30">
        <f t="shared" si="51"/>
        <v>0</v>
      </c>
      <c r="S177" s="175"/>
      <c r="T177" s="105">
        <f t="shared" si="52"/>
        <v>0</v>
      </c>
      <c r="U177" s="105">
        <f t="shared" si="52"/>
        <v>0</v>
      </c>
      <c r="V177" s="105">
        <f t="shared" si="47"/>
        <v>0</v>
      </c>
      <c r="W177" s="105">
        <f t="shared" si="47"/>
        <v>0</v>
      </c>
      <c r="X177" s="105">
        <f t="shared" si="47"/>
        <v>0</v>
      </c>
      <c r="Y177" s="105">
        <f t="shared" si="47"/>
        <v>0</v>
      </c>
      <c r="Z177" s="105">
        <f t="shared" si="47"/>
        <v>0</v>
      </c>
      <c r="AA177" s="105">
        <f t="shared" si="46"/>
        <v>0</v>
      </c>
      <c r="AB177" s="105">
        <f t="shared" si="46"/>
        <v>0</v>
      </c>
      <c r="AC177" s="105">
        <f t="shared" si="46"/>
        <v>0</v>
      </c>
      <c r="AD177" s="105">
        <f t="shared" si="46"/>
        <v>0</v>
      </c>
      <c r="AE177" s="105">
        <f t="shared" si="46"/>
        <v>0</v>
      </c>
      <c r="AF177" s="105">
        <f t="shared" si="53"/>
        <v>0</v>
      </c>
    </row>
    <row r="178" spans="1:35" outlineLevel="1" x14ac:dyDescent="0.25">
      <c r="A178" s="103" t="str">
        <f t="shared" si="50"/>
        <v>SUMNERCommercialCTRIP</v>
      </c>
      <c r="B178" s="103" t="s">
        <v>394</v>
      </c>
      <c r="C178" s="103" t="s">
        <v>395</v>
      </c>
      <c r="D178" s="127">
        <v>19.059999999999999</v>
      </c>
      <c r="E178" s="127">
        <v>21.2</v>
      </c>
      <c r="F178" s="129">
        <v>0</v>
      </c>
      <c r="G178" s="129">
        <v>61.26</v>
      </c>
      <c r="H178" s="129">
        <v>84.8</v>
      </c>
      <c r="I178" s="129">
        <v>42.4</v>
      </c>
      <c r="J178" s="129">
        <v>21.2</v>
      </c>
      <c r="K178" s="129">
        <v>21.2</v>
      </c>
      <c r="L178" s="129">
        <v>63.6</v>
      </c>
      <c r="M178" s="129">
        <v>21.2</v>
      </c>
      <c r="N178" s="129">
        <v>21.2</v>
      </c>
      <c r="O178" s="129">
        <v>78.489999999999995</v>
      </c>
      <c r="P178" s="129">
        <v>40.840000000000003</v>
      </c>
      <c r="Q178" s="129">
        <v>122.52</v>
      </c>
      <c r="R178" s="130">
        <f t="shared" si="51"/>
        <v>578.70999999999992</v>
      </c>
      <c r="S178" s="175"/>
      <c r="T178" s="105">
        <f t="shared" si="52"/>
        <v>0</v>
      </c>
      <c r="U178" s="105">
        <f t="shared" si="52"/>
        <v>3.2140608604407137</v>
      </c>
      <c r="V178" s="105">
        <f t="shared" si="47"/>
        <v>4</v>
      </c>
      <c r="W178" s="105">
        <f t="shared" si="47"/>
        <v>2</v>
      </c>
      <c r="X178" s="105">
        <f t="shared" si="47"/>
        <v>1</v>
      </c>
      <c r="Y178" s="105">
        <f t="shared" si="47"/>
        <v>1</v>
      </c>
      <c r="Z178" s="105">
        <f t="shared" si="47"/>
        <v>3</v>
      </c>
      <c r="AA178" s="105">
        <f t="shared" si="46"/>
        <v>1</v>
      </c>
      <c r="AB178" s="105">
        <f t="shared" si="46"/>
        <v>1</v>
      </c>
      <c r="AC178" s="105">
        <f t="shared" si="46"/>
        <v>3.7023584905660378</v>
      </c>
      <c r="AD178" s="105">
        <f t="shared" si="46"/>
        <v>1.9264150943396228</v>
      </c>
      <c r="AE178" s="105">
        <f t="shared" si="46"/>
        <v>5.7792452830188683</v>
      </c>
      <c r="AF178" s="105">
        <f t="shared" si="53"/>
        <v>2.3018399773637701</v>
      </c>
    </row>
    <row r="179" spans="1:35" outlineLevel="1" x14ac:dyDescent="0.25">
      <c r="A179" s="103" t="str">
        <f t="shared" si="50"/>
        <v>SUMNERCommercialCUNLOCK</v>
      </c>
      <c r="B179" s="103" t="s">
        <v>396</v>
      </c>
      <c r="C179" s="103" t="s">
        <v>397</v>
      </c>
      <c r="D179" s="127">
        <v>0</v>
      </c>
      <c r="E179" s="127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30">
        <f t="shared" si="51"/>
        <v>0</v>
      </c>
      <c r="S179" s="175"/>
      <c r="T179" s="105">
        <f t="shared" si="52"/>
        <v>0</v>
      </c>
      <c r="U179" s="105">
        <f t="shared" si="52"/>
        <v>0</v>
      </c>
      <c r="V179" s="105">
        <f t="shared" si="47"/>
        <v>0</v>
      </c>
      <c r="W179" s="105">
        <f t="shared" si="47"/>
        <v>0</v>
      </c>
      <c r="X179" s="105">
        <f t="shared" si="47"/>
        <v>0</v>
      </c>
      <c r="Y179" s="105">
        <f t="shared" si="47"/>
        <v>0</v>
      </c>
      <c r="Z179" s="105">
        <f t="shared" si="47"/>
        <v>0</v>
      </c>
      <c r="AA179" s="105">
        <f t="shared" si="46"/>
        <v>0</v>
      </c>
      <c r="AB179" s="105">
        <f t="shared" si="46"/>
        <v>0</v>
      </c>
      <c r="AC179" s="105">
        <f t="shared" si="46"/>
        <v>0</v>
      </c>
      <c r="AD179" s="105">
        <f t="shared" si="46"/>
        <v>0</v>
      </c>
      <c r="AE179" s="105">
        <f t="shared" si="46"/>
        <v>0</v>
      </c>
      <c r="AF179" s="105">
        <f t="shared" si="53"/>
        <v>0</v>
      </c>
    </row>
    <row r="180" spans="1:35" outlineLevel="1" x14ac:dyDescent="0.25">
      <c r="A180" s="103" t="str">
        <f t="shared" si="50"/>
        <v>SUMNERCommercialDRIVEDWAY-COMM</v>
      </c>
      <c r="B180" s="103" t="s">
        <v>398</v>
      </c>
      <c r="C180" s="103" t="s">
        <v>399</v>
      </c>
      <c r="D180" s="127">
        <v>0</v>
      </c>
      <c r="E180" s="127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30">
        <f t="shared" si="51"/>
        <v>0</v>
      </c>
      <c r="S180" s="175"/>
      <c r="T180" s="105">
        <f t="shared" si="52"/>
        <v>0</v>
      </c>
      <c r="U180" s="105">
        <f t="shared" si="52"/>
        <v>0</v>
      </c>
      <c r="V180" s="105">
        <f t="shared" si="47"/>
        <v>0</v>
      </c>
      <c r="W180" s="105">
        <f t="shared" si="47"/>
        <v>0</v>
      </c>
      <c r="X180" s="105">
        <f t="shared" si="47"/>
        <v>0</v>
      </c>
      <c r="Y180" s="105">
        <f t="shared" si="47"/>
        <v>0</v>
      </c>
      <c r="Z180" s="105">
        <f t="shared" si="47"/>
        <v>0</v>
      </c>
      <c r="AA180" s="105">
        <f t="shared" si="46"/>
        <v>0</v>
      </c>
      <c r="AB180" s="105">
        <f t="shared" si="46"/>
        <v>0</v>
      </c>
      <c r="AC180" s="105">
        <f t="shared" si="46"/>
        <v>0</v>
      </c>
      <c r="AD180" s="105">
        <f t="shared" si="46"/>
        <v>0</v>
      </c>
      <c r="AE180" s="105">
        <f t="shared" si="46"/>
        <v>0</v>
      </c>
      <c r="AF180" s="105">
        <f t="shared" si="53"/>
        <v>0</v>
      </c>
    </row>
    <row r="181" spans="1:35" outlineLevel="1" x14ac:dyDescent="0.25">
      <c r="A181" s="103" t="str">
        <f t="shared" si="50"/>
        <v>SUMNERCommercialDRIVEPVT-COMM</v>
      </c>
      <c r="B181" s="103" t="s">
        <v>400</v>
      </c>
      <c r="C181" s="103" t="s">
        <v>401</v>
      </c>
      <c r="D181" s="127">
        <v>0</v>
      </c>
      <c r="E181" s="127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30">
        <f t="shared" si="51"/>
        <v>0</v>
      </c>
      <c r="S181" s="175"/>
      <c r="T181" s="105">
        <f t="shared" si="52"/>
        <v>0</v>
      </c>
      <c r="U181" s="105">
        <f t="shared" si="52"/>
        <v>0</v>
      </c>
      <c r="V181" s="105">
        <f t="shared" si="47"/>
        <v>0</v>
      </c>
      <c r="W181" s="105">
        <f t="shared" si="47"/>
        <v>0</v>
      </c>
      <c r="X181" s="105">
        <f t="shared" si="47"/>
        <v>0</v>
      </c>
      <c r="Y181" s="105">
        <f t="shared" si="47"/>
        <v>0</v>
      </c>
      <c r="Z181" s="105">
        <f t="shared" si="47"/>
        <v>0</v>
      </c>
      <c r="AA181" s="105">
        <f t="shared" si="46"/>
        <v>0</v>
      </c>
      <c r="AB181" s="105">
        <f t="shared" si="46"/>
        <v>0</v>
      </c>
      <c r="AC181" s="105">
        <f t="shared" si="46"/>
        <v>0</v>
      </c>
      <c r="AD181" s="105">
        <f t="shared" si="46"/>
        <v>0</v>
      </c>
      <c r="AE181" s="105">
        <f t="shared" si="46"/>
        <v>0</v>
      </c>
      <c r="AF181" s="105">
        <f t="shared" si="53"/>
        <v>0</v>
      </c>
    </row>
    <row r="182" spans="1:35" outlineLevel="1" x14ac:dyDescent="0.25">
      <c r="A182" s="103" t="str">
        <f t="shared" si="50"/>
        <v>SUMNERCommercialDRVNC</v>
      </c>
      <c r="B182" s="103" t="s">
        <v>402</v>
      </c>
      <c r="C182" s="103" t="s">
        <v>403</v>
      </c>
      <c r="D182" s="127">
        <v>0</v>
      </c>
      <c r="E182" s="127">
        <v>0</v>
      </c>
      <c r="F182" s="129"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30">
        <f t="shared" si="51"/>
        <v>0</v>
      </c>
      <c r="S182" s="175"/>
      <c r="T182" s="105">
        <f t="shared" si="52"/>
        <v>0</v>
      </c>
      <c r="U182" s="105">
        <f t="shared" si="52"/>
        <v>0</v>
      </c>
      <c r="V182" s="105">
        <f t="shared" si="47"/>
        <v>0</v>
      </c>
      <c r="W182" s="105">
        <f t="shared" si="47"/>
        <v>0</v>
      </c>
      <c r="X182" s="105">
        <f t="shared" si="47"/>
        <v>0</v>
      </c>
      <c r="Y182" s="105">
        <f t="shared" si="47"/>
        <v>0</v>
      </c>
      <c r="Z182" s="105">
        <f t="shared" si="47"/>
        <v>0</v>
      </c>
      <c r="AA182" s="105">
        <f t="shared" si="46"/>
        <v>0</v>
      </c>
      <c r="AB182" s="105">
        <f t="shared" si="46"/>
        <v>0</v>
      </c>
      <c r="AC182" s="105">
        <f t="shared" si="46"/>
        <v>0</v>
      </c>
      <c r="AD182" s="105">
        <f t="shared" si="46"/>
        <v>0</v>
      </c>
      <c r="AE182" s="105">
        <f t="shared" si="46"/>
        <v>0</v>
      </c>
      <c r="AF182" s="105">
        <f t="shared" si="53"/>
        <v>0</v>
      </c>
    </row>
    <row r="183" spans="1:35" outlineLevel="1" x14ac:dyDescent="0.25">
      <c r="A183" s="103" t="str">
        <f t="shared" si="50"/>
        <v>SUMNERCommercialRESTART FEE-COM</v>
      </c>
      <c r="B183" s="103" t="s">
        <v>413</v>
      </c>
      <c r="C183" s="103" t="s">
        <v>195</v>
      </c>
      <c r="D183" s="127">
        <v>26.81</v>
      </c>
      <c r="E183" s="127">
        <v>29.83</v>
      </c>
      <c r="F183" s="129">
        <v>57.46</v>
      </c>
      <c r="G183" s="129">
        <v>28.73</v>
      </c>
      <c r="H183" s="129">
        <v>29.83</v>
      </c>
      <c r="I183" s="129">
        <v>29.83</v>
      </c>
      <c r="J183" s="129">
        <v>59.66</v>
      </c>
      <c r="K183" s="129">
        <v>0</v>
      </c>
      <c r="L183" s="129">
        <v>59.66</v>
      </c>
      <c r="M183" s="129">
        <v>29.83</v>
      </c>
      <c r="N183" s="129">
        <v>89.49</v>
      </c>
      <c r="O183" s="129">
        <v>28.73</v>
      </c>
      <c r="P183" s="129">
        <v>57.46</v>
      </c>
      <c r="Q183" s="129">
        <v>28.73</v>
      </c>
      <c r="R183" s="130">
        <f t="shared" ref="R183" si="54">+SUM(F183:Q183)</f>
        <v>499.40999999999997</v>
      </c>
      <c r="S183" s="175"/>
      <c r="T183" s="105">
        <f t="shared" si="52"/>
        <v>2.1432301380082062</v>
      </c>
      <c r="U183" s="105">
        <f t="shared" si="52"/>
        <v>1.0716150690041031</v>
      </c>
      <c r="V183" s="105">
        <f t="shared" si="47"/>
        <v>1</v>
      </c>
      <c r="W183" s="105">
        <f t="shared" si="47"/>
        <v>1</v>
      </c>
      <c r="X183" s="105">
        <f t="shared" si="47"/>
        <v>2</v>
      </c>
      <c r="Y183" s="105">
        <f t="shared" si="47"/>
        <v>0</v>
      </c>
      <c r="Z183" s="105">
        <f t="shared" si="47"/>
        <v>2</v>
      </c>
      <c r="AA183" s="105">
        <f t="shared" ref="AA183:AE184" si="55">+IFERROR(M183/$E183,0)</f>
        <v>1</v>
      </c>
      <c r="AB183" s="105">
        <f t="shared" si="55"/>
        <v>3</v>
      </c>
      <c r="AC183" s="105">
        <f t="shared" si="55"/>
        <v>0.96312437143814955</v>
      </c>
      <c r="AD183" s="105">
        <f t="shared" si="55"/>
        <v>1.9262487428762991</v>
      </c>
      <c r="AE183" s="105">
        <f t="shared" si="55"/>
        <v>0.96312437143814955</v>
      </c>
      <c r="AF183" s="105">
        <f t="shared" si="53"/>
        <v>1.4222785577304089</v>
      </c>
    </row>
    <row r="184" spans="1:35" outlineLevel="1" x14ac:dyDescent="0.25">
      <c r="A184" s="103" t="str">
        <f t="shared" si="50"/>
        <v>SUMNERCommercialTIMEC</v>
      </c>
      <c r="B184" s="103" t="s">
        <v>404</v>
      </c>
      <c r="C184" s="103" t="s">
        <v>405</v>
      </c>
      <c r="D184" s="127">
        <v>110.46</v>
      </c>
      <c r="E184" s="127">
        <v>122.89</v>
      </c>
      <c r="F184" s="129">
        <v>59.18</v>
      </c>
      <c r="G184" s="129">
        <v>0</v>
      </c>
      <c r="H184" s="129">
        <v>0</v>
      </c>
      <c r="I184" s="129">
        <v>30.72</v>
      </c>
      <c r="J184" s="129">
        <v>30.72</v>
      </c>
      <c r="K184" s="129">
        <v>0</v>
      </c>
      <c r="L184" s="129">
        <v>30.72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30">
        <f t="shared" si="51"/>
        <v>151.34</v>
      </c>
      <c r="S184" s="175"/>
      <c r="T184" s="105">
        <f t="shared" si="52"/>
        <v>0.53575955096867645</v>
      </c>
      <c r="U184" s="105">
        <f t="shared" si="52"/>
        <v>0</v>
      </c>
      <c r="V184" s="105">
        <f t="shared" ref="V184:Z184" si="56">+IFERROR(H184/$E184,0)</f>
        <v>0</v>
      </c>
      <c r="W184" s="105">
        <f t="shared" si="56"/>
        <v>0.24997965660346649</v>
      </c>
      <c r="X184" s="105">
        <f t="shared" si="56"/>
        <v>0.24997965660346649</v>
      </c>
      <c r="Y184" s="105">
        <f t="shared" si="56"/>
        <v>0</v>
      </c>
      <c r="Z184" s="105">
        <f t="shared" si="56"/>
        <v>0.24997965660346649</v>
      </c>
      <c r="AA184" s="105">
        <f t="shared" si="55"/>
        <v>0</v>
      </c>
      <c r="AB184" s="105">
        <f t="shared" si="55"/>
        <v>0</v>
      </c>
      <c r="AC184" s="105">
        <f t="shared" si="55"/>
        <v>0</v>
      </c>
      <c r="AD184" s="105">
        <f t="shared" si="55"/>
        <v>0</v>
      </c>
      <c r="AE184" s="105">
        <f t="shared" si="55"/>
        <v>0</v>
      </c>
      <c r="AF184" s="105">
        <f t="shared" si="53"/>
        <v>0.10714154339825632</v>
      </c>
    </row>
    <row r="185" spans="1:35" outlineLevel="1" x14ac:dyDescent="0.25">
      <c r="B185" s="147"/>
      <c r="D185" s="127"/>
      <c r="E185" s="127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30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</row>
    <row r="186" spans="1:35" outlineLevel="1" x14ac:dyDescent="0.25">
      <c r="C186" s="135" t="s">
        <v>414</v>
      </c>
      <c r="D186" s="127"/>
      <c r="E186" s="127"/>
      <c r="F186" s="136">
        <f t="shared" ref="F186:R186" si="57">SUM(F107:F185)</f>
        <v>198905.96000000002</v>
      </c>
      <c r="G186" s="136">
        <f t="shared" si="57"/>
        <v>202247.44</v>
      </c>
      <c r="H186" s="136">
        <f t="shared" si="57"/>
        <v>210072.19499999998</v>
      </c>
      <c r="I186" s="136">
        <f t="shared" si="57"/>
        <v>210203.17499999996</v>
      </c>
      <c r="J186" s="136">
        <f t="shared" si="57"/>
        <v>216055.25</v>
      </c>
      <c r="K186" s="136">
        <f t="shared" si="57"/>
        <v>214214.18999999997</v>
      </c>
      <c r="L186" s="136">
        <f t="shared" si="57"/>
        <v>219481.30000000002</v>
      </c>
      <c r="M186" s="136">
        <f t="shared" si="57"/>
        <v>217055.70999999996</v>
      </c>
      <c r="N186" s="136">
        <f t="shared" si="57"/>
        <v>217443.08</v>
      </c>
      <c r="O186" s="136">
        <f t="shared" si="57"/>
        <v>202438.24999999997</v>
      </c>
      <c r="P186" s="136">
        <f t="shared" si="57"/>
        <v>201036.44999999995</v>
      </c>
      <c r="Q186" s="136">
        <f t="shared" si="57"/>
        <v>197941.54000000007</v>
      </c>
      <c r="R186" s="136">
        <f t="shared" si="57"/>
        <v>2507094.5399999991</v>
      </c>
      <c r="S186" s="137"/>
      <c r="T186" s="137">
        <f>+SUM(T107:T160)</f>
        <v>523.60863173401776</v>
      </c>
      <c r="U186" s="137">
        <f t="shared" ref="U186:AF186" si="58">+SUM(U107:U160)</f>
        <v>526.78599356212794</v>
      </c>
      <c r="V186" s="137">
        <f t="shared" si="58"/>
        <v>486.67609123295745</v>
      </c>
      <c r="W186" s="137">
        <f t="shared" si="58"/>
        <v>482.52981115376645</v>
      </c>
      <c r="X186" s="137">
        <f t="shared" si="58"/>
        <v>490.82781910694104</v>
      </c>
      <c r="Y186" s="137">
        <f t="shared" si="58"/>
        <v>487.25008932745095</v>
      </c>
      <c r="Z186" s="137">
        <f t="shared" si="58"/>
        <v>488.56747859865737</v>
      </c>
      <c r="AA186" s="137">
        <f t="shared" si="58"/>
        <v>484.5944320169483</v>
      </c>
      <c r="AB186" s="137">
        <f t="shared" si="58"/>
        <v>487.25012362439719</v>
      </c>
      <c r="AC186" s="137">
        <f t="shared" si="58"/>
        <v>460.67972096705245</v>
      </c>
      <c r="AD186" s="137">
        <f t="shared" si="58"/>
        <v>459.57357288223494</v>
      </c>
      <c r="AE186" s="137">
        <f t="shared" si="58"/>
        <v>460.98073553108088</v>
      </c>
      <c r="AF186" s="205">
        <f t="shared" si="58"/>
        <v>486.61037497813606</v>
      </c>
      <c r="AI186" s="137">
        <f t="shared" ref="AI186" si="59">+SUM(AI107:AI160)</f>
        <v>486.61037497813606</v>
      </c>
    </row>
    <row r="187" spans="1:35" outlineLevel="1" x14ac:dyDescent="0.25">
      <c r="C187" s="135"/>
      <c r="D187" s="127"/>
      <c r="E187" s="127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30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32">
        <f>-SUM(AF107:AF169,AF173:AF174)*12</f>
        <v>-7441.3432415906282</v>
      </c>
    </row>
    <row r="188" spans="1:35" outlineLevel="1" x14ac:dyDescent="0.25">
      <c r="B188" s="7" t="s">
        <v>416</v>
      </c>
      <c r="D188" s="127"/>
      <c r="E188" s="127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30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</row>
    <row r="189" spans="1:35" outlineLevel="2" x14ac:dyDescent="0.25">
      <c r="A189" s="103" t="str">
        <f t="shared" ref="A189:A221" si="60">+$A$4&amp;$A$106&amp;B189</f>
        <v>SUMNERCommercial1.5YDCOM1W</v>
      </c>
      <c r="B189" s="103" t="s">
        <v>417</v>
      </c>
      <c r="C189" s="103" t="s">
        <v>418</v>
      </c>
      <c r="D189" s="127">
        <v>0</v>
      </c>
      <c r="E189" s="127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30">
        <f t="shared" ref="R189:R221" si="61">+SUM(F189:Q189)</f>
        <v>0</v>
      </c>
      <c r="S189" s="175"/>
      <c r="T189" s="105">
        <f t="shared" ref="T189:U221" si="62">+IFERROR(F189/$D189,0)</f>
        <v>0</v>
      </c>
      <c r="U189" s="105">
        <f t="shared" si="62"/>
        <v>0</v>
      </c>
      <c r="V189" s="105">
        <f t="shared" ref="V189:AE214" si="63">+IFERROR(H189/$E189,0)</f>
        <v>0</v>
      </c>
      <c r="W189" s="105">
        <f t="shared" si="63"/>
        <v>0</v>
      </c>
      <c r="X189" s="105">
        <f t="shared" si="63"/>
        <v>0</v>
      </c>
      <c r="Y189" s="105">
        <f t="shared" si="63"/>
        <v>0</v>
      </c>
      <c r="Z189" s="105">
        <f t="shared" si="63"/>
        <v>0</v>
      </c>
      <c r="AA189" s="105">
        <f t="shared" si="63"/>
        <v>0</v>
      </c>
      <c r="AB189" s="105">
        <f t="shared" si="63"/>
        <v>0</v>
      </c>
      <c r="AC189" s="105">
        <f t="shared" si="63"/>
        <v>0</v>
      </c>
      <c r="AD189" s="105">
        <f t="shared" si="63"/>
        <v>0</v>
      </c>
      <c r="AE189" s="105">
        <f t="shared" si="63"/>
        <v>0</v>
      </c>
      <c r="AF189" s="105">
        <f t="shared" ref="AF189:AF221" si="64">+SUM(T189:AE189)/$AD$2</f>
        <v>0</v>
      </c>
    </row>
    <row r="190" spans="1:35" outlineLevel="2" x14ac:dyDescent="0.25">
      <c r="A190" s="103" t="str">
        <f t="shared" si="60"/>
        <v>SUMNERCommercial1.5YDFOOD1W</v>
      </c>
      <c r="B190" s="103" t="s">
        <v>419</v>
      </c>
      <c r="C190" s="103" t="s">
        <v>420</v>
      </c>
      <c r="D190" s="127">
        <v>0</v>
      </c>
      <c r="E190" s="127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30">
        <f t="shared" si="61"/>
        <v>0</v>
      </c>
      <c r="S190" s="175"/>
      <c r="T190" s="105">
        <f t="shared" si="62"/>
        <v>0</v>
      </c>
      <c r="U190" s="105">
        <f t="shared" si="62"/>
        <v>0</v>
      </c>
      <c r="V190" s="105">
        <f t="shared" si="63"/>
        <v>0</v>
      </c>
      <c r="W190" s="105">
        <f t="shared" si="63"/>
        <v>0</v>
      </c>
      <c r="X190" s="105">
        <f t="shared" si="63"/>
        <v>0</v>
      </c>
      <c r="Y190" s="105">
        <f t="shared" si="63"/>
        <v>0</v>
      </c>
      <c r="Z190" s="105">
        <f t="shared" si="63"/>
        <v>0</v>
      </c>
      <c r="AA190" s="105">
        <f t="shared" si="63"/>
        <v>0</v>
      </c>
      <c r="AB190" s="105">
        <f t="shared" si="63"/>
        <v>0</v>
      </c>
      <c r="AC190" s="105">
        <f t="shared" si="63"/>
        <v>0</v>
      </c>
      <c r="AD190" s="105">
        <f t="shared" si="63"/>
        <v>0</v>
      </c>
      <c r="AE190" s="105">
        <f t="shared" si="63"/>
        <v>0</v>
      </c>
      <c r="AF190" s="105">
        <f t="shared" si="64"/>
        <v>0</v>
      </c>
    </row>
    <row r="191" spans="1:35" outlineLevel="2" x14ac:dyDescent="0.25">
      <c r="A191" s="103" t="str">
        <f t="shared" si="60"/>
        <v>SUMNERCommercial2YDCOM1W</v>
      </c>
      <c r="B191" s="103" t="s">
        <v>421</v>
      </c>
      <c r="C191" s="103" t="s">
        <v>422</v>
      </c>
      <c r="D191" s="127">
        <v>0</v>
      </c>
      <c r="E191" s="127">
        <v>0</v>
      </c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30">
        <f t="shared" si="61"/>
        <v>0</v>
      </c>
      <c r="S191" s="175"/>
      <c r="T191" s="105">
        <f t="shared" si="62"/>
        <v>0</v>
      </c>
      <c r="U191" s="105">
        <f t="shared" si="62"/>
        <v>0</v>
      </c>
      <c r="V191" s="105">
        <f t="shared" si="63"/>
        <v>0</v>
      </c>
      <c r="W191" s="105">
        <f t="shared" si="63"/>
        <v>0</v>
      </c>
      <c r="X191" s="105">
        <f t="shared" si="63"/>
        <v>0</v>
      </c>
      <c r="Y191" s="105">
        <f t="shared" si="63"/>
        <v>0</v>
      </c>
      <c r="Z191" s="105">
        <f t="shared" si="63"/>
        <v>0</v>
      </c>
      <c r="AA191" s="105">
        <f t="shared" si="63"/>
        <v>0</v>
      </c>
      <c r="AB191" s="105">
        <f t="shared" si="63"/>
        <v>0</v>
      </c>
      <c r="AC191" s="105">
        <f t="shared" si="63"/>
        <v>0</v>
      </c>
      <c r="AD191" s="105">
        <f t="shared" si="63"/>
        <v>0</v>
      </c>
      <c r="AE191" s="105">
        <f t="shared" si="63"/>
        <v>0</v>
      </c>
      <c r="AF191" s="105">
        <f t="shared" si="64"/>
        <v>0</v>
      </c>
    </row>
    <row r="192" spans="1:35" outlineLevel="2" x14ac:dyDescent="0.25">
      <c r="A192" s="103" t="str">
        <f t="shared" si="60"/>
        <v>SUMNERCommercial2YDCOM2W</v>
      </c>
      <c r="B192" s="103" t="s">
        <v>423</v>
      </c>
      <c r="C192" s="103" t="s">
        <v>424</v>
      </c>
      <c r="D192" s="127">
        <v>0</v>
      </c>
      <c r="E192" s="127">
        <v>0</v>
      </c>
      <c r="F192" s="129"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30">
        <f t="shared" si="61"/>
        <v>0</v>
      </c>
      <c r="S192" s="175"/>
      <c r="T192" s="105">
        <f t="shared" si="62"/>
        <v>0</v>
      </c>
      <c r="U192" s="105">
        <f t="shared" si="62"/>
        <v>0</v>
      </c>
      <c r="V192" s="105">
        <f t="shared" si="63"/>
        <v>0</v>
      </c>
      <c r="W192" s="105">
        <f t="shared" si="63"/>
        <v>0</v>
      </c>
      <c r="X192" s="105">
        <f t="shared" si="63"/>
        <v>0</v>
      </c>
      <c r="Y192" s="105">
        <f t="shared" si="63"/>
        <v>0</v>
      </c>
      <c r="Z192" s="105">
        <f t="shared" si="63"/>
        <v>0</v>
      </c>
      <c r="AA192" s="105">
        <f t="shared" si="63"/>
        <v>0</v>
      </c>
      <c r="AB192" s="105">
        <f t="shared" si="63"/>
        <v>0</v>
      </c>
      <c r="AC192" s="105">
        <f t="shared" si="63"/>
        <v>0</v>
      </c>
      <c r="AD192" s="105">
        <f t="shared" si="63"/>
        <v>0</v>
      </c>
      <c r="AE192" s="105">
        <f t="shared" si="63"/>
        <v>0</v>
      </c>
      <c r="AF192" s="105">
        <f t="shared" si="64"/>
        <v>0</v>
      </c>
    </row>
    <row r="193" spans="1:32" outlineLevel="2" x14ac:dyDescent="0.25">
      <c r="A193" s="103" t="str">
        <f t="shared" si="60"/>
        <v>SUMNERCommercial2YDCOM3W</v>
      </c>
      <c r="B193" s="103" t="s">
        <v>425</v>
      </c>
      <c r="C193" s="103" t="s">
        <v>426</v>
      </c>
      <c r="D193" s="127">
        <v>0</v>
      </c>
      <c r="E193" s="127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30">
        <f t="shared" si="61"/>
        <v>0</v>
      </c>
      <c r="S193" s="175"/>
      <c r="T193" s="105">
        <f t="shared" si="62"/>
        <v>0</v>
      </c>
      <c r="U193" s="105">
        <f t="shared" si="62"/>
        <v>0</v>
      </c>
      <c r="V193" s="105">
        <f t="shared" si="63"/>
        <v>0</v>
      </c>
      <c r="W193" s="105">
        <f t="shared" si="63"/>
        <v>0</v>
      </c>
      <c r="X193" s="105">
        <f t="shared" si="63"/>
        <v>0</v>
      </c>
      <c r="Y193" s="105">
        <f t="shared" si="63"/>
        <v>0</v>
      </c>
      <c r="Z193" s="105">
        <f t="shared" si="63"/>
        <v>0</v>
      </c>
      <c r="AA193" s="105">
        <f t="shared" si="63"/>
        <v>0</v>
      </c>
      <c r="AB193" s="105">
        <f t="shared" si="63"/>
        <v>0</v>
      </c>
      <c r="AC193" s="105">
        <f t="shared" si="63"/>
        <v>0</v>
      </c>
      <c r="AD193" s="105">
        <f t="shared" si="63"/>
        <v>0</v>
      </c>
      <c r="AE193" s="105">
        <f t="shared" si="63"/>
        <v>0</v>
      </c>
      <c r="AF193" s="105">
        <f t="shared" si="64"/>
        <v>0</v>
      </c>
    </row>
    <row r="194" spans="1:32" outlineLevel="2" x14ac:dyDescent="0.25">
      <c r="A194" s="103" t="str">
        <f t="shared" si="60"/>
        <v>SUMNERCommercial2YDCOM4W</v>
      </c>
      <c r="B194" s="103" t="s">
        <v>427</v>
      </c>
      <c r="C194" s="103" t="s">
        <v>428</v>
      </c>
      <c r="D194" s="127">
        <v>0</v>
      </c>
      <c r="E194" s="127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30">
        <f t="shared" si="61"/>
        <v>0</v>
      </c>
      <c r="S194" s="175"/>
      <c r="T194" s="105">
        <f t="shared" si="62"/>
        <v>0</v>
      </c>
      <c r="U194" s="105">
        <f t="shared" si="62"/>
        <v>0</v>
      </c>
      <c r="V194" s="105">
        <f t="shared" si="63"/>
        <v>0</v>
      </c>
      <c r="W194" s="105">
        <f t="shared" si="63"/>
        <v>0</v>
      </c>
      <c r="X194" s="105">
        <f t="shared" si="63"/>
        <v>0</v>
      </c>
      <c r="Y194" s="105">
        <f t="shared" si="63"/>
        <v>0</v>
      </c>
      <c r="Z194" s="105">
        <f t="shared" si="63"/>
        <v>0</v>
      </c>
      <c r="AA194" s="105">
        <f t="shared" si="63"/>
        <v>0</v>
      </c>
      <c r="AB194" s="105">
        <f t="shared" si="63"/>
        <v>0</v>
      </c>
      <c r="AC194" s="105">
        <f t="shared" si="63"/>
        <v>0</v>
      </c>
      <c r="AD194" s="105">
        <f t="shared" si="63"/>
        <v>0</v>
      </c>
      <c r="AE194" s="105">
        <f t="shared" si="63"/>
        <v>0</v>
      </c>
      <c r="AF194" s="105">
        <f t="shared" si="64"/>
        <v>0</v>
      </c>
    </row>
    <row r="195" spans="1:32" outlineLevel="2" x14ac:dyDescent="0.25">
      <c r="A195" s="103" t="str">
        <f t="shared" si="60"/>
        <v>SUMNERCommercial2YDCOMEW</v>
      </c>
      <c r="B195" s="103" t="s">
        <v>429</v>
      </c>
      <c r="C195" s="103" t="s">
        <v>430</v>
      </c>
      <c r="D195" s="127">
        <v>0</v>
      </c>
      <c r="E195" s="127">
        <v>0</v>
      </c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30">
        <f t="shared" si="61"/>
        <v>0</v>
      </c>
      <c r="S195" s="175"/>
      <c r="T195" s="105">
        <f t="shared" si="62"/>
        <v>0</v>
      </c>
      <c r="U195" s="105">
        <f t="shared" si="62"/>
        <v>0</v>
      </c>
      <c r="V195" s="105">
        <f t="shared" si="63"/>
        <v>0</v>
      </c>
      <c r="W195" s="105">
        <f t="shared" si="63"/>
        <v>0</v>
      </c>
      <c r="X195" s="105">
        <f t="shared" si="63"/>
        <v>0</v>
      </c>
      <c r="Y195" s="105">
        <f t="shared" si="63"/>
        <v>0</v>
      </c>
      <c r="Z195" s="105">
        <f t="shared" si="63"/>
        <v>0</v>
      </c>
      <c r="AA195" s="105">
        <f t="shared" si="63"/>
        <v>0</v>
      </c>
      <c r="AB195" s="105">
        <f t="shared" si="63"/>
        <v>0</v>
      </c>
      <c r="AC195" s="105">
        <f t="shared" si="63"/>
        <v>0</v>
      </c>
      <c r="AD195" s="105">
        <f t="shared" si="63"/>
        <v>0</v>
      </c>
      <c r="AE195" s="105">
        <f t="shared" si="63"/>
        <v>0</v>
      </c>
      <c r="AF195" s="105">
        <f t="shared" si="64"/>
        <v>0</v>
      </c>
    </row>
    <row r="196" spans="1:32" outlineLevel="2" x14ac:dyDescent="0.25">
      <c r="A196" s="103" t="str">
        <f t="shared" si="60"/>
        <v>SUMNERCommercial2YDFOOD1W</v>
      </c>
      <c r="B196" s="103" t="s">
        <v>431</v>
      </c>
      <c r="C196" s="103" t="s">
        <v>432</v>
      </c>
      <c r="D196" s="127">
        <v>0</v>
      </c>
      <c r="E196" s="127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30">
        <f t="shared" si="61"/>
        <v>0</v>
      </c>
      <c r="S196" s="175"/>
      <c r="T196" s="105">
        <f t="shared" si="62"/>
        <v>0</v>
      </c>
      <c r="U196" s="105">
        <f t="shared" si="62"/>
        <v>0</v>
      </c>
      <c r="V196" s="105">
        <f t="shared" si="63"/>
        <v>0</v>
      </c>
      <c r="W196" s="105">
        <f t="shared" si="63"/>
        <v>0</v>
      </c>
      <c r="X196" s="105">
        <f t="shared" si="63"/>
        <v>0</v>
      </c>
      <c r="Y196" s="105">
        <f t="shared" si="63"/>
        <v>0</v>
      </c>
      <c r="Z196" s="105">
        <f t="shared" si="63"/>
        <v>0</v>
      </c>
      <c r="AA196" s="105">
        <f t="shared" si="63"/>
        <v>0</v>
      </c>
      <c r="AB196" s="105">
        <f t="shared" si="63"/>
        <v>0</v>
      </c>
      <c r="AC196" s="105">
        <f t="shared" si="63"/>
        <v>0</v>
      </c>
      <c r="AD196" s="105">
        <f t="shared" si="63"/>
        <v>0</v>
      </c>
      <c r="AE196" s="105">
        <f t="shared" si="63"/>
        <v>0</v>
      </c>
      <c r="AF196" s="105">
        <f t="shared" si="64"/>
        <v>0</v>
      </c>
    </row>
    <row r="197" spans="1:32" outlineLevel="2" x14ac:dyDescent="0.25">
      <c r="A197" s="103" t="str">
        <f t="shared" si="60"/>
        <v>SUMNERCommercial2YDOCC1W</v>
      </c>
      <c r="B197" s="103" t="s">
        <v>433</v>
      </c>
      <c r="C197" s="103" t="s">
        <v>434</v>
      </c>
      <c r="D197" s="127">
        <v>0</v>
      </c>
      <c r="E197" s="127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30">
        <f t="shared" si="61"/>
        <v>0</v>
      </c>
      <c r="S197" s="175"/>
      <c r="T197" s="105">
        <f t="shared" si="62"/>
        <v>0</v>
      </c>
      <c r="U197" s="105">
        <f t="shared" si="62"/>
        <v>0</v>
      </c>
      <c r="V197" s="105">
        <f t="shared" si="63"/>
        <v>0</v>
      </c>
      <c r="W197" s="105">
        <f t="shared" si="63"/>
        <v>0</v>
      </c>
      <c r="X197" s="105">
        <f t="shared" si="63"/>
        <v>0</v>
      </c>
      <c r="Y197" s="105">
        <f t="shared" si="63"/>
        <v>0</v>
      </c>
      <c r="Z197" s="105">
        <f t="shared" si="63"/>
        <v>0</v>
      </c>
      <c r="AA197" s="105">
        <f t="shared" si="63"/>
        <v>0</v>
      </c>
      <c r="AB197" s="105">
        <f t="shared" si="63"/>
        <v>0</v>
      </c>
      <c r="AC197" s="105">
        <f t="shared" si="63"/>
        <v>0</v>
      </c>
      <c r="AD197" s="105">
        <f t="shared" si="63"/>
        <v>0</v>
      </c>
      <c r="AE197" s="105">
        <f t="shared" si="63"/>
        <v>0</v>
      </c>
      <c r="AF197" s="105">
        <f t="shared" si="64"/>
        <v>0</v>
      </c>
    </row>
    <row r="198" spans="1:32" outlineLevel="2" x14ac:dyDescent="0.25">
      <c r="A198" s="103" t="str">
        <f t="shared" si="60"/>
        <v>SUMNERCommercial2YDOCC2W</v>
      </c>
      <c r="B198" s="103" t="s">
        <v>435</v>
      </c>
      <c r="C198" s="103" t="s">
        <v>436</v>
      </c>
      <c r="D198" s="127">
        <v>0</v>
      </c>
      <c r="E198" s="127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30">
        <f t="shared" si="61"/>
        <v>0</v>
      </c>
      <c r="S198" s="175"/>
      <c r="T198" s="105">
        <f t="shared" si="62"/>
        <v>0</v>
      </c>
      <c r="U198" s="105">
        <f t="shared" si="62"/>
        <v>0</v>
      </c>
      <c r="V198" s="105">
        <f t="shared" si="63"/>
        <v>0</v>
      </c>
      <c r="W198" s="105">
        <f t="shared" si="63"/>
        <v>0</v>
      </c>
      <c r="X198" s="105">
        <f t="shared" si="63"/>
        <v>0</v>
      </c>
      <c r="Y198" s="105">
        <f t="shared" si="63"/>
        <v>0</v>
      </c>
      <c r="Z198" s="105">
        <f t="shared" si="63"/>
        <v>0</v>
      </c>
      <c r="AA198" s="105">
        <f t="shared" si="63"/>
        <v>0</v>
      </c>
      <c r="AB198" s="105">
        <f t="shared" si="63"/>
        <v>0</v>
      </c>
      <c r="AC198" s="105">
        <f t="shared" si="63"/>
        <v>0</v>
      </c>
      <c r="AD198" s="105">
        <f t="shared" si="63"/>
        <v>0</v>
      </c>
      <c r="AE198" s="105">
        <f t="shared" si="63"/>
        <v>0</v>
      </c>
      <c r="AF198" s="105">
        <f t="shared" si="64"/>
        <v>0</v>
      </c>
    </row>
    <row r="199" spans="1:32" outlineLevel="2" x14ac:dyDescent="0.25">
      <c r="A199" s="103" t="str">
        <f t="shared" si="60"/>
        <v>SUMNERCommercial2YDOCC3W</v>
      </c>
      <c r="B199" s="103" t="s">
        <v>437</v>
      </c>
      <c r="C199" s="103" t="s">
        <v>438</v>
      </c>
      <c r="D199" s="127">
        <v>0</v>
      </c>
      <c r="E199" s="127">
        <v>0</v>
      </c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30">
        <f t="shared" si="61"/>
        <v>0</v>
      </c>
      <c r="S199" s="175"/>
      <c r="T199" s="105">
        <f t="shared" si="62"/>
        <v>0</v>
      </c>
      <c r="U199" s="105">
        <f t="shared" si="62"/>
        <v>0</v>
      </c>
      <c r="V199" s="105">
        <f t="shared" si="63"/>
        <v>0</v>
      </c>
      <c r="W199" s="105">
        <f t="shared" si="63"/>
        <v>0</v>
      </c>
      <c r="X199" s="105">
        <f t="shared" si="63"/>
        <v>0</v>
      </c>
      <c r="Y199" s="105">
        <f t="shared" si="63"/>
        <v>0</v>
      </c>
      <c r="Z199" s="105">
        <f t="shared" si="63"/>
        <v>0</v>
      </c>
      <c r="AA199" s="105">
        <f t="shared" si="63"/>
        <v>0</v>
      </c>
      <c r="AB199" s="105">
        <f t="shared" si="63"/>
        <v>0</v>
      </c>
      <c r="AC199" s="105">
        <f t="shared" si="63"/>
        <v>0</v>
      </c>
      <c r="AD199" s="105">
        <f t="shared" si="63"/>
        <v>0</v>
      </c>
      <c r="AE199" s="105">
        <f t="shared" si="63"/>
        <v>0</v>
      </c>
      <c r="AF199" s="105">
        <f t="shared" si="64"/>
        <v>0</v>
      </c>
    </row>
    <row r="200" spans="1:32" outlineLevel="2" x14ac:dyDescent="0.25">
      <c r="A200" s="103" t="str">
        <f t="shared" si="60"/>
        <v>SUMNERCommercial2YDOCC4W</v>
      </c>
      <c r="B200" s="103" t="s">
        <v>439</v>
      </c>
      <c r="C200" s="103" t="s">
        <v>440</v>
      </c>
      <c r="D200" s="127">
        <v>0</v>
      </c>
      <c r="E200" s="127">
        <v>0</v>
      </c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30">
        <f t="shared" si="61"/>
        <v>0</v>
      </c>
      <c r="S200" s="175"/>
      <c r="T200" s="105">
        <f t="shared" si="62"/>
        <v>0</v>
      </c>
      <c r="U200" s="105">
        <f t="shared" si="62"/>
        <v>0</v>
      </c>
      <c r="V200" s="105">
        <f t="shared" si="63"/>
        <v>0</v>
      </c>
      <c r="W200" s="105">
        <f t="shared" si="63"/>
        <v>0</v>
      </c>
      <c r="X200" s="105">
        <f t="shared" si="63"/>
        <v>0</v>
      </c>
      <c r="Y200" s="105">
        <f t="shared" si="63"/>
        <v>0</v>
      </c>
      <c r="Z200" s="105">
        <f t="shared" si="63"/>
        <v>0</v>
      </c>
      <c r="AA200" s="105">
        <f t="shared" si="63"/>
        <v>0</v>
      </c>
      <c r="AB200" s="105">
        <f t="shared" si="63"/>
        <v>0</v>
      </c>
      <c r="AC200" s="105">
        <f t="shared" si="63"/>
        <v>0</v>
      </c>
      <c r="AD200" s="105">
        <f t="shared" si="63"/>
        <v>0</v>
      </c>
      <c r="AE200" s="105">
        <f t="shared" si="63"/>
        <v>0</v>
      </c>
      <c r="AF200" s="105">
        <f t="shared" si="64"/>
        <v>0</v>
      </c>
    </row>
    <row r="201" spans="1:32" outlineLevel="2" x14ac:dyDescent="0.25">
      <c r="A201" s="103" t="str">
        <f t="shared" si="60"/>
        <v>SUMNERCommercial2YDOCCEW</v>
      </c>
      <c r="B201" s="103" t="s">
        <v>441</v>
      </c>
      <c r="C201" s="103" t="s">
        <v>442</v>
      </c>
      <c r="D201" s="127">
        <v>0</v>
      </c>
      <c r="E201" s="127">
        <v>0</v>
      </c>
      <c r="F201" s="12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30">
        <f t="shared" si="61"/>
        <v>0</v>
      </c>
      <c r="S201" s="175"/>
      <c r="T201" s="105">
        <f t="shared" si="62"/>
        <v>0</v>
      </c>
      <c r="U201" s="105">
        <f t="shared" si="62"/>
        <v>0</v>
      </c>
      <c r="V201" s="105">
        <f t="shared" si="63"/>
        <v>0</v>
      </c>
      <c r="W201" s="105">
        <f t="shared" si="63"/>
        <v>0</v>
      </c>
      <c r="X201" s="105">
        <f t="shared" si="63"/>
        <v>0</v>
      </c>
      <c r="Y201" s="105">
        <f t="shared" si="63"/>
        <v>0</v>
      </c>
      <c r="Z201" s="105">
        <f t="shared" si="63"/>
        <v>0</v>
      </c>
      <c r="AA201" s="105">
        <f t="shared" si="63"/>
        <v>0</v>
      </c>
      <c r="AB201" s="105">
        <f t="shared" si="63"/>
        <v>0</v>
      </c>
      <c r="AC201" s="105">
        <f t="shared" si="63"/>
        <v>0</v>
      </c>
      <c r="AD201" s="105">
        <f t="shared" si="63"/>
        <v>0</v>
      </c>
      <c r="AE201" s="105">
        <f t="shared" si="63"/>
        <v>0</v>
      </c>
      <c r="AF201" s="105">
        <f t="shared" si="64"/>
        <v>0</v>
      </c>
    </row>
    <row r="202" spans="1:32" outlineLevel="2" x14ac:dyDescent="0.25">
      <c r="A202" s="103" t="str">
        <f t="shared" si="60"/>
        <v>SUMNERCommercial64FOOD1W</v>
      </c>
      <c r="B202" s="103" t="s">
        <v>443</v>
      </c>
      <c r="C202" s="103" t="s">
        <v>444</v>
      </c>
      <c r="D202" s="127">
        <v>0</v>
      </c>
      <c r="E202" s="127">
        <v>0</v>
      </c>
      <c r="F202" s="12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30">
        <f t="shared" si="61"/>
        <v>0</v>
      </c>
      <c r="S202" s="175"/>
      <c r="T202" s="105">
        <f t="shared" si="62"/>
        <v>0</v>
      </c>
      <c r="U202" s="105">
        <f t="shared" si="62"/>
        <v>0</v>
      </c>
      <c r="V202" s="105">
        <f t="shared" si="63"/>
        <v>0</v>
      </c>
      <c r="W202" s="105">
        <f t="shared" si="63"/>
        <v>0</v>
      </c>
      <c r="X202" s="105">
        <f t="shared" si="63"/>
        <v>0</v>
      </c>
      <c r="Y202" s="105">
        <f t="shared" si="63"/>
        <v>0</v>
      </c>
      <c r="Z202" s="105">
        <f t="shared" si="63"/>
        <v>0</v>
      </c>
      <c r="AA202" s="105">
        <f t="shared" si="63"/>
        <v>0</v>
      </c>
      <c r="AB202" s="105">
        <f t="shared" si="63"/>
        <v>0</v>
      </c>
      <c r="AC202" s="105">
        <f t="shared" si="63"/>
        <v>0</v>
      </c>
      <c r="AD202" s="105">
        <f t="shared" si="63"/>
        <v>0</v>
      </c>
      <c r="AE202" s="105">
        <f t="shared" si="63"/>
        <v>0</v>
      </c>
      <c r="AF202" s="105">
        <f t="shared" si="64"/>
        <v>0</v>
      </c>
    </row>
    <row r="203" spans="1:32" outlineLevel="2" x14ac:dyDescent="0.25">
      <c r="A203" s="103" t="str">
        <f t="shared" si="60"/>
        <v>SUMNERCommercial6YDCOM1W</v>
      </c>
      <c r="B203" s="103" t="s">
        <v>445</v>
      </c>
      <c r="C203" s="103" t="s">
        <v>446</v>
      </c>
      <c r="D203" s="127">
        <v>0</v>
      </c>
      <c r="E203" s="127">
        <v>0</v>
      </c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30">
        <f t="shared" si="61"/>
        <v>0</v>
      </c>
      <c r="S203" s="175"/>
      <c r="T203" s="105">
        <f t="shared" si="62"/>
        <v>0</v>
      </c>
      <c r="U203" s="105">
        <f t="shared" si="62"/>
        <v>0</v>
      </c>
      <c r="V203" s="105">
        <f t="shared" si="63"/>
        <v>0</v>
      </c>
      <c r="W203" s="105">
        <f t="shared" si="63"/>
        <v>0</v>
      </c>
      <c r="X203" s="105">
        <f t="shared" si="63"/>
        <v>0</v>
      </c>
      <c r="Y203" s="105">
        <f t="shared" si="63"/>
        <v>0</v>
      </c>
      <c r="Z203" s="105">
        <f t="shared" si="63"/>
        <v>0</v>
      </c>
      <c r="AA203" s="105">
        <f t="shared" si="63"/>
        <v>0</v>
      </c>
      <c r="AB203" s="105">
        <f t="shared" si="63"/>
        <v>0</v>
      </c>
      <c r="AC203" s="105">
        <f t="shared" si="63"/>
        <v>0</v>
      </c>
      <c r="AD203" s="105">
        <f t="shared" si="63"/>
        <v>0</v>
      </c>
      <c r="AE203" s="105">
        <f t="shared" si="63"/>
        <v>0</v>
      </c>
      <c r="AF203" s="105">
        <f t="shared" si="64"/>
        <v>0</v>
      </c>
    </row>
    <row r="204" spans="1:32" outlineLevel="2" x14ac:dyDescent="0.25">
      <c r="A204" s="103" t="str">
        <f t="shared" si="60"/>
        <v>SUMNERCommercial6YDCOM2W</v>
      </c>
      <c r="B204" s="103" t="s">
        <v>447</v>
      </c>
      <c r="C204" s="103" t="s">
        <v>448</v>
      </c>
      <c r="D204" s="127">
        <v>0</v>
      </c>
      <c r="E204" s="127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30">
        <f t="shared" si="61"/>
        <v>0</v>
      </c>
      <c r="S204" s="175"/>
      <c r="T204" s="105">
        <f t="shared" si="62"/>
        <v>0</v>
      </c>
      <c r="U204" s="105">
        <f t="shared" si="62"/>
        <v>0</v>
      </c>
      <c r="V204" s="105">
        <f t="shared" si="63"/>
        <v>0</v>
      </c>
      <c r="W204" s="105">
        <f t="shared" si="63"/>
        <v>0</v>
      </c>
      <c r="X204" s="105">
        <f t="shared" si="63"/>
        <v>0</v>
      </c>
      <c r="Y204" s="105">
        <f t="shared" si="63"/>
        <v>0</v>
      </c>
      <c r="Z204" s="105">
        <f t="shared" si="63"/>
        <v>0</v>
      </c>
      <c r="AA204" s="105">
        <f t="shared" si="63"/>
        <v>0</v>
      </c>
      <c r="AB204" s="105">
        <f t="shared" si="63"/>
        <v>0</v>
      </c>
      <c r="AC204" s="105">
        <f t="shared" si="63"/>
        <v>0</v>
      </c>
      <c r="AD204" s="105">
        <f t="shared" si="63"/>
        <v>0</v>
      </c>
      <c r="AE204" s="105">
        <f t="shared" si="63"/>
        <v>0</v>
      </c>
      <c r="AF204" s="105">
        <f t="shared" si="64"/>
        <v>0</v>
      </c>
    </row>
    <row r="205" spans="1:32" outlineLevel="2" x14ac:dyDescent="0.25">
      <c r="A205" s="103" t="str">
        <f t="shared" si="60"/>
        <v>SUMNERCommercial6YDCOM3W</v>
      </c>
      <c r="B205" s="103" t="s">
        <v>449</v>
      </c>
      <c r="C205" s="103" t="s">
        <v>450</v>
      </c>
      <c r="D205" s="127">
        <v>0</v>
      </c>
      <c r="E205" s="127">
        <v>0</v>
      </c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30">
        <f t="shared" si="61"/>
        <v>0</v>
      </c>
      <c r="S205" s="175"/>
      <c r="T205" s="105">
        <f t="shared" si="62"/>
        <v>0</v>
      </c>
      <c r="U205" s="105">
        <f t="shared" si="62"/>
        <v>0</v>
      </c>
      <c r="V205" s="105">
        <f t="shared" si="63"/>
        <v>0</v>
      </c>
      <c r="W205" s="105">
        <f t="shared" si="63"/>
        <v>0</v>
      </c>
      <c r="X205" s="105">
        <f t="shared" si="63"/>
        <v>0</v>
      </c>
      <c r="Y205" s="105">
        <f t="shared" si="63"/>
        <v>0</v>
      </c>
      <c r="Z205" s="105">
        <f t="shared" si="63"/>
        <v>0</v>
      </c>
      <c r="AA205" s="105">
        <f t="shared" si="63"/>
        <v>0</v>
      </c>
      <c r="AB205" s="105">
        <f t="shared" si="63"/>
        <v>0</v>
      </c>
      <c r="AC205" s="105">
        <f t="shared" si="63"/>
        <v>0</v>
      </c>
      <c r="AD205" s="105">
        <f t="shared" si="63"/>
        <v>0</v>
      </c>
      <c r="AE205" s="105">
        <f t="shared" si="63"/>
        <v>0</v>
      </c>
      <c r="AF205" s="105">
        <f t="shared" si="64"/>
        <v>0</v>
      </c>
    </row>
    <row r="206" spans="1:32" outlineLevel="2" x14ac:dyDescent="0.25">
      <c r="A206" s="103" t="str">
        <f t="shared" si="60"/>
        <v>SUMNERCommercial6YDCOM4W</v>
      </c>
      <c r="B206" s="103" t="s">
        <v>451</v>
      </c>
      <c r="C206" s="103" t="s">
        <v>452</v>
      </c>
      <c r="D206" s="127">
        <v>0</v>
      </c>
      <c r="E206" s="127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30">
        <f t="shared" si="61"/>
        <v>0</v>
      </c>
      <c r="S206" s="175"/>
      <c r="T206" s="105">
        <f t="shared" si="62"/>
        <v>0</v>
      </c>
      <c r="U206" s="105">
        <f t="shared" si="62"/>
        <v>0</v>
      </c>
      <c r="V206" s="105">
        <f t="shared" si="63"/>
        <v>0</v>
      </c>
      <c r="W206" s="105">
        <f t="shared" si="63"/>
        <v>0</v>
      </c>
      <c r="X206" s="105">
        <f t="shared" si="63"/>
        <v>0</v>
      </c>
      <c r="Y206" s="105">
        <f t="shared" si="63"/>
        <v>0</v>
      </c>
      <c r="Z206" s="105">
        <f t="shared" si="63"/>
        <v>0</v>
      </c>
      <c r="AA206" s="105">
        <f t="shared" si="63"/>
        <v>0</v>
      </c>
      <c r="AB206" s="105">
        <f t="shared" si="63"/>
        <v>0</v>
      </c>
      <c r="AC206" s="105">
        <f t="shared" si="63"/>
        <v>0</v>
      </c>
      <c r="AD206" s="105">
        <f t="shared" si="63"/>
        <v>0</v>
      </c>
      <c r="AE206" s="105">
        <f t="shared" si="63"/>
        <v>0</v>
      </c>
      <c r="AF206" s="105">
        <f t="shared" si="64"/>
        <v>0</v>
      </c>
    </row>
    <row r="207" spans="1:32" outlineLevel="2" x14ac:dyDescent="0.25">
      <c r="A207" s="103" t="str">
        <f t="shared" si="60"/>
        <v>SUMNERCommercial6YDCOM5W</v>
      </c>
      <c r="B207" s="103" t="s">
        <v>453</v>
      </c>
      <c r="C207" s="103" t="s">
        <v>454</v>
      </c>
      <c r="D207" s="127">
        <v>0</v>
      </c>
      <c r="E207" s="127">
        <v>0</v>
      </c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30">
        <f t="shared" si="61"/>
        <v>0</v>
      </c>
      <c r="S207" s="175"/>
      <c r="T207" s="105">
        <f t="shared" si="62"/>
        <v>0</v>
      </c>
      <c r="U207" s="105">
        <f t="shared" si="62"/>
        <v>0</v>
      </c>
      <c r="V207" s="105">
        <f t="shared" si="63"/>
        <v>0</v>
      </c>
      <c r="W207" s="105">
        <f t="shared" si="63"/>
        <v>0</v>
      </c>
      <c r="X207" s="105">
        <f t="shared" si="63"/>
        <v>0</v>
      </c>
      <c r="Y207" s="105">
        <f t="shared" si="63"/>
        <v>0</v>
      </c>
      <c r="Z207" s="105">
        <f t="shared" si="63"/>
        <v>0</v>
      </c>
      <c r="AA207" s="105">
        <f t="shared" si="63"/>
        <v>0</v>
      </c>
      <c r="AB207" s="105">
        <f t="shared" si="63"/>
        <v>0</v>
      </c>
      <c r="AC207" s="105">
        <f t="shared" si="63"/>
        <v>0</v>
      </c>
      <c r="AD207" s="105">
        <f t="shared" si="63"/>
        <v>0</v>
      </c>
      <c r="AE207" s="105">
        <f t="shared" si="63"/>
        <v>0</v>
      </c>
      <c r="AF207" s="105">
        <f t="shared" si="64"/>
        <v>0</v>
      </c>
    </row>
    <row r="208" spans="1:32" outlineLevel="2" x14ac:dyDescent="0.25">
      <c r="A208" s="103" t="str">
        <f t="shared" si="60"/>
        <v>SUMNERCommercial6YDCOMEW</v>
      </c>
      <c r="B208" s="103" t="s">
        <v>455</v>
      </c>
      <c r="C208" s="103" t="s">
        <v>456</v>
      </c>
      <c r="D208" s="127">
        <v>0</v>
      </c>
      <c r="E208" s="127">
        <v>0</v>
      </c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30">
        <f t="shared" si="61"/>
        <v>0</v>
      </c>
      <c r="S208" s="175"/>
      <c r="T208" s="105">
        <f t="shared" si="62"/>
        <v>0</v>
      </c>
      <c r="U208" s="105">
        <f t="shared" si="62"/>
        <v>0</v>
      </c>
      <c r="V208" s="105">
        <f t="shared" si="63"/>
        <v>0</v>
      </c>
      <c r="W208" s="105">
        <f t="shared" si="63"/>
        <v>0</v>
      </c>
      <c r="X208" s="105">
        <f t="shared" si="63"/>
        <v>0</v>
      </c>
      <c r="Y208" s="105">
        <f t="shared" si="63"/>
        <v>0</v>
      </c>
      <c r="Z208" s="105">
        <f t="shared" si="63"/>
        <v>0</v>
      </c>
      <c r="AA208" s="105">
        <f t="shared" si="63"/>
        <v>0</v>
      </c>
      <c r="AB208" s="105">
        <f t="shared" si="63"/>
        <v>0</v>
      </c>
      <c r="AC208" s="105">
        <f t="shared" si="63"/>
        <v>0</v>
      </c>
      <c r="AD208" s="105">
        <f t="shared" si="63"/>
        <v>0</v>
      </c>
      <c r="AE208" s="105">
        <f t="shared" si="63"/>
        <v>0</v>
      </c>
      <c r="AF208" s="105">
        <f t="shared" si="64"/>
        <v>0</v>
      </c>
    </row>
    <row r="209" spans="1:32" outlineLevel="2" x14ac:dyDescent="0.25">
      <c r="A209" s="103" t="str">
        <f t="shared" si="60"/>
        <v>SUMNERCommercial6YDOCC1W</v>
      </c>
      <c r="B209" s="103" t="s">
        <v>457</v>
      </c>
      <c r="C209" s="103" t="s">
        <v>458</v>
      </c>
      <c r="D209" s="127">
        <v>0</v>
      </c>
      <c r="E209" s="127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30">
        <f t="shared" si="61"/>
        <v>0</v>
      </c>
      <c r="S209" s="175"/>
      <c r="T209" s="105">
        <f t="shared" si="62"/>
        <v>0</v>
      </c>
      <c r="U209" s="105">
        <f t="shared" si="62"/>
        <v>0</v>
      </c>
      <c r="V209" s="105">
        <f t="shared" si="63"/>
        <v>0</v>
      </c>
      <c r="W209" s="105">
        <f t="shared" si="63"/>
        <v>0</v>
      </c>
      <c r="X209" s="105">
        <f t="shared" si="63"/>
        <v>0</v>
      </c>
      <c r="Y209" s="105">
        <f t="shared" si="63"/>
        <v>0</v>
      </c>
      <c r="Z209" s="105">
        <f t="shared" si="63"/>
        <v>0</v>
      </c>
      <c r="AA209" s="105">
        <f t="shared" si="63"/>
        <v>0</v>
      </c>
      <c r="AB209" s="105">
        <f t="shared" si="63"/>
        <v>0</v>
      </c>
      <c r="AC209" s="105">
        <f t="shared" si="63"/>
        <v>0</v>
      </c>
      <c r="AD209" s="105">
        <f t="shared" si="63"/>
        <v>0</v>
      </c>
      <c r="AE209" s="105">
        <f t="shared" si="63"/>
        <v>0</v>
      </c>
      <c r="AF209" s="105">
        <f t="shared" si="64"/>
        <v>0</v>
      </c>
    </row>
    <row r="210" spans="1:32" outlineLevel="2" x14ac:dyDescent="0.25">
      <c r="A210" s="103" t="str">
        <f t="shared" si="60"/>
        <v>SUMNERCommercial6YDOCC2W</v>
      </c>
      <c r="B210" s="103" t="s">
        <v>459</v>
      </c>
      <c r="C210" s="103" t="s">
        <v>460</v>
      </c>
      <c r="D210" s="127">
        <v>0</v>
      </c>
      <c r="E210" s="127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30">
        <f t="shared" si="61"/>
        <v>0</v>
      </c>
      <c r="S210" s="175"/>
      <c r="T210" s="105">
        <f t="shared" si="62"/>
        <v>0</v>
      </c>
      <c r="U210" s="105">
        <f t="shared" si="62"/>
        <v>0</v>
      </c>
      <c r="V210" s="105">
        <f t="shared" si="63"/>
        <v>0</v>
      </c>
      <c r="W210" s="105">
        <f t="shared" si="63"/>
        <v>0</v>
      </c>
      <c r="X210" s="105">
        <f t="shared" si="63"/>
        <v>0</v>
      </c>
      <c r="Y210" s="105">
        <f t="shared" si="63"/>
        <v>0</v>
      </c>
      <c r="Z210" s="105">
        <f t="shared" si="63"/>
        <v>0</v>
      </c>
      <c r="AA210" s="105">
        <f t="shared" si="63"/>
        <v>0</v>
      </c>
      <c r="AB210" s="105">
        <f t="shared" si="63"/>
        <v>0</v>
      </c>
      <c r="AC210" s="105">
        <f t="shared" si="63"/>
        <v>0</v>
      </c>
      <c r="AD210" s="105">
        <f t="shared" si="63"/>
        <v>0</v>
      </c>
      <c r="AE210" s="105">
        <f t="shared" si="63"/>
        <v>0</v>
      </c>
      <c r="AF210" s="105">
        <f t="shared" si="64"/>
        <v>0</v>
      </c>
    </row>
    <row r="211" spans="1:32" outlineLevel="2" x14ac:dyDescent="0.25">
      <c r="A211" s="103" t="str">
        <f t="shared" si="60"/>
        <v>SUMNERCommercial6YDOCC3W</v>
      </c>
      <c r="B211" s="103" t="s">
        <v>461</v>
      </c>
      <c r="C211" s="103" t="s">
        <v>462</v>
      </c>
      <c r="D211" s="127">
        <v>0</v>
      </c>
      <c r="E211" s="127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30">
        <f t="shared" si="61"/>
        <v>0</v>
      </c>
      <c r="S211" s="175"/>
      <c r="T211" s="105">
        <f t="shared" si="62"/>
        <v>0</v>
      </c>
      <c r="U211" s="105">
        <f t="shared" si="62"/>
        <v>0</v>
      </c>
      <c r="V211" s="105">
        <f t="shared" si="63"/>
        <v>0</v>
      </c>
      <c r="W211" s="105">
        <f t="shared" si="63"/>
        <v>0</v>
      </c>
      <c r="X211" s="105">
        <f t="shared" si="63"/>
        <v>0</v>
      </c>
      <c r="Y211" s="105">
        <f t="shared" si="63"/>
        <v>0</v>
      </c>
      <c r="Z211" s="105">
        <f t="shared" si="63"/>
        <v>0</v>
      </c>
      <c r="AA211" s="105">
        <f t="shared" si="63"/>
        <v>0</v>
      </c>
      <c r="AB211" s="105">
        <f t="shared" si="63"/>
        <v>0</v>
      </c>
      <c r="AC211" s="105">
        <f t="shared" si="63"/>
        <v>0</v>
      </c>
      <c r="AD211" s="105">
        <f t="shared" si="63"/>
        <v>0</v>
      </c>
      <c r="AE211" s="105">
        <f t="shared" si="63"/>
        <v>0</v>
      </c>
      <c r="AF211" s="105">
        <f t="shared" si="64"/>
        <v>0</v>
      </c>
    </row>
    <row r="212" spans="1:32" outlineLevel="2" x14ac:dyDescent="0.25">
      <c r="A212" s="103" t="str">
        <f t="shared" si="60"/>
        <v>SUMNERCommercial6YDOCC4W</v>
      </c>
      <c r="B212" s="103" t="s">
        <v>463</v>
      </c>
      <c r="C212" s="103" t="s">
        <v>464</v>
      </c>
      <c r="D212" s="127">
        <v>0</v>
      </c>
      <c r="E212" s="127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30">
        <f t="shared" si="61"/>
        <v>0</v>
      </c>
      <c r="S212" s="175"/>
      <c r="T212" s="105">
        <f t="shared" si="62"/>
        <v>0</v>
      </c>
      <c r="U212" s="105">
        <f t="shared" si="62"/>
        <v>0</v>
      </c>
      <c r="V212" s="105">
        <f t="shared" si="63"/>
        <v>0</v>
      </c>
      <c r="W212" s="105">
        <f t="shared" si="63"/>
        <v>0</v>
      </c>
      <c r="X212" s="105">
        <f t="shared" si="63"/>
        <v>0</v>
      </c>
      <c r="Y212" s="105">
        <f t="shared" si="63"/>
        <v>0</v>
      </c>
      <c r="Z212" s="105">
        <f t="shared" si="63"/>
        <v>0</v>
      </c>
      <c r="AA212" s="105">
        <f t="shared" si="63"/>
        <v>0</v>
      </c>
      <c r="AB212" s="105">
        <f t="shared" si="63"/>
        <v>0</v>
      </c>
      <c r="AC212" s="105">
        <f t="shared" si="63"/>
        <v>0</v>
      </c>
      <c r="AD212" s="105">
        <f t="shared" si="63"/>
        <v>0</v>
      </c>
      <c r="AE212" s="105">
        <f t="shared" si="63"/>
        <v>0</v>
      </c>
      <c r="AF212" s="105">
        <f t="shared" si="64"/>
        <v>0</v>
      </c>
    </row>
    <row r="213" spans="1:32" outlineLevel="2" x14ac:dyDescent="0.25">
      <c r="A213" s="103" t="str">
        <f t="shared" si="60"/>
        <v>SUMNERCommercial6YDOCC5W</v>
      </c>
      <c r="B213" s="103" t="s">
        <v>465</v>
      </c>
      <c r="C213" s="103" t="s">
        <v>466</v>
      </c>
      <c r="D213" s="127">
        <v>0</v>
      </c>
      <c r="E213" s="127">
        <v>0</v>
      </c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30">
        <f t="shared" si="61"/>
        <v>0</v>
      </c>
      <c r="S213" s="175"/>
      <c r="T213" s="105">
        <f t="shared" si="62"/>
        <v>0</v>
      </c>
      <c r="U213" s="105">
        <f t="shared" si="62"/>
        <v>0</v>
      </c>
      <c r="V213" s="105">
        <f t="shared" si="63"/>
        <v>0</v>
      </c>
      <c r="W213" s="105">
        <f t="shared" si="63"/>
        <v>0</v>
      </c>
      <c r="X213" s="105">
        <f t="shared" si="63"/>
        <v>0</v>
      </c>
      <c r="Y213" s="105">
        <f t="shared" si="63"/>
        <v>0</v>
      </c>
      <c r="Z213" s="105">
        <f t="shared" si="63"/>
        <v>0</v>
      </c>
      <c r="AA213" s="105">
        <f t="shared" si="63"/>
        <v>0</v>
      </c>
      <c r="AB213" s="105">
        <f t="shared" si="63"/>
        <v>0</v>
      </c>
      <c r="AC213" s="105">
        <f t="shared" si="63"/>
        <v>0</v>
      </c>
      <c r="AD213" s="105">
        <f t="shared" si="63"/>
        <v>0</v>
      </c>
      <c r="AE213" s="105">
        <f t="shared" si="63"/>
        <v>0</v>
      </c>
      <c r="AF213" s="105">
        <f t="shared" si="64"/>
        <v>0</v>
      </c>
    </row>
    <row r="214" spans="1:32" outlineLevel="2" x14ac:dyDescent="0.25">
      <c r="A214" s="103" t="str">
        <f t="shared" si="60"/>
        <v>SUMNERCommercial6YDOCCEW</v>
      </c>
      <c r="B214" s="103" t="s">
        <v>467</v>
      </c>
      <c r="C214" s="103" t="s">
        <v>468</v>
      </c>
      <c r="D214" s="127">
        <v>0</v>
      </c>
      <c r="E214" s="127">
        <v>0</v>
      </c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30">
        <f t="shared" si="61"/>
        <v>0</v>
      </c>
      <c r="S214" s="175"/>
      <c r="T214" s="105">
        <f t="shared" si="62"/>
        <v>0</v>
      </c>
      <c r="U214" s="105">
        <f t="shared" si="62"/>
        <v>0</v>
      </c>
      <c r="V214" s="105">
        <f t="shared" si="63"/>
        <v>0</v>
      </c>
      <c r="W214" s="105">
        <f t="shared" si="63"/>
        <v>0</v>
      </c>
      <c r="X214" s="105">
        <f t="shared" si="63"/>
        <v>0</v>
      </c>
      <c r="Y214" s="105">
        <f t="shared" si="63"/>
        <v>0</v>
      </c>
      <c r="Z214" s="105">
        <f t="shared" si="63"/>
        <v>0</v>
      </c>
      <c r="AA214" s="105">
        <f t="shared" ref="AA214:AE221" si="65">+IFERROR(M214/$E214,0)</f>
        <v>0</v>
      </c>
      <c r="AB214" s="105">
        <f t="shared" si="65"/>
        <v>0</v>
      </c>
      <c r="AC214" s="105">
        <f t="shared" si="65"/>
        <v>0</v>
      </c>
      <c r="AD214" s="105">
        <f t="shared" si="65"/>
        <v>0</v>
      </c>
      <c r="AE214" s="105">
        <f t="shared" si="65"/>
        <v>0</v>
      </c>
      <c r="AF214" s="105">
        <f t="shared" si="64"/>
        <v>0</v>
      </c>
    </row>
    <row r="215" spans="1:32" outlineLevel="2" x14ac:dyDescent="0.25">
      <c r="A215" s="103" t="str">
        <f t="shared" si="60"/>
        <v>SUMNERCommercial90COM1E</v>
      </c>
      <c r="B215" s="103" t="s">
        <v>469</v>
      </c>
      <c r="C215" s="103" t="s">
        <v>470</v>
      </c>
      <c r="D215" s="127">
        <v>0</v>
      </c>
      <c r="E215" s="127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30">
        <f t="shared" si="61"/>
        <v>0</v>
      </c>
      <c r="S215" s="175"/>
      <c r="T215" s="105">
        <f t="shared" si="62"/>
        <v>0</v>
      </c>
      <c r="U215" s="105">
        <f t="shared" si="62"/>
        <v>0</v>
      </c>
      <c r="V215" s="105">
        <f t="shared" ref="V215:Z221" si="66">+IFERROR(H215/$E215,0)</f>
        <v>0</v>
      </c>
      <c r="W215" s="105">
        <f t="shared" si="66"/>
        <v>0</v>
      </c>
      <c r="X215" s="105">
        <f t="shared" si="66"/>
        <v>0</v>
      </c>
      <c r="Y215" s="105">
        <f t="shared" si="66"/>
        <v>0</v>
      </c>
      <c r="Z215" s="105">
        <f t="shared" si="66"/>
        <v>0</v>
      </c>
      <c r="AA215" s="105">
        <f t="shared" si="65"/>
        <v>0</v>
      </c>
      <c r="AB215" s="105">
        <f t="shared" si="65"/>
        <v>0</v>
      </c>
      <c r="AC215" s="105">
        <f t="shared" si="65"/>
        <v>0</v>
      </c>
      <c r="AD215" s="105">
        <f t="shared" si="65"/>
        <v>0</v>
      </c>
      <c r="AE215" s="105">
        <f t="shared" si="65"/>
        <v>0</v>
      </c>
      <c r="AF215" s="105">
        <f t="shared" si="64"/>
        <v>0</v>
      </c>
    </row>
    <row r="216" spans="1:32" outlineLevel="2" x14ac:dyDescent="0.25">
      <c r="A216" s="103" t="str">
        <f t="shared" si="60"/>
        <v>SUMNERCommercial90COM1W</v>
      </c>
      <c r="B216" s="103" t="s">
        <v>471</v>
      </c>
      <c r="C216" s="103" t="s">
        <v>472</v>
      </c>
      <c r="D216" s="127">
        <v>0</v>
      </c>
      <c r="E216" s="127">
        <v>0</v>
      </c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30">
        <f t="shared" si="61"/>
        <v>0</v>
      </c>
      <c r="S216" s="175"/>
      <c r="T216" s="105">
        <f t="shared" si="62"/>
        <v>0</v>
      </c>
      <c r="U216" s="105">
        <f t="shared" si="62"/>
        <v>0</v>
      </c>
      <c r="V216" s="105">
        <f t="shared" si="66"/>
        <v>0</v>
      </c>
      <c r="W216" s="105">
        <f t="shared" si="66"/>
        <v>0</v>
      </c>
      <c r="X216" s="105">
        <f t="shared" si="66"/>
        <v>0</v>
      </c>
      <c r="Y216" s="105">
        <f t="shared" si="66"/>
        <v>0</v>
      </c>
      <c r="Z216" s="105">
        <f t="shared" si="66"/>
        <v>0</v>
      </c>
      <c r="AA216" s="105">
        <f t="shared" si="65"/>
        <v>0</v>
      </c>
      <c r="AB216" s="105">
        <f t="shared" si="65"/>
        <v>0</v>
      </c>
      <c r="AC216" s="105">
        <f t="shared" si="65"/>
        <v>0</v>
      </c>
      <c r="AD216" s="105">
        <f t="shared" si="65"/>
        <v>0</v>
      </c>
      <c r="AE216" s="105">
        <f t="shared" si="65"/>
        <v>0</v>
      </c>
      <c r="AF216" s="105">
        <f t="shared" si="64"/>
        <v>0</v>
      </c>
    </row>
    <row r="217" spans="1:32" outlineLevel="2" x14ac:dyDescent="0.25">
      <c r="A217" s="103" t="str">
        <f t="shared" si="60"/>
        <v>SUMNERCommercial90COM2W</v>
      </c>
      <c r="B217" s="103" t="s">
        <v>473</v>
      </c>
      <c r="C217" s="103" t="s">
        <v>474</v>
      </c>
      <c r="D217" s="127">
        <v>0</v>
      </c>
      <c r="E217" s="127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30">
        <f t="shared" si="61"/>
        <v>0</v>
      </c>
      <c r="S217" s="175"/>
      <c r="T217" s="105">
        <f t="shared" si="62"/>
        <v>0</v>
      </c>
      <c r="U217" s="105">
        <f t="shared" si="62"/>
        <v>0</v>
      </c>
      <c r="V217" s="105">
        <f t="shared" si="66"/>
        <v>0</v>
      </c>
      <c r="W217" s="105">
        <f t="shared" si="66"/>
        <v>0</v>
      </c>
      <c r="X217" s="105">
        <f t="shared" si="66"/>
        <v>0</v>
      </c>
      <c r="Y217" s="105">
        <f t="shared" si="66"/>
        <v>0</v>
      </c>
      <c r="Z217" s="105">
        <f t="shared" si="66"/>
        <v>0</v>
      </c>
      <c r="AA217" s="105">
        <f t="shared" si="65"/>
        <v>0</v>
      </c>
      <c r="AB217" s="105">
        <f t="shared" si="65"/>
        <v>0</v>
      </c>
      <c r="AC217" s="105">
        <f t="shared" si="65"/>
        <v>0</v>
      </c>
      <c r="AD217" s="105">
        <f t="shared" si="65"/>
        <v>0</v>
      </c>
      <c r="AE217" s="105">
        <f t="shared" si="65"/>
        <v>0</v>
      </c>
      <c r="AF217" s="105">
        <f t="shared" si="64"/>
        <v>0</v>
      </c>
    </row>
    <row r="218" spans="1:32" outlineLevel="2" x14ac:dyDescent="0.25">
      <c r="A218" s="103" t="str">
        <f t="shared" si="60"/>
        <v>SUMNERCommercial90FOOD1E</v>
      </c>
      <c r="B218" s="103" t="s">
        <v>475</v>
      </c>
      <c r="C218" s="103" t="s">
        <v>476</v>
      </c>
      <c r="D218" s="127">
        <v>0</v>
      </c>
      <c r="E218" s="127">
        <v>0</v>
      </c>
      <c r="F218" s="12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30">
        <f t="shared" si="61"/>
        <v>0</v>
      </c>
      <c r="S218" s="175"/>
      <c r="T218" s="105">
        <f t="shared" si="62"/>
        <v>0</v>
      </c>
      <c r="U218" s="105">
        <f t="shared" si="62"/>
        <v>0</v>
      </c>
      <c r="V218" s="105">
        <f t="shared" si="66"/>
        <v>0</v>
      </c>
      <c r="W218" s="105">
        <f t="shared" si="66"/>
        <v>0</v>
      </c>
      <c r="X218" s="105">
        <f t="shared" si="66"/>
        <v>0</v>
      </c>
      <c r="Y218" s="105">
        <f t="shared" si="66"/>
        <v>0</v>
      </c>
      <c r="Z218" s="105">
        <f t="shared" si="66"/>
        <v>0</v>
      </c>
      <c r="AA218" s="105">
        <f t="shared" si="65"/>
        <v>0</v>
      </c>
      <c r="AB218" s="105">
        <f t="shared" si="65"/>
        <v>0</v>
      </c>
      <c r="AC218" s="105">
        <f t="shared" si="65"/>
        <v>0</v>
      </c>
      <c r="AD218" s="105">
        <f t="shared" si="65"/>
        <v>0</v>
      </c>
      <c r="AE218" s="105">
        <f t="shared" si="65"/>
        <v>0</v>
      </c>
      <c r="AF218" s="105">
        <f t="shared" si="64"/>
        <v>0</v>
      </c>
    </row>
    <row r="219" spans="1:32" outlineLevel="2" x14ac:dyDescent="0.25">
      <c r="A219" s="103" t="str">
        <f t="shared" si="60"/>
        <v>SUMNERCommercial96FOOD1W</v>
      </c>
      <c r="B219" s="103" t="s">
        <v>477</v>
      </c>
      <c r="C219" s="103" t="s">
        <v>478</v>
      </c>
      <c r="D219" s="127">
        <v>0</v>
      </c>
      <c r="E219" s="127">
        <v>0</v>
      </c>
      <c r="F219" s="129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0</v>
      </c>
      <c r="P219" s="129">
        <v>0</v>
      </c>
      <c r="Q219" s="129">
        <v>0</v>
      </c>
      <c r="R219" s="130">
        <f t="shared" si="61"/>
        <v>0</v>
      </c>
      <c r="S219" s="175"/>
      <c r="T219" s="105">
        <f t="shared" si="62"/>
        <v>0</v>
      </c>
      <c r="U219" s="105">
        <f t="shared" si="62"/>
        <v>0</v>
      </c>
      <c r="V219" s="105">
        <f t="shared" si="66"/>
        <v>0</v>
      </c>
      <c r="W219" s="105">
        <f t="shared" si="66"/>
        <v>0</v>
      </c>
      <c r="X219" s="105">
        <f t="shared" si="66"/>
        <v>0</v>
      </c>
      <c r="Y219" s="105">
        <f t="shared" si="66"/>
        <v>0</v>
      </c>
      <c r="Z219" s="105">
        <f t="shared" si="66"/>
        <v>0</v>
      </c>
      <c r="AA219" s="105">
        <f t="shared" si="65"/>
        <v>0</v>
      </c>
      <c r="AB219" s="105">
        <f t="shared" si="65"/>
        <v>0</v>
      </c>
      <c r="AC219" s="105">
        <f t="shared" si="65"/>
        <v>0</v>
      </c>
      <c r="AD219" s="105">
        <f t="shared" si="65"/>
        <v>0</v>
      </c>
      <c r="AE219" s="105">
        <f t="shared" si="65"/>
        <v>0</v>
      </c>
      <c r="AF219" s="105">
        <f t="shared" si="64"/>
        <v>0</v>
      </c>
    </row>
    <row r="220" spans="1:32" outlineLevel="2" x14ac:dyDescent="0.25">
      <c r="A220" s="103" t="str">
        <f t="shared" si="60"/>
        <v>SUMNERCommercialRECYCOMPHR</v>
      </c>
      <c r="B220" s="103" t="s">
        <v>481</v>
      </c>
      <c r="C220" s="103" t="s">
        <v>482</v>
      </c>
      <c r="D220" s="127">
        <v>0</v>
      </c>
      <c r="E220" s="127">
        <v>0</v>
      </c>
      <c r="F220" s="129">
        <v>0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29">
        <v>0</v>
      </c>
      <c r="O220" s="129">
        <v>0</v>
      </c>
      <c r="P220" s="129">
        <v>0</v>
      </c>
      <c r="Q220" s="129">
        <v>0</v>
      </c>
      <c r="R220" s="130">
        <f t="shared" si="61"/>
        <v>0</v>
      </c>
      <c r="S220" s="175"/>
      <c r="T220" s="105">
        <f t="shared" si="62"/>
        <v>0</v>
      </c>
      <c r="U220" s="105">
        <f t="shared" si="62"/>
        <v>0</v>
      </c>
      <c r="V220" s="105">
        <f t="shared" si="66"/>
        <v>0</v>
      </c>
      <c r="W220" s="105">
        <f t="shared" si="66"/>
        <v>0</v>
      </c>
      <c r="X220" s="105">
        <f t="shared" si="66"/>
        <v>0</v>
      </c>
      <c r="Y220" s="105">
        <f t="shared" si="66"/>
        <v>0</v>
      </c>
      <c r="Z220" s="105">
        <f t="shared" si="66"/>
        <v>0</v>
      </c>
      <c r="AA220" s="105">
        <f t="shared" si="65"/>
        <v>0</v>
      </c>
      <c r="AB220" s="105">
        <f t="shared" si="65"/>
        <v>0</v>
      </c>
      <c r="AC220" s="105">
        <f t="shared" si="65"/>
        <v>0</v>
      </c>
      <c r="AD220" s="105">
        <f t="shared" si="65"/>
        <v>0</v>
      </c>
      <c r="AE220" s="105">
        <f t="shared" si="65"/>
        <v>0</v>
      </c>
      <c r="AF220" s="105">
        <f t="shared" si="64"/>
        <v>0</v>
      </c>
    </row>
    <row r="221" spans="1:32" outlineLevel="2" x14ac:dyDescent="0.25">
      <c r="A221" s="103" t="str">
        <f t="shared" si="60"/>
        <v>SUMNERCommercialRECYSVC</v>
      </c>
      <c r="B221" s="103" t="s">
        <v>479</v>
      </c>
      <c r="C221" s="103" t="s">
        <v>480</v>
      </c>
      <c r="D221" s="127">
        <v>0</v>
      </c>
      <c r="E221" s="127">
        <v>0</v>
      </c>
      <c r="F221" s="129">
        <v>0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30">
        <f t="shared" si="61"/>
        <v>0</v>
      </c>
      <c r="S221" s="175"/>
      <c r="T221" s="105">
        <f t="shared" si="62"/>
        <v>0</v>
      </c>
      <c r="U221" s="105">
        <f>+IFERROR(G221/$D221,0)</f>
        <v>0</v>
      </c>
      <c r="V221" s="105">
        <f t="shared" si="66"/>
        <v>0</v>
      </c>
      <c r="W221" s="105">
        <f t="shared" si="66"/>
        <v>0</v>
      </c>
      <c r="X221" s="105">
        <f t="shared" si="66"/>
        <v>0</v>
      </c>
      <c r="Y221" s="105">
        <f t="shared" si="66"/>
        <v>0</v>
      </c>
      <c r="Z221" s="105">
        <f t="shared" si="66"/>
        <v>0</v>
      </c>
      <c r="AA221" s="105">
        <f t="shared" si="65"/>
        <v>0</v>
      </c>
      <c r="AB221" s="105">
        <f t="shared" si="65"/>
        <v>0</v>
      </c>
      <c r="AC221" s="105">
        <f t="shared" si="65"/>
        <v>0</v>
      </c>
      <c r="AD221" s="105">
        <f t="shared" si="65"/>
        <v>0</v>
      </c>
      <c r="AE221" s="105">
        <f t="shared" si="65"/>
        <v>0</v>
      </c>
      <c r="AF221" s="105">
        <f t="shared" si="64"/>
        <v>0</v>
      </c>
    </row>
    <row r="222" spans="1:32" outlineLevel="1" x14ac:dyDescent="0.25">
      <c r="D222" s="127"/>
      <c r="E222" s="127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30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</row>
    <row r="223" spans="1:32" outlineLevel="1" x14ac:dyDescent="0.25">
      <c r="C223" s="135" t="s">
        <v>486</v>
      </c>
      <c r="D223" s="127"/>
      <c r="E223" s="127"/>
      <c r="F223" s="136">
        <f t="shared" ref="F223:R223" si="67">SUM(F189:F222)</f>
        <v>0</v>
      </c>
      <c r="G223" s="136">
        <f t="shared" si="67"/>
        <v>0</v>
      </c>
      <c r="H223" s="136">
        <f t="shared" si="67"/>
        <v>0</v>
      </c>
      <c r="I223" s="136">
        <f t="shared" si="67"/>
        <v>0</v>
      </c>
      <c r="J223" s="136">
        <f t="shared" si="67"/>
        <v>0</v>
      </c>
      <c r="K223" s="136">
        <f t="shared" si="67"/>
        <v>0</v>
      </c>
      <c r="L223" s="136">
        <f t="shared" si="67"/>
        <v>0</v>
      </c>
      <c r="M223" s="136">
        <f t="shared" si="67"/>
        <v>0</v>
      </c>
      <c r="N223" s="136">
        <f t="shared" si="67"/>
        <v>0</v>
      </c>
      <c r="O223" s="136">
        <f t="shared" si="67"/>
        <v>0</v>
      </c>
      <c r="P223" s="136">
        <f t="shared" si="67"/>
        <v>0</v>
      </c>
      <c r="Q223" s="136">
        <f t="shared" si="67"/>
        <v>0</v>
      </c>
      <c r="R223" s="136">
        <f t="shared" si="67"/>
        <v>0</v>
      </c>
      <c r="T223" s="137">
        <f>SUM(T189:T219,T221)</f>
        <v>0</v>
      </c>
      <c r="U223" s="137">
        <f t="shared" ref="U223:AF223" si="68">SUM(U189:U219,U221)</f>
        <v>0</v>
      </c>
      <c r="V223" s="137">
        <f t="shared" si="68"/>
        <v>0</v>
      </c>
      <c r="W223" s="137">
        <f t="shared" si="68"/>
        <v>0</v>
      </c>
      <c r="X223" s="137">
        <f t="shared" si="68"/>
        <v>0</v>
      </c>
      <c r="Y223" s="137">
        <f t="shared" si="68"/>
        <v>0</v>
      </c>
      <c r="Z223" s="137">
        <f t="shared" si="68"/>
        <v>0</v>
      </c>
      <c r="AA223" s="137">
        <f t="shared" si="68"/>
        <v>0</v>
      </c>
      <c r="AB223" s="137">
        <f t="shared" si="68"/>
        <v>0</v>
      </c>
      <c r="AC223" s="137">
        <f t="shared" si="68"/>
        <v>0</v>
      </c>
      <c r="AD223" s="137">
        <f t="shared" si="68"/>
        <v>0</v>
      </c>
      <c r="AE223" s="137">
        <f t="shared" si="68"/>
        <v>0</v>
      </c>
      <c r="AF223" s="137">
        <f t="shared" si="68"/>
        <v>0</v>
      </c>
    </row>
    <row r="224" spans="1:32" outlineLevel="1" x14ac:dyDescent="0.25">
      <c r="C224" s="135"/>
      <c r="D224" s="127"/>
      <c r="E224" s="127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30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  <c r="AE224" s="105"/>
      <c r="AF224" s="105"/>
    </row>
    <row r="225" spans="1:32" outlineLevel="1" x14ac:dyDescent="0.25">
      <c r="A225" s="103" t="s">
        <v>863</v>
      </c>
      <c r="B225" s="7" t="s">
        <v>488</v>
      </c>
      <c r="C225" s="135"/>
      <c r="D225" s="127"/>
      <c r="E225" s="127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30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5"/>
      <c r="AD225" s="105"/>
      <c r="AE225" s="105"/>
      <c r="AF225" s="105"/>
    </row>
    <row r="226" spans="1:32" outlineLevel="2" x14ac:dyDescent="0.25">
      <c r="A226" s="103" t="str">
        <f t="shared" ref="A226:A274" si="69">+$A$4&amp;$A$225&amp;B226</f>
        <v>SUMNERMulti-Family32MW1</v>
      </c>
      <c r="B226" s="103" t="s">
        <v>489</v>
      </c>
      <c r="C226" s="103" t="s">
        <v>490</v>
      </c>
      <c r="D226" s="127">
        <v>0</v>
      </c>
      <c r="E226" s="127">
        <v>0</v>
      </c>
      <c r="F226" s="12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30">
        <f t="shared" ref="R226:R274" si="70">+SUM(F226:Q226)</f>
        <v>0</v>
      </c>
      <c r="S226" s="175"/>
      <c r="T226" s="105">
        <f t="shared" ref="T226:U241" si="71">+IFERROR(F226/$D226,0)</f>
        <v>0</v>
      </c>
      <c r="U226" s="105">
        <f>+IFERROR(G226/$D226,0)</f>
        <v>0</v>
      </c>
      <c r="V226" s="105">
        <f t="shared" ref="V226:AE251" si="72">+IFERROR(H226/$E226,0)</f>
        <v>0</v>
      </c>
      <c r="W226" s="105">
        <f t="shared" si="72"/>
        <v>0</v>
      </c>
      <c r="X226" s="105">
        <f t="shared" si="72"/>
        <v>0</v>
      </c>
      <c r="Y226" s="105">
        <f t="shared" si="72"/>
        <v>0</v>
      </c>
      <c r="Z226" s="105">
        <f t="shared" si="72"/>
        <v>0</v>
      </c>
      <c r="AA226" s="105">
        <f t="shared" si="72"/>
        <v>0</v>
      </c>
      <c r="AB226" s="105">
        <f t="shared" si="72"/>
        <v>0</v>
      </c>
      <c r="AC226" s="105">
        <f t="shared" si="72"/>
        <v>0</v>
      </c>
      <c r="AD226" s="105">
        <f t="shared" si="72"/>
        <v>0</v>
      </c>
      <c r="AE226" s="105">
        <f t="shared" si="72"/>
        <v>0</v>
      </c>
      <c r="AF226" s="105">
        <f t="shared" ref="AF226:AF274" si="73">+SUM(T226:AE226)/$AD$2</f>
        <v>0</v>
      </c>
    </row>
    <row r="227" spans="1:32" outlineLevel="2" x14ac:dyDescent="0.25">
      <c r="A227" s="103" t="str">
        <f t="shared" si="69"/>
        <v>SUMNERMulti-Family32MW1NR</v>
      </c>
      <c r="B227" s="103" t="s">
        <v>491</v>
      </c>
      <c r="C227" s="103" t="s">
        <v>492</v>
      </c>
      <c r="D227" s="127">
        <v>0</v>
      </c>
      <c r="E227" s="127">
        <v>0</v>
      </c>
      <c r="F227" s="12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30">
        <f t="shared" si="70"/>
        <v>0</v>
      </c>
      <c r="S227" s="175"/>
      <c r="T227" s="105">
        <f t="shared" si="71"/>
        <v>0</v>
      </c>
      <c r="U227" s="105">
        <f t="shared" si="71"/>
        <v>0</v>
      </c>
      <c r="V227" s="105">
        <f t="shared" si="72"/>
        <v>0</v>
      </c>
      <c r="W227" s="105">
        <f t="shared" si="72"/>
        <v>0</v>
      </c>
      <c r="X227" s="105">
        <f t="shared" si="72"/>
        <v>0</v>
      </c>
      <c r="Y227" s="105">
        <f t="shared" si="72"/>
        <v>0</v>
      </c>
      <c r="Z227" s="105">
        <f t="shared" si="72"/>
        <v>0</v>
      </c>
      <c r="AA227" s="105">
        <f t="shared" si="72"/>
        <v>0</v>
      </c>
      <c r="AB227" s="105">
        <f t="shared" si="72"/>
        <v>0</v>
      </c>
      <c r="AC227" s="105">
        <f t="shared" si="72"/>
        <v>0</v>
      </c>
      <c r="AD227" s="105">
        <f t="shared" si="72"/>
        <v>0</v>
      </c>
      <c r="AE227" s="105">
        <f t="shared" si="72"/>
        <v>0</v>
      </c>
      <c r="AF227" s="105">
        <f t="shared" si="73"/>
        <v>0</v>
      </c>
    </row>
    <row r="228" spans="1:32" outlineLevel="2" x14ac:dyDescent="0.25">
      <c r="A228" s="103" t="str">
        <f t="shared" si="69"/>
        <v>SUMNERMulti-Family32MW2</v>
      </c>
      <c r="B228" s="103" t="s">
        <v>493</v>
      </c>
      <c r="C228" s="103" t="s">
        <v>494</v>
      </c>
      <c r="D228" s="127">
        <v>0</v>
      </c>
      <c r="E228" s="127">
        <v>0</v>
      </c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30">
        <f t="shared" si="70"/>
        <v>0</v>
      </c>
      <c r="S228" s="175"/>
      <c r="T228" s="105">
        <f t="shared" si="71"/>
        <v>0</v>
      </c>
      <c r="U228" s="105">
        <f t="shared" si="71"/>
        <v>0</v>
      </c>
      <c r="V228" s="105">
        <f t="shared" si="72"/>
        <v>0</v>
      </c>
      <c r="W228" s="105">
        <f t="shared" si="72"/>
        <v>0</v>
      </c>
      <c r="X228" s="105">
        <f t="shared" si="72"/>
        <v>0</v>
      </c>
      <c r="Y228" s="105">
        <f t="shared" si="72"/>
        <v>0</v>
      </c>
      <c r="Z228" s="105">
        <f t="shared" si="72"/>
        <v>0</v>
      </c>
      <c r="AA228" s="105">
        <f t="shared" si="72"/>
        <v>0</v>
      </c>
      <c r="AB228" s="105">
        <f t="shared" si="72"/>
        <v>0</v>
      </c>
      <c r="AC228" s="105">
        <f t="shared" si="72"/>
        <v>0</v>
      </c>
      <c r="AD228" s="105">
        <f t="shared" si="72"/>
        <v>0</v>
      </c>
      <c r="AE228" s="105">
        <f t="shared" si="72"/>
        <v>0</v>
      </c>
      <c r="AF228" s="105">
        <f t="shared" si="73"/>
        <v>0</v>
      </c>
    </row>
    <row r="229" spans="1:32" outlineLevel="2" x14ac:dyDescent="0.25">
      <c r="A229" s="103" t="str">
        <f t="shared" si="69"/>
        <v>SUMNERMulti-Family32MW3</v>
      </c>
      <c r="B229" s="103" t="s">
        <v>495</v>
      </c>
      <c r="C229" s="103" t="s">
        <v>496</v>
      </c>
      <c r="D229" s="127">
        <v>0</v>
      </c>
      <c r="E229" s="127">
        <v>0</v>
      </c>
      <c r="F229" s="12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30">
        <f t="shared" si="70"/>
        <v>0</v>
      </c>
      <c r="S229" s="175"/>
      <c r="T229" s="105">
        <f t="shared" si="71"/>
        <v>0</v>
      </c>
      <c r="U229" s="105">
        <f t="shared" si="71"/>
        <v>0</v>
      </c>
      <c r="V229" s="105">
        <f t="shared" si="72"/>
        <v>0</v>
      </c>
      <c r="W229" s="105">
        <f t="shared" si="72"/>
        <v>0</v>
      </c>
      <c r="X229" s="105">
        <f t="shared" si="72"/>
        <v>0</v>
      </c>
      <c r="Y229" s="105">
        <f t="shared" si="72"/>
        <v>0</v>
      </c>
      <c r="Z229" s="105">
        <f t="shared" si="72"/>
        <v>0</v>
      </c>
      <c r="AA229" s="105">
        <f t="shared" si="72"/>
        <v>0</v>
      </c>
      <c r="AB229" s="105">
        <f t="shared" si="72"/>
        <v>0</v>
      </c>
      <c r="AC229" s="105">
        <f t="shared" si="72"/>
        <v>0</v>
      </c>
      <c r="AD229" s="105">
        <f t="shared" si="72"/>
        <v>0</v>
      </c>
      <c r="AE229" s="105">
        <f t="shared" si="72"/>
        <v>0</v>
      </c>
      <c r="AF229" s="105">
        <f t="shared" si="73"/>
        <v>0</v>
      </c>
    </row>
    <row r="230" spans="1:32" outlineLevel="2" x14ac:dyDescent="0.25">
      <c r="A230" s="103" t="str">
        <f t="shared" si="69"/>
        <v>SUMNERMulti-Family32MW3NR</v>
      </c>
      <c r="B230" s="103" t="s">
        <v>497</v>
      </c>
      <c r="C230" s="103" t="s">
        <v>498</v>
      </c>
      <c r="D230" s="127">
        <v>0</v>
      </c>
      <c r="E230" s="127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30">
        <f t="shared" si="70"/>
        <v>0</v>
      </c>
      <c r="S230" s="175"/>
      <c r="T230" s="105">
        <f t="shared" si="71"/>
        <v>0</v>
      </c>
      <c r="U230" s="105">
        <f t="shared" si="71"/>
        <v>0</v>
      </c>
      <c r="V230" s="105">
        <f t="shared" si="72"/>
        <v>0</v>
      </c>
      <c r="W230" s="105">
        <f t="shared" si="72"/>
        <v>0</v>
      </c>
      <c r="X230" s="105">
        <f t="shared" si="72"/>
        <v>0</v>
      </c>
      <c r="Y230" s="105">
        <f t="shared" si="72"/>
        <v>0</v>
      </c>
      <c r="Z230" s="105">
        <f t="shared" si="72"/>
        <v>0</v>
      </c>
      <c r="AA230" s="105">
        <f t="shared" si="72"/>
        <v>0</v>
      </c>
      <c r="AB230" s="105">
        <f t="shared" si="72"/>
        <v>0</v>
      </c>
      <c r="AC230" s="105">
        <f t="shared" si="72"/>
        <v>0</v>
      </c>
      <c r="AD230" s="105">
        <f t="shared" si="72"/>
        <v>0</v>
      </c>
      <c r="AE230" s="105">
        <f t="shared" si="72"/>
        <v>0</v>
      </c>
      <c r="AF230" s="105">
        <f t="shared" si="73"/>
        <v>0</v>
      </c>
    </row>
    <row r="231" spans="1:32" outlineLevel="2" x14ac:dyDescent="0.25">
      <c r="A231" s="103" t="str">
        <f t="shared" si="69"/>
        <v>SUMNERMulti-Family32MW4</v>
      </c>
      <c r="B231" s="103" t="s">
        <v>499</v>
      </c>
      <c r="C231" s="103" t="s">
        <v>500</v>
      </c>
      <c r="D231" s="127">
        <v>0</v>
      </c>
      <c r="E231" s="127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30">
        <f t="shared" si="70"/>
        <v>0</v>
      </c>
      <c r="S231" s="175"/>
      <c r="T231" s="105">
        <f t="shared" si="71"/>
        <v>0</v>
      </c>
      <c r="U231" s="105">
        <f t="shared" si="71"/>
        <v>0</v>
      </c>
      <c r="V231" s="105">
        <f t="shared" si="72"/>
        <v>0</v>
      </c>
      <c r="W231" s="105">
        <f t="shared" si="72"/>
        <v>0</v>
      </c>
      <c r="X231" s="105">
        <f t="shared" si="72"/>
        <v>0</v>
      </c>
      <c r="Y231" s="105">
        <f t="shared" si="72"/>
        <v>0</v>
      </c>
      <c r="Z231" s="105">
        <f t="shared" si="72"/>
        <v>0</v>
      </c>
      <c r="AA231" s="105">
        <f t="shared" si="72"/>
        <v>0</v>
      </c>
      <c r="AB231" s="105">
        <f t="shared" si="72"/>
        <v>0</v>
      </c>
      <c r="AC231" s="105">
        <f t="shared" si="72"/>
        <v>0</v>
      </c>
      <c r="AD231" s="105">
        <f t="shared" si="72"/>
        <v>0</v>
      </c>
      <c r="AE231" s="105">
        <f t="shared" si="72"/>
        <v>0</v>
      </c>
      <c r="AF231" s="105">
        <f t="shared" si="73"/>
        <v>0</v>
      </c>
    </row>
    <row r="232" spans="1:32" outlineLevel="2" x14ac:dyDescent="0.25">
      <c r="A232" s="103" t="str">
        <f t="shared" si="69"/>
        <v>SUMNERMulti-Family32MW4NR</v>
      </c>
      <c r="B232" s="103" t="s">
        <v>501</v>
      </c>
      <c r="C232" s="103" t="s">
        <v>502</v>
      </c>
      <c r="D232" s="127">
        <v>0</v>
      </c>
      <c r="E232" s="127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30">
        <f t="shared" si="70"/>
        <v>0</v>
      </c>
      <c r="S232" s="175"/>
      <c r="T232" s="105">
        <f t="shared" si="71"/>
        <v>0</v>
      </c>
      <c r="U232" s="105">
        <f t="shared" si="71"/>
        <v>0</v>
      </c>
      <c r="V232" s="105">
        <f t="shared" si="72"/>
        <v>0</v>
      </c>
      <c r="W232" s="105">
        <f t="shared" si="72"/>
        <v>0</v>
      </c>
      <c r="X232" s="105">
        <f t="shared" si="72"/>
        <v>0</v>
      </c>
      <c r="Y232" s="105">
        <f t="shared" si="72"/>
        <v>0</v>
      </c>
      <c r="Z232" s="105">
        <f t="shared" si="72"/>
        <v>0</v>
      </c>
      <c r="AA232" s="105">
        <f t="shared" si="72"/>
        <v>0</v>
      </c>
      <c r="AB232" s="105">
        <f t="shared" si="72"/>
        <v>0</v>
      </c>
      <c r="AC232" s="105">
        <f t="shared" si="72"/>
        <v>0</v>
      </c>
      <c r="AD232" s="105">
        <f t="shared" si="72"/>
        <v>0</v>
      </c>
      <c r="AE232" s="105">
        <f t="shared" si="72"/>
        <v>0</v>
      </c>
      <c r="AF232" s="105">
        <f t="shared" si="73"/>
        <v>0</v>
      </c>
    </row>
    <row r="233" spans="1:32" outlineLevel="2" x14ac:dyDescent="0.25">
      <c r="A233" s="103" t="str">
        <f t="shared" si="69"/>
        <v>SUMNERMulti-Family32MW5</v>
      </c>
      <c r="B233" s="103" t="s">
        <v>503</v>
      </c>
      <c r="C233" s="103" t="s">
        <v>504</v>
      </c>
      <c r="D233" s="127">
        <v>0</v>
      </c>
      <c r="E233" s="127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30">
        <f t="shared" si="70"/>
        <v>0</v>
      </c>
      <c r="S233" s="175"/>
      <c r="T233" s="105">
        <f t="shared" si="71"/>
        <v>0</v>
      </c>
      <c r="U233" s="105">
        <f t="shared" si="71"/>
        <v>0</v>
      </c>
      <c r="V233" s="105">
        <f t="shared" si="72"/>
        <v>0</v>
      </c>
      <c r="W233" s="105">
        <f t="shared" si="72"/>
        <v>0</v>
      </c>
      <c r="X233" s="105">
        <f t="shared" si="72"/>
        <v>0</v>
      </c>
      <c r="Y233" s="105">
        <f t="shared" si="72"/>
        <v>0</v>
      </c>
      <c r="Z233" s="105">
        <f t="shared" si="72"/>
        <v>0</v>
      </c>
      <c r="AA233" s="105">
        <f t="shared" si="72"/>
        <v>0</v>
      </c>
      <c r="AB233" s="105">
        <f t="shared" si="72"/>
        <v>0</v>
      </c>
      <c r="AC233" s="105">
        <f t="shared" si="72"/>
        <v>0</v>
      </c>
      <c r="AD233" s="105">
        <f t="shared" si="72"/>
        <v>0</v>
      </c>
      <c r="AE233" s="105">
        <f t="shared" si="72"/>
        <v>0</v>
      </c>
      <c r="AF233" s="105">
        <f t="shared" si="73"/>
        <v>0</v>
      </c>
    </row>
    <row r="234" spans="1:32" outlineLevel="2" x14ac:dyDescent="0.25">
      <c r="A234" s="103" t="str">
        <f t="shared" si="69"/>
        <v>SUMNERMulti-FamilyMIMPCN</v>
      </c>
      <c r="B234" s="103" t="s">
        <v>571</v>
      </c>
      <c r="C234" s="103" t="s">
        <v>572</v>
      </c>
      <c r="D234" s="127">
        <v>0</v>
      </c>
      <c r="E234" s="127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30">
        <f t="shared" si="70"/>
        <v>0</v>
      </c>
      <c r="S234" s="175"/>
      <c r="T234" s="105">
        <f t="shared" si="71"/>
        <v>0</v>
      </c>
      <c r="U234" s="105">
        <f t="shared" si="71"/>
        <v>0</v>
      </c>
      <c r="V234" s="105">
        <f t="shared" si="72"/>
        <v>0</v>
      </c>
      <c r="W234" s="105">
        <f t="shared" si="72"/>
        <v>0</v>
      </c>
      <c r="X234" s="105">
        <f t="shared" si="72"/>
        <v>0</v>
      </c>
      <c r="Y234" s="105">
        <f t="shared" si="72"/>
        <v>0</v>
      </c>
      <c r="Z234" s="105">
        <f t="shared" si="72"/>
        <v>0</v>
      </c>
      <c r="AA234" s="105">
        <f t="shared" si="72"/>
        <v>0</v>
      </c>
      <c r="AB234" s="105">
        <f t="shared" si="72"/>
        <v>0</v>
      </c>
      <c r="AC234" s="105">
        <f t="shared" si="72"/>
        <v>0</v>
      </c>
      <c r="AD234" s="105">
        <f t="shared" si="72"/>
        <v>0</v>
      </c>
      <c r="AE234" s="105">
        <f t="shared" si="72"/>
        <v>0</v>
      </c>
      <c r="AF234" s="105">
        <f t="shared" si="73"/>
        <v>0</v>
      </c>
    </row>
    <row r="235" spans="1:32" outlineLevel="2" x14ac:dyDescent="0.25">
      <c r="A235" s="103" t="str">
        <f t="shared" si="69"/>
        <v>SUMNERMulti-Family35MW1</v>
      </c>
      <c r="B235" s="103" t="s">
        <v>505</v>
      </c>
      <c r="C235" s="103" t="s">
        <v>506</v>
      </c>
      <c r="D235" s="127">
        <v>0</v>
      </c>
      <c r="E235" s="127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30">
        <f t="shared" si="70"/>
        <v>0</v>
      </c>
      <c r="S235" s="175"/>
      <c r="T235" s="105">
        <f t="shared" si="71"/>
        <v>0</v>
      </c>
      <c r="U235" s="105">
        <f t="shared" si="71"/>
        <v>0</v>
      </c>
      <c r="V235" s="105">
        <f t="shared" si="72"/>
        <v>0</v>
      </c>
      <c r="W235" s="105">
        <f t="shared" si="72"/>
        <v>0</v>
      </c>
      <c r="X235" s="105">
        <f t="shared" si="72"/>
        <v>0</v>
      </c>
      <c r="Y235" s="105">
        <f t="shared" si="72"/>
        <v>0</v>
      </c>
      <c r="Z235" s="105">
        <f t="shared" si="72"/>
        <v>0</v>
      </c>
      <c r="AA235" s="105">
        <f t="shared" si="72"/>
        <v>0</v>
      </c>
      <c r="AB235" s="105">
        <f t="shared" si="72"/>
        <v>0</v>
      </c>
      <c r="AC235" s="105">
        <f t="shared" si="72"/>
        <v>0</v>
      </c>
      <c r="AD235" s="105">
        <f t="shared" si="72"/>
        <v>0</v>
      </c>
      <c r="AE235" s="105">
        <f t="shared" si="72"/>
        <v>0</v>
      </c>
      <c r="AF235" s="105">
        <f t="shared" si="73"/>
        <v>0</v>
      </c>
    </row>
    <row r="236" spans="1:32" outlineLevel="2" x14ac:dyDescent="0.25">
      <c r="A236" s="103" t="str">
        <f t="shared" si="69"/>
        <v>SUMNERMulti-Family35MW1N</v>
      </c>
      <c r="B236" s="103" t="s">
        <v>507</v>
      </c>
      <c r="C236" s="103" t="s">
        <v>508</v>
      </c>
      <c r="D236" s="127">
        <v>0</v>
      </c>
      <c r="E236" s="127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30">
        <f t="shared" si="70"/>
        <v>0</v>
      </c>
      <c r="S236" s="175"/>
      <c r="T236" s="105">
        <f t="shared" si="71"/>
        <v>0</v>
      </c>
      <c r="U236" s="105">
        <f t="shared" si="71"/>
        <v>0</v>
      </c>
      <c r="V236" s="105">
        <f t="shared" si="72"/>
        <v>0</v>
      </c>
      <c r="W236" s="105">
        <f t="shared" si="72"/>
        <v>0</v>
      </c>
      <c r="X236" s="105">
        <f t="shared" si="72"/>
        <v>0</v>
      </c>
      <c r="Y236" s="105">
        <f t="shared" si="72"/>
        <v>0</v>
      </c>
      <c r="Z236" s="105">
        <f t="shared" si="72"/>
        <v>0</v>
      </c>
      <c r="AA236" s="105">
        <f t="shared" si="72"/>
        <v>0</v>
      </c>
      <c r="AB236" s="105">
        <f t="shared" si="72"/>
        <v>0</v>
      </c>
      <c r="AC236" s="105">
        <f t="shared" si="72"/>
        <v>0</v>
      </c>
      <c r="AD236" s="105">
        <f t="shared" si="72"/>
        <v>0</v>
      </c>
      <c r="AE236" s="105">
        <f t="shared" si="72"/>
        <v>0</v>
      </c>
      <c r="AF236" s="105">
        <f t="shared" si="73"/>
        <v>0</v>
      </c>
    </row>
    <row r="237" spans="1:32" outlineLevel="2" x14ac:dyDescent="0.25">
      <c r="A237" s="103" t="str">
        <f t="shared" si="69"/>
        <v>SUMNERMulti-Family65MW1</v>
      </c>
      <c r="B237" s="103" t="s">
        <v>509</v>
      </c>
      <c r="C237" s="103" t="s">
        <v>510</v>
      </c>
      <c r="D237" s="127">
        <v>0</v>
      </c>
      <c r="E237" s="127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30">
        <f t="shared" si="70"/>
        <v>0</v>
      </c>
      <c r="S237" s="175"/>
      <c r="T237" s="105">
        <f t="shared" si="71"/>
        <v>0</v>
      </c>
      <c r="U237" s="105">
        <f t="shared" si="71"/>
        <v>0</v>
      </c>
      <c r="V237" s="105">
        <f t="shared" si="72"/>
        <v>0</v>
      </c>
      <c r="W237" s="105">
        <f t="shared" si="72"/>
        <v>0</v>
      </c>
      <c r="X237" s="105">
        <f t="shared" si="72"/>
        <v>0</v>
      </c>
      <c r="Y237" s="105">
        <f t="shared" si="72"/>
        <v>0</v>
      </c>
      <c r="Z237" s="105">
        <f t="shared" si="72"/>
        <v>0</v>
      </c>
      <c r="AA237" s="105">
        <f t="shared" si="72"/>
        <v>0</v>
      </c>
      <c r="AB237" s="105">
        <f t="shared" si="72"/>
        <v>0</v>
      </c>
      <c r="AC237" s="105">
        <f t="shared" si="72"/>
        <v>0</v>
      </c>
      <c r="AD237" s="105">
        <f t="shared" si="72"/>
        <v>0</v>
      </c>
      <c r="AE237" s="105">
        <f t="shared" si="72"/>
        <v>0</v>
      </c>
      <c r="AF237" s="105">
        <f t="shared" si="73"/>
        <v>0</v>
      </c>
    </row>
    <row r="238" spans="1:32" outlineLevel="2" x14ac:dyDescent="0.25">
      <c r="A238" s="103" t="str">
        <f t="shared" si="69"/>
        <v>SUMNERMulti-Family65MW1N</v>
      </c>
      <c r="B238" s="103" t="s">
        <v>511</v>
      </c>
      <c r="C238" s="103" t="s">
        <v>512</v>
      </c>
      <c r="D238" s="127">
        <v>0</v>
      </c>
      <c r="E238" s="127">
        <v>0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30">
        <f t="shared" si="70"/>
        <v>0</v>
      </c>
      <c r="S238" s="175"/>
      <c r="T238" s="105">
        <f t="shared" si="71"/>
        <v>0</v>
      </c>
      <c r="U238" s="105">
        <f t="shared" si="71"/>
        <v>0</v>
      </c>
      <c r="V238" s="105">
        <f t="shared" si="72"/>
        <v>0</v>
      </c>
      <c r="W238" s="105">
        <f t="shared" si="72"/>
        <v>0</v>
      </c>
      <c r="X238" s="105">
        <f t="shared" si="72"/>
        <v>0</v>
      </c>
      <c r="Y238" s="105">
        <f t="shared" si="72"/>
        <v>0</v>
      </c>
      <c r="Z238" s="105">
        <f t="shared" si="72"/>
        <v>0</v>
      </c>
      <c r="AA238" s="105">
        <f t="shared" si="72"/>
        <v>0</v>
      </c>
      <c r="AB238" s="105">
        <f t="shared" si="72"/>
        <v>0</v>
      </c>
      <c r="AC238" s="105">
        <f t="shared" si="72"/>
        <v>0</v>
      </c>
      <c r="AD238" s="105">
        <f t="shared" si="72"/>
        <v>0</v>
      </c>
      <c r="AE238" s="105">
        <f t="shared" si="72"/>
        <v>0</v>
      </c>
      <c r="AF238" s="105">
        <f t="shared" si="73"/>
        <v>0</v>
      </c>
    </row>
    <row r="239" spans="1:32" outlineLevel="2" x14ac:dyDescent="0.25">
      <c r="A239" s="103" t="str">
        <f t="shared" si="69"/>
        <v>SUMNERMulti-Family95MW1</v>
      </c>
      <c r="B239" s="103" t="s">
        <v>513</v>
      </c>
      <c r="C239" s="103" t="s">
        <v>514</v>
      </c>
      <c r="D239" s="127">
        <v>0</v>
      </c>
      <c r="E239" s="127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30">
        <f t="shared" si="70"/>
        <v>0</v>
      </c>
      <c r="S239" s="175"/>
      <c r="T239" s="105">
        <f t="shared" si="71"/>
        <v>0</v>
      </c>
      <c r="U239" s="105">
        <f t="shared" si="71"/>
        <v>0</v>
      </c>
      <c r="V239" s="105">
        <f t="shared" si="72"/>
        <v>0</v>
      </c>
      <c r="W239" s="105">
        <f t="shared" si="72"/>
        <v>0</v>
      </c>
      <c r="X239" s="105">
        <f t="shared" si="72"/>
        <v>0</v>
      </c>
      <c r="Y239" s="105">
        <f t="shared" si="72"/>
        <v>0</v>
      </c>
      <c r="Z239" s="105">
        <f t="shared" si="72"/>
        <v>0</v>
      </c>
      <c r="AA239" s="105">
        <f t="shared" si="72"/>
        <v>0</v>
      </c>
      <c r="AB239" s="105">
        <f t="shared" si="72"/>
        <v>0</v>
      </c>
      <c r="AC239" s="105">
        <f t="shared" si="72"/>
        <v>0</v>
      </c>
      <c r="AD239" s="105">
        <f t="shared" si="72"/>
        <v>0</v>
      </c>
      <c r="AE239" s="105">
        <f t="shared" si="72"/>
        <v>0</v>
      </c>
      <c r="AF239" s="105">
        <f t="shared" si="73"/>
        <v>0</v>
      </c>
    </row>
    <row r="240" spans="1:32" outlineLevel="2" x14ac:dyDescent="0.25">
      <c r="A240" s="103" t="str">
        <f t="shared" si="69"/>
        <v>SUMNERMulti-Family95MW1N</v>
      </c>
      <c r="B240" s="103" t="s">
        <v>515</v>
      </c>
      <c r="C240" s="103" t="s">
        <v>516</v>
      </c>
      <c r="D240" s="127">
        <v>0</v>
      </c>
      <c r="E240" s="127">
        <v>0</v>
      </c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30">
        <f t="shared" si="70"/>
        <v>0</v>
      </c>
      <c r="S240" s="175"/>
      <c r="T240" s="105">
        <f t="shared" si="71"/>
        <v>0</v>
      </c>
      <c r="U240" s="105">
        <f t="shared" si="71"/>
        <v>0</v>
      </c>
      <c r="V240" s="105">
        <f t="shared" si="72"/>
        <v>0</v>
      </c>
      <c r="W240" s="105">
        <f t="shared" si="72"/>
        <v>0</v>
      </c>
      <c r="X240" s="105">
        <f t="shared" si="72"/>
        <v>0</v>
      </c>
      <c r="Y240" s="105">
        <f t="shared" si="72"/>
        <v>0</v>
      </c>
      <c r="Z240" s="105">
        <f t="shared" si="72"/>
        <v>0</v>
      </c>
      <c r="AA240" s="105">
        <f t="shared" si="72"/>
        <v>0</v>
      </c>
      <c r="AB240" s="105">
        <f t="shared" si="72"/>
        <v>0</v>
      </c>
      <c r="AC240" s="105">
        <f t="shared" si="72"/>
        <v>0</v>
      </c>
      <c r="AD240" s="105">
        <f t="shared" si="72"/>
        <v>0</v>
      </c>
      <c r="AE240" s="105">
        <f t="shared" si="72"/>
        <v>0</v>
      </c>
      <c r="AF240" s="105">
        <f t="shared" si="73"/>
        <v>0</v>
      </c>
    </row>
    <row r="241" spans="1:32" outlineLevel="2" x14ac:dyDescent="0.25">
      <c r="A241" s="103" t="str">
        <f t="shared" si="69"/>
        <v>SUMNERMulti-FamilyM1.5YD1W</v>
      </c>
      <c r="B241" s="103" t="s">
        <v>535</v>
      </c>
      <c r="C241" s="103" t="s">
        <v>536</v>
      </c>
      <c r="D241" s="127">
        <v>0</v>
      </c>
      <c r="E241" s="127">
        <v>0</v>
      </c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30">
        <f t="shared" si="70"/>
        <v>0</v>
      </c>
      <c r="S241" s="175"/>
      <c r="T241" s="105">
        <f t="shared" si="71"/>
        <v>0</v>
      </c>
      <c r="U241" s="105">
        <f t="shared" si="71"/>
        <v>0</v>
      </c>
      <c r="V241" s="105">
        <f t="shared" si="72"/>
        <v>0</v>
      </c>
      <c r="W241" s="105">
        <f t="shared" si="72"/>
        <v>0</v>
      </c>
      <c r="X241" s="105">
        <f t="shared" si="72"/>
        <v>0</v>
      </c>
      <c r="Y241" s="105">
        <f t="shared" si="72"/>
        <v>0</v>
      </c>
      <c r="Z241" s="105">
        <f t="shared" si="72"/>
        <v>0</v>
      </c>
      <c r="AA241" s="105">
        <f t="shared" si="72"/>
        <v>0</v>
      </c>
      <c r="AB241" s="105">
        <f t="shared" si="72"/>
        <v>0</v>
      </c>
      <c r="AC241" s="105">
        <f t="shared" si="72"/>
        <v>0</v>
      </c>
      <c r="AD241" s="105">
        <f t="shared" si="72"/>
        <v>0</v>
      </c>
      <c r="AE241" s="105">
        <f t="shared" si="72"/>
        <v>0</v>
      </c>
      <c r="AF241" s="105">
        <f t="shared" si="73"/>
        <v>0</v>
      </c>
    </row>
    <row r="242" spans="1:32" outlineLevel="2" x14ac:dyDescent="0.25">
      <c r="A242" s="103" t="str">
        <f t="shared" si="69"/>
        <v>SUMNERMulti-FamilyM1.5YD2W</v>
      </c>
      <c r="B242" s="103" t="s">
        <v>537</v>
      </c>
      <c r="C242" s="103" t="s">
        <v>538</v>
      </c>
      <c r="D242" s="127">
        <v>0</v>
      </c>
      <c r="E242" s="127">
        <v>0</v>
      </c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30">
        <f t="shared" si="70"/>
        <v>0</v>
      </c>
      <c r="S242" s="175"/>
      <c r="T242" s="105">
        <f t="shared" ref="T242:U274" si="74">+IFERROR(F242/$D242,0)</f>
        <v>0</v>
      </c>
      <c r="U242" s="105">
        <f t="shared" si="74"/>
        <v>0</v>
      </c>
      <c r="V242" s="105">
        <f t="shared" si="72"/>
        <v>0</v>
      </c>
      <c r="W242" s="105">
        <f t="shared" si="72"/>
        <v>0</v>
      </c>
      <c r="X242" s="105">
        <f t="shared" si="72"/>
        <v>0</v>
      </c>
      <c r="Y242" s="105">
        <f t="shared" si="72"/>
        <v>0</v>
      </c>
      <c r="Z242" s="105">
        <f t="shared" si="72"/>
        <v>0</v>
      </c>
      <c r="AA242" s="105">
        <f t="shared" si="72"/>
        <v>0</v>
      </c>
      <c r="AB242" s="105">
        <f t="shared" si="72"/>
        <v>0</v>
      </c>
      <c r="AC242" s="105">
        <f t="shared" si="72"/>
        <v>0</v>
      </c>
      <c r="AD242" s="105">
        <f t="shared" si="72"/>
        <v>0</v>
      </c>
      <c r="AE242" s="105">
        <f t="shared" si="72"/>
        <v>0</v>
      </c>
      <c r="AF242" s="105">
        <f t="shared" si="73"/>
        <v>0</v>
      </c>
    </row>
    <row r="243" spans="1:32" outlineLevel="2" x14ac:dyDescent="0.25">
      <c r="A243" s="103" t="str">
        <f t="shared" si="69"/>
        <v>SUMNERMulti-FamilyM1.5YD3W</v>
      </c>
      <c r="B243" s="103" t="s">
        <v>539</v>
      </c>
      <c r="C243" s="103" t="s">
        <v>540</v>
      </c>
      <c r="D243" s="127">
        <v>0</v>
      </c>
      <c r="E243" s="127">
        <v>0</v>
      </c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30">
        <f t="shared" si="70"/>
        <v>0</v>
      </c>
      <c r="S243" s="175"/>
      <c r="T243" s="105">
        <f t="shared" si="74"/>
        <v>0</v>
      </c>
      <c r="U243" s="105">
        <f t="shared" si="74"/>
        <v>0</v>
      </c>
      <c r="V243" s="105">
        <f t="shared" si="72"/>
        <v>0</v>
      </c>
      <c r="W243" s="105">
        <f t="shared" si="72"/>
        <v>0</v>
      </c>
      <c r="X243" s="105">
        <f t="shared" si="72"/>
        <v>0</v>
      </c>
      <c r="Y243" s="105">
        <f t="shared" si="72"/>
        <v>0</v>
      </c>
      <c r="Z243" s="105">
        <f t="shared" si="72"/>
        <v>0</v>
      </c>
      <c r="AA243" s="105">
        <f t="shared" si="72"/>
        <v>0</v>
      </c>
      <c r="AB243" s="105">
        <f t="shared" si="72"/>
        <v>0</v>
      </c>
      <c r="AC243" s="105">
        <f t="shared" si="72"/>
        <v>0</v>
      </c>
      <c r="AD243" s="105">
        <f t="shared" si="72"/>
        <v>0</v>
      </c>
      <c r="AE243" s="105">
        <f t="shared" si="72"/>
        <v>0</v>
      </c>
      <c r="AF243" s="105">
        <f t="shared" si="73"/>
        <v>0</v>
      </c>
    </row>
    <row r="244" spans="1:32" outlineLevel="2" x14ac:dyDescent="0.25">
      <c r="A244" s="103" t="str">
        <f t="shared" si="69"/>
        <v>SUMNERMulti-FamilyM1.5YDEX</v>
      </c>
      <c r="B244" s="103" t="s">
        <v>563</v>
      </c>
      <c r="C244" s="103" t="s">
        <v>564</v>
      </c>
      <c r="D244" s="127">
        <v>0</v>
      </c>
      <c r="E244" s="127">
        <v>0</v>
      </c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30">
        <f t="shared" si="70"/>
        <v>0</v>
      </c>
      <c r="S244" s="175"/>
      <c r="T244" s="105">
        <f t="shared" si="74"/>
        <v>0</v>
      </c>
      <c r="U244" s="105">
        <f t="shared" si="74"/>
        <v>0</v>
      </c>
      <c r="V244" s="105">
        <f t="shared" si="72"/>
        <v>0</v>
      </c>
      <c r="W244" s="105">
        <f t="shared" si="72"/>
        <v>0</v>
      </c>
      <c r="X244" s="105">
        <f t="shared" si="72"/>
        <v>0</v>
      </c>
      <c r="Y244" s="105">
        <f t="shared" si="72"/>
        <v>0</v>
      </c>
      <c r="Z244" s="105">
        <f t="shared" si="72"/>
        <v>0</v>
      </c>
      <c r="AA244" s="105">
        <f t="shared" si="72"/>
        <v>0</v>
      </c>
      <c r="AB244" s="105">
        <f t="shared" si="72"/>
        <v>0</v>
      </c>
      <c r="AC244" s="105">
        <f t="shared" si="72"/>
        <v>0</v>
      </c>
      <c r="AD244" s="105">
        <f t="shared" si="72"/>
        <v>0</v>
      </c>
      <c r="AE244" s="105">
        <f t="shared" si="72"/>
        <v>0</v>
      </c>
      <c r="AF244" s="105">
        <f t="shared" si="73"/>
        <v>0</v>
      </c>
    </row>
    <row r="245" spans="1:32" outlineLevel="2" x14ac:dyDescent="0.25">
      <c r="A245" s="103" t="str">
        <f t="shared" si="69"/>
        <v>SUMNERMulti-FamilyM1YD1W</v>
      </c>
      <c r="B245" s="103" t="s">
        <v>529</v>
      </c>
      <c r="C245" s="103" t="s">
        <v>530</v>
      </c>
      <c r="D245" s="127">
        <v>0</v>
      </c>
      <c r="E245" s="127">
        <v>0</v>
      </c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30">
        <f t="shared" si="70"/>
        <v>0</v>
      </c>
      <c r="S245" s="175"/>
      <c r="T245" s="105">
        <f t="shared" si="74"/>
        <v>0</v>
      </c>
      <c r="U245" s="105">
        <f t="shared" si="74"/>
        <v>0</v>
      </c>
      <c r="V245" s="105">
        <f t="shared" si="72"/>
        <v>0</v>
      </c>
      <c r="W245" s="105">
        <f t="shared" si="72"/>
        <v>0</v>
      </c>
      <c r="X245" s="105">
        <f t="shared" si="72"/>
        <v>0</v>
      </c>
      <c r="Y245" s="105">
        <f t="shared" si="72"/>
        <v>0</v>
      </c>
      <c r="Z245" s="105">
        <f t="shared" si="72"/>
        <v>0</v>
      </c>
      <c r="AA245" s="105">
        <f t="shared" si="72"/>
        <v>0</v>
      </c>
      <c r="AB245" s="105">
        <f t="shared" si="72"/>
        <v>0</v>
      </c>
      <c r="AC245" s="105">
        <f t="shared" si="72"/>
        <v>0</v>
      </c>
      <c r="AD245" s="105">
        <f t="shared" si="72"/>
        <v>0</v>
      </c>
      <c r="AE245" s="105">
        <f t="shared" si="72"/>
        <v>0</v>
      </c>
      <c r="AF245" s="105">
        <f t="shared" si="73"/>
        <v>0</v>
      </c>
    </row>
    <row r="246" spans="1:32" outlineLevel="2" x14ac:dyDescent="0.25">
      <c r="A246" s="103" t="str">
        <f t="shared" si="69"/>
        <v>SUMNERMulti-FamilyM1YD2W</v>
      </c>
      <c r="B246" s="103" t="s">
        <v>531</v>
      </c>
      <c r="C246" s="103" t="s">
        <v>532</v>
      </c>
      <c r="D246" s="127">
        <v>0</v>
      </c>
      <c r="E246" s="127">
        <v>0</v>
      </c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30">
        <f t="shared" si="70"/>
        <v>0</v>
      </c>
      <c r="S246" s="175"/>
      <c r="T246" s="105">
        <f t="shared" si="74"/>
        <v>0</v>
      </c>
      <c r="U246" s="105">
        <f t="shared" si="74"/>
        <v>0</v>
      </c>
      <c r="V246" s="105">
        <f t="shared" si="72"/>
        <v>0</v>
      </c>
      <c r="W246" s="105">
        <f t="shared" si="72"/>
        <v>0</v>
      </c>
      <c r="X246" s="105">
        <f t="shared" si="72"/>
        <v>0</v>
      </c>
      <c r="Y246" s="105">
        <f t="shared" si="72"/>
        <v>0</v>
      </c>
      <c r="Z246" s="105">
        <f t="shared" si="72"/>
        <v>0</v>
      </c>
      <c r="AA246" s="105">
        <f t="shared" si="72"/>
        <v>0</v>
      </c>
      <c r="AB246" s="105">
        <f t="shared" si="72"/>
        <v>0</v>
      </c>
      <c r="AC246" s="105">
        <f t="shared" si="72"/>
        <v>0</v>
      </c>
      <c r="AD246" s="105">
        <f t="shared" si="72"/>
        <v>0</v>
      </c>
      <c r="AE246" s="105">
        <f t="shared" si="72"/>
        <v>0</v>
      </c>
      <c r="AF246" s="105">
        <f t="shared" si="73"/>
        <v>0</v>
      </c>
    </row>
    <row r="247" spans="1:32" outlineLevel="2" x14ac:dyDescent="0.25">
      <c r="A247" s="103" t="str">
        <f t="shared" si="69"/>
        <v>SUMNERMulti-FamilyM1YDEX</v>
      </c>
      <c r="B247" s="103" t="s">
        <v>561</v>
      </c>
      <c r="C247" s="103" t="s">
        <v>562</v>
      </c>
      <c r="D247" s="127">
        <v>0</v>
      </c>
      <c r="E247" s="127">
        <v>0</v>
      </c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30">
        <f t="shared" si="70"/>
        <v>0</v>
      </c>
      <c r="S247" s="175"/>
      <c r="T247" s="105">
        <f t="shared" si="74"/>
        <v>0</v>
      </c>
      <c r="U247" s="105">
        <f t="shared" si="74"/>
        <v>0</v>
      </c>
      <c r="V247" s="105">
        <f t="shared" si="72"/>
        <v>0</v>
      </c>
      <c r="W247" s="105">
        <f t="shared" si="72"/>
        <v>0</v>
      </c>
      <c r="X247" s="105">
        <f t="shared" si="72"/>
        <v>0</v>
      </c>
      <c r="Y247" s="105">
        <f t="shared" si="72"/>
        <v>0</v>
      </c>
      <c r="Z247" s="105">
        <f t="shared" si="72"/>
        <v>0</v>
      </c>
      <c r="AA247" s="105">
        <f t="shared" si="72"/>
        <v>0</v>
      </c>
      <c r="AB247" s="105">
        <f t="shared" si="72"/>
        <v>0</v>
      </c>
      <c r="AC247" s="105">
        <f t="shared" si="72"/>
        <v>0</v>
      </c>
      <c r="AD247" s="105">
        <f t="shared" si="72"/>
        <v>0</v>
      </c>
      <c r="AE247" s="105">
        <f t="shared" si="72"/>
        <v>0</v>
      </c>
      <c r="AF247" s="105">
        <f t="shared" si="73"/>
        <v>0</v>
      </c>
    </row>
    <row r="248" spans="1:32" outlineLevel="2" x14ac:dyDescent="0.25">
      <c r="A248" s="103" t="str">
        <f t="shared" si="69"/>
        <v>SUMNERMulti-FamilyM1YDTPU</v>
      </c>
      <c r="B248" s="103" t="s">
        <v>533</v>
      </c>
      <c r="C248" s="103" t="s">
        <v>534</v>
      </c>
      <c r="D248" s="127">
        <v>0</v>
      </c>
      <c r="E248" s="127">
        <v>0</v>
      </c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30">
        <f t="shared" si="70"/>
        <v>0</v>
      </c>
      <c r="S248" s="175"/>
      <c r="T248" s="105">
        <f t="shared" si="74"/>
        <v>0</v>
      </c>
      <c r="U248" s="105">
        <f t="shared" si="74"/>
        <v>0</v>
      </c>
      <c r="V248" s="105">
        <f t="shared" si="72"/>
        <v>0</v>
      </c>
      <c r="W248" s="105">
        <f t="shared" si="72"/>
        <v>0</v>
      </c>
      <c r="X248" s="105">
        <f t="shared" si="72"/>
        <v>0</v>
      </c>
      <c r="Y248" s="105">
        <f t="shared" si="72"/>
        <v>0</v>
      </c>
      <c r="Z248" s="105">
        <f t="shared" si="72"/>
        <v>0</v>
      </c>
      <c r="AA248" s="105">
        <f t="shared" si="72"/>
        <v>0</v>
      </c>
      <c r="AB248" s="105">
        <f t="shared" si="72"/>
        <v>0</v>
      </c>
      <c r="AC248" s="105">
        <f t="shared" si="72"/>
        <v>0</v>
      </c>
      <c r="AD248" s="105">
        <f t="shared" si="72"/>
        <v>0</v>
      </c>
      <c r="AE248" s="105">
        <f t="shared" si="72"/>
        <v>0</v>
      </c>
      <c r="AF248" s="105">
        <f t="shared" si="73"/>
        <v>0</v>
      </c>
    </row>
    <row r="249" spans="1:32" outlineLevel="2" x14ac:dyDescent="0.25">
      <c r="A249" s="103" t="str">
        <f t="shared" si="69"/>
        <v>SUMNERMulti-FamilyM2YD1W</v>
      </c>
      <c r="B249" s="103" t="s">
        <v>541</v>
      </c>
      <c r="C249" s="103" t="s">
        <v>542</v>
      </c>
      <c r="D249" s="127">
        <v>0</v>
      </c>
      <c r="E249" s="127">
        <v>0</v>
      </c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30">
        <f t="shared" si="70"/>
        <v>0</v>
      </c>
      <c r="S249" s="175"/>
      <c r="T249" s="105">
        <f t="shared" si="74"/>
        <v>0</v>
      </c>
      <c r="U249" s="105">
        <f t="shared" si="74"/>
        <v>0</v>
      </c>
      <c r="V249" s="105">
        <f t="shared" si="72"/>
        <v>0</v>
      </c>
      <c r="W249" s="105">
        <f t="shared" si="72"/>
        <v>0</v>
      </c>
      <c r="X249" s="105">
        <f t="shared" si="72"/>
        <v>0</v>
      </c>
      <c r="Y249" s="105">
        <f t="shared" si="72"/>
        <v>0</v>
      </c>
      <c r="Z249" s="105">
        <f t="shared" si="72"/>
        <v>0</v>
      </c>
      <c r="AA249" s="105">
        <f t="shared" si="72"/>
        <v>0</v>
      </c>
      <c r="AB249" s="105">
        <f t="shared" si="72"/>
        <v>0</v>
      </c>
      <c r="AC249" s="105">
        <f t="shared" si="72"/>
        <v>0</v>
      </c>
      <c r="AD249" s="105">
        <f t="shared" si="72"/>
        <v>0</v>
      </c>
      <c r="AE249" s="105">
        <f t="shared" si="72"/>
        <v>0</v>
      </c>
      <c r="AF249" s="105">
        <f t="shared" si="73"/>
        <v>0</v>
      </c>
    </row>
    <row r="250" spans="1:32" outlineLevel="2" x14ac:dyDescent="0.25">
      <c r="A250" s="103" t="str">
        <f t="shared" si="69"/>
        <v>SUMNERMulti-FamilyM2YD2W</v>
      </c>
      <c r="B250" s="103" t="s">
        <v>543</v>
      </c>
      <c r="C250" s="103" t="s">
        <v>544</v>
      </c>
      <c r="D250" s="127">
        <v>0</v>
      </c>
      <c r="E250" s="127">
        <v>0</v>
      </c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30">
        <f t="shared" si="70"/>
        <v>0</v>
      </c>
      <c r="S250" s="175"/>
      <c r="T250" s="105">
        <f t="shared" si="74"/>
        <v>0</v>
      </c>
      <c r="U250" s="105">
        <f t="shared" si="74"/>
        <v>0</v>
      </c>
      <c r="V250" s="105">
        <f t="shared" si="72"/>
        <v>0</v>
      </c>
      <c r="W250" s="105">
        <f t="shared" si="72"/>
        <v>0</v>
      </c>
      <c r="X250" s="105">
        <f t="shared" si="72"/>
        <v>0</v>
      </c>
      <c r="Y250" s="105">
        <f t="shared" si="72"/>
        <v>0</v>
      </c>
      <c r="Z250" s="105">
        <f t="shared" si="72"/>
        <v>0</v>
      </c>
      <c r="AA250" s="105">
        <f t="shared" si="72"/>
        <v>0</v>
      </c>
      <c r="AB250" s="105">
        <f t="shared" si="72"/>
        <v>0</v>
      </c>
      <c r="AC250" s="105">
        <f t="shared" si="72"/>
        <v>0</v>
      </c>
      <c r="AD250" s="105">
        <f t="shared" si="72"/>
        <v>0</v>
      </c>
      <c r="AE250" s="105">
        <f t="shared" si="72"/>
        <v>0</v>
      </c>
      <c r="AF250" s="105">
        <f t="shared" si="73"/>
        <v>0</v>
      </c>
    </row>
    <row r="251" spans="1:32" outlineLevel="2" x14ac:dyDescent="0.25">
      <c r="A251" s="103" t="str">
        <f t="shared" si="69"/>
        <v>SUMNERMulti-FamilyM2YD3W</v>
      </c>
      <c r="B251" s="103" t="s">
        <v>545</v>
      </c>
      <c r="C251" s="103" t="s">
        <v>546</v>
      </c>
      <c r="D251" s="127">
        <v>0</v>
      </c>
      <c r="E251" s="127">
        <v>0</v>
      </c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30">
        <f t="shared" si="70"/>
        <v>0</v>
      </c>
      <c r="S251" s="175"/>
      <c r="T251" s="105">
        <f t="shared" si="74"/>
        <v>0</v>
      </c>
      <c r="U251" s="105">
        <f t="shared" si="74"/>
        <v>0</v>
      </c>
      <c r="V251" s="105">
        <f t="shared" si="72"/>
        <v>0</v>
      </c>
      <c r="W251" s="105">
        <f t="shared" si="72"/>
        <v>0</v>
      </c>
      <c r="X251" s="105">
        <f t="shared" si="72"/>
        <v>0</v>
      </c>
      <c r="Y251" s="105">
        <f t="shared" si="72"/>
        <v>0</v>
      </c>
      <c r="Z251" s="105">
        <f t="shared" si="72"/>
        <v>0</v>
      </c>
      <c r="AA251" s="105">
        <f t="shared" ref="AA251:AE274" si="75">+IFERROR(M251/$E251,0)</f>
        <v>0</v>
      </c>
      <c r="AB251" s="105">
        <f t="shared" si="75"/>
        <v>0</v>
      </c>
      <c r="AC251" s="105">
        <f t="shared" si="75"/>
        <v>0</v>
      </c>
      <c r="AD251" s="105">
        <f t="shared" si="75"/>
        <v>0</v>
      </c>
      <c r="AE251" s="105">
        <f t="shared" si="75"/>
        <v>0</v>
      </c>
      <c r="AF251" s="105">
        <f t="shared" si="73"/>
        <v>0</v>
      </c>
    </row>
    <row r="252" spans="1:32" outlineLevel="2" x14ac:dyDescent="0.25">
      <c r="A252" s="103" t="str">
        <f t="shared" si="69"/>
        <v>SUMNERMulti-FamilyM2YDEX</v>
      </c>
      <c r="B252" s="103" t="s">
        <v>565</v>
      </c>
      <c r="C252" s="103" t="s">
        <v>566</v>
      </c>
      <c r="D252" s="127">
        <v>0</v>
      </c>
      <c r="E252" s="127">
        <v>0</v>
      </c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30">
        <f t="shared" si="70"/>
        <v>0</v>
      </c>
      <c r="S252" s="175"/>
      <c r="T252" s="105">
        <f t="shared" si="74"/>
        <v>0</v>
      </c>
      <c r="U252" s="105">
        <f t="shared" si="74"/>
        <v>0</v>
      </c>
      <c r="V252" s="105">
        <f t="shared" ref="V252:Z274" si="76">+IFERROR(H252/$E252,0)</f>
        <v>0</v>
      </c>
      <c r="W252" s="105">
        <f t="shared" si="76"/>
        <v>0</v>
      </c>
      <c r="X252" s="105">
        <f t="shared" si="76"/>
        <v>0</v>
      </c>
      <c r="Y252" s="105">
        <f t="shared" si="76"/>
        <v>0</v>
      </c>
      <c r="Z252" s="105">
        <f t="shared" si="76"/>
        <v>0</v>
      </c>
      <c r="AA252" s="105">
        <f t="shared" si="75"/>
        <v>0</v>
      </c>
      <c r="AB252" s="105">
        <f t="shared" si="75"/>
        <v>0</v>
      </c>
      <c r="AC252" s="105">
        <f t="shared" si="75"/>
        <v>0</v>
      </c>
      <c r="AD252" s="105">
        <f t="shared" si="75"/>
        <v>0</v>
      </c>
      <c r="AE252" s="105">
        <f t="shared" si="75"/>
        <v>0</v>
      </c>
      <c r="AF252" s="105">
        <f t="shared" si="73"/>
        <v>0</v>
      </c>
    </row>
    <row r="253" spans="1:32" outlineLevel="2" x14ac:dyDescent="0.25">
      <c r="A253" s="103" t="str">
        <f t="shared" si="69"/>
        <v>SUMNERMulti-FamilyM2YDTPU</v>
      </c>
      <c r="B253" s="103" t="s">
        <v>547</v>
      </c>
      <c r="C253" s="103" t="s">
        <v>548</v>
      </c>
      <c r="D253" s="127">
        <v>0</v>
      </c>
      <c r="E253" s="127">
        <v>0</v>
      </c>
      <c r="F253" s="129">
        <v>0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30">
        <f t="shared" si="70"/>
        <v>0</v>
      </c>
      <c r="S253" s="175"/>
      <c r="T253" s="105">
        <f t="shared" si="74"/>
        <v>0</v>
      </c>
      <c r="U253" s="105">
        <f t="shared" si="74"/>
        <v>0</v>
      </c>
      <c r="V253" s="105">
        <f t="shared" si="76"/>
        <v>0</v>
      </c>
      <c r="W253" s="105">
        <f t="shared" si="76"/>
        <v>0</v>
      </c>
      <c r="X253" s="105">
        <f t="shared" si="76"/>
        <v>0</v>
      </c>
      <c r="Y253" s="105">
        <f t="shared" si="76"/>
        <v>0</v>
      </c>
      <c r="Z253" s="105">
        <f t="shared" si="76"/>
        <v>0</v>
      </c>
      <c r="AA253" s="105">
        <f t="shared" si="75"/>
        <v>0</v>
      </c>
      <c r="AB253" s="105">
        <f t="shared" si="75"/>
        <v>0</v>
      </c>
      <c r="AC253" s="105">
        <f t="shared" si="75"/>
        <v>0</v>
      </c>
      <c r="AD253" s="105">
        <f t="shared" si="75"/>
        <v>0</v>
      </c>
      <c r="AE253" s="105">
        <f t="shared" si="75"/>
        <v>0</v>
      </c>
      <c r="AF253" s="105">
        <f t="shared" si="73"/>
        <v>0</v>
      </c>
    </row>
    <row r="254" spans="1:32" outlineLevel="2" x14ac:dyDescent="0.25">
      <c r="A254" s="103" t="str">
        <f t="shared" si="69"/>
        <v>SUMNERMulti-FamilyM4YD1W</v>
      </c>
      <c r="B254" s="103" t="s">
        <v>549</v>
      </c>
      <c r="C254" s="103" t="s">
        <v>550</v>
      </c>
      <c r="D254" s="127">
        <v>0</v>
      </c>
      <c r="E254" s="127">
        <v>0</v>
      </c>
      <c r="F254" s="129">
        <v>0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30">
        <f t="shared" si="70"/>
        <v>0</v>
      </c>
      <c r="S254" s="175"/>
      <c r="T254" s="105">
        <f t="shared" si="74"/>
        <v>0</v>
      </c>
      <c r="U254" s="105">
        <f t="shared" si="74"/>
        <v>0</v>
      </c>
      <c r="V254" s="105">
        <f t="shared" si="76"/>
        <v>0</v>
      </c>
      <c r="W254" s="105">
        <f t="shared" si="76"/>
        <v>0</v>
      </c>
      <c r="X254" s="105">
        <f t="shared" si="76"/>
        <v>0</v>
      </c>
      <c r="Y254" s="105">
        <f t="shared" si="76"/>
        <v>0</v>
      </c>
      <c r="Z254" s="105">
        <f t="shared" si="76"/>
        <v>0</v>
      </c>
      <c r="AA254" s="105">
        <f t="shared" si="75"/>
        <v>0</v>
      </c>
      <c r="AB254" s="105">
        <f t="shared" si="75"/>
        <v>0</v>
      </c>
      <c r="AC254" s="105">
        <f t="shared" si="75"/>
        <v>0</v>
      </c>
      <c r="AD254" s="105">
        <f t="shared" si="75"/>
        <v>0</v>
      </c>
      <c r="AE254" s="105">
        <f t="shared" si="75"/>
        <v>0</v>
      </c>
      <c r="AF254" s="105">
        <f t="shared" si="73"/>
        <v>0</v>
      </c>
    </row>
    <row r="255" spans="1:32" outlineLevel="2" x14ac:dyDescent="0.25">
      <c r="A255" s="103" t="str">
        <f t="shared" si="69"/>
        <v>SUMNERMulti-FamilyM4YD2W</v>
      </c>
      <c r="B255" s="103" t="s">
        <v>551</v>
      </c>
      <c r="C255" s="103" t="s">
        <v>552</v>
      </c>
      <c r="D255" s="127">
        <v>0</v>
      </c>
      <c r="E255" s="127">
        <v>0</v>
      </c>
      <c r="F255" s="129">
        <v>0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30">
        <f t="shared" si="70"/>
        <v>0</v>
      </c>
      <c r="S255" s="175"/>
      <c r="T255" s="105">
        <f t="shared" si="74"/>
        <v>0</v>
      </c>
      <c r="U255" s="105">
        <f t="shared" si="74"/>
        <v>0</v>
      </c>
      <c r="V255" s="105">
        <f t="shared" si="76"/>
        <v>0</v>
      </c>
      <c r="W255" s="105">
        <f t="shared" si="76"/>
        <v>0</v>
      </c>
      <c r="X255" s="105">
        <f t="shared" si="76"/>
        <v>0</v>
      </c>
      <c r="Y255" s="105">
        <f t="shared" si="76"/>
        <v>0</v>
      </c>
      <c r="Z255" s="105">
        <f t="shared" si="76"/>
        <v>0</v>
      </c>
      <c r="AA255" s="105">
        <f t="shared" si="75"/>
        <v>0</v>
      </c>
      <c r="AB255" s="105">
        <f t="shared" si="75"/>
        <v>0</v>
      </c>
      <c r="AC255" s="105">
        <f t="shared" si="75"/>
        <v>0</v>
      </c>
      <c r="AD255" s="105">
        <f t="shared" si="75"/>
        <v>0</v>
      </c>
      <c r="AE255" s="105">
        <f t="shared" si="75"/>
        <v>0</v>
      </c>
      <c r="AF255" s="105">
        <f t="shared" si="73"/>
        <v>0</v>
      </c>
    </row>
    <row r="256" spans="1:32" outlineLevel="2" x14ac:dyDescent="0.25">
      <c r="A256" s="103" t="str">
        <f t="shared" si="69"/>
        <v>SUMNERMulti-FamilyM4YDEX</v>
      </c>
      <c r="B256" s="103" t="s">
        <v>567</v>
      </c>
      <c r="C256" s="103" t="s">
        <v>568</v>
      </c>
      <c r="D256" s="127">
        <v>0</v>
      </c>
      <c r="E256" s="127">
        <v>0</v>
      </c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30">
        <f t="shared" si="70"/>
        <v>0</v>
      </c>
      <c r="S256" s="175"/>
      <c r="T256" s="105">
        <f t="shared" si="74"/>
        <v>0</v>
      </c>
      <c r="U256" s="105">
        <f t="shared" si="74"/>
        <v>0</v>
      </c>
      <c r="V256" s="105">
        <f t="shared" si="76"/>
        <v>0</v>
      </c>
      <c r="W256" s="105">
        <f t="shared" si="76"/>
        <v>0</v>
      </c>
      <c r="X256" s="105">
        <f t="shared" si="76"/>
        <v>0</v>
      </c>
      <c r="Y256" s="105">
        <f t="shared" si="76"/>
        <v>0</v>
      </c>
      <c r="Z256" s="105">
        <f t="shared" si="76"/>
        <v>0</v>
      </c>
      <c r="AA256" s="105">
        <f t="shared" si="75"/>
        <v>0</v>
      </c>
      <c r="AB256" s="105">
        <f t="shared" si="75"/>
        <v>0</v>
      </c>
      <c r="AC256" s="105">
        <f t="shared" si="75"/>
        <v>0</v>
      </c>
      <c r="AD256" s="105">
        <f t="shared" si="75"/>
        <v>0</v>
      </c>
      <c r="AE256" s="105">
        <f t="shared" si="75"/>
        <v>0</v>
      </c>
      <c r="AF256" s="105">
        <f t="shared" si="73"/>
        <v>0</v>
      </c>
    </row>
    <row r="257" spans="1:35" outlineLevel="2" x14ac:dyDescent="0.25">
      <c r="A257" s="103" t="str">
        <f t="shared" si="69"/>
        <v>SUMNERMulti-FamilyM6YD1W</v>
      </c>
      <c r="B257" s="103" t="s">
        <v>553</v>
      </c>
      <c r="C257" s="103" t="s">
        <v>554</v>
      </c>
      <c r="D257" s="127">
        <v>0</v>
      </c>
      <c r="E257" s="127">
        <v>0</v>
      </c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30">
        <f t="shared" si="70"/>
        <v>0</v>
      </c>
      <c r="S257" s="175"/>
      <c r="T257" s="105">
        <f t="shared" si="74"/>
        <v>0</v>
      </c>
      <c r="U257" s="105">
        <f t="shared" si="74"/>
        <v>0</v>
      </c>
      <c r="V257" s="105">
        <f t="shared" si="76"/>
        <v>0</v>
      </c>
      <c r="W257" s="105">
        <f t="shared" si="76"/>
        <v>0</v>
      </c>
      <c r="X257" s="105">
        <f t="shared" si="76"/>
        <v>0</v>
      </c>
      <c r="Y257" s="105">
        <f t="shared" si="76"/>
        <v>0</v>
      </c>
      <c r="Z257" s="105">
        <f t="shared" si="76"/>
        <v>0</v>
      </c>
      <c r="AA257" s="105">
        <f t="shared" si="75"/>
        <v>0</v>
      </c>
      <c r="AB257" s="105">
        <f t="shared" si="75"/>
        <v>0</v>
      </c>
      <c r="AC257" s="105">
        <f t="shared" si="75"/>
        <v>0</v>
      </c>
      <c r="AD257" s="105">
        <f t="shared" si="75"/>
        <v>0</v>
      </c>
      <c r="AE257" s="105">
        <f t="shared" si="75"/>
        <v>0</v>
      </c>
      <c r="AF257" s="105">
        <f t="shared" si="73"/>
        <v>0</v>
      </c>
    </row>
    <row r="258" spans="1:35" outlineLevel="2" x14ac:dyDescent="0.25">
      <c r="A258" s="103" t="str">
        <f t="shared" si="69"/>
        <v>SUMNERMulti-FamilyM6YD2W</v>
      </c>
      <c r="B258" s="103" t="s">
        <v>555</v>
      </c>
      <c r="C258" s="103" t="s">
        <v>556</v>
      </c>
      <c r="D258" s="127">
        <v>0</v>
      </c>
      <c r="E258" s="127">
        <v>0</v>
      </c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30">
        <f t="shared" si="70"/>
        <v>0</v>
      </c>
      <c r="S258" s="175"/>
      <c r="T258" s="105">
        <f t="shared" si="74"/>
        <v>0</v>
      </c>
      <c r="U258" s="105">
        <f t="shared" si="74"/>
        <v>0</v>
      </c>
      <c r="V258" s="105">
        <f t="shared" si="76"/>
        <v>0</v>
      </c>
      <c r="W258" s="105">
        <f t="shared" si="76"/>
        <v>0</v>
      </c>
      <c r="X258" s="105">
        <f t="shared" si="76"/>
        <v>0</v>
      </c>
      <c r="Y258" s="105">
        <f t="shared" si="76"/>
        <v>0</v>
      </c>
      <c r="Z258" s="105">
        <f t="shared" si="76"/>
        <v>0</v>
      </c>
      <c r="AA258" s="105">
        <f t="shared" si="75"/>
        <v>0</v>
      </c>
      <c r="AB258" s="105">
        <f t="shared" si="75"/>
        <v>0</v>
      </c>
      <c r="AC258" s="105">
        <f t="shared" si="75"/>
        <v>0</v>
      </c>
      <c r="AD258" s="105">
        <f t="shared" si="75"/>
        <v>0</v>
      </c>
      <c r="AE258" s="105">
        <f t="shared" si="75"/>
        <v>0</v>
      </c>
      <c r="AF258" s="105">
        <f t="shared" si="73"/>
        <v>0</v>
      </c>
    </row>
    <row r="259" spans="1:35" outlineLevel="2" x14ac:dyDescent="0.25">
      <c r="A259" s="103" t="str">
        <f t="shared" si="69"/>
        <v>SUMNERMulti-FamilyM6YD3W</v>
      </c>
      <c r="B259" s="103" t="s">
        <v>557</v>
      </c>
      <c r="C259" s="103" t="s">
        <v>558</v>
      </c>
      <c r="D259" s="127">
        <v>0</v>
      </c>
      <c r="E259" s="127">
        <v>0</v>
      </c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30">
        <f t="shared" si="70"/>
        <v>0</v>
      </c>
      <c r="S259" s="175"/>
      <c r="T259" s="105">
        <f t="shared" si="74"/>
        <v>0</v>
      </c>
      <c r="U259" s="105">
        <f t="shared" si="74"/>
        <v>0</v>
      </c>
      <c r="V259" s="105">
        <f t="shared" si="76"/>
        <v>0</v>
      </c>
      <c r="W259" s="105">
        <f t="shared" si="76"/>
        <v>0</v>
      </c>
      <c r="X259" s="105">
        <f t="shared" si="76"/>
        <v>0</v>
      </c>
      <c r="Y259" s="105">
        <f t="shared" si="76"/>
        <v>0</v>
      </c>
      <c r="Z259" s="105">
        <f t="shared" si="76"/>
        <v>0</v>
      </c>
      <c r="AA259" s="105">
        <f t="shared" si="75"/>
        <v>0</v>
      </c>
      <c r="AB259" s="105">
        <f t="shared" si="75"/>
        <v>0</v>
      </c>
      <c r="AC259" s="105">
        <f t="shared" si="75"/>
        <v>0</v>
      </c>
      <c r="AD259" s="105">
        <f t="shared" si="75"/>
        <v>0</v>
      </c>
      <c r="AE259" s="105">
        <f t="shared" si="75"/>
        <v>0</v>
      </c>
      <c r="AF259" s="105">
        <f t="shared" si="73"/>
        <v>0</v>
      </c>
    </row>
    <row r="260" spans="1:35" outlineLevel="2" x14ac:dyDescent="0.25">
      <c r="A260" s="103" t="str">
        <f t="shared" si="69"/>
        <v>SUMNERMulti-FamilyM6YDEX</v>
      </c>
      <c r="B260" s="103" t="s">
        <v>569</v>
      </c>
      <c r="C260" s="103" t="s">
        <v>570</v>
      </c>
      <c r="D260" s="127">
        <v>0</v>
      </c>
      <c r="E260" s="127">
        <v>0</v>
      </c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30">
        <f t="shared" si="70"/>
        <v>0</v>
      </c>
      <c r="S260" s="175"/>
      <c r="T260" s="105">
        <f t="shared" si="74"/>
        <v>0</v>
      </c>
      <c r="U260" s="105">
        <f t="shared" si="74"/>
        <v>0</v>
      </c>
      <c r="V260" s="105">
        <f t="shared" si="76"/>
        <v>0</v>
      </c>
      <c r="W260" s="105">
        <f t="shared" si="76"/>
        <v>0</v>
      </c>
      <c r="X260" s="105">
        <f t="shared" si="76"/>
        <v>0</v>
      </c>
      <c r="Y260" s="105">
        <f t="shared" si="76"/>
        <v>0</v>
      </c>
      <c r="Z260" s="105">
        <f t="shared" si="76"/>
        <v>0</v>
      </c>
      <c r="AA260" s="105">
        <f t="shared" si="75"/>
        <v>0</v>
      </c>
      <c r="AB260" s="105">
        <f t="shared" si="75"/>
        <v>0</v>
      </c>
      <c r="AC260" s="105">
        <f t="shared" si="75"/>
        <v>0</v>
      </c>
      <c r="AD260" s="105">
        <f t="shared" si="75"/>
        <v>0</v>
      </c>
      <c r="AE260" s="105">
        <f t="shared" si="75"/>
        <v>0</v>
      </c>
      <c r="AF260" s="105">
        <f t="shared" si="73"/>
        <v>0</v>
      </c>
    </row>
    <row r="261" spans="1:35" outlineLevel="2" x14ac:dyDescent="0.25">
      <c r="A261" s="103" t="str">
        <f t="shared" si="69"/>
        <v>SUMNERMulti-FamilyMCCWR1</v>
      </c>
      <c r="B261" s="103" t="s">
        <v>523</v>
      </c>
      <c r="C261" s="103" t="s">
        <v>524</v>
      </c>
      <c r="D261" s="127">
        <v>0</v>
      </c>
      <c r="E261" s="127">
        <v>0</v>
      </c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30">
        <f t="shared" si="70"/>
        <v>0</v>
      </c>
      <c r="S261" s="175"/>
      <c r="T261" s="105">
        <f t="shared" si="74"/>
        <v>0</v>
      </c>
      <c r="U261" s="105">
        <f t="shared" si="74"/>
        <v>0</v>
      </c>
      <c r="V261" s="105">
        <f t="shared" si="76"/>
        <v>0</v>
      </c>
      <c r="W261" s="105">
        <f t="shared" si="76"/>
        <v>0</v>
      </c>
      <c r="X261" s="105">
        <f t="shared" si="76"/>
        <v>0</v>
      </c>
      <c r="Y261" s="105">
        <f t="shared" si="76"/>
        <v>0</v>
      </c>
      <c r="Z261" s="105">
        <f t="shared" si="76"/>
        <v>0</v>
      </c>
      <c r="AA261" s="105">
        <f t="shared" si="75"/>
        <v>0</v>
      </c>
      <c r="AB261" s="105">
        <f t="shared" si="75"/>
        <v>0</v>
      </c>
      <c r="AC261" s="105">
        <f t="shared" si="75"/>
        <v>0</v>
      </c>
      <c r="AD261" s="105">
        <f t="shared" si="75"/>
        <v>0</v>
      </c>
      <c r="AE261" s="105">
        <f t="shared" si="75"/>
        <v>0</v>
      </c>
      <c r="AF261" s="105">
        <f t="shared" si="73"/>
        <v>0</v>
      </c>
    </row>
    <row r="262" spans="1:35" outlineLevel="2" x14ac:dyDescent="0.25">
      <c r="A262" s="103" t="str">
        <f t="shared" si="69"/>
        <v>SUMNERMulti-FamilyMCCWR35</v>
      </c>
      <c r="B262" s="103" t="s">
        <v>517</v>
      </c>
      <c r="C262" s="103" t="s">
        <v>518</v>
      </c>
      <c r="D262" s="127">
        <v>0</v>
      </c>
      <c r="E262" s="127">
        <v>0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30">
        <f t="shared" si="70"/>
        <v>0</v>
      </c>
      <c r="S262" s="175"/>
      <c r="T262" s="105">
        <f t="shared" si="74"/>
        <v>0</v>
      </c>
      <c r="U262" s="105">
        <f t="shared" si="74"/>
        <v>0</v>
      </c>
      <c r="V262" s="105">
        <f t="shared" si="76"/>
        <v>0</v>
      </c>
      <c r="W262" s="105">
        <f t="shared" si="76"/>
        <v>0</v>
      </c>
      <c r="X262" s="105">
        <f t="shared" si="76"/>
        <v>0</v>
      </c>
      <c r="Y262" s="105">
        <f t="shared" si="76"/>
        <v>0</v>
      </c>
      <c r="Z262" s="105">
        <f t="shared" si="76"/>
        <v>0</v>
      </c>
      <c r="AA262" s="105">
        <f t="shared" si="75"/>
        <v>0</v>
      </c>
      <c r="AB262" s="105">
        <f t="shared" si="75"/>
        <v>0</v>
      </c>
      <c r="AC262" s="105">
        <f t="shared" si="75"/>
        <v>0</v>
      </c>
      <c r="AD262" s="105">
        <f t="shared" si="75"/>
        <v>0</v>
      </c>
      <c r="AE262" s="105">
        <f t="shared" si="75"/>
        <v>0</v>
      </c>
      <c r="AF262" s="105">
        <f t="shared" si="73"/>
        <v>0</v>
      </c>
    </row>
    <row r="263" spans="1:35" outlineLevel="2" x14ac:dyDescent="0.25">
      <c r="A263" s="103" t="str">
        <f t="shared" si="69"/>
        <v>SUMNERMulti-FamilyMCCWR65</v>
      </c>
      <c r="B263" s="103" t="s">
        <v>519</v>
      </c>
      <c r="C263" s="103" t="s">
        <v>520</v>
      </c>
      <c r="D263" s="127">
        <v>0</v>
      </c>
      <c r="E263" s="127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30">
        <f t="shared" si="70"/>
        <v>0</v>
      </c>
      <c r="S263" s="175"/>
      <c r="T263" s="105">
        <f t="shared" si="74"/>
        <v>0</v>
      </c>
      <c r="U263" s="105">
        <f t="shared" si="74"/>
        <v>0</v>
      </c>
      <c r="V263" s="105">
        <f t="shared" si="76"/>
        <v>0</v>
      </c>
      <c r="W263" s="105">
        <f t="shared" si="76"/>
        <v>0</v>
      </c>
      <c r="X263" s="105">
        <f t="shared" si="76"/>
        <v>0</v>
      </c>
      <c r="Y263" s="105">
        <f t="shared" si="76"/>
        <v>0</v>
      </c>
      <c r="Z263" s="105">
        <f t="shared" si="76"/>
        <v>0</v>
      </c>
      <c r="AA263" s="105">
        <f t="shared" si="75"/>
        <v>0</v>
      </c>
      <c r="AB263" s="105">
        <f t="shared" si="75"/>
        <v>0</v>
      </c>
      <c r="AC263" s="105">
        <f t="shared" si="75"/>
        <v>0</v>
      </c>
      <c r="AD263" s="105">
        <f t="shared" si="75"/>
        <v>0</v>
      </c>
      <c r="AE263" s="105">
        <f t="shared" si="75"/>
        <v>0</v>
      </c>
      <c r="AF263" s="105">
        <f t="shared" si="73"/>
        <v>0</v>
      </c>
    </row>
    <row r="264" spans="1:35" outlineLevel="2" x14ac:dyDescent="0.25">
      <c r="A264" s="103" t="str">
        <f t="shared" si="69"/>
        <v>SUMNERMulti-FamilyMCCWR95</v>
      </c>
      <c r="B264" s="103" t="s">
        <v>521</v>
      </c>
      <c r="C264" s="103" t="s">
        <v>522</v>
      </c>
      <c r="D264" s="127">
        <v>0</v>
      </c>
      <c r="E264" s="127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30">
        <f t="shared" si="70"/>
        <v>0</v>
      </c>
      <c r="S264" s="175"/>
      <c r="T264" s="105">
        <f t="shared" si="74"/>
        <v>0</v>
      </c>
      <c r="U264" s="105">
        <f t="shared" si="74"/>
        <v>0</v>
      </c>
      <c r="V264" s="105">
        <f t="shared" si="76"/>
        <v>0</v>
      </c>
      <c r="W264" s="105">
        <f t="shared" si="76"/>
        <v>0</v>
      </c>
      <c r="X264" s="105">
        <f t="shared" si="76"/>
        <v>0</v>
      </c>
      <c r="Y264" s="105">
        <f t="shared" si="76"/>
        <v>0</v>
      </c>
      <c r="Z264" s="105">
        <f t="shared" si="76"/>
        <v>0</v>
      </c>
      <c r="AA264" s="105">
        <f t="shared" si="75"/>
        <v>0</v>
      </c>
      <c r="AB264" s="105">
        <f t="shared" si="75"/>
        <v>0</v>
      </c>
      <c r="AC264" s="105">
        <f t="shared" si="75"/>
        <v>0</v>
      </c>
      <c r="AD264" s="105">
        <f t="shared" si="75"/>
        <v>0</v>
      </c>
      <c r="AE264" s="105">
        <f t="shared" si="75"/>
        <v>0</v>
      </c>
      <c r="AF264" s="105">
        <f t="shared" si="73"/>
        <v>0</v>
      </c>
    </row>
    <row r="265" spans="1:35" outlineLevel="2" x14ac:dyDescent="0.25">
      <c r="A265" s="103" t="str">
        <f t="shared" si="69"/>
        <v>SUMNERMulti-FamilyMCCWRA</v>
      </c>
      <c r="B265" s="103" t="s">
        <v>525</v>
      </c>
      <c r="C265" s="103" t="s">
        <v>526</v>
      </c>
      <c r="D265" s="127">
        <v>0</v>
      </c>
      <c r="E265" s="127">
        <v>0</v>
      </c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30">
        <f t="shared" si="70"/>
        <v>0</v>
      </c>
      <c r="S265" s="175"/>
      <c r="T265" s="105">
        <f t="shared" si="74"/>
        <v>0</v>
      </c>
      <c r="U265" s="105">
        <f t="shared" si="74"/>
        <v>0</v>
      </c>
      <c r="V265" s="105">
        <f t="shared" si="76"/>
        <v>0</v>
      </c>
      <c r="W265" s="105">
        <f t="shared" si="76"/>
        <v>0</v>
      </c>
      <c r="X265" s="105">
        <f t="shared" si="76"/>
        <v>0</v>
      </c>
      <c r="Y265" s="105">
        <f t="shared" si="76"/>
        <v>0</v>
      </c>
      <c r="Z265" s="105">
        <f t="shared" si="76"/>
        <v>0</v>
      </c>
      <c r="AA265" s="105">
        <f t="shared" si="75"/>
        <v>0</v>
      </c>
      <c r="AB265" s="105">
        <f t="shared" si="75"/>
        <v>0</v>
      </c>
      <c r="AC265" s="105">
        <f t="shared" si="75"/>
        <v>0</v>
      </c>
      <c r="AD265" s="105">
        <f t="shared" si="75"/>
        <v>0</v>
      </c>
      <c r="AE265" s="105">
        <f t="shared" si="75"/>
        <v>0</v>
      </c>
      <c r="AF265" s="105">
        <f t="shared" si="73"/>
        <v>0</v>
      </c>
    </row>
    <row r="266" spans="1:35" outlineLevel="2" x14ac:dyDescent="0.25">
      <c r="A266" s="103" t="str">
        <f t="shared" si="69"/>
        <v>SUMNERMulti-FamilyMSRTOT</v>
      </c>
      <c r="B266" s="103" t="s">
        <v>527</v>
      </c>
      <c r="C266" s="103" t="s">
        <v>528</v>
      </c>
      <c r="D266" s="127">
        <v>0</v>
      </c>
      <c r="E266" s="127">
        <v>0</v>
      </c>
      <c r="F266" s="129">
        <v>0</v>
      </c>
      <c r="G266" s="129">
        <v>0</v>
      </c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0</v>
      </c>
      <c r="N266" s="129">
        <v>0</v>
      </c>
      <c r="O266" s="129">
        <v>0</v>
      </c>
      <c r="P266" s="129">
        <v>0</v>
      </c>
      <c r="Q266" s="129">
        <v>0</v>
      </c>
      <c r="R266" s="130">
        <f t="shared" si="70"/>
        <v>0</v>
      </c>
      <c r="S266" s="175"/>
      <c r="T266" s="105">
        <f t="shared" si="74"/>
        <v>0</v>
      </c>
      <c r="U266" s="105">
        <f t="shared" si="74"/>
        <v>0</v>
      </c>
      <c r="V266" s="105">
        <f t="shared" si="76"/>
        <v>0</v>
      </c>
      <c r="W266" s="105">
        <f t="shared" si="76"/>
        <v>0</v>
      </c>
      <c r="X266" s="105">
        <f t="shared" si="76"/>
        <v>0</v>
      </c>
      <c r="Y266" s="105">
        <f t="shared" si="76"/>
        <v>0</v>
      </c>
      <c r="Z266" s="105">
        <f t="shared" si="76"/>
        <v>0</v>
      </c>
      <c r="AA266" s="105">
        <f t="shared" si="75"/>
        <v>0</v>
      </c>
      <c r="AB266" s="105">
        <f t="shared" si="75"/>
        <v>0</v>
      </c>
      <c r="AC266" s="105">
        <f t="shared" si="75"/>
        <v>0</v>
      </c>
      <c r="AD266" s="105">
        <f t="shared" si="75"/>
        <v>0</v>
      </c>
      <c r="AE266" s="105">
        <f t="shared" si="75"/>
        <v>0</v>
      </c>
      <c r="AF266" s="105">
        <f t="shared" si="73"/>
        <v>0</v>
      </c>
    </row>
    <row r="267" spans="1:35" outlineLevel="2" x14ac:dyDescent="0.25">
      <c r="A267" s="103" t="str">
        <f t="shared" si="69"/>
        <v>SUMNERMulti-FamilyMYDW90</v>
      </c>
      <c r="B267" s="103" t="s">
        <v>633</v>
      </c>
      <c r="C267" s="103" t="s">
        <v>634</v>
      </c>
      <c r="D267" s="127">
        <v>3.5049999999999999</v>
      </c>
      <c r="E267" s="127">
        <v>3.9</v>
      </c>
      <c r="F267" s="129">
        <v>375.5</v>
      </c>
      <c r="G267" s="129">
        <v>375.5</v>
      </c>
      <c r="H267" s="129">
        <v>405.6</v>
      </c>
      <c r="I267" s="129">
        <v>390</v>
      </c>
      <c r="J267" s="129">
        <v>416</v>
      </c>
      <c r="K267" s="129">
        <v>405.6</v>
      </c>
      <c r="L267" s="129">
        <v>405.6</v>
      </c>
      <c r="M267" s="129">
        <v>397.8</v>
      </c>
      <c r="N267" s="129">
        <v>405.6</v>
      </c>
      <c r="O267" s="129">
        <v>394.28</v>
      </c>
      <c r="P267" s="129">
        <v>360.48</v>
      </c>
      <c r="Q267" s="129">
        <v>375.5</v>
      </c>
      <c r="R267" s="130">
        <f t="shared" si="70"/>
        <v>4707.4599999999991</v>
      </c>
      <c r="S267" s="175"/>
      <c r="T267" s="105">
        <f t="shared" si="74"/>
        <v>107.13266761768902</v>
      </c>
      <c r="U267" s="105">
        <f t="shared" si="74"/>
        <v>107.13266761768902</v>
      </c>
      <c r="V267" s="105">
        <f t="shared" si="76"/>
        <v>104.00000000000001</v>
      </c>
      <c r="W267" s="105">
        <f t="shared" si="76"/>
        <v>100</v>
      </c>
      <c r="X267" s="105">
        <f t="shared" si="76"/>
        <v>106.66666666666667</v>
      </c>
      <c r="Y267" s="105">
        <f t="shared" si="76"/>
        <v>104.00000000000001</v>
      </c>
      <c r="Z267" s="105">
        <f t="shared" si="76"/>
        <v>104.00000000000001</v>
      </c>
      <c r="AA267" s="105">
        <f t="shared" si="75"/>
        <v>102</v>
      </c>
      <c r="AB267" s="105">
        <f t="shared" si="75"/>
        <v>104.00000000000001</v>
      </c>
      <c r="AC267" s="105">
        <f t="shared" si="75"/>
        <v>101.09743589743589</v>
      </c>
      <c r="AD267" s="105">
        <f t="shared" si="75"/>
        <v>92.430769230769243</v>
      </c>
      <c r="AE267" s="105">
        <f t="shared" si="75"/>
        <v>96.282051282051285</v>
      </c>
      <c r="AF267" s="105">
        <f t="shared" si="73"/>
        <v>102.39518819269176</v>
      </c>
      <c r="AH267" s="103">
        <v>1</v>
      </c>
      <c r="AI267" s="105">
        <f>+AF267*AH267</f>
        <v>102.39518819269176</v>
      </c>
    </row>
    <row r="268" spans="1:35" outlineLevel="2" x14ac:dyDescent="0.25">
      <c r="A268" s="103" t="str">
        <f t="shared" si="69"/>
        <v>SUMNERMulti-FamilyMCONNECT</v>
      </c>
      <c r="B268" s="103" t="s">
        <v>573</v>
      </c>
      <c r="C268" s="103" t="s">
        <v>574</v>
      </c>
      <c r="D268" s="127">
        <v>0</v>
      </c>
      <c r="E268" s="127">
        <v>0</v>
      </c>
      <c r="F268" s="129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30">
        <f t="shared" si="70"/>
        <v>0</v>
      </c>
      <c r="S268" s="175"/>
      <c r="T268" s="105">
        <f t="shared" si="74"/>
        <v>0</v>
      </c>
      <c r="U268" s="105">
        <f t="shared" si="74"/>
        <v>0</v>
      </c>
      <c r="V268" s="105">
        <f t="shared" si="76"/>
        <v>0</v>
      </c>
      <c r="W268" s="105">
        <f t="shared" si="76"/>
        <v>0</v>
      </c>
      <c r="X268" s="105">
        <f t="shared" si="76"/>
        <v>0</v>
      </c>
      <c r="Y268" s="105">
        <f t="shared" si="76"/>
        <v>0</v>
      </c>
      <c r="Z268" s="105">
        <f t="shared" si="76"/>
        <v>0</v>
      </c>
      <c r="AA268" s="105">
        <f t="shared" si="75"/>
        <v>0</v>
      </c>
      <c r="AB268" s="105">
        <f t="shared" si="75"/>
        <v>0</v>
      </c>
      <c r="AC268" s="105">
        <f t="shared" si="75"/>
        <v>0</v>
      </c>
      <c r="AD268" s="105">
        <f t="shared" si="75"/>
        <v>0</v>
      </c>
      <c r="AE268" s="105">
        <f t="shared" si="75"/>
        <v>0</v>
      </c>
      <c r="AF268" s="105">
        <f t="shared" si="73"/>
        <v>0</v>
      </c>
    </row>
    <row r="269" spans="1:35" outlineLevel="2" x14ac:dyDescent="0.25">
      <c r="A269" s="103" t="str">
        <f t="shared" si="69"/>
        <v>SUMNERMulti-FamilyMRENT90</v>
      </c>
      <c r="B269" s="103" t="s">
        <v>575</v>
      </c>
      <c r="C269" s="103" t="s">
        <v>576</v>
      </c>
      <c r="D269" s="127">
        <v>0</v>
      </c>
      <c r="E269" s="127">
        <v>0</v>
      </c>
      <c r="F269" s="129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30">
        <f t="shared" si="70"/>
        <v>0</v>
      </c>
      <c r="S269" s="175"/>
      <c r="T269" s="105">
        <f t="shared" si="74"/>
        <v>0</v>
      </c>
      <c r="U269" s="105">
        <f t="shared" si="74"/>
        <v>0</v>
      </c>
      <c r="V269" s="105">
        <f t="shared" si="76"/>
        <v>0</v>
      </c>
      <c r="W269" s="105">
        <f t="shared" si="76"/>
        <v>0</v>
      </c>
      <c r="X269" s="105">
        <f t="shared" si="76"/>
        <v>0</v>
      </c>
      <c r="Y269" s="105">
        <f t="shared" si="76"/>
        <v>0</v>
      </c>
      <c r="Z269" s="105">
        <f t="shared" si="76"/>
        <v>0</v>
      </c>
      <c r="AA269" s="105">
        <f t="shared" si="75"/>
        <v>0</v>
      </c>
      <c r="AB269" s="105">
        <f t="shared" si="75"/>
        <v>0</v>
      </c>
      <c r="AC269" s="105">
        <f t="shared" si="75"/>
        <v>0</v>
      </c>
      <c r="AD269" s="105">
        <f t="shared" si="75"/>
        <v>0</v>
      </c>
      <c r="AE269" s="105">
        <f t="shared" si="75"/>
        <v>0</v>
      </c>
      <c r="AF269" s="105">
        <f t="shared" si="73"/>
        <v>0</v>
      </c>
    </row>
    <row r="270" spans="1:35" outlineLevel="2" x14ac:dyDescent="0.25">
      <c r="A270" s="103" t="str">
        <f t="shared" si="69"/>
        <v>SUMNERMulti-FamilyMROLL</v>
      </c>
      <c r="B270" s="103" t="s">
        <v>577</v>
      </c>
      <c r="C270" s="103" t="s">
        <v>578</v>
      </c>
      <c r="D270" s="127">
        <v>0</v>
      </c>
      <c r="E270" s="127">
        <v>0</v>
      </c>
      <c r="F270" s="129">
        <v>0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0</v>
      </c>
      <c r="M270" s="129">
        <v>0</v>
      </c>
      <c r="N270" s="129">
        <v>0</v>
      </c>
      <c r="O270" s="129">
        <v>0</v>
      </c>
      <c r="P270" s="129">
        <v>0</v>
      </c>
      <c r="Q270" s="129">
        <v>0</v>
      </c>
      <c r="R270" s="130">
        <f t="shared" si="70"/>
        <v>0</v>
      </c>
      <c r="S270" s="175"/>
      <c r="T270" s="105">
        <f t="shared" si="74"/>
        <v>0</v>
      </c>
      <c r="U270" s="105">
        <f t="shared" si="74"/>
        <v>0</v>
      </c>
      <c r="V270" s="105">
        <f t="shared" si="76"/>
        <v>0</v>
      </c>
      <c r="W270" s="105">
        <f t="shared" si="76"/>
        <v>0</v>
      </c>
      <c r="X270" s="105">
        <f t="shared" si="76"/>
        <v>0</v>
      </c>
      <c r="Y270" s="105">
        <f t="shared" si="76"/>
        <v>0</v>
      </c>
      <c r="Z270" s="105">
        <f t="shared" si="76"/>
        <v>0</v>
      </c>
      <c r="AA270" s="105">
        <f t="shared" si="75"/>
        <v>0</v>
      </c>
      <c r="AB270" s="105">
        <f t="shared" si="75"/>
        <v>0</v>
      </c>
      <c r="AC270" s="105">
        <f t="shared" si="75"/>
        <v>0</v>
      </c>
      <c r="AD270" s="105">
        <f t="shared" si="75"/>
        <v>0</v>
      </c>
      <c r="AE270" s="105">
        <f t="shared" si="75"/>
        <v>0</v>
      </c>
      <c r="AF270" s="105">
        <f t="shared" si="73"/>
        <v>0</v>
      </c>
    </row>
    <row r="271" spans="1:35" outlineLevel="2" x14ac:dyDescent="0.25">
      <c r="A271" s="103" t="str">
        <f t="shared" si="69"/>
        <v>SUMNERMulti-FamilyPACKM</v>
      </c>
      <c r="B271" s="103" t="s">
        <v>579</v>
      </c>
      <c r="C271" s="103" t="s">
        <v>580</v>
      </c>
      <c r="D271" s="127">
        <v>0</v>
      </c>
      <c r="E271" s="127">
        <v>0</v>
      </c>
      <c r="F271" s="129">
        <v>0</v>
      </c>
      <c r="G271" s="129">
        <v>0</v>
      </c>
      <c r="H271" s="129">
        <v>0</v>
      </c>
      <c r="I271" s="129">
        <v>0</v>
      </c>
      <c r="J271" s="129">
        <v>0</v>
      </c>
      <c r="K271" s="129">
        <v>0</v>
      </c>
      <c r="L271" s="129">
        <v>0</v>
      </c>
      <c r="M271" s="129">
        <v>0</v>
      </c>
      <c r="N271" s="129">
        <v>0</v>
      </c>
      <c r="O271" s="129">
        <v>0</v>
      </c>
      <c r="P271" s="129">
        <v>0</v>
      </c>
      <c r="Q271" s="129">
        <v>0</v>
      </c>
      <c r="R271" s="130">
        <f t="shared" si="70"/>
        <v>0</v>
      </c>
      <c r="S271" s="175"/>
      <c r="T271" s="105">
        <f t="shared" si="74"/>
        <v>0</v>
      </c>
      <c r="U271" s="105">
        <f t="shared" si="74"/>
        <v>0</v>
      </c>
      <c r="V271" s="105">
        <f t="shared" si="76"/>
        <v>0</v>
      </c>
      <c r="W271" s="105">
        <f t="shared" si="76"/>
        <v>0</v>
      </c>
      <c r="X271" s="105">
        <f t="shared" si="76"/>
        <v>0</v>
      </c>
      <c r="Y271" s="105">
        <f t="shared" si="76"/>
        <v>0</v>
      </c>
      <c r="Z271" s="105">
        <f t="shared" si="76"/>
        <v>0</v>
      </c>
      <c r="AA271" s="105">
        <f t="shared" si="75"/>
        <v>0</v>
      </c>
      <c r="AB271" s="105">
        <f t="shared" si="75"/>
        <v>0</v>
      </c>
      <c r="AC271" s="105">
        <f t="shared" si="75"/>
        <v>0</v>
      </c>
      <c r="AD271" s="105">
        <f t="shared" si="75"/>
        <v>0</v>
      </c>
      <c r="AE271" s="105">
        <f t="shared" si="75"/>
        <v>0</v>
      </c>
      <c r="AF271" s="105">
        <f t="shared" si="73"/>
        <v>0</v>
      </c>
    </row>
    <row r="272" spans="1:35" outlineLevel="2" x14ac:dyDescent="0.25">
      <c r="A272" s="103" t="str">
        <f t="shared" si="69"/>
        <v>SUMNERMulti-FamilyADJMF</v>
      </c>
      <c r="B272" s="103" t="s">
        <v>581</v>
      </c>
      <c r="C272" s="103" t="s">
        <v>582</v>
      </c>
      <c r="D272" s="127">
        <v>0</v>
      </c>
      <c r="E272" s="127">
        <v>0</v>
      </c>
      <c r="F272" s="129">
        <v>0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0</v>
      </c>
      <c r="M272" s="129">
        <v>0</v>
      </c>
      <c r="N272" s="129">
        <v>0</v>
      </c>
      <c r="O272" s="129">
        <v>0</v>
      </c>
      <c r="P272" s="129">
        <v>0</v>
      </c>
      <c r="Q272" s="129">
        <v>0</v>
      </c>
      <c r="R272" s="130">
        <f t="shared" si="70"/>
        <v>0</v>
      </c>
      <c r="S272" s="175"/>
      <c r="T272" s="105">
        <f t="shared" si="74"/>
        <v>0</v>
      </c>
      <c r="U272" s="105">
        <f t="shared" si="74"/>
        <v>0</v>
      </c>
      <c r="V272" s="105">
        <f t="shared" si="76"/>
        <v>0</v>
      </c>
      <c r="W272" s="105">
        <f t="shared" si="76"/>
        <v>0</v>
      </c>
      <c r="X272" s="105">
        <f t="shared" si="76"/>
        <v>0</v>
      </c>
      <c r="Y272" s="105">
        <f t="shared" si="76"/>
        <v>0</v>
      </c>
      <c r="Z272" s="105">
        <f t="shared" si="76"/>
        <v>0</v>
      </c>
      <c r="AA272" s="105">
        <f t="shared" si="75"/>
        <v>0</v>
      </c>
      <c r="AB272" s="105">
        <f t="shared" si="75"/>
        <v>0</v>
      </c>
      <c r="AC272" s="105">
        <f t="shared" si="75"/>
        <v>0</v>
      </c>
      <c r="AD272" s="105">
        <f t="shared" si="75"/>
        <v>0</v>
      </c>
      <c r="AE272" s="105">
        <f t="shared" si="75"/>
        <v>0</v>
      </c>
      <c r="AF272" s="105">
        <f t="shared" si="73"/>
        <v>0</v>
      </c>
    </row>
    <row r="273" spans="1:35" outlineLevel="2" x14ac:dyDescent="0.25">
      <c r="A273" s="103" t="str">
        <f t="shared" si="69"/>
        <v>SUMNERMulti-FamilyDRVNM</v>
      </c>
      <c r="B273" s="103" t="s">
        <v>583</v>
      </c>
      <c r="C273" s="103" t="s">
        <v>584</v>
      </c>
      <c r="D273" s="127">
        <v>0</v>
      </c>
      <c r="E273" s="127">
        <v>0</v>
      </c>
      <c r="F273" s="129">
        <v>0</v>
      </c>
      <c r="G273" s="129">
        <v>0</v>
      </c>
      <c r="H273" s="129">
        <v>0</v>
      </c>
      <c r="I273" s="129">
        <v>0</v>
      </c>
      <c r="J273" s="129">
        <v>0</v>
      </c>
      <c r="K273" s="129">
        <v>0</v>
      </c>
      <c r="L273" s="129">
        <v>0</v>
      </c>
      <c r="M273" s="129">
        <v>0</v>
      </c>
      <c r="N273" s="129">
        <v>0</v>
      </c>
      <c r="O273" s="129">
        <v>0</v>
      </c>
      <c r="P273" s="129">
        <v>0</v>
      </c>
      <c r="Q273" s="129">
        <v>0</v>
      </c>
      <c r="R273" s="130">
        <f t="shared" si="70"/>
        <v>0</v>
      </c>
      <c r="S273" s="175"/>
      <c r="T273" s="105">
        <f t="shared" si="74"/>
        <v>0</v>
      </c>
      <c r="U273" s="105">
        <f t="shared" si="74"/>
        <v>0</v>
      </c>
      <c r="V273" s="105">
        <f t="shared" si="76"/>
        <v>0</v>
      </c>
      <c r="W273" s="105">
        <f t="shared" si="76"/>
        <v>0</v>
      </c>
      <c r="X273" s="105">
        <f t="shared" si="76"/>
        <v>0</v>
      </c>
      <c r="Y273" s="105">
        <f t="shared" si="76"/>
        <v>0</v>
      </c>
      <c r="Z273" s="105">
        <f t="shared" si="76"/>
        <v>0</v>
      </c>
      <c r="AA273" s="105">
        <f t="shared" si="75"/>
        <v>0</v>
      </c>
      <c r="AB273" s="105">
        <f t="shared" si="75"/>
        <v>0</v>
      </c>
      <c r="AC273" s="105">
        <f t="shared" si="75"/>
        <v>0</v>
      </c>
      <c r="AD273" s="105">
        <f t="shared" si="75"/>
        <v>0</v>
      </c>
      <c r="AE273" s="105">
        <f t="shared" si="75"/>
        <v>0</v>
      </c>
      <c r="AF273" s="105">
        <f t="shared" si="73"/>
        <v>0</v>
      </c>
    </row>
    <row r="274" spans="1:35" outlineLevel="2" x14ac:dyDescent="0.25">
      <c r="A274" s="103" t="str">
        <f t="shared" si="69"/>
        <v>SUMNERMulti-FamilyEXTRA-MF</v>
      </c>
      <c r="B274" s="103" t="s">
        <v>585</v>
      </c>
      <c r="C274" s="103" t="s">
        <v>586</v>
      </c>
      <c r="D274" s="127">
        <v>0</v>
      </c>
      <c r="E274" s="127">
        <v>0</v>
      </c>
      <c r="F274" s="129">
        <v>0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0</v>
      </c>
      <c r="N274" s="129">
        <v>0</v>
      </c>
      <c r="O274" s="129">
        <v>0</v>
      </c>
      <c r="P274" s="129">
        <v>0</v>
      </c>
      <c r="Q274" s="129">
        <v>0</v>
      </c>
      <c r="R274" s="130">
        <f t="shared" si="70"/>
        <v>0</v>
      </c>
      <c r="S274" s="175"/>
      <c r="T274" s="105">
        <f t="shared" si="74"/>
        <v>0</v>
      </c>
      <c r="U274" s="105">
        <f t="shared" si="74"/>
        <v>0</v>
      </c>
      <c r="V274" s="105">
        <f t="shared" si="76"/>
        <v>0</v>
      </c>
      <c r="W274" s="105">
        <f t="shared" si="76"/>
        <v>0</v>
      </c>
      <c r="X274" s="105">
        <f t="shared" si="76"/>
        <v>0</v>
      </c>
      <c r="Y274" s="105">
        <f t="shared" si="76"/>
        <v>0</v>
      </c>
      <c r="Z274" s="105">
        <f t="shared" si="76"/>
        <v>0</v>
      </c>
      <c r="AA274" s="105">
        <f t="shared" si="75"/>
        <v>0</v>
      </c>
      <c r="AB274" s="105">
        <f t="shared" si="75"/>
        <v>0</v>
      </c>
      <c r="AC274" s="105">
        <f t="shared" si="75"/>
        <v>0</v>
      </c>
      <c r="AD274" s="105">
        <f t="shared" si="75"/>
        <v>0</v>
      </c>
      <c r="AE274" s="105">
        <f t="shared" si="75"/>
        <v>0</v>
      </c>
      <c r="AF274" s="105">
        <f t="shared" si="73"/>
        <v>0</v>
      </c>
    </row>
    <row r="275" spans="1:35" outlineLevel="1" x14ac:dyDescent="0.25">
      <c r="D275" s="127"/>
      <c r="E275" s="127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03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</row>
    <row r="276" spans="1:35" outlineLevel="1" x14ac:dyDescent="0.25">
      <c r="C276" s="135" t="s">
        <v>593</v>
      </c>
      <c r="D276" s="127"/>
      <c r="E276" s="127"/>
      <c r="F276" s="136">
        <f t="shared" ref="F276:R276" si="77">SUM(F226:F275)</f>
        <v>375.5</v>
      </c>
      <c r="G276" s="136">
        <f t="shared" si="77"/>
        <v>375.5</v>
      </c>
      <c r="H276" s="136">
        <f t="shared" si="77"/>
        <v>405.6</v>
      </c>
      <c r="I276" s="136">
        <f t="shared" si="77"/>
        <v>390</v>
      </c>
      <c r="J276" s="136">
        <f t="shared" si="77"/>
        <v>416</v>
      </c>
      <c r="K276" s="136">
        <f t="shared" si="77"/>
        <v>405.6</v>
      </c>
      <c r="L276" s="136">
        <f t="shared" si="77"/>
        <v>405.6</v>
      </c>
      <c r="M276" s="136">
        <f t="shared" si="77"/>
        <v>397.8</v>
      </c>
      <c r="N276" s="136">
        <f t="shared" si="77"/>
        <v>405.6</v>
      </c>
      <c r="O276" s="136">
        <f t="shared" si="77"/>
        <v>394.28</v>
      </c>
      <c r="P276" s="136">
        <f t="shared" si="77"/>
        <v>360.48</v>
      </c>
      <c r="Q276" s="136">
        <f t="shared" si="77"/>
        <v>375.5</v>
      </c>
      <c r="R276" s="136">
        <f t="shared" si="77"/>
        <v>4707.4599999999991</v>
      </c>
      <c r="T276" s="137">
        <f>+SUM(T226:T233,T235:T243,T245:T246,T248:T251,T253:T255,T257:T259,T261:T267)</f>
        <v>107.13266761768902</v>
      </c>
      <c r="U276" s="137">
        <f t="shared" ref="U276:AF276" si="78">+SUM(U226:U233,U235:U243,U245:U246,U248:U251,U253:U255,U257:U259,U261:U267)</f>
        <v>107.13266761768902</v>
      </c>
      <c r="V276" s="137">
        <f t="shared" si="78"/>
        <v>104.00000000000001</v>
      </c>
      <c r="W276" s="137">
        <f t="shared" si="78"/>
        <v>100</v>
      </c>
      <c r="X276" s="137">
        <f t="shared" si="78"/>
        <v>106.66666666666667</v>
      </c>
      <c r="Y276" s="137">
        <f t="shared" si="78"/>
        <v>104.00000000000001</v>
      </c>
      <c r="Z276" s="137">
        <f t="shared" si="78"/>
        <v>104.00000000000001</v>
      </c>
      <c r="AA276" s="137">
        <f t="shared" si="78"/>
        <v>102</v>
      </c>
      <c r="AB276" s="137">
        <f t="shared" si="78"/>
        <v>104.00000000000001</v>
      </c>
      <c r="AC276" s="137">
        <f t="shared" si="78"/>
        <v>101.09743589743589</v>
      </c>
      <c r="AD276" s="137">
        <f t="shared" si="78"/>
        <v>92.430769230769243</v>
      </c>
      <c r="AE276" s="137">
        <f t="shared" si="78"/>
        <v>96.282051282051285</v>
      </c>
      <c r="AF276" s="137">
        <f t="shared" si="78"/>
        <v>102.39518819269176</v>
      </c>
      <c r="AI276" s="137">
        <f t="shared" ref="AI276" si="79">+SUM(AI226:AI233,AI235:AI243,AI245:AI246,AI248:AI251,AI253:AI255,AI257:AI259,AI261:AI267)</f>
        <v>102.39518819269176</v>
      </c>
    </row>
    <row r="277" spans="1:35" outlineLevel="1" x14ac:dyDescent="0.25">
      <c r="C277" s="135"/>
      <c r="D277" s="127"/>
      <c r="E277" s="127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30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</row>
    <row r="278" spans="1:35" outlineLevel="1" x14ac:dyDescent="0.25">
      <c r="B278" s="7" t="s">
        <v>594</v>
      </c>
      <c r="C278" s="135"/>
      <c r="D278" s="127"/>
      <c r="E278" s="127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30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</row>
    <row r="279" spans="1:35" outlineLevel="2" x14ac:dyDescent="0.25">
      <c r="A279" s="103" t="str">
        <f t="shared" ref="A279:A286" si="80">+$A$4&amp;$A$225&amp;B279</f>
        <v>SUMNERMulti-FamilyM2YDRECY</v>
      </c>
      <c r="B279" s="103" t="s">
        <v>595</v>
      </c>
      <c r="C279" s="103" t="s">
        <v>596</v>
      </c>
      <c r="D279" s="127">
        <v>0</v>
      </c>
      <c r="E279" s="127">
        <v>0</v>
      </c>
      <c r="F279" s="12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30">
        <f t="shared" ref="R279:R286" si="81">+SUM(F279:Q279)</f>
        <v>0</v>
      </c>
      <c r="S279" s="175"/>
      <c r="T279" s="105">
        <f t="shared" ref="T279:U286" si="82">+IFERROR(F279/$D279,0)</f>
        <v>0</v>
      </c>
      <c r="U279" s="105">
        <f t="shared" si="82"/>
        <v>0</v>
      </c>
      <c r="V279" s="105">
        <f t="shared" ref="V279:AE286" si="83">+IFERROR(H279/$E279,0)</f>
        <v>0</v>
      </c>
      <c r="W279" s="105">
        <f t="shared" si="83"/>
        <v>0</v>
      </c>
      <c r="X279" s="105">
        <f t="shared" si="83"/>
        <v>0</v>
      </c>
      <c r="Y279" s="105">
        <f t="shared" si="83"/>
        <v>0</v>
      </c>
      <c r="Z279" s="105">
        <f t="shared" si="83"/>
        <v>0</v>
      </c>
      <c r="AA279" s="105">
        <f t="shared" si="83"/>
        <v>0</v>
      </c>
      <c r="AB279" s="105">
        <f t="shared" si="83"/>
        <v>0</v>
      </c>
      <c r="AC279" s="105">
        <f t="shared" si="83"/>
        <v>0</v>
      </c>
      <c r="AD279" s="105">
        <f t="shared" si="83"/>
        <v>0</v>
      </c>
      <c r="AE279" s="105">
        <f t="shared" si="83"/>
        <v>0</v>
      </c>
      <c r="AF279" s="105">
        <f t="shared" ref="AF279:AF286" si="84">+SUM(T279:AE279)/$AD$2</f>
        <v>0</v>
      </c>
    </row>
    <row r="280" spans="1:35" outlineLevel="2" x14ac:dyDescent="0.25">
      <c r="A280" s="103" t="str">
        <f t="shared" si="80"/>
        <v>SUMNERMulti-FamilyM6YDRECY</v>
      </c>
      <c r="B280" s="103" t="s">
        <v>603</v>
      </c>
      <c r="C280" s="103" t="s">
        <v>604</v>
      </c>
      <c r="D280" s="127">
        <v>0</v>
      </c>
      <c r="E280" s="127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30">
        <f t="shared" si="81"/>
        <v>0</v>
      </c>
      <c r="S280" s="175"/>
      <c r="T280" s="105">
        <f t="shared" si="82"/>
        <v>0</v>
      </c>
      <c r="U280" s="105">
        <f t="shared" si="82"/>
        <v>0</v>
      </c>
      <c r="V280" s="105">
        <f t="shared" si="83"/>
        <v>0</v>
      </c>
      <c r="W280" s="105">
        <f t="shared" si="83"/>
        <v>0</v>
      </c>
      <c r="X280" s="105">
        <f t="shared" si="83"/>
        <v>0</v>
      </c>
      <c r="Y280" s="105">
        <f t="shared" si="83"/>
        <v>0</v>
      </c>
      <c r="Z280" s="105">
        <f t="shared" si="83"/>
        <v>0</v>
      </c>
      <c r="AA280" s="105">
        <f t="shared" si="83"/>
        <v>0</v>
      </c>
      <c r="AB280" s="105">
        <f t="shared" si="83"/>
        <v>0</v>
      </c>
      <c r="AC280" s="105">
        <f t="shared" si="83"/>
        <v>0</v>
      </c>
      <c r="AD280" s="105">
        <f t="shared" si="83"/>
        <v>0</v>
      </c>
      <c r="AE280" s="105">
        <f t="shared" si="83"/>
        <v>0</v>
      </c>
      <c r="AF280" s="105">
        <f t="shared" si="84"/>
        <v>0</v>
      </c>
    </row>
    <row r="281" spans="1:35" outlineLevel="2" x14ac:dyDescent="0.25">
      <c r="A281" s="103" t="str">
        <f t="shared" si="80"/>
        <v>SUMNERMulti-FamilyMCCRECYR</v>
      </c>
      <c r="B281" s="103" t="s">
        <v>615</v>
      </c>
      <c r="C281" s="103" t="s">
        <v>616</v>
      </c>
      <c r="D281" s="127">
        <v>0</v>
      </c>
      <c r="E281" s="127">
        <v>0</v>
      </c>
      <c r="F281" s="12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30">
        <f t="shared" si="81"/>
        <v>0</v>
      </c>
      <c r="S281" s="175"/>
      <c r="T281" s="105">
        <f t="shared" si="82"/>
        <v>0</v>
      </c>
      <c r="U281" s="105">
        <f t="shared" si="82"/>
        <v>0</v>
      </c>
      <c r="V281" s="105">
        <f t="shared" si="83"/>
        <v>0</v>
      </c>
      <c r="W281" s="105">
        <f t="shared" si="83"/>
        <v>0</v>
      </c>
      <c r="X281" s="105">
        <f t="shared" si="83"/>
        <v>0</v>
      </c>
      <c r="Y281" s="105">
        <f t="shared" si="83"/>
        <v>0</v>
      </c>
      <c r="Z281" s="105">
        <f t="shared" si="83"/>
        <v>0</v>
      </c>
      <c r="AA281" s="105">
        <f t="shared" si="83"/>
        <v>0</v>
      </c>
      <c r="AB281" s="105">
        <f t="shared" si="83"/>
        <v>0</v>
      </c>
      <c r="AC281" s="105">
        <f t="shared" si="83"/>
        <v>0</v>
      </c>
      <c r="AD281" s="105">
        <f t="shared" si="83"/>
        <v>0</v>
      </c>
      <c r="AE281" s="105">
        <f t="shared" si="83"/>
        <v>0</v>
      </c>
      <c r="AF281" s="105">
        <f t="shared" si="84"/>
        <v>0</v>
      </c>
    </row>
    <row r="282" spans="1:35" outlineLevel="2" x14ac:dyDescent="0.25">
      <c r="A282" s="103" t="str">
        <f t="shared" si="80"/>
        <v>SUMNERMulti-FamilyMRECYIN</v>
      </c>
      <c r="B282" s="103" t="s">
        <v>621</v>
      </c>
      <c r="C282" s="103" t="s">
        <v>622</v>
      </c>
      <c r="D282" s="127">
        <v>0</v>
      </c>
      <c r="E282" s="127">
        <v>0</v>
      </c>
      <c r="F282" s="129">
        <v>0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29">
        <v>0</v>
      </c>
      <c r="N282" s="129">
        <v>0</v>
      </c>
      <c r="O282" s="129">
        <v>0</v>
      </c>
      <c r="P282" s="129">
        <v>0</v>
      </c>
      <c r="Q282" s="129">
        <v>0</v>
      </c>
      <c r="R282" s="130">
        <f t="shared" si="81"/>
        <v>0</v>
      </c>
      <c r="S282" s="175"/>
      <c r="T282" s="105">
        <f t="shared" si="82"/>
        <v>0</v>
      </c>
      <c r="U282" s="105">
        <f t="shared" si="82"/>
        <v>0</v>
      </c>
      <c r="V282" s="105">
        <f t="shared" si="83"/>
        <v>0</v>
      </c>
      <c r="W282" s="105">
        <f t="shared" si="83"/>
        <v>0</v>
      </c>
      <c r="X282" s="105">
        <f t="shared" si="83"/>
        <v>0</v>
      </c>
      <c r="Y282" s="105">
        <f t="shared" si="83"/>
        <v>0</v>
      </c>
      <c r="Z282" s="105">
        <f t="shared" si="83"/>
        <v>0</v>
      </c>
      <c r="AA282" s="105">
        <f t="shared" si="83"/>
        <v>0</v>
      </c>
      <c r="AB282" s="105">
        <f t="shared" si="83"/>
        <v>0</v>
      </c>
      <c r="AC282" s="105">
        <f t="shared" si="83"/>
        <v>0</v>
      </c>
      <c r="AD282" s="105">
        <f t="shared" si="83"/>
        <v>0</v>
      </c>
      <c r="AE282" s="105">
        <f t="shared" si="83"/>
        <v>0</v>
      </c>
      <c r="AF282" s="105">
        <f t="shared" si="84"/>
        <v>0</v>
      </c>
    </row>
    <row r="283" spans="1:35" outlineLevel="2" x14ac:dyDescent="0.25">
      <c r="A283" s="103" t="str">
        <f t="shared" si="80"/>
        <v>SUMNERMulti-FamilyMRECYONLY</v>
      </c>
      <c r="B283" s="103" t="s">
        <v>617</v>
      </c>
      <c r="C283" s="103" t="s">
        <v>618</v>
      </c>
      <c r="D283" s="127">
        <v>0</v>
      </c>
      <c r="E283" s="127">
        <v>0</v>
      </c>
      <c r="F283" s="12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30">
        <f t="shared" si="81"/>
        <v>0</v>
      </c>
      <c r="S283" s="175"/>
      <c r="T283" s="105">
        <f t="shared" si="82"/>
        <v>0</v>
      </c>
      <c r="U283" s="105">
        <f t="shared" si="82"/>
        <v>0</v>
      </c>
      <c r="V283" s="105">
        <f t="shared" si="83"/>
        <v>0</v>
      </c>
      <c r="W283" s="105">
        <f t="shared" si="83"/>
        <v>0</v>
      </c>
      <c r="X283" s="105">
        <f t="shared" si="83"/>
        <v>0</v>
      </c>
      <c r="Y283" s="105">
        <f t="shared" si="83"/>
        <v>0</v>
      </c>
      <c r="Z283" s="105">
        <f t="shared" si="83"/>
        <v>0</v>
      </c>
      <c r="AA283" s="105">
        <f t="shared" si="83"/>
        <v>0</v>
      </c>
      <c r="AB283" s="105">
        <f t="shared" si="83"/>
        <v>0</v>
      </c>
      <c r="AC283" s="105">
        <f t="shared" si="83"/>
        <v>0</v>
      </c>
      <c r="AD283" s="105">
        <f t="shared" si="83"/>
        <v>0</v>
      </c>
      <c r="AE283" s="105">
        <f t="shared" si="83"/>
        <v>0</v>
      </c>
      <c r="AF283" s="105">
        <f t="shared" si="84"/>
        <v>0</v>
      </c>
    </row>
    <row r="284" spans="1:35" outlineLevel="2" x14ac:dyDescent="0.25">
      <c r="A284" s="103" t="str">
        <f t="shared" si="80"/>
        <v>SUMNERMulti-FamilyMRECYR</v>
      </c>
      <c r="B284" s="103" t="s">
        <v>619</v>
      </c>
      <c r="C284" s="103" t="s">
        <v>620</v>
      </c>
      <c r="D284" s="127">
        <v>0</v>
      </c>
      <c r="E284" s="127">
        <v>8.6999999999999993</v>
      </c>
      <c r="F284" s="129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478.5</v>
      </c>
      <c r="L284" s="129">
        <v>261</v>
      </c>
      <c r="M284" s="129">
        <v>374.1</v>
      </c>
      <c r="N284" s="129">
        <v>374.1</v>
      </c>
      <c r="O284" s="129">
        <v>0</v>
      </c>
      <c r="P284" s="129">
        <v>0</v>
      </c>
      <c r="Q284" s="129">
        <v>0</v>
      </c>
      <c r="R284" s="130">
        <f t="shared" si="81"/>
        <v>1487.6999999999998</v>
      </c>
      <c r="S284" s="175"/>
      <c r="T284" s="105">
        <f t="shared" si="82"/>
        <v>0</v>
      </c>
      <c r="U284" s="105">
        <f t="shared" si="82"/>
        <v>0</v>
      </c>
      <c r="V284" s="105">
        <f t="shared" si="83"/>
        <v>0</v>
      </c>
      <c r="W284" s="105">
        <f t="shared" si="83"/>
        <v>0</v>
      </c>
      <c r="X284" s="105">
        <f t="shared" si="83"/>
        <v>0</v>
      </c>
      <c r="Y284" s="105">
        <f t="shared" si="83"/>
        <v>55.000000000000007</v>
      </c>
      <c r="Z284" s="105">
        <f t="shared" si="83"/>
        <v>30.000000000000004</v>
      </c>
      <c r="AA284" s="105">
        <f t="shared" si="83"/>
        <v>43.000000000000007</v>
      </c>
      <c r="AB284" s="105">
        <f t="shared" si="83"/>
        <v>43.000000000000007</v>
      </c>
      <c r="AC284" s="105">
        <f t="shared" si="83"/>
        <v>0</v>
      </c>
      <c r="AD284" s="105">
        <f t="shared" si="83"/>
        <v>0</v>
      </c>
      <c r="AE284" s="105">
        <f t="shared" si="83"/>
        <v>0</v>
      </c>
      <c r="AF284" s="105">
        <f t="shared" si="84"/>
        <v>14.250000000000002</v>
      </c>
      <c r="AH284" s="103">
        <v>1</v>
      </c>
      <c r="AI284" s="105">
        <f>+AF284*AH284</f>
        <v>14.250000000000002</v>
      </c>
    </row>
    <row r="285" spans="1:35" outlineLevel="2" x14ac:dyDescent="0.25">
      <c r="A285" s="103" t="str">
        <f t="shared" si="80"/>
        <v>SUMNERMulti-FamilyMRENT2YDRECY</v>
      </c>
      <c r="B285" s="103" t="s">
        <v>627</v>
      </c>
      <c r="C285" s="103" t="s">
        <v>628</v>
      </c>
      <c r="D285" s="127">
        <v>0</v>
      </c>
      <c r="E285" s="127">
        <v>0</v>
      </c>
      <c r="F285" s="129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  <c r="N285" s="129">
        <v>0</v>
      </c>
      <c r="O285" s="129">
        <v>0</v>
      </c>
      <c r="P285" s="129">
        <v>0</v>
      </c>
      <c r="Q285" s="129">
        <v>0</v>
      </c>
      <c r="R285" s="130">
        <f t="shared" si="81"/>
        <v>0</v>
      </c>
      <c r="S285" s="175"/>
      <c r="T285" s="105">
        <f t="shared" si="82"/>
        <v>0</v>
      </c>
      <c r="U285" s="105">
        <f t="shared" si="82"/>
        <v>0</v>
      </c>
      <c r="V285" s="105">
        <f t="shared" si="83"/>
        <v>0</v>
      </c>
      <c r="W285" s="105">
        <f t="shared" si="83"/>
        <v>0</v>
      </c>
      <c r="X285" s="105">
        <f t="shared" si="83"/>
        <v>0</v>
      </c>
      <c r="Y285" s="105">
        <f t="shared" si="83"/>
        <v>0</v>
      </c>
      <c r="Z285" s="105">
        <f t="shared" si="83"/>
        <v>0</v>
      </c>
      <c r="AA285" s="105">
        <f t="shared" si="83"/>
        <v>0</v>
      </c>
      <c r="AB285" s="105">
        <f t="shared" si="83"/>
        <v>0</v>
      </c>
      <c r="AC285" s="105">
        <f t="shared" si="83"/>
        <v>0</v>
      </c>
      <c r="AD285" s="105">
        <f t="shared" si="83"/>
        <v>0</v>
      </c>
      <c r="AE285" s="105">
        <f t="shared" si="83"/>
        <v>0</v>
      </c>
      <c r="AF285" s="105">
        <f t="shared" si="84"/>
        <v>0</v>
      </c>
    </row>
    <row r="286" spans="1:35" outlineLevel="2" x14ac:dyDescent="0.25">
      <c r="A286" s="103" t="str">
        <f t="shared" si="80"/>
        <v>SUMNERMulti-FamilyMRENT6YDRECY</v>
      </c>
      <c r="B286" s="103" t="s">
        <v>629</v>
      </c>
      <c r="C286" s="103" t="s">
        <v>630</v>
      </c>
      <c r="D286" s="127">
        <v>0</v>
      </c>
      <c r="E286" s="127">
        <v>0</v>
      </c>
      <c r="F286" s="129">
        <v>0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29">
        <v>0</v>
      </c>
      <c r="N286" s="129">
        <v>0</v>
      </c>
      <c r="O286" s="129">
        <v>0</v>
      </c>
      <c r="P286" s="129">
        <v>0</v>
      </c>
      <c r="Q286" s="129">
        <v>0</v>
      </c>
      <c r="R286" s="130">
        <f t="shared" si="81"/>
        <v>0</v>
      </c>
      <c r="S286" s="175"/>
      <c r="T286" s="105">
        <f t="shared" si="82"/>
        <v>0</v>
      </c>
      <c r="U286" s="105">
        <f t="shared" si="82"/>
        <v>0</v>
      </c>
      <c r="V286" s="105">
        <f t="shared" si="83"/>
        <v>0</v>
      </c>
      <c r="W286" s="105">
        <f t="shared" si="83"/>
        <v>0</v>
      </c>
      <c r="X286" s="105">
        <f t="shared" si="83"/>
        <v>0</v>
      </c>
      <c r="Y286" s="105">
        <f t="shared" si="83"/>
        <v>0</v>
      </c>
      <c r="Z286" s="105">
        <f t="shared" si="83"/>
        <v>0</v>
      </c>
      <c r="AA286" s="105">
        <f t="shared" si="83"/>
        <v>0</v>
      </c>
      <c r="AB286" s="105">
        <f t="shared" si="83"/>
        <v>0</v>
      </c>
      <c r="AC286" s="105">
        <f t="shared" si="83"/>
        <v>0</v>
      </c>
      <c r="AD286" s="105">
        <f t="shared" si="83"/>
        <v>0</v>
      </c>
      <c r="AE286" s="105">
        <f t="shared" si="83"/>
        <v>0</v>
      </c>
      <c r="AF286" s="105">
        <f t="shared" si="84"/>
        <v>0</v>
      </c>
    </row>
    <row r="287" spans="1:35" outlineLevel="1" x14ac:dyDescent="0.25">
      <c r="C287" s="135"/>
      <c r="D287" s="127"/>
      <c r="E287" s="127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30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</row>
    <row r="288" spans="1:35" outlineLevel="1" x14ac:dyDescent="0.25">
      <c r="C288" s="135" t="s">
        <v>631</v>
      </c>
      <c r="D288" s="127"/>
      <c r="E288" s="127"/>
      <c r="F288" s="136">
        <f t="shared" ref="F288:R288" si="85">SUM(F279:F287)</f>
        <v>0</v>
      </c>
      <c r="G288" s="136">
        <f t="shared" si="85"/>
        <v>0</v>
      </c>
      <c r="H288" s="136">
        <f t="shared" si="85"/>
        <v>0</v>
      </c>
      <c r="I288" s="136">
        <f t="shared" si="85"/>
        <v>0</v>
      </c>
      <c r="J288" s="136">
        <f t="shared" si="85"/>
        <v>0</v>
      </c>
      <c r="K288" s="136">
        <f t="shared" si="85"/>
        <v>478.5</v>
      </c>
      <c r="L288" s="136">
        <f t="shared" si="85"/>
        <v>261</v>
      </c>
      <c r="M288" s="136">
        <f t="shared" si="85"/>
        <v>374.1</v>
      </c>
      <c r="N288" s="136">
        <f t="shared" si="85"/>
        <v>374.1</v>
      </c>
      <c r="O288" s="136">
        <f t="shared" si="85"/>
        <v>0</v>
      </c>
      <c r="P288" s="136">
        <f t="shared" si="85"/>
        <v>0</v>
      </c>
      <c r="Q288" s="136">
        <f t="shared" si="85"/>
        <v>0</v>
      </c>
      <c r="R288" s="136">
        <f t="shared" si="85"/>
        <v>1487.6999999999998</v>
      </c>
      <c r="T288" s="137">
        <f>+SUM(T279:T281,T283:T284)</f>
        <v>0</v>
      </c>
      <c r="U288" s="137">
        <f t="shared" ref="U288:AF288" si="86">+SUM(U279:U281,U283:U286)</f>
        <v>0</v>
      </c>
      <c r="V288" s="137">
        <f t="shared" si="86"/>
        <v>0</v>
      </c>
      <c r="W288" s="137">
        <f t="shared" si="86"/>
        <v>0</v>
      </c>
      <c r="X288" s="137">
        <f t="shared" si="86"/>
        <v>0</v>
      </c>
      <c r="Y288" s="137">
        <f t="shared" si="86"/>
        <v>55.000000000000007</v>
      </c>
      <c r="Z288" s="137">
        <f t="shared" si="86"/>
        <v>30.000000000000004</v>
      </c>
      <c r="AA288" s="137">
        <f t="shared" si="86"/>
        <v>43.000000000000007</v>
      </c>
      <c r="AB288" s="137">
        <f t="shared" si="86"/>
        <v>43.000000000000007</v>
      </c>
      <c r="AC288" s="137">
        <f t="shared" si="86"/>
        <v>0</v>
      </c>
      <c r="AD288" s="137">
        <f t="shared" si="86"/>
        <v>0</v>
      </c>
      <c r="AE288" s="137">
        <f t="shared" si="86"/>
        <v>0</v>
      </c>
      <c r="AF288" s="137">
        <f t="shared" si="86"/>
        <v>14.250000000000002</v>
      </c>
      <c r="AI288" s="137">
        <f t="shared" ref="AI288" si="87">+SUM(AI279:AI281,AI283:AI286)</f>
        <v>14.250000000000002</v>
      </c>
    </row>
    <row r="289" spans="1:35" outlineLevel="1" x14ac:dyDescent="0.25">
      <c r="C289" s="135"/>
      <c r="D289" s="127"/>
      <c r="E289" s="127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30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</row>
    <row r="290" spans="1:35" outlineLevel="1" x14ac:dyDescent="0.25">
      <c r="D290" s="127"/>
      <c r="E290" s="127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30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</row>
    <row r="291" spans="1:35" s="7" customFormat="1" x14ac:dyDescent="0.25">
      <c r="B291" s="7" t="s">
        <v>636</v>
      </c>
      <c r="D291" s="127"/>
      <c r="E291" s="127"/>
      <c r="F291" s="144">
        <f t="shared" ref="F291:Q291" si="88">+F186+F223+F276+F288</f>
        <v>199281.46000000002</v>
      </c>
      <c r="G291" s="144">
        <f t="shared" si="88"/>
        <v>202622.94</v>
      </c>
      <c r="H291" s="144">
        <f t="shared" si="88"/>
        <v>210477.79499999998</v>
      </c>
      <c r="I291" s="144">
        <f t="shared" si="88"/>
        <v>210593.17499999996</v>
      </c>
      <c r="J291" s="144">
        <f t="shared" si="88"/>
        <v>216471.25</v>
      </c>
      <c r="K291" s="144">
        <f t="shared" si="88"/>
        <v>215098.28999999998</v>
      </c>
      <c r="L291" s="144">
        <f t="shared" si="88"/>
        <v>220147.90000000002</v>
      </c>
      <c r="M291" s="144">
        <f t="shared" si="88"/>
        <v>217827.60999999996</v>
      </c>
      <c r="N291" s="144">
        <f t="shared" si="88"/>
        <v>218222.78</v>
      </c>
      <c r="O291" s="144">
        <f t="shared" si="88"/>
        <v>202832.52999999997</v>
      </c>
      <c r="P291" s="144">
        <f t="shared" si="88"/>
        <v>201396.92999999996</v>
      </c>
      <c r="Q291" s="144">
        <f t="shared" si="88"/>
        <v>198317.04000000007</v>
      </c>
      <c r="R291" s="130">
        <f t="shared" ref="R291" si="89">+SUM(F291:Q291)</f>
        <v>2513289.7000000002</v>
      </c>
      <c r="S291" s="109"/>
      <c r="T291" s="145">
        <f t="shared" ref="T291:AE291" si="90">+T186+T223+T276+T288</f>
        <v>630.74129935170674</v>
      </c>
      <c r="U291" s="145">
        <f t="shared" si="90"/>
        <v>633.91866117981692</v>
      </c>
      <c r="V291" s="145">
        <f t="shared" si="90"/>
        <v>590.67609123295745</v>
      </c>
      <c r="W291" s="145">
        <f t="shared" si="90"/>
        <v>582.52981115376645</v>
      </c>
      <c r="X291" s="145">
        <f t="shared" si="90"/>
        <v>597.49448577360772</v>
      </c>
      <c r="Y291" s="145">
        <f t="shared" si="90"/>
        <v>646.25008932745095</v>
      </c>
      <c r="Z291" s="145">
        <f t="shared" si="90"/>
        <v>622.56747859865743</v>
      </c>
      <c r="AA291" s="145">
        <f t="shared" si="90"/>
        <v>629.5944320169483</v>
      </c>
      <c r="AB291" s="145">
        <f t="shared" si="90"/>
        <v>634.25012362439725</v>
      </c>
      <c r="AC291" s="145">
        <f t="shared" si="90"/>
        <v>561.77715686448835</v>
      </c>
      <c r="AD291" s="145">
        <f t="shared" si="90"/>
        <v>552.00434211300421</v>
      </c>
      <c r="AE291" s="145">
        <f t="shared" si="90"/>
        <v>557.26278681313215</v>
      </c>
      <c r="AF291" s="145"/>
      <c r="AI291" s="146"/>
    </row>
    <row r="292" spans="1:35" s="7" customFormat="1" outlineLevel="1" x14ac:dyDescent="0.25">
      <c r="D292" s="127"/>
      <c r="E292" s="127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30"/>
      <c r="S292" s="109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I292" s="146"/>
    </row>
    <row r="293" spans="1:35" outlineLevel="1" x14ac:dyDescent="0.25">
      <c r="D293" s="127"/>
      <c r="E293" s="127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30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</row>
    <row r="294" spans="1:35" outlineLevel="1" x14ac:dyDescent="0.25">
      <c r="B294" s="121" t="s">
        <v>637</v>
      </c>
      <c r="C294" s="122"/>
      <c r="D294" s="127"/>
      <c r="E294" s="127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30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</row>
    <row r="295" spans="1:35" outlineLevel="1" x14ac:dyDescent="0.25">
      <c r="B295" s="122"/>
      <c r="C295" s="122"/>
      <c r="D295" s="127"/>
      <c r="E295" s="127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30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</row>
    <row r="296" spans="1:35" outlineLevel="1" x14ac:dyDescent="0.25">
      <c r="A296" s="103" t="s">
        <v>864</v>
      </c>
      <c r="B296" s="7" t="s">
        <v>639</v>
      </c>
      <c r="D296" s="127"/>
      <c r="E296" s="127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30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  <c r="AE296" s="105"/>
      <c r="AF296" s="105"/>
    </row>
    <row r="297" spans="1:35" outlineLevel="1" x14ac:dyDescent="0.25">
      <c r="A297" s="103" t="str">
        <f t="shared" ref="A297:A360" si="91">+$A$4&amp;$A$296&amp;B297</f>
        <v>SUMNERRoll offROHAUL20</v>
      </c>
      <c r="B297" s="103" t="s">
        <v>640</v>
      </c>
      <c r="C297" s="103" t="s">
        <v>641</v>
      </c>
      <c r="D297" s="127">
        <v>0</v>
      </c>
      <c r="E297" s="127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30">
        <f t="shared" ref="R297:R360" si="92">+SUM(F297:Q297)</f>
        <v>0</v>
      </c>
      <c r="T297" s="105">
        <f t="shared" ref="T297:U312" si="93">+IFERROR(F297/$D297,0)</f>
        <v>0</v>
      </c>
      <c r="U297" s="105">
        <f t="shared" si="93"/>
        <v>0</v>
      </c>
      <c r="V297" s="105">
        <f t="shared" ref="V297:AE322" si="94">+IFERROR(H297/$E297,0)</f>
        <v>0</v>
      </c>
      <c r="W297" s="105">
        <f t="shared" si="94"/>
        <v>0</v>
      </c>
      <c r="X297" s="105">
        <f t="shared" si="94"/>
        <v>0</v>
      </c>
      <c r="Y297" s="105">
        <f t="shared" si="94"/>
        <v>0</v>
      </c>
      <c r="Z297" s="105">
        <f t="shared" si="94"/>
        <v>0</v>
      </c>
      <c r="AA297" s="105">
        <f t="shared" si="94"/>
        <v>0</v>
      </c>
      <c r="AB297" s="105">
        <f t="shared" si="94"/>
        <v>0</v>
      </c>
      <c r="AC297" s="105">
        <f t="shared" si="94"/>
        <v>0</v>
      </c>
      <c r="AD297" s="105">
        <f t="shared" si="94"/>
        <v>0</v>
      </c>
      <c r="AE297" s="105">
        <f t="shared" si="94"/>
        <v>0</v>
      </c>
      <c r="AF297" s="105">
        <f t="shared" ref="AF297:AF360" si="95">+SUM(T297:AE297)/$AD$2</f>
        <v>0</v>
      </c>
    </row>
    <row r="298" spans="1:35" outlineLevel="1" x14ac:dyDescent="0.25">
      <c r="A298" s="103" t="str">
        <f t="shared" si="91"/>
        <v>SUMNERRoll offROHAUL20A</v>
      </c>
      <c r="B298" s="103" t="s">
        <v>642</v>
      </c>
      <c r="C298" s="103" t="s">
        <v>643</v>
      </c>
      <c r="D298" s="127">
        <v>0</v>
      </c>
      <c r="E298" s="127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30">
        <f t="shared" si="92"/>
        <v>0</v>
      </c>
      <c r="T298" s="105">
        <f t="shared" si="93"/>
        <v>0</v>
      </c>
      <c r="U298" s="105">
        <f t="shared" si="93"/>
        <v>0</v>
      </c>
      <c r="V298" s="105">
        <f t="shared" si="94"/>
        <v>0</v>
      </c>
      <c r="W298" s="105">
        <f t="shared" si="94"/>
        <v>0</v>
      </c>
      <c r="X298" s="105">
        <f t="shared" si="94"/>
        <v>0</v>
      </c>
      <c r="Y298" s="105">
        <f t="shared" si="94"/>
        <v>0</v>
      </c>
      <c r="Z298" s="105">
        <f t="shared" si="94"/>
        <v>0</v>
      </c>
      <c r="AA298" s="105">
        <f t="shared" si="94"/>
        <v>0</v>
      </c>
      <c r="AB298" s="105">
        <f t="shared" si="94"/>
        <v>0</v>
      </c>
      <c r="AC298" s="105">
        <f t="shared" si="94"/>
        <v>0</v>
      </c>
      <c r="AD298" s="105">
        <f t="shared" si="94"/>
        <v>0</v>
      </c>
      <c r="AE298" s="105">
        <f t="shared" si="94"/>
        <v>0</v>
      </c>
      <c r="AF298" s="105">
        <f t="shared" si="95"/>
        <v>0</v>
      </c>
    </row>
    <row r="299" spans="1:35" outlineLevel="1" x14ac:dyDescent="0.25">
      <c r="A299" s="103" t="str">
        <f t="shared" si="91"/>
        <v>SUMNERRoll offROHAUL20CO</v>
      </c>
      <c r="B299" s="103" t="s">
        <v>644</v>
      </c>
      <c r="C299" s="103" t="s">
        <v>645</v>
      </c>
      <c r="D299" s="127">
        <v>0</v>
      </c>
      <c r="E299" s="127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30">
        <f t="shared" si="92"/>
        <v>0</v>
      </c>
      <c r="T299" s="105">
        <f t="shared" si="93"/>
        <v>0</v>
      </c>
      <c r="U299" s="105">
        <f t="shared" si="93"/>
        <v>0</v>
      </c>
      <c r="V299" s="105">
        <f t="shared" si="94"/>
        <v>0</v>
      </c>
      <c r="W299" s="105">
        <f t="shared" si="94"/>
        <v>0</v>
      </c>
      <c r="X299" s="105">
        <f t="shared" si="94"/>
        <v>0</v>
      </c>
      <c r="Y299" s="105">
        <f t="shared" si="94"/>
        <v>0</v>
      </c>
      <c r="Z299" s="105">
        <f t="shared" si="94"/>
        <v>0</v>
      </c>
      <c r="AA299" s="105">
        <f t="shared" si="94"/>
        <v>0</v>
      </c>
      <c r="AB299" s="105">
        <f t="shared" si="94"/>
        <v>0</v>
      </c>
      <c r="AC299" s="105">
        <f t="shared" si="94"/>
        <v>0</v>
      </c>
      <c r="AD299" s="105">
        <f t="shared" si="94"/>
        <v>0</v>
      </c>
      <c r="AE299" s="105">
        <f t="shared" si="94"/>
        <v>0</v>
      </c>
      <c r="AF299" s="105">
        <f t="shared" si="95"/>
        <v>0</v>
      </c>
    </row>
    <row r="300" spans="1:35" outlineLevel="1" x14ac:dyDescent="0.25">
      <c r="A300" s="103" t="str">
        <f t="shared" si="91"/>
        <v>SUMNERRoll offROHAUL20T</v>
      </c>
      <c r="B300" s="103" t="s">
        <v>646</v>
      </c>
      <c r="C300" s="103" t="s">
        <v>647</v>
      </c>
      <c r="D300" s="127">
        <v>0</v>
      </c>
      <c r="E300" s="127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30">
        <f t="shared" si="92"/>
        <v>0</v>
      </c>
      <c r="T300" s="105">
        <f t="shared" si="93"/>
        <v>0</v>
      </c>
      <c r="U300" s="105">
        <f t="shared" si="93"/>
        <v>0</v>
      </c>
      <c r="V300" s="105">
        <f t="shared" si="94"/>
        <v>0</v>
      </c>
      <c r="W300" s="105">
        <f t="shared" si="94"/>
        <v>0</v>
      </c>
      <c r="X300" s="105">
        <f t="shared" si="94"/>
        <v>0</v>
      </c>
      <c r="Y300" s="105">
        <f t="shared" si="94"/>
        <v>0</v>
      </c>
      <c r="Z300" s="105">
        <f t="shared" si="94"/>
        <v>0</v>
      </c>
      <c r="AA300" s="105">
        <f t="shared" si="94"/>
        <v>0</v>
      </c>
      <c r="AB300" s="105">
        <f t="shared" si="94"/>
        <v>0</v>
      </c>
      <c r="AC300" s="105">
        <f t="shared" si="94"/>
        <v>0</v>
      </c>
      <c r="AD300" s="105">
        <f t="shared" si="94"/>
        <v>0</v>
      </c>
      <c r="AE300" s="105">
        <f t="shared" si="94"/>
        <v>0</v>
      </c>
      <c r="AF300" s="105">
        <f t="shared" si="95"/>
        <v>0</v>
      </c>
    </row>
    <row r="301" spans="1:35" outlineLevel="1" x14ac:dyDescent="0.25">
      <c r="A301" s="103" t="str">
        <f t="shared" si="91"/>
        <v>SUMNERRoll offROHAUL25</v>
      </c>
      <c r="B301" s="103" t="s">
        <v>648</v>
      </c>
      <c r="C301" s="103" t="s">
        <v>649</v>
      </c>
      <c r="D301" s="127">
        <v>0</v>
      </c>
      <c r="E301" s="127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30">
        <f t="shared" si="92"/>
        <v>0</v>
      </c>
      <c r="T301" s="105">
        <f t="shared" si="93"/>
        <v>0</v>
      </c>
      <c r="U301" s="105">
        <f t="shared" si="93"/>
        <v>0</v>
      </c>
      <c r="V301" s="105">
        <f t="shared" si="94"/>
        <v>0</v>
      </c>
      <c r="W301" s="105">
        <f t="shared" si="94"/>
        <v>0</v>
      </c>
      <c r="X301" s="105">
        <f t="shared" si="94"/>
        <v>0</v>
      </c>
      <c r="Y301" s="105">
        <f t="shared" si="94"/>
        <v>0</v>
      </c>
      <c r="Z301" s="105">
        <f t="shared" si="94"/>
        <v>0</v>
      </c>
      <c r="AA301" s="105">
        <f t="shared" si="94"/>
        <v>0</v>
      </c>
      <c r="AB301" s="105">
        <f t="shared" si="94"/>
        <v>0</v>
      </c>
      <c r="AC301" s="105">
        <f t="shared" si="94"/>
        <v>0</v>
      </c>
      <c r="AD301" s="105">
        <f t="shared" si="94"/>
        <v>0</v>
      </c>
      <c r="AE301" s="105">
        <f t="shared" si="94"/>
        <v>0</v>
      </c>
      <c r="AF301" s="105">
        <f t="shared" si="95"/>
        <v>0</v>
      </c>
    </row>
    <row r="302" spans="1:35" outlineLevel="1" x14ac:dyDescent="0.25">
      <c r="A302" s="103" t="str">
        <f t="shared" si="91"/>
        <v>SUMNERRoll offROHAUL25A</v>
      </c>
      <c r="B302" s="103" t="s">
        <v>650</v>
      </c>
      <c r="C302" s="103" t="s">
        <v>651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30">
        <f t="shared" si="92"/>
        <v>0</v>
      </c>
      <c r="T302" s="105">
        <f t="shared" si="93"/>
        <v>0</v>
      </c>
      <c r="U302" s="105">
        <f t="shared" si="93"/>
        <v>0</v>
      </c>
      <c r="V302" s="105">
        <f t="shared" si="94"/>
        <v>0</v>
      </c>
      <c r="W302" s="105">
        <f t="shared" si="94"/>
        <v>0</v>
      </c>
      <c r="X302" s="105">
        <f t="shared" si="94"/>
        <v>0</v>
      </c>
      <c r="Y302" s="105">
        <f t="shared" si="94"/>
        <v>0</v>
      </c>
      <c r="Z302" s="105">
        <f t="shared" si="94"/>
        <v>0</v>
      </c>
      <c r="AA302" s="105">
        <f t="shared" si="94"/>
        <v>0</v>
      </c>
      <c r="AB302" s="105">
        <f t="shared" si="94"/>
        <v>0</v>
      </c>
      <c r="AC302" s="105">
        <f t="shared" si="94"/>
        <v>0</v>
      </c>
      <c r="AD302" s="105">
        <f t="shared" si="94"/>
        <v>0</v>
      </c>
      <c r="AE302" s="105">
        <f t="shared" si="94"/>
        <v>0</v>
      </c>
      <c r="AF302" s="105">
        <f t="shared" si="95"/>
        <v>0</v>
      </c>
    </row>
    <row r="303" spans="1:35" outlineLevel="1" x14ac:dyDescent="0.25">
      <c r="A303" s="103" t="str">
        <f t="shared" si="91"/>
        <v>SUMNERRoll offROHAUL25T</v>
      </c>
      <c r="B303" s="103" t="s">
        <v>652</v>
      </c>
      <c r="C303" s="103" t="s">
        <v>653</v>
      </c>
      <c r="D303" s="127">
        <v>0</v>
      </c>
      <c r="E303" s="127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30">
        <f t="shared" si="92"/>
        <v>0</v>
      </c>
      <c r="T303" s="105">
        <f t="shared" si="93"/>
        <v>0</v>
      </c>
      <c r="U303" s="105">
        <f t="shared" si="93"/>
        <v>0</v>
      </c>
      <c r="V303" s="105">
        <f t="shared" si="94"/>
        <v>0</v>
      </c>
      <c r="W303" s="105">
        <f t="shared" si="94"/>
        <v>0</v>
      </c>
      <c r="X303" s="105">
        <f t="shared" si="94"/>
        <v>0</v>
      </c>
      <c r="Y303" s="105">
        <f t="shared" si="94"/>
        <v>0</v>
      </c>
      <c r="Z303" s="105">
        <f t="shared" si="94"/>
        <v>0</v>
      </c>
      <c r="AA303" s="105">
        <f t="shared" si="94"/>
        <v>0</v>
      </c>
      <c r="AB303" s="105">
        <f t="shared" si="94"/>
        <v>0</v>
      </c>
      <c r="AC303" s="105">
        <f t="shared" si="94"/>
        <v>0</v>
      </c>
      <c r="AD303" s="105">
        <f t="shared" si="94"/>
        <v>0</v>
      </c>
      <c r="AE303" s="105">
        <f t="shared" si="94"/>
        <v>0</v>
      </c>
      <c r="AF303" s="105">
        <f t="shared" si="95"/>
        <v>0</v>
      </c>
    </row>
    <row r="304" spans="1:35" outlineLevel="1" x14ac:dyDescent="0.25">
      <c r="A304" s="103" t="str">
        <f t="shared" si="91"/>
        <v>SUMNERRoll offROHAUL30</v>
      </c>
      <c r="B304" s="103" t="s">
        <v>654</v>
      </c>
      <c r="C304" s="103" t="s">
        <v>655</v>
      </c>
      <c r="D304" s="127">
        <v>0</v>
      </c>
      <c r="E304" s="127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30">
        <f t="shared" si="92"/>
        <v>0</v>
      </c>
      <c r="T304" s="105">
        <f t="shared" si="93"/>
        <v>0</v>
      </c>
      <c r="U304" s="105">
        <f t="shared" si="93"/>
        <v>0</v>
      </c>
      <c r="V304" s="105">
        <f t="shared" si="94"/>
        <v>0</v>
      </c>
      <c r="W304" s="105">
        <f t="shared" si="94"/>
        <v>0</v>
      </c>
      <c r="X304" s="105">
        <f t="shared" si="94"/>
        <v>0</v>
      </c>
      <c r="Y304" s="105">
        <f t="shared" si="94"/>
        <v>0</v>
      </c>
      <c r="Z304" s="105">
        <f t="shared" si="94"/>
        <v>0</v>
      </c>
      <c r="AA304" s="105">
        <f t="shared" si="94"/>
        <v>0</v>
      </c>
      <c r="AB304" s="105">
        <f t="shared" si="94"/>
        <v>0</v>
      </c>
      <c r="AC304" s="105">
        <f t="shared" si="94"/>
        <v>0</v>
      </c>
      <c r="AD304" s="105">
        <f t="shared" si="94"/>
        <v>0</v>
      </c>
      <c r="AE304" s="105">
        <f t="shared" si="94"/>
        <v>0</v>
      </c>
      <c r="AF304" s="105">
        <f t="shared" si="95"/>
        <v>0</v>
      </c>
    </row>
    <row r="305" spans="1:32" outlineLevel="1" x14ac:dyDescent="0.25">
      <c r="A305" s="103" t="str">
        <f t="shared" si="91"/>
        <v>SUMNERRoll offROHAUL30A</v>
      </c>
      <c r="B305" s="103" t="s">
        <v>656</v>
      </c>
      <c r="C305" s="103" t="s">
        <v>657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30">
        <f t="shared" si="92"/>
        <v>0</v>
      </c>
      <c r="T305" s="105">
        <f t="shared" si="93"/>
        <v>0</v>
      </c>
      <c r="U305" s="105">
        <f t="shared" si="93"/>
        <v>0</v>
      </c>
      <c r="V305" s="105">
        <f t="shared" si="94"/>
        <v>0</v>
      </c>
      <c r="W305" s="105">
        <f t="shared" si="94"/>
        <v>0</v>
      </c>
      <c r="X305" s="105">
        <f t="shared" si="94"/>
        <v>0</v>
      </c>
      <c r="Y305" s="105">
        <f t="shared" si="94"/>
        <v>0</v>
      </c>
      <c r="Z305" s="105">
        <f t="shared" si="94"/>
        <v>0</v>
      </c>
      <c r="AA305" s="105">
        <f t="shared" si="94"/>
        <v>0</v>
      </c>
      <c r="AB305" s="105">
        <f t="shared" si="94"/>
        <v>0</v>
      </c>
      <c r="AC305" s="105">
        <f t="shared" si="94"/>
        <v>0</v>
      </c>
      <c r="AD305" s="105">
        <f t="shared" si="94"/>
        <v>0</v>
      </c>
      <c r="AE305" s="105">
        <f t="shared" si="94"/>
        <v>0</v>
      </c>
      <c r="AF305" s="105">
        <f t="shared" si="95"/>
        <v>0</v>
      </c>
    </row>
    <row r="306" spans="1:32" outlineLevel="1" x14ac:dyDescent="0.25">
      <c r="A306" s="103" t="str">
        <f t="shared" si="91"/>
        <v>SUMNERRoll offROHAUL30T</v>
      </c>
      <c r="B306" s="103" t="s">
        <v>658</v>
      </c>
      <c r="C306" s="103" t="s">
        <v>659</v>
      </c>
      <c r="D306" s="127">
        <v>0</v>
      </c>
      <c r="E306" s="127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30">
        <f t="shared" si="92"/>
        <v>0</v>
      </c>
      <c r="T306" s="105">
        <f t="shared" si="93"/>
        <v>0</v>
      </c>
      <c r="U306" s="105">
        <f t="shared" si="93"/>
        <v>0</v>
      </c>
      <c r="V306" s="105">
        <f t="shared" si="94"/>
        <v>0</v>
      </c>
      <c r="W306" s="105">
        <f t="shared" si="94"/>
        <v>0</v>
      </c>
      <c r="X306" s="105">
        <f t="shared" si="94"/>
        <v>0</v>
      </c>
      <c r="Y306" s="105">
        <f t="shared" si="94"/>
        <v>0</v>
      </c>
      <c r="Z306" s="105">
        <f t="shared" si="94"/>
        <v>0</v>
      </c>
      <c r="AA306" s="105">
        <f t="shared" si="94"/>
        <v>0</v>
      </c>
      <c r="AB306" s="105">
        <f t="shared" si="94"/>
        <v>0</v>
      </c>
      <c r="AC306" s="105">
        <f t="shared" si="94"/>
        <v>0</v>
      </c>
      <c r="AD306" s="105">
        <f t="shared" si="94"/>
        <v>0</v>
      </c>
      <c r="AE306" s="105">
        <f t="shared" si="94"/>
        <v>0</v>
      </c>
      <c r="AF306" s="105">
        <f t="shared" si="95"/>
        <v>0</v>
      </c>
    </row>
    <row r="307" spans="1:32" outlineLevel="1" x14ac:dyDescent="0.25">
      <c r="A307" s="103" t="str">
        <f t="shared" si="91"/>
        <v>SUMNERRoll offROHAUL40</v>
      </c>
      <c r="B307" s="103" t="s">
        <v>660</v>
      </c>
      <c r="C307" s="103" t="s">
        <v>661</v>
      </c>
      <c r="D307" s="127">
        <v>0</v>
      </c>
      <c r="E307" s="127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30">
        <f t="shared" si="92"/>
        <v>0</v>
      </c>
      <c r="T307" s="105">
        <f t="shared" si="93"/>
        <v>0</v>
      </c>
      <c r="U307" s="105">
        <f t="shared" si="93"/>
        <v>0</v>
      </c>
      <c r="V307" s="105">
        <f t="shared" si="94"/>
        <v>0</v>
      </c>
      <c r="W307" s="105">
        <f t="shared" si="94"/>
        <v>0</v>
      </c>
      <c r="X307" s="105">
        <f t="shared" si="94"/>
        <v>0</v>
      </c>
      <c r="Y307" s="105">
        <f t="shared" si="94"/>
        <v>0</v>
      </c>
      <c r="Z307" s="105">
        <f t="shared" si="94"/>
        <v>0</v>
      </c>
      <c r="AA307" s="105">
        <f t="shared" si="94"/>
        <v>0</v>
      </c>
      <c r="AB307" s="105">
        <f t="shared" si="94"/>
        <v>0</v>
      </c>
      <c r="AC307" s="105">
        <f t="shared" si="94"/>
        <v>0</v>
      </c>
      <c r="AD307" s="105">
        <f t="shared" si="94"/>
        <v>0</v>
      </c>
      <c r="AE307" s="105">
        <f t="shared" si="94"/>
        <v>0</v>
      </c>
      <c r="AF307" s="105">
        <f t="shared" si="95"/>
        <v>0</v>
      </c>
    </row>
    <row r="308" spans="1:32" outlineLevel="1" x14ac:dyDescent="0.25">
      <c r="A308" s="103" t="str">
        <f t="shared" si="91"/>
        <v>SUMNERRoll offROHAUL40A</v>
      </c>
      <c r="B308" s="103" t="s">
        <v>662</v>
      </c>
      <c r="C308" s="103" t="s">
        <v>663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30">
        <f t="shared" si="92"/>
        <v>0</v>
      </c>
      <c r="T308" s="105">
        <f t="shared" si="93"/>
        <v>0</v>
      </c>
      <c r="U308" s="105">
        <f t="shared" si="93"/>
        <v>0</v>
      </c>
      <c r="V308" s="105">
        <f t="shared" si="94"/>
        <v>0</v>
      </c>
      <c r="W308" s="105">
        <f t="shared" si="94"/>
        <v>0</v>
      </c>
      <c r="X308" s="105">
        <f t="shared" si="94"/>
        <v>0</v>
      </c>
      <c r="Y308" s="105">
        <f t="shared" si="94"/>
        <v>0</v>
      </c>
      <c r="Z308" s="105">
        <f t="shared" si="94"/>
        <v>0</v>
      </c>
      <c r="AA308" s="105">
        <f t="shared" si="94"/>
        <v>0</v>
      </c>
      <c r="AB308" s="105">
        <f t="shared" si="94"/>
        <v>0</v>
      </c>
      <c r="AC308" s="105">
        <f t="shared" si="94"/>
        <v>0</v>
      </c>
      <c r="AD308" s="105">
        <f t="shared" si="94"/>
        <v>0</v>
      </c>
      <c r="AE308" s="105">
        <f t="shared" si="94"/>
        <v>0</v>
      </c>
      <c r="AF308" s="105">
        <f t="shared" si="95"/>
        <v>0</v>
      </c>
    </row>
    <row r="309" spans="1:32" outlineLevel="1" x14ac:dyDescent="0.25">
      <c r="A309" s="103" t="str">
        <f t="shared" si="91"/>
        <v>SUMNERRoll offROHAUL40T</v>
      </c>
      <c r="B309" s="103" t="s">
        <v>664</v>
      </c>
      <c r="C309" s="103" t="s">
        <v>665</v>
      </c>
      <c r="D309" s="127">
        <v>0</v>
      </c>
      <c r="E309" s="127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30">
        <f t="shared" si="92"/>
        <v>0</v>
      </c>
      <c r="T309" s="105">
        <f t="shared" si="93"/>
        <v>0</v>
      </c>
      <c r="U309" s="105">
        <f t="shared" si="93"/>
        <v>0</v>
      </c>
      <c r="V309" s="105">
        <f t="shared" si="94"/>
        <v>0</v>
      </c>
      <c r="W309" s="105">
        <f t="shared" si="94"/>
        <v>0</v>
      </c>
      <c r="X309" s="105">
        <f t="shared" si="94"/>
        <v>0</v>
      </c>
      <c r="Y309" s="105">
        <f t="shared" si="94"/>
        <v>0</v>
      </c>
      <c r="Z309" s="105">
        <f t="shared" si="94"/>
        <v>0</v>
      </c>
      <c r="AA309" s="105">
        <f t="shared" si="94"/>
        <v>0</v>
      </c>
      <c r="AB309" s="105">
        <f t="shared" si="94"/>
        <v>0</v>
      </c>
      <c r="AC309" s="105">
        <f t="shared" si="94"/>
        <v>0</v>
      </c>
      <c r="AD309" s="105">
        <f t="shared" si="94"/>
        <v>0</v>
      </c>
      <c r="AE309" s="105">
        <f t="shared" si="94"/>
        <v>0</v>
      </c>
      <c r="AF309" s="105">
        <f t="shared" si="95"/>
        <v>0</v>
      </c>
    </row>
    <row r="310" spans="1:32" outlineLevel="1" x14ac:dyDescent="0.25">
      <c r="A310" s="103" t="str">
        <f t="shared" si="91"/>
        <v>SUMNERRoll offCPHAUL10</v>
      </c>
      <c r="B310" s="103" t="s">
        <v>666</v>
      </c>
      <c r="C310" s="103" t="s">
        <v>667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30">
        <f t="shared" si="92"/>
        <v>0</v>
      </c>
      <c r="T310" s="105">
        <f t="shared" si="93"/>
        <v>0</v>
      </c>
      <c r="U310" s="105">
        <f t="shared" si="93"/>
        <v>0</v>
      </c>
      <c r="V310" s="105">
        <f t="shared" si="94"/>
        <v>0</v>
      </c>
      <c r="W310" s="105">
        <f t="shared" si="94"/>
        <v>0</v>
      </c>
      <c r="X310" s="105">
        <f t="shared" si="94"/>
        <v>0</v>
      </c>
      <c r="Y310" s="105">
        <f t="shared" si="94"/>
        <v>0</v>
      </c>
      <c r="Z310" s="105">
        <f t="shared" si="94"/>
        <v>0</v>
      </c>
      <c r="AA310" s="105">
        <f t="shared" si="94"/>
        <v>0</v>
      </c>
      <c r="AB310" s="105">
        <f t="shared" si="94"/>
        <v>0</v>
      </c>
      <c r="AC310" s="105">
        <f t="shared" si="94"/>
        <v>0</v>
      </c>
      <c r="AD310" s="105">
        <f t="shared" si="94"/>
        <v>0</v>
      </c>
      <c r="AE310" s="105">
        <f t="shared" si="94"/>
        <v>0</v>
      </c>
      <c r="AF310" s="105">
        <f t="shared" si="95"/>
        <v>0</v>
      </c>
    </row>
    <row r="311" spans="1:32" outlineLevel="1" x14ac:dyDescent="0.25">
      <c r="A311" s="103" t="str">
        <f t="shared" si="91"/>
        <v>SUMNERRoll offCPHAUL15</v>
      </c>
      <c r="B311" s="103" t="s">
        <v>668</v>
      </c>
      <c r="C311" s="103" t="s">
        <v>669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30">
        <f t="shared" si="92"/>
        <v>0</v>
      </c>
      <c r="T311" s="105">
        <f t="shared" si="93"/>
        <v>0</v>
      </c>
      <c r="U311" s="105">
        <f t="shared" si="93"/>
        <v>0</v>
      </c>
      <c r="V311" s="105">
        <f t="shared" si="94"/>
        <v>0</v>
      </c>
      <c r="W311" s="105">
        <f t="shared" si="94"/>
        <v>0</v>
      </c>
      <c r="X311" s="105">
        <f t="shared" si="94"/>
        <v>0</v>
      </c>
      <c r="Y311" s="105">
        <f t="shared" si="94"/>
        <v>0</v>
      </c>
      <c r="Z311" s="105">
        <f t="shared" si="94"/>
        <v>0</v>
      </c>
      <c r="AA311" s="105">
        <f t="shared" si="94"/>
        <v>0</v>
      </c>
      <c r="AB311" s="105">
        <f t="shared" si="94"/>
        <v>0</v>
      </c>
      <c r="AC311" s="105">
        <f t="shared" si="94"/>
        <v>0</v>
      </c>
      <c r="AD311" s="105">
        <f t="shared" si="94"/>
        <v>0</v>
      </c>
      <c r="AE311" s="105">
        <f t="shared" si="94"/>
        <v>0</v>
      </c>
      <c r="AF311" s="105">
        <f t="shared" si="95"/>
        <v>0</v>
      </c>
    </row>
    <row r="312" spans="1:32" outlineLevel="1" x14ac:dyDescent="0.25">
      <c r="A312" s="103" t="str">
        <f t="shared" si="91"/>
        <v>SUMNERRoll offCPHAUL20</v>
      </c>
      <c r="B312" s="103" t="s">
        <v>670</v>
      </c>
      <c r="C312" s="103" t="s">
        <v>671</v>
      </c>
      <c r="D312" s="127">
        <v>0</v>
      </c>
      <c r="E312" s="127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30">
        <f t="shared" si="92"/>
        <v>0</v>
      </c>
      <c r="T312" s="105">
        <f t="shared" si="93"/>
        <v>0</v>
      </c>
      <c r="U312" s="105">
        <f t="shared" si="93"/>
        <v>0</v>
      </c>
      <c r="V312" s="105">
        <f t="shared" si="94"/>
        <v>0</v>
      </c>
      <c r="W312" s="105">
        <f t="shared" si="94"/>
        <v>0</v>
      </c>
      <c r="X312" s="105">
        <f t="shared" si="94"/>
        <v>0</v>
      </c>
      <c r="Y312" s="105">
        <f t="shared" si="94"/>
        <v>0</v>
      </c>
      <c r="Z312" s="105">
        <f t="shared" si="94"/>
        <v>0</v>
      </c>
      <c r="AA312" s="105">
        <f t="shared" si="94"/>
        <v>0</v>
      </c>
      <c r="AB312" s="105">
        <f t="shared" si="94"/>
        <v>0</v>
      </c>
      <c r="AC312" s="105">
        <f t="shared" si="94"/>
        <v>0</v>
      </c>
      <c r="AD312" s="105">
        <f t="shared" si="94"/>
        <v>0</v>
      </c>
      <c r="AE312" s="105">
        <f t="shared" si="94"/>
        <v>0</v>
      </c>
      <c r="AF312" s="105">
        <f t="shared" si="95"/>
        <v>0</v>
      </c>
    </row>
    <row r="313" spans="1:32" outlineLevel="1" x14ac:dyDescent="0.25">
      <c r="A313" s="103" t="str">
        <f t="shared" si="91"/>
        <v>SUMNERRoll offCPHAUL25</v>
      </c>
      <c r="B313" s="103" t="s">
        <v>672</v>
      </c>
      <c r="C313" s="103" t="s">
        <v>673</v>
      </c>
      <c r="D313" s="127">
        <v>0</v>
      </c>
      <c r="E313" s="127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30">
        <f t="shared" si="92"/>
        <v>0</v>
      </c>
      <c r="T313" s="105">
        <f t="shared" ref="T313:U372" si="96">+IFERROR(F313/$D313,0)</f>
        <v>0</v>
      </c>
      <c r="U313" s="105">
        <f t="shared" si="96"/>
        <v>0</v>
      </c>
      <c r="V313" s="105">
        <f t="shared" si="94"/>
        <v>0</v>
      </c>
      <c r="W313" s="105">
        <f t="shared" si="94"/>
        <v>0</v>
      </c>
      <c r="X313" s="105">
        <f t="shared" si="94"/>
        <v>0</v>
      </c>
      <c r="Y313" s="105">
        <f t="shared" si="94"/>
        <v>0</v>
      </c>
      <c r="Z313" s="105">
        <f t="shared" si="94"/>
        <v>0</v>
      </c>
      <c r="AA313" s="105">
        <f t="shared" si="94"/>
        <v>0</v>
      </c>
      <c r="AB313" s="105">
        <f t="shared" si="94"/>
        <v>0</v>
      </c>
      <c r="AC313" s="105">
        <f t="shared" si="94"/>
        <v>0</v>
      </c>
      <c r="AD313" s="105">
        <f t="shared" si="94"/>
        <v>0</v>
      </c>
      <c r="AE313" s="105">
        <f t="shared" si="94"/>
        <v>0</v>
      </c>
      <c r="AF313" s="105">
        <f t="shared" si="95"/>
        <v>0</v>
      </c>
    </row>
    <row r="314" spans="1:32" outlineLevel="1" x14ac:dyDescent="0.25">
      <c r="A314" s="103" t="str">
        <f t="shared" si="91"/>
        <v>SUMNERRoll offCPHAUL30</v>
      </c>
      <c r="B314" s="103" t="s">
        <v>674</v>
      </c>
      <c r="C314" s="103" t="s">
        <v>675</v>
      </c>
      <c r="D314" s="127">
        <v>0</v>
      </c>
      <c r="E314" s="127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30">
        <f t="shared" si="92"/>
        <v>0</v>
      </c>
      <c r="T314" s="105">
        <f t="shared" si="96"/>
        <v>0</v>
      </c>
      <c r="U314" s="105">
        <f t="shared" si="96"/>
        <v>0</v>
      </c>
      <c r="V314" s="105">
        <f t="shared" si="94"/>
        <v>0</v>
      </c>
      <c r="W314" s="105">
        <f t="shared" si="94"/>
        <v>0</v>
      </c>
      <c r="X314" s="105">
        <f t="shared" si="94"/>
        <v>0</v>
      </c>
      <c r="Y314" s="105">
        <f t="shared" si="94"/>
        <v>0</v>
      </c>
      <c r="Z314" s="105">
        <f t="shared" si="94"/>
        <v>0</v>
      </c>
      <c r="AA314" s="105">
        <f t="shared" si="94"/>
        <v>0</v>
      </c>
      <c r="AB314" s="105">
        <f t="shared" si="94"/>
        <v>0</v>
      </c>
      <c r="AC314" s="105">
        <f t="shared" si="94"/>
        <v>0</v>
      </c>
      <c r="AD314" s="105">
        <f t="shared" si="94"/>
        <v>0</v>
      </c>
      <c r="AE314" s="105">
        <f t="shared" si="94"/>
        <v>0</v>
      </c>
      <c r="AF314" s="105">
        <f t="shared" si="95"/>
        <v>0</v>
      </c>
    </row>
    <row r="315" spans="1:32" outlineLevel="1" x14ac:dyDescent="0.25">
      <c r="A315" s="103" t="str">
        <f t="shared" si="91"/>
        <v>SUMNERRoll offCPHAUL35</v>
      </c>
      <c r="B315" s="103" t="s">
        <v>676</v>
      </c>
      <c r="C315" s="103" t="s">
        <v>677</v>
      </c>
      <c r="D315" s="127">
        <v>0</v>
      </c>
      <c r="E315" s="127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30">
        <f t="shared" si="92"/>
        <v>0</v>
      </c>
      <c r="T315" s="105">
        <f t="shared" si="96"/>
        <v>0</v>
      </c>
      <c r="U315" s="105">
        <f t="shared" si="96"/>
        <v>0</v>
      </c>
      <c r="V315" s="105">
        <f t="shared" si="94"/>
        <v>0</v>
      </c>
      <c r="W315" s="105">
        <f t="shared" si="94"/>
        <v>0</v>
      </c>
      <c r="X315" s="105">
        <f t="shared" si="94"/>
        <v>0</v>
      </c>
      <c r="Y315" s="105">
        <f t="shared" si="94"/>
        <v>0</v>
      </c>
      <c r="Z315" s="105">
        <f t="shared" si="94"/>
        <v>0</v>
      </c>
      <c r="AA315" s="105">
        <f t="shared" si="94"/>
        <v>0</v>
      </c>
      <c r="AB315" s="105">
        <f t="shared" si="94"/>
        <v>0</v>
      </c>
      <c r="AC315" s="105">
        <f t="shared" si="94"/>
        <v>0</v>
      </c>
      <c r="AD315" s="105">
        <f t="shared" si="94"/>
        <v>0</v>
      </c>
      <c r="AE315" s="105">
        <f t="shared" si="94"/>
        <v>0</v>
      </c>
      <c r="AF315" s="105">
        <f t="shared" si="95"/>
        <v>0</v>
      </c>
    </row>
    <row r="316" spans="1:32" outlineLevel="1" x14ac:dyDescent="0.25">
      <c r="A316" s="103" t="str">
        <f t="shared" si="91"/>
        <v>SUMNERRoll offCPHAUL40</v>
      </c>
      <c r="B316" s="103" t="s">
        <v>678</v>
      </c>
      <c r="C316" s="103" t="s">
        <v>679</v>
      </c>
      <c r="D316" s="127">
        <v>0</v>
      </c>
      <c r="E316" s="127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30">
        <f t="shared" si="92"/>
        <v>0</v>
      </c>
      <c r="T316" s="105">
        <f t="shared" si="96"/>
        <v>0</v>
      </c>
      <c r="U316" s="105">
        <f t="shared" si="96"/>
        <v>0</v>
      </c>
      <c r="V316" s="105">
        <f t="shared" si="94"/>
        <v>0</v>
      </c>
      <c r="W316" s="105">
        <f t="shared" si="94"/>
        <v>0</v>
      </c>
      <c r="X316" s="105">
        <f t="shared" si="94"/>
        <v>0</v>
      </c>
      <c r="Y316" s="105">
        <f t="shared" si="94"/>
        <v>0</v>
      </c>
      <c r="Z316" s="105">
        <f t="shared" si="94"/>
        <v>0</v>
      </c>
      <c r="AA316" s="105">
        <f t="shared" si="94"/>
        <v>0</v>
      </c>
      <c r="AB316" s="105">
        <f t="shared" si="94"/>
        <v>0</v>
      </c>
      <c r="AC316" s="105">
        <f t="shared" si="94"/>
        <v>0</v>
      </c>
      <c r="AD316" s="105">
        <f t="shared" si="94"/>
        <v>0</v>
      </c>
      <c r="AE316" s="105">
        <f t="shared" si="94"/>
        <v>0</v>
      </c>
      <c r="AF316" s="105">
        <f t="shared" si="95"/>
        <v>0</v>
      </c>
    </row>
    <row r="317" spans="1:32" outlineLevel="1" x14ac:dyDescent="0.25">
      <c r="A317" s="103" t="str">
        <f t="shared" si="91"/>
        <v>SUMNERRoll offRORENT20D</v>
      </c>
      <c r="B317" s="103" t="s">
        <v>680</v>
      </c>
      <c r="C317" s="103" t="s">
        <v>681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30">
        <f t="shared" si="92"/>
        <v>0</v>
      </c>
      <c r="T317" s="105">
        <f t="shared" si="96"/>
        <v>0</v>
      </c>
      <c r="U317" s="105">
        <f t="shared" si="96"/>
        <v>0</v>
      </c>
      <c r="V317" s="105">
        <f t="shared" si="94"/>
        <v>0</v>
      </c>
      <c r="W317" s="105">
        <f t="shared" si="94"/>
        <v>0</v>
      </c>
      <c r="X317" s="105">
        <f t="shared" si="94"/>
        <v>0</v>
      </c>
      <c r="Y317" s="105">
        <f t="shared" si="94"/>
        <v>0</v>
      </c>
      <c r="Z317" s="105">
        <f t="shared" si="94"/>
        <v>0</v>
      </c>
      <c r="AA317" s="105">
        <f t="shared" si="94"/>
        <v>0</v>
      </c>
      <c r="AB317" s="105">
        <f t="shared" si="94"/>
        <v>0</v>
      </c>
      <c r="AC317" s="105">
        <f t="shared" si="94"/>
        <v>0</v>
      </c>
      <c r="AD317" s="105">
        <f t="shared" si="94"/>
        <v>0</v>
      </c>
      <c r="AE317" s="105">
        <f t="shared" si="94"/>
        <v>0</v>
      </c>
      <c r="AF317" s="105">
        <f t="shared" si="95"/>
        <v>0</v>
      </c>
    </row>
    <row r="318" spans="1:32" outlineLevel="1" x14ac:dyDescent="0.25">
      <c r="A318" s="103" t="str">
        <f t="shared" si="91"/>
        <v>SUMNERRoll offRORENT20P</v>
      </c>
      <c r="B318" s="103" t="s">
        <v>682</v>
      </c>
      <c r="C318" s="103" t="s">
        <v>683</v>
      </c>
      <c r="D318" s="127">
        <v>0</v>
      </c>
      <c r="E318" s="127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30">
        <f t="shared" si="92"/>
        <v>0</v>
      </c>
      <c r="T318" s="105">
        <f t="shared" si="96"/>
        <v>0</v>
      </c>
      <c r="U318" s="105">
        <f t="shared" si="96"/>
        <v>0</v>
      </c>
      <c r="V318" s="105">
        <f t="shared" si="94"/>
        <v>0</v>
      </c>
      <c r="W318" s="105">
        <f t="shared" si="94"/>
        <v>0</v>
      </c>
      <c r="X318" s="105">
        <f t="shared" si="94"/>
        <v>0</v>
      </c>
      <c r="Y318" s="105">
        <f t="shared" si="94"/>
        <v>0</v>
      </c>
      <c r="Z318" s="105">
        <f t="shared" si="94"/>
        <v>0</v>
      </c>
      <c r="AA318" s="105">
        <f t="shared" si="94"/>
        <v>0</v>
      </c>
      <c r="AB318" s="105">
        <f t="shared" si="94"/>
        <v>0</v>
      </c>
      <c r="AC318" s="105">
        <f t="shared" si="94"/>
        <v>0</v>
      </c>
      <c r="AD318" s="105">
        <f t="shared" si="94"/>
        <v>0</v>
      </c>
      <c r="AE318" s="105">
        <f t="shared" si="94"/>
        <v>0</v>
      </c>
      <c r="AF318" s="105">
        <f t="shared" si="95"/>
        <v>0</v>
      </c>
    </row>
    <row r="319" spans="1:32" outlineLevel="1" x14ac:dyDescent="0.25">
      <c r="A319" s="103" t="str">
        <f t="shared" si="91"/>
        <v>SUMNERRoll offRORENT20T</v>
      </c>
      <c r="B319" s="103" t="s">
        <v>684</v>
      </c>
      <c r="C319" s="103" t="s">
        <v>685</v>
      </c>
      <c r="D319" s="127">
        <v>0</v>
      </c>
      <c r="E319" s="127">
        <v>0</v>
      </c>
      <c r="F319" s="12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30">
        <f t="shared" si="92"/>
        <v>0</v>
      </c>
      <c r="T319" s="105">
        <f t="shared" si="96"/>
        <v>0</v>
      </c>
      <c r="U319" s="105">
        <f t="shared" si="96"/>
        <v>0</v>
      </c>
      <c r="V319" s="105">
        <f t="shared" si="94"/>
        <v>0</v>
      </c>
      <c r="W319" s="105">
        <f t="shared" si="94"/>
        <v>0</v>
      </c>
      <c r="X319" s="105">
        <f t="shared" si="94"/>
        <v>0</v>
      </c>
      <c r="Y319" s="105">
        <f t="shared" si="94"/>
        <v>0</v>
      </c>
      <c r="Z319" s="105">
        <f t="shared" si="94"/>
        <v>0</v>
      </c>
      <c r="AA319" s="105">
        <f t="shared" si="94"/>
        <v>0</v>
      </c>
      <c r="AB319" s="105">
        <f t="shared" si="94"/>
        <v>0</v>
      </c>
      <c r="AC319" s="105">
        <f t="shared" si="94"/>
        <v>0</v>
      </c>
      <c r="AD319" s="105">
        <f t="shared" si="94"/>
        <v>0</v>
      </c>
      <c r="AE319" s="105">
        <f t="shared" si="94"/>
        <v>0</v>
      </c>
      <c r="AF319" s="105">
        <f t="shared" si="95"/>
        <v>0</v>
      </c>
    </row>
    <row r="320" spans="1:32" outlineLevel="1" x14ac:dyDescent="0.25">
      <c r="A320" s="103" t="str">
        <f t="shared" si="91"/>
        <v>SUMNERRoll offRORENT25D</v>
      </c>
      <c r="B320" s="103" t="s">
        <v>686</v>
      </c>
      <c r="C320" s="103" t="s">
        <v>687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30">
        <f t="shared" si="92"/>
        <v>0</v>
      </c>
      <c r="T320" s="105">
        <f t="shared" si="96"/>
        <v>0</v>
      </c>
      <c r="U320" s="105">
        <f t="shared" si="96"/>
        <v>0</v>
      </c>
      <c r="V320" s="105">
        <f t="shared" si="94"/>
        <v>0</v>
      </c>
      <c r="W320" s="105">
        <f t="shared" si="94"/>
        <v>0</v>
      </c>
      <c r="X320" s="105">
        <f t="shared" si="94"/>
        <v>0</v>
      </c>
      <c r="Y320" s="105">
        <f t="shared" si="94"/>
        <v>0</v>
      </c>
      <c r="Z320" s="105">
        <f t="shared" si="94"/>
        <v>0</v>
      </c>
      <c r="AA320" s="105">
        <f t="shared" si="94"/>
        <v>0</v>
      </c>
      <c r="AB320" s="105">
        <f t="shared" si="94"/>
        <v>0</v>
      </c>
      <c r="AC320" s="105">
        <f t="shared" si="94"/>
        <v>0</v>
      </c>
      <c r="AD320" s="105">
        <f t="shared" si="94"/>
        <v>0</v>
      </c>
      <c r="AE320" s="105">
        <f t="shared" si="94"/>
        <v>0</v>
      </c>
      <c r="AF320" s="105">
        <f t="shared" si="95"/>
        <v>0</v>
      </c>
    </row>
    <row r="321" spans="1:32" outlineLevel="1" x14ac:dyDescent="0.25">
      <c r="A321" s="103" t="str">
        <f t="shared" si="91"/>
        <v>SUMNERRoll offRORENT25P</v>
      </c>
      <c r="B321" s="103" t="s">
        <v>688</v>
      </c>
      <c r="C321" s="103" t="s">
        <v>689</v>
      </c>
      <c r="D321" s="127">
        <v>0</v>
      </c>
      <c r="E321" s="127">
        <v>0</v>
      </c>
      <c r="F321" s="129">
        <v>0</v>
      </c>
      <c r="G321" s="129">
        <v>0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  <c r="N321" s="129">
        <v>0</v>
      </c>
      <c r="O321" s="129">
        <v>0</v>
      </c>
      <c r="P321" s="129">
        <v>0</v>
      </c>
      <c r="Q321" s="129">
        <v>0</v>
      </c>
      <c r="R321" s="130">
        <f t="shared" si="92"/>
        <v>0</v>
      </c>
      <c r="T321" s="105">
        <f t="shared" si="96"/>
        <v>0</v>
      </c>
      <c r="U321" s="105">
        <f t="shared" si="96"/>
        <v>0</v>
      </c>
      <c r="V321" s="105">
        <f t="shared" si="94"/>
        <v>0</v>
      </c>
      <c r="W321" s="105">
        <f t="shared" si="94"/>
        <v>0</v>
      </c>
      <c r="X321" s="105">
        <f t="shared" si="94"/>
        <v>0</v>
      </c>
      <c r="Y321" s="105">
        <f t="shared" si="94"/>
        <v>0</v>
      </c>
      <c r="Z321" s="105">
        <f t="shared" si="94"/>
        <v>0</v>
      </c>
      <c r="AA321" s="105">
        <f t="shared" si="94"/>
        <v>0</v>
      </c>
      <c r="AB321" s="105">
        <f t="shared" si="94"/>
        <v>0</v>
      </c>
      <c r="AC321" s="105">
        <f t="shared" si="94"/>
        <v>0</v>
      </c>
      <c r="AD321" s="105">
        <f t="shared" si="94"/>
        <v>0</v>
      </c>
      <c r="AE321" s="105">
        <f t="shared" si="94"/>
        <v>0</v>
      </c>
      <c r="AF321" s="105">
        <f t="shared" si="95"/>
        <v>0</v>
      </c>
    </row>
    <row r="322" spans="1:32" outlineLevel="1" x14ac:dyDescent="0.25">
      <c r="A322" s="103" t="str">
        <f t="shared" si="91"/>
        <v>SUMNERRoll offRORENT25T</v>
      </c>
      <c r="B322" s="103" t="s">
        <v>690</v>
      </c>
      <c r="C322" s="103" t="s">
        <v>691</v>
      </c>
      <c r="D322" s="127">
        <v>0</v>
      </c>
      <c r="E322" s="127">
        <v>0</v>
      </c>
      <c r="F322" s="129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30">
        <f t="shared" si="92"/>
        <v>0</v>
      </c>
      <c r="T322" s="105">
        <f t="shared" si="96"/>
        <v>0</v>
      </c>
      <c r="U322" s="105">
        <f t="shared" si="96"/>
        <v>0</v>
      </c>
      <c r="V322" s="105">
        <f t="shared" si="94"/>
        <v>0</v>
      </c>
      <c r="W322" s="105">
        <f t="shared" si="94"/>
        <v>0</v>
      </c>
      <c r="X322" s="105">
        <f t="shared" si="94"/>
        <v>0</v>
      </c>
      <c r="Y322" s="105">
        <f t="shared" si="94"/>
        <v>0</v>
      </c>
      <c r="Z322" s="105">
        <f t="shared" si="94"/>
        <v>0</v>
      </c>
      <c r="AA322" s="105">
        <f t="shared" ref="AA322:AE372" si="97">+IFERROR(M322/$E322,0)</f>
        <v>0</v>
      </c>
      <c r="AB322" s="105">
        <f t="shared" si="97"/>
        <v>0</v>
      </c>
      <c r="AC322" s="105">
        <f t="shared" si="97"/>
        <v>0</v>
      </c>
      <c r="AD322" s="105">
        <f t="shared" si="97"/>
        <v>0</v>
      </c>
      <c r="AE322" s="105">
        <f t="shared" si="97"/>
        <v>0</v>
      </c>
      <c r="AF322" s="105">
        <f t="shared" si="95"/>
        <v>0</v>
      </c>
    </row>
    <row r="323" spans="1:32" outlineLevel="1" x14ac:dyDescent="0.25">
      <c r="A323" s="103" t="str">
        <f t="shared" si="91"/>
        <v>SUMNERRoll offRORENT30D</v>
      </c>
      <c r="B323" s="103" t="s">
        <v>692</v>
      </c>
      <c r="C323" s="103" t="s">
        <v>693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30">
        <f t="shared" si="92"/>
        <v>0</v>
      </c>
      <c r="T323" s="105">
        <f t="shared" si="96"/>
        <v>0</v>
      </c>
      <c r="U323" s="105">
        <f t="shared" si="96"/>
        <v>0</v>
      </c>
      <c r="V323" s="105">
        <f t="shared" ref="V323:Z372" si="98">+IFERROR(H323/$E323,0)</f>
        <v>0</v>
      </c>
      <c r="W323" s="105">
        <f t="shared" si="98"/>
        <v>0</v>
      </c>
      <c r="X323" s="105">
        <f t="shared" si="98"/>
        <v>0</v>
      </c>
      <c r="Y323" s="105">
        <f t="shared" si="98"/>
        <v>0</v>
      </c>
      <c r="Z323" s="105">
        <f t="shared" si="98"/>
        <v>0</v>
      </c>
      <c r="AA323" s="105">
        <f t="shared" si="97"/>
        <v>0</v>
      </c>
      <c r="AB323" s="105">
        <f t="shared" si="97"/>
        <v>0</v>
      </c>
      <c r="AC323" s="105">
        <f t="shared" si="97"/>
        <v>0</v>
      </c>
      <c r="AD323" s="105">
        <f t="shared" si="97"/>
        <v>0</v>
      </c>
      <c r="AE323" s="105">
        <f t="shared" si="97"/>
        <v>0</v>
      </c>
      <c r="AF323" s="105">
        <f t="shared" si="95"/>
        <v>0</v>
      </c>
    </row>
    <row r="324" spans="1:32" outlineLevel="1" x14ac:dyDescent="0.25">
      <c r="A324" s="103" t="str">
        <f t="shared" si="91"/>
        <v>SUMNERRoll offRORENT30P</v>
      </c>
      <c r="B324" s="103" t="s">
        <v>694</v>
      </c>
      <c r="C324" s="103" t="s">
        <v>695</v>
      </c>
      <c r="D324" s="127">
        <v>0</v>
      </c>
      <c r="E324" s="127">
        <v>0</v>
      </c>
      <c r="F324" s="129">
        <v>0</v>
      </c>
      <c r="G324" s="129">
        <v>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30">
        <f t="shared" si="92"/>
        <v>0</v>
      </c>
      <c r="T324" s="105">
        <f t="shared" si="96"/>
        <v>0</v>
      </c>
      <c r="U324" s="105">
        <f t="shared" si="96"/>
        <v>0</v>
      </c>
      <c r="V324" s="105">
        <f t="shared" si="98"/>
        <v>0</v>
      </c>
      <c r="W324" s="105">
        <f t="shared" si="98"/>
        <v>0</v>
      </c>
      <c r="X324" s="105">
        <f t="shared" si="98"/>
        <v>0</v>
      </c>
      <c r="Y324" s="105">
        <f t="shared" si="98"/>
        <v>0</v>
      </c>
      <c r="Z324" s="105">
        <f t="shared" si="98"/>
        <v>0</v>
      </c>
      <c r="AA324" s="105">
        <f t="shared" si="97"/>
        <v>0</v>
      </c>
      <c r="AB324" s="105">
        <f t="shared" si="97"/>
        <v>0</v>
      </c>
      <c r="AC324" s="105">
        <f t="shared" si="97"/>
        <v>0</v>
      </c>
      <c r="AD324" s="105">
        <f t="shared" si="97"/>
        <v>0</v>
      </c>
      <c r="AE324" s="105">
        <f t="shared" si="97"/>
        <v>0</v>
      </c>
      <c r="AF324" s="105">
        <f t="shared" si="95"/>
        <v>0</v>
      </c>
    </row>
    <row r="325" spans="1:32" outlineLevel="1" x14ac:dyDescent="0.25">
      <c r="A325" s="103" t="str">
        <f t="shared" si="91"/>
        <v>SUMNERRoll offRORENT30T</v>
      </c>
      <c r="B325" s="103" t="s">
        <v>696</v>
      </c>
      <c r="C325" s="103" t="s">
        <v>697</v>
      </c>
      <c r="D325" s="127">
        <v>0</v>
      </c>
      <c r="E325" s="127">
        <v>0</v>
      </c>
      <c r="F325" s="129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30">
        <f t="shared" si="92"/>
        <v>0</v>
      </c>
      <c r="T325" s="105">
        <f t="shared" si="96"/>
        <v>0</v>
      </c>
      <c r="U325" s="105">
        <f t="shared" si="96"/>
        <v>0</v>
      </c>
      <c r="V325" s="105">
        <f t="shared" si="98"/>
        <v>0</v>
      </c>
      <c r="W325" s="105">
        <f t="shared" si="98"/>
        <v>0</v>
      </c>
      <c r="X325" s="105">
        <f t="shared" si="98"/>
        <v>0</v>
      </c>
      <c r="Y325" s="105">
        <f t="shared" si="98"/>
        <v>0</v>
      </c>
      <c r="Z325" s="105">
        <f t="shared" si="98"/>
        <v>0</v>
      </c>
      <c r="AA325" s="105">
        <f t="shared" si="97"/>
        <v>0</v>
      </c>
      <c r="AB325" s="105">
        <f t="shared" si="97"/>
        <v>0</v>
      </c>
      <c r="AC325" s="105">
        <f t="shared" si="97"/>
        <v>0</v>
      </c>
      <c r="AD325" s="105">
        <f t="shared" si="97"/>
        <v>0</v>
      </c>
      <c r="AE325" s="105">
        <f t="shared" si="97"/>
        <v>0</v>
      </c>
      <c r="AF325" s="105">
        <f t="shared" si="95"/>
        <v>0</v>
      </c>
    </row>
    <row r="326" spans="1:32" outlineLevel="1" x14ac:dyDescent="0.25">
      <c r="A326" s="103" t="str">
        <f t="shared" si="91"/>
        <v>SUMNERRoll offRORENT40P</v>
      </c>
      <c r="B326" s="103" t="s">
        <v>698</v>
      </c>
      <c r="C326" s="103" t="s">
        <v>699</v>
      </c>
      <c r="D326" s="127">
        <v>0</v>
      </c>
      <c r="E326" s="127">
        <v>0</v>
      </c>
      <c r="F326" s="129">
        <v>0</v>
      </c>
      <c r="G326" s="129">
        <v>0</v>
      </c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30">
        <f t="shared" si="92"/>
        <v>0</v>
      </c>
      <c r="T326" s="105">
        <f t="shared" si="96"/>
        <v>0</v>
      </c>
      <c r="U326" s="105">
        <f t="shared" si="96"/>
        <v>0</v>
      </c>
      <c r="V326" s="105">
        <f t="shared" si="98"/>
        <v>0</v>
      </c>
      <c r="W326" s="105">
        <f t="shared" si="98"/>
        <v>0</v>
      </c>
      <c r="X326" s="105">
        <f t="shared" si="98"/>
        <v>0</v>
      </c>
      <c r="Y326" s="105">
        <f t="shared" si="98"/>
        <v>0</v>
      </c>
      <c r="Z326" s="105">
        <f t="shared" si="98"/>
        <v>0</v>
      </c>
      <c r="AA326" s="105">
        <f t="shared" si="97"/>
        <v>0</v>
      </c>
      <c r="AB326" s="105">
        <f t="shared" si="97"/>
        <v>0</v>
      </c>
      <c r="AC326" s="105">
        <f t="shared" si="97"/>
        <v>0</v>
      </c>
      <c r="AD326" s="105">
        <f t="shared" si="97"/>
        <v>0</v>
      </c>
      <c r="AE326" s="105">
        <f t="shared" si="97"/>
        <v>0</v>
      </c>
      <c r="AF326" s="105">
        <f t="shared" si="95"/>
        <v>0</v>
      </c>
    </row>
    <row r="327" spans="1:32" outlineLevel="1" x14ac:dyDescent="0.25">
      <c r="A327" s="103" t="str">
        <f t="shared" si="91"/>
        <v>SUMNERRoll offRORENT40T</v>
      </c>
      <c r="B327" s="103" t="s">
        <v>700</v>
      </c>
      <c r="C327" s="103" t="s">
        <v>701</v>
      </c>
      <c r="D327" s="127">
        <v>0</v>
      </c>
      <c r="E327" s="127">
        <v>0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30">
        <f t="shared" si="92"/>
        <v>0</v>
      </c>
      <c r="T327" s="105">
        <f t="shared" si="96"/>
        <v>0</v>
      </c>
      <c r="U327" s="105">
        <f t="shared" si="96"/>
        <v>0</v>
      </c>
      <c r="V327" s="105">
        <f t="shared" si="98"/>
        <v>0</v>
      </c>
      <c r="W327" s="105">
        <f t="shared" si="98"/>
        <v>0</v>
      </c>
      <c r="X327" s="105">
        <f t="shared" si="98"/>
        <v>0</v>
      </c>
      <c r="Y327" s="105">
        <f t="shared" si="98"/>
        <v>0</v>
      </c>
      <c r="Z327" s="105">
        <f t="shared" si="98"/>
        <v>0</v>
      </c>
      <c r="AA327" s="105">
        <f t="shared" si="97"/>
        <v>0</v>
      </c>
      <c r="AB327" s="105">
        <f t="shared" si="97"/>
        <v>0</v>
      </c>
      <c r="AC327" s="105">
        <f t="shared" si="97"/>
        <v>0</v>
      </c>
      <c r="AD327" s="105">
        <f t="shared" si="97"/>
        <v>0</v>
      </c>
      <c r="AE327" s="105">
        <f t="shared" si="97"/>
        <v>0</v>
      </c>
      <c r="AF327" s="105">
        <f t="shared" si="95"/>
        <v>0</v>
      </c>
    </row>
    <row r="328" spans="1:32" outlineLevel="1" x14ac:dyDescent="0.25">
      <c r="A328" s="103" t="str">
        <f t="shared" si="91"/>
        <v>SUMNERRoll offRECYHAUL10</v>
      </c>
      <c r="B328" s="103" t="s">
        <v>702</v>
      </c>
      <c r="C328" s="103" t="s">
        <v>703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30">
        <f t="shared" si="92"/>
        <v>0</v>
      </c>
      <c r="T328" s="105">
        <f t="shared" si="96"/>
        <v>0</v>
      </c>
      <c r="U328" s="105">
        <f t="shared" si="96"/>
        <v>0</v>
      </c>
      <c r="V328" s="105">
        <f t="shared" si="98"/>
        <v>0</v>
      </c>
      <c r="W328" s="105">
        <f t="shared" si="98"/>
        <v>0</v>
      </c>
      <c r="X328" s="105">
        <f t="shared" si="98"/>
        <v>0</v>
      </c>
      <c r="Y328" s="105">
        <f t="shared" si="98"/>
        <v>0</v>
      </c>
      <c r="Z328" s="105">
        <f t="shared" si="98"/>
        <v>0</v>
      </c>
      <c r="AA328" s="105">
        <f t="shared" si="97"/>
        <v>0</v>
      </c>
      <c r="AB328" s="105">
        <f t="shared" si="97"/>
        <v>0</v>
      </c>
      <c r="AC328" s="105">
        <f t="shared" si="97"/>
        <v>0</v>
      </c>
      <c r="AD328" s="105">
        <f t="shared" si="97"/>
        <v>0</v>
      </c>
      <c r="AE328" s="105">
        <f t="shared" si="97"/>
        <v>0</v>
      </c>
      <c r="AF328" s="105">
        <f t="shared" si="95"/>
        <v>0</v>
      </c>
    </row>
    <row r="329" spans="1:32" outlineLevel="1" x14ac:dyDescent="0.25">
      <c r="A329" s="103" t="str">
        <f t="shared" si="91"/>
        <v>SUMNERRoll offRECYHAUL12</v>
      </c>
      <c r="B329" s="103" t="s">
        <v>704</v>
      </c>
      <c r="C329" s="103" t="s">
        <v>705</v>
      </c>
      <c r="D329" s="127">
        <v>0</v>
      </c>
      <c r="E329" s="127">
        <v>0</v>
      </c>
      <c r="F329" s="129">
        <v>0</v>
      </c>
      <c r="G329" s="129">
        <v>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30">
        <f t="shared" si="92"/>
        <v>0</v>
      </c>
      <c r="T329" s="105">
        <f t="shared" si="96"/>
        <v>0</v>
      </c>
      <c r="U329" s="105">
        <f t="shared" si="96"/>
        <v>0</v>
      </c>
      <c r="V329" s="105">
        <f t="shared" si="98"/>
        <v>0</v>
      </c>
      <c r="W329" s="105">
        <f t="shared" si="98"/>
        <v>0</v>
      </c>
      <c r="X329" s="105">
        <f t="shared" si="98"/>
        <v>0</v>
      </c>
      <c r="Y329" s="105">
        <f t="shared" si="98"/>
        <v>0</v>
      </c>
      <c r="Z329" s="105">
        <f t="shared" si="98"/>
        <v>0</v>
      </c>
      <c r="AA329" s="105">
        <f t="shared" si="97"/>
        <v>0</v>
      </c>
      <c r="AB329" s="105">
        <f t="shared" si="97"/>
        <v>0</v>
      </c>
      <c r="AC329" s="105">
        <f t="shared" si="97"/>
        <v>0</v>
      </c>
      <c r="AD329" s="105">
        <f t="shared" si="97"/>
        <v>0</v>
      </c>
      <c r="AE329" s="105">
        <f t="shared" si="97"/>
        <v>0</v>
      </c>
      <c r="AF329" s="105">
        <f t="shared" si="95"/>
        <v>0</v>
      </c>
    </row>
    <row r="330" spans="1:32" outlineLevel="1" x14ac:dyDescent="0.25">
      <c r="A330" s="103" t="str">
        <f t="shared" si="91"/>
        <v>SUMNERRoll offRECYHAUL15</v>
      </c>
      <c r="B330" s="103" t="s">
        <v>706</v>
      </c>
      <c r="C330" s="103" t="s">
        <v>707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30">
        <f t="shared" si="92"/>
        <v>0</v>
      </c>
      <c r="T330" s="105">
        <f t="shared" si="96"/>
        <v>0</v>
      </c>
      <c r="U330" s="105">
        <f t="shared" si="96"/>
        <v>0</v>
      </c>
      <c r="V330" s="105">
        <f t="shared" si="98"/>
        <v>0</v>
      </c>
      <c r="W330" s="105">
        <f t="shared" si="98"/>
        <v>0</v>
      </c>
      <c r="X330" s="105">
        <f t="shared" si="98"/>
        <v>0</v>
      </c>
      <c r="Y330" s="105">
        <f t="shared" si="98"/>
        <v>0</v>
      </c>
      <c r="Z330" s="105">
        <f t="shared" si="98"/>
        <v>0</v>
      </c>
      <c r="AA330" s="105">
        <f t="shared" si="97"/>
        <v>0</v>
      </c>
      <c r="AB330" s="105">
        <f t="shared" si="97"/>
        <v>0</v>
      </c>
      <c r="AC330" s="105">
        <f t="shared" si="97"/>
        <v>0</v>
      </c>
      <c r="AD330" s="105">
        <f t="shared" si="97"/>
        <v>0</v>
      </c>
      <c r="AE330" s="105">
        <f t="shared" si="97"/>
        <v>0</v>
      </c>
      <c r="AF330" s="105">
        <f t="shared" si="95"/>
        <v>0</v>
      </c>
    </row>
    <row r="331" spans="1:32" outlineLevel="1" x14ac:dyDescent="0.25">
      <c r="A331" s="103" t="str">
        <f t="shared" si="91"/>
        <v>SUMNERRoll offRECYHAUL20</v>
      </c>
      <c r="B331" s="103" t="s">
        <v>708</v>
      </c>
      <c r="C331" s="103" t="s">
        <v>709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30">
        <f t="shared" si="92"/>
        <v>0</v>
      </c>
      <c r="T331" s="105">
        <f t="shared" si="96"/>
        <v>0</v>
      </c>
      <c r="U331" s="105">
        <f t="shared" si="96"/>
        <v>0</v>
      </c>
      <c r="V331" s="105">
        <f t="shared" si="98"/>
        <v>0</v>
      </c>
      <c r="W331" s="105">
        <f t="shared" si="98"/>
        <v>0</v>
      </c>
      <c r="X331" s="105">
        <f t="shared" si="98"/>
        <v>0</v>
      </c>
      <c r="Y331" s="105">
        <f t="shared" si="98"/>
        <v>0</v>
      </c>
      <c r="Z331" s="105">
        <f t="shared" si="98"/>
        <v>0</v>
      </c>
      <c r="AA331" s="105">
        <f t="shared" si="97"/>
        <v>0</v>
      </c>
      <c r="AB331" s="105">
        <f t="shared" si="97"/>
        <v>0</v>
      </c>
      <c r="AC331" s="105">
        <f t="shared" si="97"/>
        <v>0</v>
      </c>
      <c r="AD331" s="105">
        <f t="shared" si="97"/>
        <v>0</v>
      </c>
      <c r="AE331" s="105">
        <f t="shared" si="97"/>
        <v>0</v>
      </c>
      <c r="AF331" s="105">
        <f t="shared" si="95"/>
        <v>0</v>
      </c>
    </row>
    <row r="332" spans="1:32" outlineLevel="1" x14ac:dyDescent="0.25">
      <c r="A332" s="103" t="str">
        <f t="shared" si="91"/>
        <v>SUMNERRoll offRECYHAUL25</v>
      </c>
      <c r="B332" s="103" t="s">
        <v>710</v>
      </c>
      <c r="C332" s="103" t="s">
        <v>711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30">
        <f t="shared" si="92"/>
        <v>0</v>
      </c>
      <c r="T332" s="105">
        <f t="shared" si="96"/>
        <v>0</v>
      </c>
      <c r="U332" s="105">
        <f t="shared" si="96"/>
        <v>0</v>
      </c>
      <c r="V332" s="105">
        <f t="shared" si="98"/>
        <v>0</v>
      </c>
      <c r="W332" s="105">
        <f t="shared" si="98"/>
        <v>0</v>
      </c>
      <c r="X332" s="105">
        <f t="shared" si="98"/>
        <v>0</v>
      </c>
      <c r="Y332" s="105">
        <f t="shared" si="98"/>
        <v>0</v>
      </c>
      <c r="Z332" s="105">
        <f t="shared" si="98"/>
        <v>0</v>
      </c>
      <c r="AA332" s="105">
        <f t="shared" si="97"/>
        <v>0</v>
      </c>
      <c r="AB332" s="105">
        <f t="shared" si="97"/>
        <v>0</v>
      </c>
      <c r="AC332" s="105">
        <f t="shared" si="97"/>
        <v>0</v>
      </c>
      <c r="AD332" s="105">
        <f t="shared" si="97"/>
        <v>0</v>
      </c>
      <c r="AE332" s="105">
        <f t="shared" si="97"/>
        <v>0</v>
      </c>
      <c r="AF332" s="105">
        <f t="shared" si="95"/>
        <v>0</v>
      </c>
    </row>
    <row r="333" spans="1:32" outlineLevel="1" x14ac:dyDescent="0.25">
      <c r="A333" s="103" t="str">
        <f t="shared" si="91"/>
        <v>SUMNERRoll offRECYHAUL30</v>
      </c>
      <c r="B333" s="103" t="s">
        <v>712</v>
      </c>
      <c r="C333" s="103" t="s">
        <v>713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30">
        <f t="shared" si="92"/>
        <v>0</v>
      </c>
      <c r="T333" s="105">
        <f t="shared" si="96"/>
        <v>0</v>
      </c>
      <c r="U333" s="105">
        <f t="shared" si="96"/>
        <v>0</v>
      </c>
      <c r="V333" s="105">
        <f t="shared" si="98"/>
        <v>0</v>
      </c>
      <c r="W333" s="105">
        <f t="shared" si="98"/>
        <v>0</v>
      </c>
      <c r="X333" s="105">
        <f t="shared" si="98"/>
        <v>0</v>
      </c>
      <c r="Y333" s="105">
        <f t="shared" si="98"/>
        <v>0</v>
      </c>
      <c r="Z333" s="105">
        <f t="shared" si="98"/>
        <v>0</v>
      </c>
      <c r="AA333" s="105">
        <f t="shared" si="97"/>
        <v>0</v>
      </c>
      <c r="AB333" s="105">
        <f t="shared" si="97"/>
        <v>0</v>
      </c>
      <c r="AC333" s="105">
        <f t="shared" si="97"/>
        <v>0</v>
      </c>
      <c r="AD333" s="105">
        <f t="shared" si="97"/>
        <v>0</v>
      </c>
      <c r="AE333" s="105">
        <f t="shared" si="97"/>
        <v>0</v>
      </c>
      <c r="AF333" s="105">
        <f t="shared" si="95"/>
        <v>0</v>
      </c>
    </row>
    <row r="334" spans="1:32" outlineLevel="1" x14ac:dyDescent="0.25">
      <c r="A334" s="103" t="str">
        <f t="shared" si="91"/>
        <v>SUMNERRoll offRECYHAUL40</v>
      </c>
      <c r="B334" s="103" t="s">
        <v>714</v>
      </c>
      <c r="C334" s="103" t="s">
        <v>715</v>
      </c>
      <c r="D334" s="127">
        <v>0</v>
      </c>
      <c r="E334" s="127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30">
        <f t="shared" si="92"/>
        <v>0</v>
      </c>
      <c r="T334" s="105">
        <f t="shared" si="96"/>
        <v>0</v>
      </c>
      <c r="U334" s="105">
        <f t="shared" si="96"/>
        <v>0</v>
      </c>
      <c r="V334" s="105">
        <f t="shared" si="98"/>
        <v>0</v>
      </c>
      <c r="W334" s="105">
        <f t="shared" si="98"/>
        <v>0</v>
      </c>
      <c r="X334" s="105">
        <f t="shared" si="98"/>
        <v>0</v>
      </c>
      <c r="Y334" s="105">
        <f t="shared" si="98"/>
        <v>0</v>
      </c>
      <c r="Z334" s="105">
        <f t="shared" si="98"/>
        <v>0</v>
      </c>
      <c r="AA334" s="105">
        <f t="shared" si="97"/>
        <v>0</v>
      </c>
      <c r="AB334" s="105">
        <f t="shared" si="97"/>
        <v>0</v>
      </c>
      <c r="AC334" s="105">
        <f t="shared" si="97"/>
        <v>0</v>
      </c>
      <c r="AD334" s="105">
        <f t="shared" si="97"/>
        <v>0</v>
      </c>
      <c r="AE334" s="105">
        <f t="shared" si="97"/>
        <v>0</v>
      </c>
      <c r="AF334" s="105">
        <f t="shared" si="95"/>
        <v>0</v>
      </c>
    </row>
    <row r="335" spans="1:32" outlineLevel="1" x14ac:dyDescent="0.25">
      <c r="A335" s="103" t="str">
        <f t="shared" si="91"/>
        <v>SUMNERRoll offRECYHAUL50</v>
      </c>
      <c r="B335" s="103" t="s">
        <v>716</v>
      </c>
      <c r="C335" s="103" t="s">
        <v>717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30">
        <f t="shared" si="92"/>
        <v>0</v>
      </c>
      <c r="T335" s="105">
        <f t="shared" si="96"/>
        <v>0</v>
      </c>
      <c r="U335" s="105">
        <f t="shared" si="96"/>
        <v>0</v>
      </c>
      <c r="V335" s="105">
        <f t="shared" si="98"/>
        <v>0</v>
      </c>
      <c r="W335" s="105">
        <f t="shared" si="98"/>
        <v>0</v>
      </c>
      <c r="X335" s="105">
        <f t="shared" si="98"/>
        <v>0</v>
      </c>
      <c r="Y335" s="105">
        <f t="shared" si="98"/>
        <v>0</v>
      </c>
      <c r="Z335" s="105">
        <f t="shared" si="98"/>
        <v>0</v>
      </c>
      <c r="AA335" s="105">
        <f t="shared" si="97"/>
        <v>0</v>
      </c>
      <c r="AB335" s="105">
        <f t="shared" si="97"/>
        <v>0</v>
      </c>
      <c r="AC335" s="105">
        <f t="shared" si="97"/>
        <v>0</v>
      </c>
      <c r="AD335" s="105">
        <f t="shared" si="97"/>
        <v>0</v>
      </c>
      <c r="AE335" s="105">
        <f t="shared" si="97"/>
        <v>0</v>
      </c>
      <c r="AF335" s="105">
        <f t="shared" si="95"/>
        <v>0</v>
      </c>
    </row>
    <row r="336" spans="1:32" outlineLevel="1" x14ac:dyDescent="0.25">
      <c r="A336" s="103" t="str">
        <f t="shared" si="91"/>
        <v>SUMNERRoll offRECYHAULCOMP</v>
      </c>
      <c r="B336" s="103" t="s">
        <v>718</v>
      </c>
      <c r="C336" s="103" t="s">
        <v>719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30">
        <f t="shared" si="92"/>
        <v>0</v>
      </c>
      <c r="T336" s="105">
        <f t="shared" si="96"/>
        <v>0</v>
      </c>
      <c r="U336" s="105">
        <f t="shared" si="96"/>
        <v>0</v>
      </c>
      <c r="V336" s="105">
        <f t="shared" si="98"/>
        <v>0</v>
      </c>
      <c r="W336" s="105">
        <f t="shared" si="98"/>
        <v>0</v>
      </c>
      <c r="X336" s="105">
        <f t="shared" si="98"/>
        <v>0</v>
      </c>
      <c r="Y336" s="105">
        <f t="shared" si="98"/>
        <v>0</v>
      </c>
      <c r="Z336" s="105">
        <f t="shared" si="98"/>
        <v>0</v>
      </c>
      <c r="AA336" s="105">
        <f t="shared" si="97"/>
        <v>0</v>
      </c>
      <c r="AB336" s="105">
        <f t="shared" si="97"/>
        <v>0</v>
      </c>
      <c r="AC336" s="105">
        <f t="shared" si="97"/>
        <v>0</v>
      </c>
      <c r="AD336" s="105">
        <f t="shared" si="97"/>
        <v>0</v>
      </c>
      <c r="AE336" s="105">
        <f t="shared" si="97"/>
        <v>0</v>
      </c>
      <c r="AF336" s="105">
        <f t="shared" si="95"/>
        <v>0</v>
      </c>
    </row>
    <row r="337" spans="1:32" outlineLevel="1" x14ac:dyDescent="0.25">
      <c r="A337" s="103" t="str">
        <f t="shared" si="91"/>
        <v>SUMNERRoll offRECYRENT12</v>
      </c>
      <c r="B337" s="103" t="s">
        <v>720</v>
      </c>
      <c r="C337" s="103" t="s">
        <v>721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30">
        <f t="shared" si="92"/>
        <v>0</v>
      </c>
      <c r="T337" s="105">
        <f t="shared" si="96"/>
        <v>0</v>
      </c>
      <c r="U337" s="105">
        <f t="shared" si="96"/>
        <v>0</v>
      </c>
      <c r="V337" s="105">
        <f t="shared" si="98"/>
        <v>0</v>
      </c>
      <c r="W337" s="105">
        <f t="shared" si="98"/>
        <v>0</v>
      </c>
      <c r="X337" s="105">
        <f t="shared" si="98"/>
        <v>0</v>
      </c>
      <c r="Y337" s="105">
        <f t="shared" si="98"/>
        <v>0</v>
      </c>
      <c r="Z337" s="105">
        <f t="shared" si="98"/>
        <v>0</v>
      </c>
      <c r="AA337" s="105">
        <f t="shared" si="97"/>
        <v>0</v>
      </c>
      <c r="AB337" s="105">
        <f t="shared" si="97"/>
        <v>0</v>
      </c>
      <c r="AC337" s="105">
        <f t="shared" si="97"/>
        <v>0</v>
      </c>
      <c r="AD337" s="105">
        <f t="shared" si="97"/>
        <v>0</v>
      </c>
      <c r="AE337" s="105">
        <f t="shared" si="97"/>
        <v>0</v>
      </c>
      <c r="AF337" s="105">
        <f t="shared" si="95"/>
        <v>0</v>
      </c>
    </row>
    <row r="338" spans="1:32" outlineLevel="1" x14ac:dyDescent="0.25">
      <c r="A338" s="103" t="str">
        <f t="shared" si="91"/>
        <v>SUMNERRoll offRECYRENT15</v>
      </c>
      <c r="B338" s="103" t="s">
        <v>722</v>
      </c>
      <c r="C338" s="103" t="s">
        <v>723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30">
        <f t="shared" si="92"/>
        <v>0</v>
      </c>
      <c r="T338" s="105">
        <f t="shared" si="96"/>
        <v>0</v>
      </c>
      <c r="U338" s="105">
        <f t="shared" si="96"/>
        <v>0</v>
      </c>
      <c r="V338" s="105">
        <f t="shared" si="98"/>
        <v>0</v>
      </c>
      <c r="W338" s="105">
        <f t="shared" si="98"/>
        <v>0</v>
      </c>
      <c r="X338" s="105">
        <f t="shared" si="98"/>
        <v>0</v>
      </c>
      <c r="Y338" s="105">
        <f t="shared" si="98"/>
        <v>0</v>
      </c>
      <c r="Z338" s="105">
        <f t="shared" si="98"/>
        <v>0</v>
      </c>
      <c r="AA338" s="105">
        <f t="shared" si="97"/>
        <v>0</v>
      </c>
      <c r="AB338" s="105">
        <f t="shared" si="97"/>
        <v>0</v>
      </c>
      <c r="AC338" s="105">
        <f t="shared" si="97"/>
        <v>0</v>
      </c>
      <c r="AD338" s="105">
        <f t="shared" si="97"/>
        <v>0</v>
      </c>
      <c r="AE338" s="105">
        <f t="shared" si="97"/>
        <v>0</v>
      </c>
      <c r="AF338" s="105">
        <f t="shared" si="95"/>
        <v>0</v>
      </c>
    </row>
    <row r="339" spans="1:32" outlineLevel="1" x14ac:dyDescent="0.25">
      <c r="A339" s="103" t="str">
        <f t="shared" si="91"/>
        <v>SUMNERRoll offRECYRENT20</v>
      </c>
      <c r="B339" s="103" t="s">
        <v>724</v>
      </c>
      <c r="C339" s="103" t="s">
        <v>725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30">
        <f t="shared" si="92"/>
        <v>0</v>
      </c>
      <c r="T339" s="105">
        <f t="shared" si="96"/>
        <v>0</v>
      </c>
      <c r="U339" s="105">
        <f t="shared" si="96"/>
        <v>0</v>
      </c>
      <c r="V339" s="105">
        <f t="shared" si="98"/>
        <v>0</v>
      </c>
      <c r="W339" s="105">
        <f t="shared" si="98"/>
        <v>0</v>
      </c>
      <c r="X339" s="105">
        <f t="shared" si="98"/>
        <v>0</v>
      </c>
      <c r="Y339" s="105">
        <f t="shared" si="98"/>
        <v>0</v>
      </c>
      <c r="Z339" s="105">
        <f t="shared" si="98"/>
        <v>0</v>
      </c>
      <c r="AA339" s="105">
        <f t="shared" si="97"/>
        <v>0</v>
      </c>
      <c r="AB339" s="105">
        <f t="shared" si="97"/>
        <v>0</v>
      </c>
      <c r="AC339" s="105">
        <f t="shared" si="97"/>
        <v>0</v>
      </c>
      <c r="AD339" s="105">
        <f t="shared" si="97"/>
        <v>0</v>
      </c>
      <c r="AE339" s="105">
        <f t="shared" si="97"/>
        <v>0</v>
      </c>
      <c r="AF339" s="105">
        <f t="shared" si="95"/>
        <v>0</v>
      </c>
    </row>
    <row r="340" spans="1:32" outlineLevel="1" x14ac:dyDescent="0.25">
      <c r="A340" s="103" t="str">
        <f t="shared" si="91"/>
        <v>SUMNERRoll offRECYRENT25</v>
      </c>
      <c r="B340" s="103" t="s">
        <v>726</v>
      </c>
      <c r="C340" s="103" t="s">
        <v>727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30">
        <f t="shared" si="92"/>
        <v>0</v>
      </c>
      <c r="T340" s="105">
        <f t="shared" si="96"/>
        <v>0</v>
      </c>
      <c r="U340" s="105">
        <f t="shared" si="96"/>
        <v>0</v>
      </c>
      <c r="V340" s="105">
        <f t="shared" si="98"/>
        <v>0</v>
      </c>
      <c r="W340" s="105">
        <f t="shared" si="98"/>
        <v>0</v>
      </c>
      <c r="X340" s="105">
        <f t="shared" si="98"/>
        <v>0</v>
      </c>
      <c r="Y340" s="105">
        <f t="shared" si="98"/>
        <v>0</v>
      </c>
      <c r="Z340" s="105">
        <f t="shared" si="98"/>
        <v>0</v>
      </c>
      <c r="AA340" s="105">
        <f t="shared" si="97"/>
        <v>0</v>
      </c>
      <c r="AB340" s="105">
        <f t="shared" si="97"/>
        <v>0</v>
      </c>
      <c r="AC340" s="105">
        <f t="shared" si="97"/>
        <v>0</v>
      </c>
      <c r="AD340" s="105">
        <f t="shared" si="97"/>
        <v>0</v>
      </c>
      <c r="AE340" s="105">
        <f t="shared" si="97"/>
        <v>0</v>
      </c>
      <c r="AF340" s="105">
        <f t="shared" si="95"/>
        <v>0</v>
      </c>
    </row>
    <row r="341" spans="1:32" outlineLevel="1" x14ac:dyDescent="0.25">
      <c r="A341" s="103" t="str">
        <f t="shared" si="91"/>
        <v>SUMNERRoll offRECYRENT30</v>
      </c>
      <c r="B341" s="103" t="s">
        <v>728</v>
      </c>
      <c r="C341" s="103" t="s">
        <v>729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30">
        <f t="shared" si="92"/>
        <v>0</v>
      </c>
      <c r="T341" s="105">
        <f t="shared" si="96"/>
        <v>0</v>
      </c>
      <c r="U341" s="105">
        <f t="shared" si="96"/>
        <v>0</v>
      </c>
      <c r="V341" s="105">
        <f t="shared" si="98"/>
        <v>0</v>
      </c>
      <c r="W341" s="105">
        <f t="shared" si="98"/>
        <v>0</v>
      </c>
      <c r="X341" s="105">
        <f t="shared" si="98"/>
        <v>0</v>
      </c>
      <c r="Y341" s="105">
        <f t="shared" si="98"/>
        <v>0</v>
      </c>
      <c r="Z341" s="105">
        <f t="shared" si="98"/>
        <v>0</v>
      </c>
      <c r="AA341" s="105">
        <f t="shared" si="97"/>
        <v>0</v>
      </c>
      <c r="AB341" s="105">
        <f t="shared" si="97"/>
        <v>0</v>
      </c>
      <c r="AC341" s="105">
        <f t="shared" si="97"/>
        <v>0</v>
      </c>
      <c r="AD341" s="105">
        <f t="shared" si="97"/>
        <v>0</v>
      </c>
      <c r="AE341" s="105">
        <f t="shared" si="97"/>
        <v>0</v>
      </c>
      <c r="AF341" s="105">
        <f t="shared" si="95"/>
        <v>0</v>
      </c>
    </row>
    <row r="342" spans="1:32" outlineLevel="1" x14ac:dyDescent="0.25">
      <c r="A342" s="103" t="str">
        <f t="shared" si="91"/>
        <v>SUMNERRoll offRECYRENT40</v>
      </c>
      <c r="B342" s="103" t="s">
        <v>730</v>
      </c>
      <c r="C342" s="103" t="s">
        <v>731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30">
        <f t="shared" si="92"/>
        <v>0</v>
      </c>
      <c r="T342" s="105">
        <f t="shared" si="96"/>
        <v>0</v>
      </c>
      <c r="U342" s="105">
        <f t="shared" si="96"/>
        <v>0</v>
      </c>
      <c r="V342" s="105">
        <f t="shared" si="98"/>
        <v>0</v>
      </c>
      <c r="W342" s="105">
        <f t="shared" si="98"/>
        <v>0</v>
      </c>
      <c r="X342" s="105">
        <f t="shared" si="98"/>
        <v>0</v>
      </c>
      <c r="Y342" s="105">
        <f t="shared" si="98"/>
        <v>0</v>
      </c>
      <c r="Z342" s="105">
        <f t="shared" si="98"/>
        <v>0</v>
      </c>
      <c r="AA342" s="105">
        <f t="shared" si="97"/>
        <v>0</v>
      </c>
      <c r="AB342" s="105">
        <f t="shared" si="97"/>
        <v>0</v>
      </c>
      <c r="AC342" s="105">
        <f t="shared" si="97"/>
        <v>0</v>
      </c>
      <c r="AD342" s="105">
        <f t="shared" si="97"/>
        <v>0</v>
      </c>
      <c r="AE342" s="105">
        <f t="shared" si="97"/>
        <v>0</v>
      </c>
      <c r="AF342" s="105">
        <f t="shared" si="95"/>
        <v>0</v>
      </c>
    </row>
    <row r="343" spans="1:32" outlineLevel="1" x14ac:dyDescent="0.25">
      <c r="A343" s="103" t="str">
        <f t="shared" si="91"/>
        <v>SUMNERRoll offRECYRENT50</v>
      </c>
      <c r="B343" s="103" t="s">
        <v>732</v>
      </c>
      <c r="C343" s="103" t="s">
        <v>733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30">
        <f t="shared" si="92"/>
        <v>0</v>
      </c>
      <c r="T343" s="105">
        <f t="shared" si="96"/>
        <v>0</v>
      </c>
      <c r="U343" s="105">
        <f t="shared" si="96"/>
        <v>0</v>
      </c>
      <c r="V343" s="105">
        <f t="shared" si="98"/>
        <v>0</v>
      </c>
      <c r="W343" s="105">
        <f t="shared" si="98"/>
        <v>0</v>
      </c>
      <c r="X343" s="105">
        <f t="shared" si="98"/>
        <v>0</v>
      </c>
      <c r="Y343" s="105">
        <f t="shared" si="98"/>
        <v>0</v>
      </c>
      <c r="Z343" s="105">
        <f t="shared" si="98"/>
        <v>0</v>
      </c>
      <c r="AA343" s="105">
        <f t="shared" si="97"/>
        <v>0</v>
      </c>
      <c r="AB343" s="105">
        <f t="shared" si="97"/>
        <v>0</v>
      </c>
      <c r="AC343" s="105">
        <f t="shared" si="97"/>
        <v>0</v>
      </c>
      <c r="AD343" s="105">
        <f t="shared" si="97"/>
        <v>0</v>
      </c>
      <c r="AE343" s="105">
        <f t="shared" si="97"/>
        <v>0</v>
      </c>
      <c r="AF343" s="105">
        <f t="shared" si="95"/>
        <v>0</v>
      </c>
    </row>
    <row r="344" spans="1:32" outlineLevel="1" x14ac:dyDescent="0.25">
      <c r="A344" s="103" t="str">
        <f t="shared" si="91"/>
        <v>SUMNERRoll offRECYWPROC100</v>
      </c>
      <c r="B344" s="103" t="s">
        <v>734</v>
      </c>
      <c r="C344" s="103" t="s">
        <v>735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30">
        <f t="shared" si="92"/>
        <v>0</v>
      </c>
      <c r="T344" s="105">
        <f t="shared" si="96"/>
        <v>0</v>
      </c>
      <c r="U344" s="105">
        <f t="shared" si="96"/>
        <v>0</v>
      </c>
      <c r="V344" s="105">
        <f t="shared" si="98"/>
        <v>0</v>
      </c>
      <c r="W344" s="105">
        <f t="shared" si="98"/>
        <v>0</v>
      </c>
      <c r="X344" s="105">
        <f t="shared" si="98"/>
        <v>0</v>
      </c>
      <c r="Y344" s="105">
        <f t="shared" si="98"/>
        <v>0</v>
      </c>
      <c r="Z344" s="105">
        <f t="shared" si="98"/>
        <v>0</v>
      </c>
      <c r="AA344" s="105">
        <f t="shared" si="97"/>
        <v>0</v>
      </c>
      <c r="AB344" s="105">
        <f t="shared" si="97"/>
        <v>0</v>
      </c>
      <c r="AC344" s="105">
        <f t="shared" si="97"/>
        <v>0</v>
      </c>
      <c r="AD344" s="105">
        <f t="shared" si="97"/>
        <v>0</v>
      </c>
      <c r="AE344" s="105">
        <f t="shared" si="97"/>
        <v>0</v>
      </c>
      <c r="AF344" s="105">
        <f t="shared" si="95"/>
        <v>0</v>
      </c>
    </row>
    <row r="345" spans="1:32" outlineLevel="1" x14ac:dyDescent="0.25">
      <c r="A345" s="103" t="str">
        <f t="shared" si="91"/>
        <v>SUMNERRoll offRECYWPROC20</v>
      </c>
      <c r="B345" s="103" t="s">
        <v>736</v>
      </c>
      <c r="C345" s="103" t="s">
        <v>737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30">
        <f t="shared" si="92"/>
        <v>0</v>
      </c>
      <c r="T345" s="105">
        <f t="shared" si="96"/>
        <v>0</v>
      </c>
      <c r="U345" s="105">
        <f t="shared" si="96"/>
        <v>0</v>
      </c>
      <c r="V345" s="105">
        <f t="shared" si="98"/>
        <v>0</v>
      </c>
      <c r="W345" s="105">
        <f t="shared" si="98"/>
        <v>0</v>
      </c>
      <c r="X345" s="105">
        <f t="shared" si="98"/>
        <v>0</v>
      </c>
      <c r="Y345" s="105">
        <f t="shared" si="98"/>
        <v>0</v>
      </c>
      <c r="Z345" s="105">
        <f t="shared" si="98"/>
        <v>0</v>
      </c>
      <c r="AA345" s="105">
        <f t="shared" si="97"/>
        <v>0</v>
      </c>
      <c r="AB345" s="105">
        <f t="shared" si="97"/>
        <v>0</v>
      </c>
      <c r="AC345" s="105">
        <f t="shared" si="97"/>
        <v>0</v>
      </c>
      <c r="AD345" s="105">
        <f t="shared" si="97"/>
        <v>0</v>
      </c>
      <c r="AE345" s="105">
        <f t="shared" si="97"/>
        <v>0</v>
      </c>
      <c r="AF345" s="105">
        <f t="shared" si="95"/>
        <v>0</v>
      </c>
    </row>
    <row r="346" spans="1:32" outlineLevel="1" x14ac:dyDescent="0.25">
      <c r="A346" s="103" t="str">
        <f t="shared" si="91"/>
        <v>SUMNERRoll offRECYWPROC25</v>
      </c>
      <c r="B346" s="103" t="s">
        <v>738</v>
      </c>
      <c r="C346" s="103" t="s">
        <v>739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30">
        <f t="shared" si="92"/>
        <v>0</v>
      </c>
      <c r="T346" s="105">
        <f t="shared" si="96"/>
        <v>0</v>
      </c>
      <c r="U346" s="105">
        <f t="shared" si="96"/>
        <v>0</v>
      </c>
      <c r="V346" s="105">
        <f t="shared" si="98"/>
        <v>0</v>
      </c>
      <c r="W346" s="105">
        <f t="shared" si="98"/>
        <v>0</v>
      </c>
      <c r="X346" s="105">
        <f t="shared" si="98"/>
        <v>0</v>
      </c>
      <c r="Y346" s="105">
        <f t="shared" si="98"/>
        <v>0</v>
      </c>
      <c r="Z346" s="105">
        <f t="shared" si="98"/>
        <v>0</v>
      </c>
      <c r="AA346" s="105">
        <f t="shared" si="97"/>
        <v>0</v>
      </c>
      <c r="AB346" s="105">
        <f t="shared" si="97"/>
        <v>0</v>
      </c>
      <c r="AC346" s="105">
        <f t="shared" si="97"/>
        <v>0</v>
      </c>
      <c r="AD346" s="105">
        <f t="shared" si="97"/>
        <v>0</v>
      </c>
      <c r="AE346" s="105">
        <f t="shared" si="97"/>
        <v>0</v>
      </c>
      <c r="AF346" s="105">
        <f t="shared" si="95"/>
        <v>0</v>
      </c>
    </row>
    <row r="347" spans="1:32" outlineLevel="1" x14ac:dyDescent="0.25">
      <c r="A347" s="103" t="str">
        <f t="shared" si="91"/>
        <v>SUMNERRoll offRECYWPROC30</v>
      </c>
      <c r="B347" s="103" t="s">
        <v>740</v>
      </c>
      <c r="C347" s="103" t="s">
        <v>741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30">
        <f t="shared" si="92"/>
        <v>0</v>
      </c>
      <c r="T347" s="105">
        <f t="shared" si="96"/>
        <v>0</v>
      </c>
      <c r="U347" s="105">
        <f t="shared" si="96"/>
        <v>0</v>
      </c>
      <c r="V347" s="105">
        <f t="shared" si="98"/>
        <v>0</v>
      </c>
      <c r="W347" s="105">
        <f t="shared" si="98"/>
        <v>0</v>
      </c>
      <c r="X347" s="105">
        <f t="shared" si="98"/>
        <v>0</v>
      </c>
      <c r="Y347" s="105">
        <f t="shared" si="98"/>
        <v>0</v>
      </c>
      <c r="Z347" s="105">
        <f t="shared" si="98"/>
        <v>0</v>
      </c>
      <c r="AA347" s="105">
        <f t="shared" si="97"/>
        <v>0</v>
      </c>
      <c r="AB347" s="105">
        <f t="shared" si="97"/>
        <v>0</v>
      </c>
      <c r="AC347" s="105">
        <f t="shared" si="97"/>
        <v>0</v>
      </c>
      <c r="AD347" s="105">
        <f t="shared" si="97"/>
        <v>0</v>
      </c>
      <c r="AE347" s="105">
        <f t="shared" si="97"/>
        <v>0</v>
      </c>
      <c r="AF347" s="105">
        <f t="shared" si="95"/>
        <v>0</v>
      </c>
    </row>
    <row r="348" spans="1:32" outlineLevel="1" x14ac:dyDescent="0.25">
      <c r="A348" s="103" t="str">
        <f t="shared" si="91"/>
        <v>SUMNERRoll offRECYWPROC40</v>
      </c>
      <c r="B348" s="103" t="s">
        <v>742</v>
      </c>
      <c r="C348" s="103" t="s">
        <v>743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30">
        <f t="shared" si="92"/>
        <v>0</v>
      </c>
      <c r="T348" s="105">
        <f t="shared" si="96"/>
        <v>0</v>
      </c>
      <c r="U348" s="105">
        <f t="shared" si="96"/>
        <v>0</v>
      </c>
      <c r="V348" s="105">
        <f t="shared" si="98"/>
        <v>0</v>
      </c>
      <c r="W348" s="105">
        <f t="shared" si="98"/>
        <v>0</v>
      </c>
      <c r="X348" s="105">
        <f t="shared" si="98"/>
        <v>0</v>
      </c>
      <c r="Y348" s="105">
        <f t="shared" si="98"/>
        <v>0</v>
      </c>
      <c r="Z348" s="105">
        <f t="shared" si="98"/>
        <v>0</v>
      </c>
      <c r="AA348" s="105">
        <f t="shared" si="97"/>
        <v>0</v>
      </c>
      <c r="AB348" s="105">
        <f t="shared" si="97"/>
        <v>0</v>
      </c>
      <c r="AC348" s="105">
        <f t="shared" si="97"/>
        <v>0</v>
      </c>
      <c r="AD348" s="105">
        <f t="shared" si="97"/>
        <v>0</v>
      </c>
      <c r="AE348" s="105">
        <f t="shared" si="97"/>
        <v>0</v>
      </c>
      <c r="AF348" s="105">
        <f t="shared" si="95"/>
        <v>0</v>
      </c>
    </row>
    <row r="349" spans="1:32" outlineLevel="1" x14ac:dyDescent="0.25">
      <c r="A349" s="103" t="str">
        <f t="shared" si="91"/>
        <v>SUMNERRoll offRECYWPROC50</v>
      </c>
      <c r="B349" s="103" t="s">
        <v>744</v>
      </c>
      <c r="C349" s="103" t="s">
        <v>745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30">
        <f t="shared" si="92"/>
        <v>0</v>
      </c>
      <c r="T349" s="105">
        <f t="shared" si="96"/>
        <v>0</v>
      </c>
      <c r="U349" s="105">
        <f t="shared" si="96"/>
        <v>0</v>
      </c>
      <c r="V349" s="105">
        <f t="shared" si="98"/>
        <v>0</v>
      </c>
      <c r="W349" s="105">
        <f t="shared" si="98"/>
        <v>0</v>
      </c>
      <c r="X349" s="105">
        <f t="shared" si="98"/>
        <v>0</v>
      </c>
      <c r="Y349" s="105">
        <f t="shared" si="98"/>
        <v>0</v>
      </c>
      <c r="Z349" s="105">
        <f t="shared" si="98"/>
        <v>0</v>
      </c>
      <c r="AA349" s="105">
        <f t="shared" si="97"/>
        <v>0</v>
      </c>
      <c r="AB349" s="105">
        <f t="shared" si="97"/>
        <v>0</v>
      </c>
      <c r="AC349" s="105">
        <f t="shared" si="97"/>
        <v>0</v>
      </c>
      <c r="AD349" s="105">
        <f t="shared" si="97"/>
        <v>0</v>
      </c>
      <c r="AE349" s="105">
        <f t="shared" si="97"/>
        <v>0</v>
      </c>
      <c r="AF349" s="105">
        <f t="shared" si="95"/>
        <v>0</v>
      </c>
    </row>
    <row r="350" spans="1:32" outlineLevel="1" x14ac:dyDescent="0.25">
      <c r="A350" s="103" t="str">
        <f t="shared" si="91"/>
        <v>SUMNERRoll offRECYWPROCSD</v>
      </c>
      <c r="B350" s="103" t="s">
        <v>746</v>
      </c>
      <c r="C350" s="103" t="s">
        <v>747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30">
        <f t="shared" si="92"/>
        <v>0</v>
      </c>
      <c r="T350" s="105">
        <f t="shared" si="96"/>
        <v>0</v>
      </c>
      <c r="U350" s="105">
        <f t="shared" si="96"/>
        <v>0</v>
      </c>
      <c r="V350" s="105">
        <f t="shared" si="98"/>
        <v>0</v>
      </c>
      <c r="W350" s="105">
        <f t="shared" si="98"/>
        <v>0</v>
      </c>
      <c r="X350" s="105">
        <f t="shared" si="98"/>
        <v>0</v>
      </c>
      <c r="Y350" s="105">
        <f t="shared" si="98"/>
        <v>0</v>
      </c>
      <c r="Z350" s="105">
        <f t="shared" si="98"/>
        <v>0</v>
      </c>
      <c r="AA350" s="105">
        <f t="shared" si="97"/>
        <v>0</v>
      </c>
      <c r="AB350" s="105">
        <f t="shared" si="97"/>
        <v>0</v>
      </c>
      <c r="AC350" s="105">
        <f t="shared" si="97"/>
        <v>0</v>
      </c>
      <c r="AD350" s="105">
        <f t="shared" si="97"/>
        <v>0</v>
      </c>
      <c r="AE350" s="105">
        <f t="shared" si="97"/>
        <v>0</v>
      </c>
      <c r="AF350" s="105">
        <f t="shared" si="95"/>
        <v>0</v>
      </c>
    </row>
    <row r="351" spans="1:32" outlineLevel="1" x14ac:dyDescent="0.25">
      <c r="A351" s="103" t="str">
        <f t="shared" si="91"/>
        <v>SUMNERRoll offRORHAULHR12</v>
      </c>
      <c r="B351" s="103" t="s">
        <v>748</v>
      </c>
      <c r="C351" s="103" t="s">
        <v>749</v>
      </c>
      <c r="D351" s="127">
        <v>0</v>
      </c>
      <c r="E351" s="127">
        <v>0</v>
      </c>
      <c r="F351" s="129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30">
        <f t="shared" si="92"/>
        <v>0</v>
      </c>
      <c r="T351" s="105">
        <f t="shared" si="96"/>
        <v>0</v>
      </c>
      <c r="U351" s="105">
        <f t="shared" si="96"/>
        <v>0</v>
      </c>
      <c r="V351" s="105">
        <f t="shared" si="98"/>
        <v>0</v>
      </c>
      <c r="W351" s="105">
        <f t="shared" si="98"/>
        <v>0</v>
      </c>
      <c r="X351" s="105">
        <f t="shared" si="98"/>
        <v>0</v>
      </c>
      <c r="Y351" s="105">
        <f t="shared" si="98"/>
        <v>0</v>
      </c>
      <c r="Z351" s="105">
        <f t="shared" si="98"/>
        <v>0</v>
      </c>
      <c r="AA351" s="105">
        <f t="shared" si="97"/>
        <v>0</v>
      </c>
      <c r="AB351" s="105">
        <f t="shared" si="97"/>
        <v>0</v>
      </c>
      <c r="AC351" s="105">
        <f t="shared" si="97"/>
        <v>0</v>
      </c>
      <c r="AD351" s="105">
        <f t="shared" si="97"/>
        <v>0</v>
      </c>
      <c r="AE351" s="105">
        <f t="shared" si="97"/>
        <v>0</v>
      </c>
      <c r="AF351" s="105">
        <f t="shared" si="95"/>
        <v>0</v>
      </c>
    </row>
    <row r="352" spans="1:32" outlineLevel="1" x14ac:dyDescent="0.25">
      <c r="A352" s="103" t="str">
        <f t="shared" si="91"/>
        <v>SUMNERRoll offRORHAULHR15</v>
      </c>
      <c r="B352" s="103" t="s">
        <v>750</v>
      </c>
      <c r="C352" s="103" t="s">
        <v>751</v>
      </c>
      <c r="D352" s="127">
        <v>0</v>
      </c>
      <c r="E352" s="127">
        <v>0</v>
      </c>
      <c r="F352" s="129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30">
        <f t="shared" si="92"/>
        <v>0</v>
      </c>
      <c r="T352" s="105">
        <f t="shared" si="96"/>
        <v>0</v>
      </c>
      <c r="U352" s="105">
        <f t="shared" si="96"/>
        <v>0</v>
      </c>
      <c r="V352" s="105">
        <f t="shared" si="98"/>
        <v>0</v>
      </c>
      <c r="W352" s="105">
        <f t="shared" si="98"/>
        <v>0</v>
      </c>
      <c r="X352" s="105">
        <f t="shared" si="98"/>
        <v>0</v>
      </c>
      <c r="Y352" s="105">
        <f t="shared" si="98"/>
        <v>0</v>
      </c>
      <c r="Z352" s="105">
        <f t="shared" si="98"/>
        <v>0</v>
      </c>
      <c r="AA352" s="105">
        <f t="shared" si="97"/>
        <v>0</v>
      </c>
      <c r="AB352" s="105">
        <f t="shared" si="97"/>
        <v>0</v>
      </c>
      <c r="AC352" s="105">
        <f t="shared" si="97"/>
        <v>0</v>
      </c>
      <c r="AD352" s="105">
        <f t="shared" si="97"/>
        <v>0</v>
      </c>
      <c r="AE352" s="105">
        <f t="shared" si="97"/>
        <v>0</v>
      </c>
      <c r="AF352" s="105">
        <f t="shared" si="95"/>
        <v>0</v>
      </c>
    </row>
    <row r="353" spans="1:32" outlineLevel="1" x14ac:dyDescent="0.25">
      <c r="A353" s="103" t="str">
        <f t="shared" si="91"/>
        <v>SUMNERRoll offRORHAULHR20</v>
      </c>
      <c r="B353" s="103" t="s">
        <v>752</v>
      </c>
      <c r="C353" s="103" t="s">
        <v>753</v>
      </c>
      <c r="D353" s="127">
        <v>0</v>
      </c>
      <c r="E353" s="127">
        <v>0</v>
      </c>
      <c r="F353" s="129">
        <v>0</v>
      </c>
      <c r="G353" s="129">
        <v>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30">
        <f t="shared" si="92"/>
        <v>0</v>
      </c>
      <c r="T353" s="105">
        <f t="shared" si="96"/>
        <v>0</v>
      </c>
      <c r="U353" s="105">
        <f t="shared" si="96"/>
        <v>0</v>
      </c>
      <c r="V353" s="105">
        <f t="shared" si="98"/>
        <v>0</v>
      </c>
      <c r="W353" s="105">
        <f t="shared" si="98"/>
        <v>0</v>
      </c>
      <c r="X353" s="105">
        <f t="shared" si="98"/>
        <v>0</v>
      </c>
      <c r="Y353" s="105">
        <f t="shared" si="98"/>
        <v>0</v>
      </c>
      <c r="Z353" s="105">
        <f t="shared" si="98"/>
        <v>0</v>
      </c>
      <c r="AA353" s="105">
        <f t="shared" si="97"/>
        <v>0</v>
      </c>
      <c r="AB353" s="105">
        <f t="shared" si="97"/>
        <v>0</v>
      </c>
      <c r="AC353" s="105">
        <f t="shared" si="97"/>
        <v>0</v>
      </c>
      <c r="AD353" s="105">
        <f t="shared" si="97"/>
        <v>0</v>
      </c>
      <c r="AE353" s="105">
        <f t="shared" si="97"/>
        <v>0</v>
      </c>
      <c r="AF353" s="105">
        <f t="shared" si="95"/>
        <v>0</v>
      </c>
    </row>
    <row r="354" spans="1:32" outlineLevel="1" x14ac:dyDescent="0.25">
      <c r="A354" s="103" t="str">
        <f t="shared" si="91"/>
        <v>SUMNERRoll offRORHAULHR25</v>
      </c>
      <c r="B354" s="103" t="s">
        <v>754</v>
      </c>
      <c r="C354" s="103" t="s">
        <v>755</v>
      </c>
      <c r="D354" s="127">
        <v>0</v>
      </c>
      <c r="E354" s="127">
        <v>0</v>
      </c>
      <c r="F354" s="129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30">
        <f t="shared" si="92"/>
        <v>0</v>
      </c>
      <c r="T354" s="105">
        <f t="shared" si="96"/>
        <v>0</v>
      </c>
      <c r="U354" s="105">
        <f t="shared" si="96"/>
        <v>0</v>
      </c>
      <c r="V354" s="105">
        <f t="shared" si="98"/>
        <v>0</v>
      </c>
      <c r="W354" s="105">
        <f t="shared" si="98"/>
        <v>0</v>
      </c>
      <c r="X354" s="105">
        <f t="shared" si="98"/>
        <v>0</v>
      </c>
      <c r="Y354" s="105">
        <f t="shared" si="98"/>
        <v>0</v>
      </c>
      <c r="Z354" s="105">
        <f t="shared" si="98"/>
        <v>0</v>
      </c>
      <c r="AA354" s="105">
        <f t="shared" si="97"/>
        <v>0</v>
      </c>
      <c r="AB354" s="105">
        <f t="shared" si="97"/>
        <v>0</v>
      </c>
      <c r="AC354" s="105">
        <f t="shared" si="97"/>
        <v>0</v>
      </c>
      <c r="AD354" s="105">
        <f t="shared" si="97"/>
        <v>0</v>
      </c>
      <c r="AE354" s="105">
        <f t="shared" si="97"/>
        <v>0</v>
      </c>
      <c r="AF354" s="105">
        <f t="shared" si="95"/>
        <v>0</v>
      </c>
    </row>
    <row r="355" spans="1:32" outlineLevel="1" x14ac:dyDescent="0.25">
      <c r="A355" s="103" t="str">
        <f t="shared" si="91"/>
        <v>SUMNERRoll offRORHAULHR30</v>
      </c>
      <c r="B355" s="103" t="s">
        <v>756</v>
      </c>
      <c r="C355" s="103" t="s">
        <v>757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30">
        <f t="shared" si="92"/>
        <v>0</v>
      </c>
      <c r="T355" s="105">
        <f t="shared" si="96"/>
        <v>0</v>
      </c>
      <c r="U355" s="105">
        <f t="shared" si="96"/>
        <v>0</v>
      </c>
      <c r="V355" s="105">
        <f t="shared" si="98"/>
        <v>0</v>
      </c>
      <c r="W355" s="105">
        <f t="shared" si="98"/>
        <v>0</v>
      </c>
      <c r="X355" s="105">
        <f t="shared" si="98"/>
        <v>0</v>
      </c>
      <c r="Y355" s="105">
        <f t="shared" si="98"/>
        <v>0</v>
      </c>
      <c r="Z355" s="105">
        <f t="shared" si="98"/>
        <v>0</v>
      </c>
      <c r="AA355" s="105">
        <f t="shared" si="97"/>
        <v>0</v>
      </c>
      <c r="AB355" s="105">
        <f t="shared" si="97"/>
        <v>0</v>
      </c>
      <c r="AC355" s="105">
        <f t="shared" si="97"/>
        <v>0</v>
      </c>
      <c r="AD355" s="105">
        <f t="shared" si="97"/>
        <v>0</v>
      </c>
      <c r="AE355" s="105">
        <f t="shared" si="97"/>
        <v>0</v>
      </c>
      <c r="AF355" s="105">
        <f t="shared" si="95"/>
        <v>0</v>
      </c>
    </row>
    <row r="356" spans="1:32" outlineLevel="1" x14ac:dyDescent="0.25">
      <c r="A356" s="103" t="str">
        <f t="shared" si="91"/>
        <v>SUMNERRoll offRORHAULHR40</v>
      </c>
      <c r="B356" s="103" t="s">
        <v>758</v>
      </c>
      <c r="C356" s="103" t="s">
        <v>759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30">
        <f t="shared" si="92"/>
        <v>0</v>
      </c>
      <c r="T356" s="105">
        <f t="shared" si="96"/>
        <v>0</v>
      </c>
      <c r="U356" s="105">
        <f t="shared" si="96"/>
        <v>0</v>
      </c>
      <c r="V356" s="105">
        <f t="shared" si="98"/>
        <v>0</v>
      </c>
      <c r="W356" s="105">
        <f t="shared" si="98"/>
        <v>0</v>
      </c>
      <c r="X356" s="105">
        <f t="shared" si="98"/>
        <v>0</v>
      </c>
      <c r="Y356" s="105">
        <f t="shared" si="98"/>
        <v>0</v>
      </c>
      <c r="Z356" s="105">
        <f t="shared" si="98"/>
        <v>0</v>
      </c>
      <c r="AA356" s="105">
        <f t="shared" si="97"/>
        <v>0</v>
      </c>
      <c r="AB356" s="105">
        <f t="shared" si="97"/>
        <v>0</v>
      </c>
      <c r="AC356" s="105">
        <f t="shared" si="97"/>
        <v>0</v>
      </c>
      <c r="AD356" s="105">
        <f t="shared" si="97"/>
        <v>0</v>
      </c>
      <c r="AE356" s="105">
        <f t="shared" si="97"/>
        <v>0</v>
      </c>
      <c r="AF356" s="105">
        <f t="shared" si="95"/>
        <v>0</v>
      </c>
    </row>
    <row r="357" spans="1:32" outlineLevel="1" x14ac:dyDescent="0.25">
      <c r="A357" s="103" t="str">
        <f t="shared" si="91"/>
        <v>SUMNERRoll offRORHAULHR50</v>
      </c>
      <c r="B357" s="103" t="s">
        <v>760</v>
      </c>
      <c r="C357" s="103" t="s">
        <v>761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30">
        <f t="shared" si="92"/>
        <v>0</v>
      </c>
      <c r="T357" s="105">
        <f t="shared" si="96"/>
        <v>0</v>
      </c>
      <c r="U357" s="105">
        <f t="shared" si="96"/>
        <v>0</v>
      </c>
      <c r="V357" s="105">
        <f t="shared" si="98"/>
        <v>0</v>
      </c>
      <c r="W357" s="105">
        <f t="shared" si="98"/>
        <v>0</v>
      </c>
      <c r="X357" s="105">
        <f t="shared" si="98"/>
        <v>0</v>
      </c>
      <c r="Y357" s="105">
        <f t="shared" si="98"/>
        <v>0</v>
      </c>
      <c r="Z357" s="105">
        <f t="shared" si="98"/>
        <v>0</v>
      </c>
      <c r="AA357" s="105">
        <f t="shared" si="97"/>
        <v>0</v>
      </c>
      <c r="AB357" s="105">
        <f t="shared" si="97"/>
        <v>0</v>
      </c>
      <c r="AC357" s="105">
        <f t="shared" si="97"/>
        <v>0</v>
      </c>
      <c r="AD357" s="105">
        <f t="shared" si="97"/>
        <v>0</v>
      </c>
      <c r="AE357" s="105">
        <f t="shared" si="97"/>
        <v>0</v>
      </c>
      <c r="AF357" s="105">
        <f t="shared" si="95"/>
        <v>0</v>
      </c>
    </row>
    <row r="358" spans="1:32" outlineLevel="1" x14ac:dyDescent="0.25">
      <c r="A358" s="103" t="str">
        <f t="shared" si="91"/>
        <v>SUMNERRoll offRORHAULHRTL</v>
      </c>
      <c r="B358" s="103" t="s">
        <v>762</v>
      </c>
      <c r="C358" s="103" t="s">
        <v>763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30">
        <f t="shared" si="92"/>
        <v>0</v>
      </c>
      <c r="T358" s="105">
        <f t="shared" si="96"/>
        <v>0</v>
      </c>
      <c r="U358" s="105">
        <f t="shared" si="96"/>
        <v>0</v>
      </c>
      <c r="V358" s="105">
        <f t="shared" si="98"/>
        <v>0</v>
      </c>
      <c r="W358" s="105">
        <f t="shared" si="98"/>
        <v>0</v>
      </c>
      <c r="X358" s="105">
        <f t="shared" si="98"/>
        <v>0</v>
      </c>
      <c r="Y358" s="105">
        <f t="shared" si="98"/>
        <v>0</v>
      </c>
      <c r="Z358" s="105">
        <f t="shared" si="98"/>
        <v>0</v>
      </c>
      <c r="AA358" s="105">
        <f t="shared" si="97"/>
        <v>0</v>
      </c>
      <c r="AB358" s="105">
        <f t="shared" si="97"/>
        <v>0</v>
      </c>
      <c r="AC358" s="105">
        <f t="shared" si="97"/>
        <v>0</v>
      </c>
      <c r="AD358" s="105">
        <f t="shared" si="97"/>
        <v>0</v>
      </c>
      <c r="AE358" s="105">
        <f t="shared" si="97"/>
        <v>0</v>
      </c>
      <c r="AF358" s="105">
        <f t="shared" si="95"/>
        <v>0</v>
      </c>
    </row>
    <row r="359" spans="1:32" outlineLevel="1" x14ac:dyDescent="0.25">
      <c r="A359" s="103" t="str">
        <f t="shared" si="91"/>
        <v>SUMNERRoll offROSPC</v>
      </c>
      <c r="B359" s="103" t="s">
        <v>764</v>
      </c>
      <c r="C359" s="103" t="s">
        <v>765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30">
        <f t="shared" si="92"/>
        <v>0</v>
      </c>
      <c r="T359" s="105">
        <f t="shared" si="96"/>
        <v>0</v>
      </c>
      <c r="U359" s="105">
        <f t="shared" si="96"/>
        <v>0</v>
      </c>
      <c r="V359" s="105">
        <f t="shared" si="98"/>
        <v>0</v>
      </c>
      <c r="W359" s="105">
        <f t="shared" si="98"/>
        <v>0</v>
      </c>
      <c r="X359" s="105">
        <f t="shared" si="98"/>
        <v>0</v>
      </c>
      <c r="Y359" s="105">
        <f t="shared" si="98"/>
        <v>0</v>
      </c>
      <c r="Z359" s="105">
        <f t="shared" si="98"/>
        <v>0</v>
      </c>
      <c r="AA359" s="105">
        <f t="shared" si="97"/>
        <v>0</v>
      </c>
      <c r="AB359" s="105">
        <f t="shared" si="97"/>
        <v>0</v>
      </c>
      <c r="AC359" s="105">
        <f t="shared" si="97"/>
        <v>0</v>
      </c>
      <c r="AD359" s="105">
        <f t="shared" si="97"/>
        <v>0</v>
      </c>
      <c r="AE359" s="105">
        <f t="shared" si="97"/>
        <v>0</v>
      </c>
      <c r="AF359" s="105">
        <f t="shared" si="95"/>
        <v>0</v>
      </c>
    </row>
    <row r="360" spans="1:32" outlineLevel="1" x14ac:dyDescent="0.25">
      <c r="A360" s="103" t="str">
        <f t="shared" si="91"/>
        <v>SUMNERRoll offROTA</v>
      </c>
      <c r="B360" s="103" t="s">
        <v>766</v>
      </c>
      <c r="C360" s="103" t="s">
        <v>767</v>
      </c>
      <c r="D360" s="127">
        <v>0</v>
      </c>
      <c r="E360" s="127">
        <v>0</v>
      </c>
      <c r="F360" s="129">
        <v>0</v>
      </c>
      <c r="G360" s="129">
        <v>0</v>
      </c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30">
        <f t="shared" si="92"/>
        <v>0</v>
      </c>
      <c r="T360" s="105">
        <f t="shared" si="96"/>
        <v>0</v>
      </c>
      <c r="U360" s="105">
        <f t="shared" si="96"/>
        <v>0</v>
      </c>
      <c r="V360" s="105">
        <f t="shared" si="98"/>
        <v>0</v>
      </c>
      <c r="W360" s="105">
        <f t="shared" si="98"/>
        <v>0</v>
      </c>
      <c r="X360" s="105">
        <f t="shared" si="98"/>
        <v>0</v>
      </c>
      <c r="Y360" s="105">
        <f t="shared" si="98"/>
        <v>0</v>
      </c>
      <c r="Z360" s="105">
        <f t="shared" si="98"/>
        <v>0</v>
      </c>
      <c r="AA360" s="105">
        <f t="shared" si="97"/>
        <v>0</v>
      </c>
      <c r="AB360" s="105">
        <f t="shared" si="97"/>
        <v>0</v>
      </c>
      <c r="AC360" s="105">
        <f t="shared" si="97"/>
        <v>0</v>
      </c>
      <c r="AD360" s="105">
        <f t="shared" si="97"/>
        <v>0</v>
      </c>
      <c r="AE360" s="105">
        <f t="shared" si="97"/>
        <v>0</v>
      </c>
      <c r="AF360" s="105">
        <f t="shared" si="95"/>
        <v>0</v>
      </c>
    </row>
    <row r="361" spans="1:32" outlineLevel="1" x14ac:dyDescent="0.25">
      <c r="A361" s="103" t="str">
        <f t="shared" ref="A361:A372" si="99">+$A$4&amp;$A$296&amp;B361</f>
        <v>SUMNERRoll offROWAIT</v>
      </c>
      <c r="B361" s="103" t="s">
        <v>768</v>
      </c>
      <c r="C361" s="103" t="s">
        <v>769</v>
      </c>
      <c r="D361" s="127">
        <v>0</v>
      </c>
      <c r="E361" s="127">
        <v>0</v>
      </c>
      <c r="F361" s="129">
        <v>0</v>
      </c>
      <c r="G361" s="129">
        <v>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30">
        <f t="shared" ref="R361:R372" si="100">+SUM(F361:Q361)</f>
        <v>0</v>
      </c>
      <c r="T361" s="105">
        <f t="shared" si="96"/>
        <v>0</v>
      </c>
      <c r="U361" s="105">
        <f t="shared" si="96"/>
        <v>0</v>
      </c>
      <c r="V361" s="105">
        <f t="shared" si="98"/>
        <v>0</v>
      </c>
      <c r="W361" s="105">
        <f t="shared" si="98"/>
        <v>0</v>
      </c>
      <c r="X361" s="105">
        <f t="shared" si="98"/>
        <v>0</v>
      </c>
      <c r="Y361" s="105">
        <f t="shared" si="98"/>
        <v>0</v>
      </c>
      <c r="Z361" s="105">
        <f t="shared" si="98"/>
        <v>0</v>
      </c>
      <c r="AA361" s="105">
        <f t="shared" si="97"/>
        <v>0</v>
      </c>
      <c r="AB361" s="105">
        <f t="shared" si="97"/>
        <v>0</v>
      </c>
      <c r="AC361" s="105">
        <f t="shared" si="97"/>
        <v>0</v>
      </c>
      <c r="AD361" s="105">
        <f t="shared" si="97"/>
        <v>0</v>
      </c>
      <c r="AE361" s="105">
        <f t="shared" si="97"/>
        <v>0</v>
      </c>
      <c r="AF361" s="105">
        <f t="shared" ref="AF361:AF372" si="101">+SUM(T361:AE361)/$AD$2</f>
        <v>0</v>
      </c>
    </row>
    <row r="362" spans="1:32" outlineLevel="1" x14ac:dyDescent="0.25">
      <c r="A362" s="103" t="str">
        <f t="shared" si="99"/>
        <v>SUMNERRoll offRTRIP-RO</v>
      </c>
      <c r="B362" s="103" t="s">
        <v>770</v>
      </c>
      <c r="C362" s="103" t="s">
        <v>771</v>
      </c>
      <c r="D362" s="127">
        <v>0</v>
      </c>
      <c r="E362" s="127">
        <v>0</v>
      </c>
      <c r="F362" s="129">
        <v>0</v>
      </c>
      <c r="G362" s="129">
        <v>0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30">
        <f t="shared" si="100"/>
        <v>0</v>
      </c>
      <c r="T362" s="105">
        <f t="shared" si="96"/>
        <v>0</v>
      </c>
      <c r="U362" s="105">
        <f t="shared" si="96"/>
        <v>0</v>
      </c>
      <c r="V362" s="105">
        <f t="shared" si="98"/>
        <v>0</v>
      </c>
      <c r="W362" s="105">
        <f t="shared" si="98"/>
        <v>0</v>
      </c>
      <c r="X362" s="105">
        <f t="shared" si="98"/>
        <v>0</v>
      </c>
      <c r="Y362" s="105">
        <f t="shared" si="98"/>
        <v>0</v>
      </c>
      <c r="Z362" s="105">
        <f t="shared" si="98"/>
        <v>0</v>
      </c>
      <c r="AA362" s="105">
        <f t="shared" si="97"/>
        <v>0</v>
      </c>
      <c r="AB362" s="105">
        <f t="shared" si="97"/>
        <v>0</v>
      </c>
      <c r="AC362" s="105">
        <f t="shared" si="97"/>
        <v>0</v>
      </c>
      <c r="AD362" s="105">
        <f t="shared" si="97"/>
        <v>0</v>
      </c>
      <c r="AE362" s="105">
        <f t="shared" si="97"/>
        <v>0</v>
      </c>
      <c r="AF362" s="105">
        <f t="shared" si="101"/>
        <v>0</v>
      </c>
    </row>
    <row r="363" spans="1:32" outlineLevel="1" x14ac:dyDescent="0.25">
      <c r="A363" s="103" t="str">
        <f t="shared" si="99"/>
        <v>SUMNERRoll offTHOUR</v>
      </c>
      <c r="B363" s="103" t="s">
        <v>772</v>
      </c>
      <c r="C363" s="103" t="s">
        <v>773</v>
      </c>
      <c r="D363" s="127">
        <v>0</v>
      </c>
      <c r="E363" s="127">
        <v>0</v>
      </c>
      <c r="F363" s="129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30">
        <f t="shared" si="100"/>
        <v>0</v>
      </c>
      <c r="T363" s="105">
        <f t="shared" si="96"/>
        <v>0</v>
      </c>
      <c r="U363" s="105">
        <f t="shared" si="96"/>
        <v>0</v>
      </c>
      <c r="V363" s="105">
        <f t="shared" si="98"/>
        <v>0</v>
      </c>
      <c r="W363" s="105">
        <f t="shared" si="98"/>
        <v>0</v>
      </c>
      <c r="X363" s="105">
        <f t="shared" si="98"/>
        <v>0</v>
      </c>
      <c r="Y363" s="105">
        <f t="shared" si="98"/>
        <v>0</v>
      </c>
      <c r="Z363" s="105">
        <f t="shared" si="98"/>
        <v>0</v>
      </c>
      <c r="AA363" s="105">
        <f t="shared" si="97"/>
        <v>0</v>
      </c>
      <c r="AB363" s="105">
        <f t="shared" si="97"/>
        <v>0</v>
      </c>
      <c r="AC363" s="105">
        <f t="shared" si="97"/>
        <v>0</v>
      </c>
      <c r="AD363" s="105">
        <f t="shared" si="97"/>
        <v>0</v>
      </c>
      <c r="AE363" s="105">
        <f t="shared" si="97"/>
        <v>0</v>
      </c>
      <c r="AF363" s="105">
        <f t="shared" si="101"/>
        <v>0</v>
      </c>
    </row>
    <row r="364" spans="1:32" outlineLevel="1" x14ac:dyDescent="0.25">
      <c r="A364" s="103" t="str">
        <f t="shared" si="99"/>
        <v>SUMNERRoll offADJRO</v>
      </c>
      <c r="B364" s="103" t="s">
        <v>774</v>
      </c>
      <c r="C364" s="103" t="s">
        <v>775</v>
      </c>
      <c r="D364" s="127">
        <v>0</v>
      </c>
      <c r="E364" s="127">
        <v>0</v>
      </c>
      <c r="F364" s="129">
        <v>0</v>
      </c>
      <c r="G364" s="129">
        <v>0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30">
        <f t="shared" si="100"/>
        <v>0</v>
      </c>
      <c r="T364" s="105">
        <f t="shared" si="96"/>
        <v>0</v>
      </c>
      <c r="U364" s="105">
        <f t="shared" si="96"/>
        <v>0</v>
      </c>
      <c r="V364" s="105">
        <f t="shared" si="98"/>
        <v>0</v>
      </c>
      <c r="W364" s="105">
        <f t="shared" si="98"/>
        <v>0</v>
      </c>
      <c r="X364" s="105">
        <f t="shared" si="98"/>
        <v>0</v>
      </c>
      <c r="Y364" s="105">
        <f t="shared" si="98"/>
        <v>0</v>
      </c>
      <c r="Z364" s="105">
        <f t="shared" si="98"/>
        <v>0</v>
      </c>
      <c r="AA364" s="105">
        <f t="shared" si="97"/>
        <v>0</v>
      </c>
      <c r="AB364" s="105">
        <f t="shared" si="97"/>
        <v>0</v>
      </c>
      <c r="AC364" s="105">
        <f t="shared" si="97"/>
        <v>0</v>
      </c>
      <c r="AD364" s="105">
        <f t="shared" si="97"/>
        <v>0</v>
      </c>
      <c r="AE364" s="105">
        <f t="shared" si="97"/>
        <v>0</v>
      </c>
      <c r="AF364" s="105">
        <f t="shared" si="101"/>
        <v>0</v>
      </c>
    </row>
    <row r="365" spans="1:32" outlineLevel="1" x14ac:dyDescent="0.25">
      <c r="A365" s="103" t="str">
        <f t="shared" si="99"/>
        <v>SUMNERRoll offCPCONNECT</v>
      </c>
      <c r="B365" s="103" t="s">
        <v>776</v>
      </c>
      <c r="C365" s="103" t="s">
        <v>777</v>
      </c>
      <c r="D365" s="127">
        <v>15.32</v>
      </c>
      <c r="E365" s="127">
        <v>16.41</v>
      </c>
      <c r="F365" s="129">
        <v>0</v>
      </c>
      <c r="G365" s="129">
        <v>0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30">
        <f t="shared" si="100"/>
        <v>0</v>
      </c>
      <c r="T365" s="105">
        <f t="shared" si="96"/>
        <v>0</v>
      </c>
      <c r="U365" s="105">
        <f t="shared" si="96"/>
        <v>0</v>
      </c>
      <c r="V365" s="105">
        <f t="shared" si="98"/>
        <v>0</v>
      </c>
      <c r="W365" s="105">
        <f t="shared" si="98"/>
        <v>0</v>
      </c>
      <c r="X365" s="105">
        <f t="shared" si="98"/>
        <v>0</v>
      </c>
      <c r="Y365" s="105">
        <f t="shared" si="98"/>
        <v>0</v>
      </c>
      <c r="Z365" s="105">
        <f t="shared" si="98"/>
        <v>0</v>
      </c>
      <c r="AA365" s="105">
        <f t="shared" si="97"/>
        <v>0</v>
      </c>
      <c r="AB365" s="105">
        <f t="shared" si="97"/>
        <v>0</v>
      </c>
      <c r="AC365" s="105">
        <f t="shared" si="97"/>
        <v>0</v>
      </c>
      <c r="AD365" s="105">
        <f t="shared" si="97"/>
        <v>0</v>
      </c>
      <c r="AE365" s="105">
        <f t="shared" si="97"/>
        <v>0</v>
      </c>
      <c r="AF365" s="105">
        <f t="shared" si="101"/>
        <v>0</v>
      </c>
    </row>
    <row r="366" spans="1:32" outlineLevel="1" x14ac:dyDescent="0.25">
      <c r="A366" s="103" t="str">
        <f t="shared" si="99"/>
        <v>SUMNERRoll offDELREC-RO</v>
      </c>
      <c r="B366" s="103" t="s">
        <v>778</v>
      </c>
      <c r="C366" s="103" t="s">
        <v>779</v>
      </c>
      <c r="D366" s="127">
        <v>0</v>
      </c>
      <c r="E366" s="127">
        <v>0</v>
      </c>
      <c r="F366" s="129">
        <v>0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30">
        <f t="shared" si="100"/>
        <v>0</v>
      </c>
      <c r="T366" s="105">
        <f t="shared" si="96"/>
        <v>0</v>
      </c>
      <c r="U366" s="105">
        <f t="shared" si="96"/>
        <v>0</v>
      </c>
      <c r="V366" s="105">
        <f t="shared" si="98"/>
        <v>0</v>
      </c>
      <c r="W366" s="105">
        <f t="shared" si="98"/>
        <v>0</v>
      </c>
      <c r="X366" s="105">
        <f t="shared" si="98"/>
        <v>0</v>
      </c>
      <c r="Y366" s="105">
        <f t="shared" si="98"/>
        <v>0</v>
      </c>
      <c r="Z366" s="105">
        <f t="shared" si="98"/>
        <v>0</v>
      </c>
      <c r="AA366" s="105">
        <f t="shared" si="97"/>
        <v>0</v>
      </c>
      <c r="AB366" s="105">
        <f t="shared" si="97"/>
        <v>0</v>
      </c>
      <c r="AC366" s="105">
        <f t="shared" si="97"/>
        <v>0</v>
      </c>
      <c r="AD366" s="105">
        <f t="shared" si="97"/>
        <v>0</v>
      </c>
      <c r="AE366" s="105">
        <f t="shared" si="97"/>
        <v>0</v>
      </c>
      <c r="AF366" s="105">
        <f t="shared" si="101"/>
        <v>0</v>
      </c>
    </row>
    <row r="367" spans="1:32" outlineLevel="1" x14ac:dyDescent="0.25">
      <c r="A367" s="103" t="str">
        <f t="shared" si="99"/>
        <v>SUMNERRoll offFERRY</v>
      </c>
      <c r="B367" s="103" t="s">
        <v>780</v>
      </c>
      <c r="C367" s="103" t="s">
        <v>781</v>
      </c>
      <c r="D367" s="127">
        <v>0</v>
      </c>
      <c r="E367" s="127">
        <v>0</v>
      </c>
      <c r="F367" s="129">
        <v>0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30">
        <f t="shared" si="100"/>
        <v>0</v>
      </c>
      <c r="T367" s="105">
        <f t="shared" si="96"/>
        <v>0</v>
      </c>
      <c r="U367" s="105">
        <f t="shared" si="96"/>
        <v>0</v>
      </c>
      <c r="V367" s="105">
        <f t="shared" si="98"/>
        <v>0</v>
      </c>
      <c r="W367" s="105">
        <f t="shared" si="98"/>
        <v>0</v>
      </c>
      <c r="X367" s="105">
        <f t="shared" si="98"/>
        <v>0</v>
      </c>
      <c r="Y367" s="105">
        <f t="shared" si="98"/>
        <v>0</v>
      </c>
      <c r="Z367" s="105">
        <f t="shared" si="98"/>
        <v>0</v>
      </c>
      <c r="AA367" s="105">
        <f t="shared" si="97"/>
        <v>0</v>
      </c>
      <c r="AB367" s="105">
        <f t="shared" si="97"/>
        <v>0</v>
      </c>
      <c r="AC367" s="105">
        <f t="shared" si="97"/>
        <v>0</v>
      </c>
      <c r="AD367" s="105">
        <f t="shared" si="97"/>
        <v>0</v>
      </c>
      <c r="AE367" s="105">
        <f t="shared" si="97"/>
        <v>0</v>
      </c>
      <c r="AF367" s="105">
        <f t="shared" si="101"/>
        <v>0</v>
      </c>
    </row>
    <row r="368" spans="1:32" outlineLevel="1" x14ac:dyDescent="0.25">
      <c r="A368" s="103" t="str">
        <f t="shared" si="99"/>
        <v>SUMNERRoll offRECYWPROCTRL</v>
      </c>
      <c r="B368" s="103" t="s">
        <v>782</v>
      </c>
      <c r="C368" s="103" t="s">
        <v>783</v>
      </c>
      <c r="D368" s="127">
        <v>0</v>
      </c>
      <c r="E368" s="127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30">
        <f t="shared" si="100"/>
        <v>0</v>
      </c>
      <c r="T368" s="105">
        <f t="shared" si="96"/>
        <v>0</v>
      </c>
      <c r="U368" s="105">
        <f t="shared" si="96"/>
        <v>0</v>
      </c>
      <c r="V368" s="105">
        <f t="shared" si="98"/>
        <v>0</v>
      </c>
      <c r="W368" s="105">
        <f t="shared" si="98"/>
        <v>0</v>
      </c>
      <c r="X368" s="105">
        <f t="shared" si="98"/>
        <v>0</v>
      </c>
      <c r="Y368" s="105">
        <f t="shared" si="98"/>
        <v>0</v>
      </c>
      <c r="Z368" s="105">
        <f t="shared" si="98"/>
        <v>0</v>
      </c>
      <c r="AA368" s="105">
        <f t="shared" si="97"/>
        <v>0</v>
      </c>
      <c r="AB368" s="105">
        <f t="shared" si="97"/>
        <v>0</v>
      </c>
      <c r="AC368" s="105">
        <f t="shared" si="97"/>
        <v>0</v>
      </c>
      <c r="AD368" s="105">
        <f t="shared" si="97"/>
        <v>0</v>
      </c>
      <c r="AE368" s="105">
        <f t="shared" si="97"/>
        <v>0</v>
      </c>
      <c r="AF368" s="105">
        <f t="shared" si="101"/>
        <v>0</v>
      </c>
    </row>
    <row r="369" spans="1:32" outlineLevel="1" x14ac:dyDescent="0.25">
      <c r="A369" s="103" t="str">
        <f t="shared" si="99"/>
        <v>SUMNERRoll offROCLEAN</v>
      </c>
      <c r="B369" s="103" t="s">
        <v>784</v>
      </c>
      <c r="C369" s="103" t="s">
        <v>785</v>
      </c>
      <c r="D369" s="127">
        <v>0</v>
      </c>
      <c r="E369" s="127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30">
        <f t="shared" si="100"/>
        <v>0</v>
      </c>
      <c r="T369" s="105">
        <f t="shared" si="96"/>
        <v>0</v>
      </c>
      <c r="U369" s="105">
        <f t="shared" si="96"/>
        <v>0</v>
      </c>
      <c r="V369" s="105">
        <f t="shared" si="98"/>
        <v>0</v>
      </c>
      <c r="W369" s="105">
        <f t="shared" si="98"/>
        <v>0</v>
      </c>
      <c r="X369" s="105">
        <f t="shared" si="98"/>
        <v>0</v>
      </c>
      <c r="Y369" s="105">
        <f t="shared" si="98"/>
        <v>0</v>
      </c>
      <c r="Z369" s="105">
        <f t="shared" si="98"/>
        <v>0</v>
      </c>
      <c r="AA369" s="105">
        <f t="shared" si="97"/>
        <v>0</v>
      </c>
      <c r="AB369" s="105">
        <f t="shared" si="97"/>
        <v>0</v>
      </c>
      <c r="AC369" s="105">
        <f t="shared" si="97"/>
        <v>0</v>
      </c>
      <c r="AD369" s="105">
        <f t="shared" si="97"/>
        <v>0</v>
      </c>
      <c r="AE369" s="105">
        <f t="shared" si="97"/>
        <v>0</v>
      </c>
      <c r="AF369" s="105">
        <f t="shared" si="101"/>
        <v>0</v>
      </c>
    </row>
    <row r="370" spans="1:32" outlineLevel="1" x14ac:dyDescent="0.25">
      <c r="A370" s="103" t="str">
        <f t="shared" si="99"/>
        <v>SUMNERRoll offRODEL</v>
      </c>
      <c r="B370" s="103" t="s">
        <v>786</v>
      </c>
      <c r="C370" s="103" t="s">
        <v>787</v>
      </c>
      <c r="D370" s="127">
        <v>0</v>
      </c>
      <c r="E370" s="127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30">
        <f t="shared" si="100"/>
        <v>0</v>
      </c>
      <c r="T370" s="105">
        <f t="shared" si="96"/>
        <v>0</v>
      </c>
      <c r="U370" s="105">
        <f t="shared" si="96"/>
        <v>0</v>
      </c>
      <c r="V370" s="105">
        <f t="shared" si="98"/>
        <v>0</v>
      </c>
      <c r="W370" s="105">
        <f t="shared" si="98"/>
        <v>0</v>
      </c>
      <c r="X370" s="105">
        <f t="shared" si="98"/>
        <v>0</v>
      </c>
      <c r="Y370" s="105">
        <f t="shared" si="98"/>
        <v>0</v>
      </c>
      <c r="Z370" s="105">
        <f t="shared" si="98"/>
        <v>0</v>
      </c>
      <c r="AA370" s="105">
        <f t="shared" si="97"/>
        <v>0</v>
      </c>
      <c r="AB370" s="105">
        <f t="shared" si="97"/>
        <v>0</v>
      </c>
      <c r="AC370" s="105">
        <f t="shared" si="97"/>
        <v>0</v>
      </c>
      <c r="AD370" s="105">
        <f t="shared" si="97"/>
        <v>0</v>
      </c>
      <c r="AE370" s="105">
        <f t="shared" si="97"/>
        <v>0</v>
      </c>
      <c r="AF370" s="105">
        <f t="shared" si="101"/>
        <v>0</v>
      </c>
    </row>
    <row r="371" spans="1:32" outlineLevel="1" x14ac:dyDescent="0.25">
      <c r="A371" s="103" t="str">
        <f t="shared" si="99"/>
        <v>SUMNERRoll offROMILE</v>
      </c>
      <c r="B371" s="103" t="s">
        <v>788</v>
      </c>
      <c r="C371" s="103" t="s">
        <v>789</v>
      </c>
      <c r="D371" s="127">
        <v>0</v>
      </c>
      <c r="E371" s="127">
        <v>0</v>
      </c>
      <c r="F371" s="129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30">
        <f t="shared" si="100"/>
        <v>0</v>
      </c>
      <c r="T371" s="105">
        <f t="shared" si="96"/>
        <v>0</v>
      </c>
      <c r="U371" s="105">
        <f t="shared" si="96"/>
        <v>0</v>
      </c>
      <c r="V371" s="105">
        <f t="shared" si="98"/>
        <v>0</v>
      </c>
      <c r="W371" s="105">
        <f t="shared" si="98"/>
        <v>0</v>
      </c>
      <c r="X371" s="105">
        <f t="shared" si="98"/>
        <v>0</v>
      </c>
      <c r="Y371" s="105">
        <f t="shared" si="98"/>
        <v>0</v>
      </c>
      <c r="Z371" s="105">
        <f t="shared" si="98"/>
        <v>0</v>
      </c>
      <c r="AA371" s="105">
        <f t="shared" si="97"/>
        <v>0</v>
      </c>
      <c r="AB371" s="105">
        <f t="shared" si="97"/>
        <v>0</v>
      </c>
      <c r="AC371" s="105">
        <f t="shared" si="97"/>
        <v>0</v>
      </c>
      <c r="AD371" s="105">
        <f t="shared" si="97"/>
        <v>0</v>
      </c>
      <c r="AE371" s="105">
        <f t="shared" si="97"/>
        <v>0</v>
      </c>
      <c r="AF371" s="105">
        <f t="shared" si="101"/>
        <v>0</v>
      </c>
    </row>
    <row r="372" spans="1:32" outlineLevel="1" x14ac:dyDescent="0.25">
      <c r="A372" s="103" t="str">
        <f t="shared" si="99"/>
        <v>SUMNERRoll offRORELOCATE</v>
      </c>
      <c r="B372" s="103" t="s">
        <v>790</v>
      </c>
      <c r="C372" s="103" t="s">
        <v>791</v>
      </c>
      <c r="D372" s="127">
        <v>0</v>
      </c>
      <c r="E372" s="127">
        <v>0</v>
      </c>
      <c r="F372" s="129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30">
        <f t="shared" si="100"/>
        <v>0</v>
      </c>
      <c r="T372" s="105">
        <f t="shared" si="96"/>
        <v>0</v>
      </c>
      <c r="U372" s="105">
        <f t="shared" si="96"/>
        <v>0</v>
      </c>
      <c r="V372" s="105">
        <f t="shared" si="98"/>
        <v>0</v>
      </c>
      <c r="W372" s="105">
        <f t="shared" si="98"/>
        <v>0</v>
      </c>
      <c r="X372" s="105">
        <f t="shared" si="98"/>
        <v>0</v>
      </c>
      <c r="Y372" s="105">
        <f t="shared" si="98"/>
        <v>0</v>
      </c>
      <c r="Z372" s="105">
        <f t="shared" si="98"/>
        <v>0</v>
      </c>
      <c r="AA372" s="105">
        <f t="shared" si="97"/>
        <v>0</v>
      </c>
      <c r="AB372" s="105">
        <f t="shared" si="97"/>
        <v>0</v>
      </c>
      <c r="AC372" s="105">
        <f t="shared" si="97"/>
        <v>0</v>
      </c>
      <c r="AD372" s="105">
        <f t="shared" si="97"/>
        <v>0</v>
      </c>
      <c r="AE372" s="105">
        <f t="shared" si="97"/>
        <v>0</v>
      </c>
      <c r="AF372" s="105">
        <f t="shared" si="101"/>
        <v>0</v>
      </c>
    </row>
    <row r="373" spans="1:32" outlineLevel="1" x14ac:dyDescent="0.25">
      <c r="D373" s="127"/>
      <c r="E373" s="127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30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5"/>
      <c r="AD373" s="105"/>
      <c r="AE373" s="105"/>
      <c r="AF373" s="105"/>
    </row>
    <row r="374" spans="1:32" outlineLevel="1" x14ac:dyDescent="0.25">
      <c r="C374" s="135" t="s">
        <v>799</v>
      </c>
      <c r="D374" s="127"/>
      <c r="E374" s="127"/>
      <c r="F374" s="136">
        <f>SUM(F297:F373)</f>
        <v>0</v>
      </c>
      <c r="G374" s="136">
        <f t="shared" ref="G374:R374" si="102">SUM(G297:G373)</f>
        <v>0</v>
      </c>
      <c r="H374" s="136">
        <f t="shared" si="102"/>
        <v>0</v>
      </c>
      <c r="I374" s="136">
        <f t="shared" si="102"/>
        <v>0</v>
      </c>
      <c r="J374" s="136">
        <f t="shared" si="102"/>
        <v>0</v>
      </c>
      <c r="K374" s="136">
        <f t="shared" si="102"/>
        <v>0</v>
      </c>
      <c r="L374" s="136">
        <f t="shared" si="102"/>
        <v>0</v>
      </c>
      <c r="M374" s="136">
        <f t="shared" si="102"/>
        <v>0</v>
      </c>
      <c r="N374" s="136">
        <f t="shared" si="102"/>
        <v>0</v>
      </c>
      <c r="O374" s="136">
        <f t="shared" si="102"/>
        <v>0</v>
      </c>
      <c r="P374" s="136">
        <f t="shared" si="102"/>
        <v>0</v>
      </c>
      <c r="Q374" s="136">
        <f t="shared" si="102"/>
        <v>0</v>
      </c>
      <c r="R374" s="136">
        <f t="shared" si="102"/>
        <v>0</v>
      </c>
      <c r="T374" s="137">
        <f>+SUM(T317:T327)</f>
        <v>0</v>
      </c>
      <c r="U374" s="137">
        <f t="shared" ref="U374:AF374" si="103">+SUM(U317:U327)</f>
        <v>0</v>
      </c>
      <c r="V374" s="137">
        <f t="shared" si="103"/>
        <v>0</v>
      </c>
      <c r="W374" s="137">
        <f t="shared" si="103"/>
        <v>0</v>
      </c>
      <c r="X374" s="137">
        <f t="shared" si="103"/>
        <v>0</v>
      </c>
      <c r="Y374" s="137">
        <f t="shared" si="103"/>
        <v>0</v>
      </c>
      <c r="Z374" s="137">
        <f t="shared" si="103"/>
        <v>0</v>
      </c>
      <c r="AA374" s="137">
        <f t="shared" si="103"/>
        <v>0</v>
      </c>
      <c r="AB374" s="137">
        <f t="shared" si="103"/>
        <v>0</v>
      </c>
      <c r="AC374" s="137">
        <f t="shared" si="103"/>
        <v>0</v>
      </c>
      <c r="AD374" s="137">
        <f t="shared" si="103"/>
        <v>0</v>
      </c>
      <c r="AE374" s="137">
        <f t="shared" si="103"/>
        <v>0</v>
      </c>
      <c r="AF374" s="137">
        <f t="shared" si="103"/>
        <v>0</v>
      </c>
    </row>
    <row r="375" spans="1:32" outlineLevel="1" x14ac:dyDescent="0.25">
      <c r="D375" s="127"/>
      <c r="E375" s="127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40" t="s">
        <v>22</v>
      </c>
      <c r="S375" s="176"/>
      <c r="T375" s="105">
        <f>+SUM(T337:T343)</f>
        <v>0</v>
      </c>
      <c r="U375" s="105">
        <f t="shared" ref="U375:AF375" si="104">+SUM(U337:U343)</f>
        <v>0</v>
      </c>
      <c r="V375" s="105">
        <f t="shared" si="104"/>
        <v>0</v>
      </c>
      <c r="W375" s="105">
        <f t="shared" si="104"/>
        <v>0</v>
      </c>
      <c r="X375" s="105">
        <f t="shared" si="104"/>
        <v>0</v>
      </c>
      <c r="Y375" s="105">
        <f t="shared" si="104"/>
        <v>0</v>
      </c>
      <c r="Z375" s="105">
        <f t="shared" si="104"/>
        <v>0</v>
      </c>
      <c r="AA375" s="105">
        <f t="shared" si="104"/>
        <v>0</v>
      </c>
      <c r="AB375" s="105">
        <f t="shared" si="104"/>
        <v>0</v>
      </c>
      <c r="AC375" s="105">
        <f t="shared" si="104"/>
        <v>0</v>
      </c>
      <c r="AD375" s="105">
        <f t="shared" si="104"/>
        <v>0</v>
      </c>
      <c r="AE375" s="105">
        <f t="shared" si="104"/>
        <v>0</v>
      </c>
      <c r="AF375" s="105">
        <f t="shared" si="104"/>
        <v>0</v>
      </c>
    </row>
    <row r="376" spans="1:32" outlineLevel="1" x14ac:dyDescent="0.25">
      <c r="B376" s="7" t="s">
        <v>800</v>
      </c>
      <c r="D376" s="127"/>
      <c r="E376" s="127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30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5"/>
      <c r="AF376" s="105"/>
    </row>
    <row r="377" spans="1:32" outlineLevel="1" x14ac:dyDescent="0.25">
      <c r="A377" s="103" t="str">
        <f>+$A$4&amp;$A$296&amp;B377</f>
        <v>SUMNERRoll offDISP</v>
      </c>
      <c r="B377" s="103" t="s">
        <v>801</v>
      </c>
      <c r="C377" s="103" t="s">
        <v>802</v>
      </c>
      <c r="D377" s="127">
        <v>0</v>
      </c>
      <c r="E377" s="127">
        <v>0</v>
      </c>
      <c r="F377" s="129">
        <v>0</v>
      </c>
      <c r="G377" s="129">
        <v>0</v>
      </c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30">
        <f t="shared" ref="R377:R381" si="105">+SUM(F377:Q377)</f>
        <v>0</v>
      </c>
      <c r="T377" s="105">
        <f t="shared" ref="T377:U381" si="106">+IFERROR(F377/$D377,0)</f>
        <v>0</v>
      </c>
      <c r="U377" s="105">
        <f t="shared" si="106"/>
        <v>0</v>
      </c>
      <c r="V377" s="105">
        <f t="shared" ref="V377:AE381" si="107">+IFERROR(H377/$E377,0)</f>
        <v>0</v>
      </c>
      <c r="W377" s="105">
        <f t="shared" si="107"/>
        <v>0</v>
      </c>
      <c r="X377" s="105">
        <f t="shared" si="107"/>
        <v>0</v>
      </c>
      <c r="Y377" s="105">
        <f t="shared" si="107"/>
        <v>0</v>
      </c>
      <c r="Z377" s="105">
        <f t="shared" si="107"/>
        <v>0</v>
      </c>
      <c r="AA377" s="105">
        <f t="shared" si="107"/>
        <v>0</v>
      </c>
      <c r="AB377" s="105">
        <f t="shared" si="107"/>
        <v>0</v>
      </c>
      <c r="AC377" s="105">
        <f t="shared" si="107"/>
        <v>0</v>
      </c>
      <c r="AD377" s="105">
        <f t="shared" si="107"/>
        <v>0</v>
      </c>
      <c r="AE377" s="105">
        <f t="shared" si="107"/>
        <v>0</v>
      </c>
      <c r="AF377" s="105">
        <f t="shared" ref="AF377:AF381" si="108">+SUM(T377:AE377)/$AD$2</f>
        <v>0</v>
      </c>
    </row>
    <row r="378" spans="1:32" outlineLevel="1" x14ac:dyDescent="0.25">
      <c r="A378" s="103" t="str">
        <f>+$A$4&amp;$A$296&amp;B378</f>
        <v>SUMNERRoll offDISP-ASB</v>
      </c>
      <c r="B378" s="103" t="s">
        <v>803</v>
      </c>
      <c r="C378" s="103" t="s">
        <v>804</v>
      </c>
      <c r="D378" s="127">
        <v>0</v>
      </c>
      <c r="E378" s="127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30">
        <f t="shared" si="105"/>
        <v>0</v>
      </c>
      <c r="T378" s="105">
        <f t="shared" si="106"/>
        <v>0</v>
      </c>
      <c r="U378" s="105">
        <f t="shared" si="106"/>
        <v>0</v>
      </c>
      <c r="V378" s="105">
        <f t="shared" si="107"/>
        <v>0</v>
      </c>
      <c r="W378" s="105">
        <f t="shared" si="107"/>
        <v>0</v>
      </c>
      <c r="X378" s="105">
        <f t="shared" si="107"/>
        <v>0</v>
      </c>
      <c r="Y378" s="105">
        <f t="shared" si="107"/>
        <v>0</v>
      </c>
      <c r="Z378" s="105">
        <f t="shared" si="107"/>
        <v>0</v>
      </c>
      <c r="AA378" s="105">
        <f t="shared" si="107"/>
        <v>0</v>
      </c>
      <c r="AB378" s="105">
        <f t="shared" si="107"/>
        <v>0</v>
      </c>
      <c r="AC378" s="105">
        <f t="shared" si="107"/>
        <v>0</v>
      </c>
      <c r="AD378" s="105">
        <f t="shared" si="107"/>
        <v>0</v>
      </c>
      <c r="AE378" s="105">
        <f t="shared" si="107"/>
        <v>0</v>
      </c>
      <c r="AF378" s="105">
        <f t="shared" si="108"/>
        <v>0</v>
      </c>
    </row>
    <row r="379" spans="1:32" outlineLevel="1" x14ac:dyDescent="0.25">
      <c r="A379" s="103" t="str">
        <f>+$A$4&amp;$A$296&amp;B379</f>
        <v>SUMNERRoll offDISP-MAN</v>
      </c>
      <c r="B379" s="103" t="s">
        <v>805</v>
      </c>
      <c r="C379" s="103" t="s">
        <v>806</v>
      </c>
      <c r="D379" s="127">
        <v>0</v>
      </c>
      <c r="E379" s="127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30">
        <f t="shared" si="105"/>
        <v>0</v>
      </c>
      <c r="T379" s="105">
        <f t="shared" si="106"/>
        <v>0</v>
      </c>
      <c r="U379" s="105">
        <f t="shared" si="106"/>
        <v>0</v>
      </c>
      <c r="V379" s="105">
        <f t="shared" si="107"/>
        <v>0</v>
      </c>
      <c r="W379" s="105">
        <f t="shared" si="107"/>
        <v>0</v>
      </c>
      <c r="X379" s="105">
        <f t="shared" si="107"/>
        <v>0</v>
      </c>
      <c r="Y379" s="105">
        <f t="shared" si="107"/>
        <v>0</v>
      </c>
      <c r="Z379" s="105">
        <f t="shared" si="107"/>
        <v>0</v>
      </c>
      <c r="AA379" s="105">
        <f t="shared" si="107"/>
        <v>0</v>
      </c>
      <c r="AB379" s="105">
        <f t="shared" si="107"/>
        <v>0</v>
      </c>
      <c r="AC379" s="105">
        <f t="shared" si="107"/>
        <v>0</v>
      </c>
      <c r="AD379" s="105">
        <f t="shared" si="107"/>
        <v>0</v>
      </c>
      <c r="AE379" s="105">
        <f t="shared" si="107"/>
        <v>0</v>
      </c>
      <c r="AF379" s="105">
        <f t="shared" si="108"/>
        <v>0</v>
      </c>
    </row>
    <row r="380" spans="1:32" outlineLevel="1" x14ac:dyDescent="0.25">
      <c r="A380" s="103" t="str">
        <f>+$A$4&amp;$A$296&amp;B380</f>
        <v>SUMNERRoll offDISP-RECY</v>
      </c>
      <c r="B380" s="103" t="s">
        <v>807</v>
      </c>
      <c r="C380" s="103" t="s">
        <v>808</v>
      </c>
      <c r="D380" s="127">
        <v>0</v>
      </c>
      <c r="E380" s="127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30">
        <f t="shared" si="105"/>
        <v>0</v>
      </c>
      <c r="T380" s="105">
        <f t="shared" si="106"/>
        <v>0</v>
      </c>
      <c r="U380" s="105">
        <f t="shared" si="106"/>
        <v>0</v>
      </c>
      <c r="V380" s="105">
        <f t="shared" si="107"/>
        <v>0</v>
      </c>
      <c r="W380" s="105">
        <f t="shared" si="107"/>
        <v>0</v>
      </c>
      <c r="X380" s="105">
        <f t="shared" si="107"/>
        <v>0</v>
      </c>
      <c r="Y380" s="105">
        <f t="shared" si="107"/>
        <v>0</v>
      </c>
      <c r="Z380" s="105">
        <f t="shared" si="107"/>
        <v>0</v>
      </c>
      <c r="AA380" s="105">
        <f t="shared" si="107"/>
        <v>0</v>
      </c>
      <c r="AB380" s="105">
        <f t="shared" si="107"/>
        <v>0</v>
      </c>
      <c r="AC380" s="105">
        <f t="shared" si="107"/>
        <v>0</v>
      </c>
      <c r="AD380" s="105">
        <f t="shared" si="107"/>
        <v>0</v>
      </c>
      <c r="AE380" s="105">
        <f t="shared" si="107"/>
        <v>0</v>
      </c>
      <c r="AF380" s="105">
        <f t="shared" si="108"/>
        <v>0</v>
      </c>
    </row>
    <row r="381" spans="1:32" outlineLevel="1" x14ac:dyDescent="0.25">
      <c r="A381" s="103" t="str">
        <f>+$A$4&amp;$A$296&amp;B381</f>
        <v>SUMNERRoll offDISP-WD</v>
      </c>
      <c r="B381" s="103" t="s">
        <v>809</v>
      </c>
      <c r="C381" s="103" t="s">
        <v>810</v>
      </c>
      <c r="D381" s="127">
        <v>0</v>
      </c>
      <c r="E381" s="127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30">
        <f t="shared" si="105"/>
        <v>0</v>
      </c>
      <c r="T381" s="105">
        <f t="shared" si="106"/>
        <v>0</v>
      </c>
      <c r="U381" s="105">
        <f t="shared" si="106"/>
        <v>0</v>
      </c>
      <c r="V381" s="105">
        <f t="shared" si="107"/>
        <v>0</v>
      </c>
      <c r="W381" s="105">
        <f t="shared" si="107"/>
        <v>0</v>
      </c>
      <c r="X381" s="105">
        <f t="shared" si="107"/>
        <v>0</v>
      </c>
      <c r="Y381" s="105">
        <f t="shared" si="107"/>
        <v>0</v>
      </c>
      <c r="Z381" s="105">
        <f t="shared" si="107"/>
        <v>0</v>
      </c>
      <c r="AA381" s="105">
        <f t="shared" si="107"/>
        <v>0</v>
      </c>
      <c r="AB381" s="105">
        <f t="shared" si="107"/>
        <v>0</v>
      </c>
      <c r="AC381" s="105">
        <f t="shared" si="107"/>
        <v>0</v>
      </c>
      <c r="AD381" s="105">
        <f t="shared" si="107"/>
        <v>0</v>
      </c>
      <c r="AE381" s="105">
        <f t="shared" si="107"/>
        <v>0</v>
      </c>
      <c r="AF381" s="105">
        <f t="shared" si="108"/>
        <v>0</v>
      </c>
    </row>
    <row r="382" spans="1:32" outlineLevel="1" x14ac:dyDescent="0.25">
      <c r="D382" s="127"/>
      <c r="E382" s="127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30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</row>
    <row r="383" spans="1:32" outlineLevel="1" x14ac:dyDescent="0.25">
      <c r="C383" s="135" t="s">
        <v>811</v>
      </c>
      <c r="D383" s="127"/>
      <c r="E383" s="127"/>
      <c r="F383" s="136">
        <f t="shared" ref="F383:R383" si="109">SUM(F377:F382)</f>
        <v>0</v>
      </c>
      <c r="G383" s="136">
        <f t="shared" si="109"/>
        <v>0</v>
      </c>
      <c r="H383" s="136">
        <f t="shared" si="109"/>
        <v>0</v>
      </c>
      <c r="I383" s="136">
        <f t="shared" si="109"/>
        <v>0</v>
      </c>
      <c r="J383" s="136">
        <f t="shared" si="109"/>
        <v>0</v>
      </c>
      <c r="K383" s="136">
        <f t="shared" si="109"/>
        <v>0</v>
      </c>
      <c r="L383" s="136">
        <f t="shared" si="109"/>
        <v>0</v>
      </c>
      <c r="M383" s="136">
        <f t="shared" si="109"/>
        <v>0</v>
      </c>
      <c r="N383" s="136">
        <f t="shared" si="109"/>
        <v>0</v>
      </c>
      <c r="O383" s="136">
        <f t="shared" si="109"/>
        <v>0</v>
      </c>
      <c r="P383" s="136">
        <f t="shared" si="109"/>
        <v>0</v>
      </c>
      <c r="Q383" s="136">
        <f t="shared" si="109"/>
        <v>0</v>
      </c>
      <c r="R383" s="136">
        <f t="shared" si="109"/>
        <v>0</v>
      </c>
      <c r="T383" s="137"/>
      <c r="U383" s="137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</row>
    <row r="384" spans="1:32" outlineLevel="1" x14ac:dyDescent="0.25">
      <c r="D384" s="127"/>
      <c r="E384" s="127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30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</row>
    <row r="385" spans="1:35" outlineLevel="1" x14ac:dyDescent="0.25">
      <c r="D385" s="127"/>
      <c r="E385" s="127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30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5"/>
      <c r="AD385" s="105"/>
      <c r="AE385" s="105"/>
      <c r="AF385" s="105"/>
    </row>
    <row r="386" spans="1:35" s="7" customFormat="1" x14ac:dyDescent="0.25">
      <c r="B386" s="7" t="s">
        <v>812</v>
      </c>
      <c r="D386" s="127"/>
      <c r="E386" s="127"/>
      <c r="F386" s="144">
        <f t="shared" ref="F386:AE386" si="110">+F374+F383</f>
        <v>0</v>
      </c>
      <c r="G386" s="144">
        <f t="shared" si="110"/>
        <v>0</v>
      </c>
      <c r="H386" s="144">
        <f t="shared" si="110"/>
        <v>0</v>
      </c>
      <c r="I386" s="144">
        <f t="shared" si="110"/>
        <v>0</v>
      </c>
      <c r="J386" s="144">
        <f t="shared" si="110"/>
        <v>0</v>
      </c>
      <c r="K386" s="144">
        <f t="shared" si="110"/>
        <v>0</v>
      </c>
      <c r="L386" s="144">
        <f t="shared" si="110"/>
        <v>0</v>
      </c>
      <c r="M386" s="144">
        <f t="shared" si="110"/>
        <v>0</v>
      </c>
      <c r="N386" s="144">
        <f t="shared" si="110"/>
        <v>0</v>
      </c>
      <c r="O386" s="144">
        <f t="shared" si="110"/>
        <v>0</v>
      </c>
      <c r="P386" s="144">
        <f t="shared" si="110"/>
        <v>0</v>
      </c>
      <c r="Q386" s="144">
        <f t="shared" si="110"/>
        <v>0</v>
      </c>
      <c r="R386" s="130">
        <f t="shared" ref="R386" si="111">+SUM(F386:Q386)</f>
        <v>0</v>
      </c>
      <c r="S386" s="109"/>
      <c r="T386" s="145">
        <f t="shared" si="110"/>
        <v>0</v>
      </c>
      <c r="U386" s="145">
        <f t="shared" si="110"/>
        <v>0</v>
      </c>
      <c r="V386" s="145">
        <f t="shared" si="110"/>
        <v>0</v>
      </c>
      <c r="W386" s="145">
        <f t="shared" si="110"/>
        <v>0</v>
      </c>
      <c r="X386" s="145">
        <f t="shared" si="110"/>
        <v>0</v>
      </c>
      <c r="Y386" s="145">
        <f t="shared" si="110"/>
        <v>0</v>
      </c>
      <c r="Z386" s="145">
        <f t="shared" si="110"/>
        <v>0</v>
      </c>
      <c r="AA386" s="145">
        <f t="shared" si="110"/>
        <v>0</v>
      </c>
      <c r="AB386" s="145">
        <f t="shared" si="110"/>
        <v>0</v>
      </c>
      <c r="AC386" s="145">
        <f t="shared" si="110"/>
        <v>0</v>
      </c>
      <c r="AD386" s="145">
        <f t="shared" si="110"/>
        <v>0</v>
      </c>
      <c r="AE386" s="145">
        <f t="shared" si="110"/>
        <v>0</v>
      </c>
      <c r="AF386" s="105">
        <f t="shared" ref="AF386" si="112">+SUM(T386:AE386)/$AD$2</f>
        <v>0</v>
      </c>
      <c r="AI386" s="146"/>
    </row>
    <row r="387" spans="1:35" s="7" customFormat="1" outlineLevel="1" x14ac:dyDescent="0.25">
      <c r="D387" s="127"/>
      <c r="E387" s="127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30"/>
      <c r="S387" s="109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I387" s="146"/>
    </row>
    <row r="388" spans="1:35" s="7" customFormat="1" outlineLevel="1" x14ac:dyDescent="0.25">
      <c r="D388" s="127"/>
      <c r="E388" s="127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30"/>
      <c r="S388" s="109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  <c r="AI388" s="146"/>
    </row>
    <row r="389" spans="1:35" outlineLevel="1" x14ac:dyDescent="0.25">
      <c r="A389" s="103" t="s">
        <v>30</v>
      </c>
      <c r="B389" s="121" t="s">
        <v>813</v>
      </c>
      <c r="D389" s="127"/>
      <c r="E389" s="127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30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5"/>
      <c r="AD389" s="105"/>
      <c r="AE389" s="105"/>
      <c r="AF389" s="105"/>
    </row>
    <row r="390" spans="1:35" outlineLevel="1" x14ac:dyDescent="0.25">
      <c r="A390" s="103" t="str">
        <f>+$A$4&amp;$A$389&amp;B390</f>
        <v>SUMNERMedical WasteMD10</v>
      </c>
      <c r="B390" s="103" t="s">
        <v>814</v>
      </c>
      <c r="C390" s="103" t="s">
        <v>815</v>
      </c>
      <c r="D390" s="127">
        <v>0</v>
      </c>
      <c r="E390" s="127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30">
        <f t="shared" ref="R390:R392" si="113">+SUM(F390:Q390)</f>
        <v>0</v>
      </c>
      <c r="T390" s="105">
        <f t="shared" ref="T390:U392" si="114">+IFERROR(F390/$D390,0)</f>
        <v>0</v>
      </c>
      <c r="U390" s="105">
        <f t="shared" si="114"/>
        <v>0</v>
      </c>
      <c r="V390" s="105">
        <f t="shared" ref="V390:AE392" si="115">+IFERROR(H390/$E390,0)</f>
        <v>0</v>
      </c>
      <c r="W390" s="105">
        <f t="shared" si="115"/>
        <v>0</v>
      </c>
      <c r="X390" s="105">
        <f t="shared" si="115"/>
        <v>0</v>
      </c>
      <c r="Y390" s="105">
        <f t="shared" si="115"/>
        <v>0</v>
      </c>
      <c r="Z390" s="105">
        <f t="shared" si="115"/>
        <v>0</v>
      </c>
      <c r="AA390" s="105">
        <f t="shared" si="115"/>
        <v>0</v>
      </c>
      <c r="AB390" s="105">
        <f t="shared" si="115"/>
        <v>0</v>
      </c>
      <c r="AC390" s="105">
        <f t="shared" si="115"/>
        <v>0</v>
      </c>
      <c r="AD390" s="105">
        <f t="shared" si="115"/>
        <v>0</v>
      </c>
      <c r="AE390" s="105">
        <f t="shared" si="115"/>
        <v>0</v>
      </c>
      <c r="AF390" s="105">
        <f t="shared" ref="AF390:AF392" si="116">+SUM(T390:AE390)/$AD$2</f>
        <v>0</v>
      </c>
    </row>
    <row r="391" spans="1:35" outlineLevel="1" x14ac:dyDescent="0.25">
      <c r="A391" s="103" t="str">
        <f>+$A$4&amp;$A$389&amp;B391</f>
        <v>SUMNERMedical WasteMD20</v>
      </c>
      <c r="B391" s="103" t="s">
        <v>816</v>
      </c>
      <c r="C391" s="103" t="s">
        <v>817</v>
      </c>
      <c r="D391" s="127">
        <v>0</v>
      </c>
      <c r="E391" s="127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30">
        <f t="shared" si="113"/>
        <v>0</v>
      </c>
      <c r="T391" s="105">
        <f t="shared" si="114"/>
        <v>0</v>
      </c>
      <c r="U391" s="105">
        <f t="shared" si="114"/>
        <v>0</v>
      </c>
      <c r="V391" s="105">
        <f t="shared" si="115"/>
        <v>0</v>
      </c>
      <c r="W391" s="105">
        <f t="shared" si="115"/>
        <v>0</v>
      </c>
      <c r="X391" s="105">
        <f t="shared" si="115"/>
        <v>0</v>
      </c>
      <c r="Y391" s="105">
        <f t="shared" si="115"/>
        <v>0</v>
      </c>
      <c r="Z391" s="105">
        <f t="shared" si="115"/>
        <v>0</v>
      </c>
      <c r="AA391" s="105">
        <f t="shared" si="115"/>
        <v>0</v>
      </c>
      <c r="AB391" s="105">
        <f t="shared" si="115"/>
        <v>0</v>
      </c>
      <c r="AC391" s="105">
        <f t="shared" si="115"/>
        <v>0</v>
      </c>
      <c r="AD391" s="105">
        <f t="shared" si="115"/>
        <v>0</v>
      </c>
      <c r="AE391" s="105">
        <f t="shared" si="115"/>
        <v>0</v>
      </c>
      <c r="AF391" s="105">
        <f t="shared" si="116"/>
        <v>0</v>
      </c>
    </row>
    <row r="392" spans="1:35" outlineLevel="1" x14ac:dyDescent="0.25">
      <c r="A392" s="103" t="str">
        <f>+$A$4&amp;$A$389&amp;B392</f>
        <v>SUMNERMedical WasteMD35</v>
      </c>
      <c r="B392" s="103" t="s">
        <v>818</v>
      </c>
      <c r="C392" s="103" t="s">
        <v>819</v>
      </c>
      <c r="D392" s="127">
        <v>0</v>
      </c>
      <c r="E392" s="127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30">
        <f t="shared" si="113"/>
        <v>0</v>
      </c>
      <c r="T392" s="105">
        <f t="shared" si="114"/>
        <v>0</v>
      </c>
      <c r="U392" s="105">
        <f t="shared" si="114"/>
        <v>0</v>
      </c>
      <c r="V392" s="105">
        <f t="shared" si="115"/>
        <v>0</v>
      </c>
      <c r="W392" s="105">
        <f t="shared" si="115"/>
        <v>0</v>
      </c>
      <c r="X392" s="105">
        <f t="shared" si="115"/>
        <v>0</v>
      </c>
      <c r="Y392" s="105">
        <f t="shared" si="115"/>
        <v>0</v>
      </c>
      <c r="Z392" s="105">
        <f t="shared" si="115"/>
        <v>0</v>
      </c>
      <c r="AA392" s="105">
        <f t="shared" si="115"/>
        <v>0</v>
      </c>
      <c r="AB392" s="105">
        <f t="shared" si="115"/>
        <v>0</v>
      </c>
      <c r="AC392" s="105">
        <f t="shared" si="115"/>
        <v>0</v>
      </c>
      <c r="AD392" s="105">
        <f t="shared" si="115"/>
        <v>0</v>
      </c>
      <c r="AE392" s="105">
        <f t="shared" si="115"/>
        <v>0</v>
      </c>
      <c r="AF392" s="105">
        <f t="shared" si="116"/>
        <v>0</v>
      </c>
    </row>
    <row r="393" spans="1:35" outlineLevel="1" x14ac:dyDescent="0.25">
      <c r="D393" s="127"/>
      <c r="E393" s="127">
        <v>0</v>
      </c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30"/>
      <c r="T393" s="105"/>
      <c r="U393" s="105"/>
      <c r="V393" s="105"/>
      <c r="W393" s="105"/>
      <c r="X393" s="105"/>
      <c r="Y393" s="105"/>
      <c r="Z393" s="105"/>
      <c r="AA393" s="105"/>
      <c r="AB393" s="105"/>
      <c r="AC393" s="105"/>
      <c r="AD393" s="105"/>
      <c r="AE393" s="105"/>
      <c r="AF393" s="105"/>
    </row>
    <row r="394" spans="1:35" outlineLevel="1" x14ac:dyDescent="0.25">
      <c r="C394" s="135" t="s">
        <v>826</v>
      </c>
      <c r="D394" s="127"/>
      <c r="E394" s="127"/>
      <c r="F394" s="136">
        <f t="shared" ref="F394:R394" si="117">+SUM(F390:F393)</f>
        <v>0</v>
      </c>
      <c r="G394" s="136">
        <f t="shared" si="117"/>
        <v>0</v>
      </c>
      <c r="H394" s="136">
        <f t="shared" si="117"/>
        <v>0</v>
      </c>
      <c r="I394" s="136">
        <f t="shared" si="117"/>
        <v>0</v>
      </c>
      <c r="J394" s="136">
        <f t="shared" si="117"/>
        <v>0</v>
      </c>
      <c r="K394" s="136">
        <f t="shared" si="117"/>
        <v>0</v>
      </c>
      <c r="L394" s="136">
        <f t="shared" si="117"/>
        <v>0</v>
      </c>
      <c r="M394" s="136">
        <f t="shared" si="117"/>
        <v>0</v>
      </c>
      <c r="N394" s="136">
        <f t="shared" si="117"/>
        <v>0</v>
      </c>
      <c r="O394" s="136">
        <f t="shared" si="117"/>
        <v>0</v>
      </c>
      <c r="P394" s="136">
        <f t="shared" si="117"/>
        <v>0</v>
      </c>
      <c r="Q394" s="136">
        <f t="shared" si="117"/>
        <v>0</v>
      </c>
      <c r="R394" s="136">
        <f t="shared" si="117"/>
        <v>0</v>
      </c>
      <c r="T394" s="137">
        <f t="shared" ref="T394:AF394" si="118">+SUM(T390:T393)</f>
        <v>0</v>
      </c>
      <c r="U394" s="137">
        <f t="shared" si="118"/>
        <v>0</v>
      </c>
      <c r="V394" s="137">
        <f t="shared" si="118"/>
        <v>0</v>
      </c>
      <c r="W394" s="137">
        <f t="shared" si="118"/>
        <v>0</v>
      </c>
      <c r="X394" s="137">
        <f t="shared" si="118"/>
        <v>0</v>
      </c>
      <c r="Y394" s="137">
        <f t="shared" si="118"/>
        <v>0</v>
      </c>
      <c r="Z394" s="137">
        <f t="shared" si="118"/>
        <v>0</v>
      </c>
      <c r="AA394" s="137">
        <f t="shared" si="118"/>
        <v>0</v>
      </c>
      <c r="AB394" s="137">
        <f t="shared" si="118"/>
        <v>0</v>
      </c>
      <c r="AC394" s="137">
        <f t="shared" si="118"/>
        <v>0</v>
      </c>
      <c r="AD394" s="137">
        <f t="shared" si="118"/>
        <v>0</v>
      </c>
      <c r="AE394" s="137">
        <f t="shared" si="118"/>
        <v>0</v>
      </c>
      <c r="AF394" s="137">
        <f t="shared" si="118"/>
        <v>0</v>
      </c>
    </row>
    <row r="395" spans="1:35" outlineLevel="1" x14ac:dyDescent="0.25">
      <c r="C395" s="135"/>
      <c r="D395" s="127"/>
      <c r="E395" s="127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30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</row>
    <row r="396" spans="1:35" outlineLevel="1" x14ac:dyDescent="0.25">
      <c r="D396" s="127"/>
      <c r="E396" s="127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30"/>
      <c r="T396" s="149"/>
      <c r="U396" s="149"/>
      <c r="V396" s="149"/>
      <c r="W396" s="149"/>
      <c r="X396" s="149"/>
      <c r="Y396" s="149"/>
      <c r="Z396" s="149"/>
      <c r="AA396" s="149"/>
      <c r="AB396" s="149"/>
      <c r="AC396" s="149"/>
      <c r="AD396" s="149"/>
      <c r="AE396" s="149"/>
      <c r="AF396" s="149"/>
    </row>
    <row r="397" spans="1:35" s="7" customFormat="1" x14ac:dyDescent="0.25">
      <c r="B397" s="7" t="s">
        <v>827</v>
      </c>
      <c r="D397" s="127"/>
      <c r="E397" s="127"/>
      <c r="F397" s="144">
        <f>+F394</f>
        <v>0</v>
      </c>
      <c r="G397" s="144">
        <f t="shared" ref="G397:Q397" si="119">+G394</f>
        <v>0</v>
      </c>
      <c r="H397" s="144">
        <f t="shared" si="119"/>
        <v>0</v>
      </c>
      <c r="I397" s="144">
        <f t="shared" si="119"/>
        <v>0</v>
      </c>
      <c r="J397" s="144">
        <f t="shared" si="119"/>
        <v>0</v>
      </c>
      <c r="K397" s="144">
        <f t="shared" si="119"/>
        <v>0</v>
      </c>
      <c r="L397" s="144">
        <f t="shared" si="119"/>
        <v>0</v>
      </c>
      <c r="M397" s="144">
        <f t="shared" si="119"/>
        <v>0</v>
      </c>
      <c r="N397" s="144">
        <f t="shared" si="119"/>
        <v>0</v>
      </c>
      <c r="O397" s="144">
        <f t="shared" si="119"/>
        <v>0</v>
      </c>
      <c r="P397" s="144">
        <f t="shared" si="119"/>
        <v>0</v>
      </c>
      <c r="Q397" s="144">
        <f t="shared" si="119"/>
        <v>0</v>
      </c>
      <c r="R397" s="130">
        <f t="shared" ref="R397" si="120">+SUM(F397:Q397)</f>
        <v>0</v>
      </c>
      <c r="S397" s="109"/>
      <c r="T397" s="145">
        <f t="shared" ref="T397:AE397" si="121">+T394</f>
        <v>0</v>
      </c>
      <c r="U397" s="145">
        <f t="shared" si="121"/>
        <v>0</v>
      </c>
      <c r="V397" s="145">
        <f t="shared" si="121"/>
        <v>0</v>
      </c>
      <c r="W397" s="145">
        <f t="shared" si="121"/>
        <v>0</v>
      </c>
      <c r="X397" s="145">
        <f t="shared" si="121"/>
        <v>0</v>
      </c>
      <c r="Y397" s="145">
        <f t="shared" si="121"/>
        <v>0</v>
      </c>
      <c r="Z397" s="145">
        <f t="shared" si="121"/>
        <v>0</v>
      </c>
      <c r="AA397" s="145">
        <f t="shared" si="121"/>
        <v>0</v>
      </c>
      <c r="AB397" s="145">
        <f t="shared" si="121"/>
        <v>0</v>
      </c>
      <c r="AC397" s="145">
        <f t="shared" si="121"/>
        <v>0</v>
      </c>
      <c r="AD397" s="145">
        <f t="shared" si="121"/>
        <v>0</v>
      </c>
      <c r="AE397" s="145">
        <f t="shared" si="121"/>
        <v>0</v>
      </c>
      <c r="AF397" s="145"/>
      <c r="AI397" s="146"/>
    </row>
    <row r="398" spans="1:35" s="7" customFormat="1" outlineLevel="1" x14ac:dyDescent="0.25">
      <c r="D398" s="127"/>
      <c r="E398" s="127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30"/>
      <c r="S398" s="109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I398" s="146"/>
    </row>
    <row r="399" spans="1:35" s="7" customFormat="1" outlineLevel="1" x14ac:dyDescent="0.25">
      <c r="D399" s="127"/>
      <c r="E399" s="127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30"/>
      <c r="S399" s="109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I399" s="146"/>
    </row>
    <row r="400" spans="1:35" outlineLevel="1" x14ac:dyDescent="0.25">
      <c r="A400" s="103" t="s">
        <v>865</v>
      </c>
      <c r="B400" s="121" t="s">
        <v>829</v>
      </c>
      <c r="D400" s="127"/>
      <c r="E400" s="127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30"/>
      <c r="T400" s="105"/>
      <c r="U400" s="105"/>
      <c r="V400" s="105"/>
      <c r="W400" s="105"/>
      <c r="X400" s="105"/>
      <c r="Y400" s="105"/>
      <c r="Z400" s="105"/>
      <c r="AA400" s="105"/>
      <c r="AB400" s="105"/>
      <c r="AC400" s="105"/>
      <c r="AD400" s="105"/>
      <c r="AE400" s="105"/>
      <c r="AF400" s="105"/>
    </row>
    <row r="401" spans="1:35" outlineLevel="1" x14ac:dyDescent="0.25">
      <c r="A401" s="103" t="str">
        <f t="shared" ref="A401:A408" si="122">+$A$4&amp;$A$400&amp;B401</f>
        <v>SUMNERAccountingADJ-SB</v>
      </c>
      <c r="B401" s="103" t="s">
        <v>830</v>
      </c>
      <c r="C401" s="103" t="s">
        <v>831</v>
      </c>
      <c r="D401" s="127">
        <v>0</v>
      </c>
      <c r="E401" s="127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0.11</v>
      </c>
      <c r="R401" s="130">
        <f t="shared" ref="R401:R408" si="123">+SUM(F401:Q401)</f>
        <v>0.11</v>
      </c>
      <c r="T401" s="105">
        <f t="shared" ref="T401:U408" si="124">+IFERROR(F401/$D401,0)</f>
        <v>0</v>
      </c>
      <c r="U401" s="105">
        <f t="shared" si="124"/>
        <v>0</v>
      </c>
      <c r="V401" s="105">
        <f t="shared" ref="V401:AE408" si="125">+IFERROR(H401/$E401,0)</f>
        <v>0</v>
      </c>
      <c r="W401" s="105">
        <f t="shared" si="125"/>
        <v>0</v>
      </c>
      <c r="X401" s="105">
        <f t="shared" si="125"/>
        <v>0</v>
      </c>
      <c r="Y401" s="105">
        <f t="shared" si="125"/>
        <v>0</v>
      </c>
      <c r="Z401" s="105">
        <f t="shared" si="125"/>
        <v>0</v>
      </c>
      <c r="AA401" s="105">
        <f t="shared" si="125"/>
        <v>0</v>
      </c>
      <c r="AB401" s="105">
        <f t="shared" si="125"/>
        <v>0</v>
      </c>
      <c r="AC401" s="105">
        <f t="shared" si="125"/>
        <v>0</v>
      </c>
      <c r="AD401" s="105">
        <f t="shared" si="125"/>
        <v>0</v>
      </c>
      <c r="AE401" s="105">
        <f t="shared" si="125"/>
        <v>0</v>
      </c>
      <c r="AF401" s="105">
        <f t="shared" ref="AF401:AF408" si="126">+SUM(T401:AE401)/$AD$2</f>
        <v>0</v>
      </c>
    </row>
    <row r="402" spans="1:35" outlineLevel="1" x14ac:dyDescent="0.25">
      <c r="A402" s="103" t="str">
        <f t="shared" si="122"/>
        <v>SUMNERAccountingADJTAX</v>
      </c>
      <c r="B402" s="103" t="s">
        <v>832</v>
      </c>
      <c r="C402" s="103" t="s">
        <v>833</v>
      </c>
      <c r="D402" s="127">
        <v>0</v>
      </c>
      <c r="E402" s="127">
        <v>0</v>
      </c>
      <c r="F402" s="129">
        <v>0</v>
      </c>
      <c r="G402" s="129">
        <v>-17.96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30">
        <f t="shared" si="123"/>
        <v>-17.96</v>
      </c>
      <c r="T402" s="105">
        <f t="shared" si="124"/>
        <v>0</v>
      </c>
      <c r="U402" s="105">
        <f t="shared" si="124"/>
        <v>0</v>
      </c>
      <c r="V402" s="105">
        <f t="shared" si="125"/>
        <v>0</v>
      </c>
      <c r="W402" s="105">
        <f t="shared" si="125"/>
        <v>0</v>
      </c>
      <c r="X402" s="105">
        <f t="shared" si="125"/>
        <v>0</v>
      </c>
      <c r="Y402" s="105">
        <f t="shared" si="125"/>
        <v>0</v>
      </c>
      <c r="Z402" s="105">
        <f t="shared" si="125"/>
        <v>0</v>
      </c>
      <c r="AA402" s="105">
        <f t="shared" si="125"/>
        <v>0</v>
      </c>
      <c r="AB402" s="105">
        <f t="shared" si="125"/>
        <v>0</v>
      </c>
      <c r="AC402" s="105">
        <f t="shared" si="125"/>
        <v>0</v>
      </c>
      <c r="AD402" s="105">
        <f t="shared" si="125"/>
        <v>0</v>
      </c>
      <c r="AE402" s="105">
        <f t="shared" si="125"/>
        <v>0</v>
      </c>
      <c r="AF402" s="105">
        <f t="shared" si="126"/>
        <v>0</v>
      </c>
    </row>
    <row r="403" spans="1:35" outlineLevel="1" x14ac:dyDescent="0.25">
      <c r="A403" s="103" t="str">
        <f t="shared" si="122"/>
        <v>SUMNERAccountingEMPLOYEE</v>
      </c>
      <c r="B403" s="103" t="s">
        <v>834</v>
      </c>
      <c r="C403" s="103" t="s">
        <v>835</v>
      </c>
      <c r="D403" s="127">
        <v>0</v>
      </c>
      <c r="E403" s="127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30">
        <f t="shared" si="123"/>
        <v>0</v>
      </c>
      <c r="T403" s="105">
        <f t="shared" si="124"/>
        <v>0</v>
      </c>
      <c r="U403" s="105">
        <f t="shared" si="124"/>
        <v>0</v>
      </c>
      <c r="V403" s="105">
        <f t="shared" si="125"/>
        <v>0</v>
      </c>
      <c r="W403" s="105">
        <f t="shared" si="125"/>
        <v>0</v>
      </c>
      <c r="X403" s="105">
        <f t="shared" si="125"/>
        <v>0</v>
      </c>
      <c r="Y403" s="105">
        <f t="shared" si="125"/>
        <v>0</v>
      </c>
      <c r="Z403" s="105">
        <f t="shared" si="125"/>
        <v>0</v>
      </c>
      <c r="AA403" s="105">
        <f t="shared" si="125"/>
        <v>0</v>
      </c>
      <c r="AB403" s="105">
        <f t="shared" si="125"/>
        <v>0</v>
      </c>
      <c r="AC403" s="105">
        <f t="shared" si="125"/>
        <v>0</v>
      </c>
      <c r="AD403" s="105">
        <f t="shared" si="125"/>
        <v>0</v>
      </c>
      <c r="AE403" s="105">
        <f t="shared" si="125"/>
        <v>0</v>
      </c>
      <c r="AF403" s="105">
        <f t="shared" si="126"/>
        <v>0</v>
      </c>
    </row>
    <row r="404" spans="1:35" outlineLevel="1" x14ac:dyDescent="0.25">
      <c r="A404" s="103" t="str">
        <f t="shared" si="122"/>
        <v>SUMNERAccountingFINCHG</v>
      </c>
      <c r="B404" s="103" t="s">
        <v>836</v>
      </c>
      <c r="C404" s="103" t="s">
        <v>837</v>
      </c>
      <c r="D404" s="127">
        <v>0</v>
      </c>
      <c r="E404" s="127">
        <v>0</v>
      </c>
      <c r="F404" s="129">
        <v>166.83500000000001</v>
      </c>
      <c r="G404" s="129">
        <v>192.55499999999998</v>
      </c>
      <c r="H404" s="129">
        <v>147.36499999999998</v>
      </c>
      <c r="I404" s="129">
        <v>166.49</v>
      </c>
      <c r="J404" s="129">
        <v>227.92000000000002</v>
      </c>
      <c r="K404" s="129">
        <v>288.64999999999998</v>
      </c>
      <c r="L404" s="129">
        <v>137.88</v>
      </c>
      <c r="M404" s="129">
        <v>134.53</v>
      </c>
      <c r="N404" s="129">
        <v>193.93999999999997</v>
      </c>
      <c r="O404" s="129">
        <v>136.53</v>
      </c>
      <c r="P404" s="129">
        <v>142.505</v>
      </c>
      <c r="Q404" s="129">
        <v>131.26500000000001</v>
      </c>
      <c r="R404" s="130">
        <f t="shared" si="123"/>
        <v>2066.4650000000001</v>
      </c>
      <c r="T404" s="105">
        <f t="shared" si="124"/>
        <v>0</v>
      </c>
      <c r="U404" s="105">
        <f t="shared" si="124"/>
        <v>0</v>
      </c>
      <c r="V404" s="105">
        <f t="shared" si="125"/>
        <v>0</v>
      </c>
      <c r="W404" s="105">
        <f t="shared" si="125"/>
        <v>0</v>
      </c>
      <c r="X404" s="105">
        <f t="shared" si="125"/>
        <v>0</v>
      </c>
      <c r="Y404" s="105">
        <f t="shared" si="125"/>
        <v>0</v>
      </c>
      <c r="Z404" s="105">
        <f t="shared" si="125"/>
        <v>0</v>
      </c>
      <c r="AA404" s="105">
        <f t="shared" si="125"/>
        <v>0</v>
      </c>
      <c r="AB404" s="105">
        <f t="shared" si="125"/>
        <v>0</v>
      </c>
      <c r="AC404" s="105">
        <f t="shared" si="125"/>
        <v>0</v>
      </c>
      <c r="AD404" s="105">
        <f t="shared" si="125"/>
        <v>0</v>
      </c>
      <c r="AE404" s="105">
        <f t="shared" si="125"/>
        <v>0</v>
      </c>
      <c r="AF404" s="105">
        <f t="shared" si="126"/>
        <v>0</v>
      </c>
    </row>
    <row r="405" spans="1:35" outlineLevel="1" x14ac:dyDescent="0.25">
      <c r="A405" s="103" t="str">
        <f t="shared" si="122"/>
        <v>SUMNERAccountingLEGAL-COM</v>
      </c>
      <c r="B405" s="103" t="s">
        <v>838</v>
      </c>
      <c r="C405" s="103" t="s">
        <v>839</v>
      </c>
      <c r="D405" s="127">
        <v>0</v>
      </c>
      <c r="E405" s="127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30">
        <f t="shared" si="123"/>
        <v>0</v>
      </c>
      <c r="T405" s="105">
        <f t="shared" si="124"/>
        <v>0</v>
      </c>
      <c r="U405" s="105">
        <f t="shared" si="124"/>
        <v>0</v>
      </c>
      <c r="V405" s="105">
        <f t="shared" si="125"/>
        <v>0</v>
      </c>
      <c r="W405" s="105">
        <f t="shared" si="125"/>
        <v>0</v>
      </c>
      <c r="X405" s="105">
        <f t="shared" si="125"/>
        <v>0</v>
      </c>
      <c r="Y405" s="105">
        <f t="shared" si="125"/>
        <v>0</v>
      </c>
      <c r="Z405" s="105">
        <f t="shared" si="125"/>
        <v>0</v>
      </c>
      <c r="AA405" s="105">
        <f t="shared" si="125"/>
        <v>0</v>
      </c>
      <c r="AB405" s="105">
        <f t="shared" si="125"/>
        <v>0</v>
      </c>
      <c r="AC405" s="105">
        <f t="shared" si="125"/>
        <v>0</v>
      </c>
      <c r="AD405" s="105">
        <f t="shared" si="125"/>
        <v>0</v>
      </c>
      <c r="AE405" s="105">
        <f t="shared" si="125"/>
        <v>0</v>
      </c>
      <c r="AF405" s="105">
        <f t="shared" si="126"/>
        <v>0</v>
      </c>
    </row>
    <row r="406" spans="1:35" outlineLevel="1" x14ac:dyDescent="0.25">
      <c r="A406" s="103" t="str">
        <f t="shared" si="122"/>
        <v>SUMNERAccountingNSF FEES</v>
      </c>
      <c r="B406" s="103" t="s">
        <v>840</v>
      </c>
      <c r="C406" s="103" t="s">
        <v>841</v>
      </c>
      <c r="D406" s="127">
        <v>26.31</v>
      </c>
      <c r="E406" s="127">
        <v>29.27</v>
      </c>
      <c r="F406" s="129">
        <v>56.38</v>
      </c>
      <c r="G406" s="129">
        <v>140.95000000000002</v>
      </c>
      <c r="H406" s="129">
        <v>0</v>
      </c>
      <c r="I406" s="129">
        <v>0</v>
      </c>
      <c r="J406" s="129">
        <v>29.27</v>
      </c>
      <c r="K406" s="129">
        <v>0</v>
      </c>
      <c r="L406" s="129">
        <v>29.27</v>
      </c>
      <c r="M406" s="129">
        <v>0</v>
      </c>
      <c r="N406" s="129">
        <v>0</v>
      </c>
      <c r="O406" s="129">
        <v>0</v>
      </c>
      <c r="P406" s="129">
        <v>28.19</v>
      </c>
      <c r="Q406" s="129">
        <v>0</v>
      </c>
      <c r="R406" s="130">
        <f t="shared" si="123"/>
        <v>284.06000000000006</v>
      </c>
      <c r="T406" s="105">
        <f>+IFERROR(F406/$D406,0)</f>
        <v>2.1429114405169138</v>
      </c>
      <c r="U406" s="105">
        <f t="shared" si="124"/>
        <v>5.3572786012922853</v>
      </c>
      <c r="V406" s="105">
        <f t="shared" si="125"/>
        <v>0</v>
      </c>
      <c r="W406" s="105">
        <f t="shared" si="125"/>
        <v>0</v>
      </c>
      <c r="X406" s="105">
        <f t="shared" si="125"/>
        <v>1</v>
      </c>
      <c r="Y406" s="105">
        <f t="shared" si="125"/>
        <v>0</v>
      </c>
      <c r="Z406" s="105">
        <f t="shared" si="125"/>
        <v>1</v>
      </c>
      <c r="AA406" s="105">
        <f t="shared" si="125"/>
        <v>0</v>
      </c>
      <c r="AB406" s="105">
        <f t="shared" si="125"/>
        <v>0</v>
      </c>
      <c r="AC406" s="105">
        <f t="shared" si="125"/>
        <v>0</v>
      </c>
      <c r="AD406" s="105">
        <f t="shared" si="125"/>
        <v>0.96310215237444485</v>
      </c>
      <c r="AE406" s="105">
        <f t="shared" si="125"/>
        <v>0</v>
      </c>
      <c r="AF406" s="105">
        <f t="shared" si="126"/>
        <v>0.8719410161819704</v>
      </c>
    </row>
    <row r="407" spans="1:35" outlineLevel="1" x14ac:dyDescent="0.25">
      <c r="A407" s="103" t="str">
        <f t="shared" si="122"/>
        <v>SUMNERAccountingPO</v>
      </c>
      <c r="B407" s="103" t="s">
        <v>842</v>
      </c>
      <c r="C407" s="103" t="s">
        <v>843</v>
      </c>
      <c r="D407" s="127">
        <v>0</v>
      </c>
      <c r="E407" s="127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30">
        <f t="shared" si="123"/>
        <v>0</v>
      </c>
      <c r="T407" s="105">
        <f t="shared" si="124"/>
        <v>0</v>
      </c>
      <c r="U407" s="105">
        <f t="shared" si="124"/>
        <v>0</v>
      </c>
      <c r="V407" s="105">
        <f t="shared" si="125"/>
        <v>0</v>
      </c>
      <c r="W407" s="105">
        <f t="shared" si="125"/>
        <v>0</v>
      </c>
      <c r="X407" s="105">
        <f t="shared" si="125"/>
        <v>0</v>
      </c>
      <c r="Y407" s="105">
        <f t="shared" si="125"/>
        <v>0</v>
      </c>
      <c r="Z407" s="105">
        <f t="shared" si="125"/>
        <v>0</v>
      </c>
      <c r="AA407" s="105">
        <f t="shared" si="125"/>
        <v>0</v>
      </c>
      <c r="AB407" s="105">
        <f t="shared" si="125"/>
        <v>0</v>
      </c>
      <c r="AC407" s="105">
        <f t="shared" si="125"/>
        <v>0</v>
      </c>
      <c r="AD407" s="105">
        <f t="shared" si="125"/>
        <v>0</v>
      </c>
      <c r="AE407" s="105">
        <f t="shared" si="125"/>
        <v>0</v>
      </c>
      <c r="AF407" s="105">
        <f t="shared" si="126"/>
        <v>0</v>
      </c>
    </row>
    <row r="408" spans="1:35" outlineLevel="1" x14ac:dyDescent="0.25">
      <c r="A408" s="103" t="str">
        <f t="shared" si="122"/>
        <v>SUMNERAccountingSHOPSERVICE</v>
      </c>
      <c r="B408" s="103" t="s">
        <v>844</v>
      </c>
      <c r="C408" s="103" t="s">
        <v>845</v>
      </c>
      <c r="D408" s="127">
        <v>0</v>
      </c>
      <c r="E408" s="127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30">
        <f t="shared" si="123"/>
        <v>0</v>
      </c>
      <c r="T408" s="105">
        <f t="shared" si="124"/>
        <v>0</v>
      </c>
      <c r="U408" s="105">
        <f t="shared" si="124"/>
        <v>0</v>
      </c>
      <c r="V408" s="105">
        <f t="shared" si="125"/>
        <v>0</v>
      </c>
      <c r="W408" s="105">
        <f t="shared" si="125"/>
        <v>0</v>
      </c>
      <c r="X408" s="105">
        <f t="shared" si="125"/>
        <v>0</v>
      </c>
      <c r="Y408" s="105">
        <f t="shared" si="125"/>
        <v>0</v>
      </c>
      <c r="Z408" s="105">
        <f t="shared" si="125"/>
        <v>0</v>
      </c>
      <c r="AA408" s="105">
        <f t="shared" si="125"/>
        <v>0</v>
      </c>
      <c r="AB408" s="105">
        <f t="shared" si="125"/>
        <v>0</v>
      </c>
      <c r="AC408" s="105">
        <f t="shared" si="125"/>
        <v>0</v>
      </c>
      <c r="AD408" s="105">
        <f t="shared" si="125"/>
        <v>0</v>
      </c>
      <c r="AE408" s="105">
        <f t="shared" si="125"/>
        <v>0</v>
      </c>
      <c r="AF408" s="105">
        <f t="shared" si="126"/>
        <v>0</v>
      </c>
    </row>
    <row r="409" spans="1:35" outlineLevel="1" x14ac:dyDescent="0.25">
      <c r="D409" s="127"/>
      <c r="E409" s="127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30"/>
      <c r="T409" s="105"/>
      <c r="U409" s="105"/>
      <c r="V409" s="105"/>
      <c r="W409" s="105"/>
      <c r="X409" s="105"/>
      <c r="Y409" s="105"/>
      <c r="Z409" s="105"/>
      <c r="AA409" s="105"/>
      <c r="AB409" s="105"/>
      <c r="AC409" s="105"/>
      <c r="AD409" s="105"/>
      <c r="AE409" s="105"/>
      <c r="AF409" s="105"/>
    </row>
    <row r="410" spans="1:35" outlineLevel="1" x14ac:dyDescent="0.25">
      <c r="C410" s="135" t="s">
        <v>846</v>
      </c>
      <c r="D410" s="127"/>
      <c r="E410" s="127"/>
      <c r="F410" s="136">
        <f t="shared" ref="F410:R410" si="127">+SUM(F401:F409)</f>
        <v>223.215</v>
      </c>
      <c r="G410" s="136">
        <f t="shared" si="127"/>
        <v>315.54499999999996</v>
      </c>
      <c r="H410" s="136">
        <f t="shared" si="127"/>
        <v>147.36499999999998</v>
      </c>
      <c r="I410" s="136">
        <f t="shared" si="127"/>
        <v>166.49</v>
      </c>
      <c r="J410" s="136">
        <f t="shared" si="127"/>
        <v>257.19</v>
      </c>
      <c r="K410" s="136">
        <f t="shared" si="127"/>
        <v>288.64999999999998</v>
      </c>
      <c r="L410" s="136">
        <f t="shared" si="127"/>
        <v>167.15</v>
      </c>
      <c r="M410" s="136">
        <f t="shared" si="127"/>
        <v>134.53</v>
      </c>
      <c r="N410" s="136">
        <f t="shared" si="127"/>
        <v>193.93999999999997</v>
      </c>
      <c r="O410" s="136">
        <f t="shared" si="127"/>
        <v>136.53</v>
      </c>
      <c r="P410" s="136">
        <f t="shared" si="127"/>
        <v>170.69499999999999</v>
      </c>
      <c r="Q410" s="136">
        <f t="shared" si="127"/>
        <v>131.37500000000003</v>
      </c>
      <c r="R410" s="136">
        <f t="shared" si="127"/>
        <v>2332.6750000000002</v>
      </c>
      <c r="T410" s="137"/>
      <c r="U410" s="137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</row>
    <row r="411" spans="1:35" outlineLevel="1" x14ac:dyDescent="0.25">
      <c r="C411" s="135"/>
      <c r="D411" s="127"/>
      <c r="E411" s="127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30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</row>
    <row r="412" spans="1:35" outlineLevel="1" x14ac:dyDescent="0.25">
      <c r="D412" s="127"/>
      <c r="E412" s="127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30"/>
      <c r="T412" s="149"/>
      <c r="U412" s="149"/>
      <c r="V412" s="149"/>
      <c r="W412" s="149"/>
      <c r="X412" s="149"/>
      <c r="Y412" s="149"/>
      <c r="Z412" s="149"/>
      <c r="AA412" s="149"/>
      <c r="AB412" s="149"/>
      <c r="AC412" s="149"/>
      <c r="AD412" s="149"/>
      <c r="AE412" s="149"/>
      <c r="AF412" s="149"/>
    </row>
    <row r="413" spans="1:35" s="7" customFormat="1" x14ac:dyDescent="0.25">
      <c r="B413" s="7" t="s">
        <v>847</v>
      </c>
      <c r="D413" s="127"/>
      <c r="E413" s="127"/>
      <c r="F413" s="144">
        <f>+F410</f>
        <v>223.215</v>
      </c>
      <c r="G413" s="144">
        <f t="shared" ref="G413:Q413" si="128">+G410</f>
        <v>315.54499999999996</v>
      </c>
      <c r="H413" s="144">
        <f t="shared" si="128"/>
        <v>147.36499999999998</v>
      </c>
      <c r="I413" s="144">
        <f t="shared" si="128"/>
        <v>166.49</v>
      </c>
      <c r="J413" s="144">
        <f t="shared" si="128"/>
        <v>257.19</v>
      </c>
      <c r="K413" s="144">
        <f t="shared" si="128"/>
        <v>288.64999999999998</v>
      </c>
      <c r="L413" s="144">
        <f t="shared" si="128"/>
        <v>167.15</v>
      </c>
      <c r="M413" s="144">
        <f t="shared" si="128"/>
        <v>134.53</v>
      </c>
      <c r="N413" s="144">
        <f t="shared" si="128"/>
        <v>193.93999999999997</v>
      </c>
      <c r="O413" s="144">
        <f t="shared" si="128"/>
        <v>136.53</v>
      </c>
      <c r="P413" s="144">
        <f t="shared" si="128"/>
        <v>170.69499999999999</v>
      </c>
      <c r="Q413" s="144">
        <f t="shared" si="128"/>
        <v>131.37500000000003</v>
      </c>
      <c r="R413" s="130">
        <f t="shared" ref="R413" si="129">+SUM(F413:Q413)</f>
        <v>2332.6750000000002</v>
      </c>
      <c r="S413" s="109"/>
      <c r="T413" s="145">
        <f>+T410</f>
        <v>0</v>
      </c>
      <c r="U413" s="145">
        <f t="shared" ref="U413:AE413" si="130">+U410</f>
        <v>0</v>
      </c>
      <c r="V413" s="145">
        <f t="shared" si="130"/>
        <v>0</v>
      </c>
      <c r="W413" s="145">
        <f t="shared" si="130"/>
        <v>0</v>
      </c>
      <c r="X413" s="145">
        <f t="shared" si="130"/>
        <v>0</v>
      </c>
      <c r="Y413" s="145">
        <f t="shared" si="130"/>
        <v>0</v>
      </c>
      <c r="Z413" s="145">
        <f t="shared" si="130"/>
        <v>0</v>
      </c>
      <c r="AA413" s="145">
        <f t="shared" si="130"/>
        <v>0</v>
      </c>
      <c r="AB413" s="145">
        <f t="shared" si="130"/>
        <v>0</v>
      </c>
      <c r="AC413" s="145">
        <f t="shared" si="130"/>
        <v>0</v>
      </c>
      <c r="AD413" s="145">
        <f t="shared" si="130"/>
        <v>0</v>
      </c>
      <c r="AE413" s="145">
        <f t="shared" si="130"/>
        <v>0</v>
      </c>
      <c r="AF413" s="105">
        <f t="shared" ref="AF413" si="131">+SUM(T413:AE413)/$AD$2</f>
        <v>0</v>
      </c>
      <c r="AI413" s="146"/>
    </row>
    <row r="414" spans="1:35" s="7" customFormat="1" x14ac:dyDescent="0.25">
      <c r="D414" s="127"/>
      <c r="E414" s="127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1"/>
      <c r="Q414" s="151"/>
      <c r="R414" s="130"/>
      <c r="S414" s="109"/>
      <c r="T414" s="152"/>
      <c r="U414" s="152"/>
      <c r="V414" s="152"/>
      <c r="W414" s="152"/>
      <c r="X414" s="152"/>
      <c r="Y414" s="152"/>
      <c r="Z414" s="152"/>
      <c r="AA414" s="152"/>
      <c r="AB414" s="152"/>
      <c r="AC414" s="152"/>
      <c r="AD414" s="152"/>
      <c r="AE414" s="152"/>
      <c r="AF414" s="152"/>
      <c r="AI414" s="146"/>
    </row>
    <row r="415" spans="1:35" x14ac:dyDescent="0.25">
      <c r="D415" s="127"/>
      <c r="E415" s="127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53"/>
      <c r="Q415" s="153"/>
      <c r="R415" s="130"/>
      <c r="T415" s="105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</row>
    <row r="416" spans="1:35" s="7" customFormat="1" ht="15.75" thickBot="1" x14ac:dyDescent="0.3">
      <c r="B416" s="7" t="s">
        <v>848</v>
      </c>
      <c r="D416" s="127"/>
      <c r="E416" s="127"/>
      <c r="F416" s="154">
        <f t="shared" ref="F416:R416" si="132">+F101+F291+F386+F397+F413</f>
        <v>335173.34500000003</v>
      </c>
      <c r="G416" s="154">
        <f t="shared" si="132"/>
        <v>342018.81</v>
      </c>
      <c r="H416" s="154">
        <f t="shared" si="132"/>
        <v>351748.05999999994</v>
      </c>
      <c r="I416" s="154">
        <f t="shared" si="132"/>
        <v>355908.19999999995</v>
      </c>
      <c r="J416" s="154">
        <f t="shared" si="132"/>
        <v>359147.14</v>
      </c>
      <c r="K416" s="154">
        <f t="shared" si="132"/>
        <v>361463.92500000005</v>
      </c>
      <c r="L416" s="154">
        <f t="shared" si="132"/>
        <v>363046.69500000007</v>
      </c>
      <c r="M416" s="154">
        <f t="shared" si="132"/>
        <v>364201.19500000001</v>
      </c>
      <c r="N416" s="154">
        <f t="shared" si="132"/>
        <v>361913.11000000004</v>
      </c>
      <c r="O416" s="154">
        <f t="shared" si="132"/>
        <v>340397.53499999997</v>
      </c>
      <c r="P416" s="154">
        <f t="shared" si="132"/>
        <v>338650.71499999997</v>
      </c>
      <c r="Q416" s="154">
        <f t="shared" si="132"/>
        <v>337751.26500000007</v>
      </c>
      <c r="R416" s="154">
        <f t="shared" si="132"/>
        <v>4211419.9950000001</v>
      </c>
      <c r="S416" s="109"/>
      <c r="T416" s="155">
        <f t="shared" ref="T416:AF416" si="133">+T101+T291+T386+T397+T413</f>
        <v>6130.3042982895731</v>
      </c>
      <c r="U416" s="155">
        <f t="shared" si="133"/>
        <v>6210.7603019561329</v>
      </c>
      <c r="V416" s="155">
        <f t="shared" si="133"/>
        <v>5685.5605148052982</v>
      </c>
      <c r="W416" s="155">
        <f t="shared" si="133"/>
        <v>5768.0671697708185</v>
      </c>
      <c r="X416" s="155">
        <f t="shared" si="133"/>
        <v>5727.9522514411838</v>
      </c>
      <c r="Y416" s="155">
        <f t="shared" si="133"/>
        <v>5867.7860232337516</v>
      </c>
      <c r="Z416" s="155">
        <f t="shared" si="133"/>
        <v>5765.4766211106426</v>
      </c>
      <c r="AA416" s="155">
        <f t="shared" si="133"/>
        <v>5848.388594778683</v>
      </c>
      <c r="AB416" s="155">
        <f t="shared" si="133"/>
        <v>5786.7078892919717</v>
      </c>
      <c r="AC416" s="155">
        <f t="shared" si="133"/>
        <v>5544.5160399236829</v>
      </c>
      <c r="AD416" s="155">
        <f t="shared" si="133"/>
        <v>5456.6320398161852</v>
      </c>
      <c r="AE416" s="155">
        <f t="shared" si="133"/>
        <v>5537.0090210071985</v>
      </c>
      <c r="AF416" s="155">
        <f t="shared" si="133"/>
        <v>0</v>
      </c>
      <c r="AI416" s="146"/>
    </row>
    <row r="417" spans="4:35" s="7" customFormat="1" ht="15.75" thickTop="1" x14ac:dyDescent="0.25">
      <c r="D417" s="127"/>
      <c r="E417" s="127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1"/>
      <c r="Q417" s="151"/>
      <c r="R417" s="130"/>
      <c r="S417" s="109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  <c r="AI417" s="146"/>
    </row>
    <row r="418" spans="4:35" s="7" customFormat="1" outlineLevel="1" x14ac:dyDescent="0.25">
      <c r="D418" s="192"/>
      <c r="E418" s="157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30"/>
      <c r="S418" s="109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  <c r="AI418" s="146"/>
    </row>
    <row r="419" spans="4:35" outlineLevel="1" x14ac:dyDescent="0.25">
      <c r="D419" s="194"/>
      <c r="E419" s="160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30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</row>
    <row r="420" spans="4:35" outlineLevel="1" x14ac:dyDescent="0.25">
      <c r="D420" s="194"/>
      <c r="E420" s="160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30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</row>
    <row r="421" spans="4:35" outlineLevel="1" x14ac:dyDescent="0.25">
      <c r="D421" s="194"/>
      <c r="E421" s="160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30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</row>
    <row r="422" spans="4:35" outlineLevel="1" x14ac:dyDescent="0.25">
      <c r="D422" s="194"/>
      <c r="E422" s="160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30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</row>
    <row r="423" spans="4:35" outlineLevel="1" x14ac:dyDescent="0.25">
      <c r="D423" s="194"/>
      <c r="E423" s="160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30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</row>
    <row r="424" spans="4:35" outlineLevel="1" x14ac:dyDescent="0.25">
      <c r="D424" s="194"/>
      <c r="E424" s="160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30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</row>
    <row r="425" spans="4:35" outlineLevel="1" x14ac:dyDescent="0.25">
      <c r="D425" s="194"/>
      <c r="E425" s="160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30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</row>
    <row r="426" spans="4:35" outlineLevel="1" x14ac:dyDescent="0.25">
      <c r="D426" s="194"/>
      <c r="E426" s="160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30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</row>
    <row r="427" spans="4:35" outlineLevel="1" x14ac:dyDescent="0.25">
      <c r="D427" s="194"/>
      <c r="E427" s="160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30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</row>
    <row r="428" spans="4:35" outlineLevel="1" x14ac:dyDescent="0.25">
      <c r="D428" s="194"/>
      <c r="E428" s="160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30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</row>
    <row r="429" spans="4:35" outlineLevel="1" x14ac:dyDescent="0.25">
      <c r="D429" s="194"/>
      <c r="E429" s="160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30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</row>
    <row r="430" spans="4:35" outlineLevel="1" x14ac:dyDescent="0.25">
      <c r="D430" s="160"/>
      <c r="E430" s="160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30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</row>
    <row r="431" spans="4:35" x14ac:dyDescent="0.25">
      <c r="D431" s="160"/>
      <c r="E431" s="160"/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30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</row>
    <row r="432" spans="4:35" x14ac:dyDescent="0.25"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53"/>
      <c r="Q432" s="153"/>
      <c r="R432" s="130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</row>
    <row r="433" spans="6:18" x14ac:dyDescent="0.25"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53"/>
      <c r="Q433" s="153"/>
      <c r="R433" s="130"/>
    </row>
    <row r="434" spans="6:18" x14ac:dyDescent="0.25"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53"/>
      <c r="Q434" s="153"/>
      <c r="R434" s="130"/>
    </row>
    <row r="435" spans="6:18" x14ac:dyDescent="0.25">
      <c r="P435" s="105"/>
      <c r="Q435" s="105"/>
    </row>
    <row r="436" spans="6:18" x14ac:dyDescent="0.25">
      <c r="P436" s="105"/>
      <c r="Q436" s="105"/>
    </row>
    <row r="437" spans="6:18" x14ac:dyDescent="0.25">
      <c r="P437" s="105"/>
      <c r="Q437" s="105"/>
    </row>
    <row r="438" spans="6:18" x14ac:dyDescent="0.25">
      <c r="P438" s="105"/>
      <c r="Q438" s="105"/>
    </row>
    <row r="439" spans="6:18" x14ac:dyDescent="0.25">
      <c r="P439" s="105"/>
      <c r="Q439" s="105"/>
    </row>
    <row r="440" spans="6:18" x14ac:dyDescent="0.25">
      <c r="P440" s="105"/>
      <c r="Q440" s="105"/>
    </row>
    <row r="441" spans="6:18" x14ac:dyDescent="0.25">
      <c r="P441" s="105"/>
      <c r="Q441" s="105"/>
    </row>
    <row r="442" spans="6:18" x14ac:dyDescent="0.25">
      <c r="P442" s="105"/>
      <c r="Q442" s="105"/>
    </row>
  </sheetData>
  <autoFilter ref="A5:AF442" xr:uid="{00000000-0001-0000-0F00-000000000000}"/>
  <mergeCells count="2">
    <mergeCell ref="F4:Q4"/>
    <mergeCell ref="T4:AE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53C91-B6B4-4DF5-87E3-5C9F6AFD22A6}">
  <dimension ref="A1:AI445"/>
  <sheetViews>
    <sheetView showGridLines="0" zoomScaleNormal="100" workbookViewId="0">
      <pane xSplit="5" ySplit="5" topLeftCell="V393" activePane="bottomRight" state="frozen"/>
      <selection activeCell="D167" sqref="D167"/>
      <selection pane="topRight" activeCell="D167" sqref="D167"/>
      <selection pane="bottomLeft" activeCell="D167" sqref="D167"/>
      <selection pane="bottomRight" activeCell="B418" sqref="B1:AJ418"/>
    </sheetView>
  </sheetViews>
  <sheetFormatPr defaultColWidth="9" defaultRowHeight="15" outlineLevelRow="2" outlineLevelCol="1" x14ac:dyDescent="0.25"/>
  <cols>
    <col min="1" max="1" width="29.625" style="103" hidden="1" customWidth="1" outlineLevel="1"/>
    <col min="2" max="2" width="25.5" style="103" customWidth="1" collapsed="1"/>
    <col min="3" max="3" width="28.125" style="103" bestFit="1" customWidth="1"/>
    <col min="4" max="5" width="13.375" style="163" customWidth="1"/>
    <col min="6" max="6" width="15.5" style="103" bestFit="1" customWidth="1" outlineLevel="1"/>
    <col min="7" max="7" width="15.75" style="103" bestFit="1" customWidth="1" outlineLevel="1"/>
    <col min="8" max="8" width="16" style="103" bestFit="1" customWidth="1" outlineLevel="1"/>
    <col min="9" max="9" width="15.5" style="103" bestFit="1" customWidth="1" outlineLevel="1"/>
    <col min="10" max="10" width="16.125" style="103" bestFit="1" customWidth="1" outlineLevel="1"/>
    <col min="11" max="11" width="15.5" style="103" bestFit="1" customWidth="1" outlineLevel="1"/>
    <col min="12" max="12" width="14.875" style="103" bestFit="1" customWidth="1" outlineLevel="1"/>
    <col min="13" max="13" width="16" style="103" bestFit="1" customWidth="1" outlineLevel="1"/>
    <col min="14" max="14" width="15.75" style="103" bestFit="1" customWidth="1" outlineLevel="1"/>
    <col min="15" max="15" width="15.5" style="103" bestFit="1" customWidth="1" outlineLevel="1"/>
    <col min="16" max="16" width="16.125" style="103" bestFit="1" customWidth="1" outlineLevel="1"/>
    <col min="17" max="17" width="9.375" style="103" customWidth="1" outlineLevel="1"/>
    <col min="18" max="18" width="16.875" style="109" bestFit="1" customWidth="1"/>
    <col min="19" max="19" width="4.125" style="109" customWidth="1"/>
    <col min="20" max="31" width="9.375" style="103" customWidth="1" outlineLevel="1"/>
    <col min="32" max="32" width="9.375" style="103" customWidth="1"/>
    <col min="33" max="33" width="7.375" style="103" bestFit="1" customWidth="1"/>
    <col min="34" max="34" width="10" style="103" bestFit="1" customWidth="1"/>
    <col min="35" max="35" width="9" style="105"/>
    <col min="36" max="37" width="9" style="103"/>
    <col min="38" max="38" width="10" style="103" bestFit="1" customWidth="1"/>
    <col min="39" max="16384" width="9" style="103"/>
  </cols>
  <sheetData>
    <row r="1" spans="1:35" x14ac:dyDescent="0.25">
      <c r="B1" s="7" t="s">
        <v>15</v>
      </c>
      <c r="C1" s="7"/>
    </row>
    <row r="2" spans="1:35" x14ac:dyDescent="0.25">
      <c r="B2" s="7" t="s">
        <v>60</v>
      </c>
      <c r="C2" s="7"/>
      <c r="P2" s="108"/>
      <c r="Q2" s="108"/>
      <c r="V2" s="149"/>
      <c r="W2" s="149"/>
      <c r="X2" s="149"/>
      <c r="Y2" s="149"/>
      <c r="AC2" s="110" t="s">
        <v>62</v>
      </c>
      <c r="AD2" s="171">
        <f>+'Murrey''s American G-9 Reg.'!$AD$2</f>
        <v>12</v>
      </c>
    </row>
    <row r="3" spans="1:35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5" x14ac:dyDescent="0.25">
      <c r="A4" s="103" t="s">
        <v>923</v>
      </c>
      <c r="C4" s="112"/>
      <c r="F4" s="114" t="s">
        <v>64</v>
      </c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T4" s="221" t="s">
        <v>65</v>
      </c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113"/>
      <c r="AH4" s="113" t="s">
        <v>855</v>
      </c>
      <c r="AI4" s="172"/>
    </row>
    <row r="5" spans="1:35" ht="45" customHeight="1" x14ac:dyDescent="0.25">
      <c r="B5" s="115" t="s">
        <v>67</v>
      </c>
      <c r="C5" s="112" t="s">
        <v>68</v>
      </c>
      <c r="D5" s="196" t="s">
        <v>924</v>
      </c>
      <c r="E5" s="196" t="s">
        <v>922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74" t="s">
        <v>73</v>
      </c>
      <c r="S5" s="206"/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H5" s="119" t="s">
        <v>78</v>
      </c>
      <c r="AI5" s="120" t="s">
        <v>79</v>
      </c>
    </row>
    <row r="7" spans="1:35" outlineLevel="1" x14ac:dyDescent="0.25">
      <c r="B7" s="121" t="s">
        <v>80</v>
      </c>
      <c r="C7" s="122"/>
      <c r="D7" s="197"/>
      <c r="E7" s="197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35" outlineLevel="1" x14ac:dyDescent="0.25">
      <c r="B8" s="121"/>
      <c r="C8" s="122"/>
      <c r="D8" s="197"/>
      <c r="E8" s="197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35" outlineLevel="1" x14ac:dyDescent="0.25">
      <c r="A9" s="103" t="s">
        <v>20</v>
      </c>
      <c r="B9" s="126" t="s">
        <v>82</v>
      </c>
      <c r="C9" s="122"/>
      <c r="D9" s="197"/>
      <c r="E9" s="197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35" outlineLevel="1" x14ac:dyDescent="0.25">
      <c r="A10" s="103" t="str">
        <f>+$A$4&amp;$A$9&amp;B10</f>
        <v>RUSTONResidential10RW1N</v>
      </c>
      <c r="B10" s="103" t="s">
        <v>83</v>
      </c>
      <c r="C10" s="103" t="s">
        <v>84</v>
      </c>
      <c r="D10" s="127">
        <v>0</v>
      </c>
      <c r="E10" s="127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30">
        <f>+SUM(F10:Q10)</f>
        <v>0</v>
      </c>
      <c r="S10" s="175"/>
      <c r="T10" s="105">
        <f t="shared" ref="T10:U25" si="1">+IFERROR(F10/$D10,0)</f>
        <v>0</v>
      </c>
      <c r="U10" s="105">
        <f t="shared" si="1"/>
        <v>0</v>
      </c>
      <c r="V10" s="105">
        <f>+IFERROR(H10/$E10,0)</f>
        <v>0</v>
      </c>
      <c r="W10" s="105">
        <f t="shared" ref="W10:AE25" si="2">+IFERROR(I10/$E10,0)</f>
        <v>0</v>
      </c>
      <c r="X10" s="105">
        <f t="shared" si="2"/>
        <v>0</v>
      </c>
      <c r="Y10" s="105">
        <f t="shared" si="2"/>
        <v>0</v>
      </c>
      <c r="Z10" s="105">
        <f t="shared" si="2"/>
        <v>0</v>
      </c>
      <c r="AA10" s="105">
        <f t="shared" si="2"/>
        <v>0</v>
      </c>
      <c r="AB10" s="105">
        <f t="shared" si="2"/>
        <v>0</v>
      </c>
      <c r="AC10" s="105">
        <f t="shared" si="2"/>
        <v>0</v>
      </c>
      <c r="AD10" s="105">
        <f t="shared" si="2"/>
        <v>0</v>
      </c>
      <c r="AE10" s="105">
        <f t="shared" si="2"/>
        <v>0</v>
      </c>
      <c r="AF10" s="132">
        <f>+SUM(T10:AE10)/$AD$2</f>
        <v>0</v>
      </c>
      <c r="AH10" s="103">
        <v>1</v>
      </c>
      <c r="AI10" s="105">
        <f>+AF10*AH10</f>
        <v>0</v>
      </c>
    </row>
    <row r="11" spans="1:35" outlineLevel="1" x14ac:dyDescent="0.25">
      <c r="A11" s="103" t="str">
        <f t="shared" ref="A11:A70" si="3">+$A$4&amp;$A$9&amp;B11</f>
        <v>RUSTONResidential10RW1R</v>
      </c>
      <c r="B11" s="103" t="s">
        <v>85</v>
      </c>
      <c r="C11" s="103" t="s">
        <v>86</v>
      </c>
      <c r="D11" s="127">
        <v>0</v>
      </c>
      <c r="E11" s="127">
        <v>0</v>
      </c>
      <c r="F11" s="129">
        <v>0</v>
      </c>
      <c r="G11" s="129">
        <v>0</v>
      </c>
      <c r="H11" s="129">
        <v>0</v>
      </c>
      <c r="I11" s="129">
        <v>0</v>
      </c>
      <c r="J11" s="129">
        <v>0</v>
      </c>
      <c r="K11" s="129">
        <v>0</v>
      </c>
      <c r="L11" s="129">
        <v>0</v>
      </c>
      <c r="M11" s="129">
        <v>0</v>
      </c>
      <c r="N11" s="129">
        <v>0</v>
      </c>
      <c r="O11" s="129">
        <v>0</v>
      </c>
      <c r="P11" s="129">
        <v>0</v>
      </c>
      <c r="Q11" s="129">
        <v>0</v>
      </c>
      <c r="R11" s="130">
        <f t="shared" ref="R11:R70" si="4">+SUM(F11:Q11)</f>
        <v>0</v>
      </c>
      <c r="S11" s="175"/>
      <c r="T11" s="105">
        <f t="shared" si="1"/>
        <v>0</v>
      </c>
      <c r="U11" s="105">
        <f t="shared" si="1"/>
        <v>0</v>
      </c>
      <c r="V11" s="105">
        <f t="shared" ref="V11:AE49" si="5">+IFERROR(H11/$E11,0)</f>
        <v>0</v>
      </c>
      <c r="W11" s="105">
        <f t="shared" si="2"/>
        <v>0</v>
      </c>
      <c r="X11" s="105">
        <f t="shared" si="2"/>
        <v>0</v>
      </c>
      <c r="Y11" s="105">
        <f t="shared" si="2"/>
        <v>0</v>
      </c>
      <c r="Z11" s="105">
        <f t="shared" si="2"/>
        <v>0</v>
      </c>
      <c r="AA11" s="105">
        <f t="shared" si="2"/>
        <v>0</v>
      </c>
      <c r="AB11" s="105">
        <f t="shared" si="2"/>
        <v>0</v>
      </c>
      <c r="AC11" s="105">
        <f t="shared" si="2"/>
        <v>0</v>
      </c>
      <c r="AD11" s="105">
        <f t="shared" si="2"/>
        <v>0</v>
      </c>
      <c r="AE11" s="105">
        <f t="shared" si="2"/>
        <v>0</v>
      </c>
      <c r="AF11" s="132">
        <f t="shared" ref="AF11:AF70" si="6">+SUM(T11:AE11)/$AD$2</f>
        <v>0</v>
      </c>
      <c r="AH11" s="103">
        <v>1</v>
      </c>
      <c r="AI11" s="105">
        <f t="shared" ref="AI11:AI48" si="7">+AF11*AH11</f>
        <v>0</v>
      </c>
    </row>
    <row r="12" spans="1:35" outlineLevel="1" x14ac:dyDescent="0.25">
      <c r="A12" s="103" t="str">
        <f t="shared" si="3"/>
        <v>RUSTONResidential20RM1</v>
      </c>
      <c r="B12" s="103" t="s">
        <v>87</v>
      </c>
      <c r="C12" s="103" t="s">
        <v>88</v>
      </c>
      <c r="D12" s="127">
        <v>0</v>
      </c>
      <c r="E12" s="127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30">
        <f t="shared" si="4"/>
        <v>0</v>
      </c>
      <c r="S12" s="175"/>
      <c r="T12" s="105">
        <f t="shared" si="1"/>
        <v>0</v>
      </c>
      <c r="U12" s="105">
        <f t="shared" si="1"/>
        <v>0</v>
      </c>
      <c r="V12" s="105">
        <f t="shared" si="5"/>
        <v>0</v>
      </c>
      <c r="W12" s="105">
        <f t="shared" si="2"/>
        <v>0</v>
      </c>
      <c r="X12" s="105">
        <f t="shared" si="2"/>
        <v>0</v>
      </c>
      <c r="Y12" s="105">
        <f t="shared" si="2"/>
        <v>0</v>
      </c>
      <c r="Z12" s="105">
        <f t="shared" si="2"/>
        <v>0</v>
      </c>
      <c r="AA12" s="105">
        <f t="shared" si="2"/>
        <v>0</v>
      </c>
      <c r="AB12" s="105">
        <f t="shared" si="2"/>
        <v>0</v>
      </c>
      <c r="AC12" s="105">
        <f t="shared" si="2"/>
        <v>0</v>
      </c>
      <c r="AD12" s="105">
        <f t="shared" si="2"/>
        <v>0</v>
      </c>
      <c r="AE12" s="105">
        <f t="shared" si="2"/>
        <v>0</v>
      </c>
      <c r="AF12" s="132">
        <f t="shared" si="6"/>
        <v>0</v>
      </c>
      <c r="AH12" s="103">
        <v>1</v>
      </c>
      <c r="AI12" s="105">
        <f t="shared" si="7"/>
        <v>0</v>
      </c>
    </row>
    <row r="13" spans="1:35" outlineLevel="1" x14ac:dyDescent="0.25">
      <c r="A13" s="103" t="str">
        <f t="shared" si="3"/>
        <v>RUSTONResidential20RW1</v>
      </c>
      <c r="B13" s="103" t="s">
        <v>89</v>
      </c>
      <c r="C13" s="103" t="s">
        <v>90</v>
      </c>
      <c r="D13" s="127">
        <v>0</v>
      </c>
      <c r="E13" s="127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30">
        <f t="shared" si="4"/>
        <v>0</v>
      </c>
      <c r="S13" s="175"/>
      <c r="T13" s="105">
        <f t="shared" si="1"/>
        <v>0</v>
      </c>
      <c r="U13" s="105">
        <f t="shared" si="1"/>
        <v>0</v>
      </c>
      <c r="V13" s="105">
        <f t="shared" si="5"/>
        <v>0</v>
      </c>
      <c r="W13" s="105">
        <f t="shared" si="2"/>
        <v>0</v>
      </c>
      <c r="X13" s="105">
        <f t="shared" si="2"/>
        <v>0</v>
      </c>
      <c r="Y13" s="105">
        <f t="shared" si="2"/>
        <v>0</v>
      </c>
      <c r="Z13" s="105">
        <f t="shared" si="2"/>
        <v>0</v>
      </c>
      <c r="AA13" s="105">
        <f t="shared" si="2"/>
        <v>0</v>
      </c>
      <c r="AB13" s="105">
        <f t="shared" si="2"/>
        <v>0</v>
      </c>
      <c r="AC13" s="105">
        <f t="shared" si="2"/>
        <v>0</v>
      </c>
      <c r="AD13" s="105">
        <f t="shared" si="2"/>
        <v>0</v>
      </c>
      <c r="AE13" s="105">
        <f t="shared" si="2"/>
        <v>0</v>
      </c>
      <c r="AF13" s="132">
        <f t="shared" si="6"/>
        <v>0</v>
      </c>
      <c r="AH13" s="103">
        <v>1</v>
      </c>
      <c r="AI13" s="105">
        <f t="shared" si="7"/>
        <v>0</v>
      </c>
    </row>
    <row r="14" spans="1:35" outlineLevel="1" x14ac:dyDescent="0.25">
      <c r="A14" s="103" t="str">
        <f t="shared" si="3"/>
        <v>RUSTONResidential20RW1N</v>
      </c>
      <c r="B14" s="103" t="s">
        <v>91</v>
      </c>
      <c r="C14" s="103" t="s">
        <v>92</v>
      </c>
      <c r="D14" s="127">
        <v>30.78</v>
      </c>
      <c r="E14" s="127">
        <v>34.125</v>
      </c>
      <c r="F14" s="129">
        <v>34.125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34.125</v>
      </c>
      <c r="P14" s="129">
        <v>34.125</v>
      </c>
      <c r="Q14" s="129">
        <v>34.125</v>
      </c>
      <c r="R14" s="130">
        <f t="shared" si="4"/>
        <v>136.5</v>
      </c>
      <c r="S14" s="175"/>
      <c r="T14" s="105">
        <f t="shared" si="1"/>
        <v>1.1086744639376218</v>
      </c>
      <c r="U14" s="105">
        <f>+IFERROR(G14/$D14,0)</f>
        <v>0</v>
      </c>
      <c r="V14" s="105">
        <f t="shared" si="5"/>
        <v>0</v>
      </c>
      <c r="W14" s="105">
        <f t="shared" si="2"/>
        <v>0</v>
      </c>
      <c r="X14" s="105">
        <f t="shared" si="2"/>
        <v>0</v>
      </c>
      <c r="Y14" s="105">
        <f t="shared" si="2"/>
        <v>0</v>
      </c>
      <c r="Z14" s="105">
        <f t="shared" si="2"/>
        <v>0</v>
      </c>
      <c r="AA14" s="105">
        <f t="shared" si="2"/>
        <v>0</v>
      </c>
      <c r="AB14" s="105">
        <f t="shared" si="2"/>
        <v>0</v>
      </c>
      <c r="AC14" s="105">
        <f t="shared" si="2"/>
        <v>1</v>
      </c>
      <c r="AD14" s="105">
        <f t="shared" si="2"/>
        <v>1</v>
      </c>
      <c r="AE14" s="105">
        <f t="shared" si="2"/>
        <v>1</v>
      </c>
      <c r="AF14" s="132">
        <f t="shared" si="6"/>
        <v>0.34238953866146843</v>
      </c>
      <c r="AH14" s="103">
        <v>1</v>
      </c>
      <c r="AI14" s="105">
        <f t="shared" si="7"/>
        <v>0.34238953866146843</v>
      </c>
    </row>
    <row r="15" spans="1:35" outlineLevel="1" x14ac:dyDescent="0.25">
      <c r="A15" s="103" t="str">
        <f t="shared" si="3"/>
        <v>RUSTONResidential20RW1NR</v>
      </c>
      <c r="B15" s="103" t="s">
        <v>93</v>
      </c>
      <c r="C15" s="103" t="s">
        <v>94</v>
      </c>
      <c r="D15" s="127">
        <v>0</v>
      </c>
      <c r="E15" s="127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30">
        <f t="shared" si="4"/>
        <v>0</v>
      </c>
      <c r="S15" s="175"/>
      <c r="T15" s="105">
        <f t="shared" si="1"/>
        <v>0</v>
      </c>
      <c r="U15" s="105">
        <f t="shared" si="1"/>
        <v>0</v>
      </c>
      <c r="V15" s="105">
        <f t="shared" si="5"/>
        <v>0</v>
      </c>
      <c r="W15" s="105">
        <f t="shared" si="2"/>
        <v>0</v>
      </c>
      <c r="X15" s="105">
        <f t="shared" si="2"/>
        <v>0</v>
      </c>
      <c r="Y15" s="105">
        <f t="shared" si="2"/>
        <v>0</v>
      </c>
      <c r="Z15" s="105">
        <f t="shared" si="2"/>
        <v>0</v>
      </c>
      <c r="AA15" s="105">
        <f t="shared" si="2"/>
        <v>0</v>
      </c>
      <c r="AB15" s="105">
        <f t="shared" si="2"/>
        <v>0</v>
      </c>
      <c r="AC15" s="105">
        <f t="shared" si="2"/>
        <v>0</v>
      </c>
      <c r="AD15" s="105">
        <f t="shared" si="2"/>
        <v>0</v>
      </c>
      <c r="AE15" s="105">
        <f t="shared" si="2"/>
        <v>0</v>
      </c>
      <c r="AF15" s="132">
        <f t="shared" si="6"/>
        <v>0</v>
      </c>
      <c r="AH15" s="103">
        <v>1</v>
      </c>
      <c r="AI15" s="105">
        <f t="shared" si="7"/>
        <v>0</v>
      </c>
    </row>
    <row r="16" spans="1:35" outlineLevel="1" x14ac:dyDescent="0.25">
      <c r="A16" s="103" t="str">
        <f t="shared" si="3"/>
        <v>RUSTONResidential20RW1R</v>
      </c>
      <c r="B16" s="103" t="s">
        <v>95</v>
      </c>
      <c r="C16" s="103" t="s">
        <v>96</v>
      </c>
      <c r="D16" s="127">
        <v>30.78</v>
      </c>
      <c r="E16" s="127">
        <v>34.125</v>
      </c>
      <c r="F16" s="129">
        <v>750.75</v>
      </c>
      <c r="G16" s="129">
        <v>682.5</v>
      </c>
      <c r="H16" s="129">
        <v>716.63</v>
      </c>
      <c r="I16" s="129">
        <v>767.81500000000005</v>
      </c>
      <c r="J16" s="129">
        <v>733.68500000000006</v>
      </c>
      <c r="K16" s="129">
        <v>733.69</v>
      </c>
      <c r="L16" s="129">
        <v>769.85500000000002</v>
      </c>
      <c r="M16" s="129">
        <v>775.41</v>
      </c>
      <c r="N16" s="129">
        <v>885.92000000000007</v>
      </c>
      <c r="O16" s="129">
        <v>768.995</v>
      </c>
      <c r="P16" s="129">
        <v>784.875</v>
      </c>
      <c r="Q16" s="129">
        <v>750.75</v>
      </c>
      <c r="R16" s="130">
        <f t="shared" si="4"/>
        <v>9120.875</v>
      </c>
      <c r="S16" s="175"/>
      <c r="T16" s="105">
        <f t="shared" si="1"/>
        <v>24.390838206627681</v>
      </c>
      <c r="U16" s="105">
        <f t="shared" si="1"/>
        <v>22.173489278752434</v>
      </c>
      <c r="V16" s="105">
        <f t="shared" si="5"/>
        <v>21.000146520146519</v>
      </c>
      <c r="W16" s="105">
        <f t="shared" si="2"/>
        <v>22.500073260073261</v>
      </c>
      <c r="X16" s="105">
        <f t="shared" si="2"/>
        <v>21.499926739926742</v>
      </c>
      <c r="Y16" s="105">
        <f t="shared" si="2"/>
        <v>21.500073260073261</v>
      </c>
      <c r="Z16" s="105">
        <f t="shared" si="2"/>
        <v>22.55985347985348</v>
      </c>
      <c r="AA16" s="105">
        <f t="shared" si="2"/>
        <v>22.722637362637361</v>
      </c>
      <c r="AB16" s="105">
        <f t="shared" si="2"/>
        <v>25.961025641025643</v>
      </c>
      <c r="AC16" s="105">
        <f t="shared" si="2"/>
        <v>22.534652014652014</v>
      </c>
      <c r="AD16" s="105">
        <f t="shared" si="2"/>
        <v>23</v>
      </c>
      <c r="AE16" s="105">
        <f t="shared" si="2"/>
        <v>22</v>
      </c>
      <c r="AF16" s="132">
        <f t="shared" si="6"/>
        <v>22.6535596469807</v>
      </c>
      <c r="AH16" s="103">
        <v>1</v>
      </c>
      <c r="AI16" s="105">
        <f t="shared" si="7"/>
        <v>22.6535596469807</v>
      </c>
    </row>
    <row r="17" spans="1:35" outlineLevel="1" x14ac:dyDescent="0.25">
      <c r="A17" s="103" t="str">
        <f t="shared" si="3"/>
        <v>RUSTONResidential24RW1N</v>
      </c>
      <c r="B17" s="103" t="s">
        <v>97</v>
      </c>
      <c r="C17" s="103" t="s">
        <v>98</v>
      </c>
      <c r="D17" s="127">
        <v>0</v>
      </c>
      <c r="E17" s="127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30">
        <f t="shared" si="4"/>
        <v>0</v>
      </c>
      <c r="S17" s="175"/>
      <c r="T17" s="105">
        <f t="shared" si="1"/>
        <v>0</v>
      </c>
      <c r="U17" s="105">
        <f t="shared" si="1"/>
        <v>0</v>
      </c>
      <c r="V17" s="105">
        <f t="shared" si="5"/>
        <v>0</v>
      </c>
      <c r="W17" s="105">
        <f t="shared" si="2"/>
        <v>0</v>
      </c>
      <c r="X17" s="105">
        <f t="shared" si="2"/>
        <v>0</v>
      </c>
      <c r="Y17" s="105">
        <f t="shared" si="2"/>
        <v>0</v>
      </c>
      <c r="Z17" s="105">
        <f t="shared" si="2"/>
        <v>0</v>
      </c>
      <c r="AA17" s="105">
        <f t="shared" si="2"/>
        <v>0</v>
      </c>
      <c r="AB17" s="105">
        <f t="shared" si="2"/>
        <v>0</v>
      </c>
      <c r="AC17" s="105">
        <f t="shared" si="2"/>
        <v>0</v>
      </c>
      <c r="AD17" s="105">
        <f t="shared" si="2"/>
        <v>0</v>
      </c>
      <c r="AE17" s="105">
        <f t="shared" si="2"/>
        <v>0</v>
      </c>
      <c r="AF17" s="132">
        <f t="shared" si="6"/>
        <v>0</v>
      </c>
      <c r="AH17" s="103">
        <v>1</v>
      </c>
      <c r="AI17" s="105">
        <f t="shared" si="7"/>
        <v>0</v>
      </c>
    </row>
    <row r="18" spans="1:35" outlineLevel="1" x14ac:dyDescent="0.25">
      <c r="A18" s="103" t="str">
        <f t="shared" si="3"/>
        <v>RUSTONResidential24RW1R</v>
      </c>
      <c r="B18" s="103" t="s">
        <v>99</v>
      </c>
      <c r="C18" s="103" t="s">
        <v>100</v>
      </c>
      <c r="D18" s="127">
        <v>0</v>
      </c>
      <c r="E18" s="127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30">
        <f t="shared" si="4"/>
        <v>0</v>
      </c>
      <c r="S18" s="175"/>
      <c r="T18" s="105">
        <f t="shared" si="1"/>
        <v>0</v>
      </c>
      <c r="U18" s="105">
        <f t="shared" si="1"/>
        <v>0</v>
      </c>
      <c r="V18" s="105">
        <f t="shared" si="5"/>
        <v>0</v>
      </c>
      <c r="W18" s="105">
        <f t="shared" si="2"/>
        <v>0</v>
      </c>
      <c r="X18" s="105">
        <f t="shared" si="2"/>
        <v>0</v>
      </c>
      <c r="Y18" s="105">
        <f t="shared" si="2"/>
        <v>0</v>
      </c>
      <c r="Z18" s="105">
        <f t="shared" si="2"/>
        <v>0</v>
      </c>
      <c r="AA18" s="105">
        <f t="shared" si="2"/>
        <v>0</v>
      </c>
      <c r="AB18" s="105">
        <f t="shared" si="2"/>
        <v>0</v>
      </c>
      <c r="AC18" s="105">
        <f t="shared" si="2"/>
        <v>0</v>
      </c>
      <c r="AD18" s="105">
        <f t="shared" si="2"/>
        <v>0</v>
      </c>
      <c r="AE18" s="105">
        <f t="shared" si="2"/>
        <v>0</v>
      </c>
      <c r="AF18" s="132">
        <f t="shared" si="6"/>
        <v>0</v>
      </c>
      <c r="AH18" s="103">
        <v>1</v>
      </c>
      <c r="AI18" s="105">
        <f t="shared" si="7"/>
        <v>0</v>
      </c>
    </row>
    <row r="19" spans="1:35" outlineLevel="1" x14ac:dyDescent="0.25">
      <c r="A19" s="103" t="str">
        <f t="shared" si="3"/>
        <v>RUSTONResidential32RE1</v>
      </c>
      <c r="B19" s="103" t="s">
        <v>101</v>
      </c>
      <c r="C19" s="103" t="s">
        <v>102</v>
      </c>
      <c r="D19" s="127">
        <v>0</v>
      </c>
      <c r="E19" s="127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30">
        <f t="shared" si="4"/>
        <v>0</v>
      </c>
      <c r="S19" s="175"/>
      <c r="T19" s="105">
        <f t="shared" si="1"/>
        <v>0</v>
      </c>
      <c r="U19" s="105">
        <f t="shared" si="1"/>
        <v>0</v>
      </c>
      <c r="V19" s="105">
        <f t="shared" si="5"/>
        <v>0</v>
      </c>
      <c r="W19" s="105">
        <f t="shared" si="2"/>
        <v>0</v>
      </c>
      <c r="X19" s="105">
        <f t="shared" si="2"/>
        <v>0</v>
      </c>
      <c r="Y19" s="105">
        <f t="shared" si="2"/>
        <v>0</v>
      </c>
      <c r="Z19" s="105">
        <f t="shared" si="2"/>
        <v>0</v>
      </c>
      <c r="AA19" s="105">
        <f t="shared" si="2"/>
        <v>0</v>
      </c>
      <c r="AB19" s="105">
        <f t="shared" si="2"/>
        <v>0</v>
      </c>
      <c r="AC19" s="105">
        <f t="shared" si="2"/>
        <v>0</v>
      </c>
      <c r="AD19" s="105">
        <f t="shared" si="2"/>
        <v>0</v>
      </c>
      <c r="AE19" s="105">
        <f t="shared" si="2"/>
        <v>0</v>
      </c>
      <c r="AF19" s="132">
        <f t="shared" si="6"/>
        <v>0</v>
      </c>
      <c r="AH19" s="103">
        <v>1</v>
      </c>
      <c r="AI19" s="105">
        <f t="shared" si="7"/>
        <v>0</v>
      </c>
    </row>
    <row r="20" spans="1:35" outlineLevel="1" x14ac:dyDescent="0.25">
      <c r="A20" s="103" t="str">
        <f t="shared" si="3"/>
        <v>RUSTONResidential32RM1</v>
      </c>
      <c r="B20" s="103" t="s">
        <v>103</v>
      </c>
      <c r="C20" s="103" t="s">
        <v>104</v>
      </c>
      <c r="D20" s="127">
        <v>0</v>
      </c>
      <c r="E20" s="127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30">
        <f t="shared" si="4"/>
        <v>0</v>
      </c>
      <c r="S20" s="175"/>
      <c r="T20" s="105">
        <f t="shared" si="1"/>
        <v>0</v>
      </c>
      <c r="U20" s="105">
        <f t="shared" si="1"/>
        <v>0</v>
      </c>
      <c r="V20" s="105">
        <f t="shared" si="5"/>
        <v>0</v>
      </c>
      <c r="W20" s="105">
        <f t="shared" si="2"/>
        <v>0</v>
      </c>
      <c r="X20" s="105">
        <f t="shared" si="2"/>
        <v>0</v>
      </c>
      <c r="Y20" s="105">
        <f t="shared" si="2"/>
        <v>0</v>
      </c>
      <c r="Z20" s="105">
        <f t="shared" si="2"/>
        <v>0</v>
      </c>
      <c r="AA20" s="105">
        <f t="shared" si="2"/>
        <v>0</v>
      </c>
      <c r="AB20" s="105">
        <f t="shared" si="2"/>
        <v>0</v>
      </c>
      <c r="AC20" s="105">
        <f t="shared" si="2"/>
        <v>0</v>
      </c>
      <c r="AD20" s="105">
        <f t="shared" si="2"/>
        <v>0</v>
      </c>
      <c r="AE20" s="105">
        <f t="shared" si="2"/>
        <v>0</v>
      </c>
      <c r="AF20" s="132">
        <f t="shared" si="6"/>
        <v>0</v>
      </c>
      <c r="AH20" s="103">
        <v>1</v>
      </c>
      <c r="AI20" s="105">
        <f t="shared" si="7"/>
        <v>0</v>
      </c>
    </row>
    <row r="21" spans="1:35" outlineLevel="1" x14ac:dyDescent="0.25">
      <c r="A21" s="103" t="str">
        <f t="shared" si="3"/>
        <v>RUSTONResidential32ROCPU</v>
      </c>
      <c r="B21" s="103" t="s">
        <v>105</v>
      </c>
      <c r="C21" s="103" t="s">
        <v>106</v>
      </c>
      <c r="D21" s="127">
        <v>0</v>
      </c>
      <c r="E21" s="127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30">
        <f t="shared" si="4"/>
        <v>0</v>
      </c>
      <c r="S21" s="175"/>
      <c r="T21" s="105">
        <f t="shared" si="1"/>
        <v>0</v>
      </c>
      <c r="U21" s="105">
        <f t="shared" si="1"/>
        <v>0</v>
      </c>
      <c r="V21" s="105">
        <f t="shared" si="5"/>
        <v>0</v>
      </c>
      <c r="W21" s="105">
        <f t="shared" si="2"/>
        <v>0</v>
      </c>
      <c r="X21" s="105">
        <f t="shared" si="2"/>
        <v>0</v>
      </c>
      <c r="Y21" s="105">
        <f t="shared" si="2"/>
        <v>0</v>
      </c>
      <c r="Z21" s="105">
        <f t="shared" si="2"/>
        <v>0</v>
      </c>
      <c r="AA21" s="105">
        <f t="shared" si="2"/>
        <v>0</v>
      </c>
      <c r="AB21" s="105">
        <f t="shared" si="2"/>
        <v>0</v>
      </c>
      <c r="AC21" s="105">
        <f t="shared" si="2"/>
        <v>0</v>
      </c>
      <c r="AD21" s="105">
        <f t="shared" si="2"/>
        <v>0</v>
      </c>
      <c r="AE21" s="105">
        <f t="shared" si="2"/>
        <v>0</v>
      </c>
      <c r="AF21" s="132">
        <f t="shared" si="6"/>
        <v>0</v>
      </c>
      <c r="AH21" s="103">
        <v>1</v>
      </c>
      <c r="AI21" s="105">
        <f t="shared" si="7"/>
        <v>0</v>
      </c>
    </row>
    <row r="22" spans="1:35" outlineLevel="1" x14ac:dyDescent="0.25">
      <c r="A22" s="103" t="str">
        <f t="shared" si="3"/>
        <v>RUSTONResidential32RW1</v>
      </c>
      <c r="B22" s="103" t="s">
        <v>107</v>
      </c>
      <c r="C22" s="103" t="s">
        <v>108</v>
      </c>
      <c r="D22" s="127">
        <v>0</v>
      </c>
      <c r="E22" s="127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30">
        <f t="shared" si="4"/>
        <v>0</v>
      </c>
      <c r="S22" s="175"/>
      <c r="T22" s="105">
        <f t="shared" si="1"/>
        <v>0</v>
      </c>
      <c r="U22" s="105">
        <f t="shared" si="1"/>
        <v>0</v>
      </c>
      <c r="V22" s="105">
        <f t="shared" si="5"/>
        <v>0</v>
      </c>
      <c r="W22" s="105">
        <f t="shared" si="2"/>
        <v>0</v>
      </c>
      <c r="X22" s="105">
        <f t="shared" si="2"/>
        <v>0</v>
      </c>
      <c r="Y22" s="105">
        <f t="shared" si="2"/>
        <v>0</v>
      </c>
      <c r="Z22" s="105">
        <f t="shared" si="2"/>
        <v>0</v>
      </c>
      <c r="AA22" s="105">
        <f t="shared" si="2"/>
        <v>0</v>
      </c>
      <c r="AB22" s="105">
        <f t="shared" si="2"/>
        <v>0</v>
      </c>
      <c r="AC22" s="105">
        <f t="shared" si="2"/>
        <v>0</v>
      </c>
      <c r="AD22" s="105">
        <f t="shared" si="2"/>
        <v>0</v>
      </c>
      <c r="AE22" s="105">
        <f t="shared" si="2"/>
        <v>0</v>
      </c>
      <c r="AF22" s="132">
        <f t="shared" si="6"/>
        <v>0</v>
      </c>
      <c r="AH22" s="103">
        <v>1</v>
      </c>
      <c r="AI22" s="105">
        <f t="shared" si="7"/>
        <v>0</v>
      </c>
    </row>
    <row r="23" spans="1:35" outlineLevel="1" x14ac:dyDescent="0.25">
      <c r="A23" s="103" t="str">
        <f t="shared" si="3"/>
        <v>RUSTONResidential32RW1N</v>
      </c>
      <c r="B23" s="103" t="s">
        <v>109</v>
      </c>
      <c r="C23" s="103" t="s">
        <v>110</v>
      </c>
      <c r="D23" s="127">
        <v>0</v>
      </c>
      <c r="E23" s="127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30">
        <f t="shared" si="4"/>
        <v>0</v>
      </c>
      <c r="S23" s="175"/>
      <c r="T23" s="105">
        <f t="shared" si="1"/>
        <v>0</v>
      </c>
      <c r="U23" s="105">
        <f t="shared" si="1"/>
        <v>0</v>
      </c>
      <c r="V23" s="105">
        <f t="shared" si="5"/>
        <v>0</v>
      </c>
      <c r="W23" s="105">
        <f t="shared" si="2"/>
        <v>0</v>
      </c>
      <c r="X23" s="105">
        <f t="shared" si="2"/>
        <v>0</v>
      </c>
      <c r="Y23" s="105">
        <f t="shared" si="2"/>
        <v>0</v>
      </c>
      <c r="Z23" s="105">
        <f t="shared" si="2"/>
        <v>0</v>
      </c>
      <c r="AA23" s="105">
        <f t="shared" si="2"/>
        <v>0</v>
      </c>
      <c r="AB23" s="105">
        <f t="shared" si="2"/>
        <v>0</v>
      </c>
      <c r="AC23" s="105">
        <f t="shared" si="2"/>
        <v>0</v>
      </c>
      <c r="AD23" s="105">
        <f t="shared" si="2"/>
        <v>0</v>
      </c>
      <c r="AE23" s="105">
        <f t="shared" si="2"/>
        <v>0</v>
      </c>
      <c r="AF23" s="132">
        <f t="shared" si="6"/>
        <v>0</v>
      </c>
      <c r="AH23" s="103">
        <v>1</v>
      </c>
      <c r="AI23" s="105">
        <f t="shared" si="7"/>
        <v>0</v>
      </c>
    </row>
    <row r="24" spans="1:35" outlineLevel="1" x14ac:dyDescent="0.25">
      <c r="A24" s="103" t="str">
        <f t="shared" si="3"/>
        <v>RUSTONResidential32RW1NR</v>
      </c>
      <c r="B24" s="103" t="s">
        <v>111</v>
      </c>
      <c r="C24" s="103" t="s">
        <v>112</v>
      </c>
      <c r="D24" s="127">
        <v>0</v>
      </c>
      <c r="E24" s="127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30">
        <f t="shared" si="4"/>
        <v>0</v>
      </c>
      <c r="S24" s="175"/>
      <c r="T24" s="105">
        <f t="shared" si="1"/>
        <v>0</v>
      </c>
      <c r="U24" s="105">
        <f t="shared" si="1"/>
        <v>0</v>
      </c>
      <c r="V24" s="105">
        <f t="shared" si="5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32">
        <f t="shared" si="6"/>
        <v>0</v>
      </c>
      <c r="AH24" s="103">
        <v>1</v>
      </c>
      <c r="AI24" s="105">
        <f t="shared" si="7"/>
        <v>0</v>
      </c>
    </row>
    <row r="25" spans="1:35" outlineLevel="1" x14ac:dyDescent="0.25">
      <c r="A25" s="103" t="str">
        <f t="shared" si="3"/>
        <v>RUSTONResidential32RW1R</v>
      </c>
      <c r="B25" s="103" t="s">
        <v>113</v>
      </c>
      <c r="C25" s="103" t="s">
        <v>114</v>
      </c>
      <c r="D25" s="127">
        <v>0</v>
      </c>
      <c r="E25" s="127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30">
        <f t="shared" si="4"/>
        <v>0</v>
      </c>
      <c r="S25" s="175"/>
      <c r="T25" s="105">
        <f t="shared" si="1"/>
        <v>0</v>
      </c>
      <c r="U25" s="105">
        <f t="shared" si="1"/>
        <v>0</v>
      </c>
      <c r="V25" s="105">
        <f t="shared" si="5"/>
        <v>0</v>
      </c>
      <c r="W25" s="105">
        <f t="shared" si="2"/>
        <v>0</v>
      </c>
      <c r="X25" s="105">
        <f t="shared" si="2"/>
        <v>0</v>
      </c>
      <c r="Y25" s="105">
        <f t="shared" si="2"/>
        <v>0</v>
      </c>
      <c r="Z25" s="105">
        <f t="shared" si="2"/>
        <v>0</v>
      </c>
      <c r="AA25" s="105">
        <f t="shared" si="2"/>
        <v>0</v>
      </c>
      <c r="AB25" s="105">
        <f t="shared" si="2"/>
        <v>0</v>
      </c>
      <c r="AC25" s="105">
        <f t="shared" si="2"/>
        <v>0</v>
      </c>
      <c r="AD25" s="105">
        <f t="shared" si="2"/>
        <v>0</v>
      </c>
      <c r="AE25" s="105">
        <f t="shared" si="2"/>
        <v>0</v>
      </c>
      <c r="AF25" s="132">
        <f t="shared" si="6"/>
        <v>0</v>
      </c>
      <c r="AH25" s="103">
        <v>1</v>
      </c>
      <c r="AI25" s="105">
        <f t="shared" si="7"/>
        <v>0</v>
      </c>
    </row>
    <row r="26" spans="1:35" outlineLevel="1" x14ac:dyDescent="0.25">
      <c r="A26" s="103" t="str">
        <f t="shared" si="3"/>
        <v>RUSTONResidential32RW2</v>
      </c>
      <c r="B26" s="103" t="s">
        <v>115</v>
      </c>
      <c r="C26" s="103" t="s">
        <v>116</v>
      </c>
      <c r="D26" s="127">
        <v>0</v>
      </c>
      <c r="E26" s="127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30">
        <f t="shared" si="4"/>
        <v>0</v>
      </c>
      <c r="S26" s="175"/>
      <c r="T26" s="105">
        <f t="shared" ref="T26:U47" si="8">+IFERROR(F26/$D26,0)</f>
        <v>0</v>
      </c>
      <c r="U26" s="105">
        <f t="shared" si="8"/>
        <v>0</v>
      </c>
      <c r="V26" s="105">
        <f t="shared" si="5"/>
        <v>0</v>
      </c>
      <c r="W26" s="105">
        <f t="shared" si="5"/>
        <v>0</v>
      </c>
      <c r="X26" s="105">
        <f t="shared" si="5"/>
        <v>0</v>
      </c>
      <c r="Y26" s="105">
        <f t="shared" si="5"/>
        <v>0</v>
      </c>
      <c r="Z26" s="105">
        <f t="shared" si="5"/>
        <v>0</v>
      </c>
      <c r="AA26" s="105">
        <f t="shared" si="5"/>
        <v>0</v>
      </c>
      <c r="AB26" s="105">
        <f t="shared" si="5"/>
        <v>0</v>
      </c>
      <c r="AC26" s="105">
        <f t="shared" si="5"/>
        <v>0</v>
      </c>
      <c r="AD26" s="105">
        <f t="shared" si="5"/>
        <v>0</v>
      </c>
      <c r="AE26" s="105">
        <f t="shared" si="5"/>
        <v>0</v>
      </c>
      <c r="AF26" s="132">
        <f t="shared" si="6"/>
        <v>0</v>
      </c>
      <c r="AH26" s="103">
        <v>1</v>
      </c>
      <c r="AI26" s="105">
        <f t="shared" si="7"/>
        <v>0</v>
      </c>
    </row>
    <row r="27" spans="1:35" outlineLevel="1" x14ac:dyDescent="0.25">
      <c r="A27" s="103" t="str">
        <f t="shared" si="3"/>
        <v>RUSTONResidential32RW2R</v>
      </c>
      <c r="B27" s="103" t="s">
        <v>117</v>
      </c>
      <c r="C27" s="103" t="s">
        <v>118</v>
      </c>
      <c r="D27" s="127">
        <v>0</v>
      </c>
      <c r="E27" s="127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30">
        <f t="shared" si="4"/>
        <v>0</v>
      </c>
      <c r="S27" s="175"/>
      <c r="T27" s="105">
        <f t="shared" si="8"/>
        <v>0</v>
      </c>
      <c r="U27" s="105">
        <f t="shared" si="8"/>
        <v>0</v>
      </c>
      <c r="V27" s="105">
        <f t="shared" si="5"/>
        <v>0</v>
      </c>
      <c r="W27" s="105">
        <f t="shared" si="5"/>
        <v>0</v>
      </c>
      <c r="X27" s="105">
        <f t="shared" si="5"/>
        <v>0</v>
      </c>
      <c r="Y27" s="105">
        <f t="shared" si="5"/>
        <v>0</v>
      </c>
      <c r="Z27" s="105">
        <f t="shared" si="5"/>
        <v>0</v>
      </c>
      <c r="AA27" s="105">
        <f t="shared" si="5"/>
        <v>0</v>
      </c>
      <c r="AB27" s="105">
        <f t="shared" si="5"/>
        <v>0</v>
      </c>
      <c r="AC27" s="105">
        <f t="shared" si="5"/>
        <v>0</v>
      </c>
      <c r="AD27" s="105">
        <f t="shared" si="5"/>
        <v>0</v>
      </c>
      <c r="AE27" s="105">
        <f t="shared" si="5"/>
        <v>0</v>
      </c>
      <c r="AF27" s="132">
        <f t="shared" si="6"/>
        <v>0</v>
      </c>
      <c r="AH27" s="103">
        <v>1</v>
      </c>
      <c r="AI27" s="105">
        <f t="shared" si="7"/>
        <v>0</v>
      </c>
    </row>
    <row r="28" spans="1:35" outlineLevel="1" x14ac:dyDescent="0.25">
      <c r="A28" s="103" t="str">
        <f t="shared" si="3"/>
        <v>RUSTONResidential32RW2NR</v>
      </c>
      <c r="B28" s="103" t="s">
        <v>119</v>
      </c>
      <c r="C28" s="103" t="s">
        <v>120</v>
      </c>
      <c r="D28" s="127">
        <v>0</v>
      </c>
      <c r="E28" s="127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30">
        <f t="shared" si="4"/>
        <v>0</v>
      </c>
      <c r="S28" s="175"/>
      <c r="T28" s="105">
        <f t="shared" si="8"/>
        <v>0</v>
      </c>
      <c r="U28" s="105">
        <f t="shared" si="8"/>
        <v>0</v>
      </c>
      <c r="V28" s="105">
        <f t="shared" si="5"/>
        <v>0</v>
      </c>
      <c r="W28" s="105">
        <f t="shared" si="5"/>
        <v>0</v>
      </c>
      <c r="X28" s="105">
        <f t="shared" si="5"/>
        <v>0</v>
      </c>
      <c r="Y28" s="105">
        <f t="shared" si="5"/>
        <v>0</v>
      </c>
      <c r="Z28" s="105">
        <f t="shared" si="5"/>
        <v>0</v>
      </c>
      <c r="AA28" s="105">
        <f t="shared" si="5"/>
        <v>0</v>
      </c>
      <c r="AB28" s="105">
        <f t="shared" si="5"/>
        <v>0</v>
      </c>
      <c r="AC28" s="105">
        <f t="shared" si="5"/>
        <v>0</v>
      </c>
      <c r="AD28" s="105">
        <f t="shared" si="5"/>
        <v>0</v>
      </c>
      <c r="AE28" s="105">
        <f t="shared" si="5"/>
        <v>0</v>
      </c>
      <c r="AF28" s="132">
        <f t="shared" si="6"/>
        <v>0</v>
      </c>
      <c r="AH28" s="103">
        <v>1</v>
      </c>
      <c r="AI28" s="105">
        <f t="shared" si="7"/>
        <v>0</v>
      </c>
    </row>
    <row r="29" spans="1:35" outlineLevel="1" x14ac:dyDescent="0.25">
      <c r="A29" s="103" t="str">
        <f t="shared" si="3"/>
        <v>RUSTONResidential32RW3</v>
      </c>
      <c r="B29" s="103" t="s">
        <v>121</v>
      </c>
      <c r="C29" s="103" t="s">
        <v>122</v>
      </c>
      <c r="D29" s="127">
        <v>0</v>
      </c>
      <c r="E29" s="127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30">
        <f t="shared" si="4"/>
        <v>0</v>
      </c>
      <c r="S29" s="175"/>
      <c r="T29" s="105">
        <f t="shared" si="8"/>
        <v>0</v>
      </c>
      <c r="U29" s="105">
        <f t="shared" si="8"/>
        <v>0</v>
      </c>
      <c r="V29" s="105">
        <f t="shared" si="5"/>
        <v>0</v>
      </c>
      <c r="W29" s="105">
        <f t="shared" si="5"/>
        <v>0</v>
      </c>
      <c r="X29" s="105">
        <f t="shared" si="5"/>
        <v>0</v>
      </c>
      <c r="Y29" s="105">
        <f t="shared" si="5"/>
        <v>0</v>
      </c>
      <c r="Z29" s="105">
        <f t="shared" si="5"/>
        <v>0</v>
      </c>
      <c r="AA29" s="105">
        <f t="shared" si="5"/>
        <v>0</v>
      </c>
      <c r="AB29" s="105">
        <f t="shared" si="5"/>
        <v>0</v>
      </c>
      <c r="AC29" s="105">
        <f t="shared" si="5"/>
        <v>0</v>
      </c>
      <c r="AD29" s="105">
        <f t="shared" si="5"/>
        <v>0</v>
      </c>
      <c r="AE29" s="105">
        <f t="shared" si="5"/>
        <v>0</v>
      </c>
      <c r="AF29" s="132">
        <f t="shared" si="6"/>
        <v>0</v>
      </c>
      <c r="AH29" s="103">
        <v>1</v>
      </c>
      <c r="AI29" s="105">
        <f t="shared" si="7"/>
        <v>0</v>
      </c>
    </row>
    <row r="30" spans="1:35" outlineLevel="1" x14ac:dyDescent="0.25">
      <c r="A30" s="103" t="str">
        <f t="shared" si="3"/>
        <v>RUSTONResidential32RW3NR</v>
      </c>
      <c r="B30" s="103" t="s">
        <v>123</v>
      </c>
      <c r="C30" s="103" t="s">
        <v>124</v>
      </c>
      <c r="D30" s="127">
        <v>0</v>
      </c>
      <c r="E30" s="127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30">
        <f t="shared" si="4"/>
        <v>0</v>
      </c>
      <c r="S30" s="175"/>
      <c r="T30" s="105">
        <f t="shared" si="8"/>
        <v>0</v>
      </c>
      <c r="U30" s="105">
        <f t="shared" si="8"/>
        <v>0</v>
      </c>
      <c r="V30" s="105">
        <f t="shared" si="5"/>
        <v>0</v>
      </c>
      <c r="W30" s="105">
        <f t="shared" si="5"/>
        <v>0</v>
      </c>
      <c r="X30" s="105">
        <f t="shared" si="5"/>
        <v>0</v>
      </c>
      <c r="Y30" s="105">
        <f t="shared" si="5"/>
        <v>0</v>
      </c>
      <c r="Z30" s="105">
        <f t="shared" si="5"/>
        <v>0</v>
      </c>
      <c r="AA30" s="105">
        <f t="shared" si="5"/>
        <v>0</v>
      </c>
      <c r="AB30" s="105">
        <f t="shared" si="5"/>
        <v>0</v>
      </c>
      <c r="AC30" s="105">
        <f t="shared" si="5"/>
        <v>0</v>
      </c>
      <c r="AD30" s="105">
        <f t="shared" si="5"/>
        <v>0</v>
      </c>
      <c r="AE30" s="105">
        <f t="shared" si="5"/>
        <v>0</v>
      </c>
      <c r="AF30" s="132">
        <f t="shared" si="6"/>
        <v>0</v>
      </c>
      <c r="AH30" s="103">
        <v>1</v>
      </c>
      <c r="AI30" s="105">
        <f t="shared" si="7"/>
        <v>0</v>
      </c>
    </row>
    <row r="31" spans="1:35" outlineLevel="1" x14ac:dyDescent="0.25">
      <c r="A31" s="103" t="str">
        <f t="shared" si="3"/>
        <v>RUSTONResidential32RW4</v>
      </c>
      <c r="B31" s="103" t="s">
        <v>125</v>
      </c>
      <c r="C31" s="103" t="s">
        <v>126</v>
      </c>
      <c r="D31" s="127">
        <v>0</v>
      </c>
      <c r="E31" s="127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30">
        <f t="shared" si="4"/>
        <v>0</v>
      </c>
      <c r="S31" s="175"/>
      <c r="T31" s="105">
        <f t="shared" si="8"/>
        <v>0</v>
      </c>
      <c r="U31" s="105">
        <f t="shared" si="8"/>
        <v>0</v>
      </c>
      <c r="V31" s="105">
        <f t="shared" si="5"/>
        <v>0</v>
      </c>
      <c r="W31" s="105">
        <f t="shared" si="5"/>
        <v>0</v>
      </c>
      <c r="X31" s="105">
        <f t="shared" si="5"/>
        <v>0</v>
      </c>
      <c r="Y31" s="105">
        <f t="shared" si="5"/>
        <v>0</v>
      </c>
      <c r="Z31" s="105">
        <f t="shared" si="5"/>
        <v>0</v>
      </c>
      <c r="AA31" s="105">
        <f t="shared" si="5"/>
        <v>0</v>
      </c>
      <c r="AB31" s="105">
        <f t="shared" si="5"/>
        <v>0</v>
      </c>
      <c r="AC31" s="105">
        <f t="shared" si="5"/>
        <v>0</v>
      </c>
      <c r="AD31" s="105">
        <f t="shared" si="5"/>
        <v>0</v>
      </c>
      <c r="AE31" s="105">
        <f t="shared" si="5"/>
        <v>0</v>
      </c>
      <c r="AF31" s="132">
        <f t="shared" si="6"/>
        <v>0</v>
      </c>
      <c r="AH31" s="103">
        <v>1</v>
      </c>
      <c r="AI31" s="105">
        <f t="shared" si="7"/>
        <v>0</v>
      </c>
    </row>
    <row r="32" spans="1:35" outlineLevel="1" x14ac:dyDescent="0.25">
      <c r="A32" s="103" t="str">
        <f t="shared" si="3"/>
        <v>RUSTONResidential32RW4NR</v>
      </c>
      <c r="B32" s="103" t="s">
        <v>127</v>
      </c>
      <c r="C32" s="103" t="s">
        <v>128</v>
      </c>
      <c r="D32" s="127">
        <v>0</v>
      </c>
      <c r="E32" s="127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30">
        <f t="shared" si="4"/>
        <v>0</v>
      </c>
      <c r="S32" s="175"/>
      <c r="T32" s="105">
        <f t="shared" si="8"/>
        <v>0</v>
      </c>
      <c r="U32" s="105">
        <f t="shared" si="8"/>
        <v>0</v>
      </c>
      <c r="V32" s="105">
        <f t="shared" si="5"/>
        <v>0</v>
      </c>
      <c r="W32" s="105">
        <f t="shared" si="5"/>
        <v>0</v>
      </c>
      <c r="X32" s="105">
        <f t="shared" si="5"/>
        <v>0</v>
      </c>
      <c r="Y32" s="105">
        <f t="shared" si="5"/>
        <v>0</v>
      </c>
      <c r="Z32" s="105">
        <f t="shared" si="5"/>
        <v>0</v>
      </c>
      <c r="AA32" s="105">
        <f t="shared" si="5"/>
        <v>0</v>
      </c>
      <c r="AB32" s="105">
        <f t="shared" si="5"/>
        <v>0</v>
      </c>
      <c r="AC32" s="105">
        <f t="shared" si="5"/>
        <v>0</v>
      </c>
      <c r="AD32" s="105">
        <f t="shared" si="5"/>
        <v>0</v>
      </c>
      <c r="AE32" s="105">
        <f t="shared" si="5"/>
        <v>0</v>
      </c>
      <c r="AF32" s="132">
        <f t="shared" si="6"/>
        <v>0</v>
      </c>
      <c r="AH32" s="103">
        <v>1</v>
      </c>
      <c r="AI32" s="105">
        <f t="shared" si="7"/>
        <v>0</v>
      </c>
    </row>
    <row r="33" spans="1:35" outlineLevel="1" x14ac:dyDescent="0.25">
      <c r="A33" s="103" t="str">
        <f t="shared" si="3"/>
        <v>RUSTONResidential32RW5</v>
      </c>
      <c r="B33" s="103" t="s">
        <v>129</v>
      </c>
      <c r="C33" s="103" t="s">
        <v>130</v>
      </c>
      <c r="D33" s="127">
        <v>0</v>
      </c>
      <c r="E33" s="127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30">
        <f t="shared" si="4"/>
        <v>0</v>
      </c>
      <c r="S33" s="175"/>
      <c r="T33" s="105">
        <f t="shared" si="8"/>
        <v>0</v>
      </c>
      <c r="U33" s="105">
        <f t="shared" si="8"/>
        <v>0</v>
      </c>
      <c r="V33" s="105">
        <f t="shared" si="5"/>
        <v>0</v>
      </c>
      <c r="W33" s="105">
        <f t="shared" si="5"/>
        <v>0</v>
      </c>
      <c r="X33" s="105">
        <f t="shared" si="5"/>
        <v>0</v>
      </c>
      <c r="Y33" s="105">
        <f t="shared" si="5"/>
        <v>0</v>
      </c>
      <c r="Z33" s="105">
        <f t="shared" si="5"/>
        <v>0</v>
      </c>
      <c r="AA33" s="105">
        <f t="shared" si="5"/>
        <v>0</v>
      </c>
      <c r="AB33" s="105">
        <f t="shared" si="5"/>
        <v>0</v>
      </c>
      <c r="AC33" s="105">
        <f t="shared" si="5"/>
        <v>0</v>
      </c>
      <c r="AD33" s="105">
        <f t="shared" si="5"/>
        <v>0</v>
      </c>
      <c r="AE33" s="105">
        <f t="shared" si="5"/>
        <v>0</v>
      </c>
      <c r="AF33" s="132">
        <f t="shared" si="6"/>
        <v>0</v>
      </c>
      <c r="AH33" s="103">
        <v>1</v>
      </c>
      <c r="AI33" s="105">
        <f t="shared" si="7"/>
        <v>0</v>
      </c>
    </row>
    <row r="34" spans="1:35" outlineLevel="1" x14ac:dyDescent="0.25">
      <c r="A34" s="103" t="str">
        <f t="shared" si="3"/>
        <v>RUSTONResidential32RW5NR</v>
      </c>
      <c r="B34" s="103" t="s">
        <v>131</v>
      </c>
      <c r="C34" s="103" t="s">
        <v>132</v>
      </c>
      <c r="D34" s="127">
        <v>0</v>
      </c>
      <c r="E34" s="127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30">
        <f t="shared" si="4"/>
        <v>0</v>
      </c>
      <c r="S34" s="175"/>
      <c r="T34" s="105">
        <f t="shared" si="8"/>
        <v>0</v>
      </c>
      <c r="U34" s="105">
        <f t="shared" si="8"/>
        <v>0</v>
      </c>
      <c r="V34" s="105">
        <f t="shared" si="5"/>
        <v>0</v>
      </c>
      <c r="W34" s="105">
        <f t="shared" si="5"/>
        <v>0</v>
      </c>
      <c r="X34" s="105">
        <f t="shared" si="5"/>
        <v>0</v>
      </c>
      <c r="Y34" s="105">
        <f t="shared" si="5"/>
        <v>0</v>
      </c>
      <c r="Z34" s="105">
        <f t="shared" si="5"/>
        <v>0</v>
      </c>
      <c r="AA34" s="105">
        <f t="shared" si="5"/>
        <v>0</v>
      </c>
      <c r="AB34" s="105">
        <f t="shared" si="5"/>
        <v>0</v>
      </c>
      <c r="AC34" s="105">
        <f t="shared" si="5"/>
        <v>0</v>
      </c>
      <c r="AD34" s="105">
        <f t="shared" si="5"/>
        <v>0</v>
      </c>
      <c r="AE34" s="105">
        <f t="shared" si="5"/>
        <v>0</v>
      </c>
      <c r="AF34" s="132">
        <f t="shared" si="6"/>
        <v>0</v>
      </c>
      <c r="AH34" s="103">
        <v>1</v>
      </c>
      <c r="AI34" s="105">
        <f t="shared" si="7"/>
        <v>0</v>
      </c>
    </row>
    <row r="35" spans="1:35" outlineLevel="1" x14ac:dyDescent="0.25">
      <c r="A35" s="103" t="str">
        <f t="shared" si="3"/>
        <v>RUSTONResidential32RW6</v>
      </c>
      <c r="B35" s="103" t="s">
        <v>133</v>
      </c>
      <c r="C35" s="103" t="s">
        <v>134</v>
      </c>
      <c r="D35" s="127">
        <v>0</v>
      </c>
      <c r="E35" s="127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30">
        <f t="shared" si="4"/>
        <v>0</v>
      </c>
      <c r="S35" s="175"/>
      <c r="T35" s="105">
        <f t="shared" si="8"/>
        <v>0</v>
      </c>
      <c r="U35" s="105">
        <f t="shared" si="8"/>
        <v>0</v>
      </c>
      <c r="V35" s="105">
        <f t="shared" si="5"/>
        <v>0</v>
      </c>
      <c r="W35" s="105">
        <f t="shared" si="5"/>
        <v>0</v>
      </c>
      <c r="X35" s="105">
        <f t="shared" si="5"/>
        <v>0</v>
      </c>
      <c r="Y35" s="105">
        <f t="shared" si="5"/>
        <v>0</v>
      </c>
      <c r="Z35" s="105">
        <f t="shared" si="5"/>
        <v>0</v>
      </c>
      <c r="AA35" s="105">
        <f t="shared" si="5"/>
        <v>0</v>
      </c>
      <c r="AB35" s="105">
        <f t="shared" si="5"/>
        <v>0</v>
      </c>
      <c r="AC35" s="105">
        <f t="shared" si="5"/>
        <v>0</v>
      </c>
      <c r="AD35" s="105">
        <f t="shared" si="5"/>
        <v>0</v>
      </c>
      <c r="AE35" s="105">
        <f t="shared" si="5"/>
        <v>0</v>
      </c>
      <c r="AF35" s="132">
        <f t="shared" si="6"/>
        <v>0</v>
      </c>
      <c r="AH35" s="103">
        <v>1</v>
      </c>
      <c r="AI35" s="105">
        <f t="shared" si="7"/>
        <v>0</v>
      </c>
    </row>
    <row r="36" spans="1:35" outlineLevel="1" x14ac:dyDescent="0.25">
      <c r="A36" s="103" t="str">
        <f t="shared" si="3"/>
        <v>RUSTONResidential35RM1</v>
      </c>
      <c r="B36" s="103" t="s">
        <v>135</v>
      </c>
      <c r="C36" s="103" t="s">
        <v>136</v>
      </c>
      <c r="D36" s="127">
        <v>0</v>
      </c>
      <c r="E36" s="127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30">
        <f t="shared" si="4"/>
        <v>0</v>
      </c>
      <c r="S36" s="175"/>
      <c r="T36" s="105">
        <f t="shared" si="8"/>
        <v>0</v>
      </c>
      <c r="U36" s="105">
        <f t="shared" si="8"/>
        <v>0</v>
      </c>
      <c r="V36" s="105">
        <f t="shared" si="5"/>
        <v>0</v>
      </c>
      <c r="W36" s="105">
        <f t="shared" si="5"/>
        <v>0</v>
      </c>
      <c r="X36" s="105">
        <f t="shared" si="5"/>
        <v>0</v>
      </c>
      <c r="Y36" s="105">
        <f t="shared" si="5"/>
        <v>0</v>
      </c>
      <c r="Z36" s="105">
        <f t="shared" si="5"/>
        <v>0</v>
      </c>
      <c r="AA36" s="105">
        <f t="shared" si="5"/>
        <v>0</v>
      </c>
      <c r="AB36" s="105">
        <f t="shared" si="5"/>
        <v>0</v>
      </c>
      <c r="AC36" s="105">
        <f t="shared" si="5"/>
        <v>0</v>
      </c>
      <c r="AD36" s="105">
        <f t="shared" si="5"/>
        <v>0</v>
      </c>
      <c r="AE36" s="105">
        <f t="shared" si="5"/>
        <v>0</v>
      </c>
      <c r="AF36" s="132">
        <f t="shared" si="6"/>
        <v>0</v>
      </c>
      <c r="AH36" s="103">
        <v>1</v>
      </c>
      <c r="AI36" s="105">
        <f t="shared" si="7"/>
        <v>0</v>
      </c>
    </row>
    <row r="37" spans="1:35" outlineLevel="1" x14ac:dyDescent="0.25">
      <c r="A37" s="103" t="str">
        <f t="shared" si="3"/>
        <v>RUSTONResidential35RW1N</v>
      </c>
      <c r="B37" s="103" t="s">
        <v>137</v>
      </c>
      <c r="C37" s="103" t="s">
        <v>138</v>
      </c>
      <c r="D37" s="127">
        <v>35.729999999999997</v>
      </c>
      <c r="E37" s="127">
        <v>39.664999999999999</v>
      </c>
      <c r="F37" s="129">
        <v>237.99</v>
      </c>
      <c r="G37" s="129">
        <v>237.99</v>
      </c>
      <c r="H37" s="129">
        <v>198.32</v>
      </c>
      <c r="I37" s="129">
        <v>198.32499999999999</v>
      </c>
      <c r="J37" s="129">
        <v>198.32499999999999</v>
      </c>
      <c r="K37" s="129">
        <v>198.32499999999999</v>
      </c>
      <c r="L37" s="129">
        <v>198.32499999999999</v>
      </c>
      <c r="M37" s="129">
        <v>210.5</v>
      </c>
      <c r="N37" s="129">
        <v>210.5</v>
      </c>
      <c r="O37" s="129">
        <v>237.99</v>
      </c>
      <c r="P37" s="129">
        <v>237.99</v>
      </c>
      <c r="Q37" s="129">
        <v>237.99</v>
      </c>
      <c r="R37" s="130">
        <f t="shared" si="4"/>
        <v>2602.5699999999997</v>
      </c>
      <c r="S37" s="175"/>
      <c r="T37" s="105">
        <f t="shared" si="8"/>
        <v>6.6607892527288</v>
      </c>
      <c r="U37" s="105">
        <f t="shared" si="8"/>
        <v>6.6607892527288</v>
      </c>
      <c r="V37" s="105">
        <f t="shared" si="5"/>
        <v>4.9998739442833733</v>
      </c>
      <c r="W37" s="105">
        <f t="shared" si="5"/>
        <v>5</v>
      </c>
      <c r="X37" s="105">
        <f t="shared" si="5"/>
        <v>5</v>
      </c>
      <c r="Y37" s="105">
        <f t="shared" si="5"/>
        <v>5</v>
      </c>
      <c r="Z37" s="105">
        <f t="shared" si="5"/>
        <v>5</v>
      </c>
      <c r="AA37" s="105">
        <f t="shared" si="5"/>
        <v>5.3069456699861339</v>
      </c>
      <c r="AB37" s="105">
        <f t="shared" si="5"/>
        <v>5.3069456699861339</v>
      </c>
      <c r="AC37" s="105">
        <f t="shared" si="5"/>
        <v>6</v>
      </c>
      <c r="AD37" s="105">
        <f t="shared" si="5"/>
        <v>6</v>
      </c>
      <c r="AE37" s="105">
        <f t="shared" si="5"/>
        <v>6</v>
      </c>
      <c r="AF37" s="132">
        <f t="shared" si="6"/>
        <v>5.577945315809437</v>
      </c>
      <c r="AH37" s="103">
        <v>1</v>
      </c>
      <c r="AI37" s="105">
        <f t="shared" si="7"/>
        <v>5.577945315809437</v>
      </c>
    </row>
    <row r="38" spans="1:35" outlineLevel="1" x14ac:dyDescent="0.25">
      <c r="A38" s="103" t="str">
        <f t="shared" si="3"/>
        <v>RUSTONResidential35RW1R</v>
      </c>
      <c r="B38" s="103" t="s">
        <v>139</v>
      </c>
      <c r="C38" s="103" t="s">
        <v>140</v>
      </c>
      <c r="D38" s="127">
        <v>35.729999999999997</v>
      </c>
      <c r="E38" s="127">
        <v>39.664999999999999</v>
      </c>
      <c r="F38" s="129">
        <v>8468.4850000000006</v>
      </c>
      <c r="G38" s="129">
        <v>8428.8250000000007</v>
      </c>
      <c r="H38" s="129">
        <v>8428.82</v>
      </c>
      <c r="I38" s="129">
        <v>8607.3149999999987</v>
      </c>
      <c r="J38" s="129">
        <v>8796.48</v>
      </c>
      <c r="K38" s="129">
        <v>8761.64</v>
      </c>
      <c r="L38" s="129">
        <v>8741.8549999999996</v>
      </c>
      <c r="M38" s="129">
        <v>9067.6749999999993</v>
      </c>
      <c r="N38" s="129">
        <v>9062.0249999999996</v>
      </c>
      <c r="O38" s="129">
        <v>8493.27</v>
      </c>
      <c r="P38" s="129">
        <v>8379.24</v>
      </c>
      <c r="Q38" s="129">
        <v>8324.6999999999989</v>
      </c>
      <c r="R38" s="130">
        <f t="shared" si="4"/>
        <v>103560.33</v>
      </c>
      <c r="S38" s="175"/>
      <c r="T38" s="105">
        <f t="shared" si="8"/>
        <v>237.01329415057378</v>
      </c>
      <c r="U38" s="105">
        <f t="shared" si="8"/>
        <v>235.90330254687942</v>
      </c>
      <c r="V38" s="105">
        <f t="shared" si="5"/>
        <v>212.50018908357492</v>
      </c>
      <c r="W38" s="105">
        <f t="shared" si="5"/>
        <v>217.00025211143321</v>
      </c>
      <c r="X38" s="105">
        <f t="shared" si="5"/>
        <v>221.76931803857303</v>
      </c>
      <c r="Y38" s="105">
        <f t="shared" si="5"/>
        <v>220.89096180511785</v>
      </c>
      <c r="Z38" s="105">
        <f t="shared" si="5"/>
        <v>220.3921593344258</v>
      </c>
      <c r="AA38" s="105">
        <f t="shared" si="5"/>
        <v>228.60645405269128</v>
      </c>
      <c r="AB38" s="105">
        <f t="shared" si="5"/>
        <v>228.46401109290306</v>
      </c>
      <c r="AC38" s="105">
        <f t="shared" si="5"/>
        <v>214.12504727089376</v>
      </c>
      <c r="AD38" s="105">
        <f t="shared" si="5"/>
        <v>211.2502205975041</v>
      </c>
      <c r="AE38" s="105">
        <f t="shared" si="5"/>
        <v>209.87520484053948</v>
      </c>
      <c r="AF38" s="132">
        <f t="shared" si="6"/>
        <v>221.48253457709254</v>
      </c>
      <c r="AH38" s="103">
        <v>1</v>
      </c>
      <c r="AI38" s="105">
        <f t="shared" si="7"/>
        <v>221.48253457709254</v>
      </c>
    </row>
    <row r="39" spans="1:35" outlineLevel="1" x14ac:dyDescent="0.25">
      <c r="A39" s="103" t="str">
        <f t="shared" si="3"/>
        <v>RUSTONResidential64RW1N</v>
      </c>
      <c r="B39" s="103" t="s">
        <v>141</v>
      </c>
      <c r="C39" s="103" t="s">
        <v>142</v>
      </c>
      <c r="D39" s="127">
        <v>0</v>
      </c>
      <c r="E39" s="127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30">
        <f t="shared" si="4"/>
        <v>0</v>
      </c>
      <c r="S39" s="175"/>
      <c r="T39" s="105">
        <f t="shared" si="8"/>
        <v>0</v>
      </c>
      <c r="U39" s="105">
        <f t="shared" si="8"/>
        <v>0</v>
      </c>
      <c r="V39" s="105">
        <f t="shared" si="5"/>
        <v>0</v>
      </c>
      <c r="W39" s="105">
        <f t="shared" si="5"/>
        <v>0</v>
      </c>
      <c r="X39" s="105">
        <f t="shared" si="5"/>
        <v>0</v>
      </c>
      <c r="Y39" s="105">
        <f t="shared" si="5"/>
        <v>0</v>
      </c>
      <c r="Z39" s="105">
        <f t="shared" si="5"/>
        <v>0</v>
      </c>
      <c r="AA39" s="105">
        <f t="shared" si="5"/>
        <v>0</v>
      </c>
      <c r="AB39" s="105">
        <f t="shared" si="5"/>
        <v>0</v>
      </c>
      <c r="AC39" s="105">
        <f t="shared" si="5"/>
        <v>0</v>
      </c>
      <c r="AD39" s="105">
        <f t="shared" si="5"/>
        <v>0</v>
      </c>
      <c r="AE39" s="105">
        <f t="shared" si="5"/>
        <v>0</v>
      </c>
      <c r="AF39" s="132">
        <f t="shared" si="6"/>
        <v>0</v>
      </c>
      <c r="AH39" s="103">
        <v>1</v>
      </c>
      <c r="AI39" s="105">
        <f t="shared" si="7"/>
        <v>0</v>
      </c>
    </row>
    <row r="40" spans="1:35" outlineLevel="1" x14ac:dyDescent="0.25">
      <c r="A40" s="103" t="str">
        <f t="shared" si="3"/>
        <v>RUSTONResidential64RW1R</v>
      </c>
      <c r="B40" s="103" t="s">
        <v>143</v>
      </c>
      <c r="C40" s="103" t="s">
        <v>144</v>
      </c>
      <c r="D40" s="127">
        <v>0</v>
      </c>
      <c r="E40" s="127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30">
        <f t="shared" si="4"/>
        <v>0</v>
      </c>
      <c r="S40" s="175"/>
      <c r="T40" s="105">
        <f t="shared" si="8"/>
        <v>0</v>
      </c>
      <c r="U40" s="105">
        <f t="shared" si="8"/>
        <v>0</v>
      </c>
      <c r="V40" s="105">
        <f t="shared" si="5"/>
        <v>0</v>
      </c>
      <c r="W40" s="105">
        <f t="shared" si="5"/>
        <v>0</v>
      </c>
      <c r="X40" s="105">
        <f t="shared" si="5"/>
        <v>0</v>
      </c>
      <c r="Y40" s="105">
        <f t="shared" si="5"/>
        <v>0</v>
      </c>
      <c r="Z40" s="105">
        <f t="shared" si="5"/>
        <v>0</v>
      </c>
      <c r="AA40" s="105">
        <f t="shared" si="5"/>
        <v>0</v>
      </c>
      <c r="AB40" s="105">
        <f t="shared" si="5"/>
        <v>0</v>
      </c>
      <c r="AC40" s="105">
        <f t="shared" si="5"/>
        <v>0</v>
      </c>
      <c r="AD40" s="105">
        <f t="shared" si="5"/>
        <v>0</v>
      </c>
      <c r="AE40" s="105">
        <f t="shared" si="5"/>
        <v>0</v>
      </c>
      <c r="AF40" s="132">
        <f t="shared" si="6"/>
        <v>0</v>
      </c>
      <c r="AH40" s="103">
        <v>1</v>
      </c>
      <c r="AI40" s="105">
        <f t="shared" si="7"/>
        <v>0</v>
      </c>
    </row>
    <row r="41" spans="1:35" outlineLevel="1" x14ac:dyDescent="0.25">
      <c r="A41" s="103" t="str">
        <f t="shared" si="3"/>
        <v>RUSTONResidential65RM1</v>
      </c>
      <c r="B41" s="103" t="s">
        <v>145</v>
      </c>
      <c r="C41" s="103" t="s">
        <v>146</v>
      </c>
      <c r="D41" s="127">
        <v>0</v>
      </c>
      <c r="E41" s="127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30">
        <f t="shared" si="4"/>
        <v>0</v>
      </c>
      <c r="S41" s="175"/>
      <c r="T41" s="105">
        <f t="shared" si="8"/>
        <v>0</v>
      </c>
      <c r="U41" s="105">
        <f t="shared" si="8"/>
        <v>0</v>
      </c>
      <c r="V41" s="105">
        <f t="shared" si="5"/>
        <v>0</v>
      </c>
      <c r="W41" s="105">
        <f t="shared" si="5"/>
        <v>0</v>
      </c>
      <c r="X41" s="105">
        <f t="shared" si="5"/>
        <v>0</v>
      </c>
      <c r="Y41" s="105">
        <f t="shared" si="5"/>
        <v>0</v>
      </c>
      <c r="Z41" s="105">
        <f t="shared" si="5"/>
        <v>0</v>
      </c>
      <c r="AA41" s="105">
        <f t="shared" si="5"/>
        <v>0</v>
      </c>
      <c r="AB41" s="105">
        <f t="shared" si="5"/>
        <v>0</v>
      </c>
      <c r="AC41" s="105">
        <f t="shared" si="5"/>
        <v>0</v>
      </c>
      <c r="AD41" s="105">
        <f t="shared" si="5"/>
        <v>0</v>
      </c>
      <c r="AE41" s="105">
        <f t="shared" si="5"/>
        <v>0</v>
      </c>
      <c r="AF41" s="132">
        <f t="shared" si="6"/>
        <v>0</v>
      </c>
      <c r="AH41" s="103">
        <v>1</v>
      </c>
      <c r="AI41" s="105">
        <f t="shared" si="7"/>
        <v>0</v>
      </c>
    </row>
    <row r="42" spans="1:35" outlineLevel="1" x14ac:dyDescent="0.25">
      <c r="A42" s="103" t="str">
        <f t="shared" si="3"/>
        <v>RUSTONResidential65RW1N</v>
      </c>
      <c r="B42" s="103" t="s">
        <v>147</v>
      </c>
      <c r="C42" s="103" t="s">
        <v>148</v>
      </c>
      <c r="D42" s="127">
        <v>46.59</v>
      </c>
      <c r="E42" s="127">
        <v>51.88</v>
      </c>
      <c r="F42" s="129">
        <v>51.88</v>
      </c>
      <c r="G42" s="129">
        <v>51.88</v>
      </c>
      <c r="H42" s="129">
        <v>51.88</v>
      </c>
      <c r="I42" s="129">
        <v>51.88</v>
      </c>
      <c r="J42" s="129">
        <v>51.88</v>
      </c>
      <c r="K42" s="129">
        <v>51.88</v>
      </c>
      <c r="L42" s="129">
        <v>51.88</v>
      </c>
      <c r="M42" s="129">
        <v>55.295000000000002</v>
      </c>
      <c r="N42" s="129">
        <v>55.295000000000002</v>
      </c>
      <c r="O42" s="129">
        <v>51.88</v>
      </c>
      <c r="P42" s="129">
        <v>51.88</v>
      </c>
      <c r="Q42" s="129">
        <v>51.88</v>
      </c>
      <c r="R42" s="130">
        <f t="shared" si="4"/>
        <v>629.3900000000001</v>
      </c>
      <c r="S42" s="175"/>
      <c r="T42" s="105">
        <f t="shared" si="8"/>
        <v>1.1135436789010518</v>
      </c>
      <c r="U42" s="105">
        <f t="shared" si="8"/>
        <v>1.1135436789010518</v>
      </c>
      <c r="V42" s="105">
        <f t="shared" si="5"/>
        <v>1</v>
      </c>
      <c r="W42" s="105">
        <f t="shared" si="5"/>
        <v>1</v>
      </c>
      <c r="X42" s="105">
        <f t="shared" si="5"/>
        <v>1</v>
      </c>
      <c r="Y42" s="105">
        <f t="shared" si="5"/>
        <v>1</v>
      </c>
      <c r="Z42" s="105">
        <f t="shared" si="5"/>
        <v>1</v>
      </c>
      <c r="AA42" s="105">
        <f t="shared" si="5"/>
        <v>1.0658249807247493</v>
      </c>
      <c r="AB42" s="105">
        <f t="shared" si="5"/>
        <v>1.0658249807247493</v>
      </c>
      <c r="AC42" s="105">
        <f t="shared" si="5"/>
        <v>1</v>
      </c>
      <c r="AD42" s="105">
        <f t="shared" si="5"/>
        <v>1</v>
      </c>
      <c r="AE42" s="105">
        <f t="shared" si="5"/>
        <v>1</v>
      </c>
      <c r="AF42" s="132">
        <f t="shared" si="6"/>
        <v>1.0298947766043001</v>
      </c>
      <c r="AH42" s="103">
        <v>1</v>
      </c>
      <c r="AI42" s="105">
        <f t="shared" si="7"/>
        <v>1.0298947766043001</v>
      </c>
    </row>
    <row r="43" spans="1:35" outlineLevel="1" x14ac:dyDescent="0.25">
      <c r="A43" s="103" t="str">
        <f t="shared" si="3"/>
        <v>RUSTONResidential65RW1R</v>
      </c>
      <c r="B43" s="103" t="s">
        <v>149</v>
      </c>
      <c r="C43" s="103" t="s">
        <v>150</v>
      </c>
      <c r="D43" s="127">
        <v>46.59</v>
      </c>
      <c r="E43" s="127">
        <v>51.88</v>
      </c>
      <c r="F43" s="129">
        <v>4500.59</v>
      </c>
      <c r="G43" s="129">
        <v>4435.74</v>
      </c>
      <c r="H43" s="129">
        <v>4409.8</v>
      </c>
      <c r="I43" s="129">
        <v>4539.5</v>
      </c>
      <c r="J43" s="129">
        <v>4643.26</v>
      </c>
      <c r="K43" s="129">
        <v>4565.4399999999996</v>
      </c>
      <c r="L43" s="129">
        <v>4808.16</v>
      </c>
      <c r="M43" s="129">
        <v>4800.6350000000002</v>
      </c>
      <c r="N43" s="129">
        <v>4719.0499999999993</v>
      </c>
      <c r="O43" s="129">
        <v>4409.8</v>
      </c>
      <c r="P43" s="129">
        <v>4565.4399999999996</v>
      </c>
      <c r="Q43" s="129">
        <v>4306.04</v>
      </c>
      <c r="R43" s="130">
        <f t="shared" si="4"/>
        <v>54703.455000000009</v>
      </c>
      <c r="S43" s="175"/>
      <c r="T43" s="105">
        <f t="shared" si="8"/>
        <v>96.599914144666229</v>
      </c>
      <c r="U43" s="105">
        <f t="shared" si="8"/>
        <v>95.20798454603991</v>
      </c>
      <c r="V43" s="105">
        <f t="shared" si="5"/>
        <v>85</v>
      </c>
      <c r="W43" s="105">
        <f t="shared" si="5"/>
        <v>87.5</v>
      </c>
      <c r="X43" s="105">
        <f t="shared" si="5"/>
        <v>89.5</v>
      </c>
      <c r="Y43" s="105">
        <f t="shared" si="5"/>
        <v>87.999999999999986</v>
      </c>
      <c r="Z43" s="105">
        <f t="shared" si="5"/>
        <v>92.678488820354659</v>
      </c>
      <c r="AA43" s="105">
        <f t="shared" si="5"/>
        <v>92.533442559753283</v>
      </c>
      <c r="AB43" s="105">
        <f t="shared" si="5"/>
        <v>90.960871241326117</v>
      </c>
      <c r="AC43" s="105">
        <f t="shared" si="5"/>
        <v>85</v>
      </c>
      <c r="AD43" s="105">
        <f t="shared" si="5"/>
        <v>87.999999999999986</v>
      </c>
      <c r="AE43" s="105">
        <f t="shared" si="5"/>
        <v>83</v>
      </c>
      <c r="AF43" s="132">
        <f t="shared" si="6"/>
        <v>89.498391776011701</v>
      </c>
      <c r="AH43" s="103">
        <v>1</v>
      </c>
      <c r="AI43" s="105">
        <f t="shared" si="7"/>
        <v>89.498391776011701</v>
      </c>
    </row>
    <row r="44" spans="1:35" outlineLevel="1" x14ac:dyDescent="0.25">
      <c r="A44" s="103" t="str">
        <f t="shared" si="3"/>
        <v>RUSTONResidential95RM1</v>
      </c>
      <c r="B44" s="103" t="s">
        <v>151</v>
      </c>
      <c r="C44" s="103" t="s">
        <v>152</v>
      </c>
      <c r="D44" s="127">
        <v>0</v>
      </c>
      <c r="E44" s="127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30">
        <f t="shared" si="4"/>
        <v>0</v>
      </c>
      <c r="S44" s="175"/>
      <c r="T44" s="105">
        <f t="shared" si="8"/>
        <v>0</v>
      </c>
      <c r="U44" s="105">
        <f t="shared" si="8"/>
        <v>0</v>
      </c>
      <c r="V44" s="105">
        <f t="shared" si="5"/>
        <v>0</v>
      </c>
      <c r="W44" s="105">
        <f t="shared" si="5"/>
        <v>0</v>
      </c>
      <c r="X44" s="105">
        <f t="shared" si="5"/>
        <v>0</v>
      </c>
      <c r="Y44" s="105">
        <f t="shared" si="5"/>
        <v>0</v>
      </c>
      <c r="Z44" s="105">
        <f t="shared" si="5"/>
        <v>0</v>
      </c>
      <c r="AA44" s="105">
        <f t="shared" si="5"/>
        <v>0</v>
      </c>
      <c r="AB44" s="105">
        <f t="shared" si="5"/>
        <v>0</v>
      </c>
      <c r="AC44" s="105">
        <f t="shared" si="5"/>
        <v>0</v>
      </c>
      <c r="AD44" s="105">
        <f t="shared" si="5"/>
        <v>0</v>
      </c>
      <c r="AE44" s="105">
        <f t="shared" si="5"/>
        <v>0</v>
      </c>
      <c r="AF44" s="132">
        <f t="shared" si="6"/>
        <v>0</v>
      </c>
      <c r="AH44" s="103">
        <v>1</v>
      </c>
      <c r="AI44" s="105">
        <f t="shared" si="7"/>
        <v>0</v>
      </c>
    </row>
    <row r="45" spans="1:35" outlineLevel="1" x14ac:dyDescent="0.25">
      <c r="A45" s="103" t="str">
        <f t="shared" si="3"/>
        <v>RUSTONResidential95RW1N</v>
      </c>
      <c r="B45" s="103" t="s">
        <v>153</v>
      </c>
      <c r="C45" s="103" t="s">
        <v>154</v>
      </c>
      <c r="D45" s="127">
        <v>60.2</v>
      </c>
      <c r="E45" s="127">
        <v>67.12</v>
      </c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9">
        <v>0</v>
      </c>
      <c r="O45" s="129">
        <v>0</v>
      </c>
      <c r="P45" s="129">
        <v>0</v>
      </c>
      <c r="Q45" s="129">
        <v>0</v>
      </c>
      <c r="R45" s="130">
        <f t="shared" si="4"/>
        <v>0</v>
      </c>
      <c r="S45" s="175"/>
      <c r="T45" s="105">
        <f t="shared" si="8"/>
        <v>0</v>
      </c>
      <c r="U45" s="105">
        <f t="shared" si="8"/>
        <v>0</v>
      </c>
      <c r="V45" s="105">
        <f t="shared" si="5"/>
        <v>0</v>
      </c>
      <c r="W45" s="105">
        <f t="shared" si="5"/>
        <v>0</v>
      </c>
      <c r="X45" s="105">
        <f t="shared" si="5"/>
        <v>0</v>
      </c>
      <c r="Y45" s="105">
        <f t="shared" si="5"/>
        <v>0</v>
      </c>
      <c r="Z45" s="105">
        <f t="shared" si="5"/>
        <v>0</v>
      </c>
      <c r="AA45" s="105">
        <f t="shared" si="5"/>
        <v>0</v>
      </c>
      <c r="AB45" s="105">
        <f t="shared" si="5"/>
        <v>0</v>
      </c>
      <c r="AC45" s="105">
        <f t="shared" si="5"/>
        <v>0</v>
      </c>
      <c r="AD45" s="105">
        <f t="shared" si="5"/>
        <v>0</v>
      </c>
      <c r="AE45" s="105">
        <f t="shared" si="5"/>
        <v>0</v>
      </c>
      <c r="AF45" s="132">
        <f t="shared" si="6"/>
        <v>0</v>
      </c>
      <c r="AH45" s="103">
        <v>1</v>
      </c>
      <c r="AI45" s="105">
        <f t="shared" si="7"/>
        <v>0</v>
      </c>
    </row>
    <row r="46" spans="1:35" outlineLevel="1" x14ac:dyDescent="0.25">
      <c r="A46" s="103" t="str">
        <f t="shared" si="3"/>
        <v>RUSTONResidential95RW1R</v>
      </c>
      <c r="B46" s="103" t="s">
        <v>155</v>
      </c>
      <c r="C46" s="103" t="s">
        <v>156</v>
      </c>
      <c r="D46" s="127">
        <v>60.2</v>
      </c>
      <c r="E46" s="127">
        <v>67.12</v>
      </c>
      <c r="F46" s="129">
        <v>1241.7199999999998</v>
      </c>
      <c r="G46" s="129">
        <v>1174.5999999999999</v>
      </c>
      <c r="H46" s="129">
        <v>1073.92</v>
      </c>
      <c r="I46" s="129">
        <v>1174.5999999999999</v>
      </c>
      <c r="J46" s="129">
        <v>1208.1599999999999</v>
      </c>
      <c r="K46" s="129">
        <v>1208.1600000000001</v>
      </c>
      <c r="L46" s="129">
        <v>1190.5250000000001</v>
      </c>
      <c r="M46" s="129">
        <v>1123.97</v>
      </c>
      <c r="N46" s="129">
        <v>1092.97</v>
      </c>
      <c r="O46" s="129">
        <v>1073.92</v>
      </c>
      <c r="P46" s="129">
        <v>1107.48</v>
      </c>
      <c r="Q46" s="129">
        <v>1141.04</v>
      </c>
      <c r="R46" s="130">
        <f t="shared" si="4"/>
        <v>13811.064999999999</v>
      </c>
      <c r="S46" s="175"/>
      <c r="T46" s="105">
        <f t="shared" si="8"/>
        <v>20.626578073089696</v>
      </c>
      <c r="U46" s="105">
        <f t="shared" si="8"/>
        <v>19.511627906976742</v>
      </c>
      <c r="V46" s="105">
        <f t="shared" si="5"/>
        <v>16</v>
      </c>
      <c r="W46" s="105">
        <f t="shared" si="5"/>
        <v>17.499999999999996</v>
      </c>
      <c r="X46" s="105">
        <f t="shared" si="5"/>
        <v>17.999999999999996</v>
      </c>
      <c r="Y46" s="105">
        <f t="shared" si="5"/>
        <v>18</v>
      </c>
      <c r="Z46" s="105">
        <f t="shared" si="5"/>
        <v>17.737261620977353</v>
      </c>
      <c r="AA46" s="105">
        <f t="shared" si="5"/>
        <v>16.74567938021454</v>
      </c>
      <c r="AB46" s="105">
        <f t="shared" si="5"/>
        <v>16.283820023837901</v>
      </c>
      <c r="AC46" s="105">
        <f t="shared" si="5"/>
        <v>16</v>
      </c>
      <c r="AD46" s="105">
        <f t="shared" si="5"/>
        <v>16.5</v>
      </c>
      <c r="AE46" s="105">
        <f t="shared" si="5"/>
        <v>17</v>
      </c>
      <c r="AF46" s="132">
        <f t="shared" si="6"/>
        <v>17.492080583758021</v>
      </c>
      <c r="AH46" s="103">
        <v>1</v>
      </c>
      <c r="AI46" s="105">
        <f t="shared" si="7"/>
        <v>17.492080583758021</v>
      </c>
    </row>
    <row r="47" spans="1:35" outlineLevel="1" x14ac:dyDescent="0.25">
      <c r="A47" s="103" t="str">
        <f t="shared" si="3"/>
        <v>RUSTONResidential96RW1N</v>
      </c>
      <c r="B47" s="103" t="s">
        <v>157</v>
      </c>
      <c r="C47" s="103" t="s">
        <v>158</v>
      </c>
      <c r="D47" s="127">
        <v>0</v>
      </c>
      <c r="E47" s="127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30">
        <f t="shared" si="4"/>
        <v>0</v>
      </c>
      <c r="S47" s="175"/>
      <c r="T47" s="105">
        <f t="shared" si="8"/>
        <v>0</v>
      </c>
      <c r="U47" s="105">
        <f t="shared" si="8"/>
        <v>0</v>
      </c>
      <c r="V47" s="105">
        <f t="shared" si="5"/>
        <v>0</v>
      </c>
      <c r="W47" s="105">
        <f t="shared" si="5"/>
        <v>0</v>
      </c>
      <c r="X47" s="105">
        <f t="shared" si="5"/>
        <v>0</v>
      </c>
      <c r="Y47" s="105">
        <f t="shared" si="5"/>
        <v>0</v>
      </c>
      <c r="Z47" s="105">
        <f t="shared" si="5"/>
        <v>0</v>
      </c>
      <c r="AA47" s="105">
        <f t="shared" si="5"/>
        <v>0</v>
      </c>
      <c r="AB47" s="105">
        <f t="shared" si="5"/>
        <v>0</v>
      </c>
      <c r="AC47" s="105">
        <f t="shared" si="5"/>
        <v>0</v>
      </c>
      <c r="AD47" s="105">
        <f t="shared" si="5"/>
        <v>0</v>
      </c>
      <c r="AE47" s="105">
        <f t="shared" si="5"/>
        <v>0</v>
      </c>
      <c r="AF47" s="132">
        <f t="shared" si="6"/>
        <v>0</v>
      </c>
      <c r="AH47" s="103">
        <v>1</v>
      </c>
      <c r="AI47" s="105">
        <f t="shared" si="7"/>
        <v>0</v>
      </c>
    </row>
    <row r="48" spans="1:35" outlineLevel="1" x14ac:dyDescent="0.25">
      <c r="A48" s="103" t="str">
        <f t="shared" si="3"/>
        <v>RUSTONResidential96RW1R</v>
      </c>
      <c r="B48" s="103" t="s">
        <v>159</v>
      </c>
      <c r="C48" s="103" t="s">
        <v>160</v>
      </c>
      <c r="D48" s="127">
        <v>0</v>
      </c>
      <c r="E48" s="127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30">
        <f t="shared" si="4"/>
        <v>0</v>
      </c>
      <c r="S48" s="175"/>
      <c r="T48" s="105">
        <f t="shared" ref="T48:U70" si="9">+IFERROR(F48/$D48,0)</f>
        <v>0</v>
      </c>
      <c r="U48" s="105">
        <f t="shared" si="9"/>
        <v>0</v>
      </c>
      <c r="V48" s="105">
        <f t="shared" si="5"/>
        <v>0</v>
      </c>
      <c r="W48" s="105">
        <f t="shared" si="5"/>
        <v>0</v>
      </c>
      <c r="X48" s="105">
        <f t="shared" si="5"/>
        <v>0</v>
      </c>
      <c r="Y48" s="105">
        <f t="shared" si="5"/>
        <v>0</v>
      </c>
      <c r="Z48" s="105">
        <f t="shared" si="5"/>
        <v>0</v>
      </c>
      <c r="AA48" s="105">
        <f t="shared" si="5"/>
        <v>0</v>
      </c>
      <c r="AB48" s="105">
        <f t="shared" si="5"/>
        <v>0</v>
      </c>
      <c r="AC48" s="105">
        <f t="shared" si="5"/>
        <v>0</v>
      </c>
      <c r="AD48" s="105">
        <f t="shared" si="5"/>
        <v>0</v>
      </c>
      <c r="AE48" s="105">
        <f t="shared" si="5"/>
        <v>0</v>
      </c>
      <c r="AF48" s="132">
        <f t="shared" si="6"/>
        <v>0</v>
      </c>
      <c r="AH48" s="103">
        <v>1</v>
      </c>
      <c r="AI48" s="105">
        <f t="shared" si="7"/>
        <v>0</v>
      </c>
    </row>
    <row r="49" spans="1:32" outlineLevel="1" x14ac:dyDescent="0.25">
      <c r="A49" s="103" t="str">
        <f t="shared" si="3"/>
        <v>RUSTONResidentialADJRES</v>
      </c>
      <c r="B49" s="103" t="s">
        <v>161</v>
      </c>
      <c r="C49" s="103" t="s">
        <v>162</v>
      </c>
      <c r="D49" s="127">
        <v>0</v>
      </c>
      <c r="E49" s="127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30">
        <f t="shared" si="4"/>
        <v>0</v>
      </c>
      <c r="S49" s="175"/>
      <c r="T49" s="105">
        <f t="shared" si="9"/>
        <v>0</v>
      </c>
      <c r="U49" s="105">
        <f t="shared" si="9"/>
        <v>0</v>
      </c>
      <c r="V49" s="105">
        <f t="shared" si="5"/>
        <v>0</v>
      </c>
      <c r="W49" s="105">
        <f t="shared" si="5"/>
        <v>0</v>
      </c>
      <c r="X49" s="105">
        <f t="shared" si="5"/>
        <v>0</v>
      </c>
      <c r="Y49" s="105">
        <f t="shared" si="5"/>
        <v>0</v>
      </c>
      <c r="Z49" s="105">
        <f t="shared" si="5"/>
        <v>0</v>
      </c>
      <c r="AA49" s="105">
        <f t="shared" si="5"/>
        <v>0</v>
      </c>
      <c r="AB49" s="105">
        <f t="shared" si="5"/>
        <v>0</v>
      </c>
      <c r="AC49" s="105">
        <f t="shared" si="5"/>
        <v>0</v>
      </c>
      <c r="AD49" s="105">
        <f t="shared" si="5"/>
        <v>0</v>
      </c>
      <c r="AE49" s="105">
        <f t="shared" si="5"/>
        <v>0</v>
      </c>
      <c r="AF49" s="105">
        <f t="shared" si="6"/>
        <v>0</v>
      </c>
    </row>
    <row r="50" spans="1:32" outlineLevel="1" x14ac:dyDescent="0.25">
      <c r="A50" s="103" t="str">
        <f t="shared" si="3"/>
        <v>RUSTONResidentialCARRY-RES</v>
      </c>
      <c r="B50" s="103" t="s">
        <v>163</v>
      </c>
      <c r="C50" s="103" t="s">
        <v>164</v>
      </c>
      <c r="D50" s="127">
        <v>0</v>
      </c>
      <c r="E50" s="127">
        <v>0</v>
      </c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30">
        <f t="shared" si="4"/>
        <v>0</v>
      </c>
      <c r="S50" s="175"/>
      <c r="T50" s="105">
        <f t="shared" si="9"/>
        <v>0</v>
      </c>
      <c r="U50" s="105">
        <f t="shared" si="9"/>
        <v>0</v>
      </c>
      <c r="V50" s="105">
        <f t="shared" ref="V50:AE70" si="10">+IFERROR(H50/$E50,0)</f>
        <v>0</v>
      </c>
      <c r="W50" s="105">
        <f t="shared" si="10"/>
        <v>0</v>
      </c>
      <c r="X50" s="105">
        <f t="shared" si="10"/>
        <v>0</v>
      </c>
      <c r="Y50" s="105">
        <f t="shared" si="10"/>
        <v>0</v>
      </c>
      <c r="Z50" s="105">
        <f t="shared" si="10"/>
        <v>0</v>
      </c>
      <c r="AA50" s="105">
        <f t="shared" si="10"/>
        <v>0</v>
      </c>
      <c r="AB50" s="105">
        <f t="shared" si="10"/>
        <v>0</v>
      </c>
      <c r="AC50" s="105">
        <f t="shared" si="10"/>
        <v>0</v>
      </c>
      <c r="AD50" s="105">
        <f t="shared" si="10"/>
        <v>0</v>
      </c>
      <c r="AE50" s="105">
        <f t="shared" si="10"/>
        <v>0</v>
      </c>
      <c r="AF50" s="105">
        <f t="shared" si="6"/>
        <v>0</v>
      </c>
    </row>
    <row r="51" spans="1:32" outlineLevel="1" x14ac:dyDescent="0.25">
      <c r="A51" s="103" t="str">
        <f t="shared" si="3"/>
        <v>RUSTONResidentialDELTOT</v>
      </c>
      <c r="B51" s="103" t="s">
        <v>165</v>
      </c>
      <c r="C51" s="103" t="s">
        <v>166</v>
      </c>
      <c r="D51" s="127">
        <v>0</v>
      </c>
      <c r="E51" s="127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30">
        <f t="shared" si="4"/>
        <v>0</v>
      </c>
      <c r="S51" s="175"/>
      <c r="T51" s="105">
        <f t="shared" si="9"/>
        <v>0</v>
      </c>
      <c r="U51" s="105">
        <f t="shared" si="9"/>
        <v>0</v>
      </c>
      <c r="V51" s="105">
        <f t="shared" si="10"/>
        <v>0</v>
      </c>
      <c r="W51" s="105">
        <f t="shared" si="10"/>
        <v>0</v>
      </c>
      <c r="X51" s="105">
        <f t="shared" si="10"/>
        <v>0</v>
      </c>
      <c r="Y51" s="105">
        <f t="shared" si="10"/>
        <v>0</v>
      </c>
      <c r="Z51" s="105">
        <f t="shared" si="10"/>
        <v>0</v>
      </c>
      <c r="AA51" s="105">
        <f t="shared" si="10"/>
        <v>0</v>
      </c>
      <c r="AB51" s="105">
        <f t="shared" si="10"/>
        <v>0</v>
      </c>
      <c r="AC51" s="105">
        <f t="shared" si="10"/>
        <v>0</v>
      </c>
      <c r="AD51" s="105">
        <f t="shared" si="10"/>
        <v>0</v>
      </c>
      <c r="AE51" s="105">
        <f t="shared" si="10"/>
        <v>0</v>
      </c>
      <c r="AF51" s="105">
        <f t="shared" si="6"/>
        <v>0</v>
      </c>
    </row>
    <row r="52" spans="1:32" outlineLevel="1" x14ac:dyDescent="0.25">
      <c r="A52" s="103" t="str">
        <f t="shared" si="3"/>
        <v>RUSTONResidentialDRIVEPRVT-RES</v>
      </c>
      <c r="B52" s="103" t="s">
        <v>167</v>
      </c>
      <c r="C52" s="103" t="s">
        <v>168</v>
      </c>
      <c r="D52" s="127">
        <v>0</v>
      </c>
      <c r="E52" s="127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30">
        <f t="shared" si="4"/>
        <v>0</v>
      </c>
      <c r="S52" s="175"/>
      <c r="T52" s="105">
        <f t="shared" si="9"/>
        <v>0</v>
      </c>
      <c r="U52" s="105">
        <f t="shared" si="9"/>
        <v>0</v>
      </c>
      <c r="V52" s="105">
        <f t="shared" si="10"/>
        <v>0</v>
      </c>
      <c r="W52" s="105">
        <f t="shared" si="10"/>
        <v>0</v>
      </c>
      <c r="X52" s="105">
        <f t="shared" si="10"/>
        <v>0</v>
      </c>
      <c r="Y52" s="105">
        <f t="shared" si="10"/>
        <v>0</v>
      </c>
      <c r="Z52" s="105">
        <f t="shared" si="10"/>
        <v>0</v>
      </c>
      <c r="AA52" s="105">
        <f t="shared" si="10"/>
        <v>0</v>
      </c>
      <c r="AB52" s="105">
        <f t="shared" si="10"/>
        <v>0</v>
      </c>
      <c r="AC52" s="105">
        <f t="shared" si="10"/>
        <v>0</v>
      </c>
      <c r="AD52" s="105">
        <f t="shared" si="10"/>
        <v>0</v>
      </c>
      <c r="AE52" s="105">
        <f t="shared" si="10"/>
        <v>0</v>
      </c>
      <c r="AF52" s="105">
        <f t="shared" si="6"/>
        <v>0</v>
      </c>
    </row>
    <row r="53" spans="1:32" outlineLevel="1" x14ac:dyDescent="0.25">
      <c r="A53" s="103" t="str">
        <f t="shared" si="3"/>
        <v>RUSTONResidentialDRVNRE1</v>
      </c>
      <c r="B53" s="103" t="s">
        <v>169</v>
      </c>
      <c r="C53" s="103" t="s">
        <v>170</v>
      </c>
      <c r="D53" s="127">
        <v>0</v>
      </c>
      <c r="E53" s="127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30">
        <f t="shared" si="4"/>
        <v>0</v>
      </c>
      <c r="S53" s="175"/>
      <c r="T53" s="105">
        <f t="shared" si="9"/>
        <v>0</v>
      </c>
      <c r="U53" s="105">
        <f t="shared" si="9"/>
        <v>0</v>
      </c>
      <c r="V53" s="105">
        <f t="shared" si="10"/>
        <v>0</v>
      </c>
      <c r="W53" s="105">
        <f t="shared" si="10"/>
        <v>0</v>
      </c>
      <c r="X53" s="105">
        <f t="shared" si="10"/>
        <v>0</v>
      </c>
      <c r="Y53" s="105">
        <f t="shared" si="10"/>
        <v>0</v>
      </c>
      <c r="Z53" s="105">
        <f t="shared" si="10"/>
        <v>0</v>
      </c>
      <c r="AA53" s="105">
        <f t="shared" si="10"/>
        <v>0</v>
      </c>
      <c r="AB53" s="105">
        <f t="shared" si="10"/>
        <v>0</v>
      </c>
      <c r="AC53" s="105">
        <f t="shared" si="10"/>
        <v>0</v>
      </c>
      <c r="AD53" s="105">
        <f t="shared" si="10"/>
        <v>0</v>
      </c>
      <c r="AE53" s="105">
        <f t="shared" si="10"/>
        <v>0</v>
      </c>
      <c r="AF53" s="105">
        <f t="shared" si="6"/>
        <v>0</v>
      </c>
    </row>
    <row r="54" spans="1:32" outlineLevel="1" x14ac:dyDescent="0.25">
      <c r="A54" s="103" t="str">
        <f t="shared" si="3"/>
        <v>RUSTONResidentialDRVNRW1</v>
      </c>
      <c r="B54" s="103" t="s">
        <v>171</v>
      </c>
      <c r="C54" s="103" t="s">
        <v>172</v>
      </c>
      <c r="D54" s="127">
        <v>19.62</v>
      </c>
      <c r="E54" s="127">
        <v>21.64</v>
      </c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9">
        <v>0</v>
      </c>
      <c r="O54" s="129">
        <v>0</v>
      </c>
      <c r="P54" s="129">
        <v>0</v>
      </c>
      <c r="Q54" s="129">
        <v>0</v>
      </c>
      <c r="R54" s="130">
        <f t="shared" si="4"/>
        <v>0</v>
      </c>
      <c r="S54" s="175"/>
      <c r="T54" s="105">
        <f t="shared" si="9"/>
        <v>0</v>
      </c>
      <c r="U54" s="105">
        <f t="shared" si="9"/>
        <v>0</v>
      </c>
      <c r="V54" s="105">
        <f t="shared" si="10"/>
        <v>0</v>
      </c>
      <c r="W54" s="105">
        <f t="shared" si="10"/>
        <v>0</v>
      </c>
      <c r="X54" s="105">
        <f t="shared" si="10"/>
        <v>0</v>
      </c>
      <c r="Y54" s="105">
        <f t="shared" si="10"/>
        <v>0</v>
      </c>
      <c r="Z54" s="105">
        <f t="shared" si="10"/>
        <v>0</v>
      </c>
      <c r="AA54" s="105">
        <f t="shared" si="10"/>
        <v>0</v>
      </c>
      <c r="AB54" s="105">
        <f t="shared" si="10"/>
        <v>0</v>
      </c>
      <c r="AC54" s="105">
        <f t="shared" si="10"/>
        <v>0</v>
      </c>
      <c r="AD54" s="105">
        <f t="shared" si="10"/>
        <v>0</v>
      </c>
      <c r="AE54" s="105">
        <f t="shared" si="10"/>
        <v>0</v>
      </c>
      <c r="AF54" s="105">
        <f t="shared" si="6"/>
        <v>0</v>
      </c>
    </row>
    <row r="55" spans="1:32" outlineLevel="1" x14ac:dyDescent="0.25">
      <c r="A55" s="103" t="str">
        <f t="shared" si="3"/>
        <v>RUSTONResidentialDRVNRW2</v>
      </c>
      <c r="B55" s="103" t="s">
        <v>173</v>
      </c>
      <c r="C55" s="103" t="s">
        <v>174</v>
      </c>
      <c r="D55" s="127">
        <v>0</v>
      </c>
      <c r="E55" s="127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30">
        <f t="shared" si="4"/>
        <v>0</v>
      </c>
      <c r="S55" s="175"/>
      <c r="T55" s="105">
        <f t="shared" si="9"/>
        <v>0</v>
      </c>
      <c r="U55" s="105">
        <f t="shared" si="9"/>
        <v>0</v>
      </c>
      <c r="V55" s="105">
        <f t="shared" si="10"/>
        <v>0</v>
      </c>
      <c r="W55" s="105">
        <f t="shared" si="10"/>
        <v>0</v>
      </c>
      <c r="X55" s="105">
        <f t="shared" si="10"/>
        <v>0</v>
      </c>
      <c r="Y55" s="105">
        <f t="shared" si="10"/>
        <v>0</v>
      </c>
      <c r="Z55" s="105">
        <f t="shared" si="10"/>
        <v>0</v>
      </c>
      <c r="AA55" s="105">
        <f t="shared" si="10"/>
        <v>0</v>
      </c>
      <c r="AB55" s="105">
        <f t="shared" si="10"/>
        <v>0</v>
      </c>
      <c r="AC55" s="105">
        <f t="shared" si="10"/>
        <v>0</v>
      </c>
      <c r="AD55" s="105">
        <f t="shared" si="10"/>
        <v>0</v>
      </c>
      <c r="AE55" s="105">
        <f t="shared" si="10"/>
        <v>0</v>
      </c>
      <c r="AF55" s="105">
        <f t="shared" si="6"/>
        <v>0</v>
      </c>
    </row>
    <row r="56" spans="1:32" outlineLevel="1" x14ac:dyDescent="0.25">
      <c r="A56" s="103" t="str">
        <f t="shared" si="3"/>
        <v>RUSTONResidentialGWCR</v>
      </c>
      <c r="B56" s="103" t="s">
        <v>175</v>
      </c>
      <c r="C56" s="103" t="s">
        <v>176</v>
      </c>
      <c r="D56" s="127">
        <v>0</v>
      </c>
      <c r="E56" s="127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-5</v>
      </c>
      <c r="K56" s="129">
        <v>0</v>
      </c>
      <c r="L56" s="129">
        <v>0</v>
      </c>
      <c r="M56" s="129">
        <v>0</v>
      </c>
      <c r="N56" s="129">
        <v>0</v>
      </c>
      <c r="O56" s="129">
        <v>0</v>
      </c>
      <c r="P56" s="129">
        <v>0</v>
      </c>
      <c r="Q56" s="129">
        <v>0</v>
      </c>
      <c r="R56" s="130">
        <f t="shared" si="4"/>
        <v>-5</v>
      </c>
      <c r="S56" s="175"/>
      <c r="T56" s="105">
        <f t="shared" si="9"/>
        <v>0</v>
      </c>
      <c r="U56" s="105">
        <f t="shared" si="9"/>
        <v>0</v>
      </c>
      <c r="V56" s="105">
        <f t="shared" si="10"/>
        <v>0</v>
      </c>
      <c r="W56" s="105">
        <f t="shared" si="10"/>
        <v>0</v>
      </c>
      <c r="X56" s="105">
        <f t="shared" si="10"/>
        <v>0</v>
      </c>
      <c r="Y56" s="105">
        <f t="shared" si="10"/>
        <v>0</v>
      </c>
      <c r="Z56" s="105">
        <f t="shared" si="10"/>
        <v>0</v>
      </c>
      <c r="AA56" s="105">
        <f t="shared" si="10"/>
        <v>0</v>
      </c>
      <c r="AB56" s="105">
        <f t="shared" si="10"/>
        <v>0</v>
      </c>
      <c r="AC56" s="105">
        <f t="shared" si="10"/>
        <v>0</v>
      </c>
      <c r="AD56" s="105">
        <f t="shared" si="10"/>
        <v>0</v>
      </c>
      <c r="AE56" s="105">
        <f t="shared" si="10"/>
        <v>0</v>
      </c>
      <c r="AF56" s="105">
        <f t="shared" si="6"/>
        <v>0</v>
      </c>
    </row>
    <row r="57" spans="1:32" outlineLevel="1" x14ac:dyDescent="0.25">
      <c r="A57" s="103" t="str">
        <f t="shared" si="3"/>
        <v>RUSTONResidentialIMPCNR1</v>
      </c>
      <c r="B57" s="103" t="s">
        <v>177</v>
      </c>
      <c r="C57" s="103" t="s">
        <v>178</v>
      </c>
      <c r="D57" s="127">
        <v>0</v>
      </c>
      <c r="E57" s="127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30">
        <f t="shared" si="4"/>
        <v>0</v>
      </c>
      <c r="S57" s="175"/>
      <c r="T57" s="105">
        <f t="shared" si="9"/>
        <v>0</v>
      </c>
      <c r="U57" s="105">
        <f t="shared" si="9"/>
        <v>0</v>
      </c>
      <c r="V57" s="105">
        <f t="shared" si="10"/>
        <v>0</v>
      </c>
      <c r="W57" s="105">
        <f t="shared" si="10"/>
        <v>0</v>
      </c>
      <c r="X57" s="105">
        <f t="shared" si="10"/>
        <v>0</v>
      </c>
      <c r="Y57" s="105">
        <f t="shared" si="10"/>
        <v>0</v>
      </c>
      <c r="Z57" s="105">
        <f t="shared" si="10"/>
        <v>0</v>
      </c>
      <c r="AA57" s="105">
        <f t="shared" si="10"/>
        <v>0</v>
      </c>
      <c r="AB57" s="105">
        <f t="shared" si="10"/>
        <v>0</v>
      </c>
      <c r="AC57" s="105">
        <f t="shared" si="10"/>
        <v>0</v>
      </c>
      <c r="AD57" s="105">
        <f t="shared" si="10"/>
        <v>0</v>
      </c>
      <c r="AE57" s="105">
        <f t="shared" si="10"/>
        <v>0</v>
      </c>
      <c r="AF57" s="105">
        <f t="shared" si="6"/>
        <v>0</v>
      </c>
    </row>
    <row r="58" spans="1:32" outlineLevel="1" x14ac:dyDescent="0.25">
      <c r="A58" s="103" t="str">
        <f t="shared" si="3"/>
        <v>RUSTONResidentialIMPCNR2</v>
      </c>
      <c r="B58" s="103" t="s">
        <v>179</v>
      </c>
      <c r="C58" s="103" t="s">
        <v>180</v>
      </c>
      <c r="D58" s="127">
        <v>0</v>
      </c>
      <c r="E58" s="127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30">
        <f t="shared" si="4"/>
        <v>0</v>
      </c>
      <c r="S58" s="175"/>
      <c r="T58" s="105">
        <f t="shared" si="9"/>
        <v>0</v>
      </c>
      <c r="U58" s="105">
        <f t="shared" si="9"/>
        <v>0</v>
      </c>
      <c r="V58" s="105">
        <f t="shared" si="10"/>
        <v>0</v>
      </c>
      <c r="W58" s="105">
        <f t="shared" si="10"/>
        <v>0</v>
      </c>
      <c r="X58" s="105">
        <f t="shared" si="10"/>
        <v>0</v>
      </c>
      <c r="Y58" s="105">
        <f t="shared" si="10"/>
        <v>0</v>
      </c>
      <c r="Z58" s="105">
        <f t="shared" si="10"/>
        <v>0</v>
      </c>
      <c r="AA58" s="105">
        <f t="shared" si="10"/>
        <v>0</v>
      </c>
      <c r="AB58" s="105">
        <f t="shared" si="10"/>
        <v>0</v>
      </c>
      <c r="AC58" s="105">
        <f t="shared" si="10"/>
        <v>0</v>
      </c>
      <c r="AD58" s="105">
        <f t="shared" si="10"/>
        <v>0</v>
      </c>
      <c r="AE58" s="105">
        <f t="shared" si="10"/>
        <v>0</v>
      </c>
      <c r="AF58" s="105">
        <f t="shared" si="6"/>
        <v>0</v>
      </c>
    </row>
    <row r="59" spans="1:32" outlineLevel="1" x14ac:dyDescent="0.25">
      <c r="A59" s="103" t="str">
        <f t="shared" si="3"/>
        <v>RUSTONResidentialOBSR</v>
      </c>
      <c r="B59" s="103" t="s">
        <v>181</v>
      </c>
      <c r="C59" s="103" t="s">
        <v>182</v>
      </c>
      <c r="D59" s="127">
        <v>0</v>
      </c>
      <c r="E59" s="127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30">
        <f t="shared" si="4"/>
        <v>0</v>
      </c>
      <c r="S59" s="175"/>
      <c r="T59" s="105">
        <f t="shared" si="9"/>
        <v>0</v>
      </c>
      <c r="U59" s="105">
        <f t="shared" si="9"/>
        <v>0</v>
      </c>
      <c r="V59" s="105">
        <f t="shared" si="10"/>
        <v>0</v>
      </c>
      <c r="W59" s="105">
        <f t="shared" si="10"/>
        <v>0</v>
      </c>
      <c r="X59" s="105">
        <f t="shared" si="10"/>
        <v>0</v>
      </c>
      <c r="Y59" s="105">
        <f t="shared" si="10"/>
        <v>0</v>
      </c>
      <c r="Z59" s="105">
        <f t="shared" si="10"/>
        <v>0</v>
      </c>
      <c r="AA59" s="105">
        <f t="shared" si="10"/>
        <v>0</v>
      </c>
      <c r="AB59" s="105">
        <f t="shared" si="10"/>
        <v>0</v>
      </c>
      <c r="AC59" s="105">
        <f t="shared" si="10"/>
        <v>0</v>
      </c>
      <c r="AD59" s="105">
        <f t="shared" si="10"/>
        <v>0</v>
      </c>
      <c r="AE59" s="105">
        <f t="shared" si="10"/>
        <v>0</v>
      </c>
      <c r="AF59" s="105">
        <f t="shared" si="6"/>
        <v>0</v>
      </c>
    </row>
    <row r="60" spans="1:32" outlineLevel="1" x14ac:dyDescent="0.25">
      <c r="A60" s="103" t="str">
        <f t="shared" si="3"/>
        <v>RUSTONResidentialOS</v>
      </c>
      <c r="B60" s="103" t="s">
        <v>183</v>
      </c>
      <c r="C60" s="103" t="s">
        <v>184</v>
      </c>
      <c r="D60" s="127">
        <v>0</v>
      </c>
      <c r="E60" s="127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30">
        <f t="shared" si="4"/>
        <v>0</v>
      </c>
      <c r="S60" s="175"/>
      <c r="T60" s="105">
        <f t="shared" si="9"/>
        <v>0</v>
      </c>
      <c r="U60" s="105">
        <f t="shared" si="9"/>
        <v>0</v>
      </c>
      <c r="V60" s="105">
        <f t="shared" si="10"/>
        <v>0</v>
      </c>
      <c r="W60" s="105">
        <f t="shared" si="10"/>
        <v>0</v>
      </c>
      <c r="X60" s="105">
        <f t="shared" si="10"/>
        <v>0</v>
      </c>
      <c r="Y60" s="105">
        <f t="shared" si="10"/>
        <v>0</v>
      </c>
      <c r="Z60" s="105">
        <f t="shared" si="10"/>
        <v>0</v>
      </c>
      <c r="AA60" s="105">
        <f t="shared" si="10"/>
        <v>0</v>
      </c>
      <c r="AB60" s="105">
        <f t="shared" si="10"/>
        <v>0</v>
      </c>
      <c r="AC60" s="105">
        <f t="shared" si="10"/>
        <v>0</v>
      </c>
      <c r="AD60" s="105">
        <f t="shared" si="10"/>
        <v>0</v>
      </c>
      <c r="AE60" s="105">
        <f t="shared" si="10"/>
        <v>0</v>
      </c>
      <c r="AF60" s="132">
        <f t="shared" si="6"/>
        <v>0</v>
      </c>
    </row>
    <row r="61" spans="1:32" outlineLevel="1" x14ac:dyDescent="0.25">
      <c r="A61" s="103" t="str">
        <f t="shared" si="3"/>
        <v>RUSTONResidentialOSOW</v>
      </c>
      <c r="B61" s="103" t="s">
        <v>185</v>
      </c>
      <c r="C61" s="103" t="s">
        <v>186</v>
      </c>
      <c r="D61" s="127">
        <v>0</v>
      </c>
      <c r="E61" s="127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30">
        <f t="shared" si="4"/>
        <v>0</v>
      </c>
      <c r="S61" s="175"/>
      <c r="T61" s="105">
        <f t="shared" si="9"/>
        <v>0</v>
      </c>
      <c r="U61" s="105">
        <f t="shared" si="9"/>
        <v>0</v>
      </c>
      <c r="V61" s="105">
        <f t="shared" si="10"/>
        <v>0</v>
      </c>
      <c r="W61" s="105">
        <f t="shared" si="10"/>
        <v>0</v>
      </c>
      <c r="X61" s="105">
        <f t="shared" si="10"/>
        <v>0</v>
      </c>
      <c r="Y61" s="105">
        <f t="shared" si="10"/>
        <v>0</v>
      </c>
      <c r="Z61" s="105">
        <f t="shared" si="10"/>
        <v>0</v>
      </c>
      <c r="AA61" s="105">
        <f t="shared" si="10"/>
        <v>0</v>
      </c>
      <c r="AB61" s="105">
        <f t="shared" si="10"/>
        <v>0</v>
      </c>
      <c r="AC61" s="105">
        <f t="shared" si="10"/>
        <v>0</v>
      </c>
      <c r="AD61" s="105">
        <f t="shared" si="10"/>
        <v>0</v>
      </c>
      <c r="AE61" s="105">
        <f t="shared" si="10"/>
        <v>0</v>
      </c>
      <c r="AF61" s="132">
        <f t="shared" si="6"/>
        <v>0</v>
      </c>
    </row>
    <row r="62" spans="1:32" outlineLevel="1" x14ac:dyDescent="0.25">
      <c r="A62" s="103" t="str">
        <f t="shared" si="3"/>
        <v>RUSTONResidentialOW</v>
      </c>
      <c r="B62" s="103" t="s">
        <v>187</v>
      </c>
      <c r="C62" s="103" t="s">
        <v>188</v>
      </c>
      <c r="D62" s="127">
        <v>0</v>
      </c>
      <c r="E62" s="127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30">
        <f t="shared" si="4"/>
        <v>0</v>
      </c>
      <c r="S62" s="175"/>
      <c r="T62" s="105">
        <f t="shared" si="9"/>
        <v>0</v>
      </c>
      <c r="U62" s="105">
        <f t="shared" si="9"/>
        <v>0</v>
      </c>
      <c r="V62" s="105">
        <f t="shared" si="10"/>
        <v>0</v>
      </c>
      <c r="W62" s="105">
        <f t="shared" si="10"/>
        <v>0</v>
      </c>
      <c r="X62" s="105">
        <f t="shared" si="10"/>
        <v>0</v>
      </c>
      <c r="Y62" s="105">
        <f t="shared" si="10"/>
        <v>0</v>
      </c>
      <c r="Z62" s="105">
        <f t="shared" si="10"/>
        <v>0</v>
      </c>
      <c r="AA62" s="105">
        <f t="shared" si="10"/>
        <v>0</v>
      </c>
      <c r="AB62" s="105">
        <f t="shared" si="10"/>
        <v>0</v>
      </c>
      <c r="AC62" s="105">
        <f t="shared" si="10"/>
        <v>0</v>
      </c>
      <c r="AD62" s="105">
        <f t="shared" si="10"/>
        <v>0</v>
      </c>
      <c r="AE62" s="105">
        <f t="shared" si="10"/>
        <v>0</v>
      </c>
      <c r="AF62" s="132">
        <f t="shared" si="6"/>
        <v>0</v>
      </c>
    </row>
    <row r="63" spans="1:32" outlineLevel="1" x14ac:dyDescent="0.25">
      <c r="A63" s="103" t="str">
        <f t="shared" si="3"/>
        <v>RUSTONResidentialPACKLC</v>
      </c>
      <c r="B63" s="103" t="s">
        <v>189</v>
      </c>
      <c r="C63" s="103" t="s">
        <v>190</v>
      </c>
      <c r="D63" s="127">
        <v>19.62</v>
      </c>
      <c r="E63" s="127">
        <v>21.64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30">
        <f t="shared" si="4"/>
        <v>0</v>
      </c>
      <c r="S63" s="175"/>
      <c r="T63" s="105">
        <f t="shared" si="9"/>
        <v>0</v>
      </c>
      <c r="U63" s="105">
        <f t="shared" si="9"/>
        <v>0</v>
      </c>
      <c r="V63" s="105">
        <f t="shared" si="10"/>
        <v>0</v>
      </c>
      <c r="W63" s="105">
        <f t="shared" si="10"/>
        <v>0</v>
      </c>
      <c r="X63" s="105">
        <f t="shared" si="10"/>
        <v>0</v>
      </c>
      <c r="Y63" s="105">
        <f t="shared" si="10"/>
        <v>0</v>
      </c>
      <c r="Z63" s="105">
        <f t="shared" si="10"/>
        <v>0</v>
      </c>
      <c r="AA63" s="105">
        <f t="shared" si="10"/>
        <v>0</v>
      </c>
      <c r="AB63" s="105">
        <f t="shared" si="10"/>
        <v>0</v>
      </c>
      <c r="AC63" s="105">
        <f t="shared" si="10"/>
        <v>0</v>
      </c>
      <c r="AD63" s="105">
        <f t="shared" si="10"/>
        <v>0</v>
      </c>
      <c r="AE63" s="105">
        <f t="shared" si="10"/>
        <v>0</v>
      </c>
      <c r="AF63" s="105">
        <f t="shared" si="6"/>
        <v>0</v>
      </c>
    </row>
    <row r="64" spans="1:32" outlineLevel="1" x14ac:dyDescent="0.25">
      <c r="A64" s="103" t="str">
        <f t="shared" si="3"/>
        <v>RUSTONResidentialPACKR</v>
      </c>
      <c r="B64" s="103" t="s">
        <v>191</v>
      </c>
      <c r="C64" s="103" t="s">
        <v>192</v>
      </c>
      <c r="D64" s="127">
        <v>0</v>
      </c>
      <c r="E64" s="127">
        <v>0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29">
        <v>0</v>
      </c>
      <c r="O64" s="129">
        <v>0</v>
      </c>
      <c r="P64" s="129">
        <v>0</v>
      </c>
      <c r="Q64" s="129">
        <v>0</v>
      </c>
      <c r="R64" s="130">
        <f t="shared" si="4"/>
        <v>0</v>
      </c>
      <c r="S64" s="175"/>
      <c r="T64" s="105">
        <f t="shared" si="9"/>
        <v>0</v>
      </c>
      <c r="U64" s="105">
        <f t="shared" si="9"/>
        <v>0</v>
      </c>
      <c r="V64" s="105">
        <f t="shared" si="10"/>
        <v>0</v>
      </c>
      <c r="W64" s="105">
        <f t="shared" si="10"/>
        <v>0</v>
      </c>
      <c r="X64" s="105">
        <f t="shared" si="10"/>
        <v>0</v>
      </c>
      <c r="Y64" s="105">
        <f t="shared" si="10"/>
        <v>0</v>
      </c>
      <c r="Z64" s="105">
        <f t="shared" si="10"/>
        <v>0</v>
      </c>
      <c r="AA64" s="105">
        <f t="shared" si="10"/>
        <v>0</v>
      </c>
      <c r="AB64" s="105">
        <f t="shared" si="10"/>
        <v>0</v>
      </c>
      <c r="AC64" s="105">
        <f t="shared" si="10"/>
        <v>0</v>
      </c>
      <c r="AD64" s="105">
        <f t="shared" si="10"/>
        <v>0</v>
      </c>
      <c r="AE64" s="105">
        <f t="shared" si="10"/>
        <v>0</v>
      </c>
      <c r="AF64" s="105">
        <f t="shared" si="6"/>
        <v>0</v>
      </c>
    </row>
    <row r="65" spans="1:35" outlineLevel="1" x14ac:dyDescent="0.25">
      <c r="A65" s="103" t="str">
        <f t="shared" si="3"/>
        <v>RUSTONResidentialPACKSNR</v>
      </c>
      <c r="B65" s="103" t="s">
        <v>193</v>
      </c>
      <c r="C65" s="103" t="s">
        <v>194</v>
      </c>
      <c r="D65" s="127">
        <v>19.62</v>
      </c>
      <c r="E65" s="127">
        <v>21.64</v>
      </c>
      <c r="F65" s="129">
        <v>21.64</v>
      </c>
      <c r="G65" s="129">
        <v>21.64</v>
      </c>
      <c r="H65" s="129">
        <v>21.64</v>
      </c>
      <c r="I65" s="129">
        <v>21.64</v>
      </c>
      <c r="J65" s="129">
        <v>21.64</v>
      </c>
      <c r="K65" s="129">
        <v>21.64</v>
      </c>
      <c r="L65" s="129">
        <v>21.64</v>
      </c>
      <c r="M65" s="129">
        <v>22.79</v>
      </c>
      <c r="N65" s="129">
        <v>22.79</v>
      </c>
      <c r="O65" s="129">
        <v>21.64</v>
      </c>
      <c r="P65" s="129">
        <v>21.64</v>
      </c>
      <c r="Q65" s="129">
        <v>21.64</v>
      </c>
      <c r="R65" s="130">
        <f t="shared" si="4"/>
        <v>261.97999999999996</v>
      </c>
      <c r="S65" s="175"/>
      <c r="T65" s="105">
        <f t="shared" si="9"/>
        <v>1.1029561671763506</v>
      </c>
      <c r="U65" s="105">
        <f t="shared" si="9"/>
        <v>1.1029561671763506</v>
      </c>
      <c r="V65" s="105">
        <f t="shared" si="10"/>
        <v>1</v>
      </c>
      <c r="W65" s="105">
        <f t="shared" si="10"/>
        <v>1</v>
      </c>
      <c r="X65" s="105">
        <f t="shared" si="10"/>
        <v>1</v>
      </c>
      <c r="Y65" s="105">
        <f t="shared" si="10"/>
        <v>1</v>
      </c>
      <c r="Z65" s="105">
        <f t="shared" si="10"/>
        <v>1</v>
      </c>
      <c r="AA65" s="105">
        <f t="shared" si="10"/>
        <v>1.0531423290203326</v>
      </c>
      <c r="AB65" s="105">
        <f t="shared" si="10"/>
        <v>1.0531423290203326</v>
      </c>
      <c r="AC65" s="105">
        <f t="shared" si="10"/>
        <v>1</v>
      </c>
      <c r="AD65" s="105">
        <f t="shared" si="10"/>
        <v>1</v>
      </c>
      <c r="AE65" s="105">
        <f t="shared" si="10"/>
        <v>1</v>
      </c>
      <c r="AF65" s="105">
        <f t="shared" si="6"/>
        <v>1.0260164160327805</v>
      </c>
    </row>
    <row r="66" spans="1:35" outlineLevel="1" x14ac:dyDescent="0.25">
      <c r="A66" s="103" t="str">
        <f t="shared" si="3"/>
        <v>RUSTONResidentialRESTART FEE</v>
      </c>
      <c r="B66" s="103" t="s">
        <v>195</v>
      </c>
      <c r="C66" s="103" t="s">
        <v>195</v>
      </c>
      <c r="D66" s="127">
        <v>25</v>
      </c>
      <c r="E66" s="127">
        <v>26.43</v>
      </c>
      <c r="F66" s="129">
        <v>105.72</v>
      </c>
      <c r="G66" s="129">
        <v>26.43</v>
      </c>
      <c r="H66" s="129">
        <v>0</v>
      </c>
      <c r="I66" s="129">
        <v>52.86</v>
      </c>
      <c r="J66" s="129">
        <v>79.290000000000006</v>
      </c>
      <c r="K66" s="129">
        <v>26.43</v>
      </c>
      <c r="L66" s="129">
        <v>105.72</v>
      </c>
      <c r="M66" s="129">
        <v>0</v>
      </c>
      <c r="N66" s="129">
        <v>139.15</v>
      </c>
      <c r="O66" s="129">
        <v>0</v>
      </c>
      <c r="P66" s="129">
        <v>0</v>
      </c>
      <c r="Q66" s="129">
        <v>26.43</v>
      </c>
      <c r="R66" s="130">
        <f t="shared" si="4"/>
        <v>562.03</v>
      </c>
      <c r="S66" s="175"/>
      <c r="T66" s="105">
        <f t="shared" si="9"/>
        <v>4.2287999999999997</v>
      </c>
      <c r="U66" s="105">
        <f t="shared" si="9"/>
        <v>1.0571999999999999</v>
      </c>
      <c r="V66" s="105">
        <f t="shared" si="10"/>
        <v>0</v>
      </c>
      <c r="W66" s="105">
        <f t="shared" si="10"/>
        <v>2</v>
      </c>
      <c r="X66" s="105">
        <f t="shared" si="10"/>
        <v>3.0000000000000004</v>
      </c>
      <c r="Y66" s="105">
        <f t="shared" si="10"/>
        <v>1</v>
      </c>
      <c r="Z66" s="105">
        <f t="shared" si="10"/>
        <v>4</v>
      </c>
      <c r="AA66" s="105">
        <f t="shared" si="10"/>
        <v>0</v>
      </c>
      <c r="AB66" s="105">
        <f t="shared" si="10"/>
        <v>5.2648505486189938</v>
      </c>
      <c r="AC66" s="105">
        <f t="shared" si="10"/>
        <v>0</v>
      </c>
      <c r="AD66" s="105">
        <f t="shared" si="10"/>
        <v>0</v>
      </c>
      <c r="AE66" s="105">
        <f t="shared" si="10"/>
        <v>1</v>
      </c>
      <c r="AF66" s="105">
        <f t="shared" si="6"/>
        <v>1.795904212384916</v>
      </c>
    </row>
    <row r="67" spans="1:35" outlineLevel="1" x14ac:dyDescent="0.25">
      <c r="A67" s="103" t="str">
        <f t="shared" si="3"/>
        <v>RUSTONResidentialREXTRA</v>
      </c>
      <c r="B67" s="103" t="s">
        <v>196</v>
      </c>
      <c r="C67" s="103" t="s">
        <v>197</v>
      </c>
      <c r="D67" s="127">
        <v>5.79</v>
      </c>
      <c r="E67" s="127">
        <v>6.44</v>
      </c>
      <c r="F67" s="129">
        <v>83.72</v>
      </c>
      <c r="G67" s="129">
        <v>19.32</v>
      </c>
      <c r="H67" s="129">
        <v>19.32</v>
      </c>
      <c r="I67" s="129">
        <v>0</v>
      </c>
      <c r="J67" s="129">
        <v>25.76</v>
      </c>
      <c r="K67" s="129">
        <v>19.32</v>
      </c>
      <c r="L67" s="129">
        <v>32.200000000000003</v>
      </c>
      <c r="M67" s="129">
        <v>20.55</v>
      </c>
      <c r="N67" s="129">
        <v>6.85</v>
      </c>
      <c r="O67" s="129">
        <v>32.200000000000003</v>
      </c>
      <c r="P67" s="129">
        <v>45.080000000000005</v>
      </c>
      <c r="Q67" s="129">
        <v>70.84</v>
      </c>
      <c r="R67" s="130">
        <f t="shared" si="4"/>
        <v>375.15999999999997</v>
      </c>
      <c r="S67" s="175"/>
      <c r="T67" s="105">
        <f t="shared" si="9"/>
        <v>14.459412780656304</v>
      </c>
      <c r="U67" s="105">
        <f t="shared" si="9"/>
        <v>3.3367875647668392</v>
      </c>
      <c r="V67" s="105">
        <f t="shared" si="10"/>
        <v>3</v>
      </c>
      <c r="W67" s="105">
        <f t="shared" si="10"/>
        <v>0</v>
      </c>
      <c r="X67" s="105">
        <f t="shared" si="10"/>
        <v>4</v>
      </c>
      <c r="Y67" s="105">
        <f t="shared" si="10"/>
        <v>3</v>
      </c>
      <c r="Z67" s="105">
        <f t="shared" si="10"/>
        <v>5</v>
      </c>
      <c r="AA67" s="105">
        <f t="shared" si="10"/>
        <v>3.1909937888198758</v>
      </c>
      <c r="AB67" s="105">
        <f t="shared" si="10"/>
        <v>1.0636645962732918</v>
      </c>
      <c r="AC67" s="105">
        <f t="shared" si="10"/>
        <v>5</v>
      </c>
      <c r="AD67" s="105">
        <f t="shared" si="10"/>
        <v>7</v>
      </c>
      <c r="AE67" s="105">
        <f t="shared" si="10"/>
        <v>11</v>
      </c>
      <c r="AF67" s="132">
        <f t="shared" si="6"/>
        <v>5.0042382275430262</v>
      </c>
    </row>
    <row r="68" spans="1:35" outlineLevel="1" x14ac:dyDescent="0.25">
      <c r="A68" s="103" t="str">
        <f t="shared" si="3"/>
        <v>RUSTONResidentialSUNKENR</v>
      </c>
      <c r="B68" s="103" t="s">
        <v>198</v>
      </c>
      <c r="C68" s="103" t="s">
        <v>199</v>
      </c>
      <c r="D68" s="127">
        <v>0</v>
      </c>
      <c r="E68" s="127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30">
        <f t="shared" si="4"/>
        <v>0</v>
      </c>
      <c r="S68" s="175"/>
      <c r="T68" s="105">
        <f t="shared" si="9"/>
        <v>0</v>
      </c>
      <c r="U68" s="105">
        <f t="shared" si="9"/>
        <v>0</v>
      </c>
      <c r="V68" s="105">
        <f t="shared" si="10"/>
        <v>0</v>
      </c>
      <c r="W68" s="105">
        <f t="shared" si="10"/>
        <v>0</v>
      </c>
      <c r="X68" s="105">
        <f t="shared" si="10"/>
        <v>0</v>
      </c>
      <c r="Y68" s="105">
        <f t="shared" si="10"/>
        <v>0</v>
      </c>
      <c r="Z68" s="105">
        <f t="shared" si="10"/>
        <v>0</v>
      </c>
      <c r="AA68" s="105">
        <f t="shared" si="10"/>
        <v>0</v>
      </c>
      <c r="AB68" s="105">
        <f t="shared" si="10"/>
        <v>0</v>
      </c>
      <c r="AC68" s="105">
        <f t="shared" si="10"/>
        <v>0</v>
      </c>
      <c r="AD68" s="105">
        <f t="shared" si="10"/>
        <v>0</v>
      </c>
      <c r="AE68" s="105">
        <f t="shared" si="10"/>
        <v>0</v>
      </c>
      <c r="AF68" s="105">
        <f t="shared" si="6"/>
        <v>0</v>
      </c>
    </row>
    <row r="69" spans="1:35" outlineLevel="1" x14ac:dyDescent="0.25">
      <c r="A69" s="103" t="str">
        <f t="shared" si="3"/>
        <v>RUSTONResidentialTRIPRCANS</v>
      </c>
      <c r="B69" s="103" t="s">
        <v>200</v>
      </c>
      <c r="C69" s="103" t="s">
        <v>201</v>
      </c>
      <c r="D69" s="127">
        <v>10.97</v>
      </c>
      <c r="E69" s="127">
        <v>12.1</v>
      </c>
      <c r="F69" s="129">
        <v>12.1</v>
      </c>
      <c r="G69" s="129">
        <v>0</v>
      </c>
      <c r="H69" s="129">
        <v>0</v>
      </c>
      <c r="I69" s="129">
        <v>0</v>
      </c>
      <c r="J69" s="129">
        <v>0</v>
      </c>
      <c r="K69" s="129">
        <v>0</v>
      </c>
      <c r="L69" s="129">
        <v>0</v>
      </c>
      <c r="M69" s="129">
        <v>12.74</v>
      </c>
      <c r="N69" s="129">
        <v>25.48</v>
      </c>
      <c r="O69" s="129">
        <v>0</v>
      </c>
      <c r="P69" s="129">
        <v>0</v>
      </c>
      <c r="Q69" s="129">
        <v>12.1</v>
      </c>
      <c r="R69" s="130">
        <f t="shared" si="4"/>
        <v>62.42</v>
      </c>
      <c r="S69" s="175"/>
      <c r="T69" s="105">
        <f t="shared" si="9"/>
        <v>1.1030082041932543</v>
      </c>
      <c r="U69" s="105">
        <f t="shared" si="9"/>
        <v>0</v>
      </c>
      <c r="V69" s="105">
        <f t="shared" si="10"/>
        <v>0</v>
      </c>
      <c r="W69" s="105">
        <f t="shared" si="10"/>
        <v>0</v>
      </c>
      <c r="X69" s="105">
        <f t="shared" si="10"/>
        <v>0</v>
      </c>
      <c r="Y69" s="105">
        <f t="shared" si="10"/>
        <v>0</v>
      </c>
      <c r="Z69" s="105">
        <f t="shared" si="10"/>
        <v>0</v>
      </c>
      <c r="AA69" s="105">
        <f t="shared" si="10"/>
        <v>1.052892561983471</v>
      </c>
      <c r="AB69" s="105">
        <f t="shared" si="10"/>
        <v>2.1057851239669421</v>
      </c>
      <c r="AC69" s="105">
        <f t="shared" si="10"/>
        <v>0</v>
      </c>
      <c r="AD69" s="105">
        <f t="shared" si="10"/>
        <v>0</v>
      </c>
      <c r="AE69" s="105">
        <f t="shared" si="10"/>
        <v>1</v>
      </c>
      <c r="AF69" s="105">
        <f t="shared" si="6"/>
        <v>0.43847382417863895</v>
      </c>
    </row>
    <row r="70" spans="1:35" outlineLevel="1" x14ac:dyDescent="0.25">
      <c r="A70" s="103" t="str">
        <f t="shared" si="3"/>
        <v>RUSTONResidentialTRIPRCARTS</v>
      </c>
      <c r="B70" s="103" t="s">
        <v>202</v>
      </c>
      <c r="C70" s="103" t="s">
        <v>203</v>
      </c>
      <c r="D70" s="127">
        <v>10.97</v>
      </c>
      <c r="E70" s="127">
        <v>12.1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29">
        <v>0</v>
      </c>
      <c r="O70" s="129">
        <v>0</v>
      </c>
      <c r="P70" s="129">
        <v>0</v>
      </c>
      <c r="Q70" s="129">
        <v>0</v>
      </c>
      <c r="R70" s="130">
        <f t="shared" si="4"/>
        <v>0</v>
      </c>
      <c r="S70" s="175"/>
      <c r="T70" s="105">
        <f t="shared" si="9"/>
        <v>0</v>
      </c>
      <c r="U70" s="105">
        <f t="shared" si="9"/>
        <v>0</v>
      </c>
      <c r="V70" s="105">
        <f t="shared" si="10"/>
        <v>0</v>
      </c>
      <c r="W70" s="105">
        <f t="shared" si="10"/>
        <v>0</v>
      </c>
      <c r="X70" s="105">
        <f t="shared" si="10"/>
        <v>0</v>
      </c>
      <c r="Y70" s="105">
        <f t="shared" si="10"/>
        <v>0</v>
      </c>
      <c r="Z70" s="105">
        <f t="shared" si="10"/>
        <v>0</v>
      </c>
      <c r="AA70" s="105">
        <f t="shared" si="10"/>
        <v>0</v>
      </c>
      <c r="AB70" s="105">
        <f t="shared" si="10"/>
        <v>0</v>
      </c>
      <c r="AC70" s="105">
        <f t="shared" si="10"/>
        <v>0</v>
      </c>
      <c r="AD70" s="105">
        <f t="shared" si="10"/>
        <v>0</v>
      </c>
      <c r="AE70" s="105">
        <f t="shared" si="10"/>
        <v>0</v>
      </c>
      <c r="AF70" s="105">
        <f t="shared" si="6"/>
        <v>0</v>
      </c>
    </row>
    <row r="71" spans="1:35" outlineLevel="1" x14ac:dyDescent="0.25">
      <c r="D71" s="127"/>
      <c r="E71" s="127"/>
      <c r="F71" s="129"/>
      <c r="G71" s="129"/>
      <c r="H71" s="129"/>
      <c r="I71" s="129"/>
      <c r="J71" s="129"/>
      <c r="K71" s="129"/>
      <c r="L71" s="129"/>
      <c r="M71" s="129"/>
      <c r="N71" s="129"/>
      <c r="O71" s="129">
        <v>0</v>
      </c>
      <c r="P71" s="129">
        <v>0</v>
      </c>
      <c r="Q71" s="129">
        <v>0</v>
      </c>
      <c r="R71" s="130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</row>
    <row r="72" spans="1:35" outlineLevel="1" x14ac:dyDescent="0.25">
      <c r="C72" s="135" t="s">
        <v>212</v>
      </c>
      <c r="D72" s="127"/>
      <c r="E72" s="127"/>
      <c r="F72" s="136">
        <f>SUM(F10:F71)</f>
        <v>15508.719999999998</v>
      </c>
      <c r="G72" s="136">
        <f t="shared" ref="G72:R72" si="11">SUM(G10:G71)</f>
        <v>15078.924999999999</v>
      </c>
      <c r="H72" s="136">
        <f t="shared" si="11"/>
        <v>14920.33</v>
      </c>
      <c r="I72" s="136">
        <f t="shared" si="11"/>
        <v>15413.934999999998</v>
      </c>
      <c r="J72" s="136">
        <f t="shared" si="11"/>
        <v>15753.48</v>
      </c>
      <c r="K72" s="136">
        <f t="shared" si="11"/>
        <v>15586.524999999998</v>
      </c>
      <c r="L72" s="136">
        <f t="shared" si="11"/>
        <v>15920.159999999998</v>
      </c>
      <c r="M72" s="136">
        <f t="shared" si="11"/>
        <v>16089.564999999999</v>
      </c>
      <c r="N72" s="136">
        <f t="shared" si="11"/>
        <v>16220.029999999999</v>
      </c>
      <c r="O72" s="136">
        <f t="shared" si="11"/>
        <v>15123.820000000002</v>
      </c>
      <c r="P72" s="136">
        <f t="shared" si="11"/>
        <v>15227.749999999998</v>
      </c>
      <c r="Q72" s="136">
        <f t="shared" si="11"/>
        <v>14977.534999999998</v>
      </c>
      <c r="R72" s="136">
        <f t="shared" si="11"/>
        <v>185820.77500000002</v>
      </c>
      <c r="S72" s="137"/>
      <c r="T72" s="137">
        <f>SUM(T10:T48)</f>
        <v>387.5136319705249</v>
      </c>
      <c r="U72" s="137">
        <f t="shared" ref="U72:AE72" si="12">SUM(U10:U48)</f>
        <v>380.57073721027837</v>
      </c>
      <c r="V72" s="137">
        <f t="shared" si="12"/>
        <v>340.50020954800482</v>
      </c>
      <c r="W72" s="137">
        <f t="shared" si="12"/>
        <v>350.50032537150651</v>
      </c>
      <c r="X72" s="137">
        <f t="shared" si="12"/>
        <v>356.7692447784998</v>
      </c>
      <c r="Y72" s="137">
        <f t="shared" si="12"/>
        <v>354.39103506519109</v>
      </c>
      <c r="Z72" s="137">
        <f t="shared" si="12"/>
        <v>359.36776325561124</v>
      </c>
      <c r="AA72" s="137">
        <f t="shared" si="12"/>
        <v>366.98098400600736</v>
      </c>
      <c r="AB72" s="137">
        <f t="shared" si="12"/>
        <v>368.04249864980363</v>
      </c>
      <c r="AC72" s="137">
        <f t="shared" si="12"/>
        <v>345.6596992855458</v>
      </c>
      <c r="AD72" s="137">
        <f t="shared" si="12"/>
        <v>346.7502205975041</v>
      </c>
      <c r="AE72" s="137">
        <f t="shared" si="12"/>
        <v>339.87520484053948</v>
      </c>
      <c r="AF72" s="137">
        <f>SUM(AF10:AF48)</f>
        <v>358.07679621491815</v>
      </c>
      <c r="AI72" s="137">
        <f>SUM(AI10:AI48)</f>
        <v>358.07679621491815</v>
      </c>
    </row>
    <row r="73" spans="1:35" outlineLevel="1" x14ac:dyDescent="0.25">
      <c r="D73" s="127"/>
      <c r="E73" s="127"/>
      <c r="F73" s="129"/>
      <c r="G73" s="129"/>
      <c r="H73" s="129"/>
      <c r="I73" s="129"/>
      <c r="J73" s="129"/>
      <c r="K73" s="129"/>
      <c r="L73" s="129"/>
      <c r="M73" s="129"/>
      <c r="N73" s="129"/>
      <c r="O73" s="129">
        <v>0</v>
      </c>
      <c r="P73" s="129">
        <v>0</v>
      </c>
      <c r="Q73" s="129">
        <v>0</v>
      </c>
      <c r="R73" s="140" t="s">
        <v>213</v>
      </c>
      <c r="S73" s="176"/>
      <c r="T73" s="105">
        <f t="shared" ref="T73:AE73" si="13">SUM(T11,T18,T25,T40,T48,T16,T38,T43,T46)</f>
        <v>378.63062457495744</v>
      </c>
      <c r="U73" s="105">
        <f t="shared" si="13"/>
        <v>372.79640427864854</v>
      </c>
      <c r="V73" s="105">
        <f t="shared" si="13"/>
        <v>334.50033560372145</v>
      </c>
      <c r="W73" s="105">
        <f t="shared" si="13"/>
        <v>344.50032537150651</v>
      </c>
      <c r="X73" s="105">
        <f t="shared" si="13"/>
        <v>350.7692447784998</v>
      </c>
      <c r="Y73" s="105">
        <f t="shared" si="13"/>
        <v>348.39103506519109</v>
      </c>
      <c r="Z73" s="105">
        <f t="shared" si="13"/>
        <v>353.36776325561124</v>
      </c>
      <c r="AA73" s="105">
        <f t="shared" si="13"/>
        <v>360.60821335529647</v>
      </c>
      <c r="AB73" s="105">
        <f t="shared" si="13"/>
        <v>361.66972799909274</v>
      </c>
      <c r="AC73" s="105">
        <f t="shared" si="13"/>
        <v>337.6596992855458</v>
      </c>
      <c r="AD73" s="105">
        <f t="shared" si="13"/>
        <v>338.7502205975041</v>
      </c>
      <c r="AE73" s="105">
        <f t="shared" si="13"/>
        <v>331.87520484053948</v>
      </c>
      <c r="AF73" s="105">
        <f>+SUM(T73:AE73)/$AD$2</f>
        <v>351.12656658384293</v>
      </c>
      <c r="AI73" s="105">
        <f>+AI46+AI43+AI38+AI16</f>
        <v>351.12656658384293</v>
      </c>
    </row>
    <row r="74" spans="1:35" outlineLevel="1" x14ac:dyDescent="0.25">
      <c r="B74" s="7" t="s">
        <v>214</v>
      </c>
      <c r="D74" s="127"/>
      <c r="E74" s="127"/>
      <c r="F74" s="129"/>
      <c r="G74" s="129"/>
      <c r="H74" s="129"/>
      <c r="I74" s="129"/>
      <c r="J74" s="129"/>
      <c r="K74" s="129"/>
      <c r="L74" s="129"/>
      <c r="M74" s="129"/>
      <c r="N74" s="129"/>
      <c r="O74" s="129">
        <v>0</v>
      </c>
      <c r="P74" s="129">
        <v>0</v>
      </c>
      <c r="Q74" s="129">
        <v>0</v>
      </c>
      <c r="R74" s="177" t="s">
        <v>884</v>
      </c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207">
        <f>SUM(AF10:AF48,AF60:AF62,AF67)*12</f>
        <v>4356.9724133095333</v>
      </c>
    </row>
    <row r="75" spans="1:35" outlineLevel="1" x14ac:dyDescent="0.25">
      <c r="A75" s="103" t="str">
        <f t="shared" ref="A75:A81" si="14">+$A$4&amp;$A$9&amp;B75</f>
        <v>RUSTONResidentialrecyonly</v>
      </c>
      <c r="B75" s="103" t="s">
        <v>215</v>
      </c>
      <c r="C75" s="103" t="s">
        <v>216</v>
      </c>
      <c r="D75" s="127">
        <v>0</v>
      </c>
      <c r="E75" s="127">
        <v>0</v>
      </c>
      <c r="F75" s="129">
        <v>0</v>
      </c>
      <c r="G75" s="129">
        <v>0</v>
      </c>
      <c r="H75" s="129">
        <v>0</v>
      </c>
      <c r="I75" s="129">
        <v>0</v>
      </c>
      <c r="J75" s="129">
        <v>0</v>
      </c>
      <c r="K75" s="129">
        <v>0</v>
      </c>
      <c r="L75" s="129">
        <v>0</v>
      </c>
      <c r="M75" s="129">
        <v>0</v>
      </c>
      <c r="N75" s="129">
        <v>0</v>
      </c>
      <c r="O75" s="129">
        <v>0</v>
      </c>
      <c r="P75" s="129">
        <v>0</v>
      </c>
      <c r="Q75" s="129">
        <v>0</v>
      </c>
      <c r="R75" s="130">
        <f t="shared" ref="R75:R81" si="15">+SUM(F75:Q75)</f>
        <v>0</v>
      </c>
      <c r="T75" s="105">
        <f t="shared" ref="T75:U81" si="16">+IFERROR(F75/$D75,0)</f>
        <v>0</v>
      </c>
      <c r="U75" s="105">
        <f t="shared" si="16"/>
        <v>0</v>
      </c>
      <c r="V75" s="105">
        <f>+IFERROR(H75/$E75,0)</f>
        <v>0</v>
      </c>
      <c r="W75" s="105">
        <f t="shared" ref="W75:AE81" si="17">+IFERROR(I75/$E75,0)</f>
        <v>0</v>
      </c>
      <c r="X75" s="105">
        <f t="shared" si="17"/>
        <v>0</v>
      </c>
      <c r="Y75" s="105">
        <f t="shared" si="17"/>
        <v>0</v>
      </c>
      <c r="Z75" s="105">
        <f t="shared" si="17"/>
        <v>0</v>
      </c>
      <c r="AA75" s="105">
        <f t="shared" si="17"/>
        <v>0</v>
      </c>
      <c r="AB75" s="105">
        <f t="shared" si="17"/>
        <v>0</v>
      </c>
      <c r="AC75" s="105">
        <f t="shared" si="17"/>
        <v>0</v>
      </c>
      <c r="AD75" s="105">
        <f t="shared" si="17"/>
        <v>0</v>
      </c>
      <c r="AE75" s="105">
        <f t="shared" si="17"/>
        <v>0</v>
      </c>
      <c r="AF75" s="105">
        <f t="shared" ref="AF75:AF81" si="18">+SUM(T75:AE75)/$AD$2</f>
        <v>0</v>
      </c>
      <c r="AH75" s="103">
        <v>1</v>
      </c>
      <c r="AI75" s="105">
        <f t="shared" ref="AI75:AI76" si="19">+AF75*AH75</f>
        <v>0</v>
      </c>
    </row>
    <row r="76" spans="1:35" outlineLevel="1" x14ac:dyDescent="0.25">
      <c r="A76" s="103" t="str">
        <f t="shared" si="14"/>
        <v>RUSTONResidentialRECYR</v>
      </c>
      <c r="B76" s="103" t="s">
        <v>217</v>
      </c>
      <c r="C76" s="103" t="s">
        <v>218</v>
      </c>
      <c r="D76" s="127">
        <v>0</v>
      </c>
      <c r="E76" s="127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-8.7200000000000006</v>
      </c>
      <c r="P76" s="129">
        <v>0</v>
      </c>
      <c r="Q76" s="129">
        <v>0</v>
      </c>
      <c r="R76" s="130">
        <f t="shared" si="15"/>
        <v>-8.7200000000000006</v>
      </c>
      <c r="T76" s="105">
        <f t="shared" si="16"/>
        <v>0</v>
      </c>
      <c r="U76" s="105">
        <f t="shared" si="16"/>
        <v>0</v>
      </c>
      <c r="V76" s="105">
        <f t="shared" ref="V76:V81" si="20">+IFERROR(H76/$E76,0)</f>
        <v>0</v>
      </c>
      <c r="W76" s="105">
        <f t="shared" si="17"/>
        <v>0</v>
      </c>
      <c r="X76" s="105">
        <f t="shared" si="17"/>
        <v>0</v>
      </c>
      <c r="Y76" s="105">
        <f t="shared" si="17"/>
        <v>0</v>
      </c>
      <c r="Z76" s="105">
        <f t="shared" si="17"/>
        <v>0</v>
      </c>
      <c r="AA76" s="105">
        <f t="shared" si="17"/>
        <v>0</v>
      </c>
      <c r="AB76" s="105">
        <f t="shared" si="17"/>
        <v>0</v>
      </c>
      <c r="AC76" s="105">
        <f t="shared" si="17"/>
        <v>0</v>
      </c>
      <c r="AD76" s="105">
        <f t="shared" si="17"/>
        <v>0</v>
      </c>
      <c r="AE76" s="105">
        <f t="shared" si="17"/>
        <v>0</v>
      </c>
      <c r="AF76" s="105">
        <f t="shared" si="18"/>
        <v>0</v>
      </c>
      <c r="AH76" s="103">
        <v>1</v>
      </c>
      <c r="AI76" s="105">
        <f t="shared" si="19"/>
        <v>0</v>
      </c>
    </row>
    <row r="77" spans="1:35" outlineLevel="1" x14ac:dyDescent="0.25">
      <c r="A77" s="103" t="str">
        <f t="shared" si="14"/>
        <v>RUSTONResidentialRECYRNB</v>
      </c>
      <c r="B77" s="103" t="s">
        <v>219</v>
      </c>
      <c r="C77" s="103" t="s">
        <v>220</v>
      </c>
      <c r="D77" s="127">
        <v>0</v>
      </c>
      <c r="E77" s="127">
        <v>0</v>
      </c>
      <c r="F77" s="129">
        <v>0</v>
      </c>
      <c r="G77" s="129">
        <v>0</v>
      </c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>
        <v>0</v>
      </c>
      <c r="N77" s="129">
        <v>0</v>
      </c>
      <c r="O77" s="129">
        <v>0</v>
      </c>
      <c r="P77" s="129">
        <v>0</v>
      </c>
      <c r="Q77" s="129">
        <v>0</v>
      </c>
      <c r="R77" s="130">
        <f t="shared" si="15"/>
        <v>0</v>
      </c>
      <c r="T77" s="105">
        <f t="shared" si="16"/>
        <v>0</v>
      </c>
      <c r="U77" s="105">
        <f t="shared" si="16"/>
        <v>0</v>
      </c>
      <c r="V77" s="105">
        <f t="shared" si="20"/>
        <v>0</v>
      </c>
      <c r="W77" s="105">
        <f t="shared" si="17"/>
        <v>0</v>
      </c>
      <c r="X77" s="105">
        <f t="shared" si="17"/>
        <v>0</v>
      </c>
      <c r="Y77" s="105">
        <f t="shared" si="17"/>
        <v>0</v>
      </c>
      <c r="Z77" s="105">
        <f t="shared" si="17"/>
        <v>0</v>
      </c>
      <c r="AA77" s="105">
        <f t="shared" si="17"/>
        <v>0</v>
      </c>
      <c r="AB77" s="105">
        <f t="shared" si="17"/>
        <v>0</v>
      </c>
      <c r="AC77" s="105">
        <f t="shared" si="17"/>
        <v>0</v>
      </c>
      <c r="AD77" s="105">
        <f t="shared" si="17"/>
        <v>0</v>
      </c>
      <c r="AE77" s="105">
        <f t="shared" si="17"/>
        <v>0</v>
      </c>
      <c r="AF77" s="105">
        <f t="shared" si="18"/>
        <v>0</v>
      </c>
    </row>
    <row r="78" spans="1:35" outlineLevel="1" x14ac:dyDescent="0.25">
      <c r="A78" s="103" t="str">
        <f t="shared" si="14"/>
        <v>RUSTONResidentialDRVNR-RECYCLE</v>
      </c>
      <c r="B78" s="103" t="s">
        <v>221</v>
      </c>
      <c r="C78" s="103" t="s">
        <v>222</v>
      </c>
      <c r="D78" s="127">
        <v>0</v>
      </c>
      <c r="E78" s="127">
        <v>0</v>
      </c>
      <c r="F78" s="129">
        <v>0</v>
      </c>
      <c r="G78" s="129">
        <v>0</v>
      </c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29">
        <v>0</v>
      </c>
      <c r="O78" s="129">
        <v>0</v>
      </c>
      <c r="P78" s="129">
        <v>0</v>
      </c>
      <c r="Q78" s="129">
        <v>0</v>
      </c>
      <c r="R78" s="130">
        <f t="shared" si="15"/>
        <v>0</v>
      </c>
      <c r="T78" s="105">
        <f t="shared" si="16"/>
        <v>0</v>
      </c>
      <c r="U78" s="105">
        <f t="shared" si="16"/>
        <v>0</v>
      </c>
      <c r="V78" s="105">
        <f t="shared" si="20"/>
        <v>0</v>
      </c>
      <c r="W78" s="105">
        <f t="shared" si="17"/>
        <v>0</v>
      </c>
      <c r="X78" s="105">
        <f t="shared" si="17"/>
        <v>0</v>
      </c>
      <c r="Y78" s="105">
        <f t="shared" si="17"/>
        <v>0</v>
      </c>
      <c r="Z78" s="105">
        <f t="shared" si="17"/>
        <v>0</v>
      </c>
      <c r="AA78" s="105">
        <f t="shared" si="17"/>
        <v>0</v>
      </c>
      <c r="AB78" s="105">
        <f t="shared" si="17"/>
        <v>0</v>
      </c>
      <c r="AC78" s="105">
        <f t="shared" si="17"/>
        <v>0</v>
      </c>
      <c r="AD78" s="105">
        <f t="shared" si="17"/>
        <v>0</v>
      </c>
      <c r="AE78" s="105">
        <f t="shared" si="17"/>
        <v>0</v>
      </c>
      <c r="AF78" s="105">
        <f t="shared" si="18"/>
        <v>0</v>
      </c>
    </row>
    <row r="79" spans="1:35" outlineLevel="1" x14ac:dyDescent="0.25">
      <c r="A79" s="103" t="str">
        <f t="shared" si="14"/>
        <v>RUSTONResidentialPACKR-RECYCLE</v>
      </c>
      <c r="B79" s="103" t="s">
        <v>223</v>
      </c>
      <c r="C79" s="103" t="s">
        <v>224</v>
      </c>
      <c r="D79" s="127">
        <v>0</v>
      </c>
      <c r="E79" s="127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29">
        <v>0</v>
      </c>
      <c r="R79" s="130">
        <f t="shared" si="15"/>
        <v>0</v>
      </c>
      <c r="T79" s="105">
        <f t="shared" si="16"/>
        <v>0</v>
      </c>
      <c r="U79" s="105">
        <f t="shared" si="16"/>
        <v>0</v>
      </c>
      <c r="V79" s="105">
        <f t="shared" si="20"/>
        <v>0</v>
      </c>
      <c r="W79" s="105">
        <f t="shared" si="17"/>
        <v>0</v>
      </c>
      <c r="X79" s="105">
        <f t="shared" si="17"/>
        <v>0</v>
      </c>
      <c r="Y79" s="105">
        <f t="shared" si="17"/>
        <v>0</v>
      </c>
      <c r="Z79" s="105">
        <f t="shared" si="17"/>
        <v>0</v>
      </c>
      <c r="AA79" s="105">
        <f t="shared" si="17"/>
        <v>0</v>
      </c>
      <c r="AB79" s="105">
        <f t="shared" si="17"/>
        <v>0</v>
      </c>
      <c r="AC79" s="105">
        <f t="shared" si="17"/>
        <v>0</v>
      </c>
      <c r="AD79" s="105">
        <f t="shared" si="17"/>
        <v>0</v>
      </c>
      <c r="AE79" s="105">
        <f t="shared" si="17"/>
        <v>0</v>
      </c>
      <c r="AF79" s="105">
        <f t="shared" si="18"/>
        <v>0</v>
      </c>
    </row>
    <row r="80" spans="1:35" outlineLevel="1" x14ac:dyDescent="0.25">
      <c r="A80" s="103" t="str">
        <f t="shared" si="14"/>
        <v>RUSTONResidentialTOTERDEL</v>
      </c>
      <c r="B80" s="103" t="s">
        <v>225</v>
      </c>
      <c r="C80" s="103" t="s">
        <v>226</v>
      </c>
      <c r="D80" s="127">
        <v>0</v>
      </c>
      <c r="E80" s="127">
        <v>0</v>
      </c>
      <c r="F80" s="129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9">
        <v>0</v>
      </c>
      <c r="O80" s="129">
        <v>0</v>
      </c>
      <c r="P80" s="129">
        <v>0</v>
      </c>
      <c r="Q80" s="129">
        <v>0</v>
      </c>
      <c r="R80" s="130">
        <f t="shared" si="15"/>
        <v>0</v>
      </c>
      <c r="T80" s="105">
        <f t="shared" si="16"/>
        <v>0</v>
      </c>
      <c r="U80" s="105">
        <f t="shared" si="16"/>
        <v>0</v>
      </c>
      <c r="V80" s="105">
        <f t="shared" si="20"/>
        <v>0</v>
      </c>
      <c r="W80" s="105">
        <f t="shared" si="17"/>
        <v>0</v>
      </c>
      <c r="X80" s="105">
        <f t="shared" si="17"/>
        <v>0</v>
      </c>
      <c r="Y80" s="105">
        <f t="shared" si="17"/>
        <v>0</v>
      </c>
      <c r="Z80" s="105">
        <f t="shared" si="17"/>
        <v>0</v>
      </c>
      <c r="AA80" s="105">
        <f t="shared" si="17"/>
        <v>0</v>
      </c>
      <c r="AB80" s="105">
        <f t="shared" si="17"/>
        <v>0</v>
      </c>
      <c r="AC80" s="105">
        <f t="shared" si="17"/>
        <v>0</v>
      </c>
      <c r="AD80" s="105">
        <f t="shared" si="17"/>
        <v>0</v>
      </c>
      <c r="AE80" s="105">
        <f t="shared" si="17"/>
        <v>0</v>
      </c>
      <c r="AF80" s="105">
        <f t="shared" si="18"/>
        <v>0</v>
      </c>
    </row>
    <row r="81" spans="1:35" outlineLevel="1" x14ac:dyDescent="0.25">
      <c r="A81" s="103" t="str">
        <f t="shared" si="14"/>
        <v>RUSTONResidentialRECYDEL</v>
      </c>
      <c r="B81" s="103" t="s">
        <v>227</v>
      </c>
      <c r="C81" s="103" t="s">
        <v>226</v>
      </c>
      <c r="D81" s="127">
        <v>25</v>
      </c>
      <c r="E81" s="127">
        <v>26.43</v>
      </c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30">
        <f t="shared" si="15"/>
        <v>0</v>
      </c>
      <c r="T81" s="105">
        <f t="shared" si="16"/>
        <v>0</v>
      </c>
      <c r="U81" s="105">
        <f t="shared" si="16"/>
        <v>0</v>
      </c>
      <c r="V81" s="105">
        <f t="shared" si="20"/>
        <v>0</v>
      </c>
      <c r="W81" s="105">
        <f t="shared" si="17"/>
        <v>0</v>
      </c>
      <c r="X81" s="105">
        <f t="shared" si="17"/>
        <v>0</v>
      </c>
      <c r="Y81" s="105">
        <f t="shared" si="17"/>
        <v>0</v>
      </c>
      <c r="Z81" s="105">
        <f t="shared" si="17"/>
        <v>0</v>
      </c>
      <c r="AA81" s="105">
        <f t="shared" si="17"/>
        <v>0</v>
      </c>
      <c r="AB81" s="105">
        <f t="shared" si="17"/>
        <v>0</v>
      </c>
      <c r="AC81" s="105">
        <f t="shared" si="17"/>
        <v>0</v>
      </c>
      <c r="AD81" s="105">
        <f t="shared" si="17"/>
        <v>0</v>
      </c>
      <c r="AE81" s="105">
        <f t="shared" si="17"/>
        <v>0</v>
      </c>
      <c r="AF81" s="105">
        <f t="shared" si="18"/>
        <v>0</v>
      </c>
    </row>
    <row r="82" spans="1:35" outlineLevel="1" x14ac:dyDescent="0.25">
      <c r="D82" s="127"/>
      <c r="E82" s="127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30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</row>
    <row r="83" spans="1:35" outlineLevel="1" x14ac:dyDescent="0.25">
      <c r="C83" s="135" t="s">
        <v>230</v>
      </c>
      <c r="D83" s="127"/>
      <c r="E83" s="127"/>
      <c r="F83" s="136">
        <f>SUM(F75:F82)</f>
        <v>0</v>
      </c>
      <c r="G83" s="136">
        <f t="shared" ref="G83:R83" si="21">SUM(G75:G82)</f>
        <v>0</v>
      </c>
      <c r="H83" s="136">
        <f t="shared" si="21"/>
        <v>0</v>
      </c>
      <c r="I83" s="136">
        <f t="shared" si="21"/>
        <v>0</v>
      </c>
      <c r="J83" s="136">
        <f t="shared" si="21"/>
        <v>0</v>
      </c>
      <c r="K83" s="136">
        <f t="shared" si="21"/>
        <v>0</v>
      </c>
      <c r="L83" s="136">
        <f t="shared" si="21"/>
        <v>0</v>
      </c>
      <c r="M83" s="136">
        <f t="shared" si="21"/>
        <v>0</v>
      </c>
      <c r="N83" s="136">
        <f t="shared" si="21"/>
        <v>0</v>
      </c>
      <c r="O83" s="136">
        <f t="shared" si="21"/>
        <v>-8.7200000000000006</v>
      </c>
      <c r="P83" s="136">
        <f t="shared" si="21"/>
        <v>0</v>
      </c>
      <c r="Q83" s="136">
        <f t="shared" si="21"/>
        <v>0</v>
      </c>
      <c r="R83" s="136">
        <f t="shared" si="21"/>
        <v>-8.7200000000000006</v>
      </c>
      <c r="T83" s="137">
        <f>SUM(T75:T77)</f>
        <v>0</v>
      </c>
      <c r="U83" s="137">
        <f t="shared" ref="U83:AF83" si="22">SUM(U75:U77)</f>
        <v>0</v>
      </c>
      <c r="V83" s="137">
        <f t="shared" si="22"/>
        <v>0</v>
      </c>
      <c r="W83" s="137">
        <f t="shared" si="22"/>
        <v>0</v>
      </c>
      <c r="X83" s="137">
        <f t="shared" si="22"/>
        <v>0</v>
      </c>
      <c r="Y83" s="137">
        <f t="shared" si="22"/>
        <v>0</v>
      </c>
      <c r="Z83" s="137">
        <f t="shared" si="22"/>
        <v>0</v>
      </c>
      <c r="AA83" s="137">
        <f t="shared" si="22"/>
        <v>0</v>
      </c>
      <c r="AB83" s="137">
        <f t="shared" si="22"/>
        <v>0</v>
      </c>
      <c r="AC83" s="137">
        <f t="shared" si="22"/>
        <v>0</v>
      </c>
      <c r="AD83" s="137">
        <f t="shared" si="22"/>
        <v>0</v>
      </c>
      <c r="AE83" s="137">
        <f t="shared" si="22"/>
        <v>0</v>
      </c>
      <c r="AF83" s="137">
        <f t="shared" si="22"/>
        <v>0</v>
      </c>
      <c r="AI83" s="137">
        <f t="shared" ref="AI83" si="23">SUM(AI75:AI77)</f>
        <v>0</v>
      </c>
    </row>
    <row r="84" spans="1:35" outlineLevel="1" x14ac:dyDescent="0.25">
      <c r="C84" s="135"/>
      <c r="D84" s="127"/>
      <c r="E84" s="127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30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</row>
    <row r="85" spans="1:35" outlineLevel="1" x14ac:dyDescent="0.25">
      <c r="B85" s="7" t="s">
        <v>231</v>
      </c>
      <c r="D85" s="127"/>
      <c r="E85" s="127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30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</row>
    <row r="86" spans="1:35" outlineLevel="1" x14ac:dyDescent="0.25">
      <c r="A86" s="103" t="str">
        <f t="shared" ref="A86:A93" si="24">+$A$4&amp;$A$9&amp;B86</f>
        <v>RUSTONResidentialYDW65</v>
      </c>
      <c r="B86" s="103" t="s">
        <v>925</v>
      </c>
      <c r="C86" s="103" t="s">
        <v>233</v>
      </c>
      <c r="D86" s="127">
        <v>35.880000000000003</v>
      </c>
      <c r="E86" s="127">
        <v>39.58</v>
      </c>
      <c r="F86" s="129">
        <v>4957.3900000000003</v>
      </c>
      <c r="G86" s="129">
        <v>4818.8649999999998</v>
      </c>
      <c r="H86" s="129">
        <v>4779.2849999999999</v>
      </c>
      <c r="I86" s="129">
        <v>4858.4450000000006</v>
      </c>
      <c r="J86" s="129">
        <v>4942.93</v>
      </c>
      <c r="K86" s="129">
        <v>4907.92</v>
      </c>
      <c r="L86" s="129">
        <v>4947.58</v>
      </c>
      <c r="M86" s="129">
        <v>4981.7299999999996</v>
      </c>
      <c r="N86" s="129">
        <v>4981.2849999999999</v>
      </c>
      <c r="O86" s="129">
        <v>4996.9750000000004</v>
      </c>
      <c r="P86" s="129">
        <v>4962.7150000000011</v>
      </c>
      <c r="Q86" s="129">
        <v>4848.55</v>
      </c>
      <c r="R86" s="130">
        <f t="shared" ref="R86" si="25">+SUM(F86:Q86)</f>
        <v>58983.670000000013</v>
      </c>
      <c r="T86" s="105">
        <f t="shared" ref="T86:U93" si="26">+IFERROR(F86/$D86,0)</f>
        <v>138.16583054626534</v>
      </c>
      <c r="U86" s="105">
        <f t="shared" si="26"/>
        <v>134.30504459308807</v>
      </c>
      <c r="V86" s="105">
        <f>+IFERROR(H86/$E86,0)</f>
        <v>120.75</v>
      </c>
      <c r="W86" s="105">
        <f t="shared" ref="W86:AE93" si="27">+IFERROR(I86/$E86,0)</f>
        <v>122.75000000000001</v>
      </c>
      <c r="X86" s="105">
        <f t="shared" si="27"/>
        <v>124.8845376452754</v>
      </c>
      <c r="Y86" s="105">
        <f t="shared" si="27"/>
        <v>124.00000000000001</v>
      </c>
      <c r="Z86" s="105">
        <f t="shared" si="27"/>
        <v>125.00202122283982</v>
      </c>
      <c r="AA86" s="105">
        <f t="shared" si="27"/>
        <v>125.86483072258716</v>
      </c>
      <c r="AB86" s="105">
        <f t="shared" si="27"/>
        <v>125.85358767054068</v>
      </c>
      <c r="AC86" s="105">
        <f t="shared" si="27"/>
        <v>126.25000000000001</v>
      </c>
      <c r="AD86" s="105">
        <f t="shared" si="27"/>
        <v>125.38441131884794</v>
      </c>
      <c r="AE86" s="105">
        <f t="shared" si="27"/>
        <v>122.50000000000001</v>
      </c>
      <c r="AF86" s="105">
        <f t="shared" ref="AF86:AF93" si="28">+SUM(T86:AE86)/$AD$2</f>
        <v>126.30918864328703</v>
      </c>
      <c r="AH86" s="103">
        <v>1</v>
      </c>
      <c r="AI86" s="105">
        <f t="shared" ref="AI86:AI87" si="29">+AF86*AH86</f>
        <v>126.30918864328703</v>
      </c>
    </row>
    <row r="87" spans="1:35" outlineLevel="1" x14ac:dyDescent="0.25">
      <c r="A87" s="103" t="str">
        <f t="shared" si="24"/>
        <v>RUSTONResidentialYDW90</v>
      </c>
      <c r="B87" s="103" t="s">
        <v>232</v>
      </c>
      <c r="C87" s="103" t="s">
        <v>233</v>
      </c>
      <c r="D87" s="127">
        <v>17.940000000000001</v>
      </c>
      <c r="E87" s="127">
        <v>19.79</v>
      </c>
      <c r="F87" s="129">
        <v>86.249999999999986</v>
      </c>
      <c r="G87" s="129">
        <v>98.949999999999989</v>
      </c>
      <c r="H87" s="129">
        <v>59.36999999999999</v>
      </c>
      <c r="I87" s="129">
        <v>178.10999999999999</v>
      </c>
      <c r="J87" s="129">
        <v>232.53</v>
      </c>
      <c r="K87" s="129">
        <v>277.06</v>
      </c>
      <c r="L87" s="129">
        <v>279.16000000000003</v>
      </c>
      <c r="M87" s="129">
        <v>289.66000000000003</v>
      </c>
      <c r="N87" s="129">
        <v>312.60000000000002</v>
      </c>
      <c r="O87" s="129">
        <v>151.69999999999999</v>
      </c>
      <c r="P87" s="129">
        <v>138.52999999999997</v>
      </c>
      <c r="Q87" s="129">
        <v>98.949999999999989</v>
      </c>
      <c r="R87" s="130">
        <f t="shared" ref="R87:R93" si="30">+SUM(F87:Q87)</f>
        <v>2202.87</v>
      </c>
      <c r="T87" s="105">
        <f t="shared" si="26"/>
        <v>4.8076923076923066</v>
      </c>
      <c r="U87" s="105">
        <f t="shared" si="26"/>
        <v>5.5156075808249714</v>
      </c>
      <c r="V87" s="105">
        <f t="shared" ref="V87:V93" si="31">+IFERROR(H87/$E87,0)</f>
        <v>2.9999999999999996</v>
      </c>
      <c r="W87" s="105">
        <f t="shared" si="27"/>
        <v>9</v>
      </c>
      <c r="X87" s="105">
        <f t="shared" si="27"/>
        <v>11.749873673572512</v>
      </c>
      <c r="Y87" s="105">
        <f t="shared" si="27"/>
        <v>14</v>
      </c>
      <c r="Z87" s="105">
        <f t="shared" si="27"/>
        <v>14.106114199090452</v>
      </c>
      <c r="AA87" s="105">
        <f t="shared" si="27"/>
        <v>14.6366851945427</v>
      </c>
      <c r="AB87" s="105">
        <f t="shared" si="27"/>
        <v>15.795856493178375</v>
      </c>
      <c r="AC87" s="105">
        <f t="shared" si="27"/>
        <v>7.6654876200101061</v>
      </c>
      <c r="AD87" s="105">
        <f t="shared" si="27"/>
        <v>6.9999999999999991</v>
      </c>
      <c r="AE87" s="105">
        <f t="shared" si="27"/>
        <v>5</v>
      </c>
      <c r="AF87" s="105">
        <f t="shared" si="28"/>
        <v>9.3564430890759525</v>
      </c>
      <c r="AH87" s="103">
        <v>1</v>
      </c>
      <c r="AI87" s="105">
        <f t="shared" si="29"/>
        <v>9.3564430890759525</v>
      </c>
    </row>
    <row r="88" spans="1:35" outlineLevel="1" x14ac:dyDescent="0.25">
      <c r="A88" s="103" t="str">
        <f t="shared" si="24"/>
        <v>RUSTONResidentialYDW90SNR</v>
      </c>
      <c r="B88" s="103" t="s">
        <v>234</v>
      </c>
      <c r="C88" s="103" t="s">
        <v>235</v>
      </c>
      <c r="D88" s="127">
        <v>0</v>
      </c>
      <c r="E88" s="127">
        <v>0</v>
      </c>
      <c r="F88" s="129">
        <v>0</v>
      </c>
      <c r="G88" s="129">
        <v>0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29">
        <v>0</v>
      </c>
      <c r="N88" s="129">
        <v>0</v>
      </c>
      <c r="O88" s="129">
        <v>0</v>
      </c>
      <c r="P88" s="129">
        <v>0</v>
      </c>
      <c r="Q88" s="129">
        <v>0</v>
      </c>
      <c r="R88" s="130">
        <f t="shared" si="30"/>
        <v>0</v>
      </c>
      <c r="T88" s="105">
        <f t="shared" si="26"/>
        <v>0</v>
      </c>
      <c r="U88" s="105">
        <f t="shared" si="26"/>
        <v>0</v>
      </c>
      <c r="V88" s="105">
        <f t="shared" si="31"/>
        <v>0</v>
      </c>
      <c r="W88" s="105">
        <f t="shared" si="27"/>
        <v>0</v>
      </c>
      <c r="X88" s="105">
        <f t="shared" si="27"/>
        <v>0</v>
      </c>
      <c r="Y88" s="105">
        <f t="shared" si="27"/>
        <v>0</v>
      </c>
      <c r="Z88" s="105">
        <f t="shared" si="27"/>
        <v>0</v>
      </c>
      <c r="AA88" s="105">
        <f t="shared" si="27"/>
        <v>0</v>
      </c>
      <c r="AB88" s="105">
        <f t="shared" si="27"/>
        <v>0</v>
      </c>
      <c r="AC88" s="105">
        <f t="shared" si="27"/>
        <v>0</v>
      </c>
      <c r="AD88" s="105">
        <f t="shared" si="27"/>
        <v>0</v>
      </c>
      <c r="AE88" s="105">
        <f t="shared" si="27"/>
        <v>0</v>
      </c>
      <c r="AF88" s="105">
        <f t="shared" si="28"/>
        <v>0</v>
      </c>
    </row>
    <row r="89" spans="1:35" outlineLevel="1" x14ac:dyDescent="0.25">
      <c r="A89" s="103" t="str">
        <f t="shared" si="24"/>
        <v>RUSTONResidentialYDWDEL</v>
      </c>
      <c r="B89" s="103" t="s">
        <v>236</v>
      </c>
      <c r="C89" s="103" t="s">
        <v>237</v>
      </c>
      <c r="D89" s="127">
        <v>25</v>
      </c>
      <c r="E89" s="127">
        <v>26.43</v>
      </c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9">
        <v>0</v>
      </c>
      <c r="O89" s="129">
        <v>0</v>
      </c>
      <c r="P89" s="129">
        <v>0</v>
      </c>
      <c r="Q89" s="129">
        <v>0</v>
      </c>
      <c r="R89" s="130">
        <f t="shared" si="30"/>
        <v>0</v>
      </c>
      <c r="T89" s="105">
        <f t="shared" si="26"/>
        <v>0</v>
      </c>
      <c r="U89" s="105">
        <f t="shared" si="26"/>
        <v>0</v>
      </c>
      <c r="V89" s="105">
        <f t="shared" si="31"/>
        <v>0</v>
      </c>
      <c r="W89" s="105">
        <f t="shared" si="27"/>
        <v>0</v>
      </c>
      <c r="X89" s="105">
        <f t="shared" si="27"/>
        <v>0</v>
      </c>
      <c r="Y89" s="105">
        <f t="shared" si="27"/>
        <v>0</v>
      </c>
      <c r="Z89" s="105">
        <f t="shared" si="27"/>
        <v>0</v>
      </c>
      <c r="AA89" s="105">
        <f t="shared" si="27"/>
        <v>0</v>
      </c>
      <c r="AB89" s="105">
        <f t="shared" si="27"/>
        <v>0</v>
      </c>
      <c r="AC89" s="105">
        <f t="shared" si="27"/>
        <v>0</v>
      </c>
      <c r="AD89" s="105">
        <f t="shared" si="27"/>
        <v>0</v>
      </c>
      <c r="AE89" s="105">
        <f t="shared" si="27"/>
        <v>0</v>
      </c>
      <c r="AF89" s="105">
        <f t="shared" si="28"/>
        <v>0</v>
      </c>
    </row>
    <row r="90" spans="1:35" outlineLevel="1" x14ac:dyDescent="0.25">
      <c r="A90" s="103" t="str">
        <f t="shared" si="24"/>
        <v>RUSTONResidentialYDWEX</v>
      </c>
      <c r="B90" s="103" t="s">
        <v>238</v>
      </c>
      <c r="C90" s="103" t="s">
        <v>239</v>
      </c>
      <c r="D90" s="127">
        <v>5.76</v>
      </c>
      <c r="E90" s="127">
        <v>6.35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13.38</v>
      </c>
      <c r="N90" s="129">
        <v>0</v>
      </c>
      <c r="O90" s="129">
        <v>0</v>
      </c>
      <c r="P90" s="129">
        <v>44.45</v>
      </c>
      <c r="Q90" s="129">
        <v>0</v>
      </c>
      <c r="R90" s="130">
        <f t="shared" si="30"/>
        <v>57.830000000000005</v>
      </c>
      <c r="T90" s="105">
        <f t="shared" si="26"/>
        <v>0</v>
      </c>
      <c r="U90" s="105">
        <f t="shared" si="26"/>
        <v>0</v>
      </c>
      <c r="V90" s="105">
        <f t="shared" si="31"/>
        <v>0</v>
      </c>
      <c r="W90" s="105">
        <f t="shared" si="27"/>
        <v>0</v>
      </c>
      <c r="X90" s="105">
        <f t="shared" si="27"/>
        <v>0</v>
      </c>
      <c r="Y90" s="105">
        <f t="shared" si="27"/>
        <v>0</v>
      </c>
      <c r="Z90" s="105">
        <f t="shared" si="27"/>
        <v>0</v>
      </c>
      <c r="AA90" s="105">
        <f t="shared" si="27"/>
        <v>2.1070866141732285</v>
      </c>
      <c r="AB90" s="105">
        <f t="shared" si="27"/>
        <v>0</v>
      </c>
      <c r="AC90" s="105">
        <f t="shared" si="27"/>
        <v>0</v>
      </c>
      <c r="AD90" s="105">
        <f t="shared" si="27"/>
        <v>7.0000000000000009</v>
      </c>
      <c r="AE90" s="105">
        <f t="shared" si="27"/>
        <v>0</v>
      </c>
      <c r="AF90" s="105">
        <f t="shared" si="28"/>
        <v>0.75892388451443582</v>
      </c>
    </row>
    <row r="91" spans="1:35" outlineLevel="1" x14ac:dyDescent="0.25">
      <c r="A91" s="103" t="str">
        <f t="shared" si="24"/>
        <v>RUSTONResidentialDRVNR-YARDWASTE</v>
      </c>
      <c r="B91" s="103" t="s">
        <v>240</v>
      </c>
      <c r="C91" s="103" t="s">
        <v>241</v>
      </c>
      <c r="D91" s="127">
        <v>0</v>
      </c>
      <c r="E91" s="127">
        <v>0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30">
        <f t="shared" si="30"/>
        <v>0</v>
      </c>
      <c r="T91" s="105">
        <f t="shared" si="26"/>
        <v>0</v>
      </c>
      <c r="U91" s="105">
        <f t="shared" si="26"/>
        <v>0</v>
      </c>
      <c r="V91" s="105">
        <f t="shared" si="31"/>
        <v>0</v>
      </c>
      <c r="W91" s="105">
        <f t="shared" si="27"/>
        <v>0</v>
      </c>
      <c r="X91" s="105">
        <f t="shared" si="27"/>
        <v>0</v>
      </c>
      <c r="Y91" s="105">
        <f t="shared" si="27"/>
        <v>0</v>
      </c>
      <c r="Z91" s="105">
        <f t="shared" si="27"/>
        <v>0</v>
      </c>
      <c r="AA91" s="105">
        <f t="shared" si="27"/>
        <v>0</v>
      </c>
      <c r="AB91" s="105">
        <f t="shared" si="27"/>
        <v>0</v>
      </c>
      <c r="AC91" s="105">
        <f t="shared" si="27"/>
        <v>0</v>
      </c>
      <c r="AD91" s="105">
        <f t="shared" si="27"/>
        <v>0</v>
      </c>
      <c r="AE91" s="105">
        <f t="shared" si="27"/>
        <v>0</v>
      </c>
      <c r="AF91" s="105">
        <f t="shared" si="28"/>
        <v>0</v>
      </c>
    </row>
    <row r="92" spans="1:35" outlineLevel="1" x14ac:dyDescent="0.25">
      <c r="A92" s="103" t="str">
        <f t="shared" si="24"/>
        <v>RUSTONResidentialPACKR-YARDWASTE</v>
      </c>
      <c r="B92" s="103" t="s">
        <v>242</v>
      </c>
      <c r="C92" s="103" t="s">
        <v>243</v>
      </c>
      <c r="D92" s="127">
        <v>0</v>
      </c>
      <c r="E92" s="127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30">
        <f t="shared" si="30"/>
        <v>0</v>
      </c>
      <c r="T92" s="105">
        <f t="shared" si="26"/>
        <v>0</v>
      </c>
      <c r="U92" s="105">
        <f t="shared" si="26"/>
        <v>0</v>
      </c>
      <c r="V92" s="105">
        <f t="shared" si="31"/>
        <v>0</v>
      </c>
      <c r="W92" s="105">
        <f t="shared" si="27"/>
        <v>0</v>
      </c>
      <c r="X92" s="105">
        <f t="shared" si="27"/>
        <v>0</v>
      </c>
      <c r="Y92" s="105">
        <f t="shared" si="27"/>
        <v>0</v>
      </c>
      <c r="Z92" s="105">
        <f t="shared" si="27"/>
        <v>0</v>
      </c>
      <c r="AA92" s="105">
        <f t="shared" si="27"/>
        <v>0</v>
      </c>
      <c r="AB92" s="105">
        <f t="shared" si="27"/>
        <v>0</v>
      </c>
      <c r="AC92" s="105">
        <f t="shared" si="27"/>
        <v>0</v>
      </c>
      <c r="AD92" s="105">
        <f t="shared" si="27"/>
        <v>0</v>
      </c>
      <c r="AE92" s="105">
        <f t="shared" si="27"/>
        <v>0</v>
      </c>
      <c r="AF92" s="105">
        <f t="shared" si="28"/>
        <v>0</v>
      </c>
    </row>
    <row r="93" spans="1:35" outlineLevel="1" x14ac:dyDescent="0.25">
      <c r="A93" s="103" t="str">
        <f t="shared" si="24"/>
        <v>RUSTONResidentialTRIPYCARTS</v>
      </c>
      <c r="B93" s="103" t="s">
        <v>244</v>
      </c>
      <c r="C93" s="103" t="s">
        <v>245</v>
      </c>
      <c r="D93" s="127">
        <v>10.97</v>
      </c>
      <c r="E93" s="127">
        <v>12.1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0</v>
      </c>
      <c r="O93" s="129">
        <v>0</v>
      </c>
      <c r="P93" s="129">
        <v>0</v>
      </c>
      <c r="Q93" s="129">
        <v>0</v>
      </c>
      <c r="R93" s="130">
        <f t="shared" si="30"/>
        <v>0</v>
      </c>
      <c r="T93" s="105">
        <f t="shared" si="26"/>
        <v>0</v>
      </c>
      <c r="U93" s="105">
        <f t="shared" si="26"/>
        <v>0</v>
      </c>
      <c r="V93" s="105">
        <f t="shared" si="31"/>
        <v>0</v>
      </c>
      <c r="W93" s="105">
        <f t="shared" si="27"/>
        <v>0</v>
      </c>
      <c r="X93" s="105">
        <f t="shared" si="27"/>
        <v>0</v>
      </c>
      <c r="Y93" s="105">
        <f t="shared" si="27"/>
        <v>0</v>
      </c>
      <c r="Z93" s="105">
        <f t="shared" si="27"/>
        <v>0</v>
      </c>
      <c r="AA93" s="105">
        <f t="shared" si="27"/>
        <v>0</v>
      </c>
      <c r="AB93" s="105">
        <f t="shared" si="27"/>
        <v>0</v>
      </c>
      <c r="AC93" s="105">
        <f t="shared" si="27"/>
        <v>0</v>
      </c>
      <c r="AD93" s="105">
        <f t="shared" si="27"/>
        <v>0</v>
      </c>
      <c r="AE93" s="105">
        <f t="shared" si="27"/>
        <v>0</v>
      </c>
      <c r="AF93" s="105">
        <f t="shared" si="28"/>
        <v>0</v>
      </c>
    </row>
    <row r="94" spans="1:35" outlineLevel="1" x14ac:dyDescent="0.25">
      <c r="D94" s="127"/>
      <c r="E94" s="127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30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</row>
    <row r="95" spans="1:35" outlineLevel="1" x14ac:dyDescent="0.25">
      <c r="C95" s="135" t="s">
        <v>248</v>
      </c>
      <c r="D95" s="127"/>
      <c r="E95" s="127"/>
      <c r="F95" s="136">
        <f t="shared" ref="F95:Q95" si="32">SUM(F86:F94)</f>
        <v>5043.6400000000003</v>
      </c>
      <c r="G95" s="136">
        <f t="shared" si="32"/>
        <v>4917.8149999999996</v>
      </c>
      <c r="H95" s="136">
        <f t="shared" si="32"/>
        <v>4838.6549999999997</v>
      </c>
      <c r="I95" s="136">
        <f t="shared" si="32"/>
        <v>5036.5550000000003</v>
      </c>
      <c r="J95" s="136">
        <f t="shared" si="32"/>
        <v>5175.46</v>
      </c>
      <c r="K95" s="136">
        <f t="shared" si="32"/>
        <v>5184.9800000000005</v>
      </c>
      <c r="L95" s="136">
        <f t="shared" si="32"/>
        <v>5226.74</v>
      </c>
      <c r="M95" s="136">
        <f t="shared" si="32"/>
        <v>5284.7699999999995</v>
      </c>
      <c r="N95" s="136">
        <f t="shared" si="32"/>
        <v>5293.8850000000002</v>
      </c>
      <c r="O95" s="136">
        <f t="shared" si="32"/>
        <v>5148.6750000000002</v>
      </c>
      <c r="P95" s="136">
        <f t="shared" si="32"/>
        <v>5145.6950000000006</v>
      </c>
      <c r="Q95" s="136">
        <f t="shared" si="32"/>
        <v>4947.5</v>
      </c>
      <c r="R95" s="136">
        <f>SUM(R86:R94)</f>
        <v>61244.370000000017</v>
      </c>
      <c r="T95" s="137">
        <f>SUM(T86:T88)</f>
        <v>142.97352285395766</v>
      </c>
      <c r="U95" s="137">
        <f t="shared" ref="U95:AF95" si="33">SUM(U86:U88)</f>
        <v>139.82065217391303</v>
      </c>
      <c r="V95" s="137">
        <f t="shared" si="33"/>
        <v>123.75</v>
      </c>
      <c r="W95" s="137">
        <f t="shared" si="33"/>
        <v>131.75</v>
      </c>
      <c r="X95" s="137">
        <f t="shared" si="33"/>
        <v>136.63441131884792</v>
      </c>
      <c r="Y95" s="137">
        <f t="shared" si="33"/>
        <v>138</v>
      </c>
      <c r="Z95" s="137">
        <f t="shared" si="33"/>
        <v>139.10813542193026</v>
      </c>
      <c r="AA95" s="137">
        <f t="shared" si="33"/>
        <v>140.50151591712986</v>
      </c>
      <c r="AB95" s="137">
        <f t="shared" si="33"/>
        <v>141.64944416371904</v>
      </c>
      <c r="AC95" s="137">
        <f t="shared" si="33"/>
        <v>133.91548762001011</v>
      </c>
      <c r="AD95" s="137">
        <f t="shared" si="33"/>
        <v>132.38441131884792</v>
      </c>
      <c r="AE95" s="137">
        <f t="shared" si="33"/>
        <v>127.50000000000001</v>
      </c>
      <c r="AF95" s="137">
        <f t="shared" si="33"/>
        <v>135.66563173236298</v>
      </c>
      <c r="AI95" s="137">
        <f t="shared" ref="AI95" si="34">SUM(AI86:AI88)</f>
        <v>135.66563173236298</v>
      </c>
    </row>
    <row r="96" spans="1:35" outlineLevel="1" x14ac:dyDescent="0.25">
      <c r="C96" s="135"/>
      <c r="D96" s="127"/>
      <c r="E96" s="127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30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</row>
    <row r="97" spans="1:35" outlineLevel="1" x14ac:dyDescent="0.25">
      <c r="D97" s="127"/>
      <c r="E97" s="127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30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</row>
    <row r="98" spans="1:35" s="7" customFormat="1" x14ac:dyDescent="0.25">
      <c r="B98" s="7" t="s">
        <v>249</v>
      </c>
      <c r="D98" s="127"/>
      <c r="E98" s="127"/>
      <c r="F98" s="144">
        <f t="shared" ref="F98:Q98" si="35">+F72+F83+F95</f>
        <v>20552.359999999997</v>
      </c>
      <c r="G98" s="144">
        <f t="shared" si="35"/>
        <v>19996.739999999998</v>
      </c>
      <c r="H98" s="144">
        <f t="shared" si="35"/>
        <v>19758.985000000001</v>
      </c>
      <c r="I98" s="144">
        <f t="shared" si="35"/>
        <v>20450.489999999998</v>
      </c>
      <c r="J98" s="144">
        <f t="shared" si="35"/>
        <v>20928.939999999999</v>
      </c>
      <c r="K98" s="144">
        <f t="shared" si="35"/>
        <v>20771.504999999997</v>
      </c>
      <c r="L98" s="144">
        <f t="shared" si="35"/>
        <v>21146.899999999998</v>
      </c>
      <c r="M98" s="144">
        <f t="shared" si="35"/>
        <v>21374.334999999999</v>
      </c>
      <c r="N98" s="144">
        <f t="shared" si="35"/>
        <v>21513.915000000001</v>
      </c>
      <c r="O98" s="144">
        <f t="shared" si="35"/>
        <v>20263.775000000001</v>
      </c>
      <c r="P98" s="144">
        <f t="shared" si="35"/>
        <v>20373.445</v>
      </c>
      <c r="Q98" s="144">
        <f t="shared" si="35"/>
        <v>19925.034999999996</v>
      </c>
      <c r="R98" s="130">
        <f t="shared" ref="R98" si="36">+SUM(F98:Q98)</f>
        <v>247056.42499999999</v>
      </c>
      <c r="S98" s="109"/>
      <c r="T98" s="145">
        <f t="shared" ref="T98:AE98" si="37">+T72+T83+T95</f>
        <v>530.48715482448256</v>
      </c>
      <c r="U98" s="145">
        <f t="shared" si="37"/>
        <v>520.39138938419137</v>
      </c>
      <c r="V98" s="145">
        <f t="shared" si="37"/>
        <v>464.25020954800482</v>
      </c>
      <c r="W98" s="145">
        <f t="shared" si="37"/>
        <v>482.25032537150651</v>
      </c>
      <c r="X98" s="145">
        <f t="shared" si="37"/>
        <v>493.40365609734772</v>
      </c>
      <c r="Y98" s="145">
        <f t="shared" si="37"/>
        <v>492.39103506519109</v>
      </c>
      <c r="Z98" s="145">
        <f t="shared" si="37"/>
        <v>498.47589867754152</v>
      </c>
      <c r="AA98" s="145">
        <f t="shared" si="37"/>
        <v>507.4824999231372</v>
      </c>
      <c r="AB98" s="145">
        <f t="shared" si="37"/>
        <v>509.6919428135227</v>
      </c>
      <c r="AC98" s="145">
        <f t="shared" si="37"/>
        <v>479.57518690555594</v>
      </c>
      <c r="AD98" s="145">
        <f t="shared" si="37"/>
        <v>479.13463191635202</v>
      </c>
      <c r="AE98" s="145">
        <f t="shared" si="37"/>
        <v>467.37520484053948</v>
      </c>
      <c r="AF98" s="145"/>
      <c r="AI98" s="146"/>
    </row>
    <row r="99" spans="1:35" s="7" customFormat="1" outlineLevel="1" x14ac:dyDescent="0.25">
      <c r="D99" s="127"/>
      <c r="E99" s="127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30"/>
      <c r="S99" s="109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I99" s="146"/>
    </row>
    <row r="100" spans="1:35" s="7" customFormat="1" outlineLevel="1" x14ac:dyDescent="0.25">
      <c r="D100" s="127"/>
      <c r="E100" s="127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30"/>
      <c r="S100" s="109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I100" s="146"/>
    </row>
    <row r="101" spans="1:35" outlineLevel="1" x14ac:dyDescent="0.25">
      <c r="B101" s="121" t="s">
        <v>250</v>
      </c>
      <c r="C101" s="122"/>
      <c r="D101" s="127"/>
      <c r="E101" s="127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30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</row>
    <row r="102" spans="1:35" outlineLevel="1" x14ac:dyDescent="0.25">
      <c r="B102" s="121"/>
      <c r="C102" s="122"/>
      <c r="D102" s="127"/>
      <c r="E102" s="127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30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</row>
    <row r="103" spans="1:35" outlineLevel="1" x14ac:dyDescent="0.25">
      <c r="A103" s="103" t="s">
        <v>26</v>
      </c>
      <c r="B103" s="126" t="s">
        <v>252</v>
      </c>
      <c r="C103" s="122"/>
      <c r="D103" s="127"/>
      <c r="E103" s="127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30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</row>
    <row r="104" spans="1:35" outlineLevel="1" x14ac:dyDescent="0.25">
      <c r="A104" s="103" t="str">
        <f t="shared" ref="A104:A167" si="38">+$A$4&amp;$A$103&amp;B104</f>
        <v>RUSTONCommercial20CW1</v>
      </c>
      <c r="B104" s="103" t="s">
        <v>253</v>
      </c>
      <c r="C104" s="103" t="s">
        <v>254</v>
      </c>
      <c r="D104" s="127">
        <v>0</v>
      </c>
      <c r="E104" s="127">
        <v>0</v>
      </c>
      <c r="F104" s="129">
        <v>0</v>
      </c>
      <c r="G104" s="129">
        <v>0</v>
      </c>
      <c r="H104" s="129">
        <v>0</v>
      </c>
      <c r="I104" s="129">
        <v>0</v>
      </c>
      <c r="J104" s="129">
        <v>0</v>
      </c>
      <c r="K104" s="129">
        <v>0</v>
      </c>
      <c r="L104" s="129">
        <v>0</v>
      </c>
      <c r="M104" s="129">
        <v>0</v>
      </c>
      <c r="N104" s="129">
        <v>0</v>
      </c>
      <c r="O104" s="129">
        <v>0</v>
      </c>
      <c r="P104" s="129">
        <v>0</v>
      </c>
      <c r="Q104" s="129">
        <v>0</v>
      </c>
      <c r="R104" s="130">
        <f t="shared" ref="R104:R169" si="39">+SUM(F104:Q104)</f>
        <v>0</v>
      </c>
      <c r="S104" s="175"/>
      <c r="T104" s="105">
        <f t="shared" ref="T104:U126" si="40">+IFERROR(F104/$D104,0)</f>
        <v>0</v>
      </c>
      <c r="U104" s="105">
        <f t="shared" si="40"/>
        <v>0</v>
      </c>
      <c r="V104" s="105">
        <f>+IFERROR(H104/$E104,0)</f>
        <v>0</v>
      </c>
      <c r="W104" s="105">
        <f t="shared" ref="W104:AE119" si="41">+IFERROR(I104/$E104,0)</f>
        <v>0</v>
      </c>
      <c r="X104" s="105">
        <f t="shared" si="41"/>
        <v>0</v>
      </c>
      <c r="Y104" s="105">
        <f t="shared" si="41"/>
        <v>0</v>
      </c>
      <c r="Z104" s="105">
        <f t="shared" si="41"/>
        <v>0</v>
      </c>
      <c r="AA104" s="105">
        <f t="shared" si="41"/>
        <v>0</v>
      </c>
      <c r="AB104" s="105">
        <f t="shared" si="41"/>
        <v>0</v>
      </c>
      <c r="AC104" s="105">
        <f t="shared" si="41"/>
        <v>0</v>
      </c>
      <c r="AD104" s="105">
        <f t="shared" si="41"/>
        <v>0</v>
      </c>
      <c r="AE104" s="105">
        <f t="shared" si="41"/>
        <v>0</v>
      </c>
      <c r="AF104" s="132">
        <f t="shared" ref="AF104:AF169" si="42">+SUM(T104:AE104)/$AD$2</f>
        <v>0</v>
      </c>
      <c r="AG104" s="149"/>
      <c r="AH104" s="103">
        <v>1</v>
      </c>
      <c r="AI104" s="105">
        <f t="shared" ref="AI104:AI146" si="43">+AF104*AH104</f>
        <v>0</v>
      </c>
    </row>
    <row r="105" spans="1:35" outlineLevel="1" x14ac:dyDescent="0.25">
      <c r="A105" s="103" t="str">
        <f t="shared" si="38"/>
        <v>RUSTONCommercial32C2W2</v>
      </c>
      <c r="B105" s="103" t="s">
        <v>255</v>
      </c>
      <c r="C105" s="103" t="s">
        <v>256</v>
      </c>
      <c r="D105" s="127">
        <v>0</v>
      </c>
      <c r="E105" s="127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29">
        <v>0</v>
      </c>
      <c r="N105" s="129">
        <v>0</v>
      </c>
      <c r="O105" s="129">
        <v>0</v>
      </c>
      <c r="P105" s="129">
        <v>0</v>
      </c>
      <c r="Q105" s="129">
        <v>0</v>
      </c>
      <c r="R105" s="130">
        <f t="shared" si="39"/>
        <v>0</v>
      </c>
      <c r="S105" s="175"/>
      <c r="T105" s="105">
        <f t="shared" si="40"/>
        <v>0</v>
      </c>
      <c r="U105" s="105">
        <f t="shared" si="40"/>
        <v>0</v>
      </c>
      <c r="V105" s="105">
        <f t="shared" ref="V105:AE143" si="44">+IFERROR(H105/$E105,0)</f>
        <v>0</v>
      </c>
      <c r="W105" s="105">
        <f t="shared" si="41"/>
        <v>0</v>
      </c>
      <c r="X105" s="105">
        <f t="shared" si="41"/>
        <v>0</v>
      </c>
      <c r="Y105" s="105">
        <f t="shared" si="41"/>
        <v>0</v>
      </c>
      <c r="Z105" s="105">
        <f t="shared" si="41"/>
        <v>0</v>
      </c>
      <c r="AA105" s="105">
        <f t="shared" si="41"/>
        <v>0</v>
      </c>
      <c r="AB105" s="105">
        <f t="shared" si="41"/>
        <v>0</v>
      </c>
      <c r="AC105" s="105">
        <f t="shared" si="41"/>
        <v>0</v>
      </c>
      <c r="AD105" s="105">
        <f t="shared" si="41"/>
        <v>0</v>
      </c>
      <c r="AE105" s="105">
        <f t="shared" si="41"/>
        <v>0</v>
      </c>
      <c r="AF105" s="132">
        <f t="shared" si="42"/>
        <v>0</v>
      </c>
      <c r="AG105" s="149"/>
      <c r="AH105" s="103">
        <v>1</v>
      </c>
      <c r="AI105" s="105">
        <f t="shared" si="43"/>
        <v>0</v>
      </c>
    </row>
    <row r="106" spans="1:35" outlineLevel="1" x14ac:dyDescent="0.25">
      <c r="A106" s="103" t="str">
        <f t="shared" si="38"/>
        <v>RUSTONCommercial32CE1</v>
      </c>
      <c r="B106" s="103" t="s">
        <v>257</v>
      </c>
      <c r="C106" s="103" t="s">
        <v>258</v>
      </c>
      <c r="D106" s="127">
        <v>0</v>
      </c>
      <c r="E106" s="127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30">
        <f t="shared" si="39"/>
        <v>0</v>
      </c>
      <c r="S106" s="175"/>
      <c r="T106" s="105">
        <f t="shared" si="40"/>
        <v>0</v>
      </c>
      <c r="U106" s="105">
        <f t="shared" si="40"/>
        <v>0</v>
      </c>
      <c r="V106" s="105">
        <f t="shared" si="44"/>
        <v>0</v>
      </c>
      <c r="W106" s="105">
        <f t="shared" si="41"/>
        <v>0</v>
      </c>
      <c r="X106" s="105">
        <f t="shared" si="41"/>
        <v>0</v>
      </c>
      <c r="Y106" s="105">
        <f t="shared" si="41"/>
        <v>0</v>
      </c>
      <c r="Z106" s="105">
        <f t="shared" si="41"/>
        <v>0</v>
      </c>
      <c r="AA106" s="105">
        <f t="shared" si="41"/>
        <v>0</v>
      </c>
      <c r="AB106" s="105">
        <f t="shared" si="41"/>
        <v>0</v>
      </c>
      <c r="AC106" s="105">
        <f t="shared" si="41"/>
        <v>0</v>
      </c>
      <c r="AD106" s="105">
        <f t="shared" si="41"/>
        <v>0</v>
      </c>
      <c r="AE106" s="105">
        <f t="shared" si="41"/>
        <v>0</v>
      </c>
      <c r="AF106" s="132">
        <f t="shared" si="42"/>
        <v>0</v>
      </c>
      <c r="AG106" s="149"/>
      <c r="AH106" s="103">
        <v>1</v>
      </c>
      <c r="AI106" s="105">
        <f t="shared" si="43"/>
        <v>0</v>
      </c>
    </row>
    <row r="107" spans="1:35" outlineLevel="1" x14ac:dyDescent="0.25">
      <c r="A107" s="103" t="str">
        <f t="shared" si="38"/>
        <v>RUSTONCommercial32CW1</v>
      </c>
      <c r="B107" s="103" t="s">
        <v>259</v>
      </c>
      <c r="C107" s="103" t="s">
        <v>108</v>
      </c>
      <c r="D107" s="127">
        <v>0</v>
      </c>
      <c r="E107" s="127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30">
        <f t="shared" si="39"/>
        <v>0</v>
      </c>
      <c r="S107" s="175"/>
      <c r="T107" s="105">
        <f t="shared" si="40"/>
        <v>0</v>
      </c>
      <c r="U107" s="105">
        <f t="shared" si="40"/>
        <v>0</v>
      </c>
      <c r="V107" s="105">
        <f t="shared" si="44"/>
        <v>0</v>
      </c>
      <c r="W107" s="105">
        <f t="shared" si="41"/>
        <v>0</v>
      </c>
      <c r="X107" s="105">
        <f t="shared" si="41"/>
        <v>0</v>
      </c>
      <c r="Y107" s="105">
        <f t="shared" si="41"/>
        <v>0</v>
      </c>
      <c r="Z107" s="105">
        <f t="shared" si="41"/>
        <v>0</v>
      </c>
      <c r="AA107" s="105">
        <f t="shared" si="41"/>
        <v>0</v>
      </c>
      <c r="AB107" s="105">
        <f t="shared" si="41"/>
        <v>0</v>
      </c>
      <c r="AC107" s="105">
        <f t="shared" si="41"/>
        <v>0</v>
      </c>
      <c r="AD107" s="105">
        <f t="shared" si="41"/>
        <v>0</v>
      </c>
      <c r="AE107" s="105">
        <f t="shared" si="41"/>
        <v>0</v>
      </c>
      <c r="AF107" s="132">
        <f t="shared" si="42"/>
        <v>0</v>
      </c>
      <c r="AG107" s="149"/>
      <c r="AH107" s="103">
        <v>1</v>
      </c>
      <c r="AI107" s="105">
        <f t="shared" si="43"/>
        <v>0</v>
      </c>
    </row>
    <row r="108" spans="1:35" outlineLevel="1" x14ac:dyDescent="0.25">
      <c r="A108" s="103" t="str">
        <f t="shared" si="38"/>
        <v>RUSTONCommercial32CW2</v>
      </c>
      <c r="B108" s="103" t="s">
        <v>261</v>
      </c>
      <c r="C108" s="103" t="s">
        <v>260</v>
      </c>
      <c r="D108" s="127">
        <v>0</v>
      </c>
      <c r="E108" s="127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30">
        <f t="shared" si="39"/>
        <v>0</v>
      </c>
      <c r="S108" s="175"/>
      <c r="T108" s="105">
        <f t="shared" si="40"/>
        <v>0</v>
      </c>
      <c r="U108" s="105">
        <f t="shared" si="40"/>
        <v>0</v>
      </c>
      <c r="V108" s="105">
        <f t="shared" si="44"/>
        <v>0</v>
      </c>
      <c r="W108" s="105">
        <f t="shared" si="41"/>
        <v>0</v>
      </c>
      <c r="X108" s="105">
        <f t="shared" si="41"/>
        <v>0</v>
      </c>
      <c r="Y108" s="105">
        <f t="shared" si="41"/>
        <v>0</v>
      </c>
      <c r="Z108" s="105">
        <f t="shared" si="41"/>
        <v>0</v>
      </c>
      <c r="AA108" s="105">
        <f t="shared" si="41"/>
        <v>0</v>
      </c>
      <c r="AB108" s="105">
        <f t="shared" si="41"/>
        <v>0</v>
      </c>
      <c r="AC108" s="105">
        <f t="shared" si="41"/>
        <v>0</v>
      </c>
      <c r="AD108" s="105">
        <f t="shared" si="41"/>
        <v>0</v>
      </c>
      <c r="AE108" s="105">
        <f t="shared" si="41"/>
        <v>0</v>
      </c>
      <c r="AF108" s="132">
        <f t="shared" si="42"/>
        <v>0</v>
      </c>
      <c r="AG108" s="149"/>
      <c r="AH108" s="103">
        <v>1</v>
      </c>
      <c r="AI108" s="105">
        <f t="shared" si="43"/>
        <v>0</v>
      </c>
    </row>
    <row r="109" spans="1:35" outlineLevel="1" x14ac:dyDescent="0.25">
      <c r="A109" s="103" t="str">
        <f t="shared" si="38"/>
        <v>RUSTONCommercial32CW3</v>
      </c>
      <c r="B109" s="103" t="s">
        <v>262</v>
      </c>
      <c r="C109" s="103" t="s">
        <v>263</v>
      </c>
      <c r="D109" s="127">
        <v>0</v>
      </c>
      <c r="E109" s="127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30">
        <f t="shared" si="39"/>
        <v>0</v>
      </c>
      <c r="S109" s="175"/>
      <c r="T109" s="105">
        <f t="shared" si="40"/>
        <v>0</v>
      </c>
      <c r="U109" s="105">
        <f t="shared" si="40"/>
        <v>0</v>
      </c>
      <c r="V109" s="105">
        <f t="shared" si="44"/>
        <v>0</v>
      </c>
      <c r="W109" s="105">
        <f t="shared" si="41"/>
        <v>0</v>
      </c>
      <c r="X109" s="105">
        <f t="shared" si="41"/>
        <v>0</v>
      </c>
      <c r="Y109" s="105">
        <f t="shared" si="41"/>
        <v>0</v>
      </c>
      <c r="Z109" s="105">
        <f t="shared" si="41"/>
        <v>0</v>
      </c>
      <c r="AA109" s="105">
        <f t="shared" si="41"/>
        <v>0</v>
      </c>
      <c r="AB109" s="105">
        <f t="shared" si="41"/>
        <v>0</v>
      </c>
      <c r="AC109" s="105">
        <f t="shared" si="41"/>
        <v>0</v>
      </c>
      <c r="AD109" s="105">
        <f t="shared" si="41"/>
        <v>0</v>
      </c>
      <c r="AE109" s="105">
        <f t="shared" si="41"/>
        <v>0</v>
      </c>
      <c r="AF109" s="132">
        <f t="shared" si="42"/>
        <v>0</v>
      </c>
      <c r="AG109" s="149"/>
      <c r="AH109" s="103">
        <v>1</v>
      </c>
      <c r="AI109" s="105">
        <f t="shared" si="43"/>
        <v>0</v>
      </c>
    </row>
    <row r="110" spans="1:35" outlineLevel="1" x14ac:dyDescent="0.25">
      <c r="A110" s="103" t="str">
        <f t="shared" si="38"/>
        <v>RUSTONCommercial32CW4</v>
      </c>
      <c r="B110" s="103" t="s">
        <v>264</v>
      </c>
      <c r="C110" s="103" t="s">
        <v>265</v>
      </c>
      <c r="D110" s="127">
        <v>0</v>
      </c>
      <c r="E110" s="127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30">
        <f t="shared" si="39"/>
        <v>0</v>
      </c>
      <c r="S110" s="175"/>
      <c r="T110" s="105">
        <f t="shared" si="40"/>
        <v>0</v>
      </c>
      <c r="U110" s="105">
        <f t="shared" si="40"/>
        <v>0</v>
      </c>
      <c r="V110" s="105">
        <f t="shared" si="44"/>
        <v>0</v>
      </c>
      <c r="W110" s="105">
        <f t="shared" si="41"/>
        <v>0</v>
      </c>
      <c r="X110" s="105">
        <f t="shared" si="41"/>
        <v>0</v>
      </c>
      <c r="Y110" s="105">
        <f t="shared" si="41"/>
        <v>0</v>
      </c>
      <c r="Z110" s="105">
        <f t="shared" si="41"/>
        <v>0</v>
      </c>
      <c r="AA110" s="105">
        <f t="shared" si="41"/>
        <v>0</v>
      </c>
      <c r="AB110" s="105">
        <f t="shared" si="41"/>
        <v>0</v>
      </c>
      <c r="AC110" s="105">
        <f t="shared" si="41"/>
        <v>0</v>
      </c>
      <c r="AD110" s="105">
        <f t="shared" si="41"/>
        <v>0</v>
      </c>
      <c r="AE110" s="105">
        <f t="shared" si="41"/>
        <v>0</v>
      </c>
      <c r="AF110" s="132">
        <f t="shared" si="42"/>
        <v>0</v>
      </c>
      <c r="AG110" s="149"/>
      <c r="AH110" s="103">
        <v>1</v>
      </c>
      <c r="AI110" s="105">
        <f t="shared" si="43"/>
        <v>0</v>
      </c>
    </row>
    <row r="111" spans="1:35" outlineLevel="1" x14ac:dyDescent="0.25">
      <c r="A111" s="103" t="str">
        <f t="shared" si="38"/>
        <v>RUSTONCommercial35CW1</v>
      </c>
      <c r="B111" s="103" t="s">
        <v>266</v>
      </c>
      <c r="C111" s="103" t="s">
        <v>267</v>
      </c>
      <c r="D111" s="127">
        <v>30.38</v>
      </c>
      <c r="E111" s="127">
        <v>33.69</v>
      </c>
      <c r="F111" s="129">
        <v>148.24</v>
      </c>
      <c r="G111" s="129">
        <v>168.45</v>
      </c>
      <c r="H111" s="129">
        <v>168.45</v>
      </c>
      <c r="I111" s="129">
        <v>168.45</v>
      </c>
      <c r="J111" s="129">
        <v>168.45</v>
      </c>
      <c r="K111" s="129">
        <v>168.45</v>
      </c>
      <c r="L111" s="129">
        <v>168.45</v>
      </c>
      <c r="M111" s="129">
        <v>178.75</v>
      </c>
      <c r="N111" s="129">
        <v>178.75</v>
      </c>
      <c r="O111" s="129">
        <v>134.76</v>
      </c>
      <c r="P111" s="129">
        <v>168.45</v>
      </c>
      <c r="Q111" s="129">
        <v>168.45</v>
      </c>
      <c r="R111" s="130">
        <f t="shared" si="39"/>
        <v>1988.1000000000001</v>
      </c>
      <c r="S111" s="175"/>
      <c r="T111" s="105">
        <f t="shared" si="40"/>
        <v>4.8795260039499677</v>
      </c>
      <c r="U111" s="105">
        <f t="shared" si="40"/>
        <v>5.5447662936142201</v>
      </c>
      <c r="V111" s="105">
        <f t="shared" si="44"/>
        <v>5</v>
      </c>
      <c r="W111" s="105">
        <f t="shared" si="41"/>
        <v>5</v>
      </c>
      <c r="X111" s="105">
        <f t="shared" si="41"/>
        <v>5</v>
      </c>
      <c r="Y111" s="105">
        <f t="shared" si="41"/>
        <v>5</v>
      </c>
      <c r="Z111" s="105">
        <f t="shared" si="41"/>
        <v>5</v>
      </c>
      <c r="AA111" s="105">
        <f t="shared" si="41"/>
        <v>5.3057287028791933</v>
      </c>
      <c r="AB111" s="105">
        <f t="shared" si="41"/>
        <v>5.3057287028791933</v>
      </c>
      <c r="AC111" s="105">
        <f t="shared" si="41"/>
        <v>4</v>
      </c>
      <c r="AD111" s="105">
        <f t="shared" si="41"/>
        <v>5</v>
      </c>
      <c r="AE111" s="105">
        <f t="shared" si="41"/>
        <v>5</v>
      </c>
      <c r="AF111" s="132">
        <f t="shared" si="42"/>
        <v>5.0029791419435474</v>
      </c>
      <c r="AG111" s="149"/>
      <c r="AH111" s="103">
        <v>1</v>
      </c>
      <c r="AI111" s="105">
        <f t="shared" si="43"/>
        <v>5.0029791419435474</v>
      </c>
    </row>
    <row r="112" spans="1:35" outlineLevel="1" x14ac:dyDescent="0.25">
      <c r="A112" s="103" t="str">
        <f t="shared" si="38"/>
        <v>RUSTONCommercial65CW1</v>
      </c>
      <c r="B112" s="103" t="s">
        <v>268</v>
      </c>
      <c r="C112" s="103" t="s">
        <v>269</v>
      </c>
      <c r="D112" s="127">
        <v>37.92</v>
      </c>
      <c r="E112" s="127">
        <v>42.18</v>
      </c>
      <c r="F112" s="129">
        <v>225.67</v>
      </c>
      <c r="G112" s="129">
        <v>210.9</v>
      </c>
      <c r="H112" s="129">
        <v>210.9</v>
      </c>
      <c r="I112" s="129">
        <v>210.9</v>
      </c>
      <c r="J112" s="129">
        <v>210.9</v>
      </c>
      <c r="K112" s="129">
        <v>210.9</v>
      </c>
      <c r="L112" s="129">
        <v>210.9</v>
      </c>
      <c r="M112" s="129">
        <v>224.6</v>
      </c>
      <c r="N112" s="129">
        <v>224.6</v>
      </c>
      <c r="O112" s="129">
        <v>253.08</v>
      </c>
      <c r="P112" s="129">
        <v>210.9</v>
      </c>
      <c r="Q112" s="129">
        <v>210.9</v>
      </c>
      <c r="R112" s="130">
        <f t="shared" si="39"/>
        <v>2615.15</v>
      </c>
      <c r="S112" s="175"/>
      <c r="T112" s="105">
        <f t="shared" si="40"/>
        <v>5.9512130801687757</v>
      </c>
      <c r="U112" s="105">
        <f t="shared" si="40"/>
        <v>5.5617088607594933</v>
      </c>
      <c r="V112" s="105">
        <f t="shared" si="44"/>
        <v>5</v>
      </c>
      <c r="W112" s="105">
        <f t="shared" si="41"/>
        <v>5</v>
      </c>
      <c r="X112" s="105">
        <f t="shared" si="41"/>
        <v>5</v>
      </c>
      <c r="Y112" s="105">
        <f t="shared" si="41"/>
        <v>5</v>
      </c>
      <c r="Z112" s="105">
        <f t="shared" si="41"/>
        <v>5</v>
      </c>
      <c r="AA112" s="105">
        <f t="shared" si="41"/>
        <v>5.3247984826932191</v>
      </c>
      <c r="AB112" s="105">
        <f t="shared" si="41"/>
        <v>5.3247984826932191</v>
      </c>
      <c r="AC112" s="105">
        <f t="shared" si="41"/>
        <v>6</v>
      </c>
      <c r="AD112" s="105">
        <f t="shared" si="41"/>
        <v>5</v>
      </c>
      <c r="AE112" s="105">
        <f t="shared" si="41"/>
        <v>5</v>
      </c>
      <c r="AF112" s="132">
        <f t="shared" si="42"/>
        <v>5.2635432421928918</v>
      </c>
      <c r="AG112" s="149"/>
      <c r="AH112" s="103">
        <v>1</v>
      </c>
      <c r="AI112" s="105">
        <f t="shared" si="43"/>
        <v>5.2635432421928918</v>
      </c>
    </row>
    <row r="113" spans="1:35" outlineLevel="1" x14ac:dyDescent="0.25">
      <c r="A113" s="103" t="str">
        <f t="shared" si="38"/>
        <v>RUSTONCommercial95CW1</v>
      </c>
      <c r="B113" s="103" t="s">
        <v>270</v>
      </c>
      <c r="C113" s="103" t="s">
        <v>271</v>
      </c>
      <c r="D113" s="127">
        <v>55.46</v>
      </c>
      <c r="E113" s="127">
        <v>61.68</v>
      </c>
      <c r="F113" s="129">
        <v>1233.5999999999999</v>
      </c>
      <c r="G113" s="129">
        <v>1187.3399999999999</v>
      </c>
      <c r="H113" s="129">
        <v>1233.5999999999999</v>
      </c>
      <c r="I113" s="129">
        <v>1233.5999999999999</v>
      </c>
      <c r="J113" s="129">
        <v>1295.28</v>
      </c>
      <c r="K113" s="129">
        <v>1295.28</v>
      </c>
      <c r="L113" s="129">
        <v>1295.28</v>
      </c>
      <c r="M113" s="129">
        <v>1378.86</v>
      </c>
      <c r="N113" s="129">
        <v>1378.86</v>
      </c>
      <c r="O113" s="129">
        <v>1295.28</v>
      </c>
      <c r="P113" s="129">
        <v>1264.44</v>
      </c>
      <c r="Q113" s="129">
        <v>1233.5999999999999</v>
      </c>
      <c r="R113" s="130">
        <f t="shared" si="39"/>
        <v>15325.020000000002</v>
      </c>
      <c r="S113" s="175"/>
      <c r="T113" s="105">
        <f t="shared" si="40"/>
        <v>22.243058059862964</v>
      </c>
      <c r="U113" s="105">
        <f t="shared" si="40"/>
        <v>21.408943382618101</v>
      </c>
      <c r="V113" s="105">
        <f t="shared" si="44"/>
        <v>20</v>
      </c>
      <c r="W113" s="105">
        <f t="shared" si="41"/>
        <v>20</v>
      </c>
      <c r="X113" s="105">
        <f t="shared" si="41"/>
        <v>21</v>
      </c>
      <c r="Y113" s="105">
        <f t="shared" si="41"/>
        <v>21</v>
      </c>
      <c r="Z113" s="105">
        <f t="shared" si="41"/>
        <v>21</v>
      </c>
      <c r="AA113" s="105">
        <f t="shared" si="41"/>
        <v>22.355058365758754</v>
      </c>
      <c r="AB113" s="105">
        <f t="shared" si="41"/>
        <v>22.355058365758754</v>
      </c>
      <c r="AC113" s="105">
        <f t="shared" si="41"/>
        <v>21</v>
      </c>
      <c r="AD113" s="105">
        <f t="shared" si="41"/>
        <v>20.5</v>
      </c>
      <c r="AE113" s="105">
        <f t="shared" si="41"/>
        <v>20</v>
      </c>
      <c r="AF113" s="132">
        <f t="shared" si="42"/>
        <v>21.07184318116655</v>
      </c>
      <c r="AG113" s="149"/>
      <c r="AH113" s="103">
        <v>1</v>
      </c>
      <c r="AI113" s="105">
        <f t="shared" si="43"/>
        <v>21.07184318116655</v>
      </c>
    </row>
    <row r="114" spans="1:35" outlineLevel="1" x14ac:dyDescent="0.25">
      <c r="A114" s="103" t="str">
        <f t="shared" si="38"/>
        <v>RUSTONCommercialF1YD1W</v>
      </c>
      <c r="B114" s="103" t="s">
        <v>272</v>
      </c>
      <c r="C114" s="103" t="s">
        <v>273</v>
      </c>
      <c r="D114" s="127">
        <v>0</v>
      </c>
      <c r="E114" s="127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30">
        <f t="shared" si="39"/>
        <v>0</v>
      </c>
      <c r="S114" s="175"/>
      <c r="T114" s="105">
        <f t="shared" si="40"/>
        <v>0</v>
      </c>
      <c r="U114" s="105">
        <f t="shared" si="40"/>
        <v>0</v>
      </c>
      <c r="V114" s="105">
        <f t="shared" si="44"/>
        <v>0</v>
      </c>
      <c r="W114" s="105">
        <f t="shared" si="41"/>
        <v>0</v>
      </c>
      <c r="X114" s="105">
        <f t="shared" si="41"/>
        <v>0</v>
      </c>
      <c r="Y114" s="105">
        <f t="shared" si="41"/>
        <v>0</v>
      </c>
      <c r="Z114" s="105">
        <f t="shared" si="41"/>
        <v>0</v>
      </c>
      <c r="AA114" s="105">
        <f t="shared" si="41"/>
        <v>0</v>
      </c>
      <c r="AB114" s="105">
        <f t="shared" si="41"/>
        <v>0</v>
      </c>
      <c r="AC114" s="105">
        <f t="shared" si="41"/>
        <v>0</v>
      </c>
      <c r="AD114" s="105">
        <f t="shared" si="41"/>
        <v>0</v>
      </c>
      <c r="AE114" s="105">
        <f t="shared" si="41"/>
        <v>0</v>
      </c>
      <c r="AF114" s="132">
        <f t="shared" si="42"/>
        <v>0</v>
      </c>
      <c r="AG114" s="149"/>
      <c r="AH114" s="103">
        <v>1</v>
      </c>
      <c r="AI114" s="105">
        <f t="shared" si="43"/>
        <v>0</v>
      </c>
    </row>
    <row r="115" spans="1:35" outlineLevel="1" x14ac:dyDescent="0.25">
      <c r="A115" s="103" t="str">
        <f t="shared" si="38"/>
        <v>RUSTONCommercialR1YD1W</v>
      </c>
      <c r="B115" s="103" t="s">
        <v>274</v>
      </c>
      <c r="C115" s="103" t="s">
        <v>275</v>
      </c>
      <c r="D115" s="127">
        <v>167.61</v>
      </c>
      <c r="E115" s="127">
        <v>186.2</v>
      </c>
      <c r="F115" s="129">
        <v>186.2</v>
      </c>
      <c r="G115" s="129">
        <v>186.2</v>
      </c>
      <c r="H115" s="129">
        <v>186.2</v>
      </c>
      <c r="I115" s="129">
        <v>186.2</v>
      </c>
      <c r="J115" s="129">
        <v>232.75</v>
      </c>
      <c r="K115" s="129">
        <v>372.4</v>
      </c>
      <c r="L115" s="129">
        <v>372.4</v>
      </c>
      <c r="M115" s="129">
        <v>395.82</v>
      </c>
      <c r="N115" s="129">
        <v>395.82</v>
      </c>
      <c r="O115" s="129">
        <v>186.2</v>
      </c>
      <c r="P115" s="129">
        <v>186.2</v>
      </c>
      <c r="Q115" s="129">
        <v>186.2</v>
      </c>
      <c r="R115" s="130">
        <f>+SUM(F115:Q115)</f>
        <v>3072.5899999999997</v>
      </c>
      <c r="S115" s="175"/>
      <c r="T115" s="105">
        <f t="shared" si="40"/>
        <v>1.1109122367400512</v>
      </c>
      <c r="U115" s="105">
        <f t="shared" si="40"/>
        <v>1.1109122367400512</v>
      </c>
      <c r="V115" s="105">
        <f t="shared" si="44"/>
        <v>1</v>
      </c>
      <c r="W115" s="105">
        <f t="shared" si="41"/>
        <v>1</v>
      </c>
      <c r="X115" s="105">
        <f t="shared" si="41"/>
        <v>1.25</v>
      </c>
      <c r="Y115" s="105">
        <f t="shared" si="41"/>
        <v>2</v>
      </c>
      <c r="Z115" s="105">
        <f t="shared" si="41"/>
        <v>2</v>
      </c>
      <c r="AA115" s="105">
        <f t="shared" si="41"/>
        <v>2.1257787325456499</v>
      </c>
      <c r="AB115" s="105">
        <f t="shared" si="41"/>
        <v>2.1257787325456499</v>
      </c>
      <c r="AC115" s="105">
        <f t="shared" si="41"/>
        <v>1</v>
      </c>
      <c r="AD115" s="105">
        <f t="shared" si="41"/>
        <v>1</v>
      </c>
      <c r="AE115" s="105">
        <f t="shared" si="41"/>
        <v>1</v>
      </c>
      <c r="AF115" s="132">
        <f>+SUM(T115:AE115)/$AD$2</f>
        <v>1.3936151615476167</v>
      </c>
      <c r="AG115" s="149"/>
      <c r="AH115" s="103">
        <v>1</v>
      </c>
      <c r="AI115" s="105">
        <f t="shared" si="43"/>
        <v>1.3936151615476167</v>
      </c>
    </row>
    <row r="116" spans="1:35" outlineLevel="1" x14ac:dyDescent="0.25">
      <c r="A116" s="103" t="str">
        <f t="shared" si="38"/>
        <v>RUSTONCommercialF1YD2W</v>
      </c>
      <c r="B116" s="103" t="s">
        <v>276</v>
      </c>
      <c r="C116" s="103" t="s">
        <v>277</v>
      </c>
      <c r="D116" s="127">
        <v>0</v>
      </c>
      <c r="E116" s="127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30">
        <f t="shared" si="39"/>
        <v>0</v>
      </c>
      <c r="S116" s="175"/>
      <c r="T116" s="105">
        <f t="shared" si="40"/>
        <v>0</v>
      </c>
      <c r="U116" s="105">
        <f t="shared" si="40"/>
        <v>0</v>
      </c>
      <c r="V116" s="105">
        <f t="shared" si="44"/>
        <v>0</v>
      </c>
      <c r="W116" s="105">
        <f t="shared" si="41"/>
        <v>0</v>
      </c>
      <c r="X116" s="105">
        <f t="shared" si="41"/>
        <v>0</v>
      </c>
      <c r="Y116" s="105">
        <f t="shared" si="41"/>
        <v>0</v>
      </c>
      <c r="Z116" s="105">
        <f t="shared" si="41"/>
        <v>0</v>
      </c>
      <c r="AA116" s="105">
        <f t="shared" si="41"/>
        <v>0</v>
      </c>
      <c r="AB116" s="105">
        <f t="shared" si="41"/>
        <v>0</v>
      </c>
      <c r="AC116" s="105">
        <f t="shared" si="41"/>
        <v>0</v>
      </c>
      <c r="AD116" s="105">
        <f t="shared" si="41"/>
        <v>0</v>
      </c>
      <c r="AE116" s="105">
        <f t="shared" si="41"/>
        <v>0</v>
      </c>
      <c r="AF116" s="132">
        <f t="shared" si="42"/>
        <v>0</v>
      </c>
      <c r="AG116" s="149"/>
      <c r="AH116" s="103">
        <v>1</v>
      </c>
      <c r="AI116" s="105">
        <f t="shared" si="43"/>
        <v>0</v>
      </c>
    </row>
    <row r="117" spans="1:35" outlineLevel="1" x14ac:dyDescent="0.25">
      <c r="A117" s="103" t="str">
        <f t="shared" si="38"/>
        <v>RUSTONCommercialR1YD2W</v>
      </c>
      <c r="B117" s="103" t="s">
        <v>278</v>
      </c>
      <c r="C117" s="103" t="s">
        <v>279</v>
      </c>
      <c r="D117" s="127">
        <v>335.21</v>
      </c>
      <c r="E117" s="127">
        <v>372.39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30">
        <f t="shared" si="39"/>
        <v>0</v>
      </c>
      <c r="S117" s="175"/>
      <c r="T117" s="105">
        <f t="shared" si="40"/>
        <v>0</v>
      </c>
      <c r="U117" s="105">
        <f t="shared" si="40"/>
        <v>0</v>
      </c>
      <c r="V117" s="105">
        <f t="shared" si="44"/>
        <v>0</v>
      </c>
      <c r="W117" s="105">
        <f t="shared" si="41"/>
        <v>0</v>
      </c>
      <c r="X117" s="105">
        <f t="shared" si="41"/>
        <v>0</v>
      </c>
      <c r="Y117" s="105">
        <f t="shared" si="41"/>
        <v>0</v>
      </c>
      <c r="Z117" s="105">
        <f t="shared" si="41"/>
        <v>0</v>
      </c>
      <c r="AA117" s="105">
        <f t="shared" si="41"/>
        <v>0</v>
      </c>
      <c r="AB117" s="105">
        <f t="shared" si="41"/>
        <v>0</v>
      </c>
      <c r="AC117" s="105">
        <f t="shared" si="41"/>
        <v>0</v>
      </c>
      <c r="AD117" s="105">
        <f t="shared" si="41"/>
        <v>0</v>
      </c>
      <c r="AE117" s="105">
        <f t="shared" si="41"/>
        <v>0</v>
      </c>
      <c r="AF117" s="132">
        <f t="shared" si="42"/>
        <v>0</v>
      </c>
      <c r="AG117" s="149"/>
      <c r="AH117" s="103">
        <v>1</v>
      </c>
      <c r="AI117" s="105">
        <f t="shared" si="43"/>
        <v>0</v>
      </c>
    </row>
    <row r="118" spans="1:35" outlineLevel="1" x14ac:dyDescent="0.25">
      <c r="A118" s="103" t="str">
        <f t="shared" si="38"/>
        <v>RUSTONCommercialR1YD3W</v>
      </c>
      <c r="B118" s="103" t="s">
        <v>280</v>
      </c>
      <c r="C118" s="103" t="s">
        <v>281</v>
      </c>
      <c r="D118" s="127">
        <v>0</v>
      </c>
      <c r="E118" s="127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30">
        <f t="shared" si="39"/>
        <v>0</v>
      </c>
      <c r="S118" s="175"/>
      <c r="T118" s="105">
        <f t="shared" si="40"/>
        <v>0</v>
      </c>
      <c r="U118" s="105">
        <f t="shared" si="40"/>
        <v>0</v>
      </c>
      <c r="V118" s="105">
        <f t="shared" si="44"/>
        <v>0</v>
      </c>
      <c r="W118" s="105">
        <f t="shared" si="41"/>
        <v>0</v>
      </c>
      <c r="X118" s="105">
        <f t="shared" si="41"/>
        <v>0</v>
      </c>
      <c r="Y118" s="105">
        <f t="shared" si="41"/>
        <v>0</v>
      </c>
      <c r="Z118" s="105">
        <f t="shared" si="41"/>
        <v>0</v>
      </c>
      <c r="AA118" s="105">
        <f t="shared" si="41"/>
        <v>0</v>
      </c>
      <c r="AB118" s="105">
        <f t="shared" si="41"/>
        <v>0</v>
      </c>
      <c r="AC118" s="105">
        <f t="shared" si="41"/>
        <v>0</v>
      </c>
      <c r="AD118" s="105">
        <f t="shared" si="41"/>
        <v>0</v>
      </c>
      <c r="AE118" s="105">
        <f t="shared" si="41"/>
        <v>0</v>
      </c>
      <c r="AF118" s="132">
        <f t="shared" si="42"/>
        <v>0</v>
      </c>
      <c r="AG118" s="149"/>
      <c r="AH118" s="103">
        <v>1</v>
      </c>
      <c r="AI118" s="105">
        <f t="shared" si="43"/>
        <v>0</v>
      </c>
    </row>
    <row r="119" spans="1:35" outlineLevel="1" x14ac:dyDescent="0.25">
      <c r="A119" s="103" t="str">
        <f t="shared" si="38"/>
        <v>RUSTONCommercialR1YDEOW</v>
      </c>
      <c r="B119" s="103" t="s">
        <v>282</v>
      </c>
      <c r="C119" s="103" t="s">
        <v>283</v>
      </c>
      <c r="D119" s="127">
        <v>0</v>
      </c>
      <c r="E119" s="127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30">
        <f t="shared" si="39"/>
        <v>0</v>
      </c>
      <c r="S119" s="175"/>
      <c r="T119" s="105">
        <f t="shared" si="40"/>
        <v>0</v>
      </c>
      <c r="U119" s="105">
        <f t="shared" si="40"/>
        <v>0</v>
      </c>
      <c r="V119" s="105">
        <f t="shared" si="44"/>
        <v>0</v>
      </c>
      <c r="W119" s="105">
        <f t="shared" si="41"/>
        <v>0</v>
      </c>
      <c r="X119" s="105">
        <f t="shared" si="41"/>
        <v>0</v>
      </c>
      <c r="Y119" s="105">
        <f t="shared" si="41"/>
        <v>0</v>
      </c>
      <c r="Z119" s="105">
        <f t="shared" si="41"/>
        <v>0</v>
      </c>
      <c r="AA119" s="105">
        <f t="shared" si="41"/>
        <v>0</v>
      </c>
      <c r="AB119" s="105">
        <f t="shared" si="41"/>
        <v>0</v>
      </c>
      <c r="AC119" s="105">
        <f t="shared" si="41"/>
        <v>0</v>
      </c>
      <c r="AD119" s="105">
        <f t="shared" si="41"/>
        <v>0</v>
      </c>
      <c r="AE119" s="105">
        <f t="shared" si="41"/>
        <v>0</v>
      </c>
      <c r="AF119" s="132">
        <f t="shared" si="42"/>
        <v>0</v>
      </c>
      <c r="AG119" s="149"/>
      <c r="AH119" s="103">
        <v>1</v>
      </c>
      <c r="AI119" s="105">
        <f t="shared" si="43"/>
        <v>0</v>
      </c>
    </row>
    <row r="120" spans="1:35" outlineLevel="1" x14ac:dyDescent="0.25">
      <c r="A120" s="103" t="str">
        <f t="shared" si="38"/>
        <v>RUSTONCommercialR1YDTPU</v>
      </c>
      <c r="B120" s="103" t="s">
        <v>284</v>
      </c>
      <c r="C120" s="103" t="s">
        <v>285</v>
      </c>
      <c r="D120" s="127">
        <v>0</v>
      </c>
      <c r="E120" s="127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30">
        <f t="shared" si="39"/>
        <v>0</v>
      </c>
      <c r="S120" s="175"/>
      <c r="T120" s="105">
        <f t="shared" si="40"/>
        <v>0</v>
      </c>
      <c r="U120" s="105">
        <f t="shared" si="40"/>
        <v>0</v>
      </c>
      <c r="V120" s="105">
        <f t="shared" si="44"/>
        <v>0</v>
      </c>
      <c r="W120" s="105">
        <f t="shared" si="44"/>
        <v>0</v>
      </c>
      <c r="X120" s="105">
        <f t="shared" si="44"/>
        <v>0</v>
      </c>
      <c r="Y120" s="105">
        <f t="shared" si="44"/>
        <v>0</v>
      </c>
      <c r="Z120" s="105">
        <f t="shared" si="44"/>
        <v>0</v>
      </c>
      <c r="AA120" s="105">
        <f t="shared" si="44"/>
        <v>0</v>
      </c>
      <c r="AB120" s="105">
        <f t="shared" si="44"/>
        <v>0</v>
      </c>
      <c r="AC120" s="105">
        <f t="shared" si="44"/>
        <v>0</v>
      </c>
      <c r="AD120" s="105">
        <f t="shared" si="44"/>
        <v>0</v>
      </c>
      <c r="AE120" s="105">
        <f t="shared" si="44"/>
        <v>0</v>
      </c>
      <c r="AF120" s="132">
        <f t="shared" si="42"/>
        <v>0</v>
      </c>
      <c r="AG120" s="149"/>
      <c r="AH120" s="103">
        <v>1</v>
      </c>
      <c r="AI120" s="105">
        <f t="shared" si="43"/>
        <v>0</v>
      </c>
    </row>
    <row r="121" spans="1:35" outlineLevel="1" x14ac:dyDescent="0.25">
      <c r="A121" s="103" t="str">
        <f t="shared" si="38"/>
        <v>RUSTONCommercialR1.5YD1W</v>
      </c>
      <c r="B121" s="103" t="s">
        <v>286</v>
      </c>
      <c r="C121" s="103" t="s">
        <v>287</v>
      </c>
      <c r="D121" s="127">
        <v>233.2</v>
      </c>
      <c r="E121" s="127">
        <v>259.2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30">
        <f t="shared" si="39"/>
        <v>0</v>
      </c>
      <c r="S121" s="175"/>
      <c r="T121" s="105">
        <f t="shared" si="40"/>
        <v>0</v>
      </c>
      <c r="U121" s="105">
        <f t="shared" si="40"/>
        <v>0</v>
      </c>
      <c r="V121" s="105">
        <f t="shared" si="44"/>
        <v>0</v>
      </c>
      <c r="W121" s="105">
        <f t="shared" si="44"/>
        <v>0</v>
      </c>
      <c r="X121" s="105">
        <f t="shared" si="44"/>
        <v>0</v>
      </c>
      <c r="Y121" s="105">
        <f t="shared" si="44"/>
        <v>0</v>
      </c>
      <c r="Z121" s="105">
        <f t="shared" si="44"/>
        <v>0</v>
      </c>
      <c r="AA121" s="105">
        <f t="shared" si="44"/>
        <v>0</v>
      </c>
      <c r="AB121" s="105">
        <f t="shared" si="44"/>
        <v>0</v>
      </c>
      <c r="AC121" s="105">
        <f t="shared" si="44"/>
        <v>0</v>
      </c>
      <c r="AD121" s="105">
        <f t="shared" si="44"/>
        <v>0</v>
      </c>
      <c r="AE121" s="105">
        <f t="shared" si="44"/>
        <v>0</v>
      </c>
      <c r="AF121" s="132">
        <f t="shared" si="42"/>
        <v>0</v>
      </c>
      <c r="AG121" s="149"/>
      <c r="AH121" s="103">
        <v>1</v>
      </c>
      <c r="AI121" s="105">
        <f t="shared" si="43"/>
        <v>0</v>
      </c>
    </row>
    <row r="122" spans="1:35" outlineLevel="1" x14ac:dyDescent="0.25">
      <c r="A122" s="103" t="str">
        <f t="shared" si="38"/>
        <v>RUSTONCommercialF1.5YD1W</v>
      </c>
      <c r="B122" s="103" t="s">
        <v>288</v>
      </c>
      <c r="C122" s="103" t="s">
        <v>289</v>
      </c>
      <c r="D122" s="127">
        <v>0</v>
      </c>
      <c r="E122" s="127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30">
        <f t="shared" si="39"/>
        <v>0</v>
      </c>
      <c r="S122" s="175"/>
      <c r="T122" s="105">
        <f t="shared" si="40"/>
        <v>0</v>
      </c>
      <c r="U122" s="105">
        <f t="shared" si="40"/>
        <v>0</v>
      </c>
      <c r="V122" s="105">
        <f t="shared" si="44"/>
        <v>0</v>
      </c>
      <c r="W122" s="105">
        <f t="shared" si="44"/>
        <v>0</v>
      </c>
      <c r="X122" s="105">
        <f t="shared" si="44"/>
        <v>0</v>
      </c>
      <c r="Y122" s="105">
        <f t="shared" si="44"/>
        <v>0</v>
      </c>
      <c r="Z122" s="105">
        <f t="shared" si="44"/>
        <v>0</v>
      </c>
      <c r="AA122" s="105">
        <f t="shared" si="44"/>
        <v>0</v>
      </c>
      <c r="AB122" s="105">
        <f t="shared" si="44"/>
        <v>0</v>
      </c>
      <c r="AC122" s="105">
        <f t="shared" si="44"/>
        <v>0</v>
      </c>
      <c r="AD122" s="105">
        <f t="shared" si="44"/>
        <v>0</v>
      </c>
      <c r="AE122" s="105">
        <f t="shared" si="44"/>
        <v>0</v>
      </c>
      <c r="AF122" s="132">
        <f t="shared" si="42"/>
        <v>0</v>
      </c>
      <c r="AG122" s="149"/>
      <c r="AH122" s="103">
        <v>1</v>
      </c>
      <c r="AI122" s="105">
        <f t="shared" si="43"/>
        <v>0</v>
      </c>
    </row>
    <row r="123" spans="1:35" outlineLevel="1" x14ac:dyDescent="0.25">
      <c r="A123" s="103" t="str">
        <f t="shared" si="38"/>
        <v>RUSTONCommercialR1.5YD2W</v>
      </c>
      <c r="B123" s="103" t="s">
        <v>290</v>
      </c>
      <c r="C123" s="103" t="s">
        <v>291</v>
      </c>
      <c r="D123" s="127">
        <v>466.37</v>
      </c>
      <c r="E123" s="127">
        <v>518.37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30">
        <f t="shared" si="39"/>
        <v>0</v>
      </c>
      <c r="S123" s="175"/>
      <c r="T123" s="105">
        <f t="shared" si="40"/>
        <v>0</v>
      </c>
      <c r="U123" s="105">
        <f t="shared" si="40"/>
        <v>0</v>
      </c>
      <c r="V123" s="105">
        <f t="shared" si="44"/>
        <v>0</v>
      </c>
      <c r="W123" s="105">
        <f t="shared" si="44"/>
        <v>0</v>
      </c>
      <c r="X123" s="105">
        <f t="shared" si="44"/>
        <v>0</v>
      </c>
      <c r="Y123" s="105">
        <f t="shared" si="44"/>
        <v>0</v>
      </c>
      <c r="Z123" s="105">
        <f t="shared" si="44"/>
        <v>0</v>
      </c>
      <c r="AA123" s="105">
        <f t="shared" si="44"/>
        <v>0</v>
      </c>
      <c r="AB123" s="105">
        <f t="shared" si="44"/>
        <v>0</v>
      </c>
      <c r="AC123" s="105">
        <f t="shared" si="44"/>
        <v>0</v>
      </c>
      <c r="AD123" s="105">
        <f t="shared" si="44"/>
        <v>0</v>
      </c>
      <c r="AE123" s="105">
        <f t="shared" si="44"/>
        <v>0</v>
      </c>
      <c r="AF123" s="132">
        <f t="shared" si="42"/>
        <v>0</v>
      </c>
      <c r="AG123" s="149"/>
      <c r="AH123" s="103">
        <v>1</v>
      </c>
      <c r="AI123" s="105">
        <f t="shared" si="43"/>
        <v>0</v>
      </c>
    </row>
    <row r="124" spans="1:35" outlineLevel="1" x14ac:dyDescent="0.25">
      <c r="A124" s="103" t="str">
        <f t="shared" si="38"/>
        <v>RUSTONCommercialR1.5YD3W</v>
      </c>
      <c r="B124" s="103" t="s">
        <v>292</v>
      </c>
      <c r="C124" s="103" t="s">
        <v>293</v>
      </c>
      <c r="D124" s="127">
        <v>0</v>
      </c>
      <c r="E124" s="127">
        <v>0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30">
        <f t="shared" si="39"/>
        <v>0</v>
      </c>
      <c r="S124" s="175"/>
      <c r="T124" s="105">
        <f t="shared" si="40"/>
        <v>0</v>
      </c>
      <c r="U124" s="105">
        <f t="shared" si="40"/>
        <v>0</v>
      </c>
      <c r="V124" s="105">
        <f t="shared" si="44"/>
        <v>0</v>
      </c>
      <c r="W124" s="105">
        <f t="shared" si="44"/>
        <v>0</v>
      </c>
      <c r="X124" s="105">
        <f t="shared" si="44"/>
        <v>0</v>
      </c>
      <c r="Y124" s="105">
        <f t="shared" si="44"/>
        <v>0</v>
      </c>
      <c r="Z124" s="105">
        <f t="shared" si="44"/>
        <v>0</v>
      </c>
      <c r="AA124" s="105">
        <f t="shared" si="44"/>
        <v>0</v>
      </c>
      <c r="AB124" s="105">
        <f t="shared" si="44"/>
        <v>0</v>
      </c>
      <c r="AC124" s="105">
        <f t="shared" si="44"/>
        <v>0</v>
      </c>
      <c r="AD124" s="105">
        <f t="shared" si="44"/>
        <v>0</v>
      </c>
      <c r="AE124" s="105">
        <f t="shared" si="44"/>
        <v>0</v>
      </c>
      <c r="AF124" s="132">
        <f t="shared" si="42"/>
        <v>0</v>
      </c>
      <c r="AG124" s="149"/>
      <c r="AH124" s="103">
        <v>1</v>
      </c>
      <c r="AI124" s="105">
        <f t="shared" si="43"/>
        <v>0</v>
      </c>
    </row>
    <row r="125" spans="1:35" outlineLevel="1" x14ac:dyDescent="0.25">
      <c r="A125" s="103" t="str">
        <f t="shared" si="38"/>
        <v>RUSTONCommercialR1.5YDEOW</v>
      </c>
      <c r="B125" s="103" t="s">
        <v>294</v>
      </c>
      <c r="C125" s="103" t="s">
        <v>295</v>
      </c>
      <c r="D125" s="127">
        <v>0</v>
      </c>
      <c r="E125" s="127">
        <v>0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30">
        <f t="shared" si="39"/>
        <v>0</v>
      </c>
      <c r="S125" s="175"/>
      <c r="T125" s="105">
        <f t="shared" si="40"/>
        <v>0</v>
      </c>
      <c r="U125" s="105">
        <f t="shared" si="40"/>
        <v>0</v>
      </c>
      <c r="V125" s="105">
        <f t="shared" si="44"/>
        <v>0</v>
      </c>
      <c r="W125" s="105">
        <f t="shared" si="44"/>
        <v>0</v>
      </c>
      <c r="X125" s="105">
        <f t="shared" si="44"/>
        <v>0</v>
      </c>
      <c r="Y125" s="105">
        <f t="shared" si="44"/>
        <v>0</v>
      </c>
      <c r="Z125" s="105">
        <f t="shared" si="44"/>
        <v>0</v>
      </c>
      <c r="AA125" s="105">
        <f t="shared" si="44"/>
        <v>0</v>
      </c>
      <c r="AB125" s="105">
        <f t="shared" si="44"/>
        <v>0</v>
      </c>
      <c r="AC125" s="105">
        <f t="shared" si="44"/>
        <v>0</v>
      </c>
      <c r="AD125" s="105">
        <f t="shared" si="44"/>
        <v>0</v>
      </c>
      <c r="AE125" s="105">
        <f t="shared" si="44"/>
        <v>0</v>
      </c>
      <c r="AF125" s="132">
        <f t="shared" si="42"/>
        <v>0</v>
      </c>
      <c r="AG125" s="149"/>
      <c r="AH125" s="103">
        <v>1</v>
      </c>
      <c r="AI125" s="105">
        <f t="shared" si="43"/>
        <v>0</v>
      </c>
    </row>
    <row r="126" spans="1:35" outlineLevel="1" x14ac:dyDescent="0.25">
      <c r="A126" s="103" t="str">
        <f t="shared" si="38"/>
        <v>RUSTONCommercialR1.5YDTPU</v>
      </c>
      <c r="B126" s="103" t="s">
        <v>296</v>
      </c>
      <c r="C126" s="103" t="s">
        <v>297</v>
      </c>
      <c r="D126" s="127">
        <v>0</v>
      </c>
      <c r="E126" s="127">
        <v>0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30">
        <f t="shared" si="39"/>
        <v>0</v>
      </c>
      <c r="S126" s="175"/>
      <c r="T126" s="105">
        <f t="shared" si="40"/>
        <v>0</v>
      </c>
      <c r="U126" s="105">
        <f t="shared" si="40"/>
        <v>0</v>
      </c>
      <c r="V126" s="105">
        <f t="shared" si="44"/>
        <v>0</v>
      </c>
      <c r="W126" s="105">
        <f t="shared" si="44"/>
        <v>0</v>
      </c>
      <c r="X126" s="105">
        <f t="shared" si="44"/>
        <v>0</v>
      </c>
      <c r="Y126" s="105">
        <f t="shared" si="44"/>
        <v>0</v>
      </c>
      <c r="Z126" s="105">
        <f t="shared" si="44"/>
        <v>0</v>
      </c>
      <c r="AA126" s="105">
        <f t="shared" si="44"/>
        <v>0</v>
      </c>
      <c r="AB126" s="105">
        <f t="shared" si="44"/>
        <v>0</v>
      </c>
      <c r="AC126" s="105">
        <f t="shared" si="44"/>
        <v>0</v>
      </c>
      <c r="AD126" s="105">
        <f t="shared" si="44"/>
        <v>0</v>
      </c>
      <c r="AE126" s="105">
        <f t="shared" si="44"/>
        <v>0</v>
      </c>
      <c r="AF126" s="132">
        <f t="shared" si="42"/>
        <v>0</v>
      </c>
      <c r="AG126" s="149"/>
      <c r="AH126" s="103">
        <v>1</v>
      </c>
      <c r="AI126" s="105">
        <f t="shared" si="43"/>
        <v>0</v>
      </c>
    </row>
    <row r="127" spans="1:35" outlineLevel="1" x14ac:dyDescent="0.25">
      <c r="A127" s="103" t="str">
        <f t="shared" si="38"/>
        <v>RUSTONCommercialF2YD1W</v>
      </c>
      <c r="B127" s="103" t="s">
        <v>298</v>
      </c>
      <c r="C127" s="103" t="s">
        <v>299</v>
      </c>
      <c r="D127" s="127">
        <v>0</v>
      </c>
      <c r="E127" s="127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30">
        <f t="shared" si="39"/>
        <v>0</v>
      </c>
      <c r="S127" s="175"/>
      <c r="T127" s="105">
        <f t="shared" ref="T127:U182" si="45">+IFERROR(F127/$D127,0)</f>
        <v>0</v>
      </c>
      <c r="U127" s="105">
        <f t="shared" si="45"/>
        <v>0</v>
      </c>
      <c r="V127" s="105">
        <f t="shared" si="44"/>
        <v>0</v>
      </c>
      <c r="W127" s="105">
        <f t="shared" si="44"/>
        <v>0</v>
      </c>
      <c r="X127" s="105">
        <f t="shared" si="44"/>
        <v>0</v>
      </c>
      <c r="Y127" s="105">
        <f t="shared" si="44"/>
        <v>0</v>
      </c>
      <c r="Z127" s="105">
        <f t="shared" si="44"/>
        <v>0</v>
      </c>
      <c r="AA127" s="105">
        <f t="shared" si="44"/>
        <v>0</v>
      </c>
      <c r="AB127" s="105">
        <f t="shared" si="44"/>
        <v>0</v>
      </c>
      <c r="AC127" s="105">
        <f t="shared" si="44"/>
        <v>0</v>
      </c>
      <c r="AD127" s="105">
        <f t="shared" si="44"/>
        <v>0</v>
      </c>
      <c r="AE127" s="105">
        <f t="shared" si="44"/>
        <v>0</v>
      </c>
      <c r="AF127" s="132">
        <f t="shared" si="42"/>
        <v>0</v>
      </c>
      <c r="AG127" s="149"/>
      <c r="AH127" s="103">
        <v>1</v>
      </c>
      <c r="AI127" s="105">
        <f t="shared" si="43"/>
        <v>0</v>
      </c>
    </row>
    <row r="128" spans="1:35" outlineLevel="1" x14ac:dyDescent="0.25">
      <c r="A128" s="103" t="str">
        <f t="shared" si="38"/>
        <v>RUSTONCommercialR2YD1W</v>
      </c>
      <c r="B128" s="103" t="s">
        <v>300</v>
      </c>
      <c r="C128" s="103" t="s">
        <v>301</v>
      </c>
      <c r="D128" s="127">
        <v>281.73</v>
      </c>
      <c r="E128" s="127">
        <v>313.25</v>
      </c>
      <c r="F128" s="129">
        <v>2819.25</v>
      </c>
      <c r="G128" s="129">
        <v>2819.25</v>
      </c>
      <c r="H128" s="129">
        <v>2819.25</v>
      </c>
      <c r="I128" s="129">
        <v>2819.25</v>
      </c>
      <c r="J128" s="129">
        <v>2819.25</v>
      </c>
      <c r="K128" s="129">
        <v>2819.25</v>
      </c>
      <c r="L128" s="129">
        <v>2780.1</v>
      </c>
      <c r="M128" s="129">
        <v>3083.12</v>
      </c>
      <c r="N128" s="129">
        <v>3333.1</v>
      </c>
      <c r="O128" s="129">
        <v>2207.37</v>
      </c>
      <c r="P128" s="129">
        <v>2349.37</v>
      </c>
      <c r="Q128" s="129">
        <v>2819.25</v>
      </c>
      <c r="R128" s="130">
        <f>+SUM(F128:Q128)</f>
        <v>33487.81</v>
      </c>
      <c r="S128" s="175"/>
      <c r="T128" s="105">
        <f t="shared" si="45"/>
        <v>10.006921520604834</v>
      </c>
      <c r="U128" s="105">
        <f t="shared" si="45"/>
        <v>10.006921520604834</v>
      </c>
      <c r="V128" s="105">
        <f t="shared" si="44"/>
        <v>9</v>
      </c>
      <c r="W128" s="105">
        <f t="shared" si="44"/>
        <v>9</v>
      </c>
      <c r="X128" s="105">
        <f t="shared" si="44"/>
        <v>9</v>
      </c>
      <c r="Y128" s="105">
        <f t="shared" si="44"/>
        <v>9</v>
      </c>
      <c r="Z128" s="105">
        <f t="shared" si="44"/>
        <v>8.8750199521149238</v>
      </c>
      <c r="AA128" s="105">
        <f t="shared" si="44"/>
        <v>9.8423623304070222</v>
      </c>
      <c r="AB128" s="105">
        <f t="shared" si="44"/>
        <v>10.640383080606544</v>
      </c>
      <c r="AC128" s="105">
        <f t="shared" si="44"/>
        <v>7.0466719872306465</v>
      </c>
      <c r="AD128" s="105">
        <f t="shared" si="44"/>
        <v>7.4999840383080603</v>
      </c>
      <c r="AE128" s="105">
        <f t="shared" si="44"/>
        <v>9</v>
      </c>
      <c r="AF128" s="132">
        <f>+SUM(T128:AE128)/$AD$2</f>
        <v>9.0765220358230732</v>
      </c>
      <c r="AG128" s="149"/>
      <c r="AH128" s="103">
        <v>1</v>
      </c>
      <c r="AI128" s="105">
        <f t="shared" si="43"/>
        <v>9.0765220358230732</v>
      </c>
    </row>
    <row r="129" spans="1:35" outlineLevel="1" x14ac:dyDescent="0.25">
      <c r="A129" s="103" t="str">
        <f t="shared" si="38"/>
        <v>RUSTONCommercialR2YD2W</v>
      </c>
      <c r="B129" s="103" t="s">
        <v>304</v>
      </c>
      <c r="C129" s="103" t="s">
        <v>305</v>
      </c>
      <c r="D129" s="127">
        <v>563.48</v>
      </c>
      <c r="E129" s="127">
        <v>626.49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313.25</v>
      </c>
      <c r="P129" s="129">
        <v>313.25</v>
      </c>
      <c r="Q129" s="129">
        <v>0</v>
      </c>
      <c r="R129" s="130">
        <f>+SUM(F129:Q129)</f>
        <v>626.5</v>
      </c>
      <c r="S129" s="175"/>
      <c r="T129" s="105">
        <f t="shared" si="45"/>
        <v>0</v>
      </c>
      <c r="U129" s="105">
        <f t="shared" si="45"/>
        <v>0</v>
      </c>
      <c r="V129" s="105">
        <f t="shared" si="44"/>
        <v>0</v>
      </c>
      <c r="W129" s="105">
        <f t="shared" si="44"/>
        <v>0</v>
      </c>
      <c r="X129" s="105">
        <f t="shared" si="44"/>
        <v>0</v>
      </c>
      <c r="Y129" s="105">
        <f t="shared" si="44"/>
        <v>0</v>
      </c>
      <c r="Z129" s="105">
        <f t="shared" si="44"/>
        <v>0</v>
      </c>
      <c r="AA129" s="105">
        <f t="shared" si="44"/>
        <v>0</v>
      </c>
      <c r="AB129" s="105">
        <f t="shared" si="44"/>
        <v>0</v>
      </c>
      <c r="AC129" s="105">
        <f t="shared" si="44"/>
        <v>0.50000798097335952</v>
      </c>
      <c r="AD129" s="105">
        <f t="shared" si="44"/>
        <v>0.50000798097335952</v>
      </c>
      <c r="AE129" s="105">
        <f t="shared" si="44"/>
        <v>0</v>
      </c>
      <c r="AF129" s="132">
        <f>+SUM(T129:AE129)/$AD$2</f>
        <v>8.3334663495559916E-2</v>
      </c>
      <c r="AG129" s="149"/>
      <c r="AH129" s="103">
        <v>1</v>
      </c>
      <c r="AI129" s="105">
        <f t="shared" si="43"/>
        <v>8.3334663495559916E-2</v>
      </c>
    </row>
    <row r="130" spans="1:35" outlineLevel="1" x14ac:dyDescent="0.25">
      <c r="A130" s="103" t="str">
        <f t="shared" si="38"/>
        <v>RUSTONCommercialF2YD2W</v>
      </c>
      <c r="B130" s="103" t="s">
        <v>302</v>
      </c>
      <c r="C130" s="103" t="s">
        <v>303</v>
      </c>
      <c r="D130" s="127">
        <v>0</v>
      </c>
      <c r="E130" s="127">
        <v>0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30">
        <f t="shared" si="39"/>
        <v>0</v>
      </c>
      <c r="S130" s="175"/>
      <c r="T130" s="105">
        <f t="shared" si="45"/>
        <v>0</v>
      </c>
      <c r="U130" s="105">
        <f t="shared" si="45"/>
        <v>0</v>
      </c>
      <c r="V130" s="105">
        <f t="shared" si="44"/>
        <v>0</v>
      </c>
      <c r="W130" s="105">
        <f t="shared" si="44"/>
        <v>0</v>
      </c>
      <c r="X130" s="105">
        <f t="shared" si="44"/>
        <v>0</v>
      </c>
      <c r="Y130" s="105">
        <f t="shared" si="44"/>
        <v>0</v>
      </c>
      <c r="Z130" s="105">
        <f t="shared" si="44"/>
        <v>0</v>
      </c>
      <c r="AA130" s="105">
        <f t="shared" si="44"/>
        <v>0</v>
      </c>
      <c r="AB130" s="105">
        <f t="shared" si="44"/>
        <v>0</v>
      </c>
      <c r="AC130" s="105">
        <f t="shared" si="44"/>
        <v>0</v>
      </c>
      <c r="AD130" s="105">
        <f t="shared" si="44"/>
        <v>0</v>
      </c>
      <c r="AE130" s="105">
        <f t="shared" si="44"/>
        <v>0</v>
      </c>
      <c r="AF130" s="132">
        <f t="shared" si="42"/>
        <v>0</v>
      </c>
      <c r="AG130" s="149"/>
      <c r="AH130" s="103">
        <v>1</v>
      </c>
      <c r="AI130" s="105">
        <f t="shared" si="43"/>
        <v>0</v>
      </c>
    </row>
    <row r="131" spans="1:35" outlineLevel="1" x14ac:dyDescent="0.25">
      <c r="A131" s="103" t="str">
        <f t="shared" si="38"/>
        <v>RUSTONCommercialF2YD3W</v>
      </c>
      <c r="B131" s="103" t="s">
        <v>306</v>
      </c>
      <c r="C131" s="103" t="s">
        <v>307</v>
      </c>
      <c r="D131" s="127">
        <v>845.21</v>
      </c>
      <c r="E131" s="127">
        <v>939.71</v>
      </c>
      <c r="F131" s="129">
        <v>2819.13</v>
      </c>
      <c r="G131" s="129">
        <v>2819.13</v>
      </c>
      <c r="H131" s="129">
        <v>2819.13</v>
      </c>
      <c r="I131" s="129">
        <v>2819.13</v>
      </c>
      <c r="J131" s="129">
        <v>2819.13</v>
      </c>
      <c r="K131" s="129">
        <v>2819.13</v>
      </c>
      <c r="L131" s="129">
        <v>2819.13</v>
      </c>
      <c r="M131" s="129">
        <v>2999.64</v>
      </c>
      <c r="N131" s="129">
        <v>2999.64</v>
      </c>
      <c r="O131" s="129">
        <v>2819.13</v>
      </c>
      <c r="P131" s="129">
        <v>2819.13</v>
      </c>
      <c r="Q131" s="129">
        <v>2819.13</v>
      </c>
      <c r="R131" s="130">
        <f t="shared" si="39"/>
        <v>34190.58</v>
      </c>
      <c r="S131" s="175"/>
      <c r="T131" s="105">
        <f t="shared" si="45"/>
        <v>3.3354195998627558</v>
      </c>
      <c r="U131" s="105">
        <f t="shared" si="45"/>
        <v>3.3354195998627558</v>
      </c>
      <c r="V131" s="105">
        <f t="shared" si="44"/>
        <v>3</v>
      </c>
      <c r="W131" s="105">
        <f t="shared" si="44"/>
        <v>3</v>
      </c>
      <c r="X131" s="105">
        <f t="shared" si="44"/>
        <v>3</v>
      </c>
      <c r="Y131" s="105">
        <f t="shared" si="44"/>
        <v>3</v>
      </c>
      <c r="Z131" s="105">
        <f t="shared" si="44"/>
        <v>3</v>
      </c>
      <c r="AA131" s="105">
        <f t="shared" si="44"/>
        <v>3.1920911770652647</v>
      </c>
      <c r="AB131" s="105">
        <f t="shared" si="44"/>
        <v>3.1920911770652647</v>
      </c>
      <c r="AC131" s="105">
        <f t="shared" si="44"/>
        <v>3</v>
      </c>
      <c r="AD131" s="105">
        <f t="shared" si="44"/>
        <v>3</v>
      </c>
      <c r="AE131" s="105">
        <f t="shared" si="44"/>
        <v>3</v>
      </c>
      <c r="AF131" s="132">
        <f t="shared" si="42"/>
        <v>3.087918462821337</v>
      </c>
      <c r="AG131" s="149"/>
      <c r="AH131" s="103">
        <v>1</v>
      </c>
      <c r="AI131" s="105">
        <f t="shared" si="43"/>
        <v>3.087918462821337</v>
      </c>
    </row>
    <row r="132" spans="1:35" outlineLevel="1" x14ac:dyDescent="0.25">
      <c r="A132" s="103" t="str">
        <f t="shared" si="38"/>
        <v>RUSTONCommercialR2YD3W</v>
      </c>
      <c r="B132" s="103" t="s">
        <v>308</v>
      </c>
      <c r="C132" s="103" t="s">
        <v>309</v>
      </c>
      <c r="D132" s="127">
        <v>845.21</v>
      </c>
      <c r="E132" s="127">
        <v>939.71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30">
        <f>+SUM(F132:Q132)</f>
        <v>0</v>
      </c>
      <c r="S132" s="175"/>
      <c r="T132" s="105">
        <f t="shared" si="45"/>
        <v>0</v>
      </c>
      <c r="U132" s="105">
        <f t="shared" si="45"/>
        <v>0</v>
      </c>
      <c r="V132" s="105">
        <f t="shared" si="44"/>
        <v>0</v>
      </c>
      <c r="W132" s="105">
        <f t="shared" si="44"/>
        <v>0</v>
      </c>
      <c r="X132" s="105">
        <f t="shared" si="44"/>
        <v>0</v>
      </c>
      <c r="Y132" s="105">
        <f t="shared" si="44"/>
        <v>0</v>
      </c>
      <c r="Z132" s="105">
        <f t="shared" si="44"/>
        <v>0</v>
      </c>
      <c r="AA132" s="105">
        <f t="shared" si="44"/>
        <v>0</v>
      </c>
      <c r="AB132" s="105">
        <f t="shared" si="44"/>
        <v>0</v>
      </c>
      <c r="AC132" s="105">
        <f t="shared" si="44"/>
        <v>0</v>
      </c>
      <c r="AD132" s="105">
        <f t="shared" si="44"/>
        <v>0</v>
      </c>
      <c r="AE132" s="105">
        <f t="shared" si="44"/>
        <v>0</v>
      </c>
      <c r="AF132" s="132">
        <f>+SUM(T132:AE132)/$AD$2</f>
        <v>0</v>
      </c>
      <c r="AG132" s="149"/>
      <c r="AH132" s="103">
        <v>1</v>
      </c>
      <c r="AI132" s="105">
        <f t="shared" si="43"/>
        <v>0</v>
      </c>
    </row>
    <row r="133" spans="1:35" outlineLevel="1" x14ac:dyDescent="0.25">
      <c r="A133" s="103" t="str">
        <f t="shared" si="38"/>
        <v>RUSTONCommercialR2YD4W</v>
      </c>
      <c r="B133" s="103" t="s">
        <v>310</v>
      </c>
      <c r="C133" s="103" t="s">
        <v>311</v>
      </c>
      <c r="D133" s="127">
        <v>0</v>
      </c>
      <c r="E133" s="127">
        <v>0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30">
        <f>+SUM(F133:Q133)</f>
        <v>0</v>
      </c>
      <c r="S133" s="175"/>
      <c r="T133" s="105">
        <f t="shared" si="45"/>
        <v>0</v>
      </c>
      <c r="U133" s="105">
        <f t="shared" si="45"/>
        <v>0</v>
      </c>
      <c r="V133" s="105">
        <f t="shared" si="44"/>
        <v>0</v>
      </c>
      <c r="W133" s="105">
        <f t="shared" si="44"/>
        <v>0</v>
      </c>
      <c r="X133" s="105">
        <f t="shared" si="44"/>
        <v>0</v>
      </c>
      <c r="Y133" s="105">
        <f t="shared" si="44"/>
        <v>0</v>
      </c>
      <c r="Z133" s="105">
        <f t="shared" si="44"/>
        <v>0</v>
      </c>
      <c r="AA133" s="105">
        <f t="shared" si="44"/>
        <v>0</v>
      </c>
      <c r="AB133" s="105">
        <f t="shared" si="44"/>
        <v>0</v>
      </c>
      <c r="AC133" s="105">
        <f t="shared" si="44"/>
        <v>0</v>
      </c>
      <c r="AD133" s="105">
        <f t="shared" si="44"/>
        <v>0</v>
      </c>
      <c r="AE133" s="105">
        <f t="shared" si="44"/>
        <v>0</v>
      </c>
      <c r="AF133" s="132">
        <f>+SUM(T133:AE133)/$AD$2</f>
        <v>0</v>
      </c>
      <c r="AG133" s="149"/>
      <c r="AH133" s="103">
        <v>1</v>
      </c>
      <c r="AI133" s="105">
        <f t="shared" si="43"/>
        <v>0</v>
      </c>
    </row>
    <row r="134" spans="1:35" outlineLevel="1" x14ac:dyDescent="0.25">
      <c r="A134" s="103" t="str">
        <f t="shared" si="38"/>
        <v>RUSTONCommercialR2YD5W</v>
      </c>
      <c r="B134" s="103" t="s">
        <v>312</v>
      </c>
      <c r="C134" s="103" t="s">
        <v>313</v>
      </c>
      <c r="D134" s="127">
        <v>0</v>
      </c>
      <c r="E134" s="127">
        <v>0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30">
        <f>+SUM(F134:Q134)</f>
        <v>0</v>
      </c>
      <c r="S134" s="175"/>
      <c r="T134" s="105">
        <f t="shared" si="45"/>
        <v>0</v>
      </c>
      <c r="U134" s="105">
        <f t="shared" si="45"/>
        <v>0</v>
      </c>
      <c r="V134" s="105">
        <f t="shared" si="44"/>
        <v>0</v>
      </c>
      <c r="W134" s="105">
        <f t="shared" si="44"/>
        <v>0</v>
      </c>
      <c r="X134" s="105">
        <f t="shared" si="44"/>
        <v>0</v>
      </c>
      <c r="Y134" s="105">
        <f t="shared" si="44"/>
        <v>0</v>
      </c>
      <c r="Z134" s="105">
        <f t="shared" si="44"/>
        <v>0</v>
      </c>
      <c r="AA134" s="105">
        <f t="shared" si="44"/>
        <v>0</v>
      </c>
      <c r="AB134" s="105">
        <f t="shared" si="44"/>
        <v>0</v>
      </c>
      <c r="AC134" s="105">
        <f t="shared" si="44"/>
        <v>0</v>
      </c>
      <c r="AD134" s="105">
        <f t="shared" si="44"/>
        <v>0</v>
      </c>
      <c r="AE134" s="105">
        <f t="shared" si="44"/>
        <v>0</v>
      </c>
      <c r="AF134" s="132">
        <f>+SUM(T134:AE134)/$AD$2</f>
        <v>0</v>
      </c>
      <c r="AG134" s="149"/>
      <c r="AH134" s="103">
        <v>1</v>
      </c>
      <c r="AI134" s="105">
        <f t="shared" si="43"/>
        <v>0</v>
      </c>
    </row>
    <row r="135" spans="1:35" outlineLevel="1" x14ac:dyDescent="0.25">
      <c r="A135" s="103" t="str">
        <f t="shared" si="38"/>
        <v>RUSTONCommercialR2YDEOW</v>
      </c>
      <c r="B135" s="103" t="s">
        <v>314</v>
      </c>
      <c r="C135" s="103" t="s">
        <v>315</v>
      </c>
      <c r="D135" s="127">
        <v>0</v>
      </c>
      <c r="E135" s="127">
        <v>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30">
        <f>+SUM(F135:Q135)</f>
        <v>0</v>
      </c>
      <c r="S135" s="175"/>
      <c r="T135" s="105">
        <f t="shared" si="45"/>
        <v>0</v>
      </c>
      <c r="U135" s="105">
        <f t="shared" si="45"/>
        <v>0</v>
      </c>
      <c r="V135" s="105">
        <f t="shared" si="44"/>
        <v>0</v>
      </c>
      <c r="W135" s="105">
        <f t="shared" si="44"/>
        <v>0</v>
      </c>
      <c r="X135" s="105">
        <f t="shared" si="44"/>
        <v>0</v>
      </c>
      <c r="Y135" s="105">
        <f t="shared" si="44"/>
        <v>0</v>
      </c>
      <c r="Z135" s="105">
        <f t="shared" si="44"/>
        <v>0</v>
      </c>
      <c r="AA135" s="105">
        <f t="shared" si="44"/>
        <v>0</v>
      </c>
      <c r="AB135" s="105">
        <f t="shared" si="44"/>
        <v>0</v>
      </c>
      <c r="AC135" s="105">
        <f t="shared" si="44"/>
        <v>0</v>
      </c>
      <c r="AD135" s="105">
        <f t="shared" si="44"/>
        <v>0</v>
      </c>
      <c r="AE135" s="105">
        <f t="shared" si="44"/>
        <v>0</v>
      </c>
      <c r="AF135" s="132">
        <f>+SUM(T135:AE135)/$AD$2</f>
        <v>0</v>
      </c>
      <c r="AG135" s="149"/>
      <c r="AH135" s="103">
        <v>1</v>
      </c>
      <c r="AI135" s="105">
        <f t="shared" si="43"/>
        <v>0</v>
      </c>
    </row>
    <row r="136" spans="1:35" outlineLevel="1" x14ac:dyDescent="0.25">
      <c r="A136" s="103" t="str">
        <f t="shared" si="38"/>
        <v>RUSTONCommercialR2YDTPU</v>
      </c>
      <c r="B136" s="103" t="s">
        <v>316</v>
      </c>
      <c r="C136" s="103" t="s">
        <v>317</v>
      </c>
      <c r="D136" s="127">
        <v>0</v>
      </c>
      <c r="E136" s="127">
        <v>0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30">
        <f>+SUM(F136:Q136)</f>
        <v>0</v>
      </c>
      <c r="S136" s="175"/>
      <c r="T136" s="105">
        <f t="shared" si="45"/>
        <v>0</v>
      </c>
      <c r="U136" s="105">
        <f t="shared" si="45"/>
        <v>0</v>
      </c>
      <c r="V136" s="105">
        <f t="shared" si="44"/>
        <v>0</v>
      </c>
      <c r="W136" s="105">
        <f t="shared" si="44"/>
        <v>0</v>
      </c>
      <c r="X136" s="105">
        <f t="shared" si="44"/>
        <v>0</v>
      </c>
      <c r="Y136" s="105">
        <f t="shared" si="44"/>
        <v>0</v>
      </c>
      <c r="Z136" s="105">
        <f t="shared" si="44"/>
        <v>0</v>
      </c>
      <c r="AA136" s="105">
        <f t="shared" si="44"/>
        <v>0</v>
      </c>
      <c r="AB136" s="105">
        <f t="shared" si="44"/>
        <v>0</v>
      </c>
      <c r="AC136" s="105">
        <f t="shared" si="44"/>
        <v>0</v>
      </c>
      <c r="AD136" s="105">
        <f t="shared" si="44"/>
        <v>0</v>
      </c>
      <c r="AE136" s="105">
        <f t="shared" si="44"/>
        <v>0</v>
      </c>
      <c r="AF136" s="132">
        <f>+SUM(T136:AE136)/$AD$2</f>
        <v>0</v>
      </c>
      <c r="AG136" s="149"/>
      <c r="AH136" s="103">
        <v>1</v>
      </c>
      <c r="AI136" s="105">
        <f t="shared" si="43"/>
        <v>0</v>
      </c>
    </row>
    <row r="137" spans="1:35" outlineLevel="1" x14ac:dyDescent="0.25">
      <c r="A137" s="103" t="str">
        <f t="shared" si="38"/>
        <v>RUSTONCommercialF4YD1W</v>
      </c>
      <c r="B137" s="103" t="s">
        <v>318</v>
      </c>
      <c r="C137" s="103" t="s">
        <v>319</v>
      </c>
      <c r="D137" s="127">
        <v>491.48</v>
      </c>
      <c r="E137" s="127">
        <v>546.89</v>
      </c>
      <c r="F137" s="129">
        <v>546.89</v>
      </c>
      <c r="G137" s="129">
        <v>546.89</v>
      </c>
      <c r="H137" s="129">
        <v>546.89</v>
      </c>
      <c r="I137" s="129">
        <v>546.89</v>
      </c>
      <c r="J137" s="129">
        <v>546.89</v>
      </c>
      <c r="K137" s="129">
        <v>546.89</v>
      </c>
      <c r="L137" s="129">
        <v>546.89</v>
      </c>
      <c r="M137" s="129">
        <v>582.54999999999995</v>
      </c>
      <c r="N137" s="129">
        <v>582.54999999999995</v>
      </c>
      <c r="O137" s="129">
        <v>546.89</v>
      </c>
      <c r="P137" s="129">
        <v>546.89</v>
      </c>
      <c r="Q137" s="129">
        <v>546.89</v>
      </c>
      <c r="R137" s="130">
        <f t="shared" si="39"/>
        <v>6634.0000000000009</v>
      </c>
      <c r="S137" s="175"/>
      <c r="T137" s="105">
        <f t="shared" si="45"/>
        <v>1.1127411084886465</v>
      </c>
      <c r="U137" s="105">
        <f t="shared" si="45"/>
        <v>1.1127411084886465</v>
      </c>
      <c r="V137" s="105">
        <f t="shared" si="44"/>
        <v>1</v>
      </c>
      <c r="W137" s="105">
        <f t="shared" si="44"/>
        <v>1</v>
      </c>
      <c r="X137" s="105">
        <f t="shared" si="44"/>
        <v>1</v>
      </c>
      <c r="Y137" s="105">
        <f t="shared" si="44"/>
        <v>1</v>
      </c>
      <c r="Z137" s="105">
        <f t="shared" si="44"/>
        <v>1</v>
      </c>
      <c r="AA137" s="105">
        <f t="shared" si="44"/>
        <v>1.0652050686609738</v>
      </c>
      <c r="AB137" s="105">
        <f t="shared" si="44"/>
        <v>1.0652050686609738</v>
      </c>
      <c r="AC137" s="105">
        <f t="shared" si="44"/>
        <v>1</v>
      </c>
      <c r="AD137" s="105">
        <f t="shared" si="44"/>
        <v>1</v>
      </c>
      <c r="AE137" s="105">
        <f t="shared" si="44"/>
        <v>1</v>
      </c>
      <c r="AF137" s="132">
        <f t="shared" si="42"/>
        <v>1.0296576961916035</v>
      </c>
      <c r="AG137" s="149"/>
      <c r="AH137" s="103">
        <v>1</v>
      </c>
      <c r="AI137" s="105">
        <f t="shared" si="43"/>
        <v>1.0296576961916035</v>
      </c>
    </row>
    <row r="138" spans="1:35" outlineLevel="1" x14ac:dyDescent="0.25">
      <c r="A138" s="103" t="str">
        <f t="shared" si="38"/>
        <v>RUSTONCommercialF4YD2W</v>
      </c>
      <c r="B138" s="103" t="s">
        <v>320</v>
      </c>
      <c r="C138" s="103" t="s">
        <v>321</v>
      </c>
      <c r="D138" s="127">
        <v>982.94</v>
      </c>
      <c r="E138" s="127">
        <v>1093.78</v>
      </c>
      <c r="F138" s="129">
        <v>2187.56</v>
      </c>
      <c r="G138" s="129">
        <v>-1944.49</v>
      </c>
      <c r="H138" s="129">
        <v>2187.56</v>
      </c>
      <c r="I138" s="129">
        <v>2187.56</v>
      </c>
      <c r="J138" s="129">
        <v>2187.56</v>
      </c>
      <c r="K138" s="129">
        <v>2187.56</v>
      </c>
      <c r="L138" s="129">
        <v>2187.56</v>
      </c>
      <c r="M138" s="129">
        <v>2330.2399999999998</v>
      </c>
      <c r="N138" s="129">
        <v>2330.2399999999998</v>
      </c>
      <c r="O138" s="129">
        <v>2187.56</v>
      </c>
      <c r="P138" s="129">
        <v>2187.56</v>
      </c>
      <c r="Q138" s="129">
        <v>2187.56</v>
      </c>
      <c r="R138" s="130">
        <f t="shared" si="39"/>
        <v>22404.030000000002</v>
      </c>
      <c r="S138" s="175"/>
      <c r="T138" s="105">
        <f t="shared" si="45"/>
        <v>2.2255274991352469</v>
      </c>
      <c r="U138" s="105">
        <f t="shared" si="45"/>
        <v>-1.9782387531283698</v>
      </c>
      <c r="V138" s="105">
        <f t="shared" si="44"/>
        <v>2</v>
      </c>
      <c r="W138" s="105">
        <f t="shared" si="44"/>
        <v>2</v>
      </c>
      <c r="X138" s="105">
        <f t="shared" si="44"/>
        <v>2</v>
      </c>
      <c r="Y138" s="105">
        <f t="shared" si="44"/>
        <v>2</v>
      </c>
      <c r="Z138" s="105">
        <f t="shared" si="44"/>
        <v>2</v>
      </c>
      <c r="AA138" s="105">
        <f t="shared" si="44"/>
        <v>2.1304467077474447</v>
      </c>
      <c r="AB138" s="105">
        <f t="shared" si="44"/>
        <v>2.1304467077474447</v>
      </c>
      <c r="AC138" s="105">
        <f t="shared" si="44"/>
        <v>2</v>
      </c>
      <c r="AD138" s="105">
        <f t="shared" si="44"/>
        <v>2</v>
      </c>
      <c r="AE138" s="105">
        <f t="shared" si="44"/>
        <v>2</v>
      </c>
      <c r="AF138" s="132">
        <f t="shared" si="42"/>
        <v>1.7090151801251474</v>
      </c>
      <c r="AG138" s="149"/>
      <c r="AH138" s="103">
        <v>1</v>
      </c>
      <c r="AI138" s="105">
        <f t="shared" si="43"/>
        <v>1.7090151801251474</v>
      </c>
    </row>
    <row r="139" spans="1:35" outlineLevel="1" x14ac:dyDescent="0.25">
      <c r="A139" s="103" t="str">
        <f t="shared" si="38"/>
        <v>RUSTONCommercialF4YD3W</v>
      </c>
      <c r="B139" s="103" t="s">
        <v>322</v>
      </c>
      <c r="C139" s="103" t="s">
        <v>323</v>
      </c>
      <c r="D139" s="127">
        <v>1474.41</v>
      </c>
      <c r="E139" s="127">
        <v>1640.66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30">
        <f t="shared" si="39"/>
        <v>0</v>
      </c>
      <c r="S139" s="175"/>
      <c r="T139" s="105">
        <f t="shared" si="45"/>
        <v>0</v>
      </c>
      <c r="U139" s="105">
        <f t="shared" si="45"/>
        <v>0</v>
      </c>
      <c r="V139" s="105">
        <f t="shared" si="44"/>
        <v>0</v>
      </c>
      <c r="W139" s="105">
        <f t="shared" si="44"/>
        <v>0</v>
      </c>
      <c r="X139" s="105">
        <f t="shared" si="44"/>
        <v>0</v>
      </c>
      <c r="Y139" s="105">
        <f t="shared" si="44"/>
        <v>0</v>
      </c>
      <c r="Z139" s="105">
        <f t="shared" si="44"/>
        <v>0</v>
      </c>
      <c r="AA139" s="105">
        <f t="shared" si="44"/>
        <v>0</v>
      </c>
      <c r="AB139" s="105">
        <f t="shared" si="44"/>
        <v>0</v>
      </c>
      <c r="AC139" s="105">
        <f t="shared" si="44"/>
        <v>0</v>
      </c>
      <c r="AD139" s="105">
        <f t="shared" si="44"/>
        <v>0</v>
      </c>
      <c r="AE139" s="105">
        <f t="shared" si="44"/>
        <v>0</v>
      </c>
      <c r="AF139" s="132">
        <f t="shared" si="42"/>
        <v>0</v>
      </c>
      <c r="AG139" s="149"/>
      <c r="AH139" s="103">
        <v>1</v>
      </c>
      <c r="AI139" s="105">
        <f t="shared" si="43"/>
        <v>0</v>
      </c>
    </row>
    <row r="140" spans="1:35" outlineLevel="1" x14ac:dyDescent="0.25">
      <c r="A140" s="103" t="str">
        <f t="shared" si="38"/>
        <v>RUSTONCommercialF4YD4W</v>
      </c>
      <c r="B140" s="103" t="s">
        <v>324</v>
      </c>
      <c r="C140" s="103" t="s">
        <v>325</v>
      </c>
      <c r="D140" s="127">
        <v>0</v>
      </c>
      <c r="E140" s="127">
        <v>0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30">
        <f t="shared" si="39"/>
        <v>0</v>
      </c>
      <c r="S140" s="175"/>
      <c r="T140" s="105">
        <f t="shared" si="45"/>
        <v>0</v>
      </c>
      <c r="U140" s="105">
        <f t="shared" si="45"/>
        <v>0</v>
      </c>
      <c r="V140" s="105">
        <f t="shared" si="44"/>
        <v>0</v>
      </c>
      <c r="W140" s="105">
        <f t="shared" si="44"/>
        <v>0</v>
      </c>
      <c r="X140" s="105">
        <f t="shared" si="44"/>
        <v>0</v>
      </c>
      <c r="Y140" s="105">
        <f t="shared" si="44"/>
        <v>0</v>
      </c>
      <c r="Z140" s="105">
        <f t="shared" si="44"/>
        <v>0</v>
      </c>
      <c r="AA140" s="105">
        <f t="shared" si="44"/>
        <v>0</v>
      </c>
      <c r="AB140" s="105">
        <f t="shared" si="44"/>
        <v>0</v>
      </c>
      <c r="AC140" s="105">
        <f t="shared" si="44"/>
        <v>0</v>
      </c>
      <c r="AD140" s="105">
        <f t="shared" si="44"/>
        <v>0</v>
      </c>
      <c r="AE140" s="105">
        <f t="shared" si="44"/>
        <v>0</v>
      </c>
      <c r="AF140" s="132">
        <f t="shared" si="42"/>
        <v>0</v>
      </c>
      <c r="AG140" s="149"/>
      <c r="AH140" s="103">
        <v>1</v>
      </c>
      <c r="AI140" s="105">
        <f t="shared" si="43"/>
        <v>0</v>
      </c>
    </row>
    <row r="141" spans="1:35" outlineLevel="1" x14ac:dyDescent="0.25">
      <c r="A141" s="103" t="str">
        <f t="shared" si="38"/>
        <v>RUSTONCommercialF6YD1W</v>
      </c>
      <c r="B141" s="103" t="s">
        <v>326</v>
      </c>
      <c r="C141" s="103" t="s">
        <v>327</v>
      </c>
      <c r="D141" s="127">
        <v>695.18</v>
      </c>
      <c r="E141" s="127">
        <v>773.35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30">
        <f t="shared" si="39"/>
        <v>0</v>
      </c>
      <c r="S141" s="175"/>
      <c r="T141" s="105">
        <f t="shared" si="45"/>
        <v>0</v>
      </c>
      <c r="U141" s="105">
        <f t="shared" si="45"/>
        <v>0</v>
      </c>
      <c r="V141" s="105">
        <f t="shared" si="44"/>
        <v>0</v>
      </c>
      <c r="W141" s="105">
        <f t="shared" si="44"/>
        <v>0</v>
      </c>
      <c r="X141" s="105">
        <f t="shared" si="44"/>
        <v>0</v>
      </c>
      <c r="Y141" s="105">
        <f t="shared" si="44"/>
        <v>0</v>
      </c>
      <c r="Z141" s="105">
        <f t="shared" si="44"/>
        <v>0</v>
      </c>
      <c r="AA141" s="105">
        <f t="shared" si="44"/>
        <v>0</v>
      </c>
      <c r="AB141" s="105">
        <f t="shared" si="44"/>
        <v>0</v>
      </c>
      <c r="AC141" s="105">
        <f t="shared" si="44"/>
        <v>0</v>
      </c>
      <c r="AD141" s="105">
        <f t="shared" si="44"/>
        <v>0</v>
      </c>
      <c r="AE141" s="105">
        <f t="shared" si="44"/>
        <v>0</v>
      </c>
      <c r="AF141" s="132">
        <f t="shared" si="42"/>
        <v>0</v>
      </c>
      <c r="AG141" s="149"/>
      <c r="AH141" s="103">
        <v>1</v>
      </c>
      <c r="AI141" s="105">
        <f t="shared" si="43"/>
        <v>0</v>
      </c>
    </row>
    <row r="142" spans="1:35" outlineLevel="1" x14ac:dyDescent="0.25">
      <c r="A142" s="103" t="str">
        <f t="shared" si="38"/>
        <v>RUSTONCommercialF6YD2W</v>
      </c>
      <c r="B142" s="103" t="s">
        <v>328</v>
      </c>
      <c r="C142" s="103" t="s">
        <v>329</v>
      </c>
      <c r="D142" s="127">
        <v>1390.34</v>
      </c>
      <c r="E142" s="127">
        <v>1546.66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30">
        <f t="shared" si="39"/>
        <v>0</v>
      </c>
      <c r="S142" s="175"/>
      <c r="T142" s="105">
        <f t="shared" si="45"/>
        <v>0</v>
      </c>
      <c r="U142" s="105">
        <f t="shared" si="45"/>
        <v>0</v>
      </c>
      <c r="V142" s="105">
        <f t="shared" si="44"/>
        <v>0</v>
      </c>
      <c r="W142" s="105">
        <f t="shared" si="44"/>
        <v>0</v>
      </c>
      <c r="X142" s="105">
        <f t="shared" si="44"/>
        <v>0</v>
      </c>
      <c r="Y142" s="105">
        <f t="shared" si="44"/>
        <v>0</v>
      </c>
      <c r="Z142" s="105">
        <f t="shared" si="44"/>
        <v>0</v>
      </c>
      <c r="AA142" s="105">
        <f t="shared" si="44"/>
        <v>0</v>
      </c>
      <c r="AB142" s="105">
        <f t="shared" si="44"/>
        <v>0</v>
      </c>
      <c r="AC142" s="105">
        <f t="shared" si="44"/>
        <v>0</v>
      </c>
      <c r="AD142" s="105">
        <f t="shared" si="44"/>
        <v>0</v>
      </c>
      <c r="AE142" s="105">
        <f t="shared" si="44"/>
        <v>0</v>
      </c>
      <c r="AF142" s="132">
        <f t="shared" si="42"/>
        <v>0</v>
      </c>
      <c r="AG142" s="149"/>
      <c r="AH142" s="103">
        <v>1</v>
      </c>
      <c r="AI142" s="105">
        <f t="shared" si="43"/>
        <v>0</v>
      </c>
    </row>
    <row r="143" spans="1:35" outlineLevel="1" x14ac:dyDescent="0.25">
      <c r="A143" s="103" t="str">
        <f t="shared" si="38"/>
        <v>RUSTONCommercialF6YD3W</v>
      </c>
      <c r="B143" s="103" t="s">
        <v>330</v>
      </c>
      <c r="C143" s="103" t="s">
        <v>331</v>
      </c>
      <c r="D143" s="127">
        <v>2085.5300000000002</v>
      </c>
      <c r="E143" s="127">
        <v>2320.02</v>
      </c>
      <c r="F143" s="129">
        <v>2320.02</v>
      </c>
      <c r="G143" s="129">
        <v>2320.02</v>
      </c>
      <c r="H143" s="129">
        <v>2320.02</v>
      </c>
      <c r="I143" s="129">
        <v>2320.02</v>
      </c>
      <c r="J143" s="129">
        <v>2320.02</v>
      </c>
      <c r="K143" s="129">
        <v>2320.02</v>
      </c>
      <c r="L143" s="129">
        <v>2320.02</v>
      </c>
      <c r="M143" s="129">
        <v>2470.39</v>
      </c>
      <c r="N143" s="129">
        <v>2470.39</v>
      </c>
      <c r="O143" s="129">
        <v>2320.02</v>
      </c>
      <c r="P143" s="129">
        <v>2320.02</v>
      </c>
      <c r="Q143" s="129">
        <v>2320.02</v>
      </c>
      <c r="R143" s="130">
        <f t="shared" si="39"/>
        <v>28140.980000000003</v>
      </c>
      <c r="S143" s="175"/>
      <c r="T143" s="105">
        <f t="shared" si="45"/>
        <v>1.1124366467996143</v>
      </c>
      <c r="U143" s="105">
        <f t="shared" si="45"/>
        <v>1.1124366467996143</v>
      </c>
      <c r="V143" s="105">
        <f t="shared" si="44"/>
        <v>1</v>
      </c>
      <c r="W143" s="105">
        <f t="shared" si="44"/>
        <v>1</v>
      </c>
      <c r="X143" s="105">
        <f t="shared" si="44"/>
        <v>1</v>
      </c>
      <c r="Y143" s="105">
        <f t="shared" si="44"/>
        <v>1</v>
      </c>
      <c r="Z143" s="105">
        <f t="shared" si="44"/>
        <v>1</v>
      </c>
      <c r="AA143" s="105">
        <f t="shared" si="44"/>
        <v>1.0648140964302031</v>
      </c>
      <c r="AB143" s="105">
        <f t="shared" si="44"/>
        <v>1.0648140964302031</v>
      </c>
      <c r="AC143" s="105">
        <f t="shared" si="44"/>
        <v>1</v>
      </c>
      <c r="AD143" s="105">
        <f t="shared" si="44"/>
        <v>1</v>
      </c>
      <c r="AE143" s="105">
        <f t="shared" si="44"/>
        <v>1</v>
      </c>
      <c r="AF143" s="132">
        <f t="shared" si="42"/>
        <v>1.0295417905383029</v>
      </c>
      <c r="AG143" s="149"/>
      <c r="AH143" s="103">
        <v>1</v>
      </c>
      <c r="AI143" s="105">
        <f t="shared" si="43"/>
        <v>1.0295417905383029</v>
      </c>
    </row>
    <row r="144" spans="1:35" outlineLevel="1" x14ac:dyDescent="0.25">
      <c r="A144" s="103" t="str">
        <f t="shared" si="38"/>
        <v>RUSTONCommercialF6YD4W</v>
      </c>
      <c r="B144" s="103" t="s">
        <v>332</v>
      </c>
      <c r="C144" s="103" t="s">
        <v>333</v>
      </c>
      <c r="D144" s="127">
        <v>0</v>
      </c>
      <c r="E144" s="127">
        <v>0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30">
        <f t="shared" si="39"/>
        <v>0</v>
      </c>
      <c r="S144" s="175"/>
      <c r="T144" s="105">
        <f t="shared" si="45"/>
        <v>0</v>
      </c>
      <c r="U144" s="105">
        <f t="shared" si="45"/>
        <v>0</v>
      </c>
      <c r="V144" s="105">
        <f t="shared" ref="V144:AE169" si="46">+IFERROR(H144/$E144,0)</f>
        <v>0</v>
      </c>
      <c r="W144" s="105">
        <f t="shared" si="46"/>
        <v>0</v>
      </c>
      <c r="X144" s="105">
        <f t="shared" si="46"/>
        <v>0</v>
      </c>
      <c r="Y144" s="105">
        <f t="shared" si="46"/>
        <v>0</v>
      </c>
      <c r="Z144" s="105">
        <f t="shared" si="46"/>
        <v>0</v>
      </c>
      <c r="AA144" s="105">
        <f t="shared" si="46"/>
        <v>0</v>
      </c>
      <c r="AB144" s="105">
        <f t="shared" si="46"/>
        <v>0</v>
      </c>
      <c r="AC144" s="105">
        <f t="shared" si="46"/>
        <v>0</v>
      </c>
      <c r="AD144" s="105">
        <f t="shared" si="46"/>
        <v>0</v>
      </c>
      <c r="AE144" s="105">
        <f t="shared" si="46"/>
        <v>0</v>
      </c>
      <c r="AF144" s="132">
        <f t="shared" si="42"/>
        <v>0</v>
      </c>
      <c r="AG144" s="149"/>
      <c r="AH144" s="103">
        <v>1</v>
      </c>
      <c r="AI144" s="105">
        <f t="shared" si="43"/>
        <v>0</v>
      </c>
    </row>
    <row r="145" spans="1:35" outlineLevel="1" x14ac:dyDescent="0.25">
      <c r="A145" s="103" t="str">
        <f t="shared" si="38"/>
        <v>RUSTONCommercialF6YD5W</v>
      </c>
      <c r="B145" s="103" t="s">
        <v>334</v>
      </c>
      <c r="C145" s="103" t="s">
        <v>335</v>
      </c>
      <c r="D145" s="127">
        <v>3475.87</v>
      </c>
      <c r="E145" s="127">
        <v>3866.66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30">
        <f t="shared" si="39"/>
        <v>0</v>
      </c>
      <c r="S145" s="175"/>
      <c r="T145" s="105">
        <f t="shared" si="45"/>
        <v>0</v>
      </c>
      <c r="U145" s="105">
        <f t="shared" si="45"/>
        <v>0</v>
      </c>
      <c r="V145" s="105">
        <f t="shared" si="46"/>
        <v>0</v>
      </c>
      <c r="W145" s="105">
        <f t="shared" si="46"/>
        <v>0</v>
      </c>
      <c r="X145" s="105">
        <f t="shared" si="46"/>
        <v>0</v>
      </c>
      <c r="Y145" s="105">
        <f t="shared" si="46"/>
        <v>0</v>
      </c>
      <c r="Z145" s="105">
        <f t="shared" si="46"/>
        <v>0</v>
      </c>
      <c r="AA145" s="105">
        <f t="shared" si="46"/>
        <v>0</v>
      </c>
      <c r="AB145" s="105">
        <f t="shared" si="46"/>
        <v>0</v>
      </c>
      <c r="AC145" s="105">
        <f t="shared" si="46"/>
        <v>0</v>
      </c>
      <c r="AD145" s="105">
        <f t="shared" si="46"/>
        <v>0</v>
      </c>
      <c r="AE145" s="105">
        <f t="shared" si="46"/>
        <v>0</v>
      </c>
      <c r="AF145" s="132">
        <f t="shared" si="42"/>
        <v>0</v>
      </c>
      <c r="AG145" s="149"/>
      <c r="AH145" s="103">
        <v>1</v>
      </c>
      <c r="AI145" s="105">
        <f t="shared" si="43"/>
        <v>0</v>
      </c>
    </row>
    <row r="146" spans="1:35" outlineLevel="1" x14ac:dyDescent="0.25">
      <c r="A146" s="103" t="str">
        <f t="shared" si="38"/>
        <v>RUSTONCommercialF8YD2W</v>
      </c>
      <c r="B146" s="103" t="s">
        <v>338</v>
      </c>
      <c r="C146" s="103" t="s">
        <v>339</v>
      </c>
      <c r="D146" s="127">
        <v>0</v>
      </c>
      <c r="E146" s="127">
        <v>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30">
        <f t="shared" si="39"/>
        <v>0</v>
      </c>
      <c r="S146" s="175"/>
      <c r="T146" s="105">
        <f t="shared" si="45"/>
        <v>0</v>
      </c>
      <c r="U146" s="105">
        <f t="shared" si="45"/>
        <v>0</v>
      </c>
      <c r="V146" s="105">
        <f t="shared" si="46"/>
        <v>0</v>
      </c>
      <c r="W146" s="105">
        <f t="shared" si="46"/>
        <v>0</v>
      </c>
      <c r="X146" s="105">
        <f t="shared" si="46"/>
        <v>0</v>
      </c>
      <c r="Y146" s="105">
        <f t="shared" si="46"/>
        <v>0</v>
      </c>
      <c r="Z146" s="105">
        <f t="shared" si="46"/>
        <v>0</v>
      </c>
      <c r="AA146" s="105">
        <f t="shared" si="46"/>
        <v>0</v>
      </c>
      <c r="AB146" s="105">
        <f t="shared" si="46"/>
        <v>0</v>
      </c>
      <c r="AC146" s="105">
        <f t="shared" si="46"/>
        <v>0</v>
      </c>
      <c r="AD146" s="105">
        <f t="shared" si="46"/>
        <v>0</v>
      </c>
      <c r="AE146" s="105">
        <f t="shared" si="46"/>
        <v>0</v>
      </c>
      <c r="AF146" s="132">
        <f t="shared" si="42"/>
        <v>0</v>
      </c>
      <c r="AG146" s="149"/>
      <c r="AH146" s="103">
        <v>1</v>
      </c>
      <c r="AI146" s="105">
        <f t="shared" si="43"/>
        <v>0</v>
      </c>
    </row>
    <row r="147" spans="1:35" outlineLevel="1" x14ac:dyDescent="0.25">
      <c r="A147" s="103" t="str">
        <f t="shared" si="38"/>
        <v>RUSTONCommercialFCP2YD1W2.25-1</v>
      </c>
      <c r="B147" s="103" t="s">
        <v>340</v>
      </c>
      <c r="C147" s="103" t="s">
        <v>341</v>
      </c>
      <c r="D147" s="127">
        <v>0</v>
      </c>
      <c r="E147" s="127">
        <v>0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30">
        <f t="shared" si="39"/>
        <v>0</v>
      </c>
      <c r="S147" s="175"/>
      <c r="T147" s="105">
        <f t="shared" si="45"/>
        <v>0</v>
      </c>
      <c r="U147" s="105">
        <f t="shared" si="45"/>
        <v>0</v>
      </c>
      <c r="V147" s="105">
        <f t="shared" si="46"/>
        <v>0</v>
      </c>
      <c r="W147" s="105">
        <f t="shared" si="46"/>
        <v>0</v>
      </c>
      <c r="X147" s="105">
        <f t="shared" si="46"/>
        <v>0</v>
      </c>
      <c r="Y147" s="105">
        <f t="shared" si="46"/>
        <v>0</v>
      </c>
      <c r="Z147" s="105">
        <f t="shared" si="46"/>
        <v>0</v>
      </c>
      <c r="AA147" s="105">
        <f t="shared" si="46"/>
        <v>0</v>
      </c>
      <c r="AB147" s="105">
        <f t="shared" si="46"/>
        <v>0</v>
      </c>
      <c r="AC147" s="105">
        <f t="shared" si="46"/>
        <v>0</v>
      </c>
      <c r="AD147" s="105">
        <f t="shared" si="46"/>
        <v>0</v>
      </c>
      <c r="AE147" s="105">
        <f t="shared" si="46"/>
        <v>0</v>
      </c>
      <c r="AF147" s="132">
        <f t="shared" si="42"/>
        <v>0</v>
      </c>
      <c r="AG147" s="149"/>
    </row>
    <row r="148" spans="1:35" outlineLevel="1" x14ac:dyDescent="0.25">
      <c r="A148" s="103" t="str">
        <f t="shared" si="38"/>
        <v>RUSTONCommercialFCP2YD1W4-1</v>
      </c>
      <c r="B148" s="103" t="s">
        <v>342</v>
      </c>
      <c r="C148" s="103" t="s">
        <v>343</v>
      </c>
      <c r="D148" s="127">
        <v>0</v>
      </c>
      <c r="E148" s="127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30">
        <f t="shared" si="39"/>
        <v>0</v>
      </c>
      <c r="S148" s="175"/>
      <c r="T148" s="105">
        <f t="shared" si="45"/>
        <v>0</v>
      </c>
      <c r="U148" s="105">
        <f t="shared" si="45"/>
        <v>0</v>
      </c>
      <c r="V148" s="105">
        <f t="shared" si="46"/>
        <v>0</v>
      </c>
      <c r="W148" s="105">
        <f t="shared" si="46"/>
        <v>0</v>
      </c>
      <c r="X148" s="105">
        <f t="shared" si="46"/>
        <v>0</v>
      </c>
      <c r="Y148" s="105">
        <f t="shared" si="46"/>
        <v>0</v>
      </c>
      <c r="Z148" s="105">
        <f t="shared" si="46"/>
        <v>0</v>
      </c>
      <c r="AA148" s="105">
        <f t="shared" si="46"/>
        <v>0</v>
      </c>
      <c r="AB148" s="105">
        <f t="shared" si="46"/>
        <v>0</v>
      </c>
      <c r="AC148" s="105">
        <f t="shared" si="46"/>
        <v>0</v>
      </c>
      <c r="AD148" s="105">
        <f t="shared" si="46"/>
        <v>0</v>
      </c>
      <c r="AE148" s="105">
        <f t="shared" si="46"/>
        <v>0</v>
      </c>
      <c r="AF148" s="132">
        <f t="shared" si="42"/>
        <v>0</v>
      </c>
      <c r="AG148" s="149"/>
    </row>
    <row r="149" spans="1:35" outlineLevel="1" x14ac:dyDescent="0.25">
      <c r="A149" s="103" t="str">
        <f t="shared" si="38"/>
        <v>RUSTONCommercialFCP2YD2W</v>
      </c>
      <c r="B149" s="103" t="s">
        <v>344</v>
      </c>
      <c r="C149" s="103" t="s">
        <v>345</v>
      </c>
      <c r="D149" s="127">
        <v>2383.4299999999998</v>
      </c>
      <c r="E149" s="127">
        <v>2652.9</v>
      </c>
      <c r="F149" s="129">
        <v>7958.7</v>
      </c>
      <c r="G149" s="129">
        <v>7958.7</v>
      </c>
      <c r="H149" s="129">
        <v>7958.7</v>
      </c>
      <c r="I149" s="129">
        <v>7958.7</v>
      </c>
      <c r="J149" s="129">
        <v>7958.7</v>
      </c>
      <c r="K149" s="129">
        <v>7958.7</v>
      </c>
      <c r="L149" s="129">
        <v>2273.91</v>
      </c>
      <c r="M149" s="129">
        <v>0</v>
      </c>
      <c r="N149" s="129">
        <v>8480.76</v>
      </c>
      <c r="O149" s="129">
        <v>0</v>
      </c>
      <c r="P149" s="129">
        <v>7958.7</v>
      </c>
      <c r="Q149" s="129">
        <v>7958.7</v>
      </c>
      <c r="R149" s="130">
        <f t="shared" si="39"/>
        <v>74424.27</v>
      </c>
      <c r="S149" s="175"/>
      <c r="T149" s="105">
        <f t="shared" si="45"/>
        <v>3.3391792500723749</v>
      </c>
      <c r="U149" s="105">
        <f t="shared" si="45"/>
        <v>3.3391792500723749</v>
      </c>
      <c r="V149" s="105">
        <f t="shared" si="46"/>
        <v>3</v>
      </c>
      <c r="W149" s="105">
        <f t="shared" si="46"/>
        <v>3</v>
      </c>
      <c r="X149" s="105">
        <f t="shared" si="46"/>
        <v>3</v>
      </c>
      <c r="Y149" s="105">
        <f t="shared" si="46"/>
        <v>3</v>
      </c>
      <c r="Z149" s="105">
        <f t="shared" si="46"/>
        <v>0.85714124166007</v>
      </c>
      <c r="AA149" s="105">
        <f t="shared" si="46"/>
        <v>0</v>
      </c>
      <c r="AB149" s="105">
        <f t="shared" si="46"/>
        <v>3.1967884202193826</v>
      </c>
      <c r="AC149" s="105">
        <f t="shared" si="46"/>
        <v>0</v>
      </c>
      <c r="AD149" s="105">
        <f t="shared" si="46"/>
        <v>3</v>
      </c>
      <c r="AE149" s="105">
        <f t="shared" si="46"/>
        <v>3</v>
      </c>
      <c r="AF149" s="132">
        <f t="shared" si="42"/>
        <v>2.3943573468353505</v>
      </c>
      <c r="AG149" s="149"/>
    </row>
    <row r="150" spans="1:35" outlineLevel="1" x14ac:dyDescent="0.25">
      <c r="A150" s="103" t="str">
        <f t="shared" si="38"/>
        <v>RUSTONCommercialFCP2YD3w</v>
      </c>
      <c r="B150" s="103" t="s">
        <v>926</v>
      </c>
      <c r="C150" s="103" t="s">
        <v>927</v>
      </c>
      <c r="D150" s="127">
        <v>0</v>
      </c>
      <c r="E150" s="127">
        <v>3913.35</v>
      </c>
      <c r="F150" s="129">
        <v>-8750.25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6708.6</v>
      </c>
      <c r="M150" s="129">
        <v>12512.58</v>
      </c>
      <c r="N150" s="129">
        <v>0</v>
      </c>
      <c r="O150" s="129">
        <v>3913.35</v>
      </c>
      <c r="P150" s="129">
        <v>23480.1</v>
      </c>
      <c r="Q150" s="129">
        <v>0</v>
      </c>
      <c r="R150" s="130">
        <f t="shared" si="39"/>
        <v>37864.379999999997</v>
      </c>
      <c r="S150" s="175"/>
      <c r="T150" s="105">
        <f t="shared" si="45"/>
        <v>0</v>
      </c>
      <c r="U150" s="105">
        <f t="shared" si="45"/>
        <v>0</v>
      </c>
      <c r="V150" s="105">
        <f t="shared" si="46"/>
        <v>0</v>
      </c>
      <c r="W150" s="105">
        <f t="shared" si="46"/>
        <v>0</v>
      </c>
      <c r="X150" s="105">
        <f t="shared" si="46"/>
        <v>0</v>
      </c>
      <c r="Y150" s="105">
        <f t="shared" si="46"/>
        <v>0</v>
      </c>
      <c r="Z150" s="105">
        <f t="shared" si="46"/>
        <v>1.7142857142857144</v>
      </c>
      <c r="AA150" s="105">
        <f t="shared" si="46"/>
        <v>3.197408869638545</v>
      </c>
      <c r="AB150" s="105">
        <f t="shared" si="46"/>
        <v>0</v>
      </c>
      <c r="AC150" s="105">
        <f t="shared" si="46"/>
        <v>1</v>
      </c>
      <c r="AD150" s="105">
        <f t="shared" si="46"/>
        <v>6</v>
      </c>
      <c r="AE150" s="105">
        <f t="shared" si="46"/>
        <v>0</v>
      </c>
      <c r="AF150" s="132">
        <f t="shared" si="42"/>
        <v>0.99264121532702154</v>
      </c>
      <c r="AG150" s="149"/>
    </row>
    <row r="151" spans="1:35" outlineLevel="1" x14ac:dyDescent="0.25">
      <c r="A151" s="103" t="str">
        <f t="shared" si="38"/>
        <v>RUSTONCommercialFCP2YDOC</v>
      </c>
      <c r="B151" s="103" t="s">
        <v>928</v>
      </c>
      <c r="C151" s="103" t="s">
        <v>929</v>
      </c>
      <c r="D151" s="127">
        <v>0</v>
      </c>
      <c r="E151" s="127">
        <v>303.38</v>
      </c>
      <c r="F151" s="129">
        <v>1213.52</v>
      </c>
      <c r="G151" s="129">
        <v>0</v>
      </c>
      <c r="H151" s="129">
        <v>910.14</v>
      </c>
      <c r="I151" s="129">
        <v>606.76</v>
      </c>
      <c r="J151" s="129">
        <v>606.76</v>
      </c>
      <c r="K151" s="129">
        <v>303.38</v>
      </c>
      <c r="L151" s="129">
        <v>303.38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30">
        <f t="shared" ref="R151" si="47">+SUM(F151:Q151)</f>
        <v>3943.9400000000005</v>
      </c>
      <c r="S151" s="175"/>
      <c r="T151" s="105">
        <f t="shared" si="45"/>
        <v>0</v>
      </c>
      <c r="U151" s="105">
        <f t="shared" si="45"/>
        <v>0</v>
      </c>
      <c r="V151" s="105">
        <f t="shared" si="46"/>
        <v>3</v>
      </c>
      <c r="W151" s="105">
        <f t="shared" si="46"/>
        <v>2</v>
      </c>
      <c r="X151" s="105">
        <f t="shared" si="46"/>
        <v>2</v>
      </c>
      <c r="Y151" s="105">
        <f t="shared" si="46"/>
        <v>1</v>
      </c>
      <c r="Z151" s="105">
        <f t="shared" si="46"/>
        <v>1</v>
      </c>
      <c r="AA151" s="105">
        <f t="shared" si="46"/>
        <v>0</v>
      </c>
      <c r="AB151" s="105">
        <f t="shared" si="46"/>
        <v>0</v>
      </c>
      <c r="AC151" s="105">
        <f t="shared" si="46"/>
        <v>0</v>
      </c>
      <c r="AD151" s="105">
        <f t="shared" si="46"/>
        <v>0</v>
      </c>
      <c r="AE151" s="105">
        <f t="shared" si="46"/>
        <v>0</v>
      </c>
      <c r="AF151" s="132">
        <f t="shared" si="42"/>
        <v>0.75</v>
      </c>
      <c r="AG151" s="149"/>
    </row>
    <row r="152" spans="1:35" outlineLevel="1" x14ac:dyDescent="0.25">
      <c r="A152" s="103" t="str">
        <f t="shared" si="38"/>
        <v>RUSTONCommercialFCP4YD1W2.25-1</v>
      </c>
      <c r="B152" s="103" t="s">
        <v>346</v>
      </c>
      <c r="C152" s="103" t="s">
        <v>347</v>
      </c>
      <c r="D152" s="127">
        <v>0</v>
      </c>
      <c r="E152" s="127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30">
        <f t="shared" si="39"/>
        <v>0</v>
      </c>
      <c r="S152" s="175"/>
      <c r="T152" s="105">
        <f t="shared" si="45"/>
        <v>0</v>
      </c>
      <c r="U152" s="105">
        <f t="shared" si="45"/>
        <v>0</v>
      </c>
      <c r="V152" s="105">
        <f t="shared" si="46"/>
        <v>0</v>
      </c>
      <c r="W152" s="105">
        <f t="shared" si="46"/>
        <v>0</v>
      </c>
      <c r="X152" s="105">
        <f t="shared" si="46"/>
        <v>0</v>
      </c>
      <c r="Y152" s="105">
        <f t="shared" si="46"/>
        <v>0</v>
      </c>
      <c r="Z152" s="105">
        <f t="shared" si="46"/>
        <v>0</v>
      </c>
      <c r="AA152" s="105">
        <f t="shared" si="46"/>
        <v>0</v>
      </c>
      <c r="AB152" s="105">
        <f t="shared" si="46"/>
        <v>0</v>
      </c>
      <c r="AC152" s="105">
        <f t="shared" si="46"/>
        <v>0</v>
      </c>
      <c r="AD152" s="105">
        <f t="shared" si="46"/>
        <v>0</v>
      </c>
      <c r="AE152" s="105">
        <f t="shared" si="46"/>
        <v>0</v>
      </c>
      <c r="AF152" s="132">
        <f t="shared" si="42"/>
        <v>0</v>
      </c>
      <c r="AG152" s="149"/>
    </row>
    <row r="153" spans="1:35" outlineLevel="1" x14ac:dyDescent="0.25">
      <c r="A153" s="103" t="str">
        <f t="shared" si="38"/>
        <v>RUSTONCommercialFCP4YD1W4-1</v>
      </c>
      <c r="B153" s="103" t="s">
        <v>348</v>
      </c>
      <c r="C153" s="103" t="s">
        <v>349</v>
      </c>
      <c r="D153" s="127">
        <v>0</v>
      </c>
      <c r="E153" s="127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30">
        <f t="shared" si="39"/>
        <v>0</v>
      </c>
      <c r="S153" s="175"/>
      <c r="T153" s="105">
        <f t="shared" si="45"/>
        <v>0</v>
      </c>
      <c r="U153" s="105">
        <f t="shared" si="45"/>
        <v>0</v>
      </c>
      <c r="V153" s="105">
        <f t="shared" si="46"/>
        <v>0</v>
      </c>
      <c r="W153" s="105">
        <f t="shared" si="46"/>
        <v>0</v>
      </c>
      <c r="X153" s="105">
        <f t="shared" si="46"/>
        <v>0</v>
      </c>
      <c r="Y153" s="105">
        <f t="shared" si="46"/>
        <v>0</v>
      </c>
      <c r="Z153" s="105">
        <f t="shared" si="46"/>
        <v>0</v>
      </c>
      <c r="AA153" s="105">
        <f t="shared" si="46"/>
        <v>0</v>
      </c>
      <c r="AB153" s="105">
        <f t="shared" si="46"/>
        <v>0</v>
      </c>
      <c r="AC153" s="105">
        <f t="shared" si="46"/>
        <v>0</v>
      </c>
      <c r="AD153" s="105">
        <f t="shared" si="46"/>
        <v>0</v>
      </c>
      <c r="AE153" s="105">
        <f t="shared" si="46"/>
        <v>0</v>
      </c>
      <c r="AF153" s="132">
        <f t="shared" si="42"/>
        <v>0</v>
      </c>
      <c r="AG153" s="149"/>
    </row>
    <row r="154" spans="1:35" outlineLevel="1" x14ac:dyDescent="0.25">
      <c r="A154" s="103" t="str">
        <f t="shared" si="38"/>
        <v>RUSTONCommercialFCP4YD1W5-1</v>
      </c>
      <c r="B154" s="103" t="s">
        <v>350</v>
      </c>
      <c r="C154" s="103" t="s">
        <v>351</v>
      </c>
      <c r="D154" s="127">
        <v>0</v>
      </c>
      <c r="E154" s="127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30">
        <f t="shared" si="39"/>
        <v>0</v>
      </c>
      <c r="S154" s="175"/>
      <c r="T154" s="105">
        <f t="shared" si="45"/>
        <v>0</v>
      </c>
      <c r="U154" s="105">
        <f t="shared" si="45"/>
        <v>0</v>
      </c>
      <c r="V154" s="105">
        <f t="shared" si="46"/>
        <v>0</v>
      </c>
      <c r="W154" s="105">
        <f t="shared" si="46"/>
        <v>0</v>
      </c>
      <c r="X154" s="105">
        <f t="shared" si="46"/>
        <v>0</v>
      </c>
      <c r="Y154" s="105">
        <f t="shared" si="46"/>
        <v>0</v>
      </c>
      <c r="Z154" s="105">
        <f t="shared" si="46"/>
        <v>0</v>
      </c>
      <c r="AA154" s="105">
        <f t="shared" si="46"/>
        <v>0</v>
      </c>
      <c r="AB154" s="105">
        <f t="shared" si="46"/>
        <v>0</v>
      </c>
      <c r="AC154" s="105">
        <f t="shared" si="46"/>
        <v>0</v>
      </c>
      <c r="AD154" s="105">
        <f t="shared" si="46"/>
        <v>0</v>
      </c>
      <c r="AE154" s="105">
        <f t="shared" si="46"/>
        <v>0</v>
      </c>
      <c r="AF154" s="132">
        <f t="shared" si="42"/>
        <v>0</v>
      </c>
      <c r="AG154" s="149"/>
    </row>
    <row r="155" spans="1:35" outlineLevel="1" x14ac:dyDescent="0.25">
      <c r="A155" s="103" t="str">
        <f t="shared" si="38"/>
        <v>RUSTONCommercialFCP4YDEOW5-1</v>
      </c>
      <c r="B155" s="103" t="s">
        <v>352</v>
      </c>
      <c r="C155" s="103" t="s">
        <v>353</v>
      </c>
      <c r="D155" s="127">
        <v>0</v>
      </c>
      <c r="E155" s="127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30">
        <f t="shared" si="39"/>
        <v>0</v>
      </c>
      <c r="S155" s="175"/>
      <c r="T155" s="105">
        <f t="shared" si="45"/>
        <v>0</v>
      </c>
      <c r="U155" s="105">
        <f t="shared" si="45"/>
        <v>0</v>
      </c>
      <c r="V155" s="105">
        <f t="shared" si="46"/>
        <v>0</v>
      </c>
      <c r="W155" s="105">
        <f t="shared" si="46"/>
        <v>0</v>
      </c>
      <c r="X155" s="105">
        <f t="shared" si="46"/>
        <v>0</v>
      </c>
      <c r="Y155" s="105">
        <f t="shared" si="46"/>
        <v>0</v>
      </c>
      <c r="Z155" s="105">
        <f t="shared" si="46"/>
        <v>0</v>
      </c>
      <c r="AA155" s="105">
        <f t="shared" si="46"/>
        <v>0</v>
      </c>
      <c r="AB155" s="105">
        <f t="shared" si="46"/>
        <v>0</v>
      </c>
      <c r="AC155" s="105">
        <f t="shared" si="46"/>
        <v>0</v>
      </c>
      <c r="AD155" s="105">
        <f t="shared" si="46"/>
        <v>0</v>
      </c>
      <c r="AE155" s="105">
        <f t="shared" si="46"/>
        <v>0</v>
      </c>
      <c r="AF155" s="132">
        <f t="shared" si="42"/>
        <v>0</v>
      </c>
      <c r="AG155" s="149"/>
    </row>
    <row r="156" spans="1:35" outlineLevel="1" x14ac:dyDescent="0.25">
      <c r="A156" s="103" t="str">
        <f t="shared" si="38"/>
        <v>RUSTONCommercialFCP4YDOC5-1</v>
      </c>
      <c r="B156" s="103" t="s">
        <v>354</v>
      </c>
      <c r="C156" s="103" t="s">
        <v>355</v>
      </c>
      <c r="D156" s="127">
        <v>0</v>
      </c>
      <c r="E156" s="127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30">
        <f t="shared" si="39"/>
        <v>0</v>
      </c>
      <c r="S156" s="175"/>
      <c r="T156" s="105">
        <f t="shared" si="45"/>
        <v>0</v>
      </c>
      <c r="U156" s="105">
        <f t="shared" si="45"/>
        <v>0</v>
      </c>
      <c r="V156" s="105">
        <f t="shared" si="46"/>
        <v>0</v>
      </c>
      <c r="W156" s="105">
        <f t="shared" si="46"/>
        <v>0</v>
      </c>
      <c r="X156" s="105">
        <f t="shared" si="46"/>
        <v>0</v>
      </c>
      <c r="Y156" s="105">
        <f t="shared" si="46"/>
        <v>0</v>
      </c>
      <c r="Z156" s="105">
        <f t="shared" si="46"/>
        <v>0</v>
      </c>
      <c r="AA156" s="105">
        <f t="shared" si="46"/>
        <v>0</v>
      </c>
      <c r="AB156" s="105">
        <f t="shared" si="46"/>
        <v>0</v>
      </c>
      <c r="AC156" s="105">
        <f t="shared" si="46"/>
        <v>0</v>
      </c>
      <c r="AD156" s="105">
        <f t="shared" si="46"/>
        <v>0</v>
      </c>
      <c r="AE156" s="105">
        <f t="shared" si="46"/>
        <v>0</v>
      </c>
      <c r="AF156" s="132">
        <f t="shared" si="42"/>
        <v>0</v>
      </c>
      <c r="AG156" s="149"/>
    </row>
    <row r="157" spans="1:35" outlineLevel="1" x14ac:dyDescent="0.25">
      <c r="A157" s="103" t="str">
        <f t="shared" si="38"/>
        <v>RUSTONCommercialFCP6YD2W</v>
      </c>
      <c r="B157" s="103" t="s">
        <v>356</v>
      </c>
      <c r="C157" s="103" t="s">
        <v>357</v>
      </c>
      <c r="D157" s="127">
        <v>0</v>
      </c>
      <c r="E157" s="127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30">
        <f t="shared" si="39"/>
        <v>0</v>
      </c>
      <c r="S157" s="175"/>
      <c r="T157" s="105">
        <f t="shared" si="45"/>
        <v>0</v>
      </c>
      <c r="U157" s="105">
        <f t="shared" si="45"/>
        <v>0</v>
      </c>
      <c r="V157" s="105">
        <f t="shared" si="46"/>
        <v>0</v>
      </c>
      <c r="W157" s="105">
        <f t="shared" si="46"/>
        <v>0</v>
      </c>
      <c r="X157" s="105">
        <f t="shared" si="46"/>
        <v>0</v>
      </c>
      <c r="Y157" s="105">
        <f t="shared" si="46"/>
        <v>0</v>
      </c>
      <c r="Z157" s="105">
        <f t="shared" si="46"/>
        <v>0</v>
      </c>
      <c r="AA157" s="105">
        <f t="shared" si="46"/>
        <v>0</v>
      </c>
      <c r="AB157" s="105">
        <f t="shared" si="46"/>
        <v>0</v>
      </c>
      <c r="AC157" s="105">
        <f t="shared" si="46"/>
        <v>0</v>
      </c>
      <c r="AD157" s="105">
        <f t="shared" si="46"/>
        <v>0</v>
      </c>
      <c r="AE157" s="105">
        <f t="shared" si="46"/>
        <v>0</v>
      </c>
      <c r="AF157" s="132">
        <f t="shared" si="42"/>
        <v>0</v>
      </c>
      <c r="AG157" s="149"/>
    </row>
    <row r="158" spans="1:35" outlineLevel="1" x14ac:dyDescent="0.25">
      <c r="A158" s="103" t="str">
        <f t="shared" si="38"/>
        <v>RUSTONCommercialFCP6YD2W3-1</v>
      </c>
      <c r="B158" s="103" t="s">
        <v>358</v>
      </c>
      <c r="C158" s="103" t="s">
        <v>359</v>
      </c>
      <c r="D158" s="127">
        <v>0</v>
      </c>
      <c r="E158" s="127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30">
        <f t="shared" si="39"/>
        <v>0</v>
      </c>
      <c r="S158" s="175"/>
      <c r="T158" s="105">
        <f t="shared" si="45"/>
        <v>0</v>
      </c>
      <c r="U158" s="105">
        <f t="shared" si="45"/>
        <v>0</v>
      </c>
      <c r="V158" s="105">
        <f t="shared" si="46"/>
        <v>0</v>
      </c>
      <c r="W158" s="105">
        <f t="shared" si="46"/>
        <v>0</v>
      </c>
      <c r="X158" s="105">
        <f t="shared" si="46"/>
        <v>0</v>
      </c>
      <c r="Y158" s="105">
        <f t="shared" si="46"/>
        <v>0</v>
      </c>
      <c r="Z158" s="105">
        <f t="shared" si="46"/>
        <v>0</v>
      </c>
      <c r="AA158" s="105">
        <f t="shared" si="46"/>
        <v>0</v>
      </c>
      <c r="AB158" s="105">
        <f t="shared" si="46"/>
        <v>0</v>
      </c>
      <c r="AC158" s="105">
        <f t="shared" si="46"/>
        <v>0</v>
      </c>
      <c r="AD158" s="105">
        <f t="shared" si="46"/>
        <v>0</v>
      </c>
      <c r="AE158" s="105">
        <f t="shared" si="46"/>
        <v>0</v>
      </c>
      <c r="AF158" s="132">
        <f t="shared" si="42"/>
        <v>0</v>
      </c>
      <c r="AG158" s="149"/>
    </row>
    <row r="159" spans="1:35" outlineLevel="1" x14ac:dyDescent="0.25">
      <c r="A159" s="103" t="str">
        <f t="shared" si="38"/>
        <v>RUSTONCommercialFCP6YD2W4-1</v>
      </c>
      <c r="B159" s="103" t="s">
        <v>360</v>
      </c>
      <c r="C159" s="103" t="s">
        <v>361</v>
      </c>
      <c r="D159" s="127">
        <v>0</v>
      </c>
      <c r="E159" s="127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30">
        <f t="shared" si="39"/>
        <v>0</v>
      </c>
      <c r="S159" s="175"/>
      <c r="T159" s="105">
        <f t="shared" si="45"/>
        <v>0</v>
      </c>
      <c r="U159" s="105">
        <f t="shared" si="45"/>
        <v>0</v>
      </c>
      <c r="V159" s="105">
        <f t="shared" si="46"/>
        <v>0</v>
      </c>
      <c r="W159" s="105">
        <f t="shared" si="46"/>
        <v>0</v>
      </c>
      <c r="X159" s="105">
        <f t="shared" si="46"/>
        <v>0</v>
      </c>
      <c r="Y159" s="105">
        <f t="shared" si="46"/>
        <v>0</v>
      </c>
      <c r="Z159" s="105">
        <f t="shared" si="46"/>
        <v>0</v>
      </c>
      <c r="AA159" s="105">
        <f t="shared" si="46"/>
        <v>0</v>
      </c>
      <c r="AB159" s="105">
        <f t="shared" si="46"/>
        <v>0</v>
      </c>
      <c r="AC159" s="105">
        <f t="shared" si="46"/>
        <v>0</v>
      </c>
      <c r="AD159" s="105">
        <f t="shared" si="46"/>
        <v>0</v>
      </c>
      <c r="AE159" s="105">
        <f t="shared" si="46"/>
        <v>0</v>
      </c>
      <c r="AF159" s="132">
        <f t="shared" si="42"/>
        <v>0</v>
      </c>
      <c r="AG159" s="149"/>
    </row>
    <row r="160" spans="1:35" outlineLevel="1" x14ac:dyDescent="0.25">
      <c r="A160" s="103" t="str">
        <f t="shared" si="38"/>
        <v>RUSTONCommercialIMPCNC</v>
      </c>
      <c r="B160" s="103" t="s">
        <v>362</v>
      </c>
      <c r="C160" s="103" t="s">
        <v>363</v>
      </c>
      <c r="D160" s="127">
        <v>0</v>
      </c>
      <c r="E160" s="127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30">
        <f t="shared" si="39"/>
        <v>0</v>
      </c>
      <c r="S160" s="175"/>
      <c r="T160" s="105">
        <f t="shared" si="45"/>
        <v>0</v>
      </c>
      <c r="U160" s="105">
        <f t="shared" si="45"/>
        <v>0</v>
      </c>
      <c r="V160" s="105">
        <f t="shared" si="46"/>
        <v>0</v>
      </c>
      <c r="W160" s="105">
        <f t="shared" si="46"/>
        <v>0</v>
      </c>
      <c r="X160" s="105">
        <f t="shared" si="46"/>
        <v>0</v>
      </c>
      <c r="Y160" s="105">
        <f t="shared" si="46"/>
        <v>0</v>
      </c>
      <c r="Z160" s="105">
        <f t="shared" si="46"/>
        <v>0</v>
      </c>
      <c r="AA160" s="105">
        <f t="shared" si="46"/>
        <v>0</v>
      </c>
      <c r="AB160" s="105">
        <f t="shared" si="46"/>
        <v>0</v>
      </c>
      <c r="AC160" s="105">
        <f t="shared" si="46"/>
        <v>0</v>
      </c>
      <c r="AD160" s="105">
        <f t="shared" si="46"/>
        <v>0</v>
      </c>
      <c r="AE160" s="105">
        <f t="shared" si="46"/>
        <v>0</v>
      </c>
      <c r="AF160" s="132">
        <f t="shared" si="42"/>
        <v>0</v>
      </c>
      <c r="AG160" s="149"/>
    </row>
    <row r="161" spans="1:33" outlineLevel="1" x14ac:dyDescent="0.25">
      <c r="A161" s="103" t="str">
        <f t="shared" si="38"/>
        <v>RUSTONCommercialPACKC</v>
      </c>
      <c r="B161" s="103" t="s">
        <v>364</v>
      </c>
      <c r="C161" s="103" t="s">
        <v>365</v>
      </c>
      <c r="D161" s="127">
        <v>0</v>
      </c>
      <c r="E161" s="127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30">
        <f t="shared" si="39"/>
        <v>0</v>
      </c>
      <c r="S161" s="175"/>
      <c r="T161" s="105">
        <f t="shared" si="45"/>
        <v>0</v>
      </c>
      <c r="U161" s="105">
        <f t="shared" si="45"/>
        <v>0</v>
      </c>
      <c r="V161" s="105">
        <f t="shared" si="46"/>
        <v>0</v>
      </c>
      <c r="W161" s="105">
        <f t="shared" si="46"/>
        <v>0</v>
      </c>
      <c r="X161" s="105">
        <f t="shared" si="46"/>
        <v>0</v>
      </c>
      <c r="Y161" s="105">
        <f t="shared" si="46"/>
        <v>0</v>
      </c>
      <c r="Z161" s="105">
        <f t="shared" si="46"/>
        <v>0</v>
      </c>
      <c r="AA161" s="105">
        <f t="shared" si="46"/>
        <v>0</v>
      </c>
      <c r="AB161" s="105">
        <f t="shared" si="46"/>
        <v>0</v>
      </c>
      <c r="AC161" s="105">
        <f t="shared" si="46"/>
        <v>0</v>
      </c>
      <c r="AD161" s="105">
        <f t="shared" si="46"/>
        <v>0</v>
      </c>
      <c r="AE161" s="105">
        <f t="shared" si="46"/>
        <v>0</v>
      </c>
      <c r="AF161" s="132">
        <f t="shared" si="42"/>
        <v>0</v>
      </c>
      <c r="AG161" s="149"/>
    </row>
    <row r="162" spans="1:33" outlineLevel="1" x14ac:dyDescent="0.25">
      <c r="A162" s="103" t="str">
        <f t="shared" si="38"/>
        <v>RUSTONCommercialF1YDEX</v>
      </c>
      <c r="B162" s="103" t="s">
        <v>368</v>
      </c>
      <c r="C162" s="103" t="s">
        <v>369</v>
      </c>
      <c r="D162" s="127">
        <v>0</v>
      </c>
      <c r="E162" s="127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30">
        <f t="shared" si="39"/>
        <v>0</v>
      </c>
      <c r="S162" s="175"/>
      <c r="T162" s="105">
        <f t="shared" si="45"/>
        <v>0</v>
      </c>
      <c r="U162" s="105">
        <f t="shared" si="45"/>
        <v>0</v>
      </c>
      <c r="V162" s="105">
        <f t="shared" si="46"/>
        <v>0</v>
      </c>
      <c r="W162" s="105">
        <f t="shared" si="46"/>
        <v>0</v>
      </c>
      <c r="X162" s="105">
        <f t="shared" si="46"/>
        <v>0</v>
      </c>
      <c r="Y162" s="105">
        <f t="shared" si="46"/>
        <v>0</v>
      </c>
      <c r="Z162" s="105">
        <f t="shared" si="46"/>
        <v>0</v>
      </c>
      <c r="AA162" s="105">
        <f t="shared" si="46"/>
        <v>0</v>
      </c>
      <c r="AB162" s="105">
        <f t="shared" si="46"/>
        <v>0</v>
      </c>
      <c r="AC162" s="105">
        <f t="shared" si="46"/>
        <v>0</v>
      </c>
      <c r="AD162" s="105">
        <f t="shared" si="46"/>
        <v>0</v>
      </c>
      <c r="AE162" s="105">
        <f t="shared" si="46"/>
        <v>0</v>
      </c>
      <c r="AF162" s="132">
        <f t="shared" si="42"/>
        <v>0</v>
      </c>
      <c r="AG162" s="149"/>
    </row>
    <row r="163" spans="1:33" outlineLevel="1" x14ac:dyDescent="0.25">
      <c r="A163" s="103" t="str">
        <f t="shared" si="38"/>
        <v>RUSTONCommercialR1YDEX</v>
      </c>
      <c r="B163" s="103" t="s">
        <v>366</v>
      </c>
      <c r="C163" s="103" t="s">
        <v>367</v>
      </c>
      <c r="D163" s="127">
        <v>31.63</v>
      </c>
      <c r="E163" s="127">
        <v>35.19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30">
        <f t="shared" si="39"/>
        <v>0</v>
      </c>
      <c r="S163" s="175"/>
      <c r="T163" s="105">
        <f t="shared" si="45"/>
        <v>0</v>
      </c>
      <c r="U163" s="105">
        <f t="shared" si="45"/>
        <v>0</v>
      </c>
      <c r="V163" s="105">
        <f t="shared" si="46"/>
        <v>0</v>
      </c>
      <c r="W163" s="105">
        <f t="shared" si="46"/>
        <v>0</v>
      </c>
      <c r="X163" s="105">
        <f t="shared" si="46"/>
        <v>0</v>
      </c>
      <c r="Y163" s="105">
        <f t="shared" si="46"/>
        <v>0</v>
      </c>
      <c r="Z163" s="105">
        <f t="shared" si="46"/>
        <v>0</v>
      </c>
      <c r="AA163" s="105">
        <f t="shared" si="46"/>
        <v>0</v>
      </c>
      <c r="AB163" s="105">
        <f t="shared" si="46"/>
        <v>0</v>
      </c>
      <c r="AC163" s="105">
        <f t="shared" si="46"/>
        <v>0</v>
      </c>
      <c r="AD163" s="105">
        <f t="shared" si="46"/>
        <v>0</v>
      </c>
      <c r="AE163" s="105">
        <f t="shared" si="46"/>
        <v>0</v>
      </c>
      <c r="AF163" s="132">
        <f t="shared" si="42"/>
        <v>0</v>
      </c>
      <c r="AG163" s="149"/>
    </row>
    <row r="164" spans="1:33" outlineLevel="1" x14ac:dyDescent="0.25">
      <c r="A164" s="103" t="str">
        <f t="shared" si="38"/>
        <v>RUSTONCommercialR1.5YDEX</v>
      </c>
      <c r="B164" s="103" t="s">
        <v>370</v>
      </c>
      <c r="C164" s="103" t="s">
        <v>371</v>
      </c>
      <c r="D164" s="127">
        <v>41.87</v>
      </c>
      <c r="E164" s="127">
        <v>46.63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30">
        <f t="shared" si="39"/>
        <v>0</v>
      </c>
      <c r="S164" s="175"/>
      <c r="T164" s="105">
        <f t="shared" si="45"/>
        <v>0</v>
      </c>
      <c r="U164" s="105">
        <f t="shared" si="45"/>
        <v>0</v>
      </c>
      <c r="V164" s="105">
        <f t="shared" si="46"/>
        <v>0</v>
      </c>
      <c r="W164" s="105">
        <f t="shared" si="46"/>
        <v>0</v>
      </c>
      <c r="X164" s="105">
        <f t="shared" si="46"/>
        <v>0</v>
      </c>
      <c r="Y164" s="105">
        <f t="shared" si="46"/>
        <v>0</v>
      </c>
      <c r="Z164" s="105">
        <f t="shared" si="46"/>
        <v>0</v>
      </c>
      <c r="AA164" s="105">
        <f t="shared" si="46"/>
        <v>0</v>
      </c>
      <c r="AB164" s="105">
        <f t="shared" si="46"/>
        <v>0</v>
      </c>
      <c r="AC164" s="105">
        <f t="shared" si="46"/>
        <v>0</v>
      </c>
      <c r="AD164" s="105">
        <f t="shared" si="46"/>
        <v>0</v>
      </c>
      <c r="AE164" s="105">
        <f t="shared" si="46"/>
        <v>0</v>
      </c>
      <c r="AF164" s="132">
        <f t="shared" si="42"/>
        <v>0</v>
      </c>
      <c r="AG164" s="149"/>
    </row>
    <row r="165" spans="1:33" outlineLevel="1" x14ac:dyDescent="0.25">
      <c r="A165" s="103" t="str">
        <f t="shared" si="38"/>
        <v>RUSTONCommercialF2YDEX</v>
      </c>
      <c r="B165" s="103" t="s">
        <v>374</v>
      </c>
      <c r="C165" s="103" t="s">
        <v>375</v>
      </c>
      <c r="D165" s="127">
        <v>55.9</v>
      </c>
      <c r="E165" s="127">
        <v>62.22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30">
        <f t="shared" si="39"/>
        <v>0</v>
      </c>
      <c r="S165" s="175"/>
      <c r="T165" s="105">
        <f t="shared" si="45"/>
        <v>0</v>
      </c>
      <c r="U165" s="105">
        <f t="shared" si="45"/>
        <v>0</v>
      </c>
      <c r="V165" s="105">
        <f t="shared" si="46"/>
        <v>0</v>
      </c>
      <c r="W165" s="105">
        <f t="shared" si="46"/>
        <v>0</v>
      </c>
      <c r="X165" s="105">
        <f t="shared" si="46"/>
        <v>0</v>
      </c>
      <c r="Y165" s="105">
        <f t="shared" si="46"/>
        <v>0</v>
      </c>
      <c r="Z165" s="105">
        <f t="shared" si="46"/>
        <v>0</v>
      </c>
      <c r="AA165" s="105">
        <f t="shared" si="46"/>
        <v>0</v>
      </c>
      <c r="AB165" s="105">
        <f t="shared" si="46"/>
        <v>0</v>
      </c>
      <c r="AC165" s="105">
        <f t="shared" si="46"/>
        <v>0</v>
      </c>
      <c r="AD165" s="105">
        <f t="shared" si="46"/>
        <v>0</v>
      </c>
      <c r="AE165" s="105">
        <f t="shared" si="46"/>
        <v>0</v>
      </c>
      <c r="AF165" s="132">
        <f t="shared" si="42"/>
        <v>0</v>
      </c>
      <c r="AG165" s="149"/>
    </row>
    <row r="166" spans="1:33" outlineLevel="1" x14ac:dyDescent="0.25">
      <c r="A166" s="103" t="str">
        <f t="shared" si="38"/>
        <v>RUSTONCommercialR2YDEX</v>
      </c>
      <c r="B166" s="103" t="s">
        <v>372</v>
      </c>
      <c r="C166" s="103" t="s">
        <v>373</v>
      </c>
      <c r="D166" s="127">
        <v>55.9</v>
      </c>
      <c r="E166" s="127">
        <v>62.22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30">
        <f t="shared" si="39"/>
        <v>0</v>
      </c>
      <c r="S166" s="175"/>
      <c r="T166" s="105">
        <f t="shared" si="45"/>
        <v>0</v>
      </c>
      <c r="U166" s="105">
        <f t="shared" si="45"/>
        <v>0</v>
      </c>
      <c r="V166" s="105">
        <f t="shared" si="46"/>
        <v>0</v>
      </c>
      <c r="W166" s="105">
        <f t="shared" si="46"/>
        <v>0</v>
      </c>
      <c r="X166" s="105">
        <f t="shared" si="46"/>
        <v>0</v>
      </c>
      <c r="Y166" s="105">
        <f t="shared" si="46"/>
        <v>0</v>
      </c>
      <c r="Z166" s="105">
        <f t="shared" si="46"/>
        <v>0</v>
      </c>
      <c r="AA166" s="105">
        <f t="shared" si="46"/>
        <v>0</v>
      </c>
      <c r="AB166" s="105">
        <f t="shared" si="46"/>
        <v>0</v>
      </c>
      <c r="AC166" s="105">
        <f t="shared" si="46"/>
        <v>0</v>
      </c>
      <c r="AD166" s="105">
        <f t="shared" si="46"/>
        <v>0</v>
      </c>
      <c r="AE166" s="105">
        <f t="shared" si="46"/>
        <v>0</v>
      </c>
      <c r="AF166" s="132">
        <f t="shared" si="42"/>
        <v>0</v>
      </c>
      <c r="AG166" s="149"/>
    </row>
    <row r="167" spans="1:33" outlineLevel="1" x14ac:dyDescent="0.25">
      <c r="A167" s="103" t="str">
        <f t="shared" si="38"/>
        <v>RUSTONCommercialF4YDEX</v>
      </c>
      <c r="B167" s="103" t="s">
        <v>376</v>
      </c>
      <c r="C167" s="103" t="s">
        <v>377</v>
      </c>
      <c r="D167" s="127">
        <v>105.09</v>
      </c>
      <c r="E167" s="127">
        <v>117.02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30">
        <f t="shared" si="39"/>
        <v>0</v>
      </c>
      <c r="S167" s="175"/>
      <c r="T167" s="105">
        <f t="shared" si="45"/>
        <v>0</v>
      </c>
      <c r="U167" s="105">
        <f t="shared" si="45"/>
        <v>0</v>
      </c>
      <c r="V167" s="105">
        <f t="shared" si="46"/>
        <v>0</v>
      </c>
      <c r="W167" s="105">
        <f t="shared" si="46"/>
        <v>0</v>
      </c>
      <c r="X167" s="105">
        <f t="shared" si="46"/>
        <v>0</v>
      </c>
      <c r="Y167" s="105">
        <f t="shared" si="46"/>
        <v>0</v>
      </c>
      <c r="Z167" s="105">
        <f t="shared" si="46"/>
        <v>0</v>
      </c>
      <c r="AA167" s="105">
        <f t="shared" si="46"/>
        <v>0</v>
      </c>
      <c r="AB167" s="105">
        <f t="shared" si="46"/>
        <v>0</v>
      </c>
      <c r="AC167" s="105">
        <f t="shared" si="46"/>
        <v>0</v>
      </c>
      <c r="AD167" s="105">
        <f t="shared" si="46"/>
        <v>0</v>
      </c>
      <c r="AE167" s="105">
        <f t="shared" si="46"/>
        <v>0</v>
      </c>
      <c r="AF167" s="132">
        <f t="shared" si="42"/>
        <v>0</v>
      </c>
      <c r="AG167" s="149"/>
    </row>
    <row r="168" spans="1:33" outlineLevel="1" x14ac:dyDescent="0.25">
      <c r="A168" s="103" t="str">
        <f t="shared" ref="A168:A183" si="48">+$A$4&amp;$A$103&amp;B168</f>
        <v>RUSTONCommercialF6YDEX</v>
      </c>
      <c r="B168" s="103" t="s">
        <v>336</v>
      </c>
      <c r="C168" s="103" t="s">
        <v>337</v>
      </c>
      <c r="D168" s="127">
        <v>149.91</v>
      </c>
      <c r="E168" s="127">
        <v>166.89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30">
        <f t="shared" si="39"/>
        <v>0</v>
      </c>
      <c r="S168" s="175"/>
      <c r="T168" s="105">
        <f t="shared" si="45"/>
        <v>0</v>
      </c>
      <c r="U168" s="105">
        <f t="shared" si="45"/>
        <v>0</v>
      </c>
      <c r="V168" s="105">
        <f t="shared" si="46"/>
        <v>0</v>
      </c>
      <c r="W168" s="105">
        <f t="shared" si="46"/>
        <v>0</v>
      </c>
      <c r="X168" s="105">
        <f t="shared" si="46"/>
        <v>0</v>
      </c>
      <c r="Y168" s="105">
        <f t="shared" si="46"/>
        <v>0</v>
      </c>
      <c r="Z168" s="105">
        <f t="shared" si="46"/>
        <v>0</v>
      </c>
      <c r="AA168" s="105">
        <f t="shared" si="46"/>
        <v>0</v>
      </c>
      <c r="AB168" s="105">
        <f t="shared" si="46"/>
        <v>0</v>
      </c>
      <c r="AC168" s="105">
        <f t="shared" si="46"/>
        <v>0</v>
      </c>
      <c r="AD168" s="105">
        <f t="shared" si="46"/>
        <v>0</v>
      </c>
      <c r="AE168" s="105">
        <f t="shared" si="46"/>
        <v>0</v>
      </c>
      <c r="AF168" s="132">
        <f t="shared" si="42"/>
        <v>0</v>
      </c>
      <c r="AG168" s="149"/>
    </row>
    <row r="169" spans="1:33" outlineLevel="1" x14ac:dyDescent="0.25">
      <c r="A169" s="103" t="str">
        <f t="shared" si="48"/>
        <v>RUSTONCommercialADJCOM</v>
      </c>
      <c r="B169" s="103" t="s">
        <v>378</v>
      </c>
      <c r="C169" s="103" t="s">
        <v>379</v>
      </c>
      <c r="D169" s="127">
        <v>0</v>
      </c>
      <c r="E169" s="127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30">
        <f t="shared" si="39"/>
        <v>0</v>
      </c>
      <c r="S169" s="175"/>
      <c r="T169" s="105">
        <f t="shared" si="45"/>
        <v>0</v>
      </c>
      <c r="U169" s="105">
        <f t="shared" si="45"/>
        <v>0</v>
      </c>
      <c r="V169" s="105">
        <f t="shared" si="46"/>
        <v>0</v>
      </c>
      <c r="W169" s="105">
        <f t="shared" si="46"/>
        <v>0</v>
      </c>
      <c r="X169" s="105">
        <f t="shared" si="46"/>
        <v>0</v>
      </c>
      <c r="Y169" s="105">
        <f t="shared" si="46"/>
        <v>0</v>
      </c>
      <c r="Z169" s="105">
        <f t="shared" si="46"/>
        <v>0</v>
      </c>
      <c r="AA169" s="105">
        <f t="shared" ref="AA169:AE183" si="49">+IFERROR(M169/$E169,0)</f>
        <v>0</v>
      </c>
      <c r="AB169" s="105">
        <f t="shared" si="49"/>
        <v>0</v>
      </c>
      <c r="AC169" s="105">
        <f t="shared" si="49"/>
        <v>0</v>
      </c>
      <c r="AD169" s="105">
        <f t="shared" si="49"/>
        <v>0</v>
      </c>
      <c r="AE169" s="105">
        <f t="shared" si="49"/>
        <v>0</v>
      </c>
      <c r="AF169" s="105">
        <f t="shared" si="42"/>
        <v>0</v>
      </c>
    </row>
    <row r="170" spans="1:33" outlineLevel="1" x14ac:dyDescent="0.25">
      <c r="A170" s="103" t="str">
        <f t="shared" si="48"/>
        <v>RUSTONCommercialCCONNECT</v>
      </c>
      <c r="B170" s="103" t="s">
        <v>380</v>
      </c>
      <c r="C170" s="103" t="s">
        <v>381</v>
      </c>
      <c r="D170" s="127">
        <v>0</v>
      </c>
      <c r="E170" s="127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30">
        <f t="shared" ref="R170:R182" si="50">+SUM(F170:Q170)</f>
        <v>0</v>
      </c>
      <c r="S170" s="175"/>
      <c r="T170" s="105">
        <f t="shared" si="45"/>
        <v>0</v>
      </c>
      <c r="U170" s="105">
        <f t="shared" si="45"/>
        <v>0</v>
      </c>
      <c r="V170" s="105">
        <f t="shared" ref="V170:Z183" si="51">+IFERROR(H170/$E170,0)</f>
        <v>0</v>
      </c>
      <c r="W170" s="105">
        <f t="shared" si="51"/>
        <v>0</v>
      </c>
      <c r="X170" s="105">
        <f t="shared" si="51"/>
        <v>0</v>
      </c>
      <c r="Y170" s="105">
        <f t="shared" si="51"/>
        <v>0</v>
      </c>
      <c r="Z170" s="105">
        <f t="shared" si="51"/>
        <v>0</v>
      </c>
      <c r="AA170" s="105">
        <f t="shared" si="49"/>
        <v>0</v>
      </c>
      <c r="AB170" s="105">
        <f t="shared" si="49"/>
        <v>0</v>
      </c>
      <c r="AC170" s="105">
        <f t="shared" si="49"/>
        <v>0</v>
      </c>
      <c r="AD170" s="105">
        <f t="shared" si="49"/>
        <v>0</v>
      </c>
      <c r="AE170" s="105">
        <f t="shared" si="49"/>
        <v>0</v>
      </c>
      <c r="AF170" s="105">
        <f t="shared" ref="AF170:AF182" si="52">+SUM(T170:AE170)/$AD$2</f>
        <v>0</v>
      </c>
    </row>
    <row r="171" spans="1:33" outlineLevel="1" x14ac:dyDescent="0.25">
      <c r="A171" s="103" t="str">
        <f t="shared" si="48"/>
        <v>RUSTONCommercialCDEL</v>
      </c>
      <c r="B171" s="103" t="s">
        <v>382</v>
      </c>
      <c r="C171" s="103" t="s">
        <v>383</v>
      </c>
      <c r="D171" s="127">
        <v>0</v>
      </c>
      <c r="E171" s="127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30">
        <f t="shared" si="50"/>
        <v>0</v>
      </c>
      <c r="S171" s="175"/>
      <c r="T171" s="105">
        <f t="shared" si="45"/>
        <v>0</v>
      </c>
      <c r="U171" s="105">
        <f t="shared" si="45"/>
        <v>0</v>
      </c>
      <c r="V171" s="105">
        <f t="shared" si="51"/>
        <v>0</v>
      </c>
      <c r="W171" s="105">
        <f t="shared" si="51"/>
        <v>0</v>
      </c>
      <c r="X171" s="105">
        <f t="shared" si="51"/>
        <v>0</v>
      </c>
      <c r="Y171" s="105">
        <f t="shared" si="51"/>
        <v>0</v>
      </c>
      <c r="Z171" s="105">
        <f t="shared" si="51"/>
        <v>0</v>
      </c>
      <c r="AA171" s="105">
        <f t="shared" si="49"/>
        <v>0</v>
      </c>
      <c r="AB171" s="105">
        <f t="shared" si="49"/>
        <v>0</v>
      </c>
      <c r="AC171" s="105">
        <f t="shared" si="49"/>
        <v>0</v>
      </c>
      <c r="AD171" s="105">
        <f t="shared" si="49"/>
        <v>0</v>
      </c>
      <c r="AE171" s="105">
        <f t="shared" si="49"/>
        <v>0</v>
      </c>
      <c r="AF171" s="105">
        <f t="shared" si="52"/>
        <v>0</v>
      </c>
    </row>
    <row r="172" spans="1:33" outlineLevel="1" x14ac:dyDescent="0.25">
      <c r="A172" s="103" t="str">
        <f t="shared" si="48"/>
        <v>RUSTONCommercialCEX</v>
      </c>
      <c r="B172" s="103" t="s">
        <v>384</v>
      </c>
      <c r="C172" s="103" t="s">
        <v>385</v>
      </c>
      <c r="D172" s="127">
        <v>5.79</v>
      </c>
      <c r="E172" s="127">
        <v>6.44</v>
      </c>
      <c r="F172" s="129">
        <v>12.88</v>
      </c>
      <c r="G172" s="129">
        <v>0</v>
      </c>
      <c r="H172" s="129">
        <v>6.44</v>
      </c>
      <c r="I172" s="129">
        <v>12.88</v>
      </c>
      <c r="J172" s="129">
        <v>0</v>
      </c>
      <c r="K172" s="129">
        <v>19.32</v>
      </c>
      <c r="L172" s="129">
        <v>38.64</v>
      </c>
      <c r="M172" s="129">
        <v>13.7</v>
      </c>
      <c r="N172" s="129">
        <v>34.25</v>
      </c>
      <c r="O172" s="129">
        <v>0</v>
      </c>
      <c r="P172" s="129">
        <v>0</v>
      </c>
      <c r="Q172" s="129">
        <v>0</v>
      </c>
      <c r="R172" s="130">
        <f t="shared" si="50"/>
        <v>138.11000000000001</v>
      </c>
      <c r="S172" s="175"/>
      <c r="T172" s="105">
        <f t="shared" si="45"/>
        <v>2.2245250431778931</v>
      </c>
      <c r="U172" s="105">
        <f t="shared" si="45"/>
        <v>0</v>
      </c>
      <c r="V172" s="105">
        <f t="shared" si="51"/>
        <v>1</v>
      </c>
      <c r="W172" s="105">
        <f t="shared" si="51"/>
        <v>2</v>
      </c>
      <c r="X172" s="105">
        <f t="shared" si="51"/>
        <v>0</v>
      </c>
      <c r="Y172" s="105">
        <f t="shared" si="51"/>
        <v>3</v>
      </c>
      <c r="Z172" s="105">
        <f t="shared" si="51"/>
        <v>6</v>
      </c>
      <c r="AA172" s="105">
        <f t="shared" si="49"/>
        <v>2.1273291925465836</v>
      </c>
      <c r="AB172" s="105">
        <f t="shared" si="49"/>
        <v>5.3183229813664594</v>
      </c>
      <c r="AC172" s="105">
        <f t="shared" si="49"/>
        <v>0</v>
      </c>
      <c r="AD172" s="105">
        <f t="shared" si="49"/>
        <v>0</v>
      </c>
      <c r="AE172" s="105">
        <f t="shared" si="49"/>
        <v>0</v>
      </c>
      <c r="AF172" s="132">
        <f t="shared" si="52"/>
        <v>1.8058481014242449</v>
      </c>
      <c r="AG172" s="149"/>
    </row>
    <row r="173" spans="1:33" outlineLevel="1" x14ac:dyDescent="0.25">
      <c r="A173" s="103" t="str">
        <f t="shared" si="48"/>
        <v>RUSTONCommercialCEXYD</v>
      </c>
      <c r="B173" s="103" t="s">
        <v>386</v>
      </c>
      <c r="C173" s="103" t="s">
        <v>387</v>
      </c>
      <c r="D173" s="127">
        <v>49.46</v>
      </c>
      <c r="E173" s="127">
        <v>54.85</v>
      </c>
      <c r="F173" s="129">
        <v>548.5</v>
      </c>
      <c r="G173" s="129">
        <v>658.2</v>
      </c>
      <c r="H173" s="129">
        <v>219.4</v>
      </c>
      <c r="I173" s="129">
        <v>987.3</v>
      </c>
      <c r="J173" s="129">
        <v>713.05</v>
      </c>
      <c r="K173" s="129">
        <v>877.6</v>
      </c>
      <c r="L173" s="129">
        <v>1755.2</v>
      </c>
      <c r="M173" s="129">
        <v>1386.54</v>
      </c>
      <c r="N173" s="129">
        <v>1338.37</v>
      </c>
      <c r="O173" s="129">
        <v>767.9</v>
      </c>
      <c r="P173" s="129">
        <v>109.7</v>
      </c>
      <c r="Q173" s="129">
        <v>438.8</v>
      </c>
      <c r="R173" s="130">
        <f t="shared" si="50"/>
        <v>9800.56</v>
      </c>
      <c r="S173" s="175"/>
      <c r="T173" s="105">
        <f t="shared" si="45"/>
        <v>11.08976951071573</v>
      </c>
      <c r="U173" s="105">
        <f t="shared" si="45"/>
        <v>13.307723412858877</v>
      </c>
      <c r="V173" s="105">
        <f t="shared" si="51"/>
        <v>4</v>
      </c>
      <c r="W173" s="105">
        <f t="shared" si="51"/>
        <v>18</v>
      </c>
      <c r="X173" s="105">
        <f t="shared" si="51"/>
        <v>12.999999999999998</v>
      </c>
      <c r="Y173" s="105">
        <f t="shared" si="51"/>
        <v>16</v>
      </c>
      <c r="Z173" s="105">
        <f t="shared" si="51"/>
        <v>32</v>
      </c>
      <c r="AA173" s="105">
        <f t="shared" si="49"/>
        <v>25.278760255241565</v>
      </c>
      <c r="AB173" s="105">
        <f t="shared" si="49"/>
        <v>24.400546946216952</v>
      </c>
      <c r="AC173" s="105">
        <f t="shared" si="49"/>
        <v>14</v>
      </c>
      <c r="AD173" s="105">
        <f t="shared" si="49"/>
        <v>2</v>
      </c>
      <c r="AE173" s="105">
        <f t="shared" si="49"/>
        <v>8</v>
      </c>
      <c r="AF173" s="132">
        <f t="shared" si="52"/>
        <v>15.089733343752762</v>
      </c>
      <c r="AG173" s="149"/>
    </row>
    <row r="174" spans="1:33" outlineLevel="1" x14ac:dyDescent="0.25">
      <c r="A174" s="103" t="str">
        <f t="shared" si="48"/>
        <v>RUSTONCommercialCLOCK</v>
      </c>
      <c r="B174" s="103" t="s">
        <v>388</v>
      </c>
      <c r="C174" s="103" t="s">
        <v>389</v>
      </c>
      <c r="D174" s="127">
        <v>5.17</v>
      </c>
      <c r="E174" s="127">
        <v>5.71</v>
      </c>
      <c r="F174" s="129">
        <v>45.68</v>
      </c>
      <c r="G174" s="129">
        <v>45.68</v>
      </c>
      <c r="H174" s="129">
        <v>45.68</v>
      </c>
      <c r="I174" s="129">
        <v>45.68</v>
      </c>
      <c r="J174" s="129">
        <v>45.68</v>
      </c>
      <c r="K174" s="129">
        <v>45.68</v>
      </c>
      <c r="L174" s="129">
        <v>57.1</v>
      </c>
      <c r="M174" s="129">
        <v>60.1</v>
      </c>
      <c r="N174" s="129">
        <v>60.1</v>
      </c>
      <c r="O174" s="129">
        <v>45.68</v>
      </c>
      <c r="P174" s="129">
        <v>45.68</v>
      </c>
      <c r="Q174" s="129">
        <v>45.68</v>
      </c>
      <c r="R174" s="130">
        <f t="shared" si="50"/>
        <v>588.41999999999996</v>
      </c>
      <c r="S174" s="175"/>
      <c r="T174" s="105">
        <f t="shared" si="45"/>
        <v>8.8355899419729216</v>
      </c>
      <c r="U174" s="105">
        <f t="shared" si="45"/>
        <v>8.8355899419729216</v>
      </c>
      <c r="V174" s="105">
        <f t="shared" si="51"/>
        <v>8</v>
      </c>
      <c r="W174" s="105">
        <f t="shared" si="51"/>
        <v>8</v>
      </c>
      <c r="X174" s="105">
        <f t="shared" si="51"/>
        <v>8</v>
      </c>
      <c r="Y174" s="105">
        <f t="shared" si="51"/>
        <v>8</v>
      </c>
      <c r="Z174" s="105">
        <f t="shared" si="51"/>
        <v>10</v>
      </c>
      <c r="AA174" s="105">
        <f t="shared" si="49"/>
        <v>10.525394045534151</v>
      </c>
      <c r="AB174" s="105">
        <f t="shared" si="49"/>
        <v>10.525394045534151</v>
      </c>
      <c r="AC174" s="105">
        <f t="shared" si="49"/>
        <v>8</v>
      </c>
      <c r="AD174" s="105">
        <f t="shared" si="49"/>
        <v>8</v>
      </c>
      <c r="AE174" s="105">
        <f t="shared" si="49"/>
        <v>8</v>
      </c>
      <c r="AF174" s="105">
        <f t="shared" si="52"/>
        <v>8.7268306645845133</v>
      </c>
    </row>
    <row r="175" spans="1:33" outlineLevel="1" x14ac:dyDescent="0.25">
      <c r="A175" s="103" t="str">
        <f t="shared" si="48"/>
        <v>RUSTONCommercialCROLL</v>
      </c>
      <c r="B175" s="103" t="s">
        <v>390</v>
      </c>
      <c r="C175" s="103" t="s">
        <v>391</v>
      </c>
      <c r="D175" s="127">
        <v>0</v>
      </c>
      <c r="E175" s="127">
        <v>21.92</v>
      </c>
      <c r="F175" s="129">
        <v>109.6</v>
      </c>
      <c r="G175" s="129">
        <v>109.6</v>
      </c>
      <c r="H175" s="129">
        <v>109.6</v>
      </c>
      <c r="I175" s="129">
        <v>109.6</v>
      </c>
      <c r="J175" s="129">
        <v>109.6</v>
      </c>
      <c r="K175" s="129">
        <v>109.6</v>
      </c>
      <c r="L175" s="129">
        <v>153.44</v>
      </c>
      <c r="M175" s="129">
        <v>161.56</v>
      </c>
      <c r="N175" s="129">
        <v>161.56</v>
      </c>
      <c r="O175" s="129">
        <v>115.08</v>
      </c>
      <c r="P175" s="129">
        <v>109.6</v>
      </c>
      <c r="Q175" s="129">
        <v>109.6</v>
      </c>
      <c r="R175" s="130">
        <f t="shared" si="50"/>
        <v>1468.4399999999996</v>
      </c>
      <c r="S175" s="175"/>
      <c r="T175" s="105">
        <f t="shared" si="45"/>
        <v>0</v>
      </c>
      <c r="U175" s="105">
        <f t="shared" si="45"/>
        <v>0</v>
      </c>
      <c r="V175" s="105">
        <f t="shared" si="51"/>
        <v>4.9999999999999991</v>
      </c>
      <c r="W175" s="105">
        <f t="shared" si="51"/>
        <v>4.9999999999999991</v>
      </c>
      <c r="X175" s="105">
        <f t="shared" si="51"/>
        <v>4.9999999999999991</v>
      </c>
      <c r="Y175" s="105">
        <f t="shared" si="51"/>
        <v>4.9999999999999991</v>
      </c>
      <c r="Z175" s="105">
        <f t="shared" si="51"/>
        <v>6.9999999999999991</v>
      </c>
      <c r="AA175" s="105">
        <f t="shared" si="49"/>
        <v>7.3704379562043787</v>
      </c>
      <c r="AB175" s="105">
        <f t="shared" si="49"/>
        <v>7.3704379562043787</v>
      </c>
      <c r="AC175" s="105">
        <f t="shared" si="49"/>
        <v>5.2499999999999991</v>
      </c>
      <c r="AD175" s="105">
        <f t="shared" si="49"/>
        <v>4.9999999999999991</v>
      </c>
      <c r="AE175" s="105">
        <f t="shared" si="49"/>
        <v>4.9999999999999991</v>
      </c>
      <c r="AF175" s="105">
        <f t="shared" si="52"/>
        <v>4.7492396593673964</v>
      </c>
    </row>
    <row r="176" spans="1:33" outlineLevel="1" x14ac:dyDescent="0.25">
      <c r="A176" s="103" t="str">
        <f t="shared" si="48"/>
        <v>RUSTONCommercialCTDEL</v>
      </c>
      <c r="B176" s="103" t="s">
        <v>392</v>
      </c>
      <c r="C176" s="103" t="s">
        <v>393</v>
      </c>
      <c r="D176" s="127">
        <v>0</v>
      </c>
      <c r="E176" s="127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30">
        <f t="shared" si="50"/>
        <v>0</v>
      </c>
      <c r="S176" s="175"/>
      <c r="T176" s="105">
        <f t="shared" si="45"/>
        <v>0</v>
      </c>
      <c r="U176" s="105">
        <f t="shared" si="45"/>
        <v>0</v>
      </c>
      <c r="V176" s="105">
        <f t="shared" si="51"/>
        <v>0</v>
      </c>
      <c r="W176" s="105">
        <f t="shared" si="51"/>
        <v>0</v>
      </c>
      <c r="X176" s="105">
        <f t="shared" si="51"/>
        <v>0</v>
      </c>
      <c r="Y176" s="105">
        <f t="shared" si="51"/>
        <v>0</v>
      </c>
      <c r="Z176" s="105">
        <f t="shared" si="51"/>
        <v>0</v>
      </c>
      <c r="AA176" s="105">
        <f t="shared" si="49"/>
        <v>0</v>
      </c>
      <c r="AB176" s="105">
        <f t="shared" si="49"/>
        <v>0</v>
      </c>
      <c r="AC176" s="105">
        <f t="shared" si="49"/>
        <v>0</v>
      </c>
      <c r="AD176" s="105">
        <f t="shared" si="49"/>
        <v>0</v>
      </c>
      <c r="AE176" s="105">
        <f t="shared" si="49"/>
        <v>0</v>
      </c>
      <c r="AF176" s="105">
        <f t="shared" si="52"/>
        <v>0</v>
      </c>
    </row>
    <row r="177" spans="1:35" outlineLevel="1" x14ac:dyDescent="0.25">
      <c r="A177" s="103" t="str">
        <f t="shared" si="48"/>
        <v>RUSTONCommercialCTRIP</v>
      </c>
      <c r="B177" s="103" t="s">
        <v>394</v>
      </c>
      <c r="C177" s="103" t="s">
        <v>395</v>
      </c>
      <c r="D177" s="127">
        <v>21.58</v>
      </c>
      <c r="E177" s="127">
        <v>23.81</v>
      </c>
      <c r="F177" s="129">
        <v>23.81</v>
      </c>
      <c r="G177" s="129">
        <v>0</v>
      </c>
      <c r="H177" s="129">
        <v>23.81</v>
      </c>
      <c r="I177" s="129">
        <v>0</v>
      </c>
      <c r="J177" s="129">
        <v>0</v>
      </c>
      <c r="K177" s="129">
        <v>23.81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18.440000000000001</v>
      </c>
      <c r="R177" s="130">
        <f t="shared" si="50"/>
        <v>89.86999999999999</v>
      </c>
      <c r="S177" s="175"/>
      <c r="T177" s="105">
        <f t="shared" si="45"/>
        <v>1.1033364226135312</v>
      </c>
      <c r="U177" s="105">
        <f t="shared" si="45"/>
        <v>0</v>
      </c>
      <c r="V177" s="105">
        <f t="shared" si="51"/>
        <v>1</v>
      </c>
      <c r="W177" s="105">
        <f t="shared" si="51"/>
        <v>0</v>
      </c>
      <c r="X177" s="105">
        <f t="shared" si="51"/>
        <v>0</v>
      </c>
      <c r="Y177" s="105">
        <f t="shared" si="51"/>
        <v>1</v>
      </c>
      <c r="Z177" s="105">
        <f t="shared" si="51"/>
        <v>0</v>
      </c>
      <c r="AA177" s="105">
        <f t="shared" si="49"/>
        <v>0</v>
      </c>
      <c r="AB177" s="105">
        <f t="shared" si="49"/>
        <v>0</v>
      </c>
      <c r="AC177" s="105">
        <f t="shared" si="49"/>
        <v>0</v>
      </c>
      <c r="AD177" s="105">
        <f t="shared" si="49"/>
        <v>0</v>
      </c>
      <c r="AE177" s="105">
        <f t="shared" si="49"/>
        <v>0.77446451070978595</v>
      </c>
      <c r="AF177" s="105">
        <f t="shared" si="52"/>
        <v>0.3231500777769431</v>
      </c>
    </row>
    <row r="178" spans="1:35" outlineLevel="1" x14ac:dyDescent="0.25">
      <c r="A178" s="103" t="str">
        <f t="shared" si="48"/>
        <v>RUSTONCommercialCUNLOCK</v>
      </c>
      <c r="B178" s="103" t="s">
        <v>396</v>
      </c>
      <c r="C178" s="103" t="s">
        <v>397</v>
      </c>
      <c r="D178" s="127">
        <v>0</v>
      </c>
      <c r="E178" s="127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30">
        <f t="shared" si="50"/>
        <v>0</v>
      </c>
      <c r="S178" s="175"/>
      <c r="T178" s="105">
        <f t="shared" si="45"/>
        <v>0</v>
      </c>
      <c r="U178" s="105">
        <f t="shared" si="45"/>
        <v>0</v>
      </c>
      <c r="V178" s="105">
        <f t="shared" si="51"/>
        <v>0</v>
      </c>
      <c r="W178" s="105">
        <f t="shared" si="51"/>
        <v>0</v>
      </c>
      <c r="X178" s="105">
        <f t="shared" si="51"/>
        <v>0</v>
      </c>
      <c r="Y178" s="105">
        <f t="shared" si="51"/>
        <v>0</v>
      </c>
      <c r="Z178" s="105">
        <f t="shared" si="51"/>
        <v>0</v>
      </c>
      <c r="AA178" s="105">
        <f t="shared" si="49"/>
        <v>0</v>
      </c>
      <c r="AB178" s="105">
        <f t="shared" si="49"/>
        <v>0</v>
      </c>
      <c r="AC178" s="105">
        <f t="shared" si="49"/>
        <v>0</v>
      </c>
      <c r="AD178" s="105">
        <f t="shared" si="49"/>
        <v>0</v>
      </c>
      <c r="AE178" s="105">
        <f t="shared" si="49"/>
        <v>0</v>
      </c>
      <c r="AF178" s="105">
        <f t="shared" si="52"/>
        <v>0</v>
      </c>
    </row>
    <row r="179" spans="1:35" outlineLevel="1" x14ac:dyDescent="0.25">
      <c r="A179" s="103" t="str">
        <f t="shared" si="48"/>
        <v>RUSTONCommercialDRIVEDWAY-COMM</v>
      </c>
      <c r="B179" s="103" t="s">
        <v>398</v>
      </c>
      <c r="C179" s="103" t="s">
        <v>399</v>
      </c>
      <c r="D179" s="127">
        <v>0</v>
      </c>
      <c r="E179" s="127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30">
        <f t="shared" si="50"/>
        <v>0</v>
      </c>
      <c r="S179" s="175"/>
      <c r="T179" s="105">
        <f t="shared" si="45"/>
        <v>0</v>
      </c>
      <c r="U179" s="105">
        <f t="shared" si="45"/>
        <v>0</v>
      </c>
      <c r="V179" s="105">
        <f t="shared" si="51"/>
        <v>0</v>
      </c>
      <c r="W179" s="105">
        <f t="shared" si="51"/>
        <v>0</v>
      </c>
      <c r="X179" s="105">
        <f t="shared" si="51"/>
        <v>0</v>
      </c>
      <c r="Y179" s="105">
        <f t="shared" si="51"/>
        <v>0</v>
      </c>
      <c r="Z179" s="105">
        <f t="shared" si="51"/>
        <v>0</v>
      </c>
      <c r="AA179" s="105">
        <f t="shared" si="49"/>
        <v>0</v>
      </c>
      <c r="AB179" s="105">
        <f t="shared" si="49"/>
        <v>0</v>
      </c>
      <c r="AC179" s="105">
        <f t="shared" si="49"/>
        <v>0</v>
      </c>
      <c r="AD179" s="105">
        <f t="shared" si="49"/>
        <v>0</v>
      </c>
      <c r="AE179" s="105">
        <f t="shared" si="49"/>
        <v>0</v>
      </c>
      <c r="AF179" s="105">
        <f t="shared" si="52"/>
        <v>0</v>
      </c>
    </row>
    <row r="180" spans="1:35" outlineLevel="1" x14ac:dyDescent="0.25">
      <c r="A180" s="103" t="str">
        <f t="shared" si="48"/>
        <v>RUSTONCommercialDRIVEPVT-COMM</v>
      </c>
      <c r="B180" s="103" t="s">
        <v>400</v>
      </c>
      <c r="C180" s="103" t="s">
        <v>401</v>
      </c>
      <c r="D180" s="127">
        <v>0</v>
      </c>
      <c r="E180" s="127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30">
        <f t="shared" si="50"/>
        <v>0</v>
      </c>
      <c r="S180" s="175"/>
      <c r="T180" s="105">
        <f t="shared" si="45"/>
        <v>0</v>
      </c>
      <c r="U180" s="105">
        <f t="shared" si="45"/>
        <v>0</v>
      </c>
      <c r="V180" s="105">
        <f t="shared" si="51"/>
        <v>0</v>
      </c>
      <c r="W180" s="105">
        <f t="shared" si="51"/>
        <v>0</v>
      </c>
      <c r="X180" s="105">
        <f t="shared" si="51"/>
        <v>0</v>
      </c>
      <c r="Y180" s="105">
        <f t="shared" si="51"/>
        <v>0</v>
      </c>
      <c r="Z180" s="105">
        <f t="shared" si="51"/>
        <v>0</v>
      </c>
      <c r="AA180" s="105">
        <f t="shared" si="49"/>
        <v>0</v>
      </c>
      <c r="AB180" s="105">
        <f t="shared" si="49"/>
        <v>0</v>
      </c>
      <c r="AC180" s="105">
        <f t="shared" si="49"/>
        <v>0</v>
      </c>
      <c r="AD180" s="105">
        <f t="shared" si="49"/>
        <v>0</v>
      </c>
      <c r="AE180" s="105">
        <f t="shared" si="49"/>
        <v>0</v>
      </c>
      <c r="AF180" s="105">
        <f t="shared" si="52"/>
        <v>0</v>
      </c>
    </row>
    <row r="181" spans="1:35" outlineLevel="1" x14ac:dyDescent="0.25">
      <c r="A181" s="103" t="str">
        <f t="shared" si="48"/>
        <v>RUSTONCommercialDRVNC</v>
      </c>
      <c r="B181" s="103" t="s">
        <v>402</v>
      </c>
      <c r="C181" s="103" t="s">
        <v>403</v>
      </c>
      <c r="D181" s="127">
        <v>0</v>
      </c>
      <c r="E181" s="127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30">
        <f t="shared" si="50"/>
        <v>0</v>
      </c>
      <c r="S181" s="175"/>
      <c r="T181" s="105">
        <f t="shared" si="45"/>
        <v>0</v>
      </c>
      <c r="U181" s="105">
        <f t="shared" si="45"/>
        <v>0</v>
      </c>
      <c r="V181" s="105">
        <f t="shared" si="51"/>
        <v>0</v>
      </c>
      <c r="W181" s="105">
        <f t="shared" si="51"/>
        <v>0</v>
      </c>
      <c r="X181" s="105">
        <f t="shared" si="51"/>
        <v>0</v>
      </c>
      <c r="Y181" s="105">
        <f t="shared" si="51"/>
        <v>0</v>
      </c>
      <c r="Z181" s="105">
        <f t="shared" si="51"/>
        <v>0</v>
      </c>
      <c r="AA181" s="105">
        <f t="shared" si="49"/>
        <v>0</v>
      </c>
      <c r="AB181" s="105">
        <f t="shared" si="49"/>
        <v>0</v>
      </c>
      <c r="AC181" s="105">
        <f t="shared" si="49"/>
        <v>0</v>
      </c>
      <c r="AD181" s="105">
        <f t="shared" si="49"/>
        <v>0</v>
      </c>
      <c r="AE181" s="105">
        <f t="shared" si="49"/>
        <v>0</v>
      </c>
      <c r="AF181" s="105">
        <f t="shared" si="52"/>
        <v>0</v>
      </c>
    </row>
    <row r="182" spans="1:35" outlineLevel="1" x14ac:dyDescent="0.25">
      <c r="A182" s="103" t="str">
        <f t="shared" si="48"/>
        <v>RUSTONCommercialTIMEC</v>
      </c>
      <c r="B182" s="103" t="s">
        <v>404</v>
      </c>
      <c r="C182" s="103" t="s">
        <v>405</v>
      </c>
      <c r="D182" s="127">
        <v>165.5</v>
      </c>
      <c r="E182" s="127">
        <v>182.58</v>
      </c>
      <c r="F182" s="129">
        <v>45.65</v>
      </c>
      <c r="G182" s="129">
        <v>136.94999999999999</v>
      </c>
      <c r="H182" s="129">
        <v>0</v>
      </c>
      <c r="I182" s="129">
        <v>91.299999999999983</v>
      </c>
      <c r="J182" s="129">
        <v>91.3</v>
      </c>
      <c r="K182" s="129">
        <v>136.94999999999999</v>
      </c>
      <c r="L182" s="129">
        <v>182.6</v>
      </c>
      <c r="M182" s="129">
        <v>0</v>
      </c>
      <c r="N182" s="129">
        <v>96.14</v>
      </c>
      <c r="O182" s="129">
        <v>45.65</v>
      </c>
      <c r="P182" s="129">
        <v>0</v>
      </c>
      <c r="Q182" s="129">
        <v>0</v>
      </c>
      <c r="R182" s="130">
        <f t="shared" si="50"/>
        <v>826.54</v>
      </c>
      <c r="S182" s="175"/>
      <c r="T182" s="105">
        <f t="shared" si="45"/>
        <v>0.27583081570996976</v>
      </c>
      <c r="U182" s="105">
        <f t="shared" si="45"/>
        <v>0.82749244712990933</v>
      </c>
      <c r="V182" s="105">
        <f t="shared" si="51"/>
        <v>0</v>
      </c>
      <c r="W182" s="105">
        <f t="shared" si="51"/>
        <v>0.50005477051155645</v>
      </c>
      <c r="X182" s="105">
        <f t="shared" si="51"/>
        <v>0.50005477051155656</v>
      </c>
      <c r="Y182" s="105">
        <f t="shared" si="51"/>
        <v>0.75008215576733472</v>
      </c>
      <c r="Z182" s="105">
        <f t="shared" si="51"/>
        <v>1.0001095410231131</v>
      </c>
      <c r="AA182" s="105">
        <f t="shared" si="49"/>
        <v>0</v>
      </c>
      <c r="AB182" s="105">
        <f t="shared" si="49"/>
        <v>0.5265636981049403</v>
      </c>
      <c r="AC182" s="105">
        <f t="shared" si="49"/>
        <v>0.25002738525577828</v>
      </c>
      <c r="AD182" s="105">
        <f t="shared" si="49"/>
        <v>0</v>
      </c>
      <c r="AE182" s="105">
        <f t="shared" si="49"/>
        <v>0</v>
      </c>
      <c r="AF182" s="105">
        <f t="shared" si="52"/>
        <v>0.38585129866784657</v>
      </c>
    </row>
    <row r="183" spans="1:35" outlineLevel="1" x14ac:dyDescent="0.25">
      <c r="A183" s="103" t="str">
        <f t="shared" si="48"/>
        <v>RUSTONCommercialRESTART FEE-COM</v>
      </c>
      <c r="B183" s="103" t="s">
        <v>413</v>
      </c>
      <c r="C183" s="103" t="s">
        <v>195</v>
      </c>
      <c r="D183" s="127">
        <v>25</v>
      </c>
      <c r="E183" s="127">
        <v>26.43</v>
      </c>
      <c r="F183" s="129">
        <v>0</v>
      </c>
      <c r="G183" s="129">
        <v>26.43</v>
      </c>
      <c r="H183" s="129">
        <v>0</v>
      </c>
      <c r="I183" s="129">
        <v>0</v>
      </c>
      <c r="J183" s="129">
        <v>26.43</v>
      </c>
      <c r="K183" s="129">
        <v>0</v>
      </c>
      <c r="L183" s="129">
        <v>0</v>
      </c>
      <c r="M183" s="129">
        <v>0</v>
      </c>
      <c r="N183" s="129">
        <v>0</v>
      </c>
      <c r="O183" s="129">
        <v>26.43</v>
      </c>
      <c r="P183" s="129">
        <v>0</v>
      </c>
      <c r="Q183" s="129">
        <v>0</v>
      </c>
      <c r="R183" s="130">
        <f t="shared" ref="R183" si="53">+SUM(F183:Q183)</f>
        <v>79.289999999999992</v>
      </c>
      <c r="S183" s="175"/>
      <c r="T183" s="105">
        <f t="shared" ref="T183:U183" si="54">+IFERROR(F183/$D183,0)</f>
        <v>0</v>
      </c>
      <c r="U183" s="105">
        <f t="shared" si="54"/>
        <v>1.0571999999999999</v>
      </c>
      <c r="V183" s="105">
        <f t="shared" si="51"/>
        <v>0</v>
      </c>
      <c r="W183" s="105">
        <f t="shared" si="51"/>
        <v>0</v>
      </c>
      <c r="X183" s="105">
        <f t="shared" si="51"/>
        <v>1</v>
      </c>
      <c r="Y183" s="105">
        <f t="shared" si="51"/>
        <v>0</v>
      </c>
      <c r="Z183" s="105">
        <f t="shared" si="51"/>
        <v>0</v>
      </c>
      <c r="AA183" s="105">
        <f t="shared" si="49"/>
        <v>0</v>
      </c>
      <c r="AB183" s="105">
        <f t="shared" si="49"/>
        <v>0</v>
      </c>
      <c r="AC183" s="105">
        <f t="shared" si="49"/>
        <v>1</v>
      </c>
      <c r="AD183" s="105">
        <f t="shared" si="49"/>
        <v>0</v>
      </c>
      <c r="AE183" s="105">
        <f t="shared" si="49"/>
        <v>0</v>
      </c>
      <c r="AF183" s="105">
        <f t="shared" ref="AF183" si="55">+SUM(T183:AE183)/$AD$2</f>
        <v>0.25476666666666664</v>
      </c>
    </row>
    <row r="184" spans="1:35" outlineLevel="1" x14ac:dyDescent="0.25">
      <c r="B184" s="147"/>
      <c r="D184" s="127"/>
      <c r="E184" s="127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30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</row>
    <row r="185" spans="1:35" outlineLevel="1" x14ac:dyDescent="0.25">
      <c r="C185" s="135" t="s">
        <v>414</v>
      </c>
      <c r="D185" s="127"/>
      <c r="E185" s="127"/>
      <c r="F185" s="136">
        <f t="shared" ref="F185:R185" si="56">SUM(F104:F184)</f>
        <v>13694.650000000001</v>
      </c>
      <c r="G185" s="136">
        <f t="shared" si="56"/>
        <v>17249.25</v>
      </c>
      <c r="H185" s="136">
        <f t="shared" si="56"/>
        <v>21765.77</v>
      </c>
      <c r="I185" s="136">
        <f t="shared" si="56"/>
        <v>22304.219999999998</v>
      </c>
      <c r="J185" s="136">
        <f t="shared" si="56"/>
        <v>22151.749999999996</v>
      </c>
      <c r="K185" s="136">
        <f t="shared" si="56"/>
        <v>22214.920000000002</v>
      </c>
      <c r="L185" s="136">
        <f t="shared" si="56"/>
        <v>24173.599999999995</v>
      </c>
      <c r="M185" s="136">
        <f t="shared" si="56"/>
        <v>27778.449999999997</v>
      </c>
      <c r="N185" s="136">
        <f t="shared" si="56"/>
        <v>24065.129999999997</v>
      </c>
      <c r="O185" s="136">
        <f t="shared" si="56"/>
        <v>17177.630000000005</v>
      </c>
      <c r="P185" s="136">
        <f t="shared" si="56"/>
        <v>44069.989999999991</v>
      </c>
      <c r="Q185" s="136">
        <f t="shared" si="56"/>
        <v>21063.219999999998</v>
      </c>
      <c r="R185" s="136">
        <f t="shared" si="56"/>
        <v>277708.57999999996</v>
      </c>
      <c r="S185" s="137"/>
      <c r="T185" s="137">
        <f>+SUM(T104:T159)</f>
        <v>55.316935005685231</v>
      </c>
      <c r="U185" s="137">
        <f t="shared" ref="U185:AF185" si="57">+SUM(U104:U159)</f>
        <v>50.554790146431721</v>
      </c>
      <c r="V185" s="137">
        <f t="shared" si="57"/>
        <v>53</v>
      </c>
      <c r="W185" s="137">
        <f t="shared" si="57"/>
        <v>52</v>
      </c>
      <c r="X185" s="137">
        <f t="shared" si="57"/>
        <v>53.25</v>
      </c>
      <c r="Y185" s="137">
        <f t="shared" si="57"/>
        <v>53</v>
      </c>
      <c r="Z185" s="137">
        <f t="shared" si="57"/>
        <v>52.446446908060707</v>
      </c>
      <c r="AA185" s="137">
        <f t="shared" si="57"/>
        <v>55.603692533826269</v>
      </c>
      <c r="AB185" s="137">
        <f t="shared" si="57"/>
        <v>56.401092834606636</v>
      </c>
      <c r="AC185" s="137">
        <f t="shared" si="57"/>
        <v>47.546679968204003</v>
      </c>
      <c r="AD185" s="137">
        <f t="shared" si="57"/>
        <v>55.499992019281414</v>
      </c>
      <c r="AE185" s="137">
        <f t="shared" si="57"/>
        <v>50</v>
      </c>
      <c r="AF185" s="137">
        <f t="shared" si="57"/>
        <v>52.884969118008009</v>
      </c>
      <c r="AI185" s="137">
        <f t="shared" ref="AI185" si="58">+SUM(AI104:AI159)</f>
        <v>48.74797055584564</v>
      </c>
    </row>
    <row r="186" spans="1:35" outlineLevel="1" x14ac:dyDescent="0.25">
      <c r="C186" s="135"/>
      <c r="D186" s="127"/>
      <c r="E186" s="127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30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32">
        <f>+SUM(AF172:AF173,AF104:AF168)*12</f>
        <v>837.3666067582202</v>
      </c>
    </row>
    <row r="187" spans="1:35" outlineLevel="1" x14ac:dyDescent="0.25">
      <c r="B187" s="7" t="s">
        <v>416</v>
      </c>
      <c r="D187" s="127"/>
      <c r="E187" s="127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30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</row>
    <row r="188" spans="1:35" outlineLevel="2" x14ac:dyDescent="0.25">
      <c r="A188" s="103" t="str">
        <f t="shared" ref="A188:A220" si="59">+$A$4&amp;$A$103&amp;B188</f>
        <v>RUSTONCommercial1.5YDCOM1W</v>
      </c>
      <c r="B188" s="103" t="s">
        <v>417</v>
      </c>
      <c r="C188" s="103" t="s">
        <v>418</v>
      </c>
      <c r="D188" s="127">
        <v>0</v>
      </c>
      <c r="E188" s="127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30">
        <f t="shared" ref="R188:R220" si="60">+SUM(F188:Q188)</f>
        <v>0</v>
      </c>
      <c r="S188" s="175"/>
      <c r="T188" s="105">
        <f t="shared" ref="T188:U209" si="61">+IFERROR(F188/$D188,0)</f>
        <v>0</v>
      </c>
      <c r="U188" s="105">
        <f t="shared" si="61"/>
        <v>0</v>
      </c>
      <c r="V188" s="105">
        <f>+IFERROR(H188/$E188,0)</f>
        <v>0</v>
      </c>
      <c r="W188" s="105">
        <f t="shared" ref="W188:AE203" si="62">+IFERROR(I188/$E188,0)</f>
        <v>0</v>
      </c>
      <c r="X188" s="105">
        <f t="shared" si="62"/>
        <v>0</v>
      </c>
      <c r="Y188" s="105">
        <f t="shared" si="62"/>
        <v>0</v>
      </c>
      <c r="Z188" s="105">
        <f t="shared" si="62"/>
        <v>0</v>
      </c>
      <c r="AA188" s="105">
        <f t="shared" si="62"/>
        <v>0</v>
      </c>
      <c r="AB188" s="105">
        <f t="shared" si="62"/>
        <v>0</v>
      </c>
      <c r="AC188" s="105">
        <f t="shared" si="62"/>
        <v>0</v>
      </c>
      <c r="AD188" s="105">
        <f t="shared" si="62"/>
        <v>0</v>
      </c>
      <c r="AE188" s="105">
        <f t="shared" si="62"/>
        <v>0</v>
      </c>
      <c r="AF188" s="105">
        <f t="shared" ref="AF188:AF220" si="63">+SUM(T188:AE188)/$AD$2</f>
        <v>0</v>
      </c>
    </row>
    <row r="189" spans="1:35" outlineLevel="2" x14ac:dyDescent="0.25">
      <c r="A189" s="103" t="str">
        <f t="shared" si="59"/>
        <v>RUSTONCommercial1.5YDFOOD1W</v>
      </c>
      <c r="B189" s="103" t="s">
        <v>419</v>
      </c>
      <c r="C189" s="103" t="s">
        <v>420</v>
      </c>
      <c r="D189" s="127">
        <v>0</v>
      </c>
      <c r="E189" s="127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30">
        <f t="shared" si="60"/>
        <v>0</v>
      </c>
      <c r="S189" s="175"/>
      <c r="T189" s="105">
        <f t="shared" si="61"/>
        <v>0</v>
      </c>
      <c r="U189" s="105">
        <f t="shared" si="61"/>
        <v>0</v>
      </c>
      <c r="V189" s="105">
        <f t="shared" ref="V189:AE220" si="64">+IFERROR(H189/$E189,0)</f>
        <v>0</v>
      </c>
      <c r="W189" s="105">
        <f t="shared" si="62"/>
        <v>0</v>
      </c>
      <c r="X189" s="105">
        <f t="shared" si="62"/>
        <v>0</v>
      </c>
      <c r="Y189" s="105">
        <f t="shared" si="62"/>
        <v>0</v>
      </c>
      <c r="Z189" s="105">
        <f t="shared" si="62"/>
        <v>0</v>
      </c>
      <c r="AA189" s="105">
        <f t="shared" si="62"/>
        <v>0</v>
      </c>
      <c r="AB189" s="105">
        <f t="shared" si="62"/>
        <v>0</v>
      </c>
      <c r="AC189" s="105">
        <f t="shared" si="62"/>
        <v>0</v>
      </c>
      <c r="AD189" s="105">
        <f t="shared" si="62"/>
        <v>0</v>
      </c>
      <c r="AE189" s="105">
        <f t="shared" si="62"/>
        <v>0</v>
      </c>
      <c r="AF189" s="105">
        <f t="shared" si="63"/>
        <v>0</v>
      </c>
    </row>
    <row r="190" spans="1:35" outlineLevel="2" x14ac:dyDescent="0.25">
      <c r="A190" s="103" t="str">
        <f t="shared" si="59"/>
        <v>RUSTONCommercial2YDCOM1W</v>
      </c>
      <c r="B190" s="103" t="s">
        <v>421</v>
      </c>
      <c r="C190" s="103" t="s">
        <v>422</v>
      </c>
      <c r="D190" s="127">
        <v>0</v>
      </c>
      <c r="E190" s="127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30">
        <f t="shared" si="60"/>
        <v>0</v>
      </c>
      <c r="S190" s="175"/>
      <c r="T190" s="105">
        <f t="shared" si="61"/>
        <v>0</v>
      </c>
      <c r="U190" s="105">
        <f t="shared" si="61"/>
        <v>0</v>
      </c>
      <c r="V190" s="105">
        <f t="shared" si="64"/>
        <v>0</v>
      </c>
      <c r="W190" s="105">
        <f t="shared" si="62"/>
        <v>0</v>
      </c>
      <c r="X190" s="105">
        <f t="shared" si="62"/>
        <v>0</v>
      </c>
      <c r="Y190" s="105">
        <f t="shared" si="62"/>
        <v>0</v>
      </c>
      <c r="Z190" s="105">
        <f t="shared" si="62"/>
        <v>0</v>
      </c>
      <c r="AA190" s="105">
        <f t="shared" si="62"/>
        <v>0</v>
      </c>
      <c r="AB190" s="105">
        <f t="shared" si="62"/>
        <v>0</v>
      </c>
      <c r="AC190" s="105">
        <f t="shared" si="62"/>
        <v>0</v>
      </c>
      <c r="AD190" s="105">
        <f t="shared" si="62"/>
        <v>0</v>
      </c>
      <c r="AE190" s="105">
        <f t="shared" si="62"/>
        <v>0</v>
      </c>
      <c r="AF190" s="105">
        <f t="shared" si="63"/>
        <v>0</v>
      </c>
    </row>
    <row r="191" spans="1:35" outlineLevel="2" x14ac:dyDescent="0.25">
      <c r="A191" s="103" t="str">
        <f t="shared" si="59"/>
        <v>RUSTONCommercial2YDCOM2W</v>
      </c>
      <c r="B191" s="103" t="s">
        <v>423</v>
      </c>
      <c r="C191" s="103" t="s">
        <v>424</v>
      </c>
      <c r="D191" s="127">
        <v>0</v>
      </c>
      <c r="E191" s="127">
        <v>0</v>
      </c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30">
        <f t="shared" si="60"/>
        <v>0</v>
      </c>
      <c r="S191" s="175"/>
      <c r="T191" s="105">
        <f t="shared" si="61"/>
        <v>0</v>
      </c>
      <c r="U191" s="105">
        <f t="shared" si="61"/>
        <v>0</v>
      </c>
      <c r="V191" s="105">
        <f t="shared" si="64"/>
        <v>0</v>
      </c>
      <c r="W191" s="105">
        <f t="shared" si="62"/>
        <v>0</v>
      </c>
      <c r="X191" s="105">
        <f t="shared" si="62"/>
        <v>0</v>
      </c>
      <c r="Y191" s="105">
        <f t="shared" si="62"/>
        <v>0</v>
      </c>
      <c r="Z191" s="105">
        <f t="shared" si="62"/>
        <v>0</v>
      </c>
      <c r="AA191" s="105">
        <f t="shared" si="62"/>
        <v>0</v>
      </c>
      <c r="AB191" s="105">
        <f t="shared" si="62"/>
        <v>0</v>
      </c>
      <c r="AC191" s="105">
        <f t="shared" si="62"/>
        <v>0</v>
      </c>
      <c r="AD191" s="105">
        <f t="shared" si="62"/>
        <v>0</v>
      </c>
      <c r="AE191" s="105">
        <f t="shared" si="62"/>
        <v>0</v>
      </c>
      <c r="AF191" s="105">
        <f t="shared" si="63"/>
        <v>0</v>
      </c>
    </row>
    <row r="192" spans="1:35" outlineLevel="2" x14ac:dyDescent="0.25">
      <c r="A192" s="103" t="str">
        <f t="shared" si="59"/>
        <v>RUSTONCommercial2YDCOM3W</v>
      </c>
      <c r="B192" s="103" t="s">
        <v>425</v>
      </c>
      <c r="C192" s="103" t="s">
        <v>426</v>
      </c>
      <c r="D192" s="127">
        <v>0</v>
      </c>
      <c r="E192" s="127">
        <v>0</v>
      </c>
      <c r="F192" s="129"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30">
        <f t="shared" si="60"/>
        <v>0</v>
      </c>
      <c r="S192" s="175"/>
      <c r="T192" s="105">
        <f t="shared" si="61"/>
        <v>0</v>
      </c>
      <c r="U192" s="105">
        <f t="shared" si="61"/>
        <v>0</v>
      </c>
      <c r="V192" s="105">
        <f t="shared" si="64"/>
        <v>0</v>
      </c>
      <c r="W192" s="105">
        <f t="shared" si="62"/>
        <v>0</v>
      </c>
      <c r="X192" s="105">
        <f t="shared" si="62"/>
        <v>0</v>
      </c>
      <c r="Y192" s="105">
        <f t="shared" si="62"/>
        <v>0</v>
      </c>
      <c r="Z192" s="105">
        <f t="shared" si="62"/>
        <v>0</v>
      </c>
      <c r="AA192" s="105">
        <f t="shared" si="62"/>
        <v>0</v>
      </c>
      <c r="AB192" s="105">
        <f t="shared" si="62"/>
        <v>0</v>
      </c>
      <c r="AC192" s="105">
        <f t="shared" si="62"/>
        <v>0</v>
      </c>
      <c r="AD192" s="105">
        <f t="shared" si="62"/>
        <v>0</v>
      </c>
      <c r="AE192" s="105">
        <f t="shared" si="62"/>
        <v>0</v>
      </c>
      <c r="AF192" s="105">
        <f t="shared" si="63"/>
        <v>0</v>
      </c>
    </row>
    <row r="193" spans="1:32" outlineLevel="2" x14ac:dyDescent="0.25">
      <c r="A193" s="103" t="str">
        <f t="shared" si="59"/>
        <v>RUSTONCommercial2YDCOM4W</v>
      </c>
      <c r="B193" s="103" t="s">
        <v>427</v>
      </c>
      <c r="C193" s="103" t="s">
        <v>428</v>
      </c>
      <c r="D193" s="127">
        <v>0</v>
      </c>
      <c r="E193" s="127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30">
        <f t="shared" si="60"/>
        <v>0</v>
      </c>
      <c r="S193" s="175"/>
      <c r="T193" s="105">
        <f t="shared" si="61"/>
        <v>0</v>
      </c>
      <c r="U193" s="105">
        <f t="shared" si="61"/>
        <v>0</v>
      </c>
      <c r="V193" s="105">
        <f t="shared" si="64"/>
        <v>0</v>
      </c>
      <c r="W193" s="105">
        <f t="shared" si="62"/>
        <v>0</v>
      </c>
      <c r="X193" s="105">
        <f t="shared" si="62"/>
        <v>0</v>
      </c>
      <c r="Y193" s="105">
        <f t="shared" si="62"/>
        <v>0</v>
      </c>
      <c r="Z193" s="105">
        <f t="shared" si="62"/>
        <v>0</v>
      </c>
      <c r="AA193" s="105">
        <f t="shared" si="62"/>
        <v>0</v>
      </c>
      <c r="AB193" s="105">
        <f t="shared" si="62"/>
        <v>0</v>
      </c>
      <c r="AC193" s="105">
        <f t="shared" si="62"/>
        <v>0</v>
      </c>
      <c r="AD193" s="105">
        <f t="shared" si="62"/>
        <v>0</v>
      </c>
      <c r="AE193" s="105">
        <f t="shared" si="62"/>
        <v>0</v>
      </c>
      <c r="AF193" s="105">
        <f t="shared" si="63"/>
        <v>0</v>
      </c>
    </row>
    <row r="194" spans="1:32" outlineLevel="2" x14ac:dyDescent="0.25">
      <c r="A194" s="103" t="str">
        <f t="shared" si="59"/>
        <v>RUSTONCommercial2YDCOMEW</v>
      </c>
      <c r="B194" s="103" t="s">
        <v>429</v>
      </c>
      <c r="C194" s="103" t="s">
        <v>430</v>
      </c>
      <c r="D194" s="127">
        <v>0</v>
      </c>
      <c r="E194" s="127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30">
        <f t="shared" si="60"/>
        <v>0</v>
      </c>
      <c r="S194" s="175"/>
      <c r="T194" s="105">
        <f t="shared" si="61"/>
        <v>0</v>
      </c>
      <c r="U194" s="105">
        <f t="shared" si="61"/>
        <v>0</v>
      </c>
      <c r="V194" s="105">
        <f t="shared" si="64"/>
        <v>0</v>
      </c>
      <c r="W194" s="105">
        <f t="shared" si="62"/>
        <v>0</v>
      </c>
      <c r="X194" s="105">
        <f t="shared" si="62"/>
        <v>0</v>
      </c>
      <c r="Y194" s="105">
        <f t="shared" si="62"/>
        <v>0</v>
      </c>
      <c r="Z194" s="105">
        <f t="shared" si="62"/>
        <v>0</v>
      </c>
      <c r="AA194" s="105">
        <f t="shared" si="62"/>
        <v>0</v>
      </c>
      <c r="AB194" s="105">
        <f t="shared" si="62"/>
        <v>0</v>
      </c>
      <c r="AC194" s="105">
        <f t="shared" si="62"/>
        <v>0</v>
      </c>
      <c r="AD194" s="105">
        <f t="shared" si="62"/>
        <v>0</v>
      </c>
      <c r="AE194" s="105">
        <f t="shared" si="62"/>
        <v>0</v>
      </c>
      <c r="AF194" s="105">
        <f t="shared" si="63"/>
        <v>0</v>
      </c>
    </row>
    <row r="195" spans="1:32" outlineLevel="2" x14ac:dyDescent="0.25">
      <c r="A195" s="103" t="str">
        <f t="shared" si="59"/>
        <v>RUSTONCommercial2YDFOOD1W</v>
      </c>
      <c r="B195" s="103" t="s">
        <v>431</v>
      </c>
      <c r="C195" s="103" t="s">
        <v>432</v>
      </c>
      <c r="D195" s="127">
        <v>0</v>
      </c>
      <c r="E195" s="127">
        <v>0</v>
      </c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30">
        <f t="shared" si="60"/>
        <v>0</v>
      </c>
      <c r="S195" s="175"/>
      <c r="T195" s="105">
        <f t="shared" si="61"/>
        <v>0</v>
      </c>
      <c r="U195" s="105">
        <f t="shared" si="61"/>
        <v>0</v>
      </c>
      <c r="V195" s="105">
        <f t="shared" si="64"/>
        <v>0</v>
      </c>
      <c r="W195" s="105">
        <f t="shared" si="62"/>
        <v>0</v>
      </c>
      <c r="X195" s="105">
        <f t="shared" si="62"/>
        <v>0</v>
      </c>
      <c r="Y195" s="105">
        <f t="shared" si="62"/>
        <v>0</v>
      </c>
      <c r="Z195" s="105">
        <f t="shared" si="62"/>
        <v>0</v>
      </c>
      <c r="AA195" s="105">
        <f t="shared" si="62"/>
        <v>0</v>
      </c>
      <c r="AB195" s="105">
        <f t="shared" si="62"/>
        <v>0</v>
      </c>
      <c r="AC195" s="105">
        <f t="shared" si="62"/>
        <v>0</v>
      </c>
      <c r="AD195" s="105">
        <f t="shared" si="62"/>
        <v>0</v>
      </c>
      <c r="AE195" s="105">
        <f t="shared" si="62"/>
        <v>0</v>
      </c>
      <c r="AF195" s="105">
        <f t="shared" si="63"/>
        <v>0</v>
      </c>
    </row>
    <row r="196" spans="1:32" outlineLevel="2" x14ac:dyDescent="0.25">
      <c r="A196" s="103" t="str">
        <f t="shared" si="59"/>
        <v>RUSTONCommercial2YDOCC1W</v>
      </c>
      <c r="B196" s="103" t="s">
        <v>433</v>
      </c>
      <c r="C196" s="103" t="s">
        <v>434</v>
      </c>
      <c r="D196" s="127">
        <v>0</v>
      </c>
      <c r="E196" s="127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30">
        <f t="shared" si="60"/>
        <v>0</v>
      </c>
      <c r="S196" s="175"/>
      <c r="T196" s="105">
        <f t="shared" si="61"/>
        <v>0</v>
      </c>
      <c r="U196" s="105">
        <f t="shared" si="61"/>
        <v>0</v>
      </c>
      <c r="V196" s="105">
        <f t="shared" si="64"/>
        <v>0</v>
      </c>
      <c r="W196" s="105">
        <f t="shared" si="62"/>
        <v>0</v>
      </c>
      <c r="X196" s="105">
        <f t="shared" si="62"/>
        <v>0</v>
      </c>
      <c r="Y196" s="105">
        <f t="shared" si="62"/>
        <v>0</v>
      </c>
      <c r="Z196" s="105">
        <f t="shared" si="62"/>
        <v>0</v>
      </c>
      <c r="AA196" s="105">
        <f t="shared" si="62"/>
        <v>0</v>
      </c>
      <c r="AB196" s="105">
        <f t="shared" si="62"/>
        <v>0</v>
      </c>
      <c r="AC196" s="105">
        <f t="shared" si="62"/>
        <v>0</v>
      </c>
      <c r="AD196" s="105">
        <f t="shared" si="62"/>
        <v>0</v>
      </c>
      <c r="AE196" s="105">
        <f t="shared" si="62"/>
        <v>0</v>
      </c>
      <c r="AF196" s="105">
        <f t="shared" si="63"/>
        <v>0</v>
      </c>
    </row>
    <row r="197" spans="1:32" outlineLevel="2" x14ac:dyDescent="0.25">
      <c r="A197" s="103" t="str">
        <f t="shared" si="59"/>
        <v>RUSTONCommercial2YDOCC2W</v>
      </c>
      <c r="B197" s="103" t="s">
        <v>435</v>
      </c>
      <c r="C197" s="103" t="s">
        <v>436</v>
      </c>
      <c r="D197" s="127">
        <v>0</v>
      </c>
      <c r="E197" s="127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30">
        <f t="shared" si="60"/>
        <v>0</v>
      </c>
      <c r="S197" s="175"/>
      <c r="T197" s="105">
        <f t="shared" si="61"/>
        <v>0</v>
      </c>
      <c r="U197" s="105">
        <f t="shared" si="61"/>
        <v>0</v>
      </c>
      <c r="V197" s="105">
        <f t="shared" si="64"/>
        <v>0</v>
      </c>
      <c r="W197" s="105">
        <f t="shared" si="62"/>
        <v>0</v>
      </c>
      <c r="X197" s="105">
        <f t="shared" si="62"/>
        <v>0</v>
      </c>
      <c r="Y197" s="105">
        <f t="shared" si="62"/>
        <v>0</v>
      </c>
      <c r="Z197" s="105">
        <f t="shared" si="62"/>
        <v>0</v>
      </c>
      <c r="AA197" s="105">
        <f t="shared" si="62"/>
        <v>0</v>
      </c>
      <c r="AB197" s="105">
        <f t="shared" si="62"/>
        <v>0</v>
      </c>
      <c r="AC197" s="105">
        <f t="shared" si="62"/>
        <v>0</v>
      </c>
      <c r="AD197" s="105">
        <f t="shared" si="62"/>
        <v>0</v>
      </c>
      <c r="AE197" s="105">
        <f t="shared" si="62"/>
        <v>0</v>
      </c>
      <c r="AF197" s="105">
        <f t="shared" si="63"/>
        <v>0</v>
      </c>
    </row>
    <row r="198" spans="1:32" outlineLevel="2" x14ac:dyDescent="0.25">
      <c r="A198" s="103" t="str">
        <f t="shared" si="59"/>
        <v>RUSTONCommercial2YDOCC3W</v>
      </c>
      <c r="B198" s="103" t="s">
        <v>437</v>
      </c>
      <c r="C198" s="103" t="s">
        <v>438</v>
      </c>
      <c r="D198" s="127">
        <v>0</v>
      </c>
      <c r="E198" s="127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30">
        <f t="shared" si="60"/>
        <v>0</v>
      </c>
      <c r="S198" s="175"/>
      <c r="T198" s="105">
        <f t="shared" si="61"/>
        <v>0</v>
      </c>
      <c r="U198" s="105">
        <f t="shared" si="61"/>
        <v>0</v>
      </c>
      <c r="V198" s="105">
        <f t="shared" si="64"/>
        <v>0</v>
      </c>
      <c r="W198" s="105">
        <f t="shared" si="62"/>
        <v>0</v>
      </c>
      <c r="X198" s="105">
        <f t="shared" si="62"/>
        <v>0</v>
      </c>
      <c r="Y198" s="105">
        <f t="shared" si="62"/>
        <v>0</v>
      </c>
      <c r="Z198" s="105">
        <f t="shared" si="62"/>
        <v>0</v>
      </c>
      <c r="AA198" s="105">
        <f t="shared" si="62"/>
        <v>0</v>
      </c>
      <c r="AB198" s="105">
        <f t="shared" si="62"/>
        <v>0</v>
      </c>
      <c r="AC198" s="105">
        <f t="shared" si="62"/>
        <v>0</v>
      </c>
      <c r="AD198" s="105">
        <f t="shared" si="62"/>
        <v>0</v>
      </c>
      <c r="AE198" s="105">
        <f t="shared" si="62"/>
        <v>0</v>
      </c>
      <c r="AF198" s="105">
        <f t="shared" si="63"/>
        <v>0</v>
      </c>
    </row>
    <row r="199" spans="1:32" outlineLevel="2" x14ac:dyDescent="0.25">
      <c r="A199" s="103" t="str">
        <f t="shared" si="59"/>
        <v>RUSTONCommercial2YDOCC4W</v>
      </c>
      <c r="B199" s="103" t="s">
        <v>439</v>
      </c>
      <c r="C199" s="103" t="s">
        <v>440</v>
      </c>
      <c r="D199" s="127">
        <v>0</v>
      </c>
      <c r="E199" s="127">
        <v>0</v>
      </c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30">
        <f t="shared" si="60"/>
        <v>0</v>
      </c>
      <c r="S199" s="175"/>
      <c r="T199" s="105">
        <f t="shared" si="61"/>
        <v>0</v>
      </c>
      <c r="U199" s="105">
        <f t="shared" si="61"/>
        <v>0</v>
      </c>
      <c r="V199" s="105">
        <f t="shared" si="64"/>
        <v>0</v>
      </c>
      <c r="W199" s="105">
        <f t="shared" si="62"/>
        <v>0</v>
      </c>
      <c r="X199" s="105">
        <f t="shared" si="62"/>
        <v>0</v>
      </c>
      <c r="Y199" s="105">
        <f t="shared" si="62"/>
        <v>0</v>
      </c>
      <c r="Z199" s="105">
        <f t="shared" si="62"/>
        <v>0</v>
      </c>
      <c r="AA199" s="105">
        <f t="shared" si="62"/>
        <v>0</v>
      </c>
      <c r="AB199" s="105">
        <f t="shared" si="62"/>
        <v>0</v>
      </c>
      <c r="AC199" s="105">
        <f t="shared" si="62"/>
        <v>0</v>
      </c>
      <c r="AD199" s="105">
        <f t="shared" si="62"/>
        <v>0</v>
      </c>
      <c r="AE199" s="105">
        <f t="shared" si="62"/>
        <v>0</v>
      </c>
      <c r="AF199" s="105">
        <f t="shared" si="63"/>
        <v>0</v>
      </c>
    </row>
    <row r="200" spans="1:32" outlineLevel="2" x14ac:dyDescent="0.25">
      <c r="A200" s="103" t="str">
        <f t="shared" si="59"/>
        <v>RUSTONCommercial2YDOCCEW</v>
      </c>
      <c r="B200" s="103" t="s">
        <v>441</v>
      </c>
      <c r="C200" s="103" t="s">
        <v>442</v>
      </c>
      <c r="D200" s="127">
        <v>0</v>
      </c>
      <c r="E200" s="127">
        <v>0</v>
      </c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30">
        <f t="shared" si="60"/>
        <v>0</v>
      </c>
      <c r="S200" s="175"/>
      <c r="T200" s="105">
        <f t="shared" si="61"/>
        <v>0</v>
      </c>
      <c r="U200" s="105">
        <f t="shared" si="61"/>
        <v>0</v>
      </c>
      <c r="V200" s="105">
        <f t="shared" si="64"/>
        <v>0</v>
      </c>
      <c r="W200" s="105">
        <f t="shared" si="62"/>
        <v>0</v>
      </c>
      <c r="X200" s="105">
        <f t="shared" si="62"/>
        <v>0</v>
      </c>
      <c r="Y200" s="105">
        <f t="shared" si="62"/>
        <v>0</v>
      </c>
      <c r="Z200" s="105">
        <f t="shared" si="62"/>
        <v>0</v>
      </c>
      <c r="AA200" s="105">
        <f t="shared" si="62"/>
        <v>0</v>
      </c>
      <c r="AB200" s="105">
        <f t="shared" si="62"/>
        <v>0</v>
      </c>
      <c r="AC200" s="105">
        <f t="shared" si="62"/>
        <v>0</v>
      </c>
      <c r="AD200" s="105">
        <f t="shared" si="62"/>
        <v>0</v>
      </c>
      <c r="AE200" s="105">
        <f t="shared" si="62"/>
        <v>0</v>
      </c>
      <c r="AF200" s="105">
        <f t="shared" si="63"/>
        <v>0</v>
      </c>
    </row>
    <row r="201" spans="1:32" outlineLevel="2" x14ac:dyDescent="0.25">
      <c r="A201" s="103" t="str">
        <f t="shared" si="59"/>
        <v>RUSTONCommercial64FOOD1W</v>
      </c>
      <c r="B201" s="103" t="s">
        <v>443</v>
      </c>
      <c r="C201" s="103" t="s">
        <v>444</v>
      </c>
      <c r="D201" s="127">
        <v>0</v>
      </c>
      <c r="E201" s="127">
        <v>0</v>
      </c>
      <c r="F201" s="12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30">
        <f t="shared" si="60"/>
        <v>0</v>
      </c>
      <c r="S201" s="175"/>
      <c r="T201" s="105">
        <f t="shared" si="61"/>
        <v>0</v>
      </c>
      <c r="U201" s="105">
        <f t="shared" si="61"/>
        <v>0</v>
      </c>
      <c r="V201" s="105">
        <f t="shared" si="64"/>
        <v>0</v>
      </c>
      <c r="W201" s="105">
        <f t="shared" si="62"/>
        <v>0</v>
      </c>
      <c r="X201" s="105">
        <f t="shared" si="62"/>
        <v>0</v>
      </c>
      <c r="Y201" s="105">
        <f t="shared" si="62"/>
        <v>0</v>
      </c>
      <c r="Z201" s="105">
        <f t="shared" si="62"/>
        <v>0</v>
      </c>
      <c r="AA201" s="105">
        <f t="shared" si="62"/>
        <v>0</v>
      </c>
      <c r="AB201" s="105">
        <f t="shared" si="62"/>
        <v>0</v>
      </c>
      <c r="AC201" s="105">
        <f t="shared" si="62"/>
        <v>0</v>
      </c>
      <c r="AD201" s="105">
        <f t="shared" si="62"/>
        <v>0</v>
      </c>
      <c r="AE201" s="105">
        <f t="shared" si="62"/>
        <v>0</v>
      </c>
      <c r="AF201" s="105">
        <f t="shared" si="63"/>
        <v>0</v>
      </c>
    </row>
    <row r="202" spans="1:32" outlineLevel="2" x14ac:dyDescent="0.25">
      <c r="A202" s="103" t="str">
        <f t="shared" si="59"/>
        <v>RUSTONCommercial6YDCOM1W</v>
      </c>
      <c r="B202" s="103" t="s">
        <v>445</v>
      </c>
      <c r="C202" s="103" t="s">
        <v>446</v>
      </c>
      <c r="D202" s="127">
        <v>0</v>
      </c>
      <c r="E202" s="127">
        <v>0</v>
      </c>
      <c r="F202" s="12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30">
        <f t="shared" si="60"/>
        <v>0</v>
      </c>
      <c r="S202" s="175"/>
      <c r="T202" s="105">
        <f t="shared" si="61"/>
        <v>0</v>
      </c>
      <c r="U202" s="105">
        <f t="shared" si="61"/>
        <v>0</v>
      </c>
      <c r="V202" s="105">
        <f t="shared" si="64"/>
        <v>0</v>
      </c>
      <c r="W202" s="105">
        <f t="shared" si="62"/>
        <v>0</v>
      </c>
      <c r="X202" s="105">
        <f t="shared" si="62"/>
        <v>0</v>
      </c>
      <c r="Y202" s="105">
        <f t="shared" si="62"/>
        <v>0</v>
      </c>
      <c r="Z202" s="105">
        <f t="shared" si="62"/>
        <v>0</v>
      </c>
      <c r="AA202" s="105">
        <f t="shared" si="62"/>
        <v>0</v>
      </c>
      <c r="AB202" s="105">
        <f t="shared" si="62"/>
        <v>0</v>
      </c>
      <c r="AC202" s="105">
        <f t="shared" si="62"/>
        <v>0</v>
      </c>
      <c r="AD202" s="105">
        <f t="shared" si="62"/>
        <v>0</v>
      </c>
      <c r="AE202" s="105">
        <f t="shared" si="62"/>
        <v>0</v>
      </c>
      <c r="AF202" s="105">
        <f t="shared" si="63"/>
        <v>0</v>
      </c>
    </row>
    <row r="203" spans="1:32" outlineLevel="2" x14ac:dyDescent="0.25">
      <c r="A203" s="103" t="str">
        <f t="shared" si="59"/>
        <v>RUSTONCommercial6YDCOM2W</v>
      </c>
      <c r="B203" s="103" t="s">
        <v>447</v>
      </c>
      <c r="C203" s="103" t="s">
        <v>448</v>
      </c>
      <c r="D203" s="127">
        <v>0</v>
      </c>
      <c r="E203" s="127">
        <v>0</v>
      </c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30">
        <f t="shared" si="60"/>
        <v>0</v>
      </c>
      <c r="S203" s="175"/>
      <c r="T203" s="105">
        <f t="shared" si="61"/>
        <v>0</v>
      </c>
      <c r="U203" s="105">
        <f t="shared" si="61"/>
        <v>0</v>
      </c>
      <c r="V203" s="105">
        <f t="shared" si="64"/>
        <v>0</v>
      </c>
      <c r="W203" s="105">
        <f t="shared" si="62"/>
        <v>0</v>
      </c>
      <c r="X203" s="105">
        <f t="shared" si="62"/>
        <v>0</v>
      </c>
      <c r="Y203" s="105">
        <f t="shared" si="62"/>
        <v>0</v>
      </c>
      <c r="Z203" s="105">
        <f t="shared" si="62"/>
        <v>0</v>
      </c>
      <c r="AA203" s="105">
        <f t="shared" si="62"/>
        <v>0</v>
      </c>
      <c r="AB203" s="105">
        <f t="shared" si="62"/>
        <v>0</v>
      </c>
      <c r="AC203" s="105">
        <f t="shared" si="62"/>
        <v>0</v>
      </c>
      <c r="AD203" s="105">
        <f t="shared" si="62"/>
        <v>0</v>
      </c>
      <c r="AE203" s="105">
        <f t="shared" si="62"/>
        <v>0</v>
      </c>
      <c r="AF203" s="105">
        <f t="shared" si="63"/>
        <v>0</v>
      </c>
    </row>
    <row r="204" spans="1:32" outlineLevel="2" x14ac:dyDescent="0.25">
      <c r="A204" s="103" t="str">
        <f t="shared" si="59"/>
        <v>RUSTONCommercial6YDCOM3W</v>
      </c>
      <c r="B204" s="103" t="s">
        <v>449</v>
      </c>
      <c r="C204" s="103" t="s">
        <v>450</v>
      </c>
      <c r="D204" s="127">
        <v>0</v>
      </c>
      <c r="E204" s="127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30">
        <f t="shared" si="60"/>
        <v>0</v>
      </c>
      <c r="S204" s="175"/>
      <c r="T204" s="105">
        <f t="shared" si="61"/>
        <v>0</v>
      </c>
      <c r="U204" s="105">
        <f t="shared" si="61"/>
        <v>0</v>
      </c>
      <c r="V204" s="105">
        <f t="shared" si="64"/>
        <v>0</v>
      </c>
      <c r="W204" s="105">
        <f t="shared" si="64"/>
        <v>0</v>
      </c>
      <c r="X204" s="105">
        <f t="shared" si="64"/>
        <v>0</v>
      </c>
      <c r="Y204" s="105">
        <f t="shared" si="64"/>
        <v>0</v>
      </c>
      <c r="Z204" s="105">
        <f t="shared" si="64"/>
        <v>0</v>
      </c>
      <c r="AA204" s="105">
        <f t="shared" si="64"/>
        <v>0</v>
      </c>
      <c r="AB204" s="105">
        <f t="shared" si="64"/>
        <v>0</v>
      </c>
      <c r="AC204" s="105">
        <f t="shared" si="64"/>
        <v>0</v>
      </c>
      <c r="AD204" s="105">
        <f t="shared" si="64"/>
        <v>0</v>
      </c>
      <c r="AE204" s="105">
        <f t="shared" si="64"/>
        <v>0</v>
      </c>
      <c r="AF204" s="105">
        <f t="shared" si="63"/>
        <v>0</v>
      </c>
    </row>
    <row r="205" spans="1:32" outlineLevel="2" x14ac:dyDescent="0.25">
      <c r="A205" s="103" t="str">
        <f t="shared" si="59"/>
        <v>RUSTONCommercial6YDCOM4W</v>
      </c>
      <c r="B205" s="103" t="s">
        <v>451</v>
      </c>
      <c r="C205" s="103" t="s">
        <v>452</v>
      </c>
      <c r="D205" s="127">
        <v>0</v>
      </c>
      <c r="E205" s="127">
        <v>0</v>
      </c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30">
        <f t="shared" si="60"/>
        <v>0</v>
      </c>
      <c r="S205" s="175"/>
      <c r="T205" s="105">
        <f t="shared" si="61"/>
        <v>0</v>
      </c>
      <c r="U205" s="105">
        <f t="shared" si="61"/>
        <v>0</v>
      </c>
      <c r="V205" s="105">
        <f t="shared" si="64"/>
        <v>0</v>
      </c>
      <c r="W205" s="105">
        <f t="shared" si="64"/>
        <v>0</v>
      </c>
      <c r="X205" s="105">
        <f t="shared" si="64"/>
        <v>0</v>
      </c>
      <c r="Y205" s="105">
        <f t="shared" si="64"/>
        <v>0</v>
      </c>
      <c r="Z205" s="105">
        <f t="shared" si="64"/>
        <v>0</v>
      </c>
      <c r="AA205" s="105">
        <f t="shared" si="64"/>
        <v>0</v>
      </c>
      <c r="AB205" s="105">
        <f t="shared" si="64"/>
        <v>0</v>
      </c>
      <c r="AC205" s="105">
        <f t="shared" si="64"/>
        <v>0</v>
      </c>
      <c r="AD205" s="105">
        <f t="shared" si="64"/>
        <v>0</v>
      </c>
      <c r="AE205" s="105">
        <f t="shared" si="64"/>
        <v>0</v>
      </c>
      <c r="AF205" s="105">
        <f t="shared" si="63"/>
        <v>0</v>
      </c>
    </row>
    <row r="206" spans="1:32" outlineLevel="2" x14ac:dyDescent="0.25">
      <c r="A206" s="103" t="str">
        <f t="shared" si="59"/>
        <v>RUSTONCommercial6YDCOM5W</v>
      </c>
      <c r="B206" s="103" t="s">
        <v>453</v>
      </c>
      <c r="C206" s="103" t="s">
        <v>454</v>
      </c>
      <c r="D206" s="127">
        <v>0</v>
      </c>
      <c r="E206" s="127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30">
        <f t="shared" si="60"/>
        <v>0</v>
      </c>
      <c r="S206" s="175"/>
      <c r="T206" s="105">
        <f t="shared" si="61"/>
        <v>0</v>
      </c>
      <c r="U206" s="105">
        <f t="shared" si="61"/>
        <v>0</v>
      </c>
      <c r="V206" s="105">
        <f t="shared" si="64"/>
        <v>0</v>
      </c>
      <c r="W206" s="105">
        <f t="shared" si="64"/>
        <v>0</v>
      </c>
      <c r="X206" s="105">
        <f t="shared" si="64"/>
        <v>0</v>
      </c>
      <c r="Y206" s="105">
        <f t="shared" si="64"/>
        <v>0</v>
      </c>
      <c r="Z206" s="105">
        <f t="shared" si="64"/>
        <v>0</v>
      </c>
      <c r="AA206" s="105">
        <f t="shared" si="64"/>
        <v>0</v>
      </c>
      <c r="AB206" s="105">
        <f t="shared" si="64"/>
        <v>0</v>
      </c>
      <c r="AC206" s="105">
        <f t="shared" si="64"/>
        <v>0</v>
      </c>
      <c r="AD206" s="105">
        <f t="shared" si="64"/>
        <v>0</v>
      </c>
      <c r="AE206" s="105">
        <f t="shared" si="64"/>
        <v>0</v>
      </c>
      <c r="AF206" s="105">
        <f t="shared" si="63"/>
        <v>0</v>
      </c>
    </row>
    <row r="207" spans="1:32" outlineLevel="2" x14ac:dyDescent="0.25">
      <c r="A207" s="103" t="str">
        <f t="shared" si="59"/>
        <v>RUSTONCommercial6YDCOMEW</v>
      </c>
      <c r="B207" s="103" t="s">
        <v>455</v>
      </c>
      <c r="C207" s="103" t="s">
        <v>456</v>
      </c>
      <c r="D207" s="127">
        <v>0</v>
      </c>
      <c r="E207" s="127">
        <v>0</v>
      </c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30">
        <f t="shared" si="60"/>
        <v>0</v>
      </c>
      <c r="S207" s="175"/>
      <c r="T207" s="105">
        <f t="shared" si="61"/>
        <v>0</v>
      </c>
      <c r="U207" s="105">
        <f t="shared" si="61"/>
        <v>0</v>
      </c>
      <c r="V207" s="105">
        <f t="shared" si="64"/>
        <v>0</v>
      </c>
      <c r="W207" s="105">
        <f t="shared" si="64"/>
        <v>0</v>
      </c>
      <c r="X207" s="105">
        <f t="shared" si="64"/>
        <v>0</v>
      </c>
      <c r="Y207" s="105">
        <f t="shared" si="64"/>
        <v>0</v>
      </c>
      <c r="Z207" s="105">
        <f t="shared" si="64"/>
        <v>0</v>
      </c>
      <c r="AA207" s="105">
        <f t="shared" si="64"/>
        <v>0</v>
      </c>
      <c r="AB207" s="105">
        <f t="shared" si="64"/>
        <v>0</v>
      </c>
      <c r="AC207" s="105">
        <f t="shared" si="64"/>
        <v>0</v>
      </c>
      <c r="AD207" s="105">
        <f t="shared" si="64"/>
        <v>0</v>
      </c>
      <c r="AE207" s="105">
        <f t="shared" si="64"/>
        <v>0</v>
      </c>
      <c r="AF207" s="105">
        <f t="shared" si="63"/>
        <v>0</v>
      </c>
    </row>
    <row r="208" spans="1:32" outlineLevel="2" x14ac:dyDescent="0.25">
      <c r="A208" s="103" t="str">
        <f t="shared" si="59"/>
        <v>RUSTONCommercial6YDOCC1W</v>
      </c>
      <c r="B208" s="103" t="s">
        <v>457</v>
      </c>
      <c r="C208" s="103" t="s">
        <v>458</v>
      </c>
      <c r="D208" s="127">
        <v>0</v>
      </c>
      <c r="E208" s="127">
        <v>0</v>
      </c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30">
        <f t="shared" si="60"/>
        <v>0</v>
      </c>
      <c r="S208" s="175"/>
      <c r="T208" s="105">
        <f t="shared" si="61"/>
        <v>0</v>
      </c>
      <c r="U208" s="105">
        <f t="shared" si="61"/>
        <v>0</v>
      </c>
      <c r="V208" s="105">
        <f t="shared" si="64"/>
        <v>0</v>
      </c>
      <c r="W208" s="105">
        <f t="shared" si="64"/>
        <v>0</v>
      </c>
      <c r="X208" s="105">
        <f t="shared" si="64"/>
        <v>0</v>
      </c>
      <c r="Y208" s="105">
        <f t="shared" si="64"/>
        <v>0</v>
      </c>
      <c r="Z208" s="105">
        <f t="shared" si="64"/>
        <v>0</v>
      </c>
      <c r="AA208" s="105">
        <f t="shared" si="64"/>
        <v>0</v>
      </c>
      <c r="AB208" s="105">
        <f t="shared" si="64"/>
        <v>0</v>
      </c>
      <c r="AC208" s="105">
        <f t="shared" si="64"/>
        <v>0</v>
      </c>
      <c r="AD208" s="105">
        <f t="shared" si="64"/>
        <v>0</v>
      </c>
      <c r="AE208" s="105">
        <f t="shared" si="64"/>
        <v>0</v>
      </c>
      <c r="AF208" s="105">
        <f t="shared" si="63"/>
        <v>0</v>
      </c>
    </row>
    <row r="209" spans="1:32" outlineLevel="2" x14ac:dyDescent="0.25">
      <c r="A209" s="103" t="str">
        <f t="shared" si="59"/>
        <v>RUSTONCommercial6YDOCC2W</v>
      </c>
      <c r="B209" s="103" t="s">
        <v>459</v>
      </c>
      <c r="C209" s="103" t="s">
        <v>460</v>
      </c>
      <c r="D209" s="127">
        <v>0</v>
      </c>
      <c r="E209" s="127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30">
        <f t="shared" si="60"/>
        <v>0</v>
      </c>
      <c r="S209" s="175"/>
      <c r="T209" s="105">
        <f t="shared" si="61"/>
        <v>0</v>
      </c>
      <c r="U209" s="105">
        <f t="shared" si="61"/>
        <v>0</v>
      </c>
      <c r="V209" s="105">
        <f t="shared" si="64"/>
        <v>0</v>
      </c>
      <c r="W209" s="105">
        <f t="shared" si="64"/>
        <v>0</v>
      </c>
      <c r="X209" s="105">
        <f t="shared" si="64"/>
        <v>0</v>
      </c>
      <c r="Y209" s="105">
        <f t="shared" si="64"/>
        <v>0</v>
      </c>
      <c r="Z209" s="105">
        <f t="shared" si="64"/>
        <v>0</v>
      </c>
      <c r="AA209" s="105">
        <f t="shared" si="64"/>
        <v>0</v>
      </c>
      <c r="AB209" s="105">
        <f t="shared" si="64"/>
        <v>0</v>
      </c>
      <c r="AC209" s="105">
        <f t="shared" si="64"/>
        <v>0</v>
      </c>
      <c r="AD209" s="105">
        <f t="shared" si="64"/>
        <v>0</v>
      </c>
      <c r="AE209" s="105">
        <f t="shared" si="64"/>
        <v>0</v>
      </c>
      <c r="AF209" s="105">
        <f t="shared" si="63"/>
        <v>0</v>
      </c>
    </row>
    <row r="210" spans="1:32" outlineLevel="2" x14ac:dyDescent="0.25">
      <c r="A210" s="103" t="str">
        <f t="shared" si="59"/>
        <v>RUSTONCommercial6YDOCC3W</v>
      </c>
      <c r="B210" s="103" t="s">
        <v>461</v>
      </c>
      <c r="C210" s="103" t="s">
        <v>462</v>
      </c>
      <c r="D210" s="127">
        <v>0</v>
      </c>
      <c r="E210" s="127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30">
        <f t="shared" si="60"/>
        <v>0</v>
      </c>
      <c r="S210" s="175"/>
      <c r="T210" s="105">
        <f t="shared" ref="T210:U220" si="65">+IFERROR(F210/$D210,0)</f>
        <v>0</v>
      </c>
      <c r="U210" s="105">
        <f t="shared" si="65"/>
        <v>0</v>
      </c>
      <c r="V210" s="105">
        <f t="shared" si="64"/>
        <v>0</v>
      </c>
      <c r="W210" s="105">
        <f t="shared" si="64"/>
        <v>0</v>
      </c>
      <c r="X210" s="105">
        <f t="shared" si="64"/>
        <v>0</v>
      </c>
      <c r="Y210" s="105">
        <f t="shared" si="64"/>
        <v>0</v>
      </c>
      <c r="Z210" s="105">
        <f t="shared" si="64"/>
        <v>0</v>
      </c>
      <c r="AA210" s="105">
        <f t="shared" si="64"/>
        <v>0</v>
      </c>
      <c r="AB210" s="105">
        <f t="shared" si="64"/>
        <v>0</v>
      </c>
      <c r="AC210" s="105">
        <f t="shared" si="64"/>
        <v>0</v>
      </c>
      <c r="AD210" s="105">
        <f t="shared" si="64"/>
        <v>0</v>
      </c>
      <c r="AE210" s="105">
        <f t="shared" si="64"/>
        <v>0</v>
      </c>
      <c r="AF210" s="105">
        <f t="shared" si="63"/>
        <v>0</v>
      </c>
    </row>
    <row r="211" spans="1:32" outlineLevel="2" x14ac:dyDescent="0.25">
      <c r="A211" s="103" t="str">
        <f t="shared" si="59"/>
        <v>RUSTONCommercial6YDOCC4W</v>
      </c>
      <c r="B211" s="103" t="s">
        <v>463</v>
      </c>
      <c r="C211" s="103" t="s">
        <v>464</v>
      </c>
      <c r="D211" s="127">
        <v>0</v>
      </c>
      <c r="E211" s="127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30">
        <f t="shared" si="60"/>
        <v>0</v>
      </c>
      <c r="S211" s="175"/>
      <c r="T211" s="105">
        <f t="shared" si="65"/>
        <v>0</v>
      </c>
      <c r="U211" s="105">
        <f t="shared" si="65"/>
        <v>0</v>
      </c>
      <c r="V211" s="105">
        <f t="shared" si="64"/>
        <v>0</v>
      </c>
      <c r="W211" s="105">
        <f t="shared" si="64"/>
        <v>0</v>
      </c>
      <c r="X211" s="105">
        <f t="shared" si="64"/>
        <v>0</v>
      </c>
      <c r="Y211" s="105">
        <f t="shared" si="64"/>
        <v>0</v>
      </c>
      <c r="Z211" s="105">
        <f t="shared" si="64"/>
        <v>0</v>
      </c>
      <c r="AA211" s="105">
        <f t="shared" si="64"/>
        <v>0</v>
      </c>
      <c r="AB211" s="105">
        <f t="shared" si="64"/>
        <v>0</v>
      </c>
      <c r="AC211" s="105">
        <f t="shared" si="64"/>
        <v>0</v>
      </c>
      <c r="AD211" s="105">
        <f t="shared" si="64"/>
        <v>0</v>
      </c>
      <c r="AE211" s="105">
        <f t="shared" si="64"/>
        <v>0</v>
      </c>
      <c r="AF211" s="105">
        <f t="shared" si="63"/>
        <v>0</v>
      </c>
    </row>
    <row r="212" spans="1:32" outlineLevel="2" x14ac:dyDescent="0.25">
      <c r="A212" s="103" t="str">
        <f t="shared" si="59"/>
        <v>RUSTONCommercial6YDOCC5W</v>
      </c>
      <c r="B212" s="103" t="s">
        <v>465</v>
      </c>
      <c r="C212" s="103" t="s">
        <v>466</v>
      </c>
      <c r="D212" s="127">
        <v>0</v>
      </c>
      <c r="E212" s="127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30">
        <f t="shared" si="60"/>
        <v>0</v>
      </c>
      <c r="S212" s="175"/>
      <c r="T212" s="105">
        <f t="shared" si="65"/>
        <v>0</v>
      </c>
      <c r="U212" s="105">
        <f t="shared" si="65"/>
        <v>0</v>
      </c>
      <c r="V212" s="105">
        <f t="shared" si="64"/>
        <v>0</v>
      </c>
      <c r="W212" s="105">
        <f t="shared" si="64"/>
        <v>0</v>
      </c>
      <c r="X212" s="105">
        <f t="shared" si="64"/>
        <v>0</v>
      </c>
      <c r="Y212" s="105">
        <f t="shared" si="64"/>
        <v>0</v>
      </c>
      <c r="Z212" s="105">
        <f t="shared" si="64"/>
        <v>0</v>
      </c>
      <c r="AA212" s="105">
        <f t="shared" si="64"/>
        <v>0</v>
      </c>
      <c r="AB212" s="105">
        <f t="shared" si="64"/>
        <v>0</v>
      </c>
      <c r="AC212" s="105">
        <f t="shared" si="64"/>
        <v>0</v>
      </c>
      <c r="AD212" s="105">
        <f t="shared" si="64"/>
        <v>0</v>
      </c>
      <c r="AE212" s="105">
        <f t="shared" si="64"/>
        <v>0</v>
      </c>
      <c r="AF212" s="105">
        <f t="shared" si="63"/>
        <v>0</v>
      </c>
    </row>
    <row r="213" spans="1:32" outlineLevel="2" x14ac:dyDescent="0.25">
      <c r="A213" s="103" t="str">
        <f t="shared" si="59"/>
        <v>RUSTONCommercial6YDOCCEW</v>
      </c>
      <c r="B213" s="103" t="s">
        <v>467</v>
      </c>
      <c r="C213" s="103" t="s">
        <v>468</v>
      </c>
      <c r="D213" s="127">
        <v>0</v>
      </c>
      <c r="E213" s="127">
        <v>0</v>
      </c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30">
        <f t="shared" si="60"/>
        <v>0</v>
      </c>
      <c r="S213" s="175"/>
      <c r="T213" s="105">
        <f t="shared" si="65"/>
        <v>0</v>
      </c>
      <c r="U213" s="105">
        <f t="shared" si="65"/>
        <v>0</v>
      </c>
      <c r="V213" s="105">
        <f t="shared" si="64"/>
        <v>0</v>
      </c>
      <c r="W213" s="105">
        <f t="shared" si="64"/>
        <v>0</v>
      </c>
      <c r="X213" s="105">
        <f t="shared" si="64"/>
        <v>0</v>
      </c>
      <c r="Y213" s="105">
        <f t="shared" si="64"/>
        <v>0</v>
      </c>
      <c r="Z213" s="105">
        <f t="shared" si="64"/>
        <v>0</v>
      </c>
      <c r="AA213" s="105">
        <f t="shared" si="64"/>
        <v>0</v>
      </c>
      <c r="AB213" s="105">
        <f t="shared" si="64"/>
        <v>0</v>
      </c>
      <c r="AC213" s="105">
        <f t="shared" si="64"/>
        <v>0</v>
      </c>
      <c r="AD213" s="105">
        <f t="shared" si="64"/>
        <v>0</v>
      </c>
      <c r="AE213" s="105">
        <f t="shared" si="64"/>
        <v>0</v>
      </c>
      <c r="AF213" s="105">
        <f t="shared" si="63"/>
        <v>0</v>
      </c>
    </row>
    <row r="214" spans="1:32" outlineLevel="2" x14ac:dyDescent="0.25">
      <c r="A214" s="103" t="str">
        <f t="shared" si="59"/>
        <v>RUSTONCommercial90COM1E</v>
      </c>
      <c r="B214" s="103" t="s">
        <v>469</v>
      </c>
      <c r="C214" s="103" t="s">
        <v>470</v>
      </c>
      <c r="D214" s="127">
        <v>0</v>
      </c>
      <c r="E214" s="127">
        <v>0</v>
      </c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30">
        <f t="shared" si="60"/>
        <v>0</v>
      </c>
      <c r="S214" s="175"/>
      <c r="T214" s="105">
        <f t="shared" si="65"/>
        <v>0</v>
      </c>
      <c r="U214" s="105">
        <f t="shared" si="65"/>
        <v>0</v>
      </c>
      <c r="V214" s="105">
        <f t="shared" si="64"/>
        <v>0</v>
      </c>
      <c r="W214" s="105">
        <f t="shared" si="64"/>
        <v>0</v>
      </c>
      <c r="X214" s="105">
        <f t="shared" si="64"/>
        <v>0</v>
      </c>
      <c r="Y214" s="105">
        <f t="shared" si="64"/>
        <v>0</v>
      </c>
      <c r="Z214" s="105">
        <f t="shared" si="64"/>
        <v>0</v>
      </c>
      <c r="AA214" s="105">
        <f t="shared" si="64"/>
        <v>0</v>
      </c>
      <c r="AB214" s="105">
        <f t="shared" si="64"/>
        <v>0</v>
      </c>
      <c r="AC214" s="105">
        <f t="shared" si="64"/>
        <v>0</v>
      </c>
      <c r="AD214" s="105">
        <f t="shared" si="64"/>
        <v>0</v>
      </c>
      <c r="AE214" s="105">
        <f t="shared" si="64"/>
        <v>0</v>
      </c>
      <c r="AF214" s="105">
        <f t="shared" si="63"/>
        <v>0</v>
      </c>
    </row>
    <row r="215" spans="1:32" outlineLevel="2" x14ac:dyDescent="0.25">
      <c r="A215" s="103" t="str">
        <f t="shared" si="59"/>
        <v>RUSTONCommercial90COM1W</v>
      </c>
      <c r="B215" s="103" t="s">
        <v>471</v>
      </c>
      <c r="C215" s="103" t="s">
        <v>472</v>
      </c>
      <c r="D215" s="127">
        <v>0</v>
      </c>
      <c r="E215" s="127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30">
        <f t="shared" si="60"/>
        <v>0</v>
      </c>
      <c r="S215" s="175"/>
      <c r="T215" s="105">
        <f t="shared" si="65"/>
        <v>0</v>
      </c>
      <c r="U215" s="105">
        <f t="shared" si="65"/>
        <v>0</v>
      </c>
      <c r="V215" s="105">
        <f t="shared" si="64"/>
        <v>0</v>
      </c>
      <c r="W215" s="105">
        <f t="shared" si="64"/>
        <v>0</v>
      </c>
      <c r="X215" s="105">
        <f t="shared" si="64"/>
        <v>0</v>
      </c>
      <c r="Y215" s="105">
        <f t="shared" si="64"/>
        <v>0</v>
      </c>
      <c r="Z215" s="105">
        <f t="shared" si="64"/>
        <v>0</v>
      </c>
      <c r="AA215" s="105">
        <f t="shared" si="64"/>
        <v>0</v>
      </c>
      <c r="AB215" s="105">
        <f t="shared" si="64"/>
        <v>0</v>
      </c>
      <c r="AC215" s="105">
        <f t="shared" si="64"/>
        <v>0</v>
      </c>
      <c r="AD215" s="105">
        <f t="shared" si="64"/>
        <v>0</v>
      </c>
      <c r="AE215" s="105">
        <f t="shared" si="64"/>
        <v>0</v>
      </c>
      <c r="AF215" s="105">
        <f t="shared" si="63"/>
        <v>0</v>
      </c>
    </row>
    <row r="216" spans="1:32" outlineLevel="2" x14ac:dyDescent="0.25">
      <c r="A216" s="103" t="str">
        <f t="shared" si="59"/>
        <v>RUSTONCommercial90COM2W</v>
      </c>
      <c r="B216" s="103" t="s">
        <v>473</v>
      </c>
      <c r="C216" s="103" t="s">
        <v>474</v>
      </c>
      <c r="D216" s="127">
        <v>0</v>
      </c>
      <c r="E216" s="127">
        <v>0</v>
      </c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30">
        <f t="shared" si="60"/>
        <v>0</v>
      </c>
      <c r="S216" s="175"/>
      <c r="T216" s="105">
        <f t="shared" si="65"/>
        <v>0</v>
      </c>
      <c r="U216" s="105">
        <f t="shared" si="65"/>
        <v>0</v>
      </c>
      <c r="V216" s="105">
        <f t="shared" si="64"/>
        <v>0</v>
      </c>
      <c r="W216" s="105">
        <f t="shared" si="64"/>
        <v>0</v>
      </c>
      <c r="X216" s="105">
        <f t="shared" si="64"/>
        <v>0</v>
      </c>
      <c r="Y216" s="105">
        <f t="shared" si="64"/>
        <v>0</v>
      </c>
      <c r="Z216" s="105">
        <f t="shared" si="64"/>
        <v>0</v>
      </c>
      <c r="AA216" s="105">
        <f t="shared" si="64"/>
        <v>0</v>
      </c>
      <c r="AB216" s="105">
        <f t="shared" si="64"/>
        <v>0</v>
      </c>
      <c r="AC216" s="105">
        <f t="shared" si="64"/>
        <v>0</v>
      </c>
      <c r="AD216" s="105">
        <f t="shared" si="64"/>
        <v>0</v>
      </c>
      <c r="AE216" s="105">
        <f t="shared" si="64"/>
        <v>0</v>
      </c>
      <c r="AF216" s="105">
        <f t="shared" si="63"/>
        <v>0</v>
      </c>
    </row>
    <row r="217" spans="1:32" outlineLevel="2" x14ac:dyDescent="0.25">
      <c r="A217" s="103" t="str">
        <f t="shared" si="59"/>
        <v>RUSTONCommercial90FOOD1E</v>
      </c>
      <c r="B217" s="103" t="s">
        <v>475</v>
      </c>
      <c r="C217" s="103" t="s">
        <v>476</v>
      </c>
      <c r="D217" s="127">
        <v>0</v>
      </c>
      <c r="E217" s="127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30">
        <f t="shared" si="60"/>
        <v>0</v>
      </c>
      <c r="S217" s="175"/>
      <c r="T217" s="105">
        <f t="shared" si="65"/>
        <v>0</v>
      </c>
      <c r="U217" s="105">
        <f t="shared" si="65"/>
        <v>0</v>
      </c>
      <c r="V217" s="105">
        <f t="shared" si="64"/>
        <v>0</v>
      </c>
      <c r="W217" s="105">
        <f t="shared" si="64"/>
        <v>0</v>
      </c>
      <c r="X217" s="105">
        <f t="shared" si="64"/>
        <v>0</v>
      </c>
      <c r="Y217" s="105">
        <f t="shared" si="64"/>
        <v>0</v>
      </c>
      <c r="Z217" s="105">
        <f t="shared" si="64"/>
        <v>0</v>
      </c>
      <c r="AA217" s="105">
        <f t="shared" si="64"/>
        <v>0</v>
      </c>
      <c r="AB217" s="105">
        <f t="shared" si="64"/>
        <v>0</v>
      </c>
      <c r="AC217" s="105">
        <f t="shared" si="64"/>
        <v>0</v>
      </c>
      <c r="AD217" s="105">
        <f t="shared" si="64"/>
        <v>0</v>
      </c>
      <c r="AE217" s="105">
        <f t="shared" si="64"/>
        <v>0</v>
      </c>
      <c r="AF217" s="105">
        <f t="shared" si="63"/>
        <v>0</v>
      </c>
    </row>
    <row r="218" spans="1:32" outlineLevel="2" x14ac:dyDescent="0.25">
      <c r="A218" s="103" t="str">
        <f t="shared" si="59"/>
        <v>RUSTONCommercial96FOOD1W</v>
      </c>
      <c r="B218" s="103" t="s">
        <v>477</v>
      </c>
      <c r="C218" s="103" t="s">
        <v>478</v>
      </c>
      <c r="D218" s="127">
        <v>0</v>
      </c>
      <c r="E218" s="127">
        <v>0</v>
      </c>
      <c r="F218" s="12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30">
        <f t="shared" si="60"/>
        <v>0</v>
      </c>
      <c r="S218" s="175"/>
      <c r="T218" s="105">
        <f t="shared" si="65"/>
        <v>0</v>
      </c>
      <c r="U218" s="105">
        <f t="shared" si="65"/>
        <v>0</v>
      </c>
      <c r="V218" s="105">
        <f t="shared" si="64"/>
        <v>0</v>
      </c>
      <c r="W218" s="105">
        <f t="shared" si="64"/>
        <v>0</v>
      </c>
      <c r="X218" s="105">
        <f t="shared" si="64"/>
        <v>0</v>
      </c>
      <c r="Y218" s="105">
        <f t="shared" si="64"/>
        <v>0</v>
      </c>
      <c r="Z218" s="105">
        <f t="shared" si="64"/>
        <v>0</v>
      </c>
      <c r="AA218" s="105">
        <f t="shared" si="64"/>
        <v>0</v>
      </c>
      <c r="AB218" s="105">
        <f t="shared" si="64"/>
        <v>0</v>
      </c>
      <c r="AC218" s="105">
        <f t="shared" si="64"/>
        <v>0</v>
      </c>
      <c r="AD218" s="105">
        <f t="shared" si="64"/>
        <v>0</v>
      </c>
      <c r="AE218" s="105">
        <f t="shared" si="64"/>
        <v>0</v>
      </c>
      <c r="AF218" s="105">
        <f t="shared" si="63"/>
        <v>0</v>
      </c>
    </row>
    <row r="219" spans="1:32" outlineLevel="2" x14ac:dyDescent="0.25">
      <c r="A219" s="103" t="str">
        <f t="shared" si="59"/>
        <v>RUSTONCommercialRECYCOMPHR</v>
      </c>
      <c r="B219" s="103" t="s">
        <v>481</v>
      </c>
      <c r="C219" s="103" t="s">
        <v>482</v>
      </c>
      <c r="D219" s="127">
        <v>0</v>
      </c>
      <c r="E219" s="127">
        <v>0</v>
      </c>
      <c r="F219" s="129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0</v>
      </c>
      <c r="P219" s="129">
        <v>0</v>
      </c>
      <c r="Q219" s="129">
        <v>0</v>
      </c>
      <c r="R219" s="130">
        <f t="shared" si="60"/>
        <v>0</v>
      </c>
      <c r="S219" s="175"/>
      <c r="T219" s="105">
        <f t="shared" si="65"/>
        <v>0</v>
      </c>
      <c r="U219" s="105">
        <f t="shared" si="65"/>
        <v>0</v>
      </c>
      <c r="V219" s="105">
        <f t="shared" si="64"/>
        <v>0</v>
      </c>
      <c r="W219" s="105">
        <f t="shared" si="64"/>
        <v>0</v>
      </c>
      <c r="X219" s="105">
        <f t="shared" si="64"/>
        <v>0</v>
      </c>
      <c r="Y219" s="105">
        <f t="shared" si="64"/>
        <v>0</v>
      </c>
      <c r="Z219" s="105">
        <f t="shared" si="64"/>
        <v>0</v>
      </c>
      <c r="AA219" s="105">
        <f t="shared" si="64"/>
        <v>0</v>
      </c>
      <c r="AB219" s="105">
        <f t="shared" si="64"/>
        <v>0</v>
      </c>
      <c r="AC219" s="105">
        <f t="shared" si="64"/>
        <v>0</v>
      </c>
      <c r="AD219" s="105">
        <f t="shared" si="64"/>
        <v>0</v>
      </c>
      <c r="AE219" s="105">
        <f t="shared" si="64"/>
        <v>0</v>
      </c>
      <c r="AF219" s="105">
        <f t="shared" si="63"/>
        <v>0</v>
      </c>
    </row>
    <row r="220" spans="1:32" outlineLevel="2" x14ac:dyDescent="0.25">
      <c r="A220" s="103" t="str">
        <f t="shared" si="59"/>
        <v>RUSTONCommercialRECYSVC</v>
      </c>
      <c r="B220" s="103" t="s">
        <v>479</v>
      </c>
      <c r="C220" s="103" t="s">
        <v>480</v>
      </c>
      <c r="D220" s="127">
        <v>0</v>
      </c>
      <c r="E220" s="127">
        <v>0</v>
      </c>
      <c r="F220" s="129">
        <v>0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29">
        <v>0</v>
      </c>
      <c r="O220" s="129">
        <v>0</v>
      </c>
      <c r="P220" s="129">
        <v>0</v>
      </c>
      <c r="Q220" s="129">
        <v>0</v>
      </c>
      <c r="R220" s="130">
        <f t="shared" si="60"/>
        <v>0</v>
      </c>
      <c r="S220" s="175"/>
      <c r="T220" s="105">
        <f t="shared" si="65"/>
        <v>0</v>
      </c>
      <c r="U220" s="105">
        <f t="shared" si="65"/>
        <v>0</v>
      </c>
      <c r="V220" s="105">
        <f t="shared" si="64"/>
        <v>0</v>
      </c>
      <c r="W220" s="105">
        <f t="shared" si="64"/>
        <v>0</v>
      </c>
      <c r="X220" s="105">
        <f t="shared" si="64"/>
        <v>0</v>
      </c>
      <c r="Y220" s="105">
        <f t="shared" si="64"/>
        <v>0</v>
      </c>
      <c r="Z220" s="105">
        <f t="shared" si="64"/>
        <v>0</v>
      </c>
      <c r="AA220" s="105">
        <f t="shared" si="64"/>
        <v>0</v>
      </c>
      <c r="AB220" s="105">
        <f t="shared" si="64"/>
        <v>0</v>
      </c>
      <c r="AC220" s="105">
        <f t="shared" si="64"/>
        <v>0</v>
      </c>
      <c r="AD220" s="105">
        <f t="shared" si="64"/>
        <v>0</v>
      </c>
      <c r="AE220" s="105">
        <f t="shared" si="64"/>
        <v>0</v>
      </c>
      <c r="AF220" s="105">
        <f t="shared" si="63"/>
        <v>0</v>
      </c>
    </row>
    <row r="221" spans="1:32" outlineLevel="1" x14ac:dyDescent="0.25">
      <c r="D221" s="127"/>
      <c r="E221" s="127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30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</row>
    <row r="222" spans="1:32" outlineLevel="1" x14ac:dyDescent="0.25">
      <c r="C222" s="135" t="s">
        <v>486</v>
      </c>
      <c r="D222" s="127"/>
      <c r="E222" s="127"/>
      <c r="F222" s="136">
        <f t="shared" ref="F222:R222" si="66">SUM(F188:F221)</f>
        <v>0</v>
      </c>
      <c r="G222" s="136">
        <f t="shared" si="66"/>
        <v>0</v>
      </c>
      <c r="H222" s="136">
        <f t="shared" si="66"/>
        <v>0</v>
      </c>
      <c r="I222" s="136">
        <f t="shared" si="66"/>
        <v>0</v>
      </c>
      <c r="J222" s="136">
        <f t="shared" si="66"/>
        <v>0</v>
      </c>
      <c r="K222" s="136">
        <f t="shared" si="66"/>
        <v>0</v>
      </c>
      <c r="L222" s="136">
        <f t="shared" si="66"/>
        <v>0</v>
      </c>
      <c r="M222" s="136">
        <f t="shared" si="66"/>
        <v>0</v>
      </c>
      <c r="N222" s="136">
        <f t="shared" si="66"/>
        <v>0</v>
      </c>
      <c r="O222" s="136">
        <f t="shared" si="66"/>
        <v>0</v>
      </c>
      <c r="P222" s="136">
        <f t="shared" si="66"/>
        <v>0</v>
      </c>
      <c r="Q222" s="136">
        <f t="shared" si="66"/>
        <v>0</v>
      </c>
      <c r="R222" s="136">
        <f t="shared" si="66"/>
        <v>0</v>
      </c>
      <c r="T222" s="137">
        <f>SUM(T188:T218,T220)</f>
        <v>0</v>
      </c>
      <c r="U222" s="137">
        <f t="shared" ref="U222:AF222" si="67">SUM(U188:U218,U220)</f>
        <v>0</v>
      </c>
      <c r="V222" s="137">
        <f t="shared" si="67"/>
        <v>0</v>
      </c>
      <c r="W222" s="137">
        <f t="shared" si="67"/>
        <v>0</v>
      </c>
      <c r="X222" s="137">
        <f t="shared" si="67"/>
        <v>0</v>
      </c>
      <c r="Y222" s="137">
        <f t="shared" si="67"/>
        <v>0</v>
      </c>
      <c r="Z222" s="137">
        <f t="shared" si="67"/>
        <v>0</v>
      </c>
      <c r="AA222" s="137">
        <f t="shared" si="67"/>
        <v>0</v>
      </c>
      <c r="AB222" s="137">
        <f t="shared" si="67"/>
        <v>0</v>
      </c>
      <c r="AC222" s="137">
        <f t="shared" si="67"/>
        <v>0</v>
      </c>
      <c r="AD222" s="137">
        <f t="shared" si="67"/>
        <v>0</v>
      </c>
      <c r="AE222" s="137">
        <f t="shared" si="67"/>
        <v>0</v>
      </c>
      <c r="AF222" s="137">
        <f t="shared" si="67"/>
        <v>0</v>
      </c>
    </row>
    <row r="223" spans="1:32" outlineLevel="1" x14ac:dyDescent="0.25">
      <c r="C223" s="135"/>
      <c r="D223" s="127"/>
      <c r="E223" s="127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30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  <c r="AE223" s="105"/>
      <c r="AF223" s="105"/>
    </row>
    <row r="224" spans="1:32" outlineLevel="1" x14ac:dyDescent="0.25">
      <c r="A224" s="103" t="s">
        <v>863</v>
      </c>
      <c r="B224" s="7" t="s">
        <v>488</v>
      </c>
      <c r="C224" s="135"/>
      <c r="D224" s="127"/>
      <c r="E224" s="127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30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  <c r="AE224" s="105"/>
      <c r="AF224" s="105"/>
    </row>
    <row r="225" spans="1:32" outlineLevel="2" x14ac:dyDescent="0.25">
      <c r="A225" s="103" t="str">
        <f t="shared" ref="A225:A274" si="68">+$A$4&amp;$A$224&amp;B225</f>
        <v>RUSTONMulti-Family32MW1</v>
      </c>
      <c r="B225" s="103" t="s">
        <v>489</v>
      </c>
      <c r="C225" s="103" t="s">
        <v>490</v>
      </c>
      <c r="D225" s="127">
        <v>0</v>
      </c>
      <c r="E225" s="127">
        <v>0</v>
      </c>
      <c r="F225" s="129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30">
        <f t="shared" ref="R225:R274" si="69">+SUM(F225:Q225)</f>
        <v>0</v>
      </c>
      <c r="S225" s="175"/>
      <c r="T225" s="105">
        <f t="shared" ref="T225:U246" si="70">+IFERROR(F225/$D225,0)</f>
        <v>0</v>
      </c>
      <c r="U225" s="105">
        <f t="shared" si="70"/>
        <v>0</v>
      </c>
      <c r="V225" s="105">
        <f>+IFERROR(H225/$E225,0)</f>
        <v>0</v>
      </c>
      <c r="W225" s="105">
        <f t="shared" ref="W225:AE240" si="71">+IFERROR(I225/$E225,0)</f>
        <v>0</v>
      </c>
      <c r="X225" s="105">
        <f t="shared" si="71"/>
        <v>0</v>
      </c>
      <c r="Y225" s="105">
        <f t="shared" si="71"/>
        <v>0</v>
      </c>
      <c r="Z225" s="105">
        <f t="shared" si="71"/>
        <v>0</v>
      </c>
      <c r="AA225" s="105">
        <f t="shared" si="71"/>
        <v>0</v>
      </c>
      <c r="AB225" s="105">
        <f t="shared" si="71"/>
        <v>0</v>
      </c>
      <c r="AC225" s="105">
        <f t="shared" si="71"/>
        <v>0</v>
      </c>
      <c r="AD225" s="105">
        <f t="shared" si="71"/>
        <v>0</v>
      </c>
      <c r="AE225" s="105">
        <f t="shared" si="71"/>
        <v>0</v>
      </c>
      <c r="AF225" s="105">
        <f t="shared" ref="AF225:AF274" si="72">+SUM(T225:AE225)/$AD$2</f>
        <v>0</v>
      </c>
    </row>
    <row r="226" spans="1:32" outlineLevel="2" x14ac:dyDescent="0.25">
      <c r="A226" s="103" t="str">
        <f t="shared" si="68"/>
        <v>RUSTONMulti-Family32MW1NR</v>
      </c>
      <c r="B226" s="103" t="s">
        <v>491</v>
      </c>
      <c r="C226" s="103" t="s">
        <v>492</v>
      </c>
      <c r="D226" s="127">
        <v>0</v>
      </c>
      <c r="E226" s="127">
        <v>0</v>
      </c>
      <c r="F226" s="12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30">
        <f t="shared" si="69"/>
        <v>0</v>
      </c>
      <c r="S226" s="175"/>
      <c r="T226" s="105">
        <f t="shared" si="70"/>
        <v>0</v>
      </c>
      <c r="U226" s="105">
        <f t="shared" si="70"/>
        <v>0</v>
      </c>
      <c r="V226" s="105">
        <f t="shared" ref="V226:AE264" si="73">+IFERROR(H226/$E226,0)</f>
        <v>0</v>
      </c>
      <c r="W226" s="105">
        <f t="shared" si="71"/>
        <v>0</v>
      </c>
      <c r="X226" s="105">
        <f t="shared" si="71"/>
        <v>0</v>
      </c>
      <c r="Y226" s="105">
        <f t="shared" si="71"/>
        <v>0</v>
      </c>
      <c r="Z226" s="105">
        <f t="shared" si="71"/>
        <v>0</v>
      </c>
      <c r="AA226" s="105">
        <f t="shared" si="71"/>
        <v>0</v>
      </c>
      <c r="AB226" s="105">
        <f t="shared" si="71"/>
        <v>0</v>
      </c>
      <c r="AC226" s="105">
        <f t="shared" si="71"/>
        <v>0</v>
      </c>
      <c r="AD226" s="105">
        <f t="shared" si="71"/>
        <v>0</v>
      </c>
      <c r="AE226" s="105">
        <f t="shared" si="71"/>
        <v>0</v>
      </c>
      <c r="AF226" s="105">
        <f t="shared" si="72"/>
        <v>0</v>
      </c>
    </row>
    <row r="227" spans="1:32" outlineLevel="2" x14ac:dyDescent="0.25">
      <c r="A227" s="103" t="str">
        <f t="shared" si="68"/>
        <v>RUSTONMulti-Family32MW2</v>
      </c>
      <c r="B227" s="103" t="s">
        <v>493</v>
      </c>
      <c r="C227" s="103" t="s">
        <v>494</v>
      </c>
      <c r="D227" s="127">
        <v>0</v>
      </c>
      <c r="E227" s="127">
        <v>0</v>
      </c>
      <c r="F227" s="12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30">
        <f t="shared" si="69"/>
        <v>0</v>
      </c>
      <c r="S227" s="175"/>
      <c r="T227" s="105">
        <f t="shared" si="70"/>
        <v>0</v>
      </c>
      <c r="U227" s="105">
        <f t="shared" si="70"/>
        <v>0</v>
      </c>
      <c r="V227" s="105">
        <f t="shared" si="73"/>
        <v>0</v>
      </c>
      <c r="W227" s="105">
        <f t="shared" si="71"/>
        <v>0</v>
      </c>
      <c r="X227" s="105">
        <f t="shared" si="71"/>
        <v>0</v>
      </c>
      <c r="Y227" s="105">
        <f t="shared" si="71"/>
        <v>0</v>
      </c>
      <c r="Z227" s="105">
        <f t="shared" si="71"/>
        <v>0</v>
      </c>
      <c r="AA227" s="105">
        <f t="shared" si="71"/>
        <v>0</v>
      </c>
      <c r="AB227" s="105">
        <f t="shared" si="71"/>
        <v>0</v>
      </c>
      <c r="AC227" s="105">
        <f t="shared" si="71"/>
        <v>0</v>
      </c>
      <c r="AD227" s="105">
        <f t="shared" si="71"/>
        <v>0</v>
      </c>
      <c r="AE227" s="105">
        <f t="shared" si="71"/>
        <v>0</v>
      </c>
      <c r="AF227" s="105">
        <f t="shared" si="72"/>
        <v>0</v>
      </c>
    </row>
    <row r="228" spans="1:32" outlineLevel="2" x14ac:dyDescent="0.25">
      <c r="A228" s="103" t="str">
        <f t="shared" si="68"/>
        <v>RUSTONMulti-Family32MW3</v>
      </c>
      <c r="B228" s="103" t="s">
        <v>495</v>
      </c>
      <c r="C228" s="103" t="s">
        <v>496</v>
      </c>
      <c r="D228" s="127">
        <v>0</v>
      </c>
      <c r="E228" s="127">
        <v>0</v>
      </c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30">
        <f t="shared" si="69"/>
        <v>0</v>
      </c>
      <c r="S228" s="175"/>
      <c r="T228" s="105">
        <f t="shared" si="70"/>
        <v>0</v>
      </c>
      <c r="U228" s="105">
        <f t="shared" si="70"/>
        <v>0</v>
      </c>
      <c r="V228" s="105">
        <f t="shared" si="73"/>
        <v>0</v>
      </c>
      <c r="W228" s="105">
        <f t="shared" si="71"/>
        <v>0</v>
      </c>
      <c r="X228" s="105">
        <f t="shared" si="71"/>
        <v>0</v>
      </c>
      <c r="Y228" s="105">
        <f t="shared" si="71"/>
        <v>0</v>
      </c>
      <c r="Z228" s="105">
        <f t="shared" si="71"/>
        <v>0</v>
      </c>
      <c r="AA228" s="105">
        <f t="shared" si="71"/>
        <v>0</v>
      </c>
      <c r="AB228" s="105">
        <f t="shared" si="71"/>
        <v>0</v>
      </c>
      <c r="AC228" s="105">
        <f t="shared" si="71"/>
        <v>0</v>
      </c>
      <c r="AD228" s="105">
        <f t="shared" si="71"/>
        <v>0</v>
      </c>
      <c r="AE228" s="105">
        <f t="shared" si="71"/>
        <v>0</v>
      </c>
      <c r="AF228" s="105">
        <f t="shared" si="72"/>
        <v>0</v>
      </c>
    </row>
    <row r="229" spans="1:32" outlineLevel="2" x14ac:dyDescent="0.25">
      <c r="A229" s="103" t="str">
        <f t="shared" si="68"/>
        <v>RUSTONMulti-Family32MW3NR</v>
      </c>
      <c r="B229" s="103" t="s">
        <v>497</v>
      </c>
      <c r="C229" s="103" t="s">
        <v>498</v>
      </c>
      <c r="D229" s="127">
        <v>0</v>
      </c>
      <c r="E229" s="127">
        <v>0</v>
      </c>
      <c r="F229" s="12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30">
        <f t="shared" si="69"/>
        <v>0</v>
      </c>
      <c r="S229" s="175"/>
      <c r="T229" s="105">
        <f t="shared" si="70"/>
        <v>0</v>
      </c>
      <c r="U229" s="105">
        <f t="shared" si="70"/>
        <v>0</v>
      </c>
      <c r="V229" s="105">
        <f t="shared" si="73"/>
        <v>0</v>
      </c>
      <c r="W229" s="105">
        <f t="shared" si="71"/>
        <v>0</v>
      </c>
      <c r="X229" s="105">
        <f t="shared" si="71"/>
        <v>0</v>
      </c>
      <c r="Y229" s="105">
        <f t="shared" si="71"/>
        <v>0</v>
      </c>
      <c r="Z229" s="105">
        <f t="shared" si="71"/>
        <v>0</v>
      </c>
      <c r="AA229" s="105">
        <f t="shared" si="71"/>
        <v>0</v>
      </c>
      <c r="AB229" s="105">
        <f t="shared" si="71"/>
        <v>0</v>
      </c>
      <c r="AC229" s="105">
        <f t="shared" si="71"/>
        <v>0</v>
      </c>
      <c r="AD229" s="105">
        <f t="shared" si="71"/>
        <v>0</v>
      </c>
      <c r="AE229" s="105">
        <f t="shared" si="71"/>
        <v>0</v>
      </c>
      <c r="AF229" s="105">
        <f t="shared" si="72"/>
        <v>0</v>
      </c>
    </row>
    <row r="230" spans="1:32" outlineLevel="2" x14ac:dyDescent="0.25">
      <c r="A230" s="103" t="str">
        <f t="shared" si="68"/>
        <v>RUSTONMulti-Family32MW4</v>
      </c>
      <c r="B230" s="103" t="s">
        <v>499</v>
      </c>
      <c r="C230" s="103" t="s">
        <v>500</v>
      </c>
      <c r="D230" s="127">
        <v>0</v>
      </c>
      <c r="E230" s="127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30">
        <f t="shared" si="69"/>
        <v>0</v>
      </c>
      <c r="S230" s="175"/>
      <c r="T230" s="105">
        <f t="shared" si="70"/>
        <v>0</v>
      </c>
      <c r="U230" s="105">
        <f t="shared" si="70"/>
        <v>0</v>
      </c>
      <c r="V230" s="105">
        <f t="shared" si="73"/>
        <v>0</v>
      </c>
      <c r="W230" s="105">
        <f t="shared" si="71"/>
        <v>0</v>
      </c>
      <c r="X230" s="105">
        <f t="shared" si="71"/>
        <v>0</v>
      </c>
      <c r="Y230" s="105">
        <f t="shared" si="71"/>
        <v>0</v>
      </c>
      <c r="Z230" s="105">
        <f t="shared" si="71"/>
        <v>0</v>
      </c>
      <c r="AA230" s="105">
        <f t="shared" si="71"/>
        <v>0</v>
      </c>
      <c r="AB230" s="105">
        <f t="shared" si="71"/>
        <v>0</v>
      </c>
      <c r="AC230" s="105">
        <f t="shared" si="71"/>
        <v>0</v>
      </c>
      <c r="AD230" s="105">
        <f t="shared" si="71"/>
        <v>0</v>
      </c>
      <c r="AE230" s="105">
        <f t="shared" si="71"/>
        <v>0</v>
      </c>
      <c r="AF230" s="105">
        <f t="shared" si="72"/>
        <v>0</v>
      </c>
    </row>
    <row r="231" spans="1:32" outlineLevel="2" x14ac:dyDescent="0.25">
      <c r="A231" s="103" t="str">
        <f t="shared" si="68"/>
        <v>RUSTONMulti-Family32MW4NR</v>
      </c>
      <c r="B231" s="103" t="s">
        <v>501</v>
      </c>
      <c r="C231" s="103" t="s">
        <v>502</v>
      </c>
      <c r="D231" s="127">
        <v>0</v>
      </c>
      <c r="E231" s="127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30">
        <f t="shared" si="69"/>
        <v>0</v>
      </c>
      <c r="S231" s="175"/>
      <c r="T231" s="105">
        <f t="shared" si="70"/>
        <v>0</v>
      </c>
      <c r="U231" s="105">
        <f t="shared" si="70"/>
        <v>0</v>
      </c>
      <c r="V231" s="105">
        <f t="shared" si="73"/>
        <v>0</v>
      </c>
      <c r="W231" s="105">
        <f t="shared" si="71"/>
        <v>0</v>
      </c>
      <c r="X231" s="105">
        <f t="shared" si="71"/>
        <v>0</v>
      </c>
      <c r="Y231" s="105">
        <f t="shared" si="71"/>
        <v>0</v>
      </c>
      <c r="Z231" s="105">
        <f t="shared" si="71"/>
        <v>0</v>
      </c>
      <c r="AA231" s="105">
        <f t="shared" si="71"/>
        <v>0</v>
      </c>
      <c r="AB231" s="105">
        <f t="shared" si="71"/>
        <v>0</v>
      </c>
      <c r="AC231" s="105">
        <f t="shared" si="71"/>
        <v>0</v>
      </c>
      <c r="AD231" s="105">
        <f t="shared" si="71"/>
        <v>0</v>
      </c>
      <c r="AE231" s="105">
        <f t="shared" si="71"/>
        <v>0</v>
      </c>
      <c r="AF231" s="105">
        <f t="shared" si="72"/>
        <v>0</v>
      </c>
    </row>
    <row r="232" spans="1:32" outlineLevel="2" x14ac:dyDescent="0.25">
      <c r="A232" s="103" t="str">
        <f t="shared" si="68"/>
        <v>RUSTONMulti-Family32MW5</v>
      </c>
      <c r="B232" s="103" t="s">
        <v>503</v>
      </c>
      <c r="C232" s="103" t="s">
        <v>504</v>
      </c>
      <c r="D232" s="127">
        <v>0</v>
      </c>
      <c r="E232" s="127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30">
        <f t="shared" si="69"/>
        <v>0</v>
      </c>
      <c r="S232" s="175"/>
      <c r="T232" s="105">
        <f t="shared" si="70"/>
        <v>0</v>
      </c>
      <c r="U232" s="105">
        <f t="shared" si="70"/>
        <v>0</v>
      </c>
      <c r="V232" s="105">
        <f t="shared" si="73"/>
        <v>0</v>
      </c>
      <c r="W232" s="105">
        <f t="shared" si="71"/>
        <v>0</v>
      </c>
      <c r="X232" s="105">
        <f t="shared" si="71"/>
        <v>0</v>
      </c>
      <c r="Y232" s="105">
        <f t="shared" si="71"/>
        <v>0</v>
      </c>
      <c r="Z232" s="105">
        <f t="shared" si="71"/>
        <v>0</v>
      </c>
      <c r="AA232" s="105">
        <f t="shared" si="71"/>
        <v>0</v>
      </c>
      <c r="AB232" s="105">
        <f t="shared" si="71"/>
        <v>0</v>
      </c>
      <c r="AC232" s="105">
        <f t="shared" si="71"/>
        <v>0</v>
      </c>
      <c r="AD232" s="105">
        <f t="shared" si="71"/>
        <v>0</v>
      </c>
      <c r="AE232" s="105">
        <f t="shared" si="71"/>
        <v>0</v>
      </c>
      <c r="AF232" s="105">
        <f t="shared" si="72"/>
        <v>0</v>
      </c>
    </row>
    <row r="233" spans="1:32" outlineLevel="2" x14ac:dyDescent="0.25">
      <c r="A233" s="103" t="str">
        <f t="shared" si="68"/>
        <v>RUSTONMulti-FamilyMIMPCN</v>
      </c>
      <c r="B233" s="103" t="s">
        <v>571</v>
      </c>
      <c r="C233" s="103" t="s">
        <v>572</v>
      </c>
      <c r="D233" s="127">
        <v>0</v>
      </c>
      <c r="E233" s="127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30">
        <f t="shared" si="69"/>
        <v>0</v>
      </c>
      <c r="S233" s="175"/>
      <c r="T233" s="105">
        <f t="shared" si="70"/>
        <v>0</v>
      </c>
      <c r="U233" s="105">
        <f t="shared" si="70"/>
        <v>0</v>
      </c>
      <c r="V233" s="105">
        <f t="shared" si="73"/>
        <v>0</v>
      </c>
      <c r="W233" s="105">
        <f t="shared" si="71"/>
        <v>0</v>
      </c>
      <c r="X233" s="105">
        <f t="shared" si="71"/>
        <v>0</v>
      </c>
      <c r="Y233" s="105">
        <f t="shared" si="71"/>
        <v>0</v>
      </c>
      <c r="Z233" s="105">
        <f t="shared" si="71"/>
        <v>0</v>
      </c>
      <c r="AA233" s="105">
        <f t="shared" si="71"/>
        <v>0</v>
      </c>
      <c r="AB233" s="105">
        <f t="shared" si="71"/>
        <v>0</v>
      </c>
      <c r="AC233" s="105">
        <f t="shared" si="71"/>
        <v>0</v>
      </c>
      <c r="AD233" s="105">
        <f t="shared" si="71"/>
        <v>0</v>
      </c>
      <c r="AE233" s="105">
        <f t="shared" si="71"/>
        <v>0</v>
      </c>
      <c r="AF233" s="105">
        <f t="shared" si="72"/>
        <v>0</v>
      </c>
    </row>
    <row r="234" spans="1:32" outlineLevel="2" x14ac:dyDescent="0.25">
      <c r="A234" s="103" t="str">
        <f t="shared" si="68"/>
        <v>RUSTONMulti-Family35MW1</v>
      </c>
      <c r="B234" s="103" t="s">
        <v>505</v>
      </c>
      <c r="C234" s="103" t="s">
        <v>506</v>
      </c>
      <c r="D234" s="127">
        <v>0</v>
      </c>
      <c r="E234" s="127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30">
        <f t="shared" si="69"/>
        <v>0</v>
      </c>
      <c r="S234" s="175"/>
      <c r="T234" s="105">
        <f t="shared" si="70"/>
        <v>0</v>
      </c>
      <c r="U234" s="105">
        <f t="shared" si="70"/>
        <v>0</v>
      </c>
      <c r="V234" s="105">
        <f t="shared" si="73"/>
        <v>0</v>
      </c>
      <c r="W234" s="105">
        <f t="shared" si="71"/>
        <v>0</v>
      </c>
      <c r="X234" s="105">
        <f t="shared" si="71"/>
        <v>0</v>
      </c>
      <c r="Y234" s="105">
        <f t="shared" si="71"/>
        <v>0</v>
      </c>
      <c r="Z234" s="105">
        <f t="shared" si="71"/>
        <v>0</v>
      </c>
      <c r="AA234" s="105">
        <f t="shared" si="71"/>
        <v>0</v>
      </c>
      <c r="AB234" s="105">
        <f t="shared" si="71"/>
        <v>0</v>
      </c>
      <c r="AC234" s="105">
        <f t="shared" si="71"/>
        <v>0</v>
      </c>
      <c r="AD234" s="105">
        <f t="shared" si="71"/>
        <v>0</v>
      </c>
      <c r="AE234" s="105">
        <f t="shared" si="71"/>
        <v>0</v>
      </c>
      <c r="AF234" s="105">
        <f t="shared" si="72"/>
        <v>0</v>
      </c>
    </row>
    <row r="235" spans="1:32" outlineLevel="2" x14ac:dyDescent="0.25">
      <c r="A235" s="103" t="str">
        <f t="shared" si="68"/>
        <v>RUSTONMulti-Family35MW1N</v>
      </c>
      <c r="B235" s="103" t="s">
        <v>507</v>
      </c>
      <c r="C235" s="103" t="s">
        <v>508</v>
      </c>
      <c r="D235" s="127">
        <v>0</v>
      </c>
      <c r="E235" s="127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30">
        <f t="shared" si="69"/>
        <v>0</v>
      </c>
      <c r="S235" s="175"/>
      <c r="T235" s="105">
        <f t="shared" si="70"/>
        <v>0</v>
      </c>
      <c r="U235" s="105">
        <f t="shared" si="70"/>
        <v>0</v>
      </c>
      <c r="V235" s="105">
        <f t="shared" si="73"/>
        <v>0</v>
      </c>
      <c r="W235" s="105">
        <f t="shared" si="71"/>
        <v>0</v>
      </c>
      <c r="X235" s="105">
        <f t="shared" si="71"/>
        <v>0</v>
      </c>
      <c r="Y235" s="105">
        <f t="shared" si="71"/>
        <v>0</v>
      </c>
      <c r="Z235" s="105">
        <f t="shared" si="71"/>
        <v>0</v>
      </c>
      <c r="AA235" s="105">
        <f t="shared" si="71"/>
        <v>0</v>
      </c>
      <c r="AB235" s="105">
        <f t="shared" si="71"/>
        <v>0</v>
      </c>
      <c r="AC235" s="105">
        <f t="shared" si="71"/>
        <v>0</v>
      </c>
      <c r="AD235" s="105">
        <f t="shared" si="71"/>
        <v>0</v>
      </c>
      <c r="AE235" s="105">
        <f t="shared" si="71"/>
        <v>0</v>
      </c>
      <c r="AF235" s="105">
        <f t="shared" si="72"/>
        <v>0</v>
      </c>
    </row>
    <row r="236" spans="1:32" outlineLevel="2" x14ac:dyDescent="0.25">
      <c r="A236" s="103" t="str">
        <f t="shared" si="68"/>
        <v>RUSTONMulti-Family65MW1</v>
      </c>
      <c r="B236" s="103" t="s">
        <v>509</v>
      </c>
      <c r="C236" s="103" t="s">
        <v>510</v>
      </c>
      <c r="D236" s="127">
        <v>0</v>
      </c>
      <c r="E236" s="127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30">
        <f t="shared" si="69"/>
        <v>0</v>
      </c>
      <c r="S236" s="175"/>
      <c r="T236" s="105">
        <f t="shared" si="70"/>
        <v>0</v>
      </c>
      <c r="U236" s="105">
        <f t="shared" si="70"/>
        <v>0</v>
      </c>
      <c r="V236" s="105">
        <f t="shared" si="73"/>
        <v>0</v>
      </c>
      <c r="W236" s="105">
        <f t="shared" si="71"/>
        <v>0</v>
      </c>
      <c r="X236" s="105">
        <f t="shared" si="71"/>
        <v>0</v>
      </c>
      <c r="Y236" s="105">
        <f t="shared" si="71"/>
        <v>0</v>
      </c>
      <c r="Z236" s="105">
        <f t="shared" si="71"/>
        <v>0</v>
      </c>
      <c r="AA236" s="105">
        <f t="shared" si="71"/>
        <v>0</v>
      </c>
      <c r="AB236" s="105">
        <f t="shared" si="71"/>
        <v>0</v>
      </c>
      <c r="AC236" s="105">
        <f t="shared" si="71"/>
        <v>0</v>
      </c>
      <c r="AD236" s="105">
        <f t="shared" si="71"/>
        <v>0</v>
      </c>
      <c r="AE236" s="105">
        <f t="shared" si="71"/>
        <v>0</v>
      </c>
      <c r="AF236" s="105">
        <f t="shared" si="72"/>
        <v>0</v>
      </c>
    </row>
    <row r="237" spans="1:32" outlineLevel="2" x14ac:dyDescent="0.25">
      <c r="A237" s="103" t="str">
        <f t="shared" si="68"/>
        <v>RUSTONMulti-Family65MW1N</v>
      </c>
      <c r="B237" s="103" t="s">
        <v>511</v>
      </c>
      <c r="C237" s="103" t="s">
        <v>512</v>
      </c>
      <c r="D237" s="127">
        <v>0</v>
      </c>
      <c r="E237" s="127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30">
        <f t="shared" si="69"/>
        <v>0</v>
      </c>
      <c r="S237" s="175"/>
      <c r="T237" s="105">
        <f t="shared" si="70"/>
        <v>0</v>
      </c>
      <c r="U237" s="105">
        <f t="shared" si="70"/>
        <v>0</v>
      </c>
      <c r="V237" s="105">
        <f t="shared" si="73"/>
        <v>0</v>
      </c>
      <c r="W237" s="105">
        <f t="shared" si="71"/>
        <v>0</v>
      </c>
      <c r="X237" s="105">
        <f t="shared" si="71"/>
        <v>0</v>
      </c>
      <c r="Y237" s="105">
        <f t="shared" si="71"/>
        <v>0</v>
      </c>
      <c r="Z237" s="105">
        <f t="shared" si="71"/>
        <v>0</v>
      </c>
      <c r="AA237" s="105">
        <f t="shared" si="71"/>
        <v>0</v>
      </c>
      <c r="AB237" s="105">
        <f t="shared" si="71"/>
        <v>0</v>
      </c>
      <c r="AC237" s="105">
        <f t="shared" si="71"/>
        <v>0</v>
      </c>
      <c r="AD237" s="105">
        <f t="shared" si="71"/>
        <v>0</v>
      </c>
      <c r="AE237" s="105">
        <f t="shared" si="71"/>
        <v>0</v>
      </c>
      <c r="AF237" s="105">
        <f t="shared" si="72"/>
        <v>0</v>
      </c>
    </row>
    <row r="238" spans="1:32" outlineLevel="2" x14ac:dyDescent="0.25">
      <c r="A238" s="103" t="str">
        <f t="shared" si="68"/>
        <v>RUSTONMulti-Family95MW1</v>
      </c>
      <c r="B238" s="103" t="s">
        <v>513</v>
      </c>
      <c r="C238" s="103" t="s">
        <v>514</v>
      </c>
      <c r="D238" s="127">
        <v>0</v>
      </c>
      <c r="E238" s="127">
        <v>0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30">
        <f t="shared" si="69"/>
        <v>0</v>
      </c>
      <c r="S238" s="175"/>
      <c r="T238" s="105">
        <f t="shared" si="70"/>
        <v>0</v>
      </c>
      <c r="U238" s="105">
        <f t="shared" si="70"/>
        <v>0</v>
      </c>
      <c r="V238" s="105">
        <f t="shared" si="73"/>
        <v>0</v>
      </c>
      <c r="W238" s="105">
        <f t="shared" si="71"/>
        <v>0</v>
      </c>
      <c r="X238" s="105">
        <f t="shared" si="71"/>
        <v>0</v>
      </c>
      <c r="Y238" s="105">
        <f t="shared" si="71"/>
        <v>0</v>
      </c>
      <c r="Z238" s="105">
        <f t="shared" si="71"/>
        <v>0</v>
      </c>
      <c r="AA238" s="105">
        <f t="shared" si="71"/>
        <v>0</v>
      </c>
      <c r="AB238" s="105">
        <f t="shared" si="71"/>
        <v>0</v>
      </c>
      <c r="AC238" s="105">
        <f t="shared" si="71"/>
        <v>0</v>
      </c>
      <c r="AD238" s="105">
        <f t="shared" si="71"/>
        <v>0</v>
      </c>
      <c r="AE238" s="105">
        <f t="shared" si="71"/>
        <v>0</v>
      </c>
      <c r="AF238" s="105">
        <f t="shared" si="72"/>
        <v>0</v>
      </c>
    </row>
    <row r="239" spans="1:32" outlineLevel="2" x14ac:dyDescent="0.25">
      <c r="A239" s="103" t="str">
        <f t="shared" si="68"/>
        <v>RUSTONMulti-Family95MW1N</v>
      </c>
      <c r="B239" s="103" t="s">
        <v>515</v>
      </c>
      <c r="C239" s="103" t="s">
        <v>516</v>
      </c>
      <c r="D239" s="127">
        <v>0</v>
      </c>
      <c r="E239" s="127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30">
        <f t="shared" si="69"/>
        <v>0</v>
      </c>
      <c r="S239" s="175"/>
      <c r="T239" s="105">
        <f t="shared" si="70"/>
        <v>0</v>
      </c>
      <c r="U239" s="105">
        <f t="shared" si="70"/>
        <v>0</v>
      </c>
      <c r="V239" s="105">
        <f t="shared" si="73"/>
        <v>0</v>
      </c>
      <c r="W239" s="105">
        <f t="shared" si="71"/>
        <v>0</v>
      </c>
      <c r="X239" s="105">
        <f t="shared" si="71"/>
        <v>0</v>
      </c>
      <c r="Y239" s="105">
        <f t="shared" si="71"/>
        <v>0</v>
      </c>
      <c r="Z239" s="105">
        <f t="shared" si="71"/>
        <v>0</v>
      </c>
      <c r="AA239" s="105">
        <f t="shared" si="71"/>
        <v>0</v>
      </c>
      <c r="AB239" s="105">
        <f t="shared" si="71"/>
        <v>0</v>
      </c>
      <c r="AC239" s="105">
        <f t="shared" si="71"/>
        <v>0</v>
      </c>
      <c r="AD239" s="105">
        <f t="shared" si="71"/>
        <v>0</v>
      </c>
      <c r="AE239" s="105">
        <f t="shared" si="71"/>
        <v>0</v>
      </c>
      <c r="AF239" s="105">
        <f t="shared" si="72"/>
        <v>0</v>
      </c>
    </row>
    <row r="240" spans="1:32" outlineLevel="2" x14ac:dyDescent="0.25">
      <c r="A240" s="103" t="str">
        <f t="shared" si="68"/>
        <v>RUSTONMulti-FamilyM1.5YD1W</v>
      </c>
      <c r="B240" s="103" t="s">
        <v>535</v>
      </c>
      <c r="C240" s="103" t="s">
        <v>536</v>
      </c>
      <c r="D240" s="127">
        <v>0</v>
      </c>
      <c r="E240" s="127">
        <v>0</v>
      </c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30">
        <f t="shared" si="69"/>
        <v>0</v>
      </c>
      <c r="S240" s="175"/>
      <c r="T240" s="105">
        <f t="shared" si="70"/>
        <v>0</v>
      </c>
      <c r="U240" s="105">
        <f t="shared" si="70"/>
        <v>0</v>
      </c>
      <c r="V240" s="105">
        <f t="shared" si="73"/>
        <v>0</v>
      </c>
      <c r="W240" s="105">
        <f t="shared" si="71"/>
        <v>0</v>
      </c>
      <c r="X240" s="105">
        <f t="shared" si="71"/>
        <v>0</v>
      </c>
      <c r="Y240" s="105">
        <f t="shared" si="71"/>
        <v>0</v>
      </c>
      <c r="Z240" s="105">
        <f t="shared" si="71"/>
        <v>0</v>
      </c>
      <c r="AA240" s="105">
        <f t="shared" si="71"/>
        <v>0</v>
      </c>
      <c r="AB240" s="105">
        <f t="shared" si="71"/>
        <v>0</v>
      </c>
      <c r="AC240" s="105">
        <f t="shared" si="71"/>
        <v>0</v>
      </c>
      <c r="AD240" s="105">
        <f t="shared" si="71"/>
        <v>0</v>
      </c>
      <c r="AE240" s="105">
        <f t="shared" si="71"/>
        <v>0</v>
      </c>
      <c r="AF240" s="105">
        <f t="shared" si="72"/>
        <v>0</v>
      </c>
    </row>
    <row r="241" spans="1:32" outlineLevel="2" x14ac:dyDescent="0.25">
      <c r="A241" s="103" t="str">
        <f t="shared" si="68"/>
        <v>RUSTONMulti-FamilyM1.5YD2W</v>
      </c>
      <c r="B241" s="103" t="s">
        <v>537</v>
      </c>
      <c r="C241" s="103" t="s">
        <v>538</v>
      </c>
      <c r="D241" s="127">
        <v>0</v>
      </c>
      <c r="E241" s="127">
        <v>0</v>
      </c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30">
        <f t="shared" si="69"/>
        <v>0</v>
      </c>
      <c r="S241" s="175"/>
      <c r="T241" s="105">
        <f t="shared" si="70"/>
        <v>0</v>
      </c>
      <c r="U241" s="105">
        <f t="shared" si="70"/>
        <v>0</v>
      </c>
      <c r="V241" s="105">
        <f t="shared" si="73"/>
        <v>0</v>
      </c>
      <c r="W241" s="105">
        <f t="shared" si="73"/>
        <v>0</v>
      </c>
      <c r="X241" s="105">
        <f t="shared" si="73"/>
        <v>0</v>
      </c>
      <c r="Y241" s="105">
        <f t="shared" si="73"/>
        <v>0</v>
      </c>
      <c r="Z241" s="105">
        <f t="shared" si="73"/>
        <v>0</v>
      </c>
      <c r="AA241" s="105">
        <f t="shared" si="73"/>
        <v>0</v>
      </c>
      <c r="AB241" s="105">
        <f t="shared" si="73"/>
        <v>0</v>
      </c>
      <c r="AC241" s="105">
        <f t="shared" si="73"/>
        <v>0</v>
      </c>
      <c r="AD241" s="105">
        <f t="shared" si="73"/>
        <v>0</v>
      </c>
      <c r="AE241" s="105">
        <f t="shared" si="73"/>
        <v>0</v>
      </c>
      <c r="AF241" s="105">
        <f t="shared" si="72"/>
        <v>0</v>
      </c>
    </row>
    <row r="242" spans="1:32" outlineLevel="2" x14ac:dyDescent="0.25">
      <c r="A242" s="103" t="str">
        <f t="shared" si="68"/>
        <v>RUSTONMulti-FamilyM1.5YD3W</v>
      </c>
      <c r="B242" s="103" t="s">
        <v>539</v>
      </c>
      <c r="C242" s="103" t="s">
        <v>540</v>
      </c>
      <c r="D242" s="127">
        <v>0</v>
      </c>
      <c r="E242" s="127">
        <v>0</v>
      </c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30">
        <f t="shared" si="69"/>
        <v>0</v>
      </c>
      <c r="S242" s="175"/>
      <c r="T242" s="105">
        <f t="shared" si="70"/>
        <v>0</v>
      </c>
      <c r="U242" s="105">
        <f t="shared" si="70"/>
        <v>0</v>
      </c>
      <c r="V242" s="105">
        <f t="shared" si="73"/>
        <v>0</v>
      </c>
      <c r="W242" s="105">
        <f t="shared" si="73"/>
        <v>0</v>
      </c>
      <c r="X242" s="105">
        <f t="shared" si="73"/>
        <v>0</v>
      </c>
      <c r="Y242" s="105">
        <f t="shared" si="73"/>
        <v>0</v>
      </c>
      <c r="Z242" s="105">
        <f t="shared" si="73"/>
        <v>0</v>
      </c>
      <c r="AA242" s="105">
        <f t="shared" si="73"/>
        <v>0</v>
      </c>
      <c r="AB242" s="105">
        <f t="shared" si="73"/>
        <v>0</v>
      </c>
      <c r="AC242" s="105">
        <f t="shared" si="73"/>
        <v>0</v>
      </c>
      <c r="AD242" s="105">
        <f t="shared" si="73"/>
        <v>0</v>
      </c>
      <c r="AE242" s="105">
        <f t="shared" si="73"/>
        <v>0</v>
      </c>
      <c r="AF242" s="105">
        <f t="shared" si="72"/>
        <v>0</v>
      </c>
    </row>
    <row r="243" spans="1:32" outlineLevel="2" x14ac:dyDescent="0.25">
      <c r="A243" s="103" t="str">
        <f t="shared" si="68"/>
        <v>RUSTONMulti-FamilyM1.5YDEX</v>
      </c>
      <c r="B243" s="103" t="s">
        <v>563</v>
      </c>
      <c r="C243" s="103" t="s">
        <v>564</v>
      </c>
      <c r="D243" s="127">
        <v>0</v>
      </c>
      <c r="E243" s="127">
        <v>0</v>
      </c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30">
        <f t="shared" si="69"/>
        <v>0</v>
      </c>
      <c r="S243" s="175"/>
      <c r="T243" s="105">
        <f t="shared" si="70"/>
        <v>0</v>
      </c>
      <c r="U243" s="105">
        <f t="shared" si="70"/>
        <v>0</v>
      </c>
      <c r="V243" s="105">
        <f t="shared" si="73"/>
        <v>0</v>
      </c>
      <c r="W243" s="105">
        <f t="shared" si="73"/>
        <v>0</v>
      </c>
      <c r="X243" s="105">
        <f t="shared" si="73"/>
        <v>0</v>
      </c>
      <c r="Y243" s="105">
        <f t="shared" si="73"/>
        <v>0</v>
      </c>
      <c r="Z243" s="105">
        <f t="shared" si="73"/>
        <v>0</v>
      </c>
      <c r="AA243" s="105">
        <f t="shared" si="73"/>
        <v>0</v>
      </c>
      <c r="AB243" s="105">
        <f t="shared" si="73"/>
        <v>0</v>
      </c>
      <c r="AC243" s="105">
        <f t="shared" si="73"/>
        <v>0</v>
      </c>
      <c r="AD243" s="105">
        <f t="shared" si="73"/>
        <v>0</v>
      </c>
      <c r="AE243" s="105">
        <f t="shared" si="73"/>
        <v>0</v>
      </c>
      <c r="AF243" s="105">
        <f t="shared" si="72"/>
        <v>0</v>
      </c>
    </row>
    <row r="244" spans="1:32" outlineLevel="2" x14ac:dyDescent="0.25">
      <c r="A244" s="103" t="str">
        <f t="shared" si="68"/>
        <v>RUSTONMulti-FamilyM1YD1W</v>
      </c>
      <c r="B244" s="103" t="s">
        <v>529</v>
      </c>
      <c r="C244" s="103" t="s">
        <v>530</v>
      </c>
      <c r="D244" s="127">
        <v>0</v>
      </c>
      <c r="E244" s="127">
        <v>0</v>
      </c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30">
        <f t="shared" si="69"/>
        <v>0</v>
      </c>
      <c r="S244" s="175"/>
      <c r="T244" s="105">
        <f t="shared" si="70"/>
        <v>0</v>
      </c>
      <c r="U244" s="105">
        <f t="shared" si="70"/>
        <v>0</v>
      </c>
      <c r="V244" s="105">
        <f t="shared" si="73"/>
        <v>0</v>
      </c>
      <c r="W244" s="105">
        <f t="shared" si="73"/>
        <v>0</v>
      </c>
      <c r="X244" s="105">
        <f t="shared" si="73"/>
        <v>0</v>
      </c>
      <c r="Y244" s="105">
        <f t="shared" si="73"/>
        <v>0</v>
      </c>
      <c r="Z244" s="105">
        <f t="shared" si="73"/>
        <v>0</v>
      </c>
      <c r="AA244" s="105">
        <f t="shared" si="73"/>
        <v>0</v>
      </c>
      <c r="AB244" s="105">
        <f t="shared" si="73"/>
        <v>0</v>
      </c>
      <c r="AC244" s="105">
        <f t="shared" si="73"/>
        <v>0</v>
      </c>
      <c r="AD244" s="105">
        <f t="shared" si="73"/>
        <v>0</v>
      </c>
      <c r="AE244" s="105">
        <f t="shared" si="73"/>
        <v>0</v>
      </c>
      <c r="AF244" s="105">
        <f t="shared" si="72"/>
        <v>0</v>
      </c>
    </row>
    <row r="245" spans="1:32" outlineLevel="2" x14ac:dyDescent="0.25">
      <c r="A245" s="103" t="str">
        <f t="shared" si="68"/>
        <v>RUSTONMulti-FamilyM1YD2W</v>
      </c>
      <c r="B245" s="103" t="s">
        <v>531</v>
      </c>
      <c r="C245" s="103" t="s">
        <v>532</v>
      </c>
      <c r="D245" s="127">
        <v>0</v>
      </c>
      <c r="E245" s="127">
        <v>0</v>
      </c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30">
        <f t="shared" si="69"/>
        <v>0</v>
      </c>
      <c r="S245" s="175"/>
      <c r="T245" s="105">
        <f t="shared" si="70"/>
        <v>0</v>
      </c>
      <c r="U245" s="105">
        <f t="shared" si="70"/>
        <v>0</v>
      </c>
      <c r="V245" s="105">
        <f t="shared" si="73"/>
        <v>0</v>
      </c>
      <c r="W245" s="105">
        <f t="shared" si="73"/>
        <v>0</v>
      </c>
      <c r="X245" s="105">
        <f t="shared" si="73"/>
        <v>0</v>
      </c>
      <c r="Y245" s="105">
        <f t="shared" si="73"/>
        <v>0</v>
      </c>
      <c r="Z245" s="105">
        <f t="shared" si="73"/>
        <v>0</v>
      </c>
      <c r="AA245" s="105">
        <f t="shared" si="73"/>
        <v>0</v>
      </c>
      <c r="AB245" s="105">
        <f t="shared" si="73"/>
        <v>0</v>
      </c>
      <c r="AC245" s="105">
        <f t="shared" si="73"/>
        <v>0</v>
      </c>
      <c r="AD245" s="105">
        <f t="shared" si="73"/>
        <v>0</v>
      </c>
      <c r="AE245" s="105">
        <f t="shared" si="73"/>
        <v>0</v>
      </c>
      <c r="AF245" s="105">
        <f t="shared" si="72"/>
        <v>0</v>
      </c>
    </row>
    <row r="246" spans="1:32" outlineLevel="2" x14ac:dyDescent="0.25">
      <c r="A246" s="103" t="str">
        <f t="shared" si="68"/>
        <v>RUSTONMulti-FamilyM1YDEX</v>
      </c>
      <c r="B246" s="103" t="s">
        <v>561</v>
      </c>
      <c r="C246" s="103" t="s">
        <v>562</v>
      </c>
      <c r="D246" s="127">
        <v>0</v>
      </c>
      <c r="E246" s="127">
        <v>0</v>
      </c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30">
        <f t="shared" si="69"/>
        <v>0</v>
      </c>
      <c r="S246" s="175"/>
      <c r="T246" s="105">
        <f t="shared" si="70"/>
        <v>0</v>
      </c>
      <c r="U246" s="105">
        <f t="shared" si="70"/>
        <v>0</v>
      </c>
      <c r="V246" s="105">
        <f t="shared" si="73"/>
        <v>0</v>
      </c>
      <c r="W246" s="105">
        <f t="shared" si="73"/>
        <v>0</v>
      </c>
      <c r="X246" s="105">
        <f t="shared" si="73"/>
        <v>0</v>
      </c>
      <c r="Y246" s="105">
        <f t="shared" si="73"/>
        <v>0</v>
      </c>
      <c r="Z246" s="105">
        <f t="shared" si="73"/>
        <v>0</v>
      </c>
      <c r="AA246" s="105">
        <f t="shared" si="73"/>
        <v>0</v>
      </c>
      <c r="AB246" s="105">
        <f t="shared" si="73"/>
        <v>0</v>
      </c>
      <c r="AC246" s="105">
        <f t="shared" si="73"/>
        <v>0</v>
      </c>
      <c r="AD246" s="105">
        <f t="shared" si="73"/>
        <v>0</v>
      </c>
      <c r="AE246" s="105">
        <f t="shared" si="73"/>
        <v>0</v>
      </c>
      <c r="AF246" s="105">
        <f t="shared" si="72"/>
        <v>0</v>
      </c>
    </row>
    <row r="247" spans="1:32" outlineLevel="2" x14ac:dyDescent="0.25">
      <c r="A247" s="103" t="str">
        <f t="shared" si="68"/>
        <v>RUSTONMulti-FamilyM1YDTPU</v>
      </c>
      <c r="B247" s="103" t="s">
        <v>533</v>
      </c>
      <c r="C247" s="103" t="s">
        <v>534</v>
      </c>
      <c r="D247" s="127">
        <v>0</v>
      </c>
      <c r="E247" s="127">
        <v>0</v>
      </c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30">
        <f t="shared" si="69"/>
        <v>0</v>
      </c>
      <c r="S247" s="175"/>
      <c r="T247" s="105">
        <f t="shared" ref="T247:U274" si="74">+IFERROR(F247/$D247,0)</f>
        <v>0</v>
      </c>
      <c r="U247" s="105">
        <f t="shared" si="74"/>
        <v>0</v>
      </c>
      <c r="V247" s="105">
        <f t="shared" si="73"/>
        <v>0</v>
      </c>
      <c r="W247" s="105">
        <f t="shared" si="73"/>
        <v>0</v>
      </c>
      <c r="X247" s="105">
        <f t="shared" si="73"/>
        <v>0</v>
      </c>
      <c r="Y247" s="105">
        <f t="shared" si="73"/>
        <v>0</v>
      </c>
      <c r="Z247" s="105">
        <f t="shared" si="73"/>
        <v>0</v>
      </c>
      <c r="AA247" s="105">
        <f t="shared" si="73"/>
        <v>0</v>
      </c>
      <c r="AB247" s="105">
        <f t="shared" si="73"/>
        <v>0</v>
      </c>
      <c r="AC247" s="105">
        <f t="shared" si="73"/>
        <v>0</v>
      </c>
      <c r="AD247" s="105">
        <f t="shared" si="73"/>
        <v>0</v>
      </c>
      <c r="AE247" s="105">
        <f t="shared" si="73"/>
        <v>0</v>
      </c>
      <c r="AF247" s="105">
        <f t="shared" si="72"/>
        <v>0</v>
      </c>
    </row>
    <row r="248" spans="1:32" outlineLevel="2" x14ac:dyDescent="0.25">
      <c r="A248" s="103" t="str">
        <f t="shared" si="68"/>
        <v>RUSTONMulti-FamilyM2YD1W</v>
      </c>
      <c r="B248" s="103" t="s">
        <v>541</v>
      </c>
      <c r="C248" s="103" t="s">
        <v>542</v>
      </c>
      <c r="D248" s="127">
        <v>0</v>
      </c>
      <c r="E248" s="127">
        <v>0</v>
      </c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30">
        <f t="shared" si="69"/>
        <v>0</v>
      </c>
      <c r="S248" s="175"/>
      <c r="T248" s="105">
        <f t="shared" si="74"/>
        <v>0</v>
      </c>
      <c r="U248" s="105">
        <f t="shared" si="74"/>
        <v>0</v>
      </c>
      <c r="V248" s="105">
        <f t="shared" si="73"/>
        <v>0</v>
      </c>
      <c r="W248" s="105">
        <f t="shared" si="73"/>
        <v>0</v>
      </c>
      <c r="X248" s="105">
        <f t="shared" si="73"/>
        <v>0</v>
      </c>
      <c r="Y248" s="105">
        <f t="shared" si="73"/>
        <v>0</v>
      </c>
      <c r="Z248" s="105">
        <f t="shared" si="73"/>
        <v>0</v>
      </c>
      <c r="AA248" s="105">
        <f t="shared" si="73"/>
        <v>0</v>
      </c>
      <c r="AB248" s="105">
        <f t="shared" si="73"/>
        <v>0</v>
      </c>
      <c r="AC248" s="105">
        <f t="shared" si="73"/>
        <v>0</v>
      </c>
      <c r="AD248" s="105">
        <f t="shared" si="73"/>
        <v>0</v>
      </c>
      <c r="AE248" s="105">
        <f t="shared" si="73"/>
        <v>0</v>
      </c>
      <c r="AF248" s="105">
        <f t="shared" si="72"/>
        <v>0</v>
      </c>
    </row>
    <row r="249" spans="1:32" outlineLevel="2" x14ac:dyDescent="0.25">
      <c r="A249" s="103" t="str">
        <f t="shared" si="68"/>
        <v>RUSTONMulti-FamilyM2YD2W</v>
      </c>
      <c r="B249" s="103" t="s">
        <v>543</v>
      </c>
      <c r="C249" s="103" t="s">
        <v>544</v>
      </c>
      <c r="D249" s="127">
        <v>0</v>
      </c>
      <c r="E249" s="127">
        <v>0</v>
      </c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30">
        <f t="shared" si="69"/>
        <v>0</v>
      </c>
      <c r="S249" s="175"/>
      <c r="T249" s="105">
        <f t="shared" si="74"/>
        <v>0</v>
      </c>
      <c r="U249" s="105">
        <f t="shared" si="74"/>
        <v>0</v>
      </c>
      <c r="V249" s="105">
        <f t="shared" si="73"/>
        <v>0</v>
      </c>
      <c r="W249" s="105">
        <f t="shared" si="73"/>
        <v>0</v>
      </c>
      <c r="X249" s="105">
        <f t="shared" si="73"/>
        <v>0</v>
      </c>
      <c r="Y249" s="105">
        <f t="shared" si="73"/>
        <v>0</v>
      </c>
      <c r="Z249" s="105">
        <f t="shared" si="73"/>
        <v>0</v>
      </c>
      <c r="AA249" s="105">
        <f t="shared" si="73"/>
        <v>0</v>
      </c>
      <c r="AB249" s="105">
        <f t="shared" si="73"/>
        <v>0</v>
      </c>
      <c r="AC249" s="105">
        <f t="shared" si="73"/>
        <v>0</v>
      </c>
      <c r="AD249" s="105">
        <f t="shared" si="73"/>
        <v>0</v>
      </c>
      <c r="AE249" s="105">
        <f t="shared" si="73"/>
        <v>0</v>
      </c>
      <c r="AF249" s="105">
        <f t="shared" si="72"/>
        <v>0</v>
      </c>
    </row>
    <row r="250" spans="1:32" outlineLevel="2" x14ac:dyDescent="0.25">
      <c r="A250" s="103" t="str">
        <f t="shared" si="68"/>
        <v>RUSTONMulti-FamilyM2YD3W</v>
      </c>
      <c r="B250" s="103" t="s">
        <v>545</v>
      </c>
      <c r="C250" s="103" t="s">
        <v>546</v>
      </c>
      <c r="D250" s="127">
        <v>0</v>
      </c>
      <c r="E250" s="127">
        <v>0</v>
      </c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30">
        <f t="shared" si="69"/>
        <v>0</v>
      </c>
      <c r="S250" s="175"/>
      <c r="T250" s="105">
        <f t="shared" si="74"/>
        <v>0</v>
      </c>
      <c r="U250" s="105">
        <f t="shared" si="74"/>
        <v>0</v>
      </c>
      <c r="V250" s="105">
        <f t="shared" si="73"/>
        <v>0</v>
      </c>
      <c r="W250" s="105">
        <f t="shared" si="73"/>
        <v>0</v>
      </c>
      <c r="X250" s="105">
        <f t="shared" si="73"/>
        <v>0</v>
      </c>
      <c r="Y250" s="105">
        <f t="shared" si="73"/>
        <v>0</v>
      </c>
      <c r="Z250" s="105">
        <f t="shared" si="73"/>
        <v>0</v>
      </c>
      <c r="AA250" s="105">
        <f t="shared" si="73"/>
        <v>0</v>
      </c>
      <c r="AB250" s="105">
        <f t="shared" si="73"/>
        <v>0</v>
      </c>
      <c r="AC250" s="105">
        <f t="shared" si="73"/>
        <v>0</v>
      </c>
      <c r="AD250" s="105">
        <f t="shared" si="73"/>
        <v>0</v>
      </c>
      <c r="AE250" s="105">
        <f t="shared" si="73"/>
        <v>0</v>
      </c>
      <c r="AF250" s="105">
        <f t="shared" si="72"/>
        <v>0</v>
      </c>
    </row>
    <row r="251" spans="1:32" outlineLevel="2" x14ac:dyDescent="0.25">
      <c r="A251" s="103" t="str">
        <f t="shared" si="68"/>
        <v>RUSTONMulti-FamilyM2YDEX</v>
      </c>
      <c r="B251" s="103" t="s">
        <v>565</v>
      </c>
      <c r="C251" s="103" t="s">
        <v>566</v>
      </c>
      <c r="D251" s="127">
        <v>0</v>
      </c>
      <c r="E251" s="127">
        <v>0</v>
      </c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30">
        <f t="shared" si="69"/>
        <v>0</v>
      </c>
      <c r="S251" s="175"/>
      <c r="T251" s="105">
        <f t="shared" si="74"/>
        <v>0</v>
      </c>
      <c r="U251" s="105">
        <f t="shared" si="74"/>
        <v>0</v>
      </c>
      <c r="V251" s="105">
        <f t="shared" si="73"/>
        <v>0</v>
      </c>
      <c r="W251" s="105">
        <f t="shared" si="73"/>
        <v>0</v>
      </c>
      <c r="X251" s="105">
        <f t="shared" si="73"/>
        <v>0</v>
      </c>
      <c r="Y251" s="105">
        <f t="shared" si="73"/>
        <v>0</v>
      </c>
      <c r="Z251" s="105">
        <f t="shared" si="73"/>
        <v>0</v>
      </c>
      <c r="AA251" s="105">
        <f t="shared" si="73"/>
        <v>0</v>
      </c>
      <c r="AB251" s="105">
        <f t="shared" si="73"/>
        <v>0</v>
      </c>
      <c r="AC251" s="105">
        <f t="shared" si="73"/>
        <v>0</v>
      </c>
      <c r="AD251" s="105">
        <f t="shared" si="73"/>
        <v>0</v>
      </c>
      <c r="AE251" s="105">
        <f t="shared" si="73"/>
        <v>0</v>
      </c>
      <c r="AF251" s="105">
        <f t="shared" si="72"/>
        <v>0</v>
      </c>
    </row>
    <row r="252" spans="1:32" outlineLevel="2" x14ac:dyDescent="0.25">
      <c r="A252" s="103" t="str">
        <f t="shared" si="68"/>
        <v>RUSTONMulti-FamilyM2YDTPU</v>
      </c>
      <c r="B252" s="103" t="s">
        <v>547</v>
      </c>
      <c r="C252" s="103" t="s">
        <v>548</v>
      </c>
      <c r="D252" s="127">
        <v>0</v>
      </c>
      <c r="E252" s="127">
        <v>0</v>
      </c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30">
        <f t="shared" si="69"/>
        <v>0</v>
      </c>
      <c r="S252" s="175"/>
      <c r="T252" s="105">
        <f t="shared" si="74"/>
        <v>0</v>
      </c>
      <c r="U252" s="105">
        <f t="shared" si="74"/>
        <v>0</v>
      </c>
      <c r="V252" s="105">
        <f t="shared" si="73"/>
        <v>0</v>
      </c>
      <c r="W252" s="105">
        <f t="shared" si="73"/>
        <v>0</v>
      </c>
      <c r="X252" s="105">
        <f t="shared" si="73"/>
        <v>0</v>
      </c>
      <c r="Y252" s="105">
        <f t="shared" si="73"/>
        <v>0</v>
      </c>
      <c r="Z252" s="105">
        <f t="shared" si="73"/>
        <v>0</v>
      </c>
      <c r="AA252" s="105">
        <f t="shared" si="73"/>
        <v>0</v>
      </c>
      <c r="AB252" s="105">
        <f t="shared" si="73"/>
        <v>0</v>
      </c>
      <c r="AC252" s="105">
        <f t="shared" si="73"/>
        <v>0</v>
      </c>
      <c r="AD252" s="105">
        <f t="shared" si="73"/>
        <v>0</v>
      </c>
      <c r="AE252" s="105">
        <f t="shared" si="73"/>
        <v>0</v>
      </c>
      <c r="AF252" s="105">
        <f t="shared" si="72"/>
        <v>0</v>
      </c>
    </row>
    <row r="253" spans="1:32" outlineLevel="2" x14ac:dyDescent="0.25">
      <c r="A253" s="103" t="str">
        <f t="shared" si="68"/>
        <v>RUSTONMulti-FamilyM4YD1W</v>
      </c>
      <c r="B253" s="103" t="s">
        <v>549</v>
      </c>
      <c r="C253" s="103" t="s">
        <v>550</v>
      </c>
      <c r="D253" s="127">
        <v>0</v>
      </c>
      <c r="E253" s="127">
        <v>0</v>
      </c>
      <c r="F253" s="129">
        <v>0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30">
        <f t="shared" si="69"/>
        <v>0</v>
      </c>
      <c r="S253" s="175"/>
      <c r="T253" s="105">
        <f t="shared" si="74"/>
        <v>0</v>
      </c>
      <c r="U253" s="105">
        <f t="shared" si="74"/>
        <v>0</v>
      </c>
      <c r="V253" s="105">
        <f t="shared" si="73"/>
        <v>0</v>
      </c>
      <c r="W253" s="105">
        <f t="shared" si="73"/>
        <v>0</v>
      </c>
      <c r="X253" s="105">
        <f t="shared" si="73"/>
        <v>0</v>
      </c>
      <c r="Y253" s="105">
        <f t="shared" si="73"/>
        <v>0</v>
      </c>
      <c r="Z253" s="105">
        <f t="shared" si="73"/>
        <v>0</v>
      </c>
      <c r="AA253" s="105">
        <f t="shared" si="73"/>
        <v>0</v>
      </c>
      <c r="AB253" s="105">
        <f t="shared" si="73"/>
        <v>0</v>
      </c>
      <c r="AC253" s="105">
        <f t="shared" si="73"/>
        <v>0</v>
      </c>
      <c r="AD253" s="105">
        <f t="shared" si="73"/>
        <v>0</v>
      </c>
      <c r="AE253" s="105">
        <f t="shared" si="73"/>
        <v>0</v>
      </c>
      <c r="AF253" s="105">
        <f t="shared" si="72"/>
        <v>0</v>
      </c>
    </row>
    <row r="254" spans="1:32" outlineLevel="2" x14ac:dyDescent="0.25">
      <c r="A254" s="103" t="str">
        <f t="shared" si="68"/>
        <v>RUSTONMulti-FamilyM4YD2W</v>
      </c>
      <c r="B254" s="103" t="s">
        <v>551</v>
      </c>
      <c r="C254" s="103" t="s">
        <v>552</v>
      </c>
      <c r="D254" s="127">
        <v>0</v>
      </c>
      <c r="E254" s="127">
        <v>0</v>
      </c>
      <c r="F254" s="129">
        <v>0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30">
        <f t="shared" si="69"/>
        <v>0</v>
      </c>
      <c r="S254" s="175"/>
      <c r="T254" s="105">
        <f t="shared" si="74"/>
        <v>0</v>
      </c>
      <c r="U254" s="105">
        <f t="shared" si="74"/>
        <v>0</v>
      </c>
      <c r="V254" s="105">
        <f t="shared" si="73"/>
        <v>0</v>
      </c>
      <c r="W254" s="105">
        <f t="shared" si="73"/>
        <v>0</v>
      </c>
      <c r="X254" s="105">
        <f t="shared" si="73"/>
        <v>0</v>
      </c>
      <c r="Y254" s="105">
        <f t="shared" si="73"/>
        <v>0</v>
      </c>
      <c r="Z254" s="105">
        <f t="shared" si="73"/>
        <v>0</v>
      </c>
      <c r="AA254" s="105">
        <f t="shared" si="73"/>
        <v>0</v>
      </c>
      <c r="AB254" s="105">
        <f t="shared" si="73"/>
        <v>0</v>
      </c>
      <c r="AC254" s="105">
        <f t="shared" si="73"/>
        <v>0</v>
      </c>
      <c r="AD254" s="105">
        <f t="shared" si="73"/>
        <v>0</v>
      </c>
      <c r="AE254" s="105">
        <f t="shared" si="73"/>
        <v>0</v>
      </c>
      <c r="AF254" s="105">
        <f t="shared" si="72"/>
        <v>0</v>
      </c>
    </row>
    <row r="255" spans="1:32" outlineLevel="2" x14ac:dyDescent="0.25">
      <c r="A255" s="103" t="str">
        <f t="shared" si="68"/>
        <v>RUSTONMulti-FamilyM4YDEX</v>
      </c>
      <c r="B255" s="103" t="s">
        <v>567</v>
      </c>
      <c r="C255" s="103" t="s">
        <v>568</v>
      </c>
      <c r="D255" s="127">
        <v>0</v>
      </c>
      <c r="E255" s="127">
        <v>0</v>
      </c>
      <c r="F255" s="129">
        <v>0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30">
        <f t="shared" si="69"/>
        <v>0</v>
      </c>
      <c r="S255" s="175"/>
      <c r="T255" s="105">
        <f t="shared" si="74"/>
        <v>0</v>
      </c>
      <c r="U255" s="105">
        <f t="shared" si="74"/>
        <v>0</v>
      </c>
      <c r="V255" s="105">
        <f t="shared" si="73"/>
        <v>0</v>
      </c>
      <c r="W255" s="105">
        <f t="shared" si="73"/>
        <v>0</v>
      </c>
      <c r="X255" s="105">
        <f t="shared" si="73"/>
        <v>0</v>
      </c>
      <c r="Y255" s="105">
        <f t="shared" si="73"/>
        <v>0</v>
      </c>
      <c r="Z255" s="105">
        <f t="shared" si="73"/>
        <v>0</v>
      </c>
      <c r="AA255" s="105">
        <f t="shared" si="73"/>
        <v>0</v>
      </c>
      <c r="AB255" s="105">
        <f t="shared" si="73"/>
        <v>0</v>
      </c>
      <c r="AC255" s="105">
        <f t="shared" si="73"/>
        <v>0</v>
      </c>
      <c r="AD255" s="105">
        <f t="shared" si="73"/>
        <v>0</v>
      </c>
      <c r="AE255" s="105">
        <f t="shared" si="73"/>
        <v>0</v>
      </c>
      <c r="AF255" s="105">
        <f t="shared" si="72"/>
        <v>0</v>
      </c>
    </row>
    <row r="256" spans="1:32" outlineLevel="2" x14ac:dyDescent="0.25">
      <c r="A256" s="103" t="str">
        <f t="shared" si="68"/>
        <v>RUSTONMulti-FamilyM6YD1W</v>
      </c>
      <c r="B256" s="103" t="s">
        <v>553</v>
      </c>
      <c r="C256" s="103" t="s">
        <v>554</v>
      </c>
      <c r="D256" s="127">
        <v>0</v>
      </c>
      <c r="E256" s="127">
        <v>0</v>
      </c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30">
        <f t="shared" si="69"/>
        <v>0</v>
      </c>
      <c r="S256" s="175"/>
      <c r="T256" s="105">
        <f t="shared" si="74"/>
        <v>0</v>
      </c>
      <c r="U256" s="105">
        <f t="shared" si="74"/>
        <v>0</v>
      </c>
      <c r="V256" s="105">
        <f t="shared" si="73"/>
        <v>0</v>
      </c>
      <c r="W256" s="105">
        <f t="shared" si="73"/>
        <v>0</v>
      </c>
      <c r="X256" s="105">
        <f t="shared" si="73"/>
        <v>0</v>
      </c>
      <c r="Y256" s="105">
        <f t="shared" si="73"/>
        <v>0</v>
      </c>
      <c r="Z256" s="105">
        <f t="shared" si="73"/>
        <v>0</v>
      </c>
      <c r="AA256" s="105">
        <f t="shared" si="73"/>
        <v>0</v>
      </c>
      <c r="AB256" s="105">
        <f t="shared" si="73"/>
        <v>0</v>
      </c>
      <c r="AC256" s="105">
        <f t="shared" si="73"/>
        <v>0</v>
      </c>
      <c r="AD256" s="105">
        <f t="shared" si="73"/>
        <v>0</v>
      </c>
      <c r="AE256" s="105">
        <f t="shared" si="73"/>
        <v>0</v>
      </c>
      <c r="AF256" s="105">
        <f t="shared" si="72"/>
        <v>0</v>
      </c>
    </row>
    <row r="257" spans="1:35" outlineLevel="2" x14ac:dyDescent="0.25">
      <c r="A257" s="103" t="str">
        <f t="shared" si="68"/>
        <v>RUSTONMulti-FamilyM6YD2W</v>
      </c>
      <c r="B257" s="103" t="s">
        <v>555</v>
      </c>
      <c r="C257" s="103" t="s">
        <v>556</v>
      </c>
      <c r="D257" s="127">
        <v>0</v>
      </c>
      <c r="E257" s="127">
        <v>0</v>
      </c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30">
        <f t="shared" si="69"/>
        <v>0</v>
      </c>
      <c r="S257" s="175"/>
      <c r="T257" s="105">
        <f t="shared" si="74"/>
        <v>0</v>
      </c>
      <c r="U257" s="105">
        <f t="shared" si="74"/>
        <v>0</v>
      </c>
      <c r="V257" s="105">
        <f t="shared" si="73"/>
        <v>0</v>
      </c>
      <c r="W257" s="105">
        <f t="shared" si="73"/>
        <v>0</v>
      </c>
      <c r="X257" s="105">
        <f t="shared" si="73"/>
        <v>0</v>
      </c>
      <c r="Y257" s="105">
        <f t="shared" si="73"/>
        <v>0</v>
      </c>
      <c r="Z257" s="105">
        <f t="shared" si="73"/>
        <v>0</v>
      </c>
      <c r="AA257" s="105">
        <f t="shared" si="73"/>
        <v>0</v>
      </c>
      <c r="AB257" s="105">
        <f t="shared" si="73"/>
        <v>0</v>
      </c>
      <c r="AC257" s="105">
        <f t="shared" si="73"/>
        <v>0</v>
      </c>
      <c r="AD257" s="105">
        <f t="shared" si="73"/>
        <v>0</v>
      </c>
      <c r="AE257" s="105">
        <f t="shared" si="73"/>
        <v>0</v>
      </c>
      <c r="AF257" s="105">
        <f t="shared" si="72"/>
        <v>0</v>
      </c>
    </row>
    <row r="258" spans="1:35" outlineLevel="2" x14ac:dyDescent="0.25">
      <c r="A258" s="103" t="str">
        <f t="shared" si="68"/>
        <v>RUSTONMulti-FamilyM6YD3W</v>
      </c>
      <c r="B258" s="103" t="s">
        <v>557</v>
      </c>
      <c r="C258" s="103" t="s">
        <v>558</v>
      </c>
      <c r="D258" s="127">
        <v>0</v>
      </c>
      <c r="E258" s="127">
        <v>0</v>
      </c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30">
        <f t="shared" si="69"/>
        <v>0</v>
      </c>
      <c r="S258" s="175"/>
      <c r="T258" s="105">
        <f t="shared" si="74"/>
        <v>0</v>
      </c>
      <c r="U258" s="105">
        <f t="shared" si="74"/>
        <v>0</v>
      </c>
      <c r="V258" s="105">
        <f t="shared" si="73"/>
        <v>0</v>
      </c>
      <c r="W258" s="105">
        <f t="shared" si="73"/>
        <v>0</v>
      </c>
      <c r="X258" s="105">
        <f t="shared" si="73"/>
        <v>0</v>
      </c>
      <c r="Y258" s="105">
        <f t="shared" si="73"/>
        <v>0</v>
      </c>
      <c r="Z258" s="105">
        <f t="shared" si="73"/>
        <v>0</v>
      </c>
      <c r="AA258" s="105">
        <f t="shared" si="73"/>
        <v>0</v>
      </c>
      <c r="AB258" s="105">
        <f t="shared" si="73"/>
        <v>0</v>
      </c>
      <c r="AC258" s="105">
        <f t="shared" si="73"/>
        <v>0</v>
      </c>
      <c r="AD258" s="105">
        <f t="shared" si="73"/>
        <v>0</v>
      </c>
      <c r="AE258" s="105">
        <f t="shared" si="73"/>
        <v>0</v>
      </c>
      <c r="AF258" s="105">
        <f t="shared" si="72"/>
        <v>0</v>
      </c>
    </row>
    <row r="259" spans="1:35" outlineLevel="2" x14ac:dyDescent="0.25">
      <c r="A259" s="103" t="str">
        <f t="shared" si="68"/>
        <v>RUSTONMulti-FamilyM6YDEX</v>
      </c>
      <c r="B259" s="103" t="s">
        <v>569</v>
      </c>
      <c r="C259" s="103" t="s">
        <v>570</v>
      </c>
      <c r="D259" s="127">
        <v>0</v>
      </c>
      <c r="E259" s="127">
        <v>0</v>
      </c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30">
        <f t="shared" si="69"/>
        <v>0</v>
      </c>
      <c r="S259" s="175"/>
      <c r="T259" s="105">
        <f t="shared" si="74"/>
        <v>0</v>
      </c>
      <c r="U259" s="105">
        <f t="shared" si="74"/>
        <v>0</v>
      </c>
      <c r="V259" s="105">
        <f t="shared" si="73"/>
        <v>0</v>
      </c>
      <c r="W259" s="105">
        <f t="shared" si="73"/>
        <v>0</v>
      </c>
      <c r="X259" s="105">
        <f t="shared" si="73"/>
        <v>0</v>
      </c>
      <c r="Y259" s="105">
        <f t="shared" si="73"/>
        <v>0</v>
      </c>
      <c r="Z259" s="105">
        <f t="shared" si="73"/>
        <v>0</v>
      </c>
      <c r="AA259" s="105">
        <f t="shared" si="73"/>
        <v>0</v>
      </c>
      <c r="AB259" s="105">
        <f t="shared" si="73"/>
        <v>0</v>
      </c>
      <c r="AC259" s="105">
        <f t="shared" si="73"/>
        <v>0</v>
      </c>
      <c r="AD259" s="105">
        <f t="shared" si="73"/>
        <v>0</v>
      </c>
      <c r="AE259" s="105">
        <f t="shared" si="73"/>
        <v>0</v>
      </c>
      <c r="AF259" s="105">
        <f t="shared" si="72"/>
        <v>0</v>
      </c>
    </row>
    <row r="260" spans="1:35" outlineLevel="2" x14ac:dyDescent="0.25">
      <c r="A260" s="103" t="str">
        <f t="shared" si="68"/>
        <v>RUSTONMulti-FamilyMCCWR1</v>
      </c>
      <c r="B260" s="103" t="s">
        <v>523</v>
      </c>
      <c r="C260" s="103" t="s">
        <v>524</v>
      </c>
      <c r="D260" s="127">
        <v>0</v>
      </c>
      <c r="E260" s="127">
        <v>0</v>
      </c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30">
        <f t="shared" si="69"/>
        <v>0</v>
      </c>
      <c r="S260" s="175"/>
      <c r="T260" s="105">
        <f t="shared" si="74"/>
        <v>0</v>
      </c>
      <c r="U260" s="105">
        <f t="shared" si="74"/>
        <v>0</v>
      </c>
      <c r="V260" s="105">
        <f t="shared" si="73"/>
        <v>0</v>
      </c>
      <c r="W260" s="105">
        <f t="shared" si="73"/>
        <v>0</v>
      </c>
      <c r="X260" s="105">
        <f t="shared" si="73"/>
        <v>0</v>
      </c>
      <c r="Y260" s="105">
        <f t="shared" si="73"/>
        <v>0</v>
      </c>
      <c r="Z260" s="105">
        <f t="shared" si="73"/>
        <v>0</v>
      </c>
      <c r="AA260" s="105">
        <f t="shared" si="73"/>
        <v>0</v>
      </c>
      <c r="AB260" s="105">
        <f t="shared" si="73"/>
        <v>0</v>
      </c>
      <c r="AC260" s="105">
        <f t="shared" si="73"/>
        <v>0</v>
      </c>
      <c r="AD260" s="105">
        <f t="shared" si="73"/>
        <v>0</v>
      </c>
      <c r="AE260" s="105">
        <f t="shared" si="73"/>
        <v>0</v>
      </c>
      <c r="AF260" s="105">
        <f t="shared" si="72"/>
        <v>0</v>
      </c>
    </row>
    <row r="261" spans="1:35" outlineLevel="2" x14ac:dyDescent="0.25">
      <c r="A261" s="103" t="str">
        <f t="shared" si="68"/>
        <v>RUSTONMulti-FamilyMCCWR35</v>
      </c>
      <c r="B261" s="103" t="s">
        <v>517</v>
      </c>
      <c r="C261" s="103" t="s">
        <v>518</v>
      </c>
      <c r="D261" s="127">
        <v>0</v>
      </c>
      <c r="E261" s="127">
        <v>0</v>
      </c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30">
        <f t="shared" si="69"/>
        <v>0</v>
      </c>
      <c r="S261" s="175"/>
      <c r="T261" s="105">
        <f t="shared" si="74"/>
        <v>0</v>
      </c>
      <c r="U261" s="105">
        <f t="shared" si="74"/>
        <v>0</v>
      </c>
      <c r="V261" s="105">
        <f t="shared" si="73"/>
        <v>0</v>
      </c>
      <c r="W261" s="105">
        <f t="shared" si="73"/>
        <v>0</v>
      </c>
      <c r="X261" s="105">
        <f t="shared" si="73"/>
        <v>0</v>
      </c>
      <c r="Y261" s="105">
        <f t="shared" si="73"/>
        <v>0</v>
      </c>
      <c r="Z261" s="105">
        <f t="shared" si="73"/>
        <v>0</v>
      </c>
      <c r="AA261" s="105">
        <f t="shared" si="73"/>
        <v>0</v>
      </c>
      <c r="AB261" s="105">
        <f t="shared" si="73"/>
        <v>0</v>
      </c>
      <c r="AC261" s="105">
        <f t="shared" si="73"/>
        <v>0</v>
      </c>
      <c r="AD261" s="105">
        <f t="shared" si="73"/>
        <v>0</v>
      </c>
      <c r="AE261" s="105">
        <f t="shared" si="73"/>
        <v>0</v>
      </c>
      <c r="AF261" s="105">
        <f t="shared" si="72"/>
        <v>0</v>
      </c>
    </row>
    <row r="262" spans="1:35" outlineLevel="2" x14ac:dyDescent="0.25">
      <c r="A262" s="103" t="str">
        <f t="shared" si="68"/>
        <v>RUSTONMulti-FamilyMCCWR65</v>
      </c>
      <c r="B262" s="103" t="s">
        <v>519</v>
      </c>
      <c r="C262" s="103" t="s">
        <v>520</v>
      </c>
      <c r="D262" s="127">
        <v>0</v>
      </c>
      <c r="E262" s="127">
        <v>0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30">
        <f t="shared" si="69"/>
        <v>0</v>
      </c>
      <c r="S262" s="175"/>
      <c r="T262" s="105">
        <f t="shared" si="74"/>
        <v>0</v>
      </c>
      <c r="U262" s="105">
        <f t="shared" si="74"/>
        <v>0</v>
      </c>
      <c r="V262" s="105">
        <f t="shared" si="73"/>
        <v>0</v>
      </c>
      <c r="W262" s="105">
        <f t="shared" si="73"/>
        <v>0</v>
      </c>
      <c r="X262" s="105">
        <f t="shared" si="73"/>
        <v>0</v>
      </c>
      <c r="Y262" s="105">
        <f t="shared" si="73"/>
        <v>0</v>
      </c>
      <c r="Z262" s="105">
        <f t="shared" si="73"/>
        <v>0</v>
      </c>
      <c r="AA262" s="105">
        <f t="shared" si="73"/>
        <v>0</v>
      </c>
      <c r="AB262" s="105">
        <f t="shared" si="73"/>
        <v>0</v>
      </c>
      <c r="AC262" s="105">
        <f t="shared" si="73"/>
        <v>0</v>
      </c>
      <c r="AD262" s="105">
        <f t="shared" si="73"/>
        <v>0</v>
      </c>
      <c r="AE262" s="105">
        <f t="shared" si="73"/>
        <v>0</v>
      </c>
      <c r="AF262" s="105">
        <f t="shared" si="72"/>
        <v>0</v>
      </c>
    </row>
    <row r="263" spans="1:35" outlineLevel="2" x14ac:dyDescent="0.25">
      <c r="A263" s="103" t="str">
        <f t="shared" si="68"/>
        <v>RUSTONMulti-FamilyMCCWR95</v>
      </c>
      <c r="B263" s="103" t="s">
        <v>521</v>
      </c>
      <c r="C263" s="103" t="s">
        <v>522</v>
      </c>
      <c r="D263" s="127">
        <v>0</v>
      </c>
      <c r="E263" s="127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30">
        <f t="shared" si="69"/>
        <v>0</v>
      </c>
      <c r="S263" s="175"/>
      <c r="T263" s="105">
        <f t="shared" si="74"/>
        <v>0</v>
      </c>
      <c r="U263" s="105">
        <f t="shared" si="74"/>
        <v>0</v>
      </c>
      <c r="V263" s="105">
        <f t="shared" si="73"/>
        <v>0</v>
      </c>
      <c r="W263" s="105">
        <f t="shared" si="73"/>
        <v>0</v>
      </c>
      <c r="X263" s="105">
        <f t="shared" si="73"/>
        <v>0</v>
      </c>
      <c r="Y263" s="105">
        <f t="shared" si="73"/>
        <v>0</v>
      </c>
      <c r="Z263" s="105">
        <f t="shared" si="73"/>
        <v>0</v>
      </c>
      <c r="AA263" s="105">
        <f t="shared" si="73"/>
        <v>0</v>
      </c>
      <c r="AB263" s="105">
        <f t="shared" si="73"/>
        <v>0</v>
      </c>
      <c r="AC263" s="105">
        <f t="shared" si="73"/>
        <v>0</v>
      </c>
      <c r="AD263" s="105">
        <f t="shared" si="73"/>
        <v>0</v>
      </c>
      <c r="AE263" s="105">
        <f t="shared" si="73"/>
        <v>0</v>
      </c>
      <c r="AF263" s="105">
        <f t="shared" si="72"/>
        <v>0</v>
      </c>
    </row>
    <row r="264" spans="1:35" outlineLevel="2" x14ac:dyDescent="0.25">
      <c r="A264" s="103" t="str">
        <f t="shared" si="68"/>
        <v>RUSTONMulti-FamilyMCCWRA</v>
      </c>
      <c r="B264" s="103" t="s">
        <v>525</v>
      </c>
      <c r="C264" s="103" t="s">
        <v>526</v>
      </c>
      <c r="D264" s="127">
        <v>0</v>
      </c>
      <c r="E264" s="127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30">
        <f t="shared" si="69"/>
        <v>0</v>
      </c>
      <c r="S264" s="175"/>
      <c r="T264" s="105">
        <f t="shared" si="74"/>
        <v>0</v>
      </c>
      <c r="U264" s="105">
        <f t="shared" si="74"/>
        <v>0</v>
      </c>
      <c r="V264" s="105">
        <f t="shared" si="73"/>
        <v>0</v>
      </c>
      <c r="W264" s="105">
        <f t="shared" si="73"/>
        <v>0</v>
      </c>
      <c r="X264" s="105">
        <f t="shared" si="73"/>
        <v>0</v>
      </c>
      <c r="Y264" s="105">
        <f t="shared" si="73"/>
        <v>0</v>
      </c>
      <c r="Z264" s="105">
        <f t="shared" si="73"/>
        <v>0</v>
      </c>
      <c r="AA264" s="105">
        <f t="shared" si="73"/>
        <v>0</v>
      </c>
      <c r="AB264" s="105">
        <f t="shared" si="73"/>
        <v>0</v>
      </c>
      <c r="AC264" s="105">
        <f t="shared" si="73"/>
        <v>0</v>
      </c>
      <c r="AD264" s="105">
        <f t="shared" si="73"/>
        <v>0</v>
      </c>
      <c r="AE264" s="105">
        <f t="shared" si="73"/>
        <v>0</v>
      </c>
      <c r="AF264" s="105">
        <f t="shared" si="72"/>
        <v>0</v>
      </c>
    </row>
    <row r="265" spans="1:35" outlineLevel="2" x14ac:dyDescent="0.25">
      <c r="A265" s="103" t="str">
        <f t="shared" si="68"/>
        <v>RUSTONMulti-FamilyMSRTOT</v>
      </c>
      <c r="B265" s="103" t="s">
        <v>527</v>
      </c>
      <c r="C265" s="103" t="s">
        <v>528</v>
      </c>
      <c r="D265" s="127">
        <v>0</v>
      </c>
      <c r="E265" s="127">
        <v>0</v>
      </c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30">
        <f t="shared" si="69"/>
        <v>0</v>
      </c>
      <c r="S265" s="175"/>
      <c r="T265" s="105">
        <f t="shared" si="74"/>
        <v>0</v>
      </c>
      <c r="U265" s="105">
        <f t="shared" si="74"/>
        <v>0</v>
      </c>
      <c r="V265" s="105">
        <f t="shared" ref="V265:AE274" si="75">+IFERROR(H265/$E265,0)</f>
        <v>0</v>
      </c>
      <c r="W265" s="105">
        <f t="shared" si="75"/>
        <v>0</v>
      </c>
      <c r="X265" s="105">
        <f t="shared" si="75"/>
        <v>0</v>
      </c>
      <c r="Y265" s="105">
        <f t="shared" si="75"/>
        <v>0</v>
      </c>
      <c r="Z265" s="105">
        <f t="shared" si="75"/>
        <v>0</v>
      </c>
      <c r="AA265" s="105">
        <f t="shared" si="75"/>
        <v>0</v>
      </c>
      <c r="AB265" s="105">
        <f t="shared" si="75"/>
        <v>0</v>
      </c>
      <c r="AC265" s="105">
        <f t="shared" si="75"/>
        <v>0</v>
      </c>
      <c r="AD265" s="105">
        <f t="shared" si="75"/>
        <v>0</v>
      </c>
      <c r="AE265" s="105">
        <f t="shared" si="75"/>
        <v>0</v>
      </c>
      <c r="AF265" s="105">
        <f t="shared" si="72"/>
        <v>0</v>
      </c>
    </row>
    <row r="266" spans="1:35" outlineLevel="2" x14ac:dyDescent="0.25">
      <c r="A266" s="103" t="str">
        <f t="shared" si="68"/>
        <v>RUSTONMulti-FamilyMYDW65</v>
      </c>
      <c r="B266" s="103" t="s">
        <v>930</v>
      </c>
      <c r="C266" s="103" t="s">
        <v>931</v>
      </c>
      <c r="D266" s="127">
        <v>17.940000000000001</v>
      </c>
      <c r="E266" s="127">
        <v>19.79</v>
      </c>
      <c r="F266" s="129">
        <v>59.37</v>
      </c>
      <c r="G266" s="129">
        <v>59.37</v>
      </c>
      <c r="H266" s="129">
        <v>59.37</v>
      </c>
      <c r="I266" s="129">
        <v>59.37</v>
      </c>
      <c r="J266" s="129">
        <v>59.37</v>
      </c>
      <c r="K266" s="129">
        <v>59.37</v>
      </c>
      <c r="L266" s="129">
        <v>59.37</v>
      </c>
      <c r="M266" s="129">
        <v>62.52</v>
      </c>
      <c r="N266" s="129">
        <v>62.52</v>
      </c>
      <c r="O266" s="129">
        <v>79.16</v>
      </c>
      <c r="P266" s="129">
        <v>79.16</v>
      </c>
      <c r="Q266" s="129">
        <v>79.16</v>
      </c>
      <c r="R266" s="130">
        <f t="shared" ref="R266" si="76">+SUM(F266:Q266)</f>
        <v>778.1099999999999</v>
      </c>
      <c r="S266" s="175"/>
      <c r="T266" s="105">
        <f t="shared" si="74"/>
        <v>3.3093645484949827</v>
      </c>
      <c r="U266" s="105">
        <f t="shared" si="74"/>
        <v>3.3093645484949827</v>
      </c>
      <c r="V266" s="105">
        <f t="shared" si="75"/>
        <v>3</v>
      </c>
      <c r="W266" s="105">
        <f t="shared" si="75"/>
        <v>3</v>
      </c>
      <c r="X266" s="105">
        <f t="shared" si="75"/>
        <v>3</v>
      </c>
      <c r="Y266" s="105">
        <f t="shared" si="75"/>
        <v>3</v>
      </c>
      <c r="Z266" s="105">
        <f t="shared" si="75"/>
        <v>3</v>
      </c>
      <c r="AA266" s="105">
        <f t="shared" si="75"/>
        <v>3.159171298635675</v>
      </c>
      <c r="AB266" s="105">
        <f t="shared" si="75"/>
        <v>3.159171298635675</v>
      </c>
      <c r="AC266" s="105">
        <f t="shared" si="75"/>
        <v>4</v>
      </c>
      <c r="AD266" s="105">
        <f t="shared" si="75"/>
        <v>4</v>
      </c>
      <c r="AE266" s="105">
        <f t="shared" si="75"/>
        <v>4</v>
      </c>
      <c r="AF266" s="105">
        <f t="shared" si="72"/>
        <v>3.3280893078551101</v>
      </c>
      <c r="AH266" s="103">
        <v>1</v>
      </c>
      <c r="AI266" s="105">
        <f t="shared" ref="AI266:AI267" si="77">+AF266*AH266</f>
        <v>3.3280893078551101</v>
      </c>
    </row>
    <row r="267" spans="1:35" outlineLevel="2" x14ac:dyDescent="0.25">
      <c r="A267" s="103" t="str">
        <f t="shared" si="68"/>
        <v>RUSTONMulti-FamilyMYDW90</v>
      </c>
      <c r="B267" s="103" t="s">
        <v>633</v>
      </c>
      <c r="C267" s="103" t="s">
        <v>634</v>
      </c>
      <c r="D267" s="127">
        <v>8.9700000000000006</v>
      </c>
      <c r="E267" s="127">
        <v>9.8949999999999996</v>
      </c>
      <c r="F267" s="129">
        <v>19.79</v>
      </c>
      <c r="G267" s="129">
        <v>19.79</v>
      </c>
      <c r="H267" s="129">
        <v>19.79</v>
      </c>
      <c r="I267" s="129">
        <v>19.79</v>
      </c>
      <c r="J267" s="129">
        <v>19.79</v>
      </c>
      <c r="K267" s="129">
        <v>19.79</v>
      </c>
      <c r="L267" s="129">
        <v>19.79</v>
      </c>
      <c r="M267" s="129">
        <v>20.84</v>
      </c>
      <c r="N267" s="129">
        <v>20.84</v>
      </c>
      <c r="O267" s="129">
        <v>0</v>
      </c>
      <c r="P267" s="129">
        <v>19.79</v>
      </c>
      <c r="Q267" s="129">
        <v>19.79</v>
      </c>
      <c r="R267" s="130">
        <f t="shared" si="69"/>
        <v>219.78999999999996</v>
      </c>
      <c r="S267" s="175"/>
      <c r="T267" s="105">
        <f t="shared" si="74"/>
        <v>2.2062430323299886</v>
      </c>
      <c r="U267" s="105">
        <f t="shared" si="74"/>
        <v>2.2062430323299886</v>
      </c>
      <c r="V267" s="105">
        <f t="shared" si="75"/>
        <v>2</v>
      </c>
      <c r="W267" s="105">
        <f t="shared" si="75"/>
        <v>2</v>
      </c>
      <c r="X267" s="105">
        <f t="shared" si="75"/>
        <v>2</v>
      </c>
      <c r="Y267" s="105">
        <f t="shared" si="75"/>
        <v>2</v>
      </c>
      <c r="Z267" s="105">
        <f t="shared" si="75"/>
        <v>2</v>
      </c>
      <c r="AA267" s="105">
        <f t="shared" si="75"/>
        <v>2.1061141990904497</v>
      </c>
      <c r="AB267" s="105">
        <f t="shared" si="75"/>
        <v>2.1061141990904497</v>
      </c>
      <c r="AC267" s="105">
        <f t="shared" si="75"/>
        <v>0</v>
      </c>
      <c r="AD267" s="105">
        <f t="shared" si="75"/>
        <v>2</v>
      </c>
      <c r="AE267" s="105">
        <f t="shared" si="75"/>
        <v>2</v>
      </c>
      <c r="AF267" s="105">
        <f t="shared" si="72"/>
        <v>1.8853928719034061</v>
      </c>
      <c r="AH267" s="103">
        <v>1</v>
      </c>
      <c r="AI267" s="105">
        <f t="shared" si="77"/>
        <v>1.8853928719034061</v>
      </c>
    </row>
    <row r="268" spans="1:35" outlineLevel="2" x14ac:dyDescent="0.25">
      <c r="A268" s="103" t="str">
        <f t="shared" si="68"/>
        <v>RUSTONMulti-FamilyMCONNECT</v>
      </c>
      <c r="B268" s="103" t="s">
        <v>573</v>
      </c>
      <c r="C268" s="103" t="s">
        <v>574</v>
      </c>
      <c r="D268" s="127">
        <v>0</v>
      </c>
      <c r="E268" s="127">
        <v>0</v>
      </c>
      <c r="F268" s="129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30">
        <f t="shared" si="69"/>
        <v>0</v>
      </c>
      <c r="S268" s="175"/>
      <c r="T268" s="105">
        <f t="shared" si="74"/>
        <v>0</v>
      </c>
      <c r="U268" s="105">
        <f t="shared" si="74"/>
        <v>0</v>
      </c>
      <c r="V268" s="105">
        <f t="shared" si="75"/>
        <v>0</v>
      </c>
      <c r="W268" s="105">
        <f t="shared" si="75"/>
        <v>0</v>
      </c>
      <c r="X268" s="105">
        <f t="shared" si="75"/>
        <v>0</v>
      </c>
      <c r="Y268" s="105">
        <f t="shared" si="75"/>
        <v>0</v>
      </c>
      <c r="Z268" s="105">
        <f t="shared" si="75"/>
        <v>0</v>
      </c>
      <c r="AA268" s="105">
        <f t="shared" si="75"/>
        <v>0</v>
      </c>
      <c r="AB268" s="105">
        <f t="shared" si="75"/>
        <v>0</v>
      </c>
      <c r="AC268" s="105">
        <f t="shared" si="75"/>
        <v>0</v>
      </c>
      <c r="AD268" s="105">
        <f t="shared" si="75"/>
        <v>0</v>
      </c>
      <c r="AE268" s="105">
        <f t="shared" si="75"/>
        <v>0</v>
      </c>
      <c r="AF268" s="105">
        <f t="shared" si="72"/>
        <v>0</v>
      </c>
    </row>
    <row r="269" spans="1:35" outlineLevel="2" x14ac:dyDescent="0.25">
      <c r="A269" s="103" t="str">
        <f t="shared" si="68"/>
        <v>RUSTONMulti-FamilyMRENT90</v>
      </c>
      <c r="B269" s="103" t="s">
        <v>575</v>
      </c>
      <c r="C269" s="103" t="s">
        <v>576</v>
      </c>
      <c r="D269" s="127">
        <v>0</v>
      </c>
      <c r="E269" s="127">
        <v>0</v>
      </c>
      <c r="F269" s="129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30">
        <f t="shared" si="69"/>
        <v>0</v>
      </c>
      <c r="S269" s="175"/>
      <c r="T269" s="105">
        <f t="shared" si="74"/>
        <v>0</v>
      </c>
      <c r="U269" s="105">
        <f t="shared" si="74"/>
        <v>0</v>
      </c>
      <c r="V269" s="105">
        <f t="shared" si="75"/>
        <v>0</v>
      </c>
      <c r="W269" s="105">
        <f t="shared" si="75"/>
        <v>0</v>
      </c>
      <c r="X269" s="105">
        <f t="shared" si="75"/>
        <v>0</v>
      </c>
      <c r="Y269" s="105">
        <f t="shared" si="75"/>
        <v>0</v>
      </c>
      <c r="Z269" s="105">
        <f t="shared" si="75"/>
        <v>0</v>
      </c>
      <c r="AA269" s="105">
        <f t="shared" si="75"/>
        <v>0</v>
      </c>
      <c r="AB269" s="105">
        <f t="shared" si="75"/>
        <v>0</v>
      </c>
      <c r="AC269" s="105">
        <f t="shared" si="75"/>
        <v>0</v>
      </c>
      <c r="AD269" s="105">
        <f t="shared" si="75"/>
        <v>0</v>
      </c>
      <c r="AE269" s="105">
        <f t="shared" si="75"/>
        <v>0</v>
      </c>
      <c r="AF269" s="105">
        <f t="shared" si="72"/>
        <v>0</v>
      </c>
    </row>
    <row r="270" spans="1:35" outlineLevel="2" x14ac:dyDescent="0.25">
      <c r="A270" s="103" t="str">
        <f t="shared" si="68"/>
        <v>RUSTONMulti-FamilyMROLL</v>
      </c>
      <c r="B270" s="103" t="s">
        <v>577</v>
      </c>
      <c r="C270" s="103" t="s">
        <v>578</v>
      </c>
      <c r="D270" s="127">
        <v>0</v>
      </c>
      <c r="E270" s="127">
        <v>0</v>
      </c>
      <c r="F270" s="129">
        <v>0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0</v>
      </c>
      <c r="M270" s="129">
        <v>0</v>
      </c>
      <c r="N270" s="129">
        <v>0</v>
      </c>
      <c r="O270" s="129">
        <v>0</v>
      </c>
      <c r="P270" s="129">
        <v>0</v>
      </c>
      <c r="Q270" s="129">
        <v>0</v>
      </c>
      <c r="R270" s="130">
        <f t="shared" si="69"/>
        <v>0</v>
      </c>
      <c r="S270" s="175"/>
      <c r="T270" s="105">
        <f t="shared" si="74"/>
        <v>0</v>
      </c>
      <c r="U270" s="105">
        <f t="shared" si="74"/>
        <v>0</v>
      </c>
      <c r="V270" s="105">
        <f t="shared" si="75"/>
        <v>0</v>
      </c>
      <c r="W270" s="105">
        <f t="shared" si="75"/>
        <v>0</v>
      </c>
      <c r="X270" s="105">
        <f t="shared" si="75"/>
        <v>0</v>
      </c>
      <c r="Y270" s="105">
        <f t="shared" si="75"/>
        <v>0</v>
      </c>
      <c r="Z270" s="105">
        <f t="shared" si="75"/>
        <v>0</v>
      </c>
      <c r="AA270" s="105">
        <f t="shared" si="75"/>
        <v>0</v>
      </c>
      <c r="AB270" s="105">
        <f t="shared" si="75"/>
        <v>0</v>
      </c>
      <c r="AC270" s="105">
        <f t="shared" si="75"/>
        <v>0</v>
      </c>
      <c r="AD270" s="105">
        <f t="shared" si="75"/>
        <v>0</v>
      </c>
      <c r="AE270" s="105">
        <f t="shared" si="75"/>
        <v>0</v>
      </c>
      <c r="AF270" s="105">
        <f t="shared" si="72"/>
        <v>0</v>
      </c>
    </row>
    <row r="271" spans="1:35" outlineLevel="2" x14ac:dyDescent="0.25">
      <c r="A271" s="103" t="str">
        <f t="shared" si="68"/>
        <v>RUSTONMulti-FamilyPACKM</v>
      </c>
      <c r="B271" s="103" t="s">
        <v>579</v>
      </c>
      <c r="C271" s="103" t="s">
        <v>580</v>
      </c>
      <c r="D271" s="127">
        <v>0</v>
      </c>
      <c r="E271" s="127">
        <v>0</v>
      </c>
      <c r="F271" s="129">
        <v>0</v>
      </c>
      <c r="G271" s="129">
        <v>0</v>
      </c>
      <c r="H271" s="129">
        <v>0</v>
      </c>
      <c r="I271" s="129">
        <v>0</v>
      </c>
      <c r="J271" s="129">
        <v>0</v>
      </c>
      <c r="K271" s="129">
        <v>0</v>
      </c>
      <c r="L271" s="129">
        <v>0</v>
      </c>
      <c r="M271" s="129">
        <v>0</v>
      </c>
      <c r="N271" s="129">
        <v>0</v>
      </c>
      <c r="O271" s="129">
        <v>0</v>
      </c>
      <c r="P271" s="129">
        <v>0</v>
      </c>
      <c r="Q271" s="129">
        <v>0</v>
      </c>
      <c r="R271" s="130">
        <f t="shared" si="69"/>
        <v>0</v>
      </c>
      <c r="S271" s="175"/>
      <c r="T271" s="105">
        <f t="shared" si="74"/>
        <v>0</v>
      </c>
      <c r="U271" s="105">
        <f t="shared" si="74"/>
        <v>0</v>
      </c>
      <c r="V271" s="105">
        <f t="shared" si="75"/>
        <v>0</v>
      </c>
      <c r="W271" s="105">
        <f t="shared" si="75"/>
        <v>0</v>
      </c>
      <c r="X271" s="105">
        <f t="shared" si="75"/>
        <v>0</v>
      </c>
      <c r="Y271" s="105">
        <f t="shared" si="75"/>
        <v>0</v>
      </c>
      <c r="Z271" s="105">
        <f t="shared" si="75"/>
        <v>0</v>
      </c>
      <c r="AA271" s="105">
        <f t="shared" si="75"/>
        <v>0</v>
      </c>
      <c r="AB271" s="105">
        <f t="shared" si="75"/>
        <v>0</v>
      </c>
      <c r="AC271" s="105">
        <f t="shared" si="75"/>
        <v>0</v>
      </c>
      <c r="AD271" s="105">
        <f t="shared" si="75"/>
        <v>0</v>
      </c>
      <c r="AE271" s="105">
        <f t="shared" si="75"/>
        <v>0</v>
      </c>
      <c r="AF271" s="105">
        <f t="shared" si="72"/>
        <v>0</v>
      </c>
    </row>
    <row r="272" spans="1:35" outlineLevel="2" x14ac:dyDescent="0.25">
      <c r="A272" s="103" t="str">
        <f t="shared" si="68"/>
        <v>RUSTONMulti-FamilyADJMF</v>
      </c>
      <c r="B272" s="103" t="s">
        <v>581</v>
      </c>
      <c r="C272" s="103" t="s">
        <v>582</v>
      </c>
      <c r="D272" s="127">
        <v>0</v>
      </c>
      <c r="E272" s="127">
        <v>0</v>
      </c>
      <c r="F272" s="129">
        <v>0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0</v>
      </c>
      <c r="M272" s="129">
        <v>0</v>
      </c>
      <c r="N272" s="129">
        <v>0</v>
      </c>
      <c r="O272" s="129">
        <v>0</v>
      </c>
      <c r="P272" s="129">
        <v>0</v>
      </c>
      <c r="Q272" s="129">
        <v>0</v>
      </c>
      <c r="R272" s="130">
        <f t="shared" si="69"/>
        <v>0</v>
      </c>
      <c r="S272" s="175"/>
      <c r="T272" s="105">
        <f t="shared" si="74"/>
        <v>0</v>
      </c>
      <c r="U272" s="105">
        <f t="shared" si="74"/>
        <v>0</v>
      </c>
      <c r="V272" s="105">
        <f t="shared" si="75"/>
        <v>0</v>
      </c>
      <c r="W272" s="105">
        <f t="shared" si="75"/>
        <v>0</v>
      </c>
      <c r="X272" s="105">
        <f t="shared" si="75"/>
        <v>0</v>
      </c>
      <c r="Y272" s="105">
        <f t="shared" si="75"/>
        <v>0</v>
      </c>
      <c r="Z272" s="105">
        <f t="shared" si="75"/>
        <v>0</v>
      </c>
      <c r="AA272" s="105">
        <f t="shared" si="75"/>
        <v>0</v>
      </c>
      <c r="AB272" s="105">
        <f t="shared" si="75"/>
        <v>0</v>
      </c>
      <c r="AC272" s="105">
        <f t="shared" si="75"/>
        <v>0</v>
      </c>
      <c r="AD272" s="105">
        <f t="shared" si="75"/>
        <v>0</v>
      </c>
      <c r="AE272" s="105">
        <f t="shared" si="75"/>
        <v>0</v>
      </c>
      <c r="AF272" s="105">
        <f t="shared" si="72"/>
        <v>0</v>
      </c>
    </row>
    <row r="273" spans="1:35" outlineLevel="2" x14ac:dyDescent="0.25">
      <c r="A273" s="103" t="str">
        <f t="shared" si="68"/>
        <v>RUSTONMulti-FamilyDRVNM</v>
      </c>
      <c r="B273" s="103" t="s">
        <v>583</v>
      </c>
      <c r="C273" s="103" t="s">
        <v>584</v>
      </c>
      <c r="D273" s="127">
        <v>0</v>
      </c>
      <c r="E273" s="127">
        <v>0</v>
      </c>
      <c r="F273" s="129">
        <v>0</v>
      </c>
      <c r="G273" s="129">
        <v>0</v>
      </c>
      <c r="H273" s="129">
        <v>0</v>
      </c>
      <c r="I273" s="129">
        <v>0</v>
      </c>
      <c r="J273" s="129">
        <v>0</v>
      </c>
      <c r="K273" s="129">
        <v>0</v>
      </c>
      <c r="L273" s="129">
        <v>0</v>
      </c>
      <c r="M273" s="129">
        <v>0</v>
      </c>
      <c r="N273" s="129">
        <v>0</v>
      </c>
      <c r="O273" s="129">
        <v>0</v>
      </c>
      <c r="P273" s="129">
        <v>0</v>
      </c>
      <c r="Q273" s="129">
        <v>0</v>
      </c>
      <c r="R273" s="130">
        <f t="shared" si="69"/>
        <v>0</v>
      </c>
      <c r="S273" s="175"/>
      <c r="T273" s="105">
        <f t="shared" si="74"/>
        <v>0</v>
      </c>
      <c r="U273" s="105">
        <f t="shared" si="74"/>
        <v>0</v>
      </c>
      <c r="V273" s="105">
        <f t="shared" si="75"/>
        <v>0</v>
      </c>
      <c r="W273" s="105">
        <f t="shared" si="75"/>
        <v>0</v>
      </c>
      <c r="X273" s="105">
        <f t="shared" si="75"/>
        <v>0</v>
      </c>
      <c r="Y273" s="105">
        <f t="shared" si="75"/>
        <v>0</v>
      </c>
      <c r="Z273" s="105">
        <f t="shared" si="75"/>
        <v>0</v>
      </c>
      <c r="AA273" s="105">
        <f t="shared" si="75"/>
        <v>0</v>
      </c>
      <c r="AB273" s="105">
        <f t="shared" si="75"/>
        <v>0</v>
      </c>
      <c r="AC273" s="105">
        <f t="shared" si="75"/>
        <v>0</v>
      </c>
      <c r="AD273" s="105">
        <f t="shared" si="75"/>
        <v>0</v>
      </c>
      <c r="AE273" s="105">
        <f t="shared" si="75"/>
        <v>0</v>
      </c>
      <c r="AF273" s="105">
        <f t="shared" si="72"/>
        <v>0</v>
      </c>
    </row>
    <row r="274" spans="1:35" outlineLevel="2" x14ac:dyDescent="0.25">
      <c r="A274" s="103" t="str">
        <f t="shared" si="68"/>
        <v>RUSTONMulti-FamilyEXTRA-MF</v>
      </c>
      <c r="B274" s="103" t="s">
        <v>585</v>
      </c>
      <c r="C274" s="103" t="s">
        <v>586</v>
      </c>
      <c r="D274" s="127">
        <v>0</v>
      </c>
      <c r="E274" s="127">
        <v>0</v>
      </c>
      <c r="F274" s="129">
        <v>0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0</v>
      </c>
      <c r="N274" s="129">
        <v>0</v>
      </c>
      <c r="O274" s="129">
        <v>0</v>
      </c>
      <c r="P274" s="129">
        <v>0</v>
      </c>
      <c r="Q274" s="129">
        <v>0</v>
      </c>
      <c r="R274" s="130">
        <f t="shared" si="69"/>
        <v>0</v>
      </c>
      <c r="S274" s="175"/>
      <c r="T274" s="105">
        <f t="shared" si="74"/>
        <v>0</v>
      </c>
      <c r="U274" s="105">
        <f t="shared" si="74"/>
        <v>0</v>
      </c>
      <c r="V274" s="105">
        <f t="shared" si="75"/>
        <v>0</v>
      </c>
      <c r="W274" s="105">
        <f t="shared" si="75"/>
        <v>0</v>
      </c>
      <c r="X274" s="105">
        <f t="shared" si="75"/>
        <v>0</v>
      </c>
      <c r="Y274" s="105">
        <f t="shared" si="75"/>
        <v>0</v>
      </c>
      <c r="Z274" s="105">
        <f t="shared" si="75"/>
        <v>0</v>
      </c>
      <c r="AA274" s="105">
        <f t="shared" si="75"/>
        <v>0</v>
      </c>
      <c r="AB274" s="105">
        <f t="shared" si="75"/>
        <v>0</v>
      </c>
      <c r="AC274" s="105">
        <f t="shared" si="75"/>
        <v>0</v>
      </c>
      <c r="AD274" s="105">
        <f t="shared" si="75"/>
        <v>0</v>
      </c>
      <c r="AE274" s="105">
        <f t="shared" si="75"/>
        <v>0</v>
      </c>
      <c r="AF274" s="105">
        <f t="shared" si="72"/>
        <v>0</v>
      </c>
    </row>
    <row r="275" spans="1:35" outlineLevel="1" x14ac:dyDescent="0.25">
      <c r="D275" s="127"/>
      <c r="E275" s="127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03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</row>
    <row r="276" spans="1:35" outlineLevel="1" x14ac:dyDescent="0.25">
      <c r="C276" s="135" t="s">
        <v>593</v>
      </c>
      <c r="D276" s="127"/>
      <c r="E276" s="127"/>
      <c r="F276" s="136">
        <f t="shared" ref="F276:R276" si="78">SUM(F225:F275)</f>
        <v>79.16</v>
      </c>
      <c r="G276" s="136">
        <f t="shared" si="78"/>
        <v>79.16</v>
      </c>
      <c r="H276" s="136">
        <f t="shared" si="78"/>
        <v>79.16</v>
      </c>
      <c r="I276" s="136">
        <f t="shared" si="78"/>
        <v>79.16</v>
      </c>
      <c r="J276" s="136">
        <f t="shared" si="78"/>
        <v>79.16</v>
      </c>
      <c r="K276" s="136">
        <f t="shared" si="78"/>
        <v>79.16</v>
      </c>
      <c r="L276" s="136">
        <f t="shared" si="78"/>
        <v>79.16</v>
      </c>
      <c r="M276" s="136">
        <f t="shared" si="78"/>
        <v>83.36</v>
      </c>
      <c r="N276" s="136">
        <f t="shared" si="78"/>
        <v>83.36</v>
      </c>
      <c r="O276" s="136">
        <f t="shared" si="78"/>
        <v>79.16</v>
      </c>
      <c r="P276" s="136">
        <f t="shared" si="78"/>
        <v>98.949999999999989</v>
      </c>
      <c r="Q276" s="136">
        <f t="shared" si="78"/>
        <v>98.949999999999989</v>
      </c>
      <c r="R276" s="136">
        <f t="shared" si="78"/>
        <v>997.89999999999986</v>
      </c>
      <c r="T276" s="137">
        <f>+SUM(T225:T232,T234:T242,T244:T245,T247:T250,T252:T254,T256:T258,T260:T267)</f>
        <v>5.5156075808249714</v>
      </c>
      <c r="U276" s="137">
        <f t="shared" ref="U276:AF276" si="79">+SUM(U225:U232,U234:U242,U244:U245,U247:U250,U252:U254,U256:U258,U260:U267)</f>
        <v>5.5156075808249714</v>
      </c>
      <c r="V276" s="137">
        <f t="shared" si="79"/>
        <v>5</v>
      </c>
      <c r="W276" s="137">
        <f t="shared" si="79"/>
        <v>5</v>
      </c>
      <c r="X276" s="137">
        <f t="shared" si="79"/>
        <v>5</v>
      </c>
      <c r="Y276" s="137">
        <f t="shared" si="79"/>
        <v>5</v>
      </c>
      <c r="Z276" s="137">
        <f t="shared" si="79"/>
        <v>5</v>
      </c>
      <c r="AA276" s="137">
        <f t="shared" si="79"/>
        <v>5.2652854977261248</v>
      </c>
      <c r="AB276" s="137">
        <f t="shared" si="79"/>
        <v>5.2652854977261248</v>
      </c>
      <c r="AC276" s="137">
        <f t="shared" si="79"/>
        <v>4</v>
      </c>
      <c r="AD276" s="137">
        <f t="shared" si="79"/>
        <v>6</v>
      </c>
      <c r="AE276" s="137">
        <f t="shared" si="79"/>
        <v>6</v>
      </c>
      <c r="AF276" s="137">
        <f t="shared" si="79"/>
        <v>5.2134821797585165</v>
      </c>
      <c r="AI276" s="137">
        <f t="shared" ref="AI276" si="80">+SUM(AI225:AI232,AI234:AI242,AI244:AI245,AI247:AI250,AI252:AI254,AI256:AI258,AI260:AI267)</f>
        <v>5.2134821797585165</v>
      </c>
    </row>
    <row r="277" spans="1:35" outlineLevel="1" x14ac:dyDescent="0.25">
      <c r="C277" s="135"/>
      <c r="D277" s="127"/>
      <c r="E277" s="127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30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</row>
    <row r="278" spans="1:35" outlineLevel="1" x14ac:dyDescent="0.25">
      <c r="B278" s="7" t="s">
        <v>594</v>
      </c>
      <c r="C278" s="135"/>
      <c r="D278" s="127"/>
      <c r="E278" s="127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30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</row>
    <row r="279" spans="1:35" outlineLevel="2" x14ac:dyDescent="0.25">
      <c r="A279" s="103" t="str">
        <f t="shared" ref="A279:A286" si="81">+$A$4&amp;$A$224&amp;B279</f>
        <v>RUSTONMulti-FamilyM2YDRECY</v>
      </c>
      <c r="B279" s="103" t="s">
        <v>595</v>
      </c>
      <c r="C279" s="103" t="s">
        <v>596</v>
      </c>
      <c r="D279" s="127">
        <v>0</v>
      </c>
      <c r="E279" s="127">
        <v>0</v>
      </c>
      <c r="F279" s="12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30">
        <f t="shared" ref="R279:R286" si="82">+SUM(F279:Q279)</f>
        <v>0</v>
      </c>
      <c r="S279" s="175"/>
      <c r="T279" s="105">
        <f t="shared" ref="T279:U286" si="83">+IFERROR(F279/$D279,0)</f>
        <v>0</v>
      </c>
      <c r="U279" s="105">
        <f t="shared" si="83"/>
        <v>0</v>
      </c>
      <c r="V279" s="105">
        <f>+IFERROR(H279/$E279,0)</f>
        <v>0</v>
      </c>
      <c r="W279" s="105">
        <f t="shared" ref="W279:AE286" si="84">+IFERROR(I279/$E279,0)</f>
        <v>0</v>
      </c>
      <c r="X279" s="105">
        <f t="shared" si="84"/>
        <v>0</v>
      </c>
      <c r="Y279" s="105">
        <f t="shared" si="84"/>
        <v>0</v>
      </c>
      <c r="Z279" s="105">
        <f t="shared" si="84"/>
        <v>0</v>
      </c>
      <c r="AA279" s="105">
        <f t="shared" si="84"/>
        <v>0</v>
      </c>
      <c r="AB279" s="105">
        <f t="shared" si="84"/>
        <v>0</v>
      </c>
      <c r="AC279" s="105">
        <f t="shared" si="84"/>
        <v>0</v>
      </c>
      <c r="AD279" s="105">
        <f t="shared" si="84"/>
        <v>0</v>
      </c>
      <c r="AE279" s="105">
        <f t="shared" si="84"/>
        <v>0</v>
      </c>
      <c r="AF279" s="105">
        <f t="shared" ref="AF279:AF286" si="85">+SUM(T279:AE279)/$AD$2</f>
        <v>0</v>
      </c>
    </row>
    <row r="280" spans="1:35" outlineLevel="2" x14ac:dyDescent="0.25">
      <c r="A280" s="103" t="str">
        <f t="shared" si="81"/>
        <v>RUSTONMulti-FamilyM6YDRECY</v>
      </c>
      <c r="B280" s="103" t="s">
        <v>603</v>
      </c>
      <c r="C280" s="103" t="s">
        <v>604</v>
      </c>
      <c r="D280" s="127">
        <v>0</v>
      </c>
      <c r="E280" s="127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30">
        <f t="shared" si="82"/>
        <v>0</v>
      </c>
      <c r="S280" s="175"/>
      <c r="T280" s="105">
        <f t="shared" si="83"/>
        <v>0</v>
      </c>
      <c r="U280" s="105">
        <f t="shared" si="83"/>
        <v>0</v>
      </c>
      <c r="V280" s="105">
        <f t="shared" ref="V280:V286" si="86">+IFERROR(H280/$E280,0)</f>
        <v>0</v>
      </c>
      <c r="W280" s="105">
        <f t="shared" si="84"/>
        <v>0</v>
      </c>
      <c r="X280" s="105">
        <f t="shared" si="84"/>
        <v>0</v>
      </c>
      <c r="Y280" s="105">
        <f t="shared" si="84"/>
        <v>0</v>
      </c>
      <c r="Z280" s="105">
        <f t="shared" si="84"/>
        <v>0</v>
      </c>
      <c r="AA280" s="105">
        <f t="shared" si="84"/>
        <v>0</v>
      </c>
      <c r="AB280" s="105">
        <f t="shared" si="84"/>
        <v>0</v>
      </c>
      <c r="AC280" s="105">
        <f t="shared" si="84"/>
        <v>0</v>
      </c>
      <c r="AD280" s="105">
        <f t="shared" si="84"/>
        <v>0</v>
      </c>
      <c r="AE280" s="105">
        <f t="shared" si="84"/>
        <v>0</v>
      </c>
      <c r="AF280" s="105">
        <f t="shared" si="85"/>
        <v>0</v>
      </c>
    </row>
    <row r="281" spans="1:35" outlineLevel="2" x14ac:dyDescent="0.25">
      <c r="A281" s="103" t="str">
        <f t="shared" si="81"/>
        <v>RUSTONMulti-FamilyMCCRECYR</v>
      </c>
      <c r="B281" s="103" t="s">
        <v>615</v>
      </c>
      <c r="C281" s="103" t="s">
        <v>616</v>
      </c>
      <c r="D281" s="127">
        <v>0</v>
      </c>
      <c r="E281" s="127">
        <v>0</v>
      </c>
      <c r="F281" s="12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30">
        <f t="shared" si="82"/>
        <v>0</v>
      </c>
      <c r="S281" s="175"/>
      <c r="T281" s="105">
        <f t="shared" si="83"/>
        <v>0</v>
      </c>
      <c r="U281" s="105">
        <f t="shared" si="83"/>
        <v>0</v>
      </c>
      <c r="V281" s="105">
        <f t="shared" si="86"/>
        <v>0</v>
      </c>
      <c r="W281" s="105">
        <f t="shared" si="84"/>
        <v>0</v>
      </c>
      <c r="X281" s="105">
        <f t="shared" si="84"/>
        <v>0</v>
      </c>
      <c r="Y281" s="105">
        <f t="shared" si="84"/>
        <v>0</v>
      </c>
      <c r="Z281" s="105">
        <f t="shared" si="84"/>
        <v>0</v>
      </c>
      <c r="AA281" s="105">
        <f t="shared" si="84"/>
        <v>0</v>
      </c>
      <c r="AB281" s="105">
        <f t="shared" si="84"/>
        <v>0</v>
      </c>
      <c r="AC281" s="105">
        <f t="shared" si="84"/>
        <v>0</v>
      </c>
      <c r="AD281" s="105">
        <f t="shared" si="84"/>
        <v>0</v>
      </c>
      <c r="AE281" s="105">
        <f t="shared" si="84"/>
        <v>0</v>
      </c>
      <c r="AF281" s="105">
        <f t="shared" si="85"/>
        <v>0</v>
      </c>
    </row>
    <row r="282" spans="1:35" outlineLevel="2" x14ac:dyDescent="0.25">
      <c r="A282" s="103" t="str">
        <f t="shared" si="81"/>
        <v>RUSTONMulti-FamilyMRECYIN</v>
      </c>
      <c r="B282" s="103" t="s">
        <v>621</v>
      </c>
      <c r="C282" s="103" t="s">
        <v>622</v>
      </c>
      <c r="D282" s="127">
        <v>0</v>
      </c>
      <c r="E282" s="127">
        <v>0</v>
      </c>
      <c r="F282" s="129">
        <v>0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29">
        <v>0</v>
      </c>
      <c r="N282" s="129">
        <v>0</v>
      </c>
      <c r="O282" s="129">
        <v>0</v>
      </c>
      <c r="P282" s="129">
        <v>0</v>
      </c>
      <c r="Q282" s="129">
        <v>0</v>
      </c>
      <c r="R282" s="130">
        <f t="shared" si="82"/>
        <v>0</v>
      </c>
      <c r="S282" s="175"/>
      <c r="T282" s="105">
        <f t="shared" si="83"/>
        <v>0</v>
      </c>
      <c r="U282" s="105">
        <f t="shared" si="83"/>
        <v>0</v>
      </c>
      <c r="V282" s="105">
        <f t="shared" si="86"/>
        <v>0</v>
      </c>
      <c r="W282" s="105">
        <f t="shared" si="84"/>
        <v>0</v>
      </c>
      <c r="X282" s="105">
        <f t="shared" si="84"/>
        <v>0</v>
      </c>
      <c r="Y282" s="105">
        <f t="shared" si="84"/>
        <v>0</v>
      </c>
      <c r="Z282" s="105">
        <f t="shared" si="84"/>
        <v>0</v>
      </c>
      <c r="AA282" s="105">
        <f t="shared" si="84"/>
        <v>0</v>
      </c>
      <c r="AB282" s="105">
        <f t="shared" si="84"/>
        <v>0</v>
      </c>
      <c r="AC282" s="105">
        <f t="shared" si="84"/>
        <v>0</v>
      </c>
      <c r="AD282" s="105">
        <f t="shared" si="84"/>
        <v>0</v>
      </c>
      <c r="AE282" s="105">
        <f t="shared" si="84"/>
        <v>0</v>
      </c>
      <c r="AF282" s="105">
        <f t="shared" si="85"/>
        <v>0</v>
      </c>
    </row>
    <row r="283" spans="1:35" outlineLevel="2" x14ac:dyDescent="0.25">
      <c r="A283" s="103" t="str">
        <f t="shared" si="81"/>
        <v>RUSTONMulti-FamilyMRECYONLY</v>
      </c>
      <c r="B283" s="103" t="s">
        <v>617</v>
      </c>
      <c r="C283" s="103" t="s">
        <v>618</v>
      </c>
      <c r="D283" s="127">
        <v>0</v>
      </c>
      <c r="E283" s="127">
        <v>0</v>
      </c>
      <c r="F283" s="12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30">
        <f t="shared" si="82"/>
        <v>0</v>
      </c>
      <c r="S283" s="175"/>
      <c r="T283" s="105">
        <f t="shared" si="83"/>
        <v>0</v>
      </c>
      <c r="U283" s="105">
        <f t="shared" si="83"/>
        <v>0</v>
      </c>
      <c r="V283" s="105">
        <f t="shared" si="86"/>
        <v>0</v>
      </c>
      <c r="W283" s="105">
        <f t="shared" si="84"/>
        <v>0</v>
      </c>
      <c r="X283" s="105">
        <f t="shared" si="84"/>
        <v>0</v>
      </c>
      <c r="Y283" s="105">
        <f t="shared" si="84"/>
        <v>0</v>
      </c>
      <c r="Z283" s="105">
        <f t="shared" si="84"/>
        <v>0</v>
      </c>
      <c r="AA283" s="105">
        <f t="shared" si="84"/>
        <v>0</v>
      </c>
      <c r="AB283" s="105">
        <f t="shared" si="84"/>
        <v>0</v>
      </c>
      <c r="AC283" s="105">
        <f t="shared" si="84"/>
        <v>0</v>
      </c>
      <c r="AD283" s="105">
        <f t="shared" si="84"/>
        <v>0</v>
      </c>
      <c r="AE283" s="105">
        <f t="shared" si="84"/>
        <v>0</v>
      </c>
      <c r="AF283" s="105">
        <f t="shared" si="85"/>
        <v>0</v>
      </c>
    </row>
    <row r="284" spans="1:35" outlineLevel="2" x14ac:dyDescent="0.25">
      <c r="A284" s="103" t="str">
        <f t="shared" si="81"/>
        <v>RUSTONMulti-FamilyMRECYR</v>
      </c>
      <c r="B284" s="103" t="s">
        <v>619</v>
      </c>
      <c r="C284" s="103" t="s">
        <v>620</v>
      </c>
      <c r="D284" s="127">
        <v>0</v>
      </c>
      <c r="E284" s="127">
        <v>7.97</v>
      </c>
      <c r="F284" s="129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29">
        <v>0</v>
      </c>
      <c r="N284" s="129">
        <v>0</v>
      </c>
      <c r="O284" s="129">
        <v>0</v>
      </c>
      <c r="P284" s="129">
        <v>0</v>
      </c>
      <c r="Q284" s="129">
        <v>0</v>
      </c>
      <c r="R284" s="130">
        <f t="shared" si="82"/>
        <v>0</v>
      </c>
      <c r="S284" s="175"/>
      <c r="T284" s="105">
        <f t="shared" si="83"/>
        <v>0</v>
      </c>
      <c r="U284" s="105">
        <f t="shared" si="83"/>
        <v>0</v>
      </c>
      <c r="V284" s="105">
        <f t="shared" si="86"/>
        <v>0</v>
      </c>
      <c r="W284" s="105">
        <f t="shared" si="84"/>
        <v>0</v>
      </c>
      <c r="X284" s="105">
        <f t="shared" si="84"/>
        <v>0</v>
      </c>
      <c r="Y284" s="105">
        <f t="shared" si="84"/>
        <v>0</v>
      </c>
      <c r="Z284" s="105">
        <f t="shared" si="84"/>
        <v>0</v>
      </c>
      <c r="AA284" s="105">
        <f t="shared" si="84"/>
        <v>0</v>
      </c>
      <c r="AB284" s="105">
        <f t="shared" si="84"/>
        <v>0</v>
      </c>
      <c r="AC284" s="105">
        <f t="shared" si="84"/>
        <v>0</v>
      </c>
      <c r="AD284" s="105">
        <f t="shared" si="84"/>
        <v>0</v>
      </c>
      <c r="AE284" s="105">
        <f t="shared" si="84"/>
        <v>0</v>
      </c>
      <c r="AF284" s="105">
        <f t="shared" si="85"/>
        <v>0</v>
      </c>
    </row>
    <row r="285" spans="1:35" outlineLevel="2" x14ac:dyDescent="0.25">
      <c r="A285" s="103" t="str">
        <f t="shared" si="81"/>
        <v>RUSTONMulti-FamilyMRENT2YDRECY</v>
      </c>
      <c r="B285" s="103" t="s">
        <v>627</v>
      </c>
      <c r="C285" s="103" t="s">
        <v>628</v>
      </c>
      <c r="D285" s="127">
        <v>0</v>
      </c>
      <c r="E285" s="127">
        <v>0</v>
      </c>
      <c r="F285" s="129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  <c r="N285" s="129">
        <v>0</v>
      </c>
      <c r="O285" s="129">
        <v>0</v>
      </c>
      <c r="P285" s="129">
        <v>0</v>
      </c>
      <c r="Q285" s="129">
        <v>0</v>
      </c>
      <c r="R285" s="130">
        <f t="shared" si="82"/>
        <v>0</v>
      </c>
      <c r="S285" s="175"/>
      <c r="T285" s="105">
        <f t="shared" si="83"/>
        <v>0</v>
      </c>
      <c r="U285" s="105">
        <f t="shared" si="83"/>
        <v>0</v>
      </c>
      <c r="V285" s="105">
        <f t="shared" si="86"/>
        <v>0</v>
      </c>
      <c r="W285" s="105">
        <f t="shared" si="84"/>
        <v>0</v>
      </c>
      <c r="X285" s="105">
        <f t="shared" si="84"/>
        <v>0</v>
      </c>
      <c r="Y285" s="105">
        <f t="shared" si="84"/>
        <v>0</v>
      </c>
      <c r="Z285" s="105">
        <f t="shared" si="84"/>
        <v>0</v>
      </c>
      <c r="AA285" s="105">
        <f t="shared" si="84"/>
        <v>0</v>
      </c>
      <c r="AB285" s="105">
        <f t="shared" si="84"/>
        <v>0</v>
      </c>
      <c r="AC285" s="105">
        <f t="shared" si="84"/>
        <v>0</v>
      </c>
      <c r="AD285" s="105">
        <f t="shared" si="84"/>
        <v>0</v>
      </c>
      <c r="AE285" s="105">
        <f t="shared" si="84"/>
        <v>0</v>
      </c>
      <c r="AF285" s="105">
        <f t="shared" si="85"/>
        <v>0</v>
      </c>
    </row>
    <row r="286" spans="1:35" outlineLevel="2" x14ac:dyDescent="0.25">
      <c r="A286" s="103" t="str">
        <f t="shared" si="81"/>
        <v>RUSTONMulti-FamilyMRENT6YDRECY</v>
      </c>
      <c r="B286" s="103" t="s">
        <v>629</v>
      </c>
      <c r="C286" s="103" t="s">
        <v>630</v>
      </c>
      <c r="D286" s="127">
        <v>0</v>
      </c>
      <c r="E286" s="127">
        <v>0</v>
      </c>
      <c r="F286" s="129">
        <v>0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29">
        <v>0</v>
      </c>
      <c r="N286" s="129">
        <v>0</v>
      </c>
      <c r="O286" s="129">
        <v>0</v>
      </c>
      <c r="P286" s="129">
        <v>0</v>
      </c>
      <c r="Q286" s="129">
        <v>0</v>
      </c>
      <c r="R286" s="130">
        <f t="shared" si="82"/>
        <v>0</v>
      </c>
      <c r="S286" s="175"/>
      <c r="T286" s="105">
        <f t="shared" si="83"/>
        <v>0</v>
      </c>
      <c r="U286" s="105">
        <f t="shared" si="83"/>
        <v>0</v>
      </c>
      <c r="V286" s="105">
        <f t="shared" si="86"/>
        <v>0</v>
      </c>
      <c r="W286" s="105">
        <f t="shared" si="84"/>
        <v>0</v>
      </c>
      <c r="X286" s="105">
        <f t="shared" si="84"/>
        <v>0</v>
      </c>
      <c r="Y286" s="105">
        <f t="shared" si="84"/>
        <v>0</v>
      </c>
      <c r="Z286" s="105">
        <f t="shared" si="84"/>
        <v>0</v>
      </c>
      <c r="AA286" s="105">
        <f t="shared" si="84"/>
        <v>0</v>
      </c>
      <c r="AB286" s="105">
        <f t="shared" si="84"/>
        <v>0</v>
      </c>
      <c r="AC286" s="105">
        <f t="shared" si="84"/>
        <v>0</v>
      </c>
      <c r="AD286" s="105">
        <f t="shared" si="84"/>
        <v>0</v>
      </c>
      <c r="AE286" s="105">
        <f t="shared" si="84"/>
        <v>0</v>
      </c>
      <c r="AF286" s="105">
        <f t="shared" si="85"/>
        <v>0</v>
      </c>
    </row>
    <row r="287" spans="1:35" outlineLevel="1" x14ac:dyDescent="0.25">
      <c r="C287" s="135"/>
      <c r="D287" s="127"/>
      <c r="E287" s="127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30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</row>
    <row r="288" spans="1:35" outlineLevel="1" x14ac:dyDescent="0.25">
      <c r="C288" s="135" t="s">
        <v>631</v>
      </c>
      <c r="D288" s="127"/>
      <c r="E288" s="127"/>
      <c r="F288" s="136">
        <f t="shared" ref="F288:R288" si="87">SUM(F279:F287)</f>
        <v>0</v>
      </c>
      <c r="G288" s="136">
        <f t="shared" si="87"/>
        <v>0</v>
      </c>
      <c r="H288" s="136">
        <f t="shared" si="87"/>
        <v>0</v>
      </c>
      <c r="I288" s="136">
        <f t="shared" si="87"/>
        <v>0</v>
      </c>
      <c r="J288" s="136">
        <f t="shared" si="87"/>
        <v>0</v>
      </c>
      <c r="K288" s="136">
        <f t="shared" si="87"/>
        <v>0</v>
      </c>
      <c r="L288" s="136">
        <f t="shared" si="87"/>
        <v>0</v>
      </c>
      <c r="M288" s="136">
        <f t="shared" si="87"/>
        <v>0</v>
      </c>
      <c r="N288" s="136">
        <f t="shared" si="87"/>
        <v>0</v>
      </c>
      <c r="O288" s="136">
        <f t="shared" si="87"/>
        <v>0</v>
      </c>
      <c r="P288" s="136">
        <f t="shared" si="87"/>
        <v>0</v>
      </c>
      <c r="Q288" s="136">
        <f t="shared" si="87"/>
        <v>0</v>
      </c>
      <c r="R288" s="136">
        <f t="shared" si="87"/>
        <v>0</v>
      </c>
      <c r="T288" s="137">
        <f>+SUM(T279:T281,T283:T284)</f>
        <v>0</v>
      </c>
      <c r="U288" s="137">
        <f t="shared" ref="U288:AF288" si="88">+SUM(U279:U281,U283:U286)</f>
        <v>0</v>
      </c>
      <c r="V288" s="137">
        <f t="shared" si="88"/>
        <v>0</v>
      </c>
      <c r="W288" s="137">
        <f t="shared" si="88"/>
        <v>0</v>
      </c>
      <c r="X288" s="137">
        <f t="shared" si="88"/>
        <v>0</v>
      </c>
      <c r="Y288" s="137">
        <f t="shared" si="88"/>
        <v>0</v>
      </c>
      <c r="Z288" s="137">
        <f t="shared" si="88"/>
        <v>0</v>
      </c>
      <c r="AA288" s="137">
        <f t="shared" si="88"/>
        <v>0</v>
      </c>
      <c r="AB288" s="137">
        <f t="shared" si="88"/>
        <v>0</v>
      </c>
      <c r="AC288" s="137">
        <f t="shared" si="88"/>
        <v>0</v>
      </c>
      <c r="AD288" s="137">
        <f t="shared" si="88"/>
        <v>0</v>
      </c>
      <c r="AE288" s="137">
        <f t="shared" si="88"/>
        <v>0</v>
      </c>
      <c r="AF288" s="137">
        <f t="shared" si="88"/>
        <v>0</v>
      </c>
    </row>
    <row r="289" spans="1:35" outlineLevel="1" x14ac:dyDescent="0.25">
      <c r="C289" s="135"/>
      <c r="D289" s="127"/>
      <c r="E289" s="127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30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</row>
    <row r="290" spans="1:35" outlineLevel="1" x14ac:dyDescent="0.25">
      <c r="D290" s="127"/>
      <c r="E290" s="127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30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</row>
    <row r="291" spans="1:35" s="7" customFormat="1" x14ac:dyDescent="0.25">
      <c r="B291" s="7" t="s">
        <v>636</v>
      </c>
      <c r="D291" s="127"/>
      <c r="E291" s="127"/>
      <c r="F291" s="144">
        <f t="shared" ref="F291:Q291" si="89">+F185+F222+F276+F288</f>
        <v>13773.810000000001</v>
      </c>
      <c r="G291" s="144">
        <f t="shared" si="89"/>
        <v>17328.41</v>
      </c>
      <c r="H291" s="144">
        <f t="shared" si="89"/>
        <v>21844.93</v>
      </c>
      <c r="I291" s="144">
        <f t="shared" si="89"/>
        <v>22383.379999999997</v>
      </c>
      <c r="J291" s="144">
        <f t="shared" si="89"/>
        <v>22230.909999999996</v>
      </c>
      <c r="K291" s="144">
        <f t="shared" si="89"/>
        <v>22294.080000000002</v>
      </c>
      <c r="L291" s="144">
        <f t="shared" si="89"/>
        <v>24252.759999999995</v>
      </c>
      <c r="M291" s="144">
        <f t="shared" si="89"/>
        <v>27861.809999999998</v>
      </c>
      <c r="N291" s="144">
        <f t="shared" si="89"/>
        <v>24148.489999999998</v>
      </c>
      <c r="O291" s="144">
        <f t="shared" si="89"/>
        <v>17256.790000000005</v>
      </c>
      <c r="P291" s="144">
        <f t="shared" si="89"/>
        <v>44168.939999999988</v>
      </c>
      <c r="Q291" s="144">
        <f t="shared" si="89"/>
        <v>21162.17</v>
      </c>
      <c r="R291" s="130">
        <f t="shared" ref="R291" si="90">+SUM(F291:Q291)</f>
        <v>278706.48</v>
      </c>
      <c r="S291" s="109"/>
      <c r="T291" s="145">
        <f t="shared" ref="T291:AE291" si="91">+T185+T222+T276+T288</f>
        <v>60.832542586510201</v>
      </c>
      <c r="U291" s="145">
        <f t="shared" si="91"/>
        <v>56.07039772725669</v>
      </c>
      <c r="V291" s="145">
        <f t="shared" si="91"/>
        <v>58</v>
      </c>
      <c r="W291" s="145">
        <f t="shared" si="91"/>
        <v>57</v>
      </c>
      <c r="X291" s="145">
        <f t="shared" si="91"/>
        <v>58.25</v>
      </c>
      <c r="Y291" s="145">
        <f t="shared" si="91"/>
        <v>58</v>
      </c>
      <c r="Z291" s="145">
        <f t="shared" si="91"/>
        <v>57.446446908060707</v>
      </c>
      <c r="AA291" s="145">
        <f t="shared" si="91"/>
        <v>60.868978031552395</v>
      </c>
      <c r="AB291" s="145">
        <f t="shared" si="91"/>
        <v>61.666378332332762</v>
      </c>
      <c r="AC291" s="145">
        <f t="shared" si="91"/>
        <v>51.546679968204003</v>
      </c>
      <c r="AD291" s="145">
        <f t="shared" si="91"/>
        <v>61.499992019281414</v>
      </c>
      <c r="AE291" s="145">
        <f t="shared" si="91"/>
        <v>56</v>
      </c>
      <c r="AF291" s="145"/>
      <c r="AI291" s="146"/>
    </row>
    <row r="292" spans="1:35" s="7" customFormat="1" outlineLevel="1" x14ac:dyDescent="0.25">
      <c r="D292" s="127"/>
      <c r="E292" s="127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30"/>
      <c r="S292" s="109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I292" s="146"/>
    </row>
    <row r="293" spans="1:35" outlineLevel="1" x14ac:dyDescent="0.25">
      <c r="D293" s="127"/>
      <c r="E293" s="127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30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</row>
    <row r="294" spans="1:35" outlineLevel="1" x14ac:dyDescent="0.25">
      <c r="B294" s="121" t="s">
        <v>637</v>
      </c>
      <c r="C294" s="122"/>
      <c r="D294" s="127"/>
      <c r="E294" s="127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30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</row>
    <row r="295" spans="1:35" outlineLevel="1" x14ac:dyDescent="0.25">
      <c r="B295" s="122"/>
      <c r="C295" s="122"/>
      <c r="D295" s="127"/>
      <c r="E295" s="127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30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</row>
    <row r="296" spans="1:35" outlineLevel="1" x14ac:dyDescent="0.25">
      <c r="A296" s="103" t="s">
        <v>919</v>
      </c>
      <c r="B296" s="7" t="s">
        <v>639</v>
      </c>
      <c r="D296" s="127"/>
      <c r="E296" s="127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30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  <c r="AE296" s="105"/>
      <c r="AF296" s="105"/>
    </row>
    <row r="297" spans="1:35" outlineLevel="1" x14ac:dyDescent="0.25">
      <c r="A297" s="103" t="str">
        <f t="shared" ref="A297:A360" si="92">+$A$4&amp;$A$296&amp;B297</f>
        <v>RUSTONRolloffROHAUL20</v>
      </c>
      <c r="B297" s="103" t="s">
        <v>640</v>
      </c>
      <c r="C297" s="103" t="s">
        <v>641</v>
      </c>
      <c r="D297" s="127">
        <v>0</v>
      </c>
      <c r="E297" s="127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30">
        <f t="shared" ref="R297:R360" si="93">+SUM(F297:Q297)</f>
        <v>0</v>
      </c>
      <c r="T297" s="105">
        <f t="shared" ref="T297:U318" si="94">+IFERROR(F297/$D297,0)</f>
        <v>0</v>
      </c>
      <c r="U297" s="105">
        <f t="shared" si="94"/>
        <v>0</v>
      </c>
      <c r="V297" s="105">
        <f>+IFERROR(H297/$E297,0)</f>
        <v>0</v>
      </c>
      <c r="W297" s="105">
        <f t="shared" ref="W297:AE312" si="95">+IFERROR(I297/$E297,0)</f>
        <v>0</v>
      </c>
      <c r="X297" s="105">
        <f t="shared" si="95"/>
        <v>0</v>
      </c>
      <c r="Y297" s="105">
        <f t="shared" si="95"/>
        <v>0</v>
      </c>
      <c r="Z297" s="105">
        <f t="shared" si="95"/>
        <v>0</v>
      </c>
      <c r="AA297" s="105">
        <f t="shared" si="95"/>
        <v>0</v>
      </c>
      <c r="AB297" s="105">
        <f t="shared" si="95"/>
        <v>0</v>
      </c>
      <c r="AC297" s="105">
        <f t="shared" si="95"/>
        <v>0</v>
      </c>
      <c r="AD297" s="105">
        <f t="shared" si="95"/>
        <v>0</v>
      </c>
      <c r="AE297" s="105">
        <f t="shared" si="95"/>
        <v>0</v>
      </c>
      <c r="AF297" s="105">
        <f t="shared" ref="AF297:AF360" si="96">+SUM(T297:AE297)/$AD$2</f>
        <v>0</v>
      </c>
    </row>
    <row r="298" spans="1:35" outlineLevel="1" x14ac:dyDescent="0.25">
      <c r="A298" s="103" t="str">
        <f t="shared" si="92"/>
        <v>RUSTONRolloffROHAUL20A</v>
      </c>
      <c r="B298" s="103" t="s">
        <v>642</v>
      </c>
      <c r="C298" s="103" t="s">
        <v>643</v>
      </c>
      <c r="D298" s="127">
        <v>0</v>
      </c>
      <c r="E298" s="127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30">
        <f t="shared" si="93"/>
        <v>0</v>
      </c>
      <c r="T298" s="105">
        <f t="shared" si="94"/>
        <v>0</v>
      </c>
      <c r="U298" s="105">
        <f t="shared" si="94"/>
        <v>0</v>
      </c>
      <c r="V298" s="105">
        <f t="shared" ref="V298:AE336" si="97">+IFERROR(H298/$E298,0)</f>
        <v>0</v>
      </c>
      <c r="W298" s="105">
        <f t="shared" si="95"/>
        <v>0</v>
      </c>
      <c r="X298" s="105">
        <f t="shared" si="95"/>
        <v>0</v>
      </c>
      <c r="Y298" s="105">
        <f t="shared" si="95"/>
        <v>0</v>
      </c>
      <c r="Z298" s="105">
        <f t="shared" si="95"/>
        <v>0</v>
      </c>
      <c r="AA298" s="105">
        <f t="shared" si="95"/>
        <v>0</v>
      </c>
      <c r="AB298" s="105">
        <f t="shared" si="95"/>
        <v>0</v>
      </c>
      <c r="AC298" s="105">
        <f t="shared" si="95"/>
        <v>0</v>
      </c>
      <c r="AD298" s="105">
        <f t="shared" si="95"/>
        <v>0</v>
      </c>
      <c r="AE298" s="105">
        <f t="shared" si="95"/>
        <v>0</v>
      </c>
      <c r="AF298" s="105">
        <f t="shared" si="96"/>
        <v>0</v>
      </c>
    </row>
    <row r="299" spans="1:35" outlineLevel="1" x14ac:dyDescent="0.25">
      <c r="A299" s="103" t="str">
        <f t="shared" si="92"/>
        <v>RUSTONRolloffROHAUL20CO</v>
      </c>
      <c r="B299" s="103" t="s">
        <v>644</v>
      </c>
      <c r="C299" s="103" t="s">
        <v>645</v>
      </c>
      <c r="D299" s="127">
        <v>0</v>
      </c>
      <c r="E299" s="127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30">
        <f t="shared" si="93"/>
        <v>0</v>
      </c>
      <c r="T299" s="105">
        <f t="shared" si="94"/>
        <v>0</v>
      </c>
      <c r="U299" s="105">
        <f t="shared" si="94"/>
        <v>0</v>
      </c>
      <c r="V299" s="105">
        <f t="shared" si="97"/>
        <v>0</v>
      </c>
      <c r="W299" s="105">
        <f t="shared" si="95"/>
        <v>0</v>
      </c>
      <c r="X299" s="105">
        <f t="shared" si="95"/>
        <v>0</v>
      </c>
      <c r="Y299" s="105">
        <f t="shared" si="95"/>
        <v>0</v>
      </c>
      <c r="Z299" s="105">
        <f t="shared" si="95"/>
        <v>0</v>
      </c>
      <c r="AA299" s="105">
        <f t="shared" si="95"/>
        <v>0</v>
      </c>
      <c r="AB299" s="105">
        <f t="shared" si="95"/>
        <v>0</v>
      </c>
      <c r="AC299" s="105">
        <f t="shared" si="95"/>
        <v>0</v>
      </c>
      <c r="AD299" s="105">
        <f t="shared" si="95"/>
        <v>0</v>
      </c>
      <c r="AE299" s="105">
        <f t="shared" si="95"/>
        <v>0</v>
      </c>
      <c r="AF299" s="105">
        <f t="shared" si="96"/>
        <v>0</v>
      </c>
    </row>
    <row r="300" spans="1:35" outlineLevel="1" x14ac:dyDescent="0.25">
      <c r="A300" s="103" t="str">
        <f t="shared" si="92"/>
        <v>RUSTONRolloffROHAUL20T</v>
      </c>
      <c r="B300" s="103" t="s">
        <v>646</v>
      </c>
      <c r="C300" s="103" t="s">
        <v>647</v>
      </c>
      <c r="D300" s="127">
        <v>0</v>
      </c>
      <c r="E300" s="127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30">
        <f t="shared" si="93"/>
        <v>0</v>
      </c>
      <c r="T300" s="105">
        <f t="shared" si="94"/>
        <v>0</v>
      </c>
      <c r="U300" s="105">
        <f t="shared" si="94"/>
        <v>0</v>
      </c>
      <c r="V300" s="105">
        <f t="shared" si="97"/>
        <v>0</v>
      </c>
      <c r="W300" s="105">
        <f t="shared" si="95"/>
        <v>0</v>
      </c>
      <c r="X300" s="105">
        <f t="shared" si="95"/>
        <v>0</v>
      </c>
      <c r="Y300" s="105">
        <f t="shared" si="95"/>
        <v>0</v>
      </c>
      <c r="Z300" s="105">
        <f t="shared" si="95"/>
        <v>0</v>
      </c>
      <c r="AA300" s="105">
        <f t="shared" si="95"/>
        <v>0</v>
      </c>
      <c r="AB300" s="105">
        <f t="shared" si="95"/>
        <v>0</v>
      </c>
      <c r="AC300" s="105">
        <f t="shared" si="95"/>
        <v>0</v>
      </c>
      <c r="AD300" s="105">
        <f t="shared" si="95"/>
        <v>0</v>
      </c>
      <c r="AE300" s="105">
        <f t="shared" si="95"/>
        <v>0</v>
      </c>
      <c r="AF300" s="105">
        <f t="shared" si="96"/>
        <v>0</v>
      </c>
    </row>
    <row r="301" spans="1:35" outlineLevel="1" x14ac:dyDescent="0.25">
      <c r="A301" s="103" t="str">
        <f t="shared" si="92"/>
        <v>RUSTONRolloffROHAUL25</v>
      </c>
      <c r="B301" s="103" t="s">
        <v>648</v>
      </c>
      <c r="C301" s="103" t="s">
        <v>649</v>
      </c>
      <c r="D301" s="127">
        <v>0</v>
      </c>
      <c r="E301" s="127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30">
        <f t="shared" si="93"/>
        <v>0</v>
      </c>
      <c r="T301" s="105">
        <f t="shared" si="94"/>
        <v>0</v>
      </c>
      <c r="U301" s="105">
        <f t="shared" si="94"/>
        <v>0</v>
      </c>
      <c r="V301" s="105">
        <f t="shared" si="97"/>
        <v>0</v>
      </c>
      <c r="W301" s="105">
        <f t="shared" si="95"/>
        <v>0</v>
      </c>
      <c r="X301" s="105">
        <f t="shared" si="95"/>
        <v>0</v>
      </c>
      <c r="Y301" s="105">
        <f t="shared" si="95"/>
        <v>0</v>
      </c>
      <c r="Z301" s="105">
        <f t="shared" si="95"/>
        <v>0</v>
      </c>
      <c r="AA301" s="105">
        <f t="shared" si="95"/>
        <v>0</v>
      </c>
      <c r="AB301" s="105">
        <f t="shared" si="95"/>
        <v>0</v>
      </c>
      <c r="AC301" s="105">
        <f t="shared" si="95"/>
        <v>0</v>
      </c>
      <c r="AD301" s="105">
        <f t="shared" si="95"/>
        <v>0</v>
      </c>
      <c r="AE301" s="105">
        <f t="shared" si="95"/>
        <v>0</v>
      </c>
      <c r="AF301" s="105">
        <f t="shared" si="96"/>
        <v>0</v>
      </c>
    </row>
    <row r="302" spans="1:35" outlineLevel="1" x14ac:dyDescent="0.25">
      <c r="A302" s="103" t="str">
        <f t="shared" si="92"/>
        <v>RUSTONRolloffROHAUL25A</v>
      </c>
      <c r="B302" s="103" t="s">
        <v>650</v>
      </c>
      <c r="C302" s="103" t="s">
        <v>651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30">
        <f t="shared" si="93"/>
        <v>0</v>
      </c>
      <c r="T302" s="105">
        <f t="shared" si="94"/>
        <v>0</v>
      </c>
      <c r="U302" s="105">
        <f t="shared" si="94"/>
        <v>0</v>
      </c>
      <c r="V302" s="105">
        <f t="shared" si="97"/>
        <v>0</v>
      </c>
      <c r="W302" s="105">
        <f t="shared" si="95"/>
        <v>0</v>
      </c>
      <c r="X302" s="105">
        <f t="shared" si="95"/>
        <v>0</v>
      </c>
      <c r="Y302" s="105">
        <f t="shared" si="95"/>
        <v>0</v>
      </c>
      <c r="Z302" s="105">
        <f t="shared" si="95"/>
        <v>0</v>
      </c>
      <c r="AA302" s="105">
        <f t="shared" si="95"/>
        <v>0</v>
      </c>
      <c r="AB302" s="105">
        <f t="shared" si="95"/>
        <v>0</v>
      </c>
      <c r="AC302" s="105">
        <f t="shared" si="95"/>
        <v>0</v>
      </c>
      <c r="AD302" s="105">
        <f t="shared" si="95"/>
        <v>0</v>
      </c>
      <c r="AE302" s="105">
        <f t="shared" si="95"/>
        <v>0</v>
      </c>
      <c r="AF302" s="105">
        <f t="shared" si="96"/>
        <v>0</v>
      </c>
    </row>
    <row r="303" spans="1:35" outlineLevel="1" x14ac:dyDescent="0.25">
      <c r="A303" s="103" t="str">
        <f t="shared" si="92"/>
        <v>RUSTONRolloffROHAUL25T</v>
      </c>
      <c r="B303" s="103" t="s">
        <v>652</v>
      </c>
      <c r="C303" s="103" t="s">
        <v>653</v>
      </c>
      <c r="D303" s="127">
        <v>0</v>
      </c>
      <c r="E303" s="127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30">
        <f t="shared" si="93"/>
        <v>0</v>
      </c>
      <c r="T303" s="105">
        <f t="shared" si="94"/>
        <v>0</v>
      </c>
      <c r="U303" s="105">
        <f t="shared" si="94"/>
        <v>0</v>
      </c>
      <c r="V303" s="105">
        <f t="shared" si="97"/>
        <v>0</v>
      </c>
      <c r="W303" s="105">
        <f t="shared" si="95"/>
        <v>0</v>
      </c>
      <c r="X303" s="105">
        <f t="shared" si="95"/>
        <v>0</v>
      </c>
      <c r="Y303" s="105">
        <f t="shared" si="95"/>
        <v>0</v>
      </c>
      <c r="Z303" s="105">
        <f t="shared" si="95"/>
        <v>0</v>
      </c>
      <c r="AA303" s="105">
        <f t="shared" si="95"/>
        <v>0</v>
      </c>
      <c r="AB303" s="105">
        <f t="shared" si="95"/>
        <v>0</v>
      </c>
      <c r="AC303" s="105">
        <f t="shared" si="95"/>
        <v>0</v>
      </c>
      <c r="AD303" s="105">
        <f t="shared" si="95"/>
        <v>0</v>
      </c>
      <c r="AE303" s="105">
        <f t="shared" si="95"/>
        <v>0</v>
      </c>
      <c r="AF303" s="105">
        <f t="shared" si="96"/>
        <v>0</v>
      </c>
    </row>
    <row r="304" spans="1:35" outlineLevel="1" x14ac:dyDescent="0.25">
      <c r="A304" s="103" t="str">
        <f t="shared" si="92"/>
        <v>RUSTONRolloffROHAUL30</v>
      </c>
      <c r="B304" s="103" t="s">
        <v>654</v>
      </c>
      <c r="C304" s="103" t="s">
        <v>655</v>
      </c>
      <c r="D304" s="127">
        <v>0</v>
      </c>
      <c r="E304" s="127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30">
        <f t="shared" si="93"/>
        <v>0</v>
      </c>
      <c r="T304" s="105">
        <f t="shared" si="94"/>
        <v>0</v>
      </c>
      <c r="U304" s="105">
        <f t="shared" si="94"/>
        <v>0</v>
      </c>
      <c r="V304" s="105">
        <f t="shared" si="97"/>
        <v>0</v>
      </c>
      <c r="W304" s="105">
        <f t="shared" si="95"/>
        <v>0</v>
      </c>
      <c r="X304" s="105">
        <f t="shared" si="95"/>
        <v>0</v>
      </c>
      <c r="Y304" s="105">
        <f t="shared" si="95"/>
        <v>0</v>
      </c>
      <c r="Z304" s="105">
        <f t="shared" si="95"/>
        <v>0</v>
      </c>
      <c r="AA304" s="105">
        <f t="shared" si="95"/>
        <v>0</v>
      </c>
      <c r="AB304" s="105">
        <f t="shared" si="95"/>
        <v>0</v>
      </c>
      <c r="AC304" s="105">
        <f t="shared" si="95"/>
        <v>0</v>
      </c>
      <c r="AD304" s="105">
        <f t="shared" si="95"/>
        <v>0</v>
      </c>
      <c r="AE304" s="105">
        <f t="shared" si="95"/>
        <v>0</v>
      </c>
      <c r="AF304" s="105">
        <f t="shared" si="96"/>
        <v>0</v>
      </c>
    </row>
    <row r="305" spans="1:32" outlineLevel="1" x14ac:dyDescent="0.25">
      <c r="A305" s="103" t="str">
        <f t="shared" si="92"/>
        <v>RUSTONRolloffROHAUL30A</v>
      </c>
      <c r="B305" s="103" t="s">
        <v>656</v>
      </c>
      <c r="C305" s="103" t="s">
        <v>657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30">
        <f t="shared" si="93"/>
        <v>0</v>
      </c>
      <c r="T305" s="105">
        <f t="shared" si="94"/>
        <v>0</v>
      </c>
      <c r="U305" s="105">
        <f t="shared" si="94"/>
        <v>0</v>
      </c>
      <c r="V305" s="105">
        <f t="shared" si="97"/>
        <v>0</v>
      </c>
      <c r="W305" s="105">
        <f t="shared" si="95"/>
        <v>0</v>
      </c>
      <c r="X305" s="105">
        <f t="shared" si="95"/>
        <v>0</v>
      </c>
      <c r="Y305" s="105">
        <f t="shared" si="95"/>
        <v>0</v>
      </c>
      <c r="Z305" s="105">
        <f t="shared" si="95"/>
        <v>0</v>
      </c>
      <c r="AA305" s="105">
        <f t="shared" si="95"/>
        <v>0</v>
      </c>
      <c r="AB305" s="105">
        <f t="shared" si="95"/>
        <v>0</v>
      </c>
      <c r="AC305" s="105">
        <f t="shared" si="95"/>
        <v>0</v>
      </c>
      <c r="AD305" s="105">
        <f t="shared" si="95"/>
        <v>0</v>
      </c>
      <c r="AE305" s="105">
        <f t="shared" si="95"/>
        <v>0</v>
      </c>
      <c r="AF305" s="105">
        <f t="shared" si="96"/>
        <v>0</v>
      </c>
    </row>
    <row r="306" spans="1:32" outlineLevel="1" x14ac:dyDescent="0.25">
      <c r="A306" s="103" t="str">
        <f t="shared" si="92"/>
        <v>RUSTONRolloffROHAUL30T</v>
      </c>
      <c r="B306" s="103" t="s">
        <v>658</v>
      </c>
      <c r="C306" s="103" t="s">
        <v>659</v>
      </c>
      <c r="D306" s="127">
        <v>0</v>
      </c>
      <c r="E306" s="127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30">
        <f t="shared" si="93"/>
        <v>0</v>
      </c>
      <c r="T306" s="105">
        <f t="shared" si="94"/>
        <v>0</v>
      </c>
      <c r="U306" s="105">
        <f t="shared" si="94"/>
        <v>0</v>
      </c>
      <c r="V306" s="105">
        <f t="shared" si="97"/>
        <v>0</v>
      </c>
      <c r="W306" s="105">
        <f t="shared" si="95"/>
        <v>0</v>
      </c>
      <c r="X306" s="105">
        <f t="shared" si="95"/>
        <v>0</v>
      </c>
      <c r="Y306" s="105">
        <f t="shared" si="95"/>
        <v>0</v>
      </c>
      <c r="Z306" s="105">
        <f t="shared" si="95"/>
        <v>0</v>
      </c>
      <c r="AA306" s="105">
        <f t="shared" si="95"/>
        <v>0</v>
      </c>
      <c r="AB306" s="105">
        <f t="shared" si="95"/>
        <v>0</v>
      </c>
      <c r="AC306" s="105">
        <f t="shared" si="95"/>
        <v>0</v>
      </c>
      <c r="AD306" s="105">
        <f t="shared" si="95"/>
        <v>0</v>
      </c>
      <c r="AE306" s="105">
        <f t="shared" si="95"/>
        <v>0</v>
      </c>
      <c r="AF306" s="105">
        <f t="shared" si="96"/>
        <v>0</v>
      </c>
    </row>
    <row r="307" spans="1:32" outlineLevel="1" x14ac:dyDescent="0.25">
      <c r="A307" s="103" t="str">
        <f t="shared" si="92"/>
        <v>RUSTONRolloffROHAUL40</v>
      </c>
      <c r="B307" s="103" t="s">
        <v>660</v>
      </c>
      <c r="C307" s="103" t="s">
        <v>661</v>
      </c>
      <c r="D307" s="127">
        <v>0</v>
      </c>
      <c r="E307" s="127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30">
        <f t="shared" si="93"/>
        <v>0</v>
      </c>
      <c r="T307" s="105">
        <f t="shared" si="94"/>
        <v>0</v>
      </c>
      <c r="U307" s="105">
        <f t="shared" si="94"/>
        <v>0</v>
      </c>
      <c r="V307" s="105">
        <f t="shared" si="97"/>
        <v>0</v>
      </c>
      <c r="W307" s="105">
        <f t="shared" si="95"/>
        <v>0</v>
      </c>
      <c r="X307" s="105">
        <f t="shared" si="95"/>
        <v>0</v>
      </c>
      <c r="Y307" s="105">
        <f t="shared" si="95"/>
        <v>0</v>
      </c>
      <c r="Z307" s="105">
        <f t="shared" si="95"/>
        <v>0</v>
      </c>
      <c r="AA307" s="105">
        <f t="shared" si="95"/>
        <v>0</v>
      </c>
      <c r="AB307" s="105">
        <f t="shared" si="95"/>
        <v>0</v>
      </c>
      <c r="AC307" s="105">
        <f t="shared" si="95"/>
        <v>0</v>
      </c>
      <c r="AD307" s="105">
        <f t="shared" si="95"/>
        <v>0</v>
      </c>
      <c r="AE307" s="105">
        <f t="shared" si="95"/>
        <v>0</v>
      </c>
      <c r="AF307" s="105">
        <f t="shared" si="96"/>
        <v>0</v>
      </c>
    </row>
    <row r="308" spans="1:32" outlineLevel="1" x14ac:dyDescent="0.25">
      <c r="A308" s="103" t="str">
        <f t="shared" si="92"/>
        <v>RUSTONRolloffROHAUL40A</v>
      </c>
      <c r="B308" s="103" t="s">
        <v>662</v>
      </c>
      <c r="C308" s="103" t="s">
        <v>663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30">
        <f t="shared" si="93"/>
        <v>0</v>
      </c>
      <c r="T308" s="105">
        <f t="shared" si="94"/>
        <v>0</v>
      </c>
      <c r="U308" s="105">
        <f t="shared" si="94"/>
        <v>0</v>
      </c>
      <c r="V308" s="105">
        <f t="shared" si="97"/>
        <v>0</v>
      </c>
      <c r="W308" s="105">
        <f t="shared" si="95"/>
        <v>0</v>
      </c>
      <c r="X308" s="105">
        <f t="shared" si="95"/>
        <v>0</v>
      </c>
      <c r="Y308" s="105">
        <f t="shared" si="95"/>
        <v>0</v>
      </c>
      <c r="Z308" s="105">
        <f t="shared" si="95"/>
        <v>0</v>
      </c>
      <c r="AA308" s="105">
        <f t="shared" si="95"/>
        <v>0</v>
      </c>
      <c r="AB308" s="105">
        <f t="shared" si="95"/>
        <v>0</v>
      </c>
      <c r="AC308" s="105">
        <f t="shared" si="95"/>
        <v>0</v>
      </c>
      <c r="AD308" s="105">
        <f t="shared" si="95"/>
        <v>0</v>
      </c>
      <c r="AE308" s="105">
        <f t="shared" si="95"/>
        <v>0</v>
      </c>
      <c r="AF308" s="105">
        <f t="shared" si="96"/>
        <v>0</v>
      </c>
    </row>
    <row r="309" spans="1:32" outlineLevel="1" x14ac:dyDescent="0.25">
      <c r="A309" s="103" t="str">
        <f t="shared" si="92"/>
        <v>RUSTONRolloffROHAUL40T</v>
      </c>
      <c r="B309" s="103" t="s">
        <v>664</v>
      </c>
      <c r="C309" s="103" t="s">
        <v>665</v>
      </c>
      <c r="D309" s="127">
        <v>0</v>
      </c>
      <c r="E309" s="127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30">
        <f t="shared" si="93"/>
        <v>0</v>
      </c>
      <c r="T309" s="105">
        <f t="shared" si="94"/>
        <v>0</v>
      </c>
      <c r="U309" s="105">
        <f t="shared" si="94"/>
        <v>0</v>
      </c>
      <c r="V309" s="105">
        <f t="shared" si="97"/>
        <v>0</v>
      </c>
      <c r="W309" s="105">
        <f t="shared" si="95"/>
        <v>0</v>
      </c>
      <c r="X309" s="105">
        <f t="shared" si="95"/>
        <v>0</v>
      </c>
      <c r="Y309" s="105">
        <f t="shared" si="95"/>
        <v>0</v>
      </c>
      <c r="Z309" s="105">
        <f t="shared" si="95"/>
        <v>0</v>
      </c>
      <c r="AA309" s="105">
        <f t="shared" si="95"/>
        <v>0</v>
      </c>
      <c r="AB309" s="105">
        <f t="shared" si="95"/>
        <v>0</v>
      </c>
      <c r="AC309" s="105">
        <f t="shared" si="95"/>
        <v>0</v>
      </c>
      <c r="AD309" s="105">
        <f t="shared" si="95"/>
        <v>0</v>
      </c>
      <c r="AE309" s="105">
        <f t="shared" si="95"/>
        <v>0</v>
      </c>
      <c r="AF309" s="105">
        <f t="shared" si="96"/>
        <v>0</v>
      </c>
    </row>
    <row r="310" spans="1:32" outlineLevel="1" x14ac:dyDescent="0.25">
      <c r="A310" s="103" t="str">
        <f t="shared" si="92"/>
        <v>RUSTONRolloffCPHAUL10</v>
      </c>
      <c r="B310" s="103" t="s">
        <v>666</v>
      </c>
      <c r="C310" s="103" t="s">
        <v>667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30">
        <f t="shared" si="93"/>
        <v>0</v>
      </c>
      <c r="T310" s="105">
        <f t="shared" si="94"/>
        <v>0</v>
      </c>
      <c r="U310" s="105">
        <f t="shared" si="94"/>
        <v>0</v>
      </c>
      <c r="V310" s="105">
        <f t="shared" si="97"/>
        <v>0</v>
      </c>
      <c r="W310" s="105">
        <f t="shared" si="95"/>
        <v>0</v>
      </c>
      <c r="X310" s="105">
        <f t="shared" si="95"/>
        <v>0</v>
      </c>
      <c r="Y310" s="105">
        <f t="shared" si="95"/>
        <v>0</v>
      </c>
      <c r="Z310" s="105">
        <f t="shared" si="95"/>
        <v>0</v>
      </c>
      <c r="AA310" s="105">
        <f t="shared" si="95"/>
        <v>0</v>
      </c>
      <c r="AB310" s="105">
        <f t="shared" si="95"/>
        <v>0</v>
      </c>
      <c r="AC310" s="105">
        <f t="shared" si="95"/>
        <v>0</v>
      </c>
      <c r="AD310" s="105">
        <f t="shared" si="95"/>
        <v>0</v>
      </c>
      <c r="AE310" s="105">
        <f t="shared" si="95"/>
        <v>0</v>
      </c>
      <c r="AF310" s="105">
        <f t="shared" si="96"/>
        <v>0</v>
      </c>
    </row>
    <row r="311" spans="1:32" outlineLevel="1" x14ac:dyDescent="0.25">
      <c r="A311" s="103" t="str">
        <f t="shared" si="92"/>
        <v>RUSTONRolloffCPHAUL15</v>
      </c>
      <c r="B311" s="103" t="s">
        <v>668</v>
      </c>
      <c r="C311" s="103" t="s">
        <v>669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30">
        <f t="shared" si="93"/>
        <v>0</v>
      </c>
      <c r="T311" s="105">
        <f t="shared" si="94"/>
        <v>0</v>
      </c>
      <c r="U311" s="105">
        <f t="shared" si="94"/>
        <v>0</v>
      </c>
      <c r="V311" s="105">
        <f t="shared" si="97"/>
        <v>0</v>
      </c>
      <c r="W311" s="105">
        <f t="shared" si="95"/>
        <v>0</v>
      </c>
      <c r="X311" s="105">
        <f t="shared" si="95"/>
        <v>0</v>
      </c>
      <c r="Y311" s="105">
        <f t="shared" si="95"/>
        <v>0</v>
      </c>
      <c r="Z311" s="105">
        <f t="shared" si="95"/>
        <v>0</v>
      </c>
      <c r="AA311" s="105">
        <f t="shared" si="95"/>
        <v>0</v>
      </c>
      <c r="AB311" s="105">
        <f t="shared" si="95"/>
        <v>0</v>
      </c>
      <c r="AC311" s="105">
        <f t="shared" si="95"/>
        <v>0</v>
      </c>
      <c r="AD311" s="105">
        <f t="shared" si="95"/>
        <v>0</v>
      </c>
      <c r="AE311" s="105">
        <f t="shared" si="95"/>
        <v>0</v>
      </c>
      <c r="AF311" s="105">
        <f t="shared" si="96"/>
        <v>0</v>
      </c>
    </row>
    <row r="312" spans="1:32" outlineLevel="1" x14ac:dyDescent="0.25">
      <c r="A312" s="103" t="str">
        <f t="shared" si="92"/>
        <v>RUSTONRolloffCPHAUL20</v>
      </c>
      <c r="B312" s="103" t="s">
        <v>670</v>
      </c>
      <c r="C312" s="103" t="s">
        <v>671</v>
      </c>
      <c r="D312" s="127">
        <v>0</v>
      </c>
      <c r="E312" s="127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30">
        <f t="shared" si="93"/>
        <v>0</v>
      </c>
      <c r="T312" s="105">
        <f t="shared" si="94"/>
        <v>0</v>
      </c>
      <c r="U312" s="105">
        <f t="shared" si="94"/>
        <v>0</v>
      </c>
      <c r="V312" s="105">
        <f t="shared" si="97"/>
        <v>0</v>
      </c>
      <c r="W312" s="105">
        <f t="shared" si="95"/>
        <v>0</v>
      </c>
      <c r="X312" s="105">
        <f t="shared" si="95"/>
        <v>0</v>
      </c>
      <c r="Y312" s="105">
        <f t="shared" si="95"/>
        <v>0</v>
      </c>
      <c r="Z312" s="105">
        <f t="shared" si="95"/>
        <v>0</v>
      </c>
      <c r="AA312" s="105">
        <f t="shared" si="95"/>
        <v>0</v>
      </c>
      <c r="AB312" s="105">
        <f t="shared" si="95"/>
        <v>0</v>
      </c>
      <c r="AC312" s="105">
        <f t="shared" si="95"/>
        <v>0</v>
      </c>
      <c r="AD312" s="105">
        <f t="shared" si="95"/>
        <v>0</v>
      </c>
      <c r="AE312" s="105">
        <f t="shared" si="95"/>
        <v>0</v>
      </c>
      <c r="AF312" s="105">
        <f t="shared" si="96"/>
        <v>0</v>
      </c>
    </row>
    <row r="313" spans="1:32" outlineLevel="1" x14ac:dyDescent="0.25">
      <c r="A313" s="103" t="str">
        <f t="shared" si="92"/>
        <v>RUSTONRolloffCPHAUL25</v>
      </c>
      <c r="B313" s="103" t="s">
        <v>672</v>
      </c>
      <c r="C313" s="103" t="s">
        <v>673</v>
      </c>
      <c r="D313" s="127">
        <v>0</v>
      </c>
      <c r="E313" s="127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30">
        <f t="shared" si="93"/>
        <v>0</v>
      </c>
      <c r="T313" s="105">
        <f t="shared" si="94"/>
        <v>0</v>
      </c>
      <c r="U313" s="105">
        <f t="shared" si="94"/>
        <v>0</v>
      </c>
      <c r="V313" s="105">
        <f t="shared" si="97"/>
        <v>0</v>
      </c>
      <c r="W313" s="105">
        <f t="shared" si="97"/>
        <v>0</v>
      </c>
      <c r="X313" s="105">
        <f t="shared" si="97"/>
        <v>0</v>
      </c>
      <c r="Y313" s="105">
        <f t="shared" si="97"/>
        <v>0</v>
      </c>
      <c r="Z313" s="105">
        <f t="shared" si="97"/>
        <v>0</v>
      </c>
      <c r="AA313" s="105">
        <f t="shared" si="97"/>
        <v>0</v>
      </c>
      <c r="AB313" s="105">
        <f t="shared" si="97"/>
        <v>0</v>
      </c>
      <c r="AC313" s="105">
        <f t="shared" si="97"/>
        <v>0</v>
      </c>
      <c r="AD313" s="105">
        <f t="shared" si="97"/>
        <v>0</v>
      </c>
      <c r="AE313" s="105">
        <f t="shared" si="97"/>
        <v>0</v>
      </c>
      <c r="AF313" s="105">
        <f t="shared" si="96"/>
        <v>0</v>
      </c>
    </row>
    <row r="314" spans="1:32" outlineLevel="1" x14ac:dyDescent="0.25">
      <c r="A314" s="103" t="str">
        <f t="shared" si="92"/>
        <v>RUSTONRolloffCPHAUL30</v>
      </c>
      <c r="B314" s="103" t="s">
        <v>674</v>
      </c>
      <c r="C314" s="103" t="s">
        <v>675</v>
      </c>
      <c r="D314" s="127">
        <v>0</v>
      </c>
      <c r="E314" s="127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30">
        <f t="shared" si="93"/>
        <v>0</v>
      </c>
      <c r="T314" s="105">
        <f t="shared" si="94"/>
        <v>0</v>
      </c>
      <c r="U314" s="105">
        <f t="shared" si="94"/>
        <v>0</v>
      </c>
      <c r="V314" s="105">
        <f t="shared" si="97"/>
        <v>0</v>
      </c>
      <c r="W314" s="105">
        <f t="shared" si="97"/>
        <v>0</v>
      </c>
      <c r="X314" s="105">
        <f t="shared" si="97"/>
        <v>0</v>
      </c>
      <c r="Y314" s="105">
        <f t="shared" si="97"/>
        <v>0</v>
      </c>
      <c r="Z314" s="105">
        <f t="shared" si="97"/>
        <v>0</v>
      </c>
      <c r="AA314" s="105">
        <f t="shared" si="97"/>
        <v>0</v>
      </c>
      <c r="AB314" s="105">
        <f t="shared" si="97"/>
        <v>0</v>
      </c>
      <c r="AC314" s="105">
        <f t="shared" si="97"/>
        <v>0</v>
      </c>
      <c r="AD314" s="105">
        <f t="shared" si="97"/>
        <v>0</v>
      </c>
      <c r="AE314" s="105">
        <f t="shared" si="97"/>
        <v>0</v>
      </c>
      <c r="AF314" s="105">
        <f t="shared" si="96"/>
        <v>0</v>
      </c>
    </row>
    <row r="315" spans="1:32" outlineLevel="1" x14ac:dyDescent="0.25">
      <c r="A315" s="103" t="str">
        <f t="shared" si="92"/>
        <v>RUSTONRolloffCPHAUL35</v>
      </c>
      <c r="B315" s="103" t="s">
        <v>676</v>
      </c>
      <c r="C315" s="103" t="s">
        <v>677</v>
      </c>
      <c r="D315" s="127">
        <v>0</v>
      </c>
      <c r="E315" s="127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30">
        <f t="shared" si="93"/>
        <v>0</v>
      </c>
      <c r="T315" s="105">
        <f t="shared" si="94"/>
        <v>0</v>
      </c>
      <c r="U315" s="105">
        <f t="shared" si="94"/>
        <v>0</v>
      </c>
      <c r="V315" s="105">
        <f t="shared" si="97"/>
        <v>0</v>
      </c>
      <c r="W315" s="105">
        <f t="shared" si="97"/>
        <v>0</v>
      </c>
      <c r="X315" s="105">
        <f t="shared" si="97"/>
        <v>0</v>
      </c>
      <c r="Y315" s="105">
        <f t="shared" si="97"/>
        <v>0</v>
      </c>
      <c r="Z315" s="105">
        <f t="shared" si="97"/>
        <v>0</v>
      </c>
      <c r="AA315" s="105">
        <f t="shared" si="97"/>
        <v>0</v>
      </c>
      <c r="AB315" s="105">
        <f t="shared" si="97"/>
        <v>0</v>
      </c>
      <c r="AC315" s="105">
        <f t="shared" si="97"/>
        <v>0</v>
      </c>
      <c r="AD315" s="105">
        <f t="shared" si="97"/>
        <v>0</v>
      </c>
      <c r="AE315" s="105">
        <f t="shared" si="97"/>
        <v>0</v>
      </c>
      <c r="AF315" s="105">
        <f t="shared" si="96"/>
        <v>0</v>
      </c>
    </row>
    <row r="316" spans="1:32" outlineLevel="1" x14ac:dyDescent="0.25">
      <c r="A316" s="103" t="str">
        <f t="shared" si="92"/>
        <v>RUSTONRolloffCPHAUL40</v>
      </c>
      <c r="B316" s="103" t="s">
        <v>678</v>
      </c>
      <c r="C316" s="103" t="s">
        <v>679</v>
      </c>
      <c r="D316" s="127">
        <v>0</v>
      </c>
      <c r="E316" s="127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30">
        <f t="shared" si="93"/>
        <v>0</v>
      </c>
      <c r="T316" s="105">
        <f t="shared" si="94"/>
        <v>0</v>
      </c>
      <c r="U316" s="105">
        <f t="shared" si="94"/>
        <v>0</v>
      </c>
      <c r="V316" s="105">
        <f t="shared" si="97"/>
        <v>0</v>
      </c>
      <c r="W316" s="105">
        <f t="shared" si="97"/>
        <v>0</v>
      </c>
      <c r="X316" s="105">
        <f t="shared" si="97"/>
        <v>0</v>
      </c>
      <c r="Y316" s="105">
        <f t="shared" si="97"/>
        <v>0</v>
      </c>
      <c r="Z316" s="105">
        <f t="shared" si="97"/>
        <v>0</v>
      </c>
      <c r="AA316" s="105">
        <f t="shared" si="97"/>
        <v>0</v>
      </c>
      <c r="AB316" s="105">
        <f t="shared" si="97"/>
        <v>0</v>
      </c>
      <c r="AC316" s="105">
        <f t="shared" si="97"/>
        <v>0</v>
      </c>
      <c r="AD316" s="105">
        <f t="shared" si="97"/>
        <v>0</v>
      </c>
      <c r="AE316" s="105">
        <f t="shared" si="97"/>
        <v>0</v>
      </c>
      <c r="AF316" s="105">
        <f t="shared" si="96"/>
        <v>0</v>
      </c>
    </row>
    <row r="317" spans="1:32" outlineLevel="1" x14ac:dyDescent="0.25">
      <c r="A317" s="103" t="str">
        <f t="shared" si="92"/>
        <v>RUSTONRolloffRORENT20D</v>
      </c>
      <c r="B317" s="103" t="s">
        <v>680</v>
      </c>
      <c r="C317" s="103" t="s">
        <v>681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30">
        <f t="shared" si="93"/>
        <v>0</v>
      </c>
      <c r="T317" s="105">
        <f t="shared" si="94"/>
        <v>0</v>
      </c>
      <c r="U317" s="105">
        <f t="shared" si="94"/>
        <v>0</v>
      </c>
      <c r="V317" s="105">
        <f t="shared" si="97"/>
        <v>0</v>
      </c>
      <c r="W317" s="105">
        <f t="shared" si="97"/>
        <v>0</v>
      </c>
      <c r="X317" s="105">
        <f t="shared" si="97"/>
        <v>0</v>
      </c>
      <c r="Y317" s="105">
        <f t="shared" si="97"/>
        <v>0</v>
      </c>
      <c r="Z317" s="105">
        <f t="shared" si="97"/>
        <v>0</v>
      </c>
      <c r="AA317" s="105">
        <f t="shared" si="97"/>
        <v>0</v>
      </c>
      <c r="AB317" s="105">
        <f t="shared" si="97"/>
        <v>0</v>
      </c>
      <c r="AC317" s="105">
        <f t="shared" si="97"/>
        <v>0</v>
      </c>
      <c r="AD317" s="105">
        <f t="shared" si="97"/>
        <v>0</v>
      </c>
      <c r="AE317" s="105">
        <f t="shared" si="97"/>
        <v>0</v>
      </c>
      <c r="AF317" s="105">
        <f t="shared" si="96"/>
        <v>0</v>
      </c>
    </row>
    <row r="318" spans="1:32" outlineLevel="1" x14ac:dyDescent="0.25">
      <c r="A318" s="103" t="str">
        <f t="shared" si="92"/>
        <v>RUSTONRolloffRORENT20P</v>
      </c>
      <c r="B318" s="103" t="s">
        <v>682</v>
      </c>
      <c r="C318" s="103" t="s">
        <v>683</v>
      </c>
      <c r="D318" s="127">
        <v>0</v>
      </c>
      <c r="E318" s="127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30">
        <f t="shared" si="93"/>
        <v>0</v>
      </c>
      <c r="T318" s="105">
        <f t="shared" si="94"/>
        <v>0</v>
      </c>
      <c r="U318" s="105">
        <f t="shared" si="94"/>
        <v>0</v>
      </c>
      <c r="V318" s="105">
        <f t="shared" si="97"/>
        <v>0</v>
      </c>
      <c r="W318" s="105">
        <f t="shared" si="97"/>
        <v>0</v>
      </c>
      <c r="X318" s="105">
        <f t="shared" si="97"/>
        <v>0</v>
      </c>
      <c r="Y318" s="105">
        <f t="shared" si="97"/>
        <v>0</v>
      </c>
      <c r="Z318" s="105">
        <f t="shared" si="97"/>
        <v>0</v>
      </c>
      <c r="AA318" s="105">
        <f t="shared" si="97"/>
        <v>0</v>
      </c>
      <c r="AB318" s="105">
        <f t="shared" si="97"/>
        <v>0</v>
      </c>
      <c r="AC318" s="105">
        <f t="shared" si="97"/>
        <v>0</v>
      </c>
      <c r="AD318" s="105">
        <f t="shared" si="97"/>
        <v>0</v>
      </c>
      <c r="AE318" s="105">
        <f t="shared" si="97"/>
        <v>0</v>
      </c>
      <c r="AF318" s="105">
        <f t="shared" si="96"/>
        <v>0</v>
      </c>
    </row>
    <row r="319" spans="1:32" outlineLevel="1" x14ac:dyDescent="0.25">
      <c r="A319" s="103" t="str">
        <f t="shared" si="92"/>
        <v>RUSTONRolloffRORENT20T</v>
      </c>
      <c r="B319" s="103" t="s">
        <v>684</v>
      </c>
      <c r="C319" s="103" t="s">
        <v>685</v>
      </c>
      <c r="D319" s="127">
        <v>0</v>
      </c>
      <c r="E319" s="127">
        <v>0</v>
      </c>
      <c r="F319" s="12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30">
        <f t="shared" si="93"/>
        <v>0</v>
      </c>
      <c r="T319" s="105">
        <f t="shared" ref="T319:U372" si="98">+IFERROR(F319/$D319,0)</f>
        <v>0</v>
      </c>
      <c r="U319" s="105">
        <f t="shared" si="98"/>
        <v>0</v>
      </c>
      <c r="V319" s="105">
        <f t="shared" si="97"/>
        <v>0</v>
      </c>
      <c r="W319" s="105">
        <f t="shared" si="97"/>
        <v>0</v>
      </c>
      <c r="X319" s="105">
        <f t="shared" si="97"/>
        <v>0</v>
      </c>
      <c r="Y319" s="105">
        <f t="shared" si="97"/>
        <v>0</v>
      </c>
      <c r="Z319" s="105">
        <f t="shared" si="97"/>
        <v>0</v>
      </c>
      <c r="AA319" s="105">
        <f t="shared" si="97"/>
        <v>0</v>
      </c>
      <c r="AB319" s="105">
        <f t="shared" si="97"/>
        <v>0</v>
      </c>
      <c r="AC319" s="105">
        <f t="shared" si="97"/>
        <v>0</v>
      </c>
      <c r="AD319" s="105">
        <f t="shared" si="97"/>
        <v>0</v>
      </c>
      <c r="AE319" s="105">
        <f t="shared" si="97"/>
        <v>0</v>
      </c>
      <c r="AF319" s="105">
        <f t="shared" si="96"/>
        <v>0</v>
      </c>
    </row>
    <row r="320" spans="1:32" outlineLevel="1" x14ac:dyDescent="0.25">
      <c r="A320" s="103" t="str">
        <f t="shared" si="92"/>
        <v>RUSTONRolloffRORENT25D</v>
      </c>
      <c r="B320" s="103" t="s">
        <v>686</v>
      </c>
      <c r="C320" s="103" t="s">
        <v>687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30">
        <f t="shared" si="93"/>
        <v>0</v>
      </c>
      <c r="T320" s="105">
        <f t="shared" si="98"/>
        <v>0</v>
      </c>
      <c r="U320" s="105">
        <f t="shared" si="98"/>
        <v>0</v>
      </c>
      <c r="V320" s="105">
        <f t="shared" si="97"/>
        <v>0</v>
      </c>
      <c r="W320" s="105">
        <f t="shared" si="97"/>
        <v>0</v>
      </c>
      <c r="X320" s="105">
        <f t="shared" si="97"/>
        <v>0</v>
      </c>
      <c r="Y320" s="105">
        <f t="shared" si="97"/>
        <v>0</v>
      </c>
      <c r="Z320" s="105">
        <f t="shared" si="97"/>
        <v>0</v>
      </c>
      <c r="AA320" s="105">
        <f t="shared" si="97"/>
        <v>0</v>
      </c>
      <c r="AB320" s="105">
        <f t="shared" si="97"/>
        <v>0</v>
      </c>
      <c r="AC320" s="105">
        <f t="shared" si="97"/>
        <v>0</v>
      </c>
      <c r="AD320" s="105">
        <f t="shared" si="97"/>
        <v>0</v>
      </c>
      <c r="AE320" s="105">
        <f t="shared" si="97"/>
        <v>0</v>
      </c>
      <c r="AF320" s="105">
        <f t="shared" si="96"/>
        <v>0</v>
      </c>
    </row>
    <row r="321" spans="1:32" outlineLevel="1" x14ac:dyDescent="0.25">
      <c r="A321" s="103" t="str">
        <f t="shared" si="92"/>
        <v>RUSTONRolloffRORENT25P</v>
      </c>
      <c r="B321" s="103" t="s">
        <v>688</v>
      </c>
      <c r="C321" s="103" t="s">
        <v>689</v>
      </c>
      <c r="D321" s="127">
        <v>0</v>
      </c>
      <c r="E321" s="127">
        <v>0</v>
      </c>
      <c r="F321" s="129">
        <v>0</v>
      </c>
      <c r="G321" s="129">
        <v>0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  <c r="N321" s="129">
        <v>0</v>
      </c>
      <c r="O321" s="129">
        <v>0</v>
      </c>
      <c r="P321" s="129">
        <v>0</v>
      </c>
      <c r="Q321" s="129">
        <v>0</v>
      </c>
      <c r="R321" s="130">
        <f t="shared" si="93"/>
        <v>0</v>
      </c>
      <c r="T321" s="105">
        <f t="shared" si="98"/>
        <v>0</v>
      </c>
      <c r="U321" s="105">
        <f t="shared" si="98"/>
        <v>0</v>
      </c>
      <c r="V321" s="105">
        <f t="shared" si="97"/>
        <v>0</v>
      </c>
      <c r="W321" s="105">
        <f t="shared" si="97"/>
        <v>0</v>
      </c>
      <c r="X321" s="105">
        <f t="shared" si="97"/>
        <v>0</v>
      </c>
      <c r="Y321" s="105">
        <f t="shared" si="97"/>
        <v>0</v>
      </c>
      <c r="Z321" s="105">
        <f t="shared" si="97"/>
        <v>0</v>
      </c>
      <c r="AA321" s="105">
        <f t="shared" si="97"/>
        <v>0</v>
      </c>
      <c r="AB321" s="105">
        <f t="shared" si="97"/>
        <v>0</v>
      </c>
      <c r="AC321" s="105">
        <f t="shared" si="97"/>
        <v>0</v>
      </c>
      <c r="AD321" s="105">
        <f t="shared" si="97"/>
        <v>0</v>
      </c>
      <c r="AE321" s="105">
        <f t="shared" si="97"/>
        <v>0</v>
      </c>
      <c r="AF321" s="105">
        <f t="shared" si="96"/>
        <v>0</v>
      </c>
    </row>
    <row r="322" spans="1:32" outlineLevel="1" x14ac:dyDescent="0.25">
      <c r="A322" s="103" t="str">
        <f t="shared" si="92"/>
        <v>RUSTONRolloffRORENT25T</v>
      </c>
      <c r="B322" s="103" t="s">
        <v>690</v>
      </c>
      <c r="C322" s="103" t="s">
        <v>691</v>
      </c>
      <c r="D322" s="127">
        <v>0</v>
      </c>
      <c r="E322" s="127">
        <v>0</v>
      </c>
      <c r="F322" s="129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30">
        <f t="shared" si="93"/>
        <v>0</v>
      </c>
      <c r="T322" s="105">
        <f t="shared" si="98"/>
        <v>0</v>
      </c>
      <c r="U322" s="105">
        <f t="shared" si="98"/>
        <v>0</v>
      </c>
      <c r="V322" s="105">
        <f t="shared" si="97"/>
        <v>0</v>
      </c>
      <c r="W322" s="105">
        <f t="shared" si="97"/>
        <v>0</v>
      </c>
      <c r="X322" s="105">
        <f t="shared" si="97"/>
        <v>0</v>
      </c>
      <c r="Y322" s="105">
        <f t="shared" si="97"/>
        <v>0</v>
      </c>
      <c r="Z322" s="105">
        <f t="shared" si="97"/>
        <v>0</v>
      </c>
      <c r="AA322" s="105">
        <f t="shared" si="97"/>
        <v>0</v>
      </c>
      <c r="AB322" s="105">
        <f t="shared" si="97"/>
        <v>0</v>
      </c>
      <c r="AC322" s="105">
        <f t="shared" si="97"/>
        <v>0</v>
      </c>
      <c r="AD322" s="105">
        <f t="shared" si="97"/>
        <v>0</v>
      </c>
      <c r="AE322" s="105">
        <f t="shared" si="97"/>
        <v>0</v>
      </c>
      <c r="AF322" s="105">
        <f t="shared" si="96"/>
        <v>0</v>
      </c>
    </row>
    <row r="323" spans="1:32" outlineLevel="1" x14ac:dyDescent="0.25">
      <c r="A323" s="103" t="str">
        <f t="shared" si="92"/>
        <v>RUSTONRolloffRORENT30D</v>
      </c>
      <c r="B323" s="103" t="s">
        <v>692</v>
      </c>
      <c r="C323" s="103" t="s">
        <v>693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30">
        <f t="shared" si="93"/>
        <v>0</v>
      </c>
      <c r="T323" s="105">
        <f t="shared" si="98"/>
        <v>0</v>
      </c>
      <c r="U323" s="105">
        <f t="shared" si="98"/>
        <v>0</v>
      </c>
      <c r="V323" s="105">
        <f t="shared" si="97"/>
        <v>0</v>
      </c>
      <c r="W323" s="105">
        <f t="shared" si="97"/>
        <v>0</v>
      </c>
      <c r="X323" s="105">
        <f t="shared" si="97"/>
        <v>0</v>
      </c>
      <c r="Y323" s="105">
        <f t="shared" si="97"/>
        <v>0</v>
      </c>
      <c r="Z323" s="105">
        <f t="shared" si="97"/>
        <v>0</v>
      </c>
      <c r="AA323" s="105">
        <f t="shared" si="97"/>
        <v>0</v>
      </c>
      <c r="AB323" s="105">
        <f t="shared" si="97"/>
        <v>0</v>
      </c>
      <c r="AC323" s="105">
        <f t="shared" si="97"/>
        <v>0</v>
      </c>
      <c r="AD323" s="105">
        <f t="shared" si="97"/>
        <v>0</v>
      </c>
      <c r="AE323" s="105">
        <f t="shared" si="97"/>
        <v>0</v>
      </c>
      <c r="AF323" s="105">
        <f t="shared" si="96"/>
        <v>0</v>
      </c>
    </row>
    <row r="324" spans="1:32" outlineLevel="1" x14ac:dyDescent="0.25">
      <c r="A324" s="103" t="str">
        <f t="shared" si="92"/>
        <v>RUSTONRolloffRORENT30P</v>
      </c>
      <c r="B324" s="103" t="s">
        <v>694</v>
      </c>
      <c r="C324" s="103" t="s">
        <v>695</v>
      </c>
      <c r="D324" s="127">
        <v>0</v>
      </c>
      <c r="E324" s="127">
        <v>0</v>
      </c>
      <c r="F324" s="129">
        <v>0</v>
      </c>
      <c r="G324" s="129">
        <v>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30">
        <f t="shared" si="93"/>
        <v>0</v>
      </c>
      <c r="T324" s="105">
        <f t="shared" si="98"/>
        <v>0</v>
      </c>
      <c r="U324" s="105">
        <f t="shared" si="98"/>
        <v>0</v>
      </c>
      <c r="V324" s="105">
        <f t="shared" si="97"/>
        <v>0</v>
      </c>
      <c r="W324" s="105">
        <f t="shared" si="97"/>
        <v>0</v>
      </c>
      <c r="X324" s="105">
        <f t="shared" si="97"/>
        <v>0</v>
      </c>
      <c r="Y324" s="105">
        <f t="shared" si="97"/>
        <v>0</v>
      </c>
      <c r="Z324" s="105">
        <f t="shared" si="97"/>
        <v>0</v>
      </c>
      <c r="AA324" s="105">
        <f t="shared" si="97"/>
        <v>0</v>
      </c>
      <c r="AB324" s="105">
        <f t="shared" si="97"/>
        <v>0</v>
      </c>
      <c r="AC324" s="105">
        <f t="shared" si="97"/>
        <v>0</v>
      </c>
      <c r="AD324" s="105">
        <f t="shared" si="97"/>
        <v>0</v>
      </c>
      <c r="AE324" s="105">
        <f t="shared" si="97"/>
        <v>0</v>
      </c>
      <c r="AF324" s="105">
        <f t="shared" si="96"/>
        <v>0</v>
      </c>
    </row>
    <row r="325" spans="1:32" outlineLevel="1" x14ac:dyDescent="0.25">
      <c r="A325" s="103" t="str">
        <f t="shared" si="92"/>
        <v>RUSTONRolloffRORENT30T</v>
      </c>
      <c r="B325" s="103" t="s">
        <v>696</v>
      </c>
      <c r="C325" s="103" t="s">
        <v>697</v>
      </c>
      <c r="D325" s="127">
        <v>0</v>
      </c>
      <c r="E325" s="127">
        <v>0</v>
      </c>
      <c r="F325" s="129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30">
        <f t="shared" si="93"/>
        <v>0</v>
      </c>
      <c r="T325" s="105">
        <f t="shared" si="98"/>
        <v>0</v>
      </c>
      <c r="U325" s="105">
        <f t="shared" si="98"/>
        <v>0</v>
      </c>
      <c r="V325" s="105">
        <f t="shared" si="97"/>
        <v>0</v>
      </c>
      <c r="W325" s="105">
        <f t="shared" si="97"/>
        <v>0</v>
      </c>
      <c r="X325" s="105">
        <f t="shared" si="97"/>
        <v>0</v>
      </c>
      <c r="Y325" s="105">
        <f t="shared" si="97"/>
        <v>0</v>
      </c>
      <c r="Z325" s="105">
        <f t="shared" si="97"/>
        <v>0</v>
      </c>
      <c r="AA325" s="105">
        <f t="shared" si="97"/>
        <v>0</v>
      </c>
      <c r="AB325" s="105">
        <f t="shared" si="97"/>
        <v>0</v>
      </c>
      <c r="AC325" s="105">
        <f t="shared" si="97"/>
        <v>0</v>
      </c>
      <c r="AD325" s="105">
        <f t="shared" si="97"/>
        <v>0</v>
      </c>
      <c r="AE325" s="105">
        <f t="shared" si="97"/>
        <v>0</v>
      </c>
      <c r="AF325" s="105">
        <f t="shared" si="96"/>
        <v>0</v>
      </c>
    </row>
    <row r="326" spans="1:32" outlineLevel="1" x14ac:dyDescent="0.25">
      <c r="A326" s="103" t="str">
        <f t="shared" si="92"/>
        <v>RUSTONRolloffRORENT40P</v>
      </c>
      <c r="B326" s="103" t="s">
        <v>698</v>
      </c>
      <c r="C326" s="103" t="s">
        <v>699</v>
      </c>
      <c r="D326" s="127">
        <v>0</v>
      </c>
      <c r="E326" s="127">
        <v>0</v>
      </c>
      <c r="F326" s="129">
        <v>0</v>
      </c>
      <c r="G326" s="129">
        <v>0</v>
      </c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30">
        <f t="shared" si="93"/>
        <v>0</v>
      </c>
      <c r="T326" s="105">
        <f t="shared" si="98"/>
        <v>0</v>
      </c>
      <c r="U326" s="105">
        <f t="shared" si="98"/>
        <v>0</v>
      </c>
      <c r="V326" s="105">
        <f t="shared" si="97"/>
        <v>0</v>
      </c>
      <c r="W326" s="105">
        <f t="shared" si="97"/>
        <v>0</v>
      </c>
      <c r="X326" s="105">
        <f t="shared" si="97"/>
        <v>0</v>
      </c>
      <c r="Y326" s="105">
        <f t="shared" si="97"/>
        <v>0</v>
      </c>
      <c r="Z326" s="105">
        <f t="shared" si="97"/>
        <v>0</v>
      </c>
      <c r="AA326" s="105">
        <f t="shared" si="97"/>
        <v>0</v>
      </c>
      <c r="AB326" s="105">
        <f t="shared" si="97"/>
        <v>0</v>
      </c>
      <c r="AC326" s="105">
        <f t="shared" si="97"/>
        <v>0</v>
      </c>
      <c r="AD326" s="105">
        <f t="shared" si="97"/>
        <v>0</v>
      </c>
      <c r="AE326" s="105">
        <f t="shared" si="97"/>
        <v>0</v>
      </c>
      <c r="AF326" s="105">
        <f t="shared" si="96"/>
        <v>0</v>
      </c>
    </row>
    <row r="327" spans="1:32" outlineLevel="1" x14ac:dyDescent="0.25">
      <c r="A327" s="103" t="str">
        <f t="shared" si="92"/>
        <v>RUSTONRolloffRORENT40T</v>
      </c>
      <c r="B327" s="103" t="s">
        <v>700</v>
      </c>
      <c r="C327" s="103" t="s">
        <v>701</v>
      </c>
      <c r="D327" s="127">
        <v>0</v>
      </c>
      <c r="E327" s="127">
        <v>0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30">
        <f t="shared" si="93"/>
        <v>0</v>
      </c>
      <c r="T327" s="105">
        <f t="shared" si="98"/>
        <v>0</v>
      </c>
      <c r="U327" s="105">
        <f t="shared" si="98"/>
        <v>0</v>
      </c>
      <c r="V327" s="105">
        <f t="shared" si="97"/>
        <v>0</v>
      </c>
      <c r="W327" s="105">
        <f t="shared" si="97"/>
        <v>0</v>
      </c>
      <c r="X327" s="105">
        <f t="shared" si="97"/>
        <v>0</v>
      </c>
      <c r="Y327" s="105">
        <f t="shared" si="97"/>
        <v>0</v>
      </c>
      <c r="Z327" s="105">
        <f t="shared" si="97"/>
        <v>0</v>
      </c>
      <c r="AA327" s="105">
        <f t="shared" si="97"/>
        <v>0</v>
      </c>
      <c r="AB327" s="105">
        <f t="shared" si="97"/>
        <v>0</v>
      </c>
      <c r="AC327" s="105">
        <f t="shared" si="97"/>
        <v>0</v>
      </c>
      <c r="AD327" s="105">
        <f t="shared" si="97"/>
        <v>0</v>
      </c>
      <c r="AE327" s="105">
        <f t="shared" si="97"/>
        <v>0</v>
      </c>
      <c r="AF327" s="105">
        <f t="shared" si="96"/>
        <v>0</v>
      </c>
    </row>
    <row r="328" spans="1:32" outlineLevel="1" x14ac:dyDescent="0.25">
      <c r="A328" s="103" t="str">
        <f t="shared" si="92"/>
        <v>RUSTONRolloffRECYHAUL10</v>
      </c>
      <c r="B328" s="103" t="s">
        <v>702</v>
      </c>
      <c r="C328" s="103" t="s">
        <v>703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30">
        <f t="shared" si="93"/>
        <v>0</v>
      </c>
      <c r="T328" s="105">
        <f t="shared" si="98"/>
        <v>0</v>
      </c>
      <c r="U328" s="105">
        <f t="shared" si="98"/>
        <v>0</v>
      </c>
      <c r="V328" s="105">
        <f t="shared" si="97"/>
        <v>0</v>
      </c>
      <c r="W328" s="105">
        <f t="shared" si="97"/>
        <v>0</v>
      </c>
      <c r="X328" s="105">
        <f t="shared" si="97"/>
        <v>0</v>
      </c>
      <c r="Y328" s="105">
        <f t="shared" si="97"/>
        <v>0</v>
      </c>
      <c r="Z328" s="105">
        <f t="shared" si="97"/>
        <v>0</v>
      </c>
      <c r="AA328" s="105">
        <f t="shared" si="97"/>
        <v>0</v>
      </c>
      <c r="AB328" s="105">
        <f t="shared" si="97"/>
        <v>0</v>
      </c>
      <c r="AC328" s="105">
        <f t="shared" si="97"/>
        <v>0</v>
      </c>
      <c r="AD328" s="105">
        <f t="shared" si="97"/>
        <v>0</v>
      </c>
      <c r="AE328" s="105">
        <f t="shared" si="97"/>
        <v>0</v>
      </c>
      <c r="AF328" s="105">
        <f t="shared" si="96"/>
        <v>0</v>
      </c>
    </row>
    <row r="329" spans="1:32" outlineLevel="1" x14ac:dyDescent="0.25">
      <c r="A329" s="103" t="str">
        <f t="shared" si="92"/>
        <v>RUSTONRolloffRECYHAUL12</v>
      </c>
      <c r="B329" s="103" t="s">
        <v>704</v>
      </c>
      <c r="C329" s="103" t="s">
        <v>705</v>
      </c>
      <c r="D329" s="127">
        <v>0</v>
      </c>
      <c r="E329" s="127">
        <v>0</v>
      </c>
      <c r="F329" s="129">
        <v>0</v>
      </c>
      <c r="G329" s="129">
        <v>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30">
        <f t="shared" si="93"/>
        <v>0</v>
      </c>
      <c r="T329" s="105">
        <f t="shared" si="98"/>
        <v>0</v>
      </c>
      <c r="U329" s="105">
        <f t="shared" si="98"/>
        <v>0</v>
      </c>
      <c r="V329" s="105">
        <f t="shared" si="97"/>
        <v>0</v>
      </c>
      <c r="W329" s="105">
        <f t="shared" si="97"/>
        <v>0</v>
      </c>
      <c r="X329" s="105">
        <f t="shared" si="97"/>
        <v>0</v>
      </c>
      <c r="Y329" s="105">
        <f t="shared" si="97"/>
        <v>0</v>
      </c>
      <c r="Z329" s="105">
        <f t="shared" si="97"/>
        <v>0</v>
      </c>
      <c r="AA329" s="105">
        <f t="shared" si="97"/>
        <v>0</v>
      </c>
      <c r="AB329" s="105">
        <f t="shared" si="97"/>
        <v>0</v>
      </c>
      <c r="AC329" s="105">
        <f t="shared" si="97"/>
        <v>0</v>
      </c>
      <c r="AD329" s="105">
        <f t="shared" si="97"/>
        <v>0</v>
      </c>
      <c r="AE329" s="105">
        <f t="shared" si="97"/>
        <v>0</v>
      </c>
      <c r="AF329" s="105">
        <f t="shared" si="96"/>
        <v>0</v>
      </c>
    </row>
    <row r="330" spans="1:32" outlineLevel="1" x14ac:dyDescent="0.25">
      <c r="A330" s="103" t="str">
        <f t="shared" si="92"/>
        <v>RUSTONRolloffRECYHAUL15</v>
      </c>
      <c r="B330" s="103" t="s">
        <v>706</v>
      </c>
      <c r="C330" s="103" t="s">
        <v>707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30">
        <f t="shared" si="93"/>
        <v>0</v>
      </c>
      <c r="T330" s="105">
        <f t="shared" si="98"/>
        <v>0</v>
      </c>
      <c r="U330" s="105">
        <f t="shared" si="98"/>
        <v>0</v>
      </c>
      <c r="V330" s="105">
        <f t="shared" si="97"/>
        <v>0</v>
      </c>
      <c r="W330" s="105">
        <f t="shared" si="97"/>
        <v>0</v>
      </c>
      <c r="X330" s="105">
        <f t="shared" si="97"/>
        <v>0</v>
      </c>
      <c r="Y330" s="105">
        <f t="shared" si="97"/>
        <v>0</v>
      </c>
      <c r="Z330" s="105">
        <f t="shared" si="97"/>
        <v>0</v>
      </c>
      <c r="AA330" s="105">
        <f t="shared" si="97"/>
        <v>0</v>
      </c>
      <c r="AB330" s="105">
        <f t="shared" si="97"/>
        <v>0</v>
      </c>
      <c r="AC330" s="105">
        <f t="shared" si="97"/>
        <v>0</v>
      </c>
      <c r="AD330" s="105">
        <f t="shared" si="97"/>
        <v>0</v>
      </c>
      <c r="AE330" s="105">
        <f t="shared" si="97"/>
        <v>0</v>
      </c>
      <c r="AF330" s="105">
        <f t="shared" si="96"/>
        <v>0</v>
      </c>
    </row>
    <row r="331" spans="1:32" outlineLevel="1" x14ac:dyDescent="0.25">
      <c r="A331" s="103" t="str">
        <f t="shared" si="92"/>
        <v>RUSTONRolloffRECYHAUL20</v>
      </c>
      <c r="B331" s="103" t="s">
        <v>708</v>
      </c>
      <c r="C331" s="103" t="s">
        <v>709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30">
        <f t="shared" si="93"/>
        <v>0</v>
      </c>
      <c r="T331" s="105">
        <f t="shared" si="98"/>
        <v>0</v>
      </c>
      <c r="U331" s="105">
        <f t="shared" si="98"/>
        <v>0</v>
      </c>
      <c r="V331" s="105">
        <f t="shared" si="97"/>
        <v>0</v>
      </c>
      <c r="W331" s="105">
        <f t="shared" si="97"/>
        <v>0</v>
      </c>
      <c r="X331" s="105">
        <f t="shared" si="97"/>
        <v>0</v>
      </c>
      <c r="Y331" s="105">
        <f t="shared" si="97"/>
        <v>0</v>
      </c>
      <c r="Z331" s="105">
        <f t="shared" si="97"/>
        <v>0</v>
      </c>
      <c r="AA331" s="105">
        <f t="shared" si="97"/>
        <v>0</v>
      </c>
      <c r="AB331" s="105">
        <f t="shared" si="97"/>
        <v>0</v>
      </c>
      <c r="AC331" s="105">
        <f t="shared" si="97"/>
        <v>0</v>
      </c>
      <c r="AD331" s="105">
        <f t="shared" si="97"/>
        <v>0</v>
      </c>
      <c r="AE331" s="105">
        <f t="shared" si="97"/>
        <v>0</v>
      </c>
      <c r="AF331" s="105">
        <f t="shared" si="96"/>
        <v>0</v>
      </c>
    </row>
    <row r="332" spans="1:32" outlineLevel="1" x14ac:dyDescent="0.25">
      <c r="A332" s="103" t="str">
        <f t="shared" si="92"/>
        <v>RUSTONRolloffRECYHAUL25</v>
      </c>
      <c r="B332" s="103" t="s">
        <v>710</v>
      </c>
      <c r="C332" s="103" t="s">
        <v>711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30">
        <f t="shared" si="93"/>
        <v>0</v>
      </c>
      <c r="T332" s="105">
        <f t="shared" si="98"/>
        <v>0</v>
      </c>
      <c r="U332" s="105">
        <f t="shared" si="98"/>
        <v>0</v>
      </c>
      <c r="V332" s="105">
        <f t="shared" si="97"/>
        <v>0</v>
      </c>
      <c r="W332" s="105">
        <f t="shared" si="97"/>
        <v>0</v>
      </c>
      <c r="X332" s="105">
        <f t="shared" si="97"/>
        <v>0</v>
      </c>
      <c r="Y332" s="105">
        <f t="shared" si="97"/>
        <v>0</v>
      </c>
      <c r="Z332" s="105">
        <f t="shared" si="97"/>
        <v>0</v>
      </c>
      <c r="AA332" s="105">
        <f t="shared" si="97"/>
        <v>0</v>
      </c>
      <c r="AB332" s="105">
        <f t="shared" si="97"/>
        <v>0</v>
      </c>
      <c r="AC332" s="105">
        <f t="shared" si="97"/>
        <v>0</v>
      </c>
      <c r="AD332" s="105">
        <f t="shared" si="97"/>
        <v>0</v>
      </c>
      <c r="AE332" s="105">
        <f t="shared" si="97"/>
        <v>0</v>
      </c>
      <c r="AF332" s="105">
        <f t="shared" si="96"/>
        <v>0</v>
      </c>
    </row>
    <row r="333" spans="1:32" outlineLevel="1" x14ac:dyDescent="0.25">
      <c r="A333" s="103" t="str">
        <f t="shared" si="92"/>
        <v>RUSTONRolloffRECYHAUL30</v>
      </c>
      <c r="B333" s="103" t="s">
        <v>712</v>
      </c>
      <c r="C333" s="103" t="s">
        <v>713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30">
        <f t="shared" si="93"/>
        <v>0</v>
      </c>
      <c r="T333" s="105">
        <f t="shared" si="98"/>
        <v>0</v>
      </c>
      <c r="U333" s="105">
        <f t="shared" si="98"/>
        <v>0</v>
      </c>
      <c r="V333" s="105">
        <f t="shared" si="97"/>
        <v>0</v>
      </c>
      <c r="W333" s="105">
        <f t="shared" si="97"/>
        <v>0</v>
      </c>
      <c r="X333" s="105">
        <f t="shared" si="97"/>
        <v>0</v>
      </c>
      <c r="Y333" s="105">
        <f t="shared" si="97"/>
        <v>0</v>
      </c>
      <c r="Z333" s="105">
        <f t="shared" si="97"/>
        <v>0</v>
      </c>
      <c r="AA333" s="105">
        <f t="shared" si="97"/>
        <v>0</v>
      </c>
      <c r="AB333" s="105">
        <f t="shared" si="97"/>
        <v>0</v>
      </c>
      <c r="AC333" s="105">
        <f t="shared" si="97"/>
        <v>0</v>
      </c>
      <c r="AD333" s="105">
        <f t="shared" si="97"/>
        <v>0</v>
      </c>
      <c r="AE333" s="105">
        <f t="shared" si="97"/>
        <v>0</v>
      </c>
      <c r="AF333" s="105">
        <f t="shared" si="96"/>
        <v>0</v>
      </c>
    </row>
    <row r="334" spans="1:32" outlineLevel="1" x14ac:dyDescent="0.25">
      <c r="A334" s="103" t="str">
        <f t="shared" si="92"/>
        <v>RUSTONRolloffRECYHAUL40</v>
      </c>
      <c r="B334" s="103" t="s">
        <v>714</v>
      </c>
      <c r="C334" s="103" t="s">
        <v>715</v>
      </c>
      <c r="D334" s="127">
        <v>0</v>
      </c>
      <c r="E334" s="127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30">
        <f t="shared" si="93"/>
        <v>0</v>
      </c>
      <c r="T334" s="105">
        <f t="shared" si="98"/>
        <v>0</v>
      </c>
      <c r="U334" s="105">
        <f t="shared" si="98"/>
        <v>0</v>
      </c>
      <c r="V334" s="105">
        <f t="shared" si="97"/>
        <v>0</v>
      </c>
      <c r="W334" s="105">
        <f t="shared" si="97"/>
        <v>0</v>
      </c>
      <c r="X334" s="105">
        <f t="shared" si="97"/>
        <v>0</v>
      </c>
      <c r="Y334" s="105">
        <f t="shared" si="97"/>
        <v>0</v>
      </c>
      <c r="Z334" s="105">
        <f t="shared" si="97"/>
        <v>0</v>
      </c>
      <c r="AA334" s="105">
        <f t="shared" si="97"/>
        <v>0</v>
      </c>
      <c r="AB334" s="105">
        <f t="shared" si="97"/>
        <v>0</v>
      </c>
      <c r="AC334" s="105">
        <f t="shared" si="97"/>
        <v>0</v>
      </c>
      <c r="AD334" s="105">
        <f t="shared" si="97"/>
        <v>0</v>
      </c>
      <c r="AE334" s="105">
        <f t="shared" si="97"/>
        <v>0</v>
      </c>
      <c r="AF334" s="105">
        <f t="shared" si="96"/>
        <v>0</v>
      </c>
    </row>
    <row r="335" spans="1:32" outlineLevel="1" x14ac:dyDescent="0.25">
      <c r="A335" s="103" t="str">
        <f t="shared" si="92"/>
        <v>RUSTONRolloffRECYHAUL50</v>
      </c>
      <c r="B335" s="103" t="s">
        <v>716</v>
      </c>
      <c r="C335" s="103" t="s">
        <v>717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30">
        <f t="shared" si="93"/>
        <v>0</v>
      </c>
      <c r="T335" s="105">
        <f t="shared" si="98"/>
        <v>0</v>
      </c>
      <c r="U335" s="105">
        <f t="shared" si="98"/>
        <v>0</v>
      </c>
      <c r="V335" s="105">
        <f t="shared" si="97"/>
        <v>0</v>
      </c>
      <c r="W335" s="105">
        <f t="shared" si="97"/>
        <v>0</v>
      </c>
      <c r="X335" s="105">
        <f t="shared" si="97"/>
        <v>0</v>
      </c>
      <c r="Y335" s="105">
        <f t="shared" si="97"/>
        <v>0</v>
      </c>
      <c r="Z335" s="105">
        <f t="shared" si="97"/>
        <v>0</v>
      </c>
      <c r="AA335" s="105">
        <f t="shared" si="97"/>
        <v>0</v>
      </c>
      <c r="AB335" s="105">
        <f t="shared" si="97"/>
        <v>0</v>
      </c>
      <c r="AC335" s="105">
        <f t="shared" si="97"/>
        <v>0</v>
      </c>
      <c r="AD335" s="105">
        <f t="shared" si="97"/>
        <v>0</v>
      </c>
      <c r="AE335" s="105">
        <f t="shared" si="97"/>
        <v>0</v>
      </c>
      <c r="AF335" s="105">
        <f t="shared" si="96"/>
        <v>0</v>
      </c>
    </row>
    <row r="336" spans="1:32" outlineLevel="1" x14ac:dyDescent="0.25">
      <c r="A336" s="103" t="str">
        <f t="shared" si="92"/>
        <v>RUSTONRolloffRECYHAULCOMP</v>
      </c>
      <c r="B336" s="103" t="s">
        <v>718</v>
      </c>
      <c r="C336" s="103" t="s">
        <v>719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30">
        <f t="shared" si="93"/>
        <v>0</v>
      </c>
      <c r="T336" s="105">
        <f t="shared" si="98"/>
        <v>0</v>
      </c>
      <c r="U336" s="105">
        <f t="shared" si="98"/>
        <v>0</v>
      </c>
      <c r="V336" s="105">
        <f t="shared" si="97"/>
        <v>0</v>
      </c>
      <c r="W336" s="105">
        <f t="shared" si="97"/>
        <v>0</v>
      </c>
      <c r="X336" s="105">
        <f t="shared" si="97"/>
        <v>0</v>
      </c>
      <c r="Y336" s="105">
        <f t="shared" si="97"/>
        <v>0</v>
      </c>
      <c r="Z336" s="105">
        <f t="shared" si="97"/>
        <v>0</v>
      </c>
      <c r="AA336" s="105">
        <f t="shared" si="97"/>
        <v>0</v>
      </c>
      <c r="AB336" s="105">
        <f t="shared" si="97"/>
        <v>0</v>
      </c>
      <c r="AC336" s="105">
        <f t="shared" si="97"/>
        <v>0</v>
      </c>
      <c r="AD336" s="105">
        <f t="shared" si="97"/>
        <v>0</v>
      </c>
      <c r="AE336" s="105">
        <f t="shared" si="97"/>
        <v>0</v>
      </c>
      <c r="AF336" s="105">
        <f t="shared" si="96"/>
        <v>0</v>
      </c>
    </row>
    <row r="337" spans="1:32" outlineLevel="1" x14ac:dyDescent="0.25">
      <c r="A337" s="103" t="str">
        <f t="shared" si="92"/>
        <v>RUSTONRolloffRECYRENT12</v>
      </c>
      <c r="B337" s="103" t="s">
        <v>720</v>
      </c>
      <c r="C337" s="103" t="s">
        <v>721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30">
        <f t="shared" si="93"/>
        <v>0</v>
      </c>
      <c r="T337" s="105">
        <f t="shared" si="98"/>
        <v>0</v>
      </c>
      <c r="U337" s="105">
        <f t="shared" si="98"/>
        <v>0</v>
      </c>
      <c r="V337" s="105">
        <f t="shared" ref="V337:AE362" si="99">+IFERROR(H337/$E337,0)</f>
        <v>0</v>
      </c>
      <c r="W337" s="105">
        <f t="shared" si="99"/>
        <v>0</v>
      </c>
      <c r="X337" s="105">
        <f t="shared" si="99"/>
        <v>0</v>
      </c>
      <c r="Y337" s="105">
        <f t="shared" si="99"/>
        <v>0</v>
      </c>
      <c r="Z337" s="105">
        <f t="shared" si="99"/>
        <v>0</v>
      </c>
      <c r="AA337" s="105">
        <f t="shared" si="99"/>
        <v>0</v>
      </c>
      <c r="AB337" s="105">
        <f t="shared" si="99"/>
        <v>0</v>
      </c>
      <c r="AC337" s="105">
        <f t="shared" si="99"/>
        <v>0</v>
      </c>
      <c r="AD337" s="105">
        <f t="shared" si="99"/>
        <v>0</v>
      </c>
      <c r="AE337" s="105">
        <f t="shared" si="99"/>
        <v>0</v>
      </c>
      <c r="AF337" s="105">
        <f t="shared" si="96"/>
        <v>0</v>
      </c>
    </row>
    <row r="338" spans="1:32" outlineLevel="1" x14ac:dyDescent="0.25">
      <c r="A338" s="103" t="str">
        <f t="shared" si="92"/>
        <v>RUSTONRolloffRECYRENT15</v>
      </c>
      <c r="B338" s="103" t="s">
        <v>722</v>
      </c>
      <c r="C338" s="103" t="s">
        <v>723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30">
        <f t="shared" si="93"/>
        <v>0</v>
      </c>
      <c r="T338" s="105">
        <f t="shared" si="98"/>
        <v>0</v>
      </c>
      <c r="U338" s="105">
        <f t="shared" si="98"/>
        <v>0</v>
      </c>
      <c r="V338" s="105">
        <f t="shared" si="99"/>
        <v>0</v>
      </c>
      <c r="W338" s="105">
        <f t="shared" si="99"/>
        <v>0</v>
      </c>
      <c r="X338" s="105">
        <f t="shared" si="99"/>
        <v>0</v>
      </c>
      <c r="Y338" s="105">
        <f t="shared" si="99"/>
        <v>0</v>
      </c>
      <c r="Z338" s="105">
        <f t="shared" si="99"/>
        <v>0</v>
      </c>
      <c r="AA338" s="105">
        <f t="shared" si="99"/>
        <v>0</v>
      </c>
      <c r="AB338" s="105">
        <f t="shared" si="99"/>
        <v>0</v>
      </c>
      <c r="AC338" s="105">
        <f t="shared" si="99"/>
        <v>0</v>
      </c>
      <c r="AD338" s="105">
        <f t="shared" si="99"/>
        <v>0</v>
      </c>
      <c r="AE338" s="105">
        <f t="shared" si="99"/>
        <v>0</v>
      </c>
      <c r="AF338" s="105">
        <f t="shared" si="96"/>
        <v>0</v>
      </c>
    </row>
    <row r="339" spans="1:32" outlineLevel="1" x14ac:dyDescent="0.25">
      <c r="A339" s="103" t="str">
        <f t="shared" si="92"/>
        <v>RUSTONRolloffRECYRENT20</v>
      </c>
      <c r="B339" s="103" t="s">
        <v>724</v>
      </c>
      <c r="C339" s="103" t="s">
        <v>725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30">
        <f t="shared" si="93"/>
        <v>0</v>
      </c>
      <c r="T339" s="105">
        <f t="shared" si="98"/>
        <v>0</v>
      </c>
      <c r="U339" s="105">
        <f t="shared" si="98"/>
        <v>0</v>
      </c>
      <c r="V339" s="105">
        <f t="shared" si="99"/>
        <v>0</v>
      </c>
      <c r="W339" s="105">
        <f t="shared" si="99"/>
        <v>0</v>
      </c>
      <c r="X339" s="105">
        <f t="shared" si="99"/>
        <v>0</v>
      </c>
      <c r="Y339" s="105">
        <f t="shared" si="99"/>
        <v>0</v>
      </c>
      <c r="Z339" s="105">
        <f t="shared" si="99"/>
        <v>0</v>
      </c>
      <c r="AA339" s="105">
        <f t="shared" si="99"/>
        <v>0</v>
      </c>
      <c r="AB339" s="105">
        <f t="shared" si="99"/>
        <v>0</v>
      </c>
      <c r="AC339" s="105">
        <f t="shared" si="99"/>
        <v>0</v>
      </c>
      <c r="AD339" s="105">
        <f t="shared" si="99"/>
        <v>0</v>
      </c>
      <c r="AE339" s="105">
        <f t="shared" si="99"/>
        <v>0</v>
      </c>
      <c r="AF339" s="105">
        <f t="shared" si="96"/>
        <v>0</v>
      </c>
    </row>
    <row r="340" spans="1:32" outlineLevel="1" x14ac:dyDescent="0.25">
      <c r="A340" s="103" t="str">
        <f t="shared" si="92"/>
        <v>RUSTONRolloffRECYRENT25</v>
      </c>
      <c r="B340" s="103" t="s">
        <v>726</v>
      </c>
      <c r="C340" s="103" t="s">
        <v>727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30">
        <f t="shared" si="93"/>
        <v>0</v>
      </c>
      <c r="T340" s="105">
        <f t="shared" si="98"/>
        <v>0</v>
      </c>
      <c r="U340" s="105">
        <f t="shared" si="98"/>
        <v>0</v>
      </c>
      <c r="V340" s="105">
        <f t="shared" si="99"/>
        <v>0</v>
      </c>
      <c r="W340" s="105">
        <f t="shared" si="99"/>
        <v>0</v>
      </c>
      <c r="X340" s="105">
        <f t="shared" si="99"/>
        <v>0</v>
      </c>
      <c r="Y340" s="105">
        <f t="shared" si="99"/>
        <v>0</v>
      </c>
      <c r="Z340" s="105">
        <f t="shared" si="99"/>
        <v>0</v>
      </c>
      <c r="AA340" s="105">
        <f t="shared" si="99"/>
        <v>0</v>
      </c>
      <c r="AB340" s="105">
        <f t="shared" si="99"/>
        <v>0</v>
      </c>
      <c r="AC340" s="105">
        <f t="shared" si="99"/>
        <v>0</v>
      </c>
      <c r="AD340" s="105">
        <f t="shared" si="99"/>
        <v>0</v>
      </c>
      <c r="AE340" s="105">
        <f t="shared" si="99"/>
        <v>0</v>
      </c>
      <c r="AF340" s="105">
        <f t="shared" si="96"/>
        <v>0</v>
      </c>
    </row>
    <row r="341" spans="1:32" outlineLevel="1" x14ac:dyDescent="0.25">
      <c r="A341" s="103" t="str">
        <f t="shared" si="92"/>
        <v>RUSTONRolloffRECYRENT30</v>
      </c>
      <c r="B341" s="103" t="s">
        <v>728</v>
      </c>
      <c r="C341" s="103" t="s">
        <v>729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30">
        <f t="shared" si="93"/>
        <v>0</v>
      </c>
      <c r="T341" s="105">
        <f t="shared" si="98"/>
        <v>0</v>
      </c>
      <c r="U341" s="105">
        <f t="shared" si="98"/>
        <v>0</v>
      </c>
      <c r="V341" s="105">
        <f t="shared" si="99"/>
        <v>0</v>
      </c>
      <c r="W341" s="105">
        <f t="shared" si="99"/>
        <v>0</v>
      </c>
      <c r="X341" s="105">
        <f t="shared" si="99"/>
        <v>0</v>
      </c>
      <c r="Y341" s="105">
        <f t="shared" si="99"/>
        <v>0</v>
      </c>
      <c r="Z341" s="105">
        <f t="shared" si="99"/>
        <v>0</v>
      </c>
      <c r="AA341" s="105">
        <f t="shared" si="99"/>
        <v>0</v>
      </c>
      <c r="AB341" s="105">
        <f t="shared" si="99"/>
        <v>0</v>
      </c>
      <c r="AC341" s="105">
        <f t="shared" si="99"/>
        <v>0</v>
      </c>
      <c r="AD341" s="105">
        <f t="shared" si="99"/>
        <v>0</v>
      </c>
      <c r="AE341" s="105">
        <f t="shared" si="99"/>
        <v>0</v>
      </c>
      <c r="AF341" s="105">
        <f t="shared" si="96"/>
        <v>0</v>
      </c>
    </row>
    <row r="342" spans="1:32" outlineLevel="1" x14ac:dyDescent="0.25">
      <c r="A342" s="103" t="str">
        <f t="shared" si="92"/>
        <v>RUSTONRolloffRECYRENT40</v>
      </c>
      <c r="B342" s="103" t="s">
        <v>730</v>
      </c>
      <c r="C342" s="103" t="s">
        <v>731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30">
        <f t="shared" si="93"/>
        <v>0</v>
      </c>
      <c r="T342" s="105">
        <f t="shared" si="98"/>
        <v>0</v>
      </c>
      <c r="U342" s="105">
        <f t="shared" si="98"/>
        <v>0</v>
      </c>
      <c r="V342" s="105">
        <f t="shared" si="99"/>
        <v>0</v>
      </c>
      <c r="W342" s="105">
        <f t="shared" si="99"/>
        <v>0</v>
      </c>
      <c r="X342" s="105">
        <f t="shared" si="99"/>
        <v>0</v>
      </c>
      <c r="Y342" s="105">
        <f t="shared" si="99"/>
        <v>0</v>
      </c>
      <c r="Z342" s="105">
        <f t="shared" si="99"/>
        <v>0</v>
      </c>
      <c r="AA342" s="105">
        <f t="shared" si="99"/>
        <v>0</v>
      </c>
      <c r="AB342" s="105">
        <f t="shared" si="99"/>
        <v>0</v>
      </c>
      <c r="AC342" s="105">
        <f t="shared" si="99"/>
        <v>0</v>
      </c>
      <c r="AD342" s="105">
        <f t="shared" si="99"/>
        <v>0</v>
      </c>
      <c r="AE342" s="105">
        <f t="shared" si="99"/>
        <v>0</v>
      </c>
      <c r="AF342" s="105">
        <f t="shared" si="96"/>
        <v>0</v>
      </c>
    </row>
    <row r="343" spans="1:32" outlineLevel="1" x14ac:dyDescent="0.25">
      <c r="A343" s="103" t="str">
        <f t="shared" si="92"/>
        <v>RUSTONRolloffRECYRENT50</v>
      </c>
      <c r="B343" s="103" t="s">
        <v>732</v>
      </c>
      <c r="C343" s="103" t="s">
        <v>733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30">
        <f t="shared" si="93"/>
        <v>0</v>
      </c>
      <c r="T343" s="105">
        <f t="shared" si="98"/>
        <v>0</v>
      </c>
      <c r="U343" s="105">
        <f t="shared" si="98"/>
        <v>0</v>
      </c>
      <c r="V343" s="105">
        <f t="shared" si="99"/>
        <v>0</v>
      </c>
      <c r="W343" s="105">
        <f t="shared" si="99"/>
        <v>0</v>
      </c>
      <c r="X343" s="105">
        <f t="shared" si="99"/>
        <v>0</v>
      </c>
      <c r="Y343" s="105">
        <f t="shared" si="99"/>
        <v>0</v>
      </c>
      <c r="Z343" s="105">
        <f t="shared" si="99"/>
        <v>0</v>
      </c>
      <c r="AA343" s="105">
        <f t="shared" si="99"/>
        <v>0</v>
      </c>
      <c r="AB343" s="105">
        <f t="shared" si="99"/>
        <v>0</v>
      </c>
      <c r="AC343" s="105">
        <f t="shared" si="99"/>
        <v>0</v>
      </c>
      <c r="AD343" s="105">
        <f t="shared" si="99"/>
        <v>0</v>
      </c>
      <c r="AE343" s="105">
        <f t="shared" si="99"/>
        <v>0</v>
      </c>
      <c r="AF343" s="105">
        <f t="shared" si="96"/>
        <v>0</v>
      </c>
    </row>
    <row r="344" spans="1:32" outlineLevel="1" x14ac:dyDescent="0.25">
      <c r="A344" s="103" t="str">
        <f t="shared" si="92"/>
        <v>RUSTONRolloffRECYWPROC100</v>
      </c>
      <c r="B344" s="103" t="s">
        <v>734</v>
      </c>
      <c r="C344" s="103" t="s">
        <v>735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30">
        <f t="shared" si="93"/>
        <v>0</v>
      </c>
      <c r="T344" s="105">
        <f t="shared" si="98"/>
        <v>0</v>
      </c>
      <c r="U344" s="105">
        <f t="shared" si="98"/>
        <v>0</v>
      </c>
      <c r="V344" s="105">
        <f t="shared" si="99"/>
        <v>0</v>
      </c>
      <c r="W344" s="105">
        <f t="shared" si="99"/>
        <v>0</v>
      </c>
      <c r="X344" s="105">
        <f t="shared" si="99"/>
        <v>0</v>
      </c>
      <c r="Y344" s="105">
        <f t="shared" si="99"/>
        <v>0</v>
      </c>
      <c r="Z344" s="105">
        <f t="shared" si="99"/>
        <v>0</v>
      </c>
      <c r="AA344" s="105">
        <f t="shared" si="99"/>
        <v>0</v>
      </c>
      <c r="AB344" s="105">
        <f t="shared" si="99"/>
        <v>0</v>
      </c>
      <c r="AC344" s="105">
        <f t="shared" si="99"/>
        <v>0</v>
      </c>
      <c r="AD344" s="105">
        <f t="shared" si="99"/>
        <v>0</v>
      </c>
      <c r="AE344" s="105">
        <f t="shared" si="99"/>
        <v>0</v>
      </c>
      <c r="AF344" s="105">
        <f t="shared" si="96"/>
        <v>0</v>
      </c>
    </row>
    <row r="345" spans="1:32" outlineLevel="1" x14ac:dyDescent="0.25">
      <c r="A345" s="103" t="str">
        <f t="shared" si="92"/>
        <v>RUSTONRolloffRECYWPROC20</v>
      </c>
      <c r="B345" s="103" t="s">
        <v>736</v>
      </c>
      <c r="C345" s="103" t="s">
        <v>737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30">
        <f t="shared" si="93"/>
        <v>0</v>
      </c>
      <c r="T345" s="105">
        <f t="shared" si="98"/>
        <v>0</v>
      </c>
      <c r="U345" s="105">
        <f t="shared" si="98"/>
        <v>0</v>
      </c>
      <c r="V345" s="105">
        <f t="shared" si="99"/>
        <v>0</v>
      </c>
      <c r="W345" s="105">
        <f t="shared" si="99"/>
        <v>0</v>
      </c>
      <c r="X345" s="105">
        <f t="shared" si="99"/>
        <v>0</v>
      </c>
      <c r="Y345" s="105">
        <f t="shared" si="99"/>
        <v>0</v>
      </c>
      <c r="Z345" s="105">
        <f t="shared" si="99"/>
        <v>0</v>
      </c>
      <c r="AA345" s="105">
        <f t="shared" si="99"/>
        <v>0</v>
      </c>
      <c r="AB345" s="105">
        <f t="shared" si="99"/>
        <v>0</v>
      </c>
      <c r="AC345" s="105">
        <f t="shared" si="99"/>
        <v>0</v>
      </c>
      <c r="AD345" s="105">
        <f t="shared" si="99"/>
        <v>0</v>
      </c>
      <c r="AE345" s="105">
        <f t="shared" si="99"/>
        <v>0</v>
      </c>
      <c r="AF345" s="105">
        <f t="shared" si="96"/>
        <v>0</v>
      </c>
    </row>
    <row r="346" spans="1:32" outlineLevel="1" x14ac:dyDescent="0.25">
      <c r="A346" s="103" t="str">
        <f t="shared" si="92"/>
        <v>RUSTONRolloffRECYWPROC25</v>
      </c>
      <c r="B346" s="103" t="s">
        <v>738</v>
      </c>
      <c r="C346" s="103" t="s">
        <v>739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30">
        <f t="shared" si="93"/>
        <v>0</v>
      </c>
      <c r="T346" s="105">
        <f t="shared" si="98"/>
        <v>0</v>
      </c>
      <c r="U346" s="105">
        <f t="shared" si="98"/>
        <v>0</v>
      </c>
      <c r="V346" s="105">
        <f t="shared" si="99"/>
        <v>0</v>
      </c>
      <c r="W346" s="105">
        <f t="shared" si="99"/>
        <v>0</v>
      </c>
      <c r="X346" s="105">
        <f t="shared" si="99"/>
        <v>0</v>
      </c>
      <c r="Y346" s="105">
        <f t="shared" si="99"/>
        <v>0</v>
      </c>
      <c r="Z346" s="105">
        <f t="shared" si="99"/>
        <v>0</v>
      </c>
      <c r="AA346" s="105">
        <f t="shared" si="99"/>
        <v>0</v>
      </c>
      <c r="AB346" s="105">
        <f t="shared" si="99"/>
        <v>0</v>
      </c>
      <c r="AC346" s="105">
        <f t="shared" si="99"/>
        <v>0</v>
      </c>
      <c r="AD346" s="105">
        <f t="shared" si="99"/>
        <v>0</v>
      </c>
      <c r="AE346" s="105">
        <f t="shared" si="99"/>
        <v>0</v>
      </c>
      <c r="AF346" s="105">
        <f t="shared" si="96"/>
        <v>0</v>
      </c>
    </row>
    <row r="347" spans="1:32" outlineLevel="1" x14ac:dyDescent="0.25">
      <c r="A347" s="103" t="str">
        <f t="shared" si="92"/>
        <v>RUSTONRolloffRECYWPROC30</v>
      </c>
      <c r="B347" s="103" t="s">
        <v>740</v>
      </c>
      <c r="C347" s="103" t="s">
        <v>741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30">
        <f t="shared" si="93"/>
        <v>0</v>
      </c>
      <c r="T347" s="105">
        <f t="shared" si="98"/>
        <v>0</v>
      </c>
      <c r="U347" s="105">
        <f t="shared" si="98"/>
        <v>0</v>
      </c>
      <c r="V347" s="105">
        <f t="shared" si="99"/>
        <v>0</v>
      </c>
      <c r="W347" s="105">
        <f t="shared" si="99"/>
        <v>0</v>
      </c>
      <c r="X347" s="105">
        <f t="shared" si="99"/>
        <v>0</v>
      </c>
      <c r="Y347" s="105">
        <f t="shared" si="99"/>
        <v>0</v>
      </c>
      <c r="Z347" s="105">
        <f t="shared" si="99"/>
        <v>0</v>
      </c>
      <c r="AA347" s="105">
        <f t="shared" si="99"/>
        <v>0</v>
      </c>
      <c r="AB347" s="105">
        <f t="shared" si="99"/>
        <v>0</v>
      </c>
      <c r="AC347" s="105">
        <f t="shared" si="99"/>
        <v>0</v>
      </c>
      <c r="AD347" s="105">
        <f t="shared" si="99"/>
        <v>0</v>
      </c>
      <c r="AE347" s="105">
        <f t="shared" si="99"/>
        <v>0</v>
      </c>
      <c r="AF347" s="105">
        <f t="shared" si="96"/>
        <v>0</v>
      </c>
    </row>
    <row r="348" spans="1:32" outlineLevel="1" x14ac:dyDescent="0.25">
      <c r="A348" s="103" t="str">
        <f t="shared" si="92"/>
        <v>RUSTONRolloffRECYWPROC40</v>
      </c>
      <c r="B348" s="103" t="s">
        <v>742</v>
      </c>
      <c r="C348" s="103" t="s">
        <v>743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30">
        <f t="shared" si="93"/>
        <v>0</v>
      </c>
      <c r="T348" s="105">
        <f t="shared" si="98"/>
        <v>0</v>
      </c>
      <c r="U348" s="105">
        <f t="shared" si="98"/>
        <v>0</v>
      </c>
      <c r="V348" s="105">
        <f t="shared" si="99"/>
        <v>0</v>
      </c>
      <c r="W348" s="105">
        <f t="shared" si="99"/>
        <v>0</v>
      </c>
      <c r="X348" s="105">
        <f t="shared" si="99"/>
        <v>0</v>
      </c>
      <c r="Y348" s="105">
        <f t="shared" si="99"/>
        <v>0</v>
      </c>
      <c r="Z348" s="105">
        <f t="shared" si="99"/>
        <v>0</v>
      </c>
      <c r="AA348" s="105">
        <f t="shared" si="99"/>
        <v>0</v>
      </c>
      <c r="AB348" s="105">
        <f t="shared" si="99"/>
        <v>0</v>
      </c>
      <c r="AC348" s="105">
        <f t="shared" si="99"/>
        <v>0</v>
      </c>
      <c r="AD348" s="105">
        <f t="shared" si="99"/>
        <v>0</v>
      </c>
      <c r="AE348" s="105">
        <f t="shared" si="99"/>
        <v>0</v>
      </c>
      <c r="AF348" s="105">
        <f t="shared" si="96"/>
        <v>0</v>
      </c>
    </row>
    <row r="349" spans="1:32" outlineLevel="1" x14ac:dyDescent="0.25">
      <c r="A349" s="103" t="str">
        <f t="shared" si="92"/>
        <v>RUSTONRolloffRECYWPROC50</v>
      </c>
      <c r="B349" s="103" t="s">
        <v>744</v>
      </c>
      <c r="C349" s="103" t="s">
        <v>745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30">
        <f t="shared" si="93"/>
        <v>0</v>
      </c>
      <c r="T349" s="105">
        <f t="shared" si="98"/>
        <v>0</v>
      </c>
      <c r="U349" s="105">
        <f t="shared" si="98"/>
        <v>0</v>
      </c>
      <c r="V349" s="105">
        <f t="shared" si="99"/>
        <v>0</v>
      </c>
      <c r="W349" s="105">
        <f t="shared" si="99"/>
        <v>0</v>
      </c>
      <c r="X349" s="105">
        <f t="shared" si="99"/>
        <v>0</v>
      </c>
      <c r="Y349" s="105">
        <f t="shared" si="99"/>
        <v>0</v>
      </c>
      <c r="Z349" s="105">
        <f t="shared" si="99"/>
        <v>0</v>
      </c>
      <c r="AA349" s="105">
        <f t="shared" si="99"/>
        <v>0</v>
      </c>
      <c r="AB349" s="105">
        <f t="shared" si="99"/>
        <v>0</v>
      </c>
      <c r="AC349" s="105">
        <f t="shared" si="99"/>
        <v>0</v>
      </c>
      <c r="AD349" s="105">
        <f t="shared" si="99"/>
        <v>0</v>
      </c>
      <c r="AE349" s="105">
        <f t="shared" si="99"/>
        <v>0</v>
      </c>
      <c r="AF349" s="105">
        <f t="shared" si="96"/>
        <v>0</v>
      </c>
    </row>
    <row r="350" spans="1:32" outlineLevel="1" x14ac:dyDescent="0.25">
      <c r="A350" s="103" t="str">
        <f t="shared" si="92"/>
        <v>RUSTONRolloffRECYWPROCSD</v>
      </c>
      <c r="B350" s="103" t="s">
        <v>746</v>
      </c>
      <c r="C350" s="103" t="s">
        <v>747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30">
        <f t="shared" si="93"/>
        <v>0</v>
      </c>
      <c r="T350" s="105">
        <f t="shared" si="98"/>
        <v>0</v>
      </c>
      <c r="U350" s="105">
        <f t="shared" si="98"/>
        <v>0</v>
      </c>
      <c r="V350" s="105">
        <f t="shared" si="99"/>
        <v>0</v>
      </c>
      <c r="W350" s="105">
        <f t="shared" si="99"/>
        <v>0</v>
      </c>
      <c r="X350" s="105">
        <f t="shared" si="99"/>
        <v>0</v>
      </c>
      <c r="Y350" s="105">
        <f t="shared" si="99"/>
        <v>0</v>
      </c>
      <c r="Z350" s="105">
        <f t="shared" si="99"/>
        <v>0</v>
      </c>
      <c r="AA350" s="105">
        <f t="shared" si="99"/>
        <v>0</v>
      </c>
      <c r="AB350" s="105">
        <f t="shared" si="99"/>
        <v>0</v>
      </c>
      <c r="AC350" s="105">
        <f t="shared" si="99"/>
        <v>0</v>
      </c>
      <c r="AD350" s="105">
        <f t="shared" si="99"/>
        <v>0</v>
      </c>
      <c r="AE350" s="105">
        <f t="shared" si="99"/>
        <v>0</v>
      </c>
      <c r="AF350" s="105">
        <f t="shared" si="96"/>
        <v>0</v>
      </c>
    </row>
    <row r="351" spans="1:32" outlineLevel="1" x14ac:dyDescent="0.25">
      <c r="A351" s="103" t="str">
        <f t="shared" si="92"/>
        <v>RUSTONRolloffRORHAULHR12</v>
      </c>
      <c r="B351" s="103" t="s">
        <v>748</v>
      </c>
      <c r="C351" s="103" t="s">
        <v>749</v>
      </c>
      <c r="D351" s="127">
        <v>0</v>
      </c>
      <c r="E351" s="127">
        <v>0</v>
      </c>
      <c r="F351" s="129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30">
        <f t="shared" si="93"/>
        <v>0</v>
      </c>
      <c r="T351" s="105">
        <f t="shared" si="98"/>
        <v>0</v>
      </c>
      <c r="U351" s="105">
        <f t="shared" si="98"/>
        <v>0</v>
      </c>
      <c r="V351" s="105">
        <f t="shared" si="99"/>
        <v>0</v>
      </c>
      <c r="W351" s="105">
        <f t="shared" si="99"/>
        <v>0</v>
      </c>
      <c r="X351" s="105">
        <f t="shared" si="99"/>
        <v>0</v>
      </c>
      <c r="Y351" s="105">
        <f t="shared" si="99"/>
        <v>0</v>
      </c>
      <c r="Z351" s="105">
        <f t="shared" si="99"/>
        <v>0</v>
      </c>
      <c r="AA351" s="105">
        <f t="shared" si="99"/>
        <v>0</v>
      </c>
      <c r="AB351" s="105">
        <f t="shared" si="99"/>
        <v>0</v>
      </c>
      <c r="AC351" s="105">
        <f t="shared" si="99"/>
        <v>0</v>
      </c>
      <c r="AD351" s="105">
        <f t="shared" si="99"/>
        <v>0</v>
      </c>
      <c r="AE351" s="105">
        <f t="shared" si="99"/>
        <v>0</v>
      </c>
      <c r="AF351" s="105">
        <f t="shared" si="96"/>
        <v>0</v>
      </c>
    </row>
    <row r="352" spans="1:32" outlineLevel="1" x14ac:dyDescent="0.25">
      <c r="A352" s="103" t="str">
        <f t="shared" si="92"/>
        <v>RUSTONRolloffRORHAULHR15</v>
      </c>
      <c r="B352" s="103" t="s">
        <v>750</v>
      </c>
      <c r="C352" s="103" t="s">
        <v>751</v>
      </c>
      <c r="D352" s="127">
        <v>0</v>
      </c>
      <c r="E352" s="127">
        <v>0</v>
      </c>
      <c r="F352" s="129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30">
        <f t="shared" si="93"/>
        <v>0</v>
      </c>
      <c r="T352" s="105">
        <f t="shared" si="98"/>
        <v>0</v>
      </c>
      <c r="U352" s="105">
        <f t="shared" si="98"/>
        <v>0</v>
      </c>
      <c r="V352" s="105">
        <f t="shared" si="99"/>
        <v>0</v>
      </c>
      <c r="W352" s="105">
        <f t="shared" si="99"/>
        <v>0</v>
      </c>
      <c r="X352" s="105">
        <f t="shared" si="99"/>
        <v>0</v>
      </c>
      <c r="Y352" s="105">
        <f t="shared" si="99"/>
        <v>0</v>
      </c>
      <c r="Z352" s="105">
        <f t="shared" si="99"/>
        <v>0</v>
      </c>
      <c r="AA352" s="105">
        <f t="shared" si="99"/>
        <v>0</v>
      </c>
      <c r="AB352" s="105">
        <f t="shared" si="99"/>
        <v>0</v>
      </c>
      <c r="AC352" s="105">
        <f t="shared" si="99"/>
        <v>0</v>
      </c>
      <c r="AD352" s="105">
        <f t="shared" si="99"/>
        <v>0</v>
      </c>
      <c r="AE352" s="105">
        <f t="shared" si="99"/>
        <v>0</v>
      </c>
      <c r="AF352" s="105">
        <f t="shared" si="96"/>
        <v>0</v>
      </c>
    </row>
    <row r="353" spans="1:32" outlineLevel="1" x14ac:dyDescent="0.25">
      <c r="A353" s="103" t="str">
        <f t="shared" si="92"/>
        <v>RUSTONRolloffRORHAULHR20</v>
      </c>
      <c r="B353" s="103" t="s">
        <v>752</v>
      </c>
      <c r="C353" s="103" t="s">
        <v>753</v>
      </c>
      <c r="D353" s="127">
        <v>0</v>
      </c>
      <c r="E353" s="127">
        <v>0</v>
      </c>
      <c r="F353" s="129">
        <v>0</v>
      </c>
      <c r="G353" s="129">
        <v>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30">
        <f t="shared" si="93"/>
        <v>0</v>
      </c>
      <c r="T353" s="105">
        <f t="shared" si="98"/>
        <v>0</v>
      </c>
      <c r="U353" s="105">
        <f t="shared" si="98"/>
        <v>0</v>
      </c>
      <c r="V353" s="105">
        <f t="shared" si="99"/>
        <v>0</v>
      </c>
      <c r="W353" s="105">
        <f t="shared" si="99"/>
        <v>0</v>
      </c>
      <c r="X353" s="105">
        <f t="shared" si="99"/>
        <v>0</v>
      </c>
      <c r="Y353" s="105">
        <f t="shared" si="99"/>
        <v>0</v>
      </c>
      <c r="Z353" s="105">
        <f t="shared" si="99"/>
        <v>0</v>
      </c>
      <c r="AA353" s="105">
        <f t="shared" si="99"/>
        <v>0</v>
      </c>
      <c r="AB353" s="105">
        <f t="shared" si="99"/>
        <v>0</v>
      </c>
      <c r="AC353" s="105">
        <f t="shared" si="99"/>
        <v>0</v>
      </c>
      <c r="AD353" s="105">
        <f t="shared" si="99"/>
        <v>0</v>
      </c>
      <c r="AE353" s="105">
        <f t="shared" si="99"/>
        <v>0</v>
      </c>
      <c r="AF353" s="105">
        <f t="shared" si="96"/>
        <v>0</v>
      </c>
    </row>
    <row r="354" spans="1:32" outlineLevel="1" x14ac:dyDescent="0.25">
      <c r="A354" s="103" t="str">
        <f t="shared" si="92"/>
        <v>RUSTONRolloffRORHAULHR25</v>
      </c>
      <c r="B354" s="103" t="s">
        <v>754</v>
      </c>
      <c r="C354" s="103" t="s">
        <v>755</v>
      </c>
      <c r="D354" s="127">
        <v>0</v>
      </c>
      <c r="E354" s="127">
        <v>0</v>
      </c>
      <c r="F354" s="129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30">
        <f t="shared" si="93"/>
        <v>0</v>
      </c>
      <c r="T354" s="105">
        <f t="shared" si="98"/>
        <v>0</v>
      </c>
      <c r="U354" s="105">
        <f t="shared" si="98"/>
        <v>0</v>
      </c>
      <c r="V354" s="105">
        <f t="shared" si="99"/>
        <v>0</v>
      </c>
      <c r="W354" s="105">
        <f t="shared" si="99"/>
        <v>0</v>
      </c>
      <c r="X354" s="105">
        <f t="shared" si="99"/>
        <v>0</v>
      </c>
      <c r="Y354" s="105">
        <f t="shared" si="99"/>
        <v>0</v>
      </c>
      <c r="Z354" s="105">
        <f t="shared" si="99"/>
        <v>0</v>
      </c>
      <c r="AA354" s="105">
        <f t="shared" si="99"/>
        <v>0</v>
      </c>
      <c r="AB354" s="105">
        <f t="shared" si="99"/>
        <v>0</v>
      </c>
      <c r="AC354" s="105">
        <f t="shared" si="99"/>
        <v>0</v>
      </c>
      <c r="AD354" s="105">
        <f t="shared" si="99"/>
        <v>0</v>
      </c>
      <c r="AE354" s="105">
        <f t="shared" si="99"/>
        <v>0</v>
      </c>
      <c r="AF354" s="105">
        <f t="shared" si="96"/>
        <v>0</v>
      </c>
    </row>
    <row r="355" spans="1:32" outlineLevel="1" x14ac:dyDescent="0.25">
      <c r="A355" s="103" t="str">
        <f t="shared" si="92"/>
        <v>RUSTONRolloffRORHAULHR30</v>
      </c>
      <c r="B355" s="103" t="s">
        <v>756</v>
      </c>
      <c r="C355" s="103" t="s">
        <v>757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30">
        <f t="shared" si="93"/>
        <v>0</v>
      </c>
      <c r="T355" s="105">
        <f t="shared" si="98"/>
        <v>0</v>
      </c>
      <c r="U355" s="105">
        <f t="shared" si="98"/>
        <v>0</v>
      </c>
      <c r="V355" s="105">
        <f t="shared" si="99"/>
        <v>0</v>
      </c>
      <c r="W355" s="105">
        <f t="shared" si="99"/>
        <v>0</v>
      </c>
      <c r="X355" s="105">
        <f t="shared" si="99"/>
        <v>0</v>
      </c>
      <c r="Y355" s="105">
        <f t="shared" si="99"/>
        <v>0</v>
      </c>
      <c r="Z355" s="105">
        <f t="shared" si="99"/>
        <v>0</v>
      </c>
      <c r="AA355" s="105">
        <f t="shared" si="99"/>
        <v>0</v>
      </c>
      <c r="AB355" s="105">
        <f t="shared" si="99"/>
        <v>0</v>
      </c>
      <c r="AC355" s="105">
        <f t="shared" si="99"/>
        <v>0</v>
      </c>
      <c r="AD355" s="105">
        <f t="shared" si="99"/>
        <v>0</v>
      </c>
      <c r="AE355" s="105">
        <f t="shared" si="99"/>
        <v>0</v>
      </c>
      <c r="AF355" s="105">
        <f t="shared" si="96"/>
        <v>0</v>
      </c>
    </row>
    <row r="356" spans="1:32" outlineLevel="1" x14ac:dyDescent="0.25">
      <c r="A356" s="103" t="str">
        <f t="shared" si="92"/>
        <v>RUSTONRolloffRORHAULHR40</v>
      </c>
      <c r="B356" s="103" t="s">
        <v>758</v>
      </c>
      <c r="C356" s="103" t="s">
        <v>759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30">
        <f t="shared" si="93"/>
        <v>0</v>
      </c>
      <c r="T356" s="105">
        <f t="shared" si="98"/>
        <v>0</v>
      </c>
      <c r="U356" s="105">
        <f t="shared" si="98"/>
        <v>0</v>
      </c>
      <c r="V356" s="105">
        <f t="shared" si="99"/>
        <v>0</v>
      </c>
      <c r="W356" s="105">
        <f t="shared" si="99"/>
        <v>0</v>
      </c>
      <c r="X356" s="105">
        <f t="shared" si="99"/>
        <v>0</v>
      </c>
      <c r="Y356" s="105">
        <f t="shared" si="99"/>
        <v>0</v>
      </c>
      <c r="Z356" s="105">
        <f t="shared" si="99"/>
        <v>0</v>
      </c>
      <c r="AA356" s="105">
        <f t="shared" si="99"/>
        <v>0</v>
      </c>
      <c r="AB356" s="105">
        <f t="shared" si="99"/>
        <v>0</v>
      </c>
      <c r="AC356" s="105">
        <f t="shared" si="99"/>
        <v>0</v>
      </c>
      <c r="AD356" s="105">
        <f t="shared" si="99"/>
        <v>0</v>
      </c>
      <c r="AE356" s="105">
        <f t="shared" si="99"/>
        <v>0</v>
      </c>
      <c r="AF356" s="105">
        <f t="shared" si="96"/>
        <v>0</v>
      </c>
    </row>
    <row r="357" spans="1:32" outlineLevel="1" x14ac:dyDescent="0.25">
      <c r="A357" s="103" t="str">
        <f t="shared" si="92"/>
        <v>RUSTONRolloffRORHAULHR50</v>
      </c>
      <c r="B357" s="103" t="s">
        <v>760</v>
      </c>
      <c r="C357" s="103" t="s">
        <v>761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30">
        <f t="shared" si="93"/>
        <v>0</v>
      </c>
      <c r="T357" s="105">
        <f t="shared" si="98"/>
        <v>0</v>
      </c>
      <c r="U357" s="105">
        <f t="shared" si="98"/>
        <v>0</v>
      </c>
      <c r="V357" s="105">
        <f t="shared" si="99"/>
        <v>0</v>
      </c>
      <c r="W357" s="105">
        <f t="shared" si="99"/>
        <v>0</v>
      </c>
      <c r="X357" s="105">
        <f t="shared" si="99"/>
        <v>0</v>
      </c>
      <c r="Y357" s="105">
        <f t="shared" si="99"/>
        <v>0</v>
      </c>
      <c r="Z357" s="105">
        <f t="shared" si="99"/>
        <v>0</v>
      </c>
      <c r="AA357" s="105">
        <f t="shared" si="99"/>
        <v>0</v>
      </c>
      <c r="AB357" s="105">
        <f t="shared" si="99"/>
        <v>0</v>
      </c>
      <c r="AC357" s="105">
        <f t="shared" si="99"/>
        <v>0</v>
      </c>
      <c r="AD357" s="105">
        <f t="shared" si="99"/>
        <v>0</v>
      </c>
      <c r="AE357" s="105">
        <f t="shared" si="99"/>
        <v>0</v>
      </c>
      <c r="AF357" s="105">
        <f t="shared" si="96"/>
        <v>0</v>
      </c>
    </row>
    <row r="358" spans="1:32" outlineLevel="1" x14ac:dyDescent="0.25">
      <c r="A358" s="103" t="str">
        <f t="shared" si="92"/>
        <v>RUSTONRolloffRORHAULHRTL</v>
      </c>
      <c r="B358" s="103" t="s">
        <v>762</v>
      </c>
      <c r="C358" s="103" t="s">
        <v>763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30">
        <f t="shared" si="93"/>
        <v>0</v>
      </c>
      <c r="T358" s="105">
        <f t="shared" si="98"/>
        <v>0</v>
      </c>
      <c r="U358" s="105">
        <f t="shared" si="98"/>
        <v>0</v>
      </c>
      <c r="V358" s="105">
        <f t="shared" si="99"/>
        <v>0</v>
      </c>
      <c r="W358" s="105">
        <f t="shared" si="99"/>
        <v>0</v>
      </c>
      <c r="X358" s="105">
        <f t="shared" si="99"/>
        <v>0</v>
      </c>
      <c r="Y358" s="105">
        <f t="shared" si="99"/>
        <v>0</v>
      </c>
      <c r="Z358" s="105">
        <f t="shared" si="99"/>
        <v>0</v>
      </c>
      <c r="AA358" s="105">
        <f t="shared" si="99"/>
        <v>0</v>
      </c>
      <c r="AB358" s="105">
        <f t="shared" si="99"/>
        <v>0</v>
      </c>
      <c r="AC358" s="105">
        <f t="shared" si="99"/>
        <v>0</v>
      </c>
      <c r="AD358" s="105">
        <f t="shared" si="99"/>
        <v>0</v>
      </c>
      <c r="AE358" s="105">
        <f t="shared" si="99"/>
        <v>0</v>
      </c>
      <c r="AF358" s="105">
        <f t="shared" si="96"/>
        <v>0</v>
      </c>
    </row>
    <row r="359" spans="1:32" outlineLevel="1" x14ac:dyDescent="0.25">
      <c r="A359" s="103" t="str">
        <f t="shared" si="92"/>
        <v>RUSTONRolloffROSPC</v>
      </c>
      <c r="B359" s="103" t="s">
        <v>764</v>
      </c>
      <c r="C359" s="103" t="s">
        <v>765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30">
        <f t="shared" si="93"/>
        <v>0</v>
      </c>
      <c r="T359" s="105">
        <f t="shared" si="98"/>
        <v>0</v>
      </c>
      <c r="U359" s="105">
        <f t="shared" si="98"/>
        <v>0</v>
      </c>
      <c r="V359" s="105">
        <f t="shared" si="99"/>
        <v>0</v>
      </c>
      <c r="W359" s="105">
        <f t="shared" si="99"/>
        <v>0</v>
      </c>
      <c r="X359" s="105">
        <f t="shared" si="99"/>
        <v>0</v>
      </c>
      <c r="Y359" s="105">
        <f t="shared" si="99"/>
        <v>0</v>
      </c>
      <c r="Z359" s="105">
        <f t="shared" si="99"/>
        <v>0</v>
      </c>
      <c r="AA359" s="105">
        <f t="shared" si="99"/>
        <v>0</v>
      </c>
      <c r="AB359" s="105">
        <f t="shared" si="99"/>
        <v>0</v>
      </c>
      <c r="AC359" s="105">
        <f t="shared" si="99"/>
        <v>0</v>
      </c>
      <c r="AD359" s="105">
        <f t="shared" si="99"/>
        <v>0</v>
      </c>
      <c r="AE359" s="105">
        <f t="shared" si="99"/>
        <v>0</v>
      </c>
      <c r="AF359" s="105">
        <f t="shared" si="96"/>
        <v>0</v>
      </c>
    </row>
    <row r="360" spans="1:32" outlineLevel="1" x14ac:dyDescent="0.25">
      <c r="A360" s="103" t="str">
        <f t="shared" si="92"/>
        <v>RUSTONRolloffROTA</v>
      </c>
      <c r="B360" s="103" t="s">
        <v>766</v>
      </c>
      <c r="C360" s="103" t="s">
        <v>767</v>
      </c>
      <c r="D360" s="127">
        <v>0</v>
      </c>
      <c r="E360" s="127">
        <v>0</v>
      </c>
      <c r="F360" s="129">
        <v>0</v>
      </c>
      <c r="G360" s="129">
        <v>0</v>
      </c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30">
        <f t="shared" si="93"/>
        <v>0</v>
      </c>
      <c r="T360" s="105">
        <f t="shared" si="98"/>
        <v>0</v>
      </c>
      <c r="U360" s="105">
        <f t="shared" si="98"/>
        <v>0</v>
      </c>
      <c r="V360" s="105">
        <f t="shared" si="99"/>
        <v>0</v>
      </c>
      <c r="W360" s="105">
        <f t="shared" si="99"/>
        <v>0</v>
      </c>
      <c r="X360" s="105">
        <f t="shared" si="99"/>
        <v>0</v>
      </c>
      <c r="Y360" s="105">
        <f t="shared" si="99"/>
        <v>0</v>
      </c>
      <c r="Z360" s="105">
        <f t="shared" si="99"/>
        <v>0</v>
      </c>
      <c r="AA360" s="105">
        <f t="shared" si="99"/>
        <v>0</v>
      </c>
      <c r="AB360" s="105">
        <f t="shared" si="99"/>
        <v>0</v>
      </c>
      <c r="AC360" s="105">
        <f t="shared" si="99"/>
        <v>0</v>
      </c>
      <c r="AD360" s="105">
        <f t="shared" si="99"/>
        <v>0</v>
      </c>
      <c r="AE360" s="105">
        <f t="shared" si="99"/>
        <v>0</v>
      </c>
      <c r="AF360" s="105">
        <f t="shared" si="96"/>
        <v>0</v>
      </c>
    </row>
    <row r="361" spans="1:32" outlineLevel="1" x14ac:dyDescent="0.25">
      <c r="A361" s="103" t="str">
        <f t="shared" ref="A361:A372" si="100">+$A$4&amp;$A$296&amp;B361</f>
        <v>RUSTONRolloffROWAIT</v>
      </c>
      <c r="B361" s="103" t="s">
        <v>768</v>
      </c>
      <c r="C361" s="103" t="s">
        <v>769</v>
      </c>
      <c r="D361" s="127">
        <v>0</v>
      </c>
      <c r="E361" s="127">
        <v>0</v>
      </c>
      <c r="F361" s="129">
        <v>0</v>
      </c>
      <c r="G361" s="129">
        <v>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30">
        <f t="shared" ref="R361:R372" si="101">+SUM(F361:Q361)</f>
        <v>0</v>
      </c>
      <c r="T361" s="105">
        <f t="shared" si="98"/>
        <v>0</v>
      </c>
      <c r="U361" s="105">
        <f t="shared" si="98"/>
        <v>0</v>
      </c>
      <c r="V361" s="105">
        <f t="shared" si="99"/>
        <v>0</v>
      </c>
      <c r="W361" s="105">
        <f t="shared" si="99"/>
        <v>0</v>
      </c>
      <c r="X361" s="105">
        <f t="shared" si="99"/>
        <v>0</v>
      </c>
      <c r="Y361" s="105">
        <f t="shared" si="99"/>
        <v>0</v>
      </c>
      <c r="Z361" s="105">
        <f t="shared" si="99"/>
        <v>0</v>
      </c>
      <c r="AA361" s="105">
        <f t="shared" si="99"/>
        <v>0</v>
      </c>
      <c r="AB361" s="105">
        <f t="shared" si="99"/>
        <v>0</v>
      </c>
      <c r="AC361" s="105">
        <f t="shared" si="99"/>
        <v>0</v>
      </c>
      <c r="AD361" s="105">
        <f t="shared" si="99"/>
        <v>0</v>
      </c>
      <c r="AE361" s="105">
        <f t="shared" si="99"/>
        <v>0</v>
      </c>
      <c r="AF361" s="105">
        <f t="shared" ref="AF361:AF372" si="102">+SUM(T361:AE361)/$AD$2</f>
        <v>0</v>
      </c>
    </row>
    <row r="362" spans="1:32" outlineLevel="1" x14ac:dyDescent="0.25">
      <c r="A362" s="103" t="str">
        <f t="shared" si="100"/>
        <v>RUSTONRolloffRTRIP-RO</v>
      </c>
      <c r="B362" s="103" t="s">
        <v>770</v>
      </c>
      <c r="C362" s="103" t="s">
        <v>771</v>
      </c>
      <c r="D362" s="127">
        <v>0</v>
      </c>
      <c r="E362" s="127">
        <v>0</v>
      </c>
      <c r="F362" s="129">
        <v>0</v>
      </c>
      <c r="G362" s="129">
        <v>0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30">
        <f t="shared" si="101"/>
        <v>0</v>
      </c>
      <c r="T362" s="105">
        <f t="shared" si="98"/>
        <v>0</v>
      </c>
      <c r="U362" s="105">
        <f t="shared" si="98"/>
        <v>0</v>
      </c>
      <c r="V362" s="105">
        <f t="shared" si="99"/>
        <v>0</v>
      </c>
      <c r="W362" s="105">
        <f t="shared" si="99"/>
        <v>0</v>
      </c>
      <c r="X362" s="105">
        <f t="shared" si="99"/>
        <v>0</v>
      </c>
      <c r="Y362" s="105">
        <f t="shared" si="99"/>
        <v>0</v>
      </c>
      <c r="Z362" s="105">
        <f t="shared" si="99"/>
        <v>0</v>
      </c>
      <c r="AA362" s="105">
        <f t="shared" ref="AA362:AE372" si="103">+IFERROR(M362/$E362,0)</f>
        <v>0</v>
      </c>
      <c r="AB362" s="105">
        <f t="shared" si="103"/>
        <v>0</v>
      </c>
      <c r="AC362" s="105">
        <f t="shared" si="103"/>
        <v>0</v>
      </c>
      <c r="AD362" s="105">
        <f t="shared" si="103"/>
        <v>0</v>
      </c>
      <c r="AE362" s="105">
        <f t="shared" si="103"/>
        <v>0</v>
      </c>
      <c r="AF362" s="105">
        <f t="shared" si="102"/>
        <v>0</v>
      </c>
    </row>
    <row r="363" spans="1:32" outlineLevel="1" x14ac:dyDescent="0.25">
      <c r="A363" s="103" t="str">
        <f t="shared" si="100"/>
        <v>RUSTONRolloffTHOUR</v>
      </c>
      <c r="B363" s="103" t="s">
        <v>772</v>
      </c>
      <c r="C363" s="103" t="s">
        <v>773</v>
      </c>
      <c r="D363" s="127">
        <v>0</v>
      </c>
      <c r="E363" s="127">
        <v>0</v>
      </c>
      <c r="F363" s="129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30">
        <f t="shared" si="101"/>
        <v>0</v>
      </c>
      <c r="T363" s="105">
        <f t="shared" si="98"/>
        <v>0</v>
      </c>
      <c r="U363" s="105">
        <f t="shared" si="98"/>
        <v>0</v>
      </c>
      <c r="V363" s="105">
        <f t="shared" ref="V363:Z372" si="104">+IFERROR(H363/$E363,0)</f>
        <v>0</v>
      </c>
      <c r="W363" s="105">
        <f t="shared" si="104"/>
        <v>0</v>
      </c>
      <c r="X363" s="105">
        <f t="shared" si="104"/>
        <v>0</v>
      </c>
      <c r="Y363" s="105">
        <f t="shared" si="104"/>
        <v>0</v>
      </c>
      <c r="Z363" s="105">
        <f t="shared" si="104"/>
        <v>0</v>
      </c>
      <c r="AA363" s="105">
        <f t="shared" si="103"/>
        <v>0</v>
      </c>
      <c r="AB363" s="105">
        <f t="shared" si="103"/>
        <v>0</v>
      </c>
      <c r="AC363" s="105">
        <f t="shared" si="103"/>
        <v>0</v>
      </c>
      <c r="AD363" s="105">
        <f t="shared" si="103"/>
        <v>0</v>
      </c>
      <c r="AE363" s="105">
        <f t="shared" si="103"/>
        <v>0</v>
      </c>
      <c r="AF363" s="105">
        <f t="shared" si="102"/>
        <v>0</v>
      </c>
    </row>
    <row r="364" spans="1:32" outlineLevel="1" x14ac:dyDescent="0.25">
      <c r="A364" s="103" t="str">
        <f t="shared" si="100"/>
        <v>RUSTONRolloffADJRO</v>
      </c>
      <c r="B364" s="103" t="s">
        <v>774</v>
      </c>
      <c r="C364" s="103" t="s">
        <v>775</v>
      </c>
      <c r="D364" s="127">
        <v>0</v>
      </c>
      <c r="E364" s="127">
        <v>0</v>
      </c>
      <c r="F364" s="129">
        <v>0</v>
      </c>
      <c r="G364" s="129">
        <v>0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30">
        <f t="shared" si="101"/>
        <v>0</v>
      </c>
      <c r="T364" s="105">
        <f t="shared" si="98"/>
        <v>0</v>
      </c>
      <c r="U364" s="105">
        <f t="shared" si="98"/>
        <v>0</v>
      </c>
      <c r="V364" s="105">
        <f t="shared" si="104"/>
        <v>0</v>
      </c>
      <c r="W364" s="105">
        <f t="shared" si="104"/>
        <v>0</v>
      </c>
      <c r="X364" s="105">
        <f t="shared" si="104"/>
        <v>0</v>
      </c>
      <c r="Y364" s="105">
        <f t="shared" si="104"/>
        <v>0</v>
      </c>
      <c r="Z364" s="105">
        <f t="shared" si="104"/>
        <v>0</v>
      </c>
      <c r="AA364" s="105">
        <f t="shared" si="103"/>
        <v>0</v>
      </c>
      <c r="AB364" s="105">
        <f t="shared" si="103"/>
        <v>0</v>
      </c>
      <c r="AC364" s="105">
        <f t="shared" si="103"/>
        <v>0</v>
      </c>
      <c r="AD364" s="105">
        <f t="shared" si="103"/>
        <v>0</v>
      </c>
      <c r="AE364" s="105">
        <f t="shared" si="103"/>
        <v>0</v>
      </c>
      <c r="AF364" s="105">
        <f t="shared" si="102"/>
        <v>0</v>
      </c>
    </row>
    <row r="365" spans="1:32" outlineLevel="1" x14ac:dyDescent="0.25">
      <c r="A365" s="103" t="str">
        <f t="shared" si="100"/>
        <v>RUSTONRolloffCPCONNECT</v>
      </c>
      <c r="B365" s="103" t="s">
        <v>776</v>
      </c>
      <c r="C365" s="103" t="s">
        <v>777</v>
      </c>
      <c r="D365" s="127">
        <v>0</v>
      </c>
      <c r="E365" s="127">
        <v>0</v>
      </c>
      <c r="F365" s="129">
        <v>0</v>
      </c>
      <c r="G365" s="129">
        <v>0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30">
        <f t="shared" si="101"/>
        <v>0</v>
      </c>
      <c r="T365" s="105">
        <f t="shared" si="98"/>
        <v>0</v>
      </c>
      <c r="U365" s="105">
        <f t="shared" si="98"/>
        <v>0</v>
      </c>
      <c r="V365" s="105">
        <f t="shared" si="104"/>
        <v>0</v>
      </c>
      <c r="W365" s="105">
        <f t="shared" si="104"/>
        <v>0</v>
      </c>
      <c r="X365" s="105">
        <f t="shared" si="104"/>
        <v>0</v>
      </c>
      <c r="Y365" s="105">
        <f t="shared" si="104"/>
        <v>0</v>
      </c>
      <c r="Z365" s="105">
        <f t="shared" si="104"/>
        <v>0</v>
      </c>
      <c r="AA365" s="105">
        <f t="shared" si="103"/>
        <v>0</v>
      </c>
      <c r="AB365" s="105">
        <f t="shared" si="103"/>
        <v>0</v>
      </c>
      <c r="AC365" s="105">
        <f t="shared" si="103"/>
        <v>0</v>
      </c>
      <c r="AD365" s="105">
        <f t="shared" si="103"/>
        <v>0</v>
      </c>
      <c r="AE365" s="105">
        <f t="shared" si="103"/>
        <v>0</v>
      </c>
      <c r="AF365" s="105">
        <f t="shared" si="102"/>
        <v>0</v>
      </c>
    </row>
    <row r="366" spans="1:32" outlineLevel="1" x14ac:dyDescent="0.25">
      <c r="A366" s="103" t="str">
        <f t="shared" si="100"/>
        <v>RUSTONRolloffDELREC-RO</v>
      </c>
      <c r="B366" s="103" t="s">
        <v>778</v>
      </c>
      <c r="C366" s="103" t="s">
        <v>779</v>
      </c>
      <c r="D366" s="127">
        <v>0</v>
      </c>
      <c r="E366" s="127">
        <v>0</v>
      </c>
      <c r="F366" s="129">
        <v>0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30">
        <f t="shared" si="101"/>
        <v>0</v>
      </c>
      <c r="T366" s="105">
        <f t="shared" si="98"/>
        <v>0</v>
      </c>
      <c r="U366" s="105">
        <f t="shared" si="98"/>
        <v>0</v>
      </c>
      <c r="V366" s="105">
        <f t="shared" si="104"/>
        <v>0</v>
      </c>
      <c r="W366" s="105">
        <f t="shared" si="104"/>
        <v>0</v>
      </c>
      <c r="X366" s="105">
        <f t="shared" si="104"/>
        <v>0</v>
      </c>
      <c r="Y366" s="105">
        <f t="shared" si="104"/>
        <v>0</v>
      </c>
      <c r="Z366" s="105">
        <f t="shared" si="104"/>
        <v>0</v>
      </c>
      <c r="AA366" s="105">
        <f t="shared" si="103"/>
        <v>0</v>
      </c>
      <c r="AB366" s="105">
        <f t="shared" si="103"/>
        <v>0</v>
      </c>
      <c r="AC366" s="105">
        <f t="shared" si="103"/>
        <v>0</v>
      </c>
      <c r="AD366" s="105">
        <f t="shared" si="103"/>
        <v>0</v>
      </c>
      <c r="AE366" s="105">
        <f t="shared" si="103"/>
        <v>0</v>
      </c>
      <c r="AF366" s="105">
        <f t="shared" si="102"/>
        <v>0</v>
      </c>
    </row>
    <row r="367" spans="1:32" outlineLevel="1" x14ac:dyDescent="0.25">
      <c r="A367" s="103" t="str">
        <f t="shared" si="100"/>
        <v>RUSTONRolloffFERRY</v>
      </c>
      <c r="B367" s="103" t="s">
        <v>780</v>
      </c>
      <c r="C367" s="103" t="s">
        <v>781</v>
      </c>
      <c r="D367" s="127">
        <v>0</v>
      </c>
      <c r="E367" s="127">
        <v>0</v>
      </c>
      <c r="F367" s="129">
        <v>0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30">
        <f t="shared" si="101"/>
        <v>0</v>
      </c>
      <c r="T367" s="105">
        <f t="shared" si="98"/>
        <v>0</v>
      </c>
      <c r="U367" s="105">
        <f t="shared" si="98"/>
        <v>0</v>
      </c>
      <c r="V367" s="105">
        <f t="shared" si="104"/>
        <v>0</v>
      </c>
      <c r="W367" s="105">
        <f t="shared" si="104"/>
        <v>0</v>
      </c>
      <c r="X367" s="105">
        <f t="shared" si="104"/>
        <v>0</v>
      </c>
      <c r="Y367" s="105">
        <f t="shared" si="104"/>
        <v>0</v>
      </c>
      <c r="Z367" s="105">
        <f t="shared" si="104"/>
        <v>0</v>
      </c>
      <c r="AA367" s="105">
        <f t="shared" si="103"/>
        <v>0</v>
      </c>
      <c r="AB367" s="105">
        <f t="shared" si="103"/>
        <v>0</v>
      </c>
      <c r="AC367" s="105">
        <f t="shared" si="103"/>
        <v>0</v>
      </c>
      <c r="AD367" s="105">
        <f t="shared" si="103"/>
        <v>0</v>
      </c>
      <c r="AE367" s="105">
        <f t="shared" si="103"/>
        <v>0</v>
      </c>
      <c r="AF367" s="105">
        <f t="shared" si="102"/>
        <v>0</v>
      </c>
    </row>
    <row r="368" spans="1:32" outlineLevel="1" x14ac:dyDescent="0.25">
      <c r="A368" s="103" t="str">
        <f t="shared" si="100"/>
        <v>RUSTONRolloffRECYWPROCTRL</v>
      </c>
      <c r="B368" s="103" t="s">
        <v>782</v>
      </c>
      <c r="C368" s="103" t="s">
        <v>783</v>
      </c>
      <c r="D368" s="127">
        <v>0</v>
      </c>
      <c r="E368" s="127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30">
        <f t="shared" si="101"/>
        <v>0</v>
      </c>
      <c r="T368" s="105">
        <f t="shared" si="98"/>
        <v>0</v>
      </c>
      <c r="U368" s="105">
        <f t="shared" si="98"/>
        <v>0</v>
      </c>
      <c r="V368" s="105">
        <f t="shared" si="104"/>
        <v>0</v>
      </c>
      <c r="W368" s="105">
        <f t="shared" si="104"/>
        <v>0</v>
      </c>
      <c r="X368" s="105">
        <f t="shared" si="104"/>
        <v>0</v>
      </c>
      <c r="Y368" s="105">
        <f t="shared" si="104"/>
        <v>0</v>
      </c>
      <c r="Z368" s="105">
        <f t="shared" si="104"/>
        <v>0</v>
      </c>
      <c r="AA368" s="105">
        <f t="shared" si="103"/>
        <v>0</v>
      </c>
      <c r="AB368" s="105">
        <f t="shared" si="103"/>
        <v>0</v>
      </c>
      <c r="AC368" s="105">
        <f t="shared" si="103"/>
        <v>0</v>
      </c>
      <c r="AD368" s="105">
        <f t="shared" si="103"/>
        <v>0</v>
      </c>
      <c r="AE368" s="105">
        <f t="shared" si="103"/>
        <v>0</v>
      </c>
      <c r="AF368" s="105">
        <f t="shared" si="102"/>
        <v>0</v>
      </c>
    </row>
    <row r="369" spans="1:32" outlineLevel="1" x14ac:dyDescent="0.25">
      <c r="A369" s="103" t="str">
        <f t="shared" si="100"/>
        <v>RUSTONRolloffROCLEAN</v>
      </c>
      <c r="B369" s="103" t="s">
        <v>784</v>
      </c>
      <c r="C369" s="103" t="s">
        <v>785</v>
      </c>
      <c r="D369" s="127">
        <v>0</v>
      </c>
      <c r="E369" s="127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30">
        <f t="shared" si="101"/>
        <v>0</v>
      </c>
      <c r="T369" s="105">
        <f t="shared" si="98"/>
        <v>0</v>
      </c>
      <c r="U369" s="105">
        <f t="shared" si="98"/>
        <v>0</v>
      </c>
      <c r="V369" s="105">
        <f t="shared" si="104"/>
        <v>0</v>
      </c>
      <c r="W369" s="105">
        <f t="shared" si="104"/>
        <v>0</v>
      </c>
      <c r="X369" s="105">
        <f t="shared" si="104"/>
        <v>0</v>
      </c>
      <c r="Y369" s="105">
        <f t="shared" si="104"/>
        <v>0</v>
      </c>
      <c r="Z369" s="105">
        <f t="shared" si="104"/>
        <v>0</v>
      </c>
      <c r="AA369" s="105">
        <f t="shared" si="103"/>
        <v>0</v>
      </c>
      <c r="AB369" s="105">
        <f t="shared" si="103"/>
        <v>0</v>
      </c>
      <c r="AC369" s="105">
        <f t="shared" si="103"/>
        <v>0</v>
      </c>
      <c r="AD369" s="105">
        <f t="shared" si="103"/>
        <v>0</v>
      </c>
      <c r="AE369" s="105">
        <f t="shared" si="103"/>
        <v>0</v>
      </c>
      <c r="AF369" s="105">
        <f t="shared" si="102"/>
        <v>0</v>
      </c>
    </row>
    <row r="370" spans="1:32" outlineLevel="1" x14ac:dyDescent="0.25">
      <c r="A370" s="103" t="str">
        <f t="shared" si="100"/>
        <v>RUSTONRolloffRODEL</v>
      </c>
      <c r="B370" s="103" t="s">
        <v>786</v>
      </c>
      <c r="C370" s="103" t="s">
        <v>787</v>
      </c>
      <c r="D370" s="127">
        <v>0</v>
      </c>
      <c r="E370" s="127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30">
        <f t="shared" si="101"/>
        <v>0</v>
      </c>
      <c r="T370" s="105">
        <f t="shared" si="98"/>
        <v>0</v>
      </c>
      <c r="U370" s="105">
        <f t="shared" si="98"/>
        <v>0</v>
      </c>
      <c r="V370" s="105">
        <f t="shared" si="104"/>
        <v>0</v>
      </c>
      <c r="W370" s="105">
        <f t="shared" si="104"/>
        <v>0</v>
      </c>
      <c r="X370" s="105">
        <f t="shared" si="104"/>
        <v>0</v>
      </c>
      <c r="Y370" s="105">
        <f t="shared" si="104"/>
        <v>0</v>
      </c>
      <c r="Z370" s="105">
        <f t="shared" si="104"/>
        <v>0</v>
      </c>
      <c r="AA370" s="105">
        <f t="shared" si="103"/>
        <v>0</v>
      </c>
      <c r="AB370" s="105">
        <f t="shared" si="103"/>
        <v>0</v>
      </c>
      <c r="AC370" s="105">
        <f t="shared" si="103"/>
        <v>0</v>
      </c>
      <c r="AD370" s="105">
        <f t="shared" si="103"/>
        <v>0</v>
      </c>
      <c r="AE370" s="105">
        <f t="shared" si="103"/>
        <v>0</v>
      </c>
      <c r="AF370" s="105">
        <f t="shared" si="102"/>
        <v>0</v>
      </c>
    </row>
    <row r="371" spans="1:32" outlineLevel="1" x14ac:dyDescent="0.25">
      <c r="A371" s="103" t="str">
        <f t="shared" si="100"/>
        <v>RUSTONRolloffROMILE</v>
      </c>
      <c r="B371" s="103" t="s">
        <v>788</v>
      </c>
      <c r="C371" s="103" t="s">
        <v>789</v>
      </c>
      <c r="D371" s="127">
        <v>0</v>
      </c>
      <c r="E371" s="127">
        <v>0</v>
      </c>
      <c r="F371" s="129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30">
        <f t="shared" si="101"/>
        <v>0</v>
      </c>
      <c r="T371" s="105">
        <f t="shared" si="98"/>
        <v>0</v>
      </c>
      <c r="U371" s="105">
        <f t="shared" si="98"/>
        <v>0</v>
      </c>
      <c r="V371" s="105">
        <f t="shared" si="104"/>
        <v>0</v>
      </c>
      <c r="W371" s="105">
        <f t="shared" si="104"/>
        <v>0</v>
      </c>
      <c r="X371" s="105">
        <f t="shared" si="104"/>
        <v>0</v>
      </c>
      <c r="Y371" s="105">
        <f t="shared" si="104"/>
        <v>0</v>
      </c>
      <c r="Z371" s="105">
        <f t="shared" si="104"/>
        <v>0</v>
      </c>
      <c r="AA371" s="105">
        <f t="shared" si="103"/>
        <v>0</v>
      </c>
      <c r="AB371" s="105">
        <f t="shared" si="103"/>
        <v>0</v>
      </c>
      <c r="AC371" s="105">
        <f t="shared" si="103"/>
        <v>0</v>
      </c>
      <c r="AD371" s="105">
        <f t="shared" si="103"/>
        <v>0</v>
      </c>
      <c r="AE371" s="105">
        <f t="shared" si="103"/>
        <v>0</v>
      </c>
      <c r="AF371" s="105">
        <f t="shared" si="102"/>
        <v>0</v>
      </c>
    </row>
    <row r="372" spans="1:32" outlineLevel="1" x14ac:dyDescent="0.25">
      <c r="A372" s="103" t="str">
        <f t="shared" si="100"/>
        <v>RUSTONRolloffRORELOCATE</v>
      </c>
      <c r="B372" s="103" t="s">
        <v>790</v>
      </c>
      <c r="C372" s="103" t="s">
        <v>791</v>
      </c>
      <c r="D372" s="127">
        <v>0</v>
      </c>
      <c r="E372" s="127">
        <v>0</v>
      </c>
      <c r="F372" s="129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30">
        <f t="shared" si="101"/>
        <v>0</v>
      </c>
      <c r="T372" s="105">
        <f t="shared" si="98"/>
        <v>0</v>
      </c>
      <c r="U372" s="105">
        <f t="shared" si="98"/>
        <v>0</v>
      </c>
      <c r="V372" s="105">
        <f t="shared" si="104"/>
        <v>0</v>
      </c>
      <c r="W372" s="105">
        <f t="shared" si="104"/>
        <v>0</v>
      </c>
      <c r="X372" s="105">
        <f t="shared" si="104"/>
        <v>0</v>
      </c>
      <c r="Y372" s="105">
        <f t="shared" si="104"/>
        <v>0</v>
      </c>
      <c r="Z372" s="105">
        <f t="shared" si="104"/>
        <v>0</v>
      </c>
      <c r="AA372" s="105">
        <f t="shared" si="103"/>
        <v>0</v>
      </c>
      <c r="AB372" s="105">
        <f t="shared" si="103"/>
        <v>0</v>
      </c>
      <c r="AC372" s="105">
        <f t="shared" si="103"/>
        <v>0</v>
      </c>
      <c r="AD372" s="105">
        <f t="shared" si="103"/>
        <v>0</v>
      </c>
      <c r="AE372" s="105">
        <f t="shared" si="103"/>
        <v>0</v>
      </c>
      <c r="AF372" s="105">
        <f t="shared" si="102"/>
        <v>0</v>
      </c>
    </row>
    <row r="373" spans="1:32" outlineLevel="1" x14ac:dyDescent="0.25">
      <c r="D373" s="127"/>
      <c r="E373" s="127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30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5"/>
      <c r="AD373" s="105"/>
      <c r="AE373" s="105"/>
      <c r="AF373" s="105"/>
    </row>
    <row r="374" spans="1:32" outlineLevel="1" x14ac:dyDescent="0.25">
      <c r="C374" s="135" t="s">
        <v>799</v>
      </c>
      <c r="D374" s="127"/>
      <c r="E374" s="127"/>
      <c r="F374" s="136">
        <f>SUM(F297:F373)</f>
        <v>0</v>
      </c>
      <c r="G374" s="136">
        <f t="shared" ref="G374:R374" si="105">SUM(G297:G373)</f>
        <v>0</v>
      </c>
      <c r="H374" s="136">
        <f t="shared" si="105"/>
        <v>0</v>
      </c>
      <c r="I374" s="136">
        <f t="shared" si="105"/>
        <v>0</v>
      </c>
      <c r="J374" s="136">
        <f t="shared" si="105"/>
        <v>0</v>
      </c>
      <c r="K374" s="136">
        <f t="shared" si="105"/>
        <v>0</v>
      </c>
      <c r="L374" s="136">
        <f t="shared" si="105"/>
        <v>0</v>
      </c>
      <c r="M374" s="136">
        <f t="shared" si="105"/>
        <v>0</v>
      </c>
      <c r="N374" s="136">
        <f t="shared" si="105"/>
        <v>0</v>
      </c>
      <c r="O374" s="136">
        <f t="shared" si="105"/>
        <v>0</v>
      </c>
      <c r="P374" s="136">
        <f t="shared" si="105"/>
        <v>0</v>
      </c>
      <c r="Q374" s="136">
        <f t="shared" si="105"/>
        <v>0</v>
      </c>
      <c r="R374" s="136">
        <f t="shared" si="105"/>
        <v>0</v>
      </c>
      <c r="T374" s="137">
        <f>+SUM(T317:T327)</f>
        <v>0</v>
      </c>
      <c r="U374" s="137">
        <f t="shared" ref="U374:AF374" si="106">+SUM(U317:U327)</f>
        <v>0</v>
      </c>
      <c r="V374" s="137">
        <f t="shared" si="106"/>
        <v>0</v>
      </c>
      <c r="W374" s="137">
        <f t="shared" si="106"/>
        <v>0</v>
      </c>
      <c r="X374" s="137">
        <f t="shared" si="106"/>
        <v>0</v>
      </c>
      <c r="Y374" s="137">
        <f t="shared" si="106"/>
        <v>0</v>
      </c>
      <c r="Z374" s="137">
        <f t="shared" si="106"/>
        <v>0</v>
      </c>
      <c r="AA374" s="137">
        <f t="shared" si="106"/>
        <v>0</v>
      </c>
      <c r="AB374" s="137">
        <f t="shared" si="106"/>
        <v>0</v>
      </c>
      <c r="AC374" s="137">
        <f t="shared" si="106"/>
        <v>0</v>
      </c>
      <c r="AD374" s="137">
        <f t="shared" si="106"/>
        <v>0</v>
      </c>
      <c r="AE374" s="137">
        <f t="shared" si="106"/>
        <v>0</v>
      </c>
      <c r="AF374" s="137">
        <f t="shared" si="106"/>
        <v>0</v>
      </c>
    </row>
    <row r="375" spans="1:32" outlineLevel="1" x14ac:dyDescent="0.25">
      <c r="D375" s="127"/>
      <c r="E375" s="127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40" t="s">
        <v>22</v>
      </c>
      <c r="S375" s="176"/>
      <c r="T375" s="105">
        <f>+SUM(T337:T343)</f>
        <v>0</v>
      </c>
      <c r="U375" s="105">
        <f t="shared" ref="U375:AF375" si="107">+SUM(U337:U343)</f>
        <v>0</v>
      </c>
      <c r="V375" s="105">
        <f t="shared" si="107"/>
        <v>0</v>
      </c>
      <c r="W375" s="105">
        <f t="shared" si="107"/>
        <v>0</v>
      </c>
      <c r="X375" s="105">
        <f t="shared" si="107"/>
        <v>0</v>
      </c>
      <c r="Y375" s="105">
        <f t="shared" si="107"/>
        <v>0</v>
      </c>
      <c r="Z375" s="105">
        <f t="shared" si="107"/>
        <v>0</v>
      </c>
      <c r="AA375" s="105">
        <f t="shared" si="107"/>
        <v>0</v>
      </c>
      <c r="AB375" s="105">
        <f t="shared" si="107"/>
        <v>0</v>
      </c>
      <c r="AC375" s="105">
        <f t="shared" si="107"/>
        <v>0</v>
      </c>
      <c r="AD375" s="105">
        <f t="shared" si="107"/>
        <v>0</v>
      </c>
      <c r="AE375" s="105">
        <f t="shared" si="107"/>
        <v>0</v>
      </c>
      <c r="AF375" s="105">
        <f t="shared" si="107"/>
        <v>0</v>
      </c>
    </row>
    <row r="376" spans="1:32" outlineLevel="1" x14ac:dyDescent="0.25">
      <c r="B376" s="7" t="s">
        <v>800</v>
      </c>
      <c r="D376" s="127"/>
      <c r="E376" s="127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30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5"/>
      <c r="AF376" s="105"/>
    </row>
    <row r="377" spans="1:32" outlineLevel="1" x14ac:dyDescent="0.25">
      <c r="A377" s="103" t="str">
        <f>+$A$4&amp;$A$296&amp;B377</f>
        <v>RUSTONRolloffDISP</v>
      </c>
      <c r="B377" s="103" t="s">
        <v>801</v>
      </c>
      <c r="C377" s="103" t="s">
        <v>802</v>
      </c>
      <c r="D377" s="127">
        <v>0</v>
      </c>
      <c r="E377" s="127">
        <v>0</v>
      </c>
      <c r="F377" s="129">
        <v>0</v>
      </c>
      <c r="G377" s="129">
        <v>0</v>
      </c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30">
        <f t="shared" ref="R377:R381" si="108">+SUM(F377:Q377)</f>
        <v>0</v>
      </c>
      <c r="T377" s="105">
        <f t="shared" ref="T377:U381" si="109">+IFERROR(F377/$D377,0)</f>
        <v>0</v>
      </c>
      <c r="U377" s="105">
        <f t="shared" si="109"/>
        <v>0</v>
      </c>
      <c r="V377" s="105">
        <f>+IFERROR(H377/$E377,0)</f>
        <v>0</v>
      </c>
      <c r="W377" s="105">
        <f t="shared" ref="W377:AE381" si="110">+IFERROR(I377/$E377,0)</f>
        <v>0</v>
      </c>
      <c r="X377" s="105">
        <f t="shared" si="110"/>
        <v>0</v>
      </c>
      <c r="Y377" s="105">
        <f t="shared" si="110"/>
        <v>0</v>
      </c>
      <c r="Z377" s="105">
        <f t="shared" si="110"/>
        <v>0</v>
      </c>
      <c r="AA377" s="105">
        <f t="shared" si="110"/>
        <v>0</v>
      </c>
      <c r="AB377" s="105">
        <f t="shared" si="110"/>
        <v>0</v>
      </c>
      <c r="AC377" s="105">
        <f t="shared" si="110"/>
        <v>0</v>
      </c>
      <c r="AD377" s="105">
        <f t="shared" si="110"/>
        <v>0</v>
      </c>
      <c r="AE377" s="105">
        <f t="shared" si="110"/>
        <v>0</v>
      </c>
      <c r="AF377" s="105">
        <f t="shared" ref="AF377:AF381" si="111">+SUM(T377:AE377)/$AD$2</f>
        <v>0</v>
      </c>
    </row>
    <row r="378" spans="1:32" outlineLevel="1" x14ac:dyDescent="0.25">
      <c r="A378" s="103" t="str">
        <f>+$A$4&amp;$A$296&amp;B378</f>
        <v>RUSTONRolloffDISP-ASB</v>
      </c>
      <c r="B378" s="103" t="s">
        <v>803</v>
      </c>
      <c r="C378" s="103" t="s">
        <v>804</v>
      </c>
      <c r="D378" s="127">
        <v>0</v>
      </c>
      <c r="E378" s="127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30">
        <f t="shared" si="108"/>
        <v>0</v>
      </c>
      <c r="T378" s="105">
        <f t="shared" si="109"/>
        <v>0</v>
      </c>
      <c r="U378" s="105">
        <f t="shared" si="109"/>
        <v>0</v>
      </c>
      <c r="V378" s="105">
        <f t="shared" ref="V378:V381" si="112">+IFERROR(H378/$E378,0)</f>
        <v>0</v>
      </c>
      <c r="W378" s="105">
        <f t="shared" si="110"/>
        <v>0</v>
      </c>
      <c r="X378" s="105">
        <f t="shared" si="110"/>
        <v>0</v>
      </c>
      <c r="Y378" s="105">
        <f t="shared" si="110"/>
        <v>0</v>
      </c>
      <c r="Z378" s="105">
        <f t="shared" si="110"/>
        <v>0</v>
      </c>
      <c r="AA378" s="105">
        <f t="shared" si="110"/>
        <v>0</v>
      </c>
      <c r="AB378" s="105">
        <f t="shared" si="110"/>
        <v>0</v>
      </c>
      <c r="AC378" s="105">
        <f t="shared" si="110"/>
        <v>0</v>
      </c>
      <c r="AD378" s="105">
        <f t="shared" si="110"/>
        <v>0</v>
      </c>
      <c r="AE378" s="105">
        <f t="shared" si="110"/>
        <v>0</v>
      </c>
      <c r="AF378" s="105">
        <f t="shared" si="111"/>
        <v>0</v>
      </c>
    </row>
    <row r="379" spans="1:32" outlineLevel="1" x14ac:dyDescent="0.25">
      <c r="A379" s="103" t="str">
        <f>+$A$4&amp;$A$296&amp;B379</f>
        <v>RUSTONRolloffDISP-MAN</v>
      </c>
      <c r="B379" s="103" t="s">
        <v>805</v>
      </c>
      <c r="C379" s="103" t="s">
        <v>806</v>
      </c>
      <c r="D379" s="127">
        <v>0</v>
      </c>
      <c r="E379" s="127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30">
        <f t="shared" si="108"/>
        <v>0</v>
      </c>
      <c r="T379" s="105">
        <f t="shared" si="109"/>
        <v>0</v>
      </c>
      <c r="U379" s="105">
        <f t="shared" si="109"/>
        <v>0</v>
      </c>
      <c r="V379" s="105">
        <f t="shared" si="112"/>
        <v>0</v>
      </c>
      <c r="W379" s="105">
        <f t="shared" si="110"/>
        <v>0</v>
      </c>
      <c r="X379" s="105">
        <f t="shared" si="110"/>
        <v>0</v>
      </c>
      <c r="Y379" s="105">
        <f t="shared" si="110"/>
        <v>0</v>
      </c>
      <c r="Z379" s="105">
        <f t="shared" si="110"/>
        <v>0</v>
      </c>
      <c r="AA379" s="105">
        <f t="shared" si="110"/>
        <v>0</v>
      </c>
      <c r="AB379" s="105">
        <f t="shared" si="110"/>
        <v>0</v>
      </c>
      <c r="AC379" s="105">
        <f t="shared" si="110"/>
        <v>0</v>
      </c>
      <c r="AD379" s="105">
        <f t="shared" si="110"/>
        <v>0</v>
      </c>
      <c r="AE379" s="105">
        <f t="shared" si="110"/>
        <v>0</v>
      </c>
      <c r="AF379" s="105">
        <f t="shared" si="111"/>
        <v>0</v>
      </c>
    </row>
    <row r="380" spans="1:32" outlineLevel="1" x14ac:dyDescent="0.25">
      <c r="A380" s="103" t="str">
        <f>+$A$4&amp;$A$296&amp;B380</f>
        <v>RUSTONRolloffDISP-RECY</v>
      </c>
      <c r="B380" s="103" t="s">
        <v>807</v>
      </c>
      <c r="C380" s="103" t="s">
        <v>808</v>
      </c>
      <c r="D380" s="127">
        <v>0</v>
      </c>
      <c r="E380" s="127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30">
        <f t="shared" si="108"/>
        <v>0</v>
      </c>
      <c r="T380" s="105">
        <f t="shared" si="109"/>
        <v>0</v>
      </c>
      <c r="U380" s="105">
        <f t="shared" si="109"/>
        <v>0</v>
      </c>
      <c r="V380" s="105">
        <f t="shared" si="112"/>
        <v>0</v>
      </c>
      <c r="W380" s="105">
        <f t="shared" si="110"/>
        <v>0</v>
      </c>
      <c r="X380" s="105">
        <f t="shared" si="110"/>
        <v>0</v>
      </c>
      <c r="Y380" s="105">
        <f t="shared" si="110"/>
        <v>0</v>
      </c>
      <c r="Z380" s="105">
        <f t="shared" si="110"/>
        <v>0</v>
      </c>
      <c r="AA380" s="105">
        <f t="shared" si="110"/>
        <v>0</v>
      </c>
      <c r="AB380" s="105">
        <f t="shared" si="110"/>
        <v>0</v>
      </c>
      <c r="AC380" s="105">
        <f t="shared" si="110"/>
        <v>0</v>
      </c>
      <c r="AD380" s="105">
        <f t="shared" si="110"/>
        <v>0</v>
      </c>
      <c r="AE380" s="105">
        <f t="shared" si="110"/>
        <v>0</v>
      </c>
      <c r="AF380" s="105">
        <f t="shared" si="111"/>
        <v>0</v>
      </c>
    </row>
    <row r="381" spans="1:32" outlineLevel="1" x14ac:dyDescent="0.25">
      <c r="A381" s="103" t="str">
        <f>+$A$4&amp;$A$296&amp;B381</f>
        <v>RUSTONRolloffDISP-WD</v>
      </c>
      <c r="B381" s="103" t="s">
        <v>809</v>
      </c>
      <c r="C381" s="103" t="s">
        <v>810</v>
      </c>
      <c r="D381" s="127">
        <v>0</v>
      </c>
      <c r="E381" s="127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30">
        <f t="shared" si="108"/>
        <v>0</v>
      </c>
      <c r="T381" s="105">
        <f t="shared" si="109"/>
        <v>0</v>
      </c>
      <c r="U381" s="105">
        <f t="shared" si="109"/>
        <v>0</v>
      </c>
      <c r="V381" s="105">
        <f t="shared" si="112"/>
        <v>0</v>
      </c>
      <c r="W381" s="105">
        <f t="shared" si="110"/>
        <v>0</v>
      </c>
      <c r="X381" s="105">
        <f t="shared" si="110"/>
        <v>0</v>
      </c>
      <c r="Y381" s="105">
        <f t="shared" si="110"/>
        <v>0</v>
      </c>
      <c r="Z381" s="105">
        <f t="shared" si="110"/>
        <v>0</v>
      </c>
      <c r="AA381" s="105">
        <f t="shared" si="110"/>
        <v>0</v>
      </c>
      <c r="AB381" s="105">
        <f t="shared" si="110"/>
        <v>0</v>
      </c>
      <c r="AC381" s="105">
        <f t="shared" si="110"/>
        <v>0</v>
      </c>
      <c r="AD381" s="105">
        <f t="shared" si="110"/>
        <v>0</v>
      </c>
      <c r="AE381" s="105">
        <f t="shared" si="110"/>
        <v>0</v>
      </c>
      <c r="AF381" s="105">
        <f t="shared" si="111"/>
        <v>0</v>
      </c>
    </row>
    <row r="382" spans="1:32" outlineLevel="1" x14ac:dyDescent="0.25">
      <c r="D382" s="127"/>
      <c r="E382" s="127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30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</row>
    <row r="383" spans="1:32" outlineLevel="1" x14ac:dyDescent="0.25">
      <c r="C383" s="135" t="s">
        <v>811</v>
      </c>
      <c r="D383" s="127"/>
      <c r="E383" s="127"/>
      <c r="F383" s="136">
        <f t="shared" ref="F383:R383" si="113">SUM(F377:F382)</f>
        <v>0</v>
      </c>
      <c r="G383" s="136">
        <f t="shared" si="113"/>
        <v>0</v>
      </c>
      <c r="H383" s="136">
        <f t="shared" si="113"/>
        <v>0</v>
      </c>
      <c r="I383" s="136">
        <f t="shared" si="113"/>
        <v>0</v>
      </c>
      <c r="J383" s="136">
        <f t="shared" si="113"/>
        <v>0</v>
      </c>
      <c r="K383" s="136">
        <f t="shared" si="113"/>
        <v>0</v>
      </c>
      <c r="L383" s="136">
        <f t="shared" si="113"/>
        <v>0</v>
      </c>
      <c r="M383" s="136">
        <f t="shared" si="113"/>
        <v>0</v>
      </c>
      <c r="N383" s="136">
        <f t="shared" si="113"/>
        <v>0</v>
      </c>
      <c r="O383" s="136">
        <f t="shared" si="113"/>
        <v>0</v>
      </c>
      <c r="P383" s="136">
        <f t="shared" si="113"/>
        <v>0</v>
      </c>
      <c r="Q383" s="136">
        <f t="shared" si="113"/>
        <v>0</v>
      </c>
      <c r="R383" s="136">
        <f t="shared" si="113"/>
        <v>0</v>
      </c>
      <c r="T383" s="137"/>
      <c r="U383" s="137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</row>
    <row r="384" spans="1:32" outlineLevel="1" x14ac:dyDescent="0.25">
      <c r="D384" s="127"/>
      <c r="E384" s="127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30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</row>
    <row r="385" spans="1:35" outlineLevel="1" x14ac:dyDescent="0.25">
      <c r="D385" s="127"/>
      <c r="E385" s="127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30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5"/>
      <c r="AD385" s="105"/>
      <c r="AE385" s="105"/>
      <c r="AF385" s="105"/>
    </row>
    <row r="386" spans="1:35" s="7" customFormat="1" x14ac:dyDescent="0.25">
      <c r="B386" s="7" t="s">
        <v>812</v>
      </c>
      <c r="D386" s="127"/>
      <c r="E386" s="127"/>
      <c r="F386" s="144">
        <f t="shared" ref="F386:AE386" si="114">+F374+F383</f>
        <v>0</v>
      </c>
      <c r="G386" s="144">
        <f t="shared" si="114"/>
        <v>0</v>
      </c>
      <c r="H386" s="144">
        <f t="shared" si="114"/>
        <v>0</v>
      </c>
      <c r="I386" s="144">
        <f t="shared" si="114"/>
        <v>0</v>
      </c>
      <c r="J386" s="144">
        <f t="shared" si="114"/>
        <v>0</v>
      </c>
      <c r="K386" s="144">
        <f t="shared" si="114"/>
        <v>0</v>
      </c>
      <c r="L386" s="144">
        <f t="shared" si="114"/>
        <v>0</v>
      </c>
      <c r="M386" s="144">
        <f t="shared" si="114"/>
        <v>0</v>
      </c>
      <c r="N386" s="144">
        <f t="shared" si="114"/>
        <v>0</v>
      </c>
      <c r="O386" s="144">
        <f t="shared" si="114"/>
        <v>0</v>
      </c>
      <c r="P386" s="144">
        <f t="shared" si="114"/>
        <v>0</v>
      </c>
      <c r="Q386" s="144">
        <f t="shared" si="114"/>
        <v>0</v>
      </c>
      <c r="R386" s="130">
        <f t="shared" ref="R386" si="115">+SUM(F386:Q386)</f>
        <v>0</v>
      </c>
      <c r="S386" s="109"/>
      <c r="T386" s="145">
        <f t="shared" si="114"/>
        <v>0</v>
      </c>
      <c r="U386" s="145">
        <f t="shared" si="114"/>
        <v>0</v>
      </c>
      <c r="V386" s="145">
        <f t="shared" si="114"/>
        <v>0</v>
      </c>
      <c r="W386" s="145">
        <f t="shared" si="114"/>
        <v>0</v>
      </c>
      <c r="X386" s="145">
        <f t="shared" si="114"/>
        <v>0</v>
      </c>
      <c r="Y386" s="145">
        <f t="shared" si="114"/>
        <v>0</v>
      </c>
      <c r="Z386" s="145">
        <f t="shared" si="114"/>
        <v>0</v>
      </c>
      <c r="AA386" s="145">
        <f t="shared" si="114"/>
        <v>0</v>
      </c>
      <c r="AB386" s="145">
        <f t="shared" si="114"/>
        <v>0</v>
      </c>
      <c r="AC386" s="145">
        <f t="shared" si="114"/>
        <v>0</v>
      </c>
      <c r="AD386" s="145">
        <f t="shared" si="114"/>
        <v>0</v>
      </c>
      <c r="AE386" s="145">
        <f t="shared" si="114"/>
        <v>0</v>
      </c>
      <c r="AF386" s="105">
        <f t="shared" ref="AF386" si="116">+SUM(T386:AE386)/$AD$2</f>
        <v>0</v>
      </c>
      <c r="AI386" s="146"/>
    </row>
    <row r="387" spans="1:35" s="7" customFormat="1" outlineLevel="1" x14ac:dyDescent="0.25">
      <c r="D387" s="127"/>
      <c r="E387" s="127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30"/>
      <c r="S387" s="109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I387" s="146"/>
    </row>
    <row r="388" spans="1:35" s="7" customFormat="1" outlineLevel="1" x14ac:dyDescent="0.25">
      <c r="D388" s="127"/>
      <c r="E388" s="127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30"/>
      <c r="S388" s="109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  <c r="AI388" s="146"/>
    </row>
    <row r="389" spans="1:35" outlineLevel="1" x14ac:dyDescent="0.25">
      <c r="A389" s="103" t="s">
        <v>30</v>
      </c>
      <c r="B389" s="121" t="s">
        <v>813</v>
      </c>
      <c r="D389" s="127"/>
      <c r="E389" s="127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30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5"/>
      <c r="AD389" s="105"/>
      <c r="AE389" s="105"/>
      <c r="AF389" s="105"/>
    </row>
    <row r="390" spans="1:35" outlineLevel="1" x14ac:dyDescent="0.25">
      <c r="A390" s="103" t="str">
        <f>+$A$4&amp;$A$389&amp;B390</f>
        <v>RUSTONMedical WasteMD10</v>
      </c>
      <c r="B390" s="103" t="s">
        <v>814</v>
      </c>
      <c r="C390" s="103" t="s">
        <v>815</v>
      </c>
      <c r="D390" s="127">
        <v>0</v>
      </c>
      <c r="E390" s="127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30">
        <f t="shared" ref="R390:R392" si="117">+SUM(F390:Q390)</f>
        <v>0</v>
      </c>
      <c r="T390" s="105">
        <f t="shared" ref="T390:U392" si="118">+IFERROR(F390/$D390,0)</f>
        <v>0</v>
      </c>
      <c r="U390" s="105">
        <f t="shared" si="118"/>
        <v>0</v>
      </c>
      <c r="V390" s="105">
        <f>+IFERROR(H390/$E390,0)</f>
        <v>0</v>
      </c>
      <c r="W390" s="105">
        <f t="shared" ref="W390:AE392" si="119">+IFERROR(I390/$E390,0)</f>
        <v>0</v>
      </c>
      <c r="X390" s="105">
        <f t="shared" si="119"/>
        <v>0</v>
      </c>
      <c r="Y390" s="105">
        <f t="shared" si="119"/>
        <v>0</v>
      </c>
      <c r="Z390" s="105">
        <f t="shared" si="119"/>
        <v>0</v>
      </c>
      <c r="AA390" s="105">
        <f t="shared" si="119"/>
        <v>0</v>
      </c>
      <c r="AB390" s="105">
        <f t="shared" si="119"/>
        <v>0</v>
      </c>
      <c r="AC390" s="105">
        <f t="shared" si="119"/>
        <v>0</v>
      </c>
      <c r="AD390" s="105">
        <f t="shared" si="119"/>
        <v>0</v>
      </c>
      <c r="AE390" s="105">
        <f t="shared" si="119"/>
        <v>0</v>
      </c>
      <c r="AF390" s="105">
        <f t="shared" ref="AF390:AF392" si="120">+SUM(T390:AE390)/$AD$2</f>
        <v>0</v>
      </c>
    </row>
    <row r="391" spans="1:35" outlineLevel="1" x14ac:dyDescent="0.25">
      <c r="A391" s="103" t="str">
        <f>+$A$4&amp;$A$389&amp;B391</f>
        <v>RUSTONMedical WasteMD20</v>
      </c>
      <c r="B391" s="103" t="s">
        <v>816</v>
      </c>
      <c r="C391" s="103" t="s">
        <v>817</v>
      </c>
      <c r="D391" s="127">
        <v>0</v>
      </c>
      <c r="E391" s="127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30">
        <f t="shared" si="117"/>
        <v>0</v>
      </c>
      <c r="T391" s="105">
        <f t="shared" si="118"/>
        <v>0</v>
      </c>
      <c r="U391" s="105">
        <f t="shared" si="118"/>
        <v>0</v>
      </c>
      <c r="V391" s="105">
        <f t="shared" ref="V391:V392" si="121">+IFERROR(H391/$E391,0)</f>
        <v>0</v>
      </c>
      <c r="W391" s="105">
        <f t="shared" si="119"/>
        <v>0</v>
      </c>
      <c r="X391" s="105">
        <f t="shared" si="119"/>
        <v>0</v>
      </c>
      <c r="Y391" s="105">
        <f t="shared" si="119"/>
        <v>0</v>
      </c>
      <c r="Z391" s="105">
        <f t="shared" si="119"/>
        <v>0</v>
      </c>
      <c r="AA391" s="105">
        <f t="shared" si="119"/>
        <v>0</v>
      </c>
      <c r="AB391" s="105">
        <f t="shared" si="119"/>
        <v>0</v>
      </c>
      <c r="AC391" s="105">
        <f t="shared" si="119"/>
        <v>0</v>
      </c>
      <c r="AD391" s="105">
        <f t="shared" si="119"/>
        <v>0</v>
      </c>
      <c r="AE391" s="105">
        <f t="shared" si="119"/>
        <v>0</v>
      </c>
      <c r="AF391" s="105">
        <f t="shared" si="120"/>
        <v>0</v>
      </c>
    </row>
    <row r="392" spans="1:35" outlineLevel="1" x14ac:dyDescent="0.25">
      <c r="A392" s="103" t="str">
        <f>+$A$4&amp;$A$389&amp;B392</f>
        <v>RUSTONMedical WasteMD35</v>
      </c>
      <c r="B392" s="103" t="s">
        <v>818</v>
      </c>
      <c r="C392" s="103" t="s">
        <v>819</v>
      </c>
      <c r="D392" s="127">
        <v>0</v>
      </c>
      <c r="E392" s="127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30">
        <f t="shared" si="117"/>
        <v>0</v>
      </c>
      <c r="T392" s="105">
        <f t="shared" si="118"/>
        <v>0</v>
      </c>
      <c r="U392" s="105">
        <f t="shared" si="118"/>
        <v>0</v>
      </c>
      <c r="V392" s="105">
        <f t="shared" si="121"/>
        <v>0</v>
      </c>
      <c r="W392" s="105">
        <f t="shared" si="119"/>
        <v>0</v>
      </c>
      <c r="X392" s="105">
        <f t="shared" si="119"/>
        <v>0</v>
      </c>
      <c r="Y392" s="105">
        <f t="shared" si="119"/>
        <v>0</v>
      </c>
      <c r="Z392" s="105">
        <f t="shared" si="119"/>
        <v>0</v>
      </c>
      <c r="AA392" s="105">
        <f t="shared" si="119"/>
        <v>0</v>
      </c>
      <c r="AB392" s="105">
        <f t="shared" si="119"/>
        <v>0</v>
      </c>
      <c r="AC392" s="105">
        <f t="shared" si="119"/>
        <v>0</v>
      </c>
      <c r="AD392" s="105">
        <f t="shared" si="119"/>
        <v>0</v>
      </c>
      <c r="AE392" s="105">
        <f t="shared" si="119"/>
        <v>0</v>
      </c>
      <c r="AF392" s="105">
        <f t="shared" si="120"/>
        <v>0</v>
      </c>
    </row>
    <row r="393" spans="1:35" outlineLevel="1" x14ac:dyDescent="0.25">
      <c r="D393" s="127"/>
      <c r="E393" s="127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30"/>
      <c r="T393" s="105"/>
      <c r="U393" s="105"/>
      <c r="V393" s="105"/>
      <c r="W393" s="105"/>
      <c r="X393" s="105"/>
      <c r="Y393" s="105"/>
      <c r="Z393" s="105"/>
      <c r="AA393" s="105"/>
      <c r="AB393" s="105"/>
      <c r="AC393" s="105"/>
      <c r="AD393" s="105"/>
      <c r="AE393" s="105"/>
      <c r="AF393" s="105"/>
    </row>
    <row r="394" spans="1:35" outlineLevel="1" x14ac:dyDescent="0.25">
      <c r="C394" s="135" t="s">
        <v>826</v>
      </c>
      <c r="D394" s="127"/>
      <c r="E394" s="127"/>
      <c r="F394" s="136">
        <f t="shared" ref="F394:R394" si="122">+SUM(F390:F393)</f>
        <v>0</v>
      </c>
      <c r="G394" s="136">
        <f t="shared" si="122"/>
        <v>0</v>
      </c>
      <c r="H394" s="136">
        <f t="shared" si="122"/>
        <v>0</v>
      </c>
      <c r="I394" s="136">
        <f t="shared" si="122"/>
        <v>0</v>
      </c>
      <c r="J394" s="136">
        <f t="shared" si="122"/>
        <v>0</v>
      </c>
      <c r="K394" s="136">
        <f t="shared" si="122"/>
        <v>0</v>
      </c>
      <c r="L394" s="136">
        <f t="shared" si="122"/>
        <v>0</v>
      </c>
      <c r="M394" s="136">
        <f t="shared" si="122"/>
        <v>0</v>
      </c>
      <c r="N394" s="136">
        <f t="shared" si="122"/>
        <v>0</v>
      </c>
      <c r="O394" s="136">
        <f t="shared" si="122"/>
        <v>0</v>
      </c>
      <c r="P394" s="136">
        <f t="shared" si="122"/>
        <v>0</v>
      </c>
      <c r="Q394" s="136">
        <f t="shared" si="122"/>
        <v>0</v>
      </c>
      <c r="R394" s="136">
        <f t="shared" si="122"/>
        <v>0</v>
      </c>
      <c r="T394" s="137">
        <f t="shared" ref="T394:AF394" si="123">+SUM(T390:T393)</f>
        <v>0</v>
      </c>
      <c r="U394" s="137">
        <f t="shared" si="123"/>
        <v>0</v>
      </c>
      <c r="V394" s="137">
        <f t="shared" si="123"/>
        <v>0</v>
      </c>
      <c r="W394" s="137">
        <f t="shared" si="123"/>
        <v>0</v>
      </c>
      <c r="X394" s="137">
        <f t="shared" si="123"/>
        <v>0</v>
      </c>
      <c r="Y394" s="137">
        <f t="shared" si="123"/>
        <v>0</v>
      </c>
      <c r="Z394" s="137">
        <f t="shared" si="123"/>
        <v>0</v>
      </c>
      <c r="AA394" s="137">
        <f t="shared" si="123"/>
        <v>0</v>
      </c>
      <c r="AB394" s="137">
        <f t="shared" si="123"/>
        <v>0</v>
      </c>
      <c r="AC394" s="137">
        <f t="shared" si="123"/>
        <v>0</v>
      </c>
      <c r="AD394" s="137">
        <f t="shared" si="123"/>
        <v>0</v>
      </c>
      <c r="AE394" s="137">
        <f t="shared" si="123"/>
        <v>0</v>
      </c>
      <c r="AF394" s="137">
        <f t="shared" si="123"/>
        <v>0</v>
      </c>
    </row>
    <row r="395" spans="1:35" outlineLevel="1" x14ac:dyDescent="0.25">
      <c r="C395" s="135"/>
      <c r="D395" s="127"/>
      <c r="E395" s="127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30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</row>
    <row r="396" spans="1:35" outlineLevel="1" x14ac:dyDescent="0.25">
      <c r="D396" s="127"/>
      <c r="E396" s="127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30"/>
      <c r="T396" s="149"/>
      <c r="U396" s="149"/>
      <c r="V396" s="149"/>
      <c r="W396" s="149"/>
      <c r="X396" s="149"/>
      <c r="Y396" s="149"/>
      <c r="Z396" s="149"/>
      <c r="AA396" s="149"/>
      <c r="AB396" s="149"/>
      <c r="AC396" s="149"/>
      <c r="AD396" s="149"/>
      <c r="AE396" s="149"/>
      <c r="AF396" s="149"/>
    </row>
    <row r="397" spans="1:35" s="7" customFormat="1" x14ac:dyDescent="0.25">
      <c r="B397" s="7" t="s">
        <v>827</v>
      </c>
      <c r="D397" s="127"/>
      <c r="E397" s="127"/>
      <c r="F397" s="144">
        <f>+F394</f>
        <v>0</v>
      </c>
      <c r="G397" s="144">
        <f t="shared" ref="G397:Q397" si="124">+G394</f>
        <v>0</v>
      </c>
      <c r="H397" s="144">
        <f t="shared" si="124"/>
        <v>0</v>
      </c>
      <c r="I397" s="144">
        <f t="shared" si="124"/>
        <v>0</v>
      </c>
      <c r="J397" s="144">
        <f t="shared" si="124"/>
        <v>0</v>
      </c>
      <c r="K397" s="144">
        <f t="shared" si="124"/>
        <v>0</v>
      </c>
      <c r="L397" s="144">
        <f t="shared" si="124"/>
        <v>0</v>
      </c>
      <c r="M397" s="144">
        <f t="shared" si="124"/>
        <v>0</v>
      </c>
      <c r="N397" s="144">
        <f t="shared" si="124"/>
        <v>0</v>
      </c>
      <c r="O397" s="144">
        <f t="shared" si="124"/>
        <v>0</v>
      </c>
      <c r="P397" s="144">
        <f t="shared" si="124"/>
        <v>0</v>
      </c>
      <c r="Q397" s="144">
        <f t="shared" si="124"/>
        <v>0</v>
      </c>
      <c r="R397" s="130">
        <f t="shared" ref="R397" si="125">+SUM(F397:Q397)</f>
        <v>0</v>
      </c>
      <c r="S397" s="109"/>
      <c r="T397" s="145">
        <f t="shared" ref="T397:AE397" si="126">+T394</f>
        <v>0</v>
      </c>
      <c r="U397" s="145">
        <f t="shared" si="126"/>
        <v>0</v>
      </c>
      <c r="V397" s="145">
        <f t="shared" si="126"/>
        <v>0</v>
      </c>
      <c r="W397" s="145">
        <f t="shared" si="126"/>
        <v>0</v>
      </c>
      <c r="X397" s="145">
        <f t="shared" si="126"/>
        <v>0</v>
      </c>
      <c r="Y397" s="145">
        <f t="shared" si="126"/>
        <v>0</v>
      </c>
      <c r="Z397" s="145">
        <f t="shared" si="126"/>
        <v>0</v>
      </c>
      <c r="AA397" s="145">
        <f t="shared" si="126"/>
        <v>0</v>
      </c>
      <c r="AB397" s="145">
        <f t="shared" si="126"/>
        <v>0</v>
      </c>
      <c r="AC397" s="145">
        <f t="shared" si="126"/>
        <v>0</v>
      </c>
      <c r="AD397" s="145">
        <f t="shared" si="126"/>
        <v>0</v>
      </c>
      <c r="AE397" s="145">
        <f t="shared" si="126"/>
        <v>0</v>
      </c>
      <c r="AF397" s="145"/>
      <c r="AI397" s="146"/>
    </row>
    <row r="398" spans="1:35" s="7" customFormat="1" outlineLevel="1" x14ac:dyDescent="0.25">
      <c r="D398" s="127"/>
      <c r="E398" s="127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30"/>
      <c r="S398" s="109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I398" s="146"/>
    </row>
    <row r="399" spans="1:35" s="7" customFormat="1" outlineLevel="1" x14ac:dyDescent="0.25">
      <c r="D399" s="127"/>
      <c r="E399" s="127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30"/>
      <c r="S399" s="109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I399" s="146"/>
    </row>
    <row r="400" spans="1:35" outlineLevel="1" x14ac:dyDescent="0.25">
      <c r="A400" s="103" t="s">
        <v>865</v>
      </c>
      <c r="B400" s="121" t="s">
        <v>829</v>
      </c>
      <c r="D400" s="127"/>
      <c r="E400" s="127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30"/>
      <c r="T400" s="105"/>
      <c r="U400" s="105"/>
      <c r="V400" s="105"/>
      <c r="W400" s="105"/>
      <c r="X400" s="105"/>
      <c r="Y400" s="105"/>
      <c r="Z400" s="105"/>
      <c r="AA400" s="105"/>
      <c r="AB400" s="105"/>
      <c r="AC400" s="105"/>
      <c r="AD400" s="105"/>
      <c r="AE400" s="105"/>
      <c r="AF400" s="105"/>
    </row>
    <row r="401" spans="1:35" outlineLevel="1" x14ac:dyDescent="0.25">
      <c r="A401" s="103" t="str">
        <f t="shared" ref="A401:A408" si="127">+$A$4&amp;$A$400&amp;B401</f>
        <v>RUSTONAccountingADJ-SB</v>
      </c>
      <c r="B401" s="103" t="s">
        <v>830</v>
      </c>
      <c r="C401" s="103" t="s">
        <v>831</v>
      </c>
      <c r="D401" s="127">
        <v>0</v>
      </c>
      <c r="E401" s="127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30">
        <f t="shared" ref="R401:R408" si="128">+SUM(F401:Q401)</f>
        <v>0</v>
      </c>
      <c r="T401" s="105">
        <f t="shared" ref="T401:U408" si="129">+IFERROR(F401/$D401,0)</f>
        <v>0</v>
      </c>
      <c r="U401" s="105">
        <f t="shared" si="129"/>
        <v>0</v>
      </c>
      <c r="V401" s="105">
        <f>+IFERROR(H401/$E401,0)</f>
        <v>0</v>
      </c>
      <c r="W401" s="105">
        <f t="shared" ref="W401:AE408" si="130">+IFERROR(I401/$E401,0)</f>
        <v>0</v>
      </c>
      <c r="X401" s="105">
        <f t="shared" si="130"/>
        <v>0</v>
      </c>
      <c r="Y401" s="105">
        <f t="shared" si="130"/>
        <v>0</v>
      </c>
      <c r="Z401" s="105">
        <f t="shared" si="130"/>
        <v>0</v>
      </c>
      <c r="AA401" s="105">
        <f t="shared" si="130"/>
        <v>0</v>
      </c>
      <c r="AB401" s="105">
        <f t="shared" si="130"/>
        <v>0</v>
      </c>
      <c r="AC401" s="105">
        <f t="shared" si="130"/>
        <v>0</v>
      </c>
      <c r="AD401" s="105">
        <f t="shared" si="130"/>
        <v>0</v>
      </c>
      <c r="AE401" s="105">
        <f t="shared" si="130"/>
        <v>0</v>
      </c>
      <c r="AF401" s="105">
        <f t="shared" ref="AF401:AF408" si="131">+SUM(T401:AE401)/$AD$2</f>
        <v>0</v>
      </c>
    </row>
    <row r="402" spans="1:35" outlineLevel="1" x14ac:dyDescent="0.25">
      <c r="A402" s="103" t="str">
        <f t="shared" si="127"/>
        <v>RUSTONAccountingADJTAX</v>
      </c>
      <c r="B402" s="103" t="s">
        <v>832</v>
      </c>
      <c r="C402" s="103" t="s">
        <v>833</v>
      </c>
      <c r="D402" s="127">
        <v>0</v>
      </c>
      <c r="E402" s="127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30">
        <f t="shared" si="128"/>
        <v>0</v>
      </c>
      <c r="T402" s="105">
        <f t="shared" si="129"/>
        <v>0</v>
      </c>
      <c r="U402" s="105">
        <f t="shared" si="129"/>
        <v>0</v>
      </c>
      <c r="V402" s="105">
        <f t="shared" ref="V402:V408" si="132">+IFERROR(H402/$E402,0)</f>
        <v>0</v>
      </c>
      <c r="W402" s="105">
        <f t="shared" si="130"/>
        <v>0</v>
      </c>
      <c r="X402" s="105">
        <f t="shared" si="130"/>
        <v>0</v>
      </c>
      <c r="Y402" s="105">
        <f t="shared" si="130"/>
        <v>0</v>
      </c>
      <c r="Z402" s="105">
        <f t="shared" si="130"/>
        <v>0</v>
      </c>
      <c r="AA402" s="105">
        <f t="shared" si="130"/>
        <v>0</v>
      </c>
      <c r="AB402" s="105">
        <f t="shared" si="130"/>
        <v>0</v>
      </c>
      <c r="AC402" s="105">
        <f t="shared" si="130"/>
        <v>0</v>
      </c>
      <c r="AD402" s="105">
        <f t="shared" si="130"/>
        <v>0</v>
      </c>
      <c r="AE402" s="105">
        <f t="shared" si="130"/>
        <v>0</v>
      </c>
      <c r="AF402" s="105">
        <f t="shared" si="131"/>
        <v>0</v>
      </c>
    </row>
    <row r="403" spans="1:35" outlineLevel="1" x14ac:dyDescent="0.25">
      <c r="A403" s="103" t="str">
        <f t="shared" si="127"/>
        <v>RUSTONAccountingEMPLOYEE</v>
      </c>
      <c r="B403" s="103" t="s">
        <v>834</v>
      </c>
      <c r="C403" s="103" t="s">
        <v>835</v>
      </c>
      <c r="D403" s="127">
        <v>0</v>
      </c>
      <c r="E403" s="127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30">
        <f t="shared" si="128"/>
        <v>0</v>
      </c>
      <c r="T403" s="105">
        <f t="shared" si="129"/>
        <v>0</v>
      </c>
      <c r="U403" s="105">
        <f t="shared" si="129"/>
        <v>0</v>
      </c>
      <c r="V403" s="105">
        <f t="shared" si="132"/>
        <v>0</v>
      </c>
      <c r="W403" s="105">
        <f t="shared" si="130"/>
        <v>0</v>
      </c>
      <c r="X403" s="105">
        <f t="shared" si="130"/>
        <v>0</v>
      </c>
      <c r="Y403" s="105">
        <f t="shared" si="130"/>
        <v>0</v>
      </c>
      <c r="Z403" s="105">
        <f t="shared" si="130"/>
        <v>0</v>
      </c>
      <c r="AA403" s="105">
        <f t="shared" si="130"/>
        <v>0</v>
      </c>
      <c r="AB403" s="105">
        <f t="shared" si="130"/>
        <v>0</v>
      </c>
      <c r="AC403" s="105">
        <f t="shared" si="130"/>
        <v>0</v>
      </c>
      <c r="AD403" s="105">
        <f t="shared" si="130"/>
        <v>0</v>
      </c>
      <c r="AE403" s="105">
        <f t="shared" si="130"/>
        <v>0</v>
      </c>
      <c r="AF403" s="105">
        <f t="shared" si="131"/>
        <v>0</v>
      </c>
    </row>
    <row r="404" spans="1:35" outlineLevel="1" x14ac:dyDescent="0.25">
      <c r="A404" s="103" t="str">
        <f t="shared" si="127"/>
        <v>RUSTONAccountingFINCHG</v>
      </c>
      <c r="B404" s="103" t="s">
        <v>836</v>
      </c>
      <c r="C404" s="103" t="s">
        <v>837</v>
      </c>
      <c r="D404" s="127">
        <v>0</v>
      </c>
      <c r="E404" s="127">
        <v>0</v>
      </c>
      <c r="F404" s="129">
        <v>-337.03000000000003</v>
      </c>
      <c r="G404" s="129">
        <v>8.7449999999999992</v>
      </c>
      <c r="H404" s="129">
        <v>38.564999999999998</v>
      </c>
      <c r="I404" s="129">
        <v>89.4</v>
      </c>
      <c r="J404" s="129">
        <v>45.62</v>
      </c>
      <c r="K404" s="129">
        <v>50.37</v>
      </c>
      <c r="L404" s="129">
        <v>5.6999999999999993</v>
      </c>
      <c r="M404" s="129">
        <v>14.635000000000002</v>
      </c>
      <c r="N404" s="129">
        <v>20.085000000000001</v>
      </c>
      <c r="O404" s="129">
        <v>102.54</v>
      </c>
      <c r="P404" s="129">
        <v>95.74</v>
      </c>
      <c r="Q404" s="129">
        <v>495.70000000000005</v>
      </c>
      <c r="R404" s="130">
        <f t="shared" si="128"/>
        <v>630.07000000000005</v>
      </c>
      <c r="T404" s="105">
        <f t="shared" si="129"/>
        <v>0</v>
      </c>
      <c r="U404" s="105">
        <f t="shared" si="129"/>
        <v>0</v>
      </c>
      <c r="V404" s="105">
        <f t="shared" si="132"/>
        <v>0</v>
      </c>
      <c r="W404" s="105">
        <f t="shared" si="130"/>
        <v>0</v>
      </c>
      <c r="X404" s="105">
        <f t="shared" si="130"/>
        <v>0</v>
      </c>
      <c r="Y404" s="105">
        <f t="shared" si="130"/>
        <v>0</v>
      </c>
      <c r="Z404" s="105">
        <f t="shared" si="130"/>
        <v>0</v>
      </c>
      <c r="AA404" s="105">
        <f t="shared" si="130"/>
        <v>0</v>
      </c>
      <c r="AB404" s="105">
        <f t="shared" si="130"/>
        <v>0</v>
      </c>
      <c r="AC404" s="105">
        <f t="shared" si="130"/>
        <v>0</v>
      </c>
      <c r="AD404" s="105">
        <f t="shared" si="130"/>
        <v>0</v>
      </c>
      <c r="AE404" s="105">
        <f t="shared" si="130"/>
        <v>0</v>
      </c>
      <c r="AF404" s="105">
        <f t="shared" si="131"/>
        <v>0</v>
      </c>
    </row>
    <row r="405" spans="1:35" outlineLevel="1" x14ac:dyDescent="0.25">
      <c r="A405" s="103" t="str">
        <f t="shared" si="127"/>
        <v>RUSTONAccountingLEGAL-COM</v>
      </c>
      <c r="B405" s="103" t="s">
        <v>838</v>
      </c>
      <c r="C405" s="103" t="s">
        <v>839</v>
      </c>
      <c r="D405" s="127">
        <v>0</v>
      </c>
      <c r="E405" s="127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30">
        <f t="shared" si="128"/>
        <v>0</v>
      </c>
      <c r="T405" s="105">
        <f t="shared" si="129"/>
        <v>0</v>
      </c>
      <c r="U405" s="105">
        <f t="shared" si="129"/>
        <v>0</v>
      </c>
      <c r="V405" s="105">
        <f t="shared" si="132"/>
        <v>0</v>
      </c>
      <c r="W405" s="105">
        <f t="shared" si="130"/>
        <v>0</v>
      </c>
      <c r="X405" s="105">
        <f t="shared" si="130"/>
        <v>0</v>
      </c>
      <c r="Y405" s="105">
        <f t="shared" si="130"/>
        <v>0</v>
      </c>
      <c r="Z405" s="105">
        <f t="shared" si="130"/>
        <v>0</v>
      </c>
      <c r="AA405" s="105">
        <f t="shared" si="130"/>
        <v>0</v>
      </c>
      <c r="AB405" s="105">
        <f t="shared" si="130"/>
        <v>0</v>
      </c>
      <c r="AC405" s="105">
        <f t="shared" si="130"/>
        <v>0</v>
      </c>
      <c r="AD405" s="105">
        <f t="shared" si="130"/>
        <v>0</v>
      </c>
      <c r="AE405" s="105">
        <f t="shared" si="130"/>
        <v>0</v>
      </c>
      <c r="AF405" s="105">
        <f t="shared" si="131"/>
        <v>0</v>
      </c>
    </row>
    <row r="406" spans="1:35" outlineLevel="1" x14ac:dyDescent="0.25">
      <c r="A406" s="103" t="str">
        <f t="shared" si="127"/>
        <v>RUSTONAccountingNSF FEES</v>
      </c>
      <c r="B406" s="103" t="s">
        <v>840</v>
      </c>
      <c r="C406" s="103" t="s">
        <v>841</v>
      </c>
      <c r="D406" s="127">
        <v>25</v>
      </c>
      <c r="E406" s="127">
        <v>27.83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30">
        <f t="shared" si="128"/>
        <v>0</v>
      </c>
      <c r="T406" s="105">
        <f t="shared" si="129"/>
        <v>0</v>
      </c>
      <c r="U406" s="105">
        <f t="shared" si="129"/>
        <v>0</v>
      </c>
      <c r="V406" s="105">
        <f t="shared" si="132"/>
        <v>0</v>
      </c>
      <c r="W406" s="105">
        <f t="shared" si="130"/>
        <v>0</v>
      </c>
      <c r="X406" s="105">
        <f t="shared" si="130"/>
        <v>0</v>
      </c>
      <c r="Y406" s="105">
        <f t="shared" si="130"/>
        <v>0</v>
      </c>
      <c r="Z406" s="105">
        <f t="shared" si="130"/>
        <v>0</v>
      </c>
      <c r="AA406" s="105">
        <f t="shared" si="130"/>
        <v>0</v>
      </c>
      <c r="AB406" s="105">
        <f t="shared" si="130"/>
        <v>0</v>
      </c>
      <c r="AC406" s="105">
        <f t="shared" si="130"/>
        <v>0</v>
      </c>
      <c r="AD406" s="105">
        <f t="shared" si="130"/>
        <v>0</v>
      </c>
      <c r="AE406" s="105">
        <f t="shared" si="130"/>
        <v>0</v>
      </c>
      <c r="AF406" s="105">
        <f t="shared" si="131"/>
        <v>0</v>
      </c>
    </row>
    <row r="407" spans="1:35" outlineLevel="1" x14ac:dyDescent="0.25">
      <c r="A407" s="103" t="str">
        <f t="shared" si="127"/>
        <v>RUSTONAccountingPO</v>
      </c>
      <c r="B407" s="103" t="s">
        <v>842</v>
      </c>
      <c r="C407" s="103" t="s">
        <v>843</v>
      </c>
      <c r="D407" s="127">
        <v>0</v>
      </c>
      <c r="E407" s="127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30">
        <f t="shared" si="128"/>
        <v>0</v>
      </c>
      <c r="T407" s="105">
        <f t="shared" si="129"/>
        <v>0</v>
      </c>
      <c r="U407" s="105">
        <f t="shared" si="129"/>
        <v>0</v>
      </c>
      <c r="V407" s="105">
        <f t="shared" si="132"/>
        <v>0</v>
      </c>
      <c r="W407" s="105">
        <f t="shared" si="130"/>
        <v>0</v>
      </c>
      <c r="X407" s="105">
        <f t="shared" si="130"/>
        <v>0</v>
      </c>
      <c r="Y407" s="105">
        <f t="shared" si="130"/>
        <v>0</v>
      </c>
      <c r="Z407" s="105">
        <f t="shared" si="130"/>
        <v>0</v>
      </c>
      <c r="AA407" s="105">
        <f t="shared" si="130"/>
        <v>0</v>
      </c>
      <c r="AB407" s="105">
        <f t="shared" si="130"/>
        <v>0</v>
      </c>
      <c r="AC407" s="105">
        <f t="shared" si="130"/>
        <v>0</v>
      </c>
      <c r="AD407" s="105">
        <f t="shared" si="130"/>
        <v>0</v>
      </c>
      <c r="AE407" s="105">
        <f t="shared" si="130"/>
        <v>0</v>
      </c>
      <c r="AF407" s="105">
        <f t="shared" si="131"/>
        <v>0</v>
      </c>
    </row>
    <row r="408" spans="1:35" outlineLevel="1" x14ac:dyDescent="0.25">
      <c r="A408" s="103" t="str">
        <f t="shared" si="127"/>
        <v>RUSTONAccountingSHOPSERVICE</v>
      </c>
      <c r="B408" s="103" t="s">
        <v>844</v>
      </c>
      <c r="C408" s="103" t="s">
        <v>845</v>
      </c>
      <c r="D408" s="127">
        <v>0</v>
      </c>
      <c r="E408" s="127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30">
        <f t="shared" si="128"/>
        <v>0</v>
      </c>
      <c r="T408" s="105">
        <f t="shared" si="129"/>
        <v>0</v>
      </c>
      <c r="U408" s="105">
        <f t="shared" si="129"/>
        <v>0</v>
      </c>
      <c r="V408" s="105">
        <f t="shared" si="132"/>
        <v>0</v>
      </c>
      <c r="W408" s="105">
        <f t="shared" si="130"/>
        <v>0</v>
      </c>
      <c r="X408" s="105">
        <f t="shared" si="130"/>
        <v>0</v>
      </c>
      <c r="Y408" s="105">
        <f t="shared" si="130"/>
        <v>0</v>
      </c>
      <c r="Z408" s="105">
        <f t="shared" si="130"/>
        <v>0</v>
      </c>
      <c r="AA408" s="105">
        <f t="shared" si="130"/>
        <v>0</v>
      </c>
      <c r="AB408" s="105">
        <f t="shared" si="130"/>
        <v>0</v>
      </c>
      <c r="AC408" s="105">
        <f t="shared" si="130"/>
        <v>0</v>
      </c>
      <c r="AD408" s="105">
        <f t="shared" si="130"/>
        <v>0</v>
      </c>
      <c r="AE408" s="105">
        <f t="shared" si="130"/>
        <v>0</v>
      </c>
      <c r="AF408" s="105">
        <f t="shared" si="131"/>
        <v>0</v>
      </c>
    </row>
    <row r="409" spans="1:35" outlineLevel="1" x14ac:dyDescent="0.25">
      <c r="D409" s="127"/>
      <c r="E409" s="127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30"/>
      <c r="T409" s="105"/>
      <c r="U409" s="105"/>
      <c r="V409" s="105"/>
      <c r="W409" s="105"/>
      <c r="X409" s="105"/>
      <c r="Y409" s="105"/>
      <c r="Z409" s="105"/>
      <c r="AA409" s="105"/>
      <c r="AB409" s="105"/>
      <c r="AC409" s="105"/>
      <c r="AD409" s="105"/>
      <c r="AE409" s="105"/>
      <c r="AF409" s="105"/>
    </row>
    <row r="410" spans="1:35" outlineLevel="1" x14ac:dyDescent="0.25">
      <c r="C410" s="135" t="s">
        <v>846</v>
      </c>
      <c r="D410" s="127"/>
      <c r="E410" s="127"/>
      <c r="F410" s="136">
        <f t="shared" ref="F410:R410" si="133">+SUM(F401:F409)</f>
        <v>-337.03000000000003</v>
      </c>
      <c r="G410" s="136">
        <f t="shared" si="133"/>
        <v>8.7449999999999992</v>
      </c>
      <c r="H410" s="136">
        <f t="shared" si="133"/>
        <v>38.564999999999998</v>
      </c>
      <c r="I410" s="136">
        <f t="shared" si="133"/>
        <v>89.4</v>
      </c>
      <c r="J410" s="136">
        <f t="shared" si="133"/>
        <v>45.62</v>
      </c>
      <c r="K410" s="136">
        <f t="shared" si="133"/>
        <v>50.37</v>
      </c>
      <c r="L410" s="136">
        <f t="shared" si="133"/>
        <v>5.6999999999999993</v>
      </c>
      <c r="M410" s="136">
        <f t="shared" si="133"/>
        <v>14.635000000000002</v>
      </c>
      <c r="N410" s="136">
        <f t="shared" si="133"/>
        <v>20.085000000000001</v>
      </c>
      <c r="O410" s="136">
        <f t="shared" si="133"/>
        <v>102.54</v>
      </c>
      <c r="P410" s="136">
        <f t="shared" si="133"/>
        <v>95.74</v>
      </c>
      <c r="Q410" s="136">
        <f t="shared" si="133"/>
        <v>495.70000000000005</v>
      </c>
      <c r="R410" s="136">
        <f t="shared" si="133"/>
        <v>630.07000000000005</v>
      </c>
      <c r="T410" s="137"/>
      <c r="U410" s="137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</row>
    <row r="411" spans="1:35" outlineLevel="1" x14ac:dyDescent="0.25">
      <c r="C411" s="135"/>
      <c r="D411" s="127"/>
      <c r="E411" s="127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30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</row>
    <row r="412" spans="1:35" outlineLevel="1" x14ac:dyDescent="0.25">
      <c r="D412" s="127"/>
      <c r="E412" s="127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30"/>
      <c r="T412" s="149"/>
      <c r="U412" s="149"/>
      <c r="V412" s="149"/>
      <c r="W412" s="149"/>
      <c r="X412" s="149"/>
      <c r="Y412" s="149"/>
      <c r="Z412" s="149"/>
      <c r="AA412" s="149"/>
      <c r="AB412" s="149"/>
      <c r="AC412" s="149"/>
      <c r="AD412" s="149"/>
      <c r="AE412" s="149"/>
      <c r="AF412" s="149"/>
    </row>
    <row r="413" spans="1:35" s="7" customFormat="1" x14ac:dyDescent="0.25">
      <c r="B413" s="7" t="s">
        <v>847</v>
      </c>
      <c r="D413" s="127"/>
      <c r="E413" s="127"/>
      <c r="F413" s="144">
        <f>+F410</f>
        <v>-337.03000000000003</v>
      </c>
      <c r="G413" s="144">
        <f t="shared" ref="G413:Q413" si="134">+G410</f>
        <v>8.7449999999999992</v>
      </c>
      <c r="H413" s="144">
        <f t="shared" si="134"/>
        <v>38.564999999999998</v>
      </c>
      <c r="I413" s="144">
        <f t="shared" si="134"/>
        <v>89.4</v>
      </c>
      <c r="J413" s="144">
        <f t="shared" si="134"/>
        <v>45.62</v>
      </c>
      <c r="K413" s="144">
        <f t="shared" si="134"/>
        <v>50.37</v>
      </c>
      <c r="L413" s="144">
        <f t="shared" si="134"/>
        <v>5.6999999999999993</v>
      </c>
      <c r="M413" s="144">
        <f t="shared" si="134"/>
        <v>14.635000000000002</v>
      </c>
      <c r="N413" s="144">
        <f t="shared" si="134"/>
        <v>20.085000000000001</v>
      </c>
      <c r="O413" s="144">
        <f t="shared" si="134"/>
        <v>102.54</v>
      </c>
      <c r="P413" s="144">
        <f t="shared" si="134"/>
        <v>95.74</v>
      </c>
      <c r="Q413" s="144">
        <f t="shared" si="134"/>
        <v>495.70000000000005</v>
      </c>
      <c r="R413" s="130">
        <f t="shared" ref="R413" si="135">+SUM(F413:Q413)</f>
        <v>630.07000000000005</v>
      </c>
      <c r="S413" s="109"/>
      <c r="T413" s="145">
        <f>+T410</f>
        <v>0</v>
      </c>
      <c r="U413" s="145">
        <f t="shared" ref="U413:Z413" si="136">+U410</f>
        <v>0</v>
      </c>
      <c r="V413" s="145">
        <f t="shared" si="136"/>
        <v>0</v>
      </c>
      <c r="W413" s="145">
        <f t="shared" si="136"/>
        <v>0</v>
      </c>
      <c r="X413" s="145">
        <f t="shared" si="136"/>
        <v>0</v>
      </c>
      <c r="Y413" s="145">
        <f t="shared" si="136"/>
        <v>0</v>
      </c>
      <c r="Z413" s="145">
        <f t="shared" si="136"/>
        <v>0</v>
      </c>
      <c r="AA413" s="105">
        <f t="shared" ref="AA413:AE413" si="137">+IFERROR(M413/$E413,0)</f>
        <v>0</v>
      </c>
      <c r="AB413" s="105">
        <f t="shared" si="137"/>
        <v>0</v>
      </c>
      <c r="AC413" s="105">
        <f t="shared" si="137"/>
        <v>0</v>
      </c>
      <c r="AD413" s="105">
        <f t="shared" si="137"/>
        <v>0</v>
      </c>
      <c r="AE413" s="105">
        <f t="shared" si="137"/>
        <v>0</v>
      </c>
      <c r="AF413" s="105">
        <f t="shared" ref="AF413" si="138">+SUM(T413:AE413)/$AD$2</f>
        <v>0</v>
      </c>
      <c r="AI413" s="146"/>
    </row>
    <row r="414" spans="1:35" s="7" customFormat="1" x14ac:dyDescent="0.25">
      <c r="D414" s="127"/>
      <c r="E414" s="127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1"/>
      <c r="Q414" s="151"/>
      <c r="R414" s="130"/>
      <c r="S414" s="109"/>
      <c r="T414" s="152"/>
      <c r="U414" s="152"/>
      <c r="V414" s="152"/>
      <c r="W414" s="152"/>
      <c r="X414" s="152"/>
      <c r="Y414" s="152"/>
      <c r="Z414" s="152"/>
      <c r="AA414" s="152"/>
      <c r="AB414" s="152"/>
      <c r="AC414" s="152"/>
      <c r="AD414" s="152"/>
      <c r="AE414" s="152"/>
      <c r="AF414" s="152"/>
      <c r="AI414" s="146"/>
    </row>
    <row r="415" spans="1:35" x14ac:dyDescent="0.25">
      <c r="D415" s="127"/>
      <c r="E415" s="127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53"/>
      <c r="Q415" s="153"/>
      <c r="R415" s="130"/>
      <c r="T415" s="105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</row>
    <row r="416" spans="1:35" s="7" customFormat="1" ht="15.75" thickBot="1" x14ac:dyDescent="0.3">
      <c r="B416" s="7" t="s">
        <v>848</v>
      </c>
      <c r="D416" s="127"/>
      <c r="E416" s="127"/>
      <c r="F416" s="154">
        <f t="shared" ref="F416:R416" si="139">+F98+F291+F386+F397+F413</f>
        <v>33989.14</v>
      </c>
      <c r="G416" s="154">
        <f t="shared" si="139"/>
        <v>37333.894999999997</v>
      </c>
      <c r="H416" s="154">
        <f t="shared" si="139"/>
        <v>41642.480000000003</v>
      </c>
      <c r="I416" s="154">
        <f t="shared" si="139"/>
        <v>42923.27</v>
      </c>
      <c r="J416" s="154">
        <f t="shared" si="139"/>
        <v>43205.469999999994</v>
      </c>
      <c r="K416" s="154">
        <f t="shared" si="139"/>
        <v>43115.955000000002</v>
      </c>
      <c r="L416" s="154">
        <f t="shared" si="139"/>
        <v>45405.359999999986</v>
      </c>
      <c r="M416" s="154">
        <f t="shared" si="139"/>
        <v>49250.78</v>
      </c>
      <c r="N416" s="154">
        <f t="shared" si="139"/>
        <v>45682.49</v>
      </c>
      <c r="O416" s="154">
        <f t="shared" si="139"/>
        <v>37623.105000000003</v>
      </c>
      <c r="P416" s="154">
        <f t="shared" si="139"/>
        <v>64638.124999999985</v>
      </c>
      <c r="Q416" s="154">
        <f t="shared" si="139"/>
        <v>41582.904999999992</v>
      </c>
      <c r="R416" s="154">
        <f t="shared" si="139"/>
        <v>526392.97499999998</v>
      </c>
      <c r="S416" s="109"/>
      <c r="T416" s="155">
        <f t="shared" ref="T416:AF416" si="140">+T98+T291+T386+T397+T413</f>
        <v>591.31969741099272</v>
      </c>
      <c r="U416" s="155">
        <f t="shared" si="140"/>
        <v>576.46178711144807</v>
      </c>
      <c r="V416" s="155">
        <f t="shared" si="140"/>
        <v>522.25020954800482</v>
      </c>
      <c r="W416" s="155">
        <f t="shared" si="140"/>
        <v>539.25032537150651</v>
      </c>
      <c r="X416" s="155">
        <f t="shared" si="140"/>
        <v>551.65365609734772</v>
      </c>
      <c r="Y416" s="155">
        <f t="shared" si="140"/>
        <v>550.39103506519109</v>
      </c>
      <c r="Z416" s="155">
        <f t="shared" si="140"/>
        <v>555.92234558560222</v>
      </c>
      <c r="AA416" s="155">
        <f t="shared" si="140"/>
        <v>568.35147795468959</v>
      </c>
      <c r="AB416" s="155">
        <f t="shared" si="140"/>
        <v>571.35832114585548</v>
      </c>
      <c r="AC416" s="155">
        <f t="shared" si="140"/>
        <v>531.12186687375993</v>
      </c>
      <c r="AD416" s="155">
        <f t="shared" si="140"/>
        <v>540.63462393563339</v>
      </c>
      <c r="AE416" s="155">
        <f t="shared" si="140"/>
        <v>523.37520484053948</v>
      </c>
      <c r="AF416" s="155">
        <f t="shared" si="140"/>
        <v>0</v>
      </c>
      <c r="AI416" s="146"/>
    </row>
    <row r="417" spans="4:35" s="7" customFormat="1" ht="15.75" thickTop="1" x14ac:dyDescent="0.25">
      <c r="D417" s="127"/>
      <c r="E417" s="127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1"/>
      <c r="Q417" s="151"/>
      <c r="R417" s="130"/>
      <c r="S417" s="109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  <c r="AI417" s="146"/>
    </row>
    <row r="418" spans="4:35" s="7" customFormat="1" outlineLevel="1" x14ac:dyDescent="0.25">
      <c r="D418" s="192"/>
      <c r="E418" s="157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30"/>
      <c r="S418" s="109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  <c r="AI418" s="146"/>
    </row>
    <row r="419" spans="4:35" outlineLevel="1" x14ac:dyDescent="0.25">
      <c r="D419" s="194"/>
      <c r="E419" s="160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30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</row>
    <row r="420" spans="4:35" outlineLevel="1" x14ac:dyDescent="0.25">
      <c r="D420" s="194"/>
      <c r="E420" s="160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30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</row>
    <row r="421" spans="4:35" outlineLevel="1" x14ac:dyDescent="0.25">
      <c r="D421" s="194"/>
      <c r="E421" s="160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30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</row>
    <row r="422" spans="4:35" outlineLevel="1" x14ac:dyDescent="0.25">
      <c r="D422" s="194"/>
      <c r="E422" s="160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30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</row>
    <row r="423" spans="4:35" outlineLevel="1" x14ac:dyDescent="0.25">
      <c r="D423" s="194"/>
      <c r="E423" s="160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30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</row>
    <row r="424" spans="4:35" outlineLevel="1" x14ac:dyDescent="0.25">
      <c r="D424" s="194"/>
      <c r="E424" s="160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30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</row>
    <row r="425" spans="4:35" outlineLevel="1" x14ac:dyDescent="0.25">
      <c r="D425" s="194"/>
      <c r="E425" s="160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30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</row>
    <row r="426" spans="4:35" outlineLevel="1" x14ac:dyDescent="0.25">
      <c r="D426" s="194"/>
      <c r="E426" s="160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30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</row>
    <row r="427" spans="4:35" outlineLevel="1" x14ac:dyDescent="0.25">
      <c r="D427" s="194"/>
      <c r="E427" s="160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30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</row>
    <row r="428" spans="4:35" outlineLevel="1" x14ac:dyDescent="0.25">
      <c r="D428" s="194"/>
      <c r="E428" s="160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30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</row>
    <row r="429" spans="4:35" outlineLevel="1" x14ac:dyDescent="0.25">
      <c r="D429" s="194"/>
      <c r="E429" s="160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30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</row>
    <row r="430" spans="4:35" outlineLevel="1" x14ac:dyDescent="0.25">
      <c r="D430" s="160"/>
      <c r="E430" s="160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30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</row>
    <row r="431" spans="4:35" x14ac:dyDescent="0.25">
      <c r="D431" s="160"/>
      <c r="E431" s="160"/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30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</row>
    <row r="432" spans="4:35" x14ac:dyDescent="0.25"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53"/>
      <c r="Q432" s="153"/>
      <c r="R432" s="130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</row>
    <row r="433" spans="6:18" x14ac:dyDescent="0.25"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53"/>
      <c r="Q433" s="153"/>
      <c r="R433" s="130"/>
    </row>
    <row r="434" spans="6:18" x14ac:dyDescent="0.25"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53"/>
      <c r="Q434" s="153"/>
      <c r="R434" s="130"/>
    </row>
    <row r="435" spans="6:18" x14ac:dyDescent="0.25">
      <c r="F435" s="148"/>
      <c r="G435" s="148"/>
      <c r="H435" s="148"/>
      <c r="I435" s="148"/>
      <c r="J435" s="148"/>
      <c r="K435" s="148"/>
      <c r="L435" s="148"/>
      <c r="M435" s="148"/>
      <c r="N435" s="148"/>
      <c r="O435" s="148"/>
      <c r="P435" s="153"/>
      <c r="Q435" s="153"/>
      <c r="R435" s="130"/>
    </row>
    <row r="436" spans="6:18" x14ac:dyDescent="0.25"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53"/>
      <c r="Q436" s="153"/>
      <c r="R436" s="130"/>
    </row>
    <row r="437" spans="6:18" x14ac:dyDescent="0.25"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53"/>
      <c r="Q437" s="153"/>
      <c r="R437" s="130"/>
    </row>
    <row r="438" spans="6:18" x14ac:dyDescent="0.25"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53"/>
      <c r="Q438" s="153"/>
      <c r="R438" s="130"/>
    </row>
    <row r="439" spans="6:18" x14ac:dyDescent="0.25"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53"/>
      <c r="Q439" s="153"/>
      <c r="R439" s="130"/>
    </row>
    <row r="440" spans="6:18" x14ac:dyDescent="0.25"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53"/>
      <c r="Q440" s="153"/>
      <c r="R440" s="130"/>
    </row>
    <row r="441" spans="6:18" x14ac:dyDescent="0.25"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53"/>
      <c r="Q441" s="153"/>
      <c r="R441" s="130"/>
    </row>
    <row r="442" spans="6:18" x14ac:dyDescent="0.25">
      <c r="P442" s="105"/>
      <c r="Q442" s="105"/>
    </row>
    <row r="443" spans="6:18" x14ac:dyDescent="0.25">
      <c r="P443" s="105"/>
      <c r="Q443" s="105"/>
    </row>
    <row r="444" spans="6:18" x14ac:dyDescent="0.25">
      <c r="P444" s="105"/>
      <c r="Q444" s="105"/>
    </row>
    <row r="445" spans="6:18" x14ac:dyDescent="0.25">
      <c r="P445" s="105"/>
      <c r="Q445" s="105"/>
    </row>
  </sheetData>
  <autoFilter ref="A5:AF445" xr:uid="{00000000-0001-0000-1000-000000000000}"/>
  <mergeCells count="1">
    <mergeCell ref="T4:AE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C169B-BFB6-4F8E-803B-D7F39820A7C2}">
  <dimension ref="A1:AL438"/>
  <sheetViews>
    <sheetView showGridLines="0" zoomScaleNormal="100" workbookViewId="0">
      <pane xSplit="6" ySplit="5" topLeftCell="N19" activePane="bottomRight" state="frozen"/>
      <selection activeCell="D167" sqref="D167"/>
      <selection pane="topRight" activeCell="D167" sqref="D167"/>
      <selection pane="bottomLeft" activeCell="D167" sqref="D167"/>
      <selection pane="bottomRight" activeCell="T44" sqref="T44"/>
    </sheetView>
  </sheetViews>
  <sheetFormatPr defaultColWidth="9" defaultRowHeight="15" outlineLevelRow="2" outlineLevelCol="1" x14ac:dyDescent="0.25"/>
  <cols>
    <col min="1" max="1" width="23.375" style="103" hidden="1" customWidth="1" outlineLevel="1"/>
    <col min="2" max="2" width="25.5" style="103" customWidth="1" collapsed="1"/>
    <col min="3" max="3" width="28.125" style="103" bestFit="1" customWidth="1"/>
    <col min="4" max="4" width="15.25" style="103" customWidth="1"/>
    <col min="5" max="5" width="14.25" style="103" bestFit="1" customWidth="1"/>
    <col min="6" max="6" width="9.25" style="103" hidden="1" customWidth="1"/>
    <col min="7" max="7" width="9.25" style="208" customWidth="1"/>
    <col min="8" max="8" width="15.5" style="103" bestFit="1" customWidth="1" outlineLevel="1"/>
    <col min="9" max="9" width="15.75" style="103" bestFit="1" customWidth="1" outlineLevel="1"/>
    <col min="10" max="10" width="16" style="103" bestFit="1" customWidth="1" outlineLevel="1"/>
    <col min="11" max="11" width="15.5" style="103" bestFit="1" customWidth="1" outlineLevel="1"/>
    <col min="12" max="12" width="16.125" style="103" bestFit="1" customWidth="1" outlineLevel="1"/>
    <col min="13" max="13" width="15.5" style="103" bestFit="1" customWidth="1" outlineLevel="1"/>
    <col min="14" max="14" width="14.875" style="103" bestFit="1" customWidth="1" outlineLevel="1"/>
    <col min="15" max="15" width="16" style="103" bestFit="1" customWidth="1" outlineLevel="1"/>
    <col min="16" max="16" width="15.75" style="103" bestFit="1" customWidth="1" outlineLevel="1"/>
    <col min="17" max="17" width="15.5" style="103" bestFit="1" customWidth="1" outlineLevel="1"/>
    <col min="18" max="18" width="16.125" style="103" bestFit="1" customWidth="1" outlineLevel="1"/>
    <col min="19" max="19" width="16" style="103" bestFit="1" customWidth="1" outlineLevel="1"/>
    <col min="20" max="20" width="14.125" style="103" bestFit="1" customWidth="1"/>
    <col min="21" max="21" width="5.125" style="109" customWidth="1"/>
    <col min="22" max="33" width="9.375" style="103" customWidth="1" outlineLevel="1"/>
    <col min="34" max="34" width="9.375" style="103" customWidth="1"/>
    <col min="35" max="35" width="5.125" style="103" customWidth="1"/>
    <col min="36" max="36" width="10" style="103" bestFit="1" customWidth="1"/>
    <col min="37" max="37" width="9" style="208"/>
    <col min="38" max="39" width="9" style="103"/>
    <col min="40" max="40" width="10" style="103" bestFit="1" customWidth="1"/>
    <col min="41" max="16384" width="9" style="103"/>
  </cols>
  <sheetData>
    <row r="1" spans="1:37" x14ac:dyDescent="0.25">
      <c r="B1" s="7" t="s">
        <v>5</v>
      </c>
      <c r="C1" s="7"/>
    </row>
    <row r="2" spans="1:37" x14ac:dyDescent="0.25">
      <c r="B2" s="7" t="s">
        <v>60</v>
      </c>
      <c r="C2" s="7"/>
      <c r="R2" s="108"/>
      <c r="S2" s="108"/>
      <c r="T2" s="108"/>
      <c r="X2" s="149"/>
      <c r="Y2" s="149"/>
      <c r="Z2" s="149"/>
      <c r="AA2" s="149"/>
      <c r="AE2" s="110" t="s">
        <v>62</v>
      </c>
      <c r="AF2" s="171">
        <f>+'Murrey''s American G-9 Reg.'!$AD$2</f>
        <v>12</v>
      </c>
    </row>
    <row r="3" spans="1:37" x14ac:dyDescent="0.25">
      <c r="B3" s="7" t="str">
        <f>+'Murrey''s American G-9 Reg.'!A3</f>
        <v>October 2023 - September 2024</v>
      </c>
      <c r="C3" s="7"/>
      <c r="H3" s="103">
        <v>1</v>
      </c>
      <c r="I3" s="103">
        <v>2</v>
      </c>
      <c r="J3" s="103">
        <v>3</v>
      </c>
      <c r="K3" s="103">
        <v>4</v>
      </c>
      <c r="L3" s="103">
        <v>5</v>
      </c>
      <c r="M3" s="103">
        <v>6</v>
      </c>
      <c r="N3" s="103">
        <v>7</v>
      </c>
      <c r="O3" s="103">
        <v>8</v>
      </c>
      <c r="P3" s="103">
        <v>9</v>
      </c>
      <c r="Q3" s="103">
        <v>10</v>
      </c>
      <c r="R3" s="103">
        <v>11</v>
      </c>
      <c r="S3" s="103">
        <v>12</v>
      </c>
    </row>
    <row r="4" spans="1:37" x14ac:dyDescent="0.25">
      <c r="A4" s="103" t="s">
        <v>5</v>
      </c>
      <c r="C4" s="112"/>
      <c r="H4" s="114" t="s">
        <v>64</v>
      </c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3"/>
      <c r="V4" s="221" t="s">
        <v>65</v>
      </c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113"/>
      <c r="AJ4" s="113" t="s">
        <v>855</v>
      </c>
      <c r="AK4" s="209"/>
    </row>
    <row r="5" spans="1:37" ht="45" x14ac:dyDescent="0.25">
      <c r="B5" s="115" t="s">
        <v>67</v>
      </c>
      <c r="C5" s="112" t="s">
        <v>68</v>
      </c>
      <c r="D5" s="112" t="s">
        <v>932</v>
      </c>
      <c r="E5" s="112" t="s">
        <v>857</v>
      </c>
      <c r="F5" s="112"/>
      <c r="G5" s="210" t="s">
        <v>72</v>
      </c>
      <c r="H5" s="118">
        <f>'Murrey''s American G-9 Reg.'!H5</f>
        <v>45292</v>
      </c>
      <c r="I5" s="118">
        <f>'Murrey''s American G-9 Reg.'!I5</f>
        <v>45323</v>
      </c>
      <c r="J5" s="118">
        <f>'Murrey''s American G-9 Reg.'!J5</f>
        <v>45354</v>
      </c>
      <c r="K5" s="118">
        <f>'Murrey''s American G-9 Reg.'!K5</f>
        <v>45385</v>
      </c>
      <c r="L5" s="118">
        <f>'Murrey''s American G-9 Reg.'!L5</f>
        <v>45416</v>
      </c>
      <c r="M5" s="118">
        <f>'Murrey''s American G-9 Reg.'!M5</f>
        <v>45447</v>
      </c>
      <c r="N5" s="118">
        <f>'Murrey''s American G-9 Reg.'!N5</f>
        <v>45478</v>
      </c>
      <c r="O5" s="118">
        <f>'Murrey''s American G-9 Reg.'!O5</f>
        <v>45509</v>
      </c>
      <c r="P5" s="118">
        <f>'Murrey''s American G-9 Reg.'!P5</f>
        <v>45540</v>
      </c>
      <c r="Q5" s="118">
        <f>'Murrey''s American G-9 Reg.'!Q5</f>
        <v>45230</v>
      </c>
      <c r="R5" s="118">
        <f>'Murrey''s American G-9 Reg.'!R5</f>
        <v>45231</v>
      </c>
      <c r="S5" s="118">
        <f>'Murrey''s American G-9 Reg.'!S5</f>
        <v>45262</v>
      </c>
      <c r="T5" s="118" t="s">
        <v>73</v>
      </c>
      <c r="V5" s="118">
        <f t="shared" ref="V5:AG5" si="0">+H5</f>
        <v>45292</v>
      </c>
      <c r="W5" s="118">
        <f t="shared" si="0"/>
        <v>45323</v>
      </c>
      <c r="X5" s="118">
        <f t="shared" si="0"/>
        <v>45354</v>
      </c>
      <c r="Y5" s="118">
        <f t="shared" si="0"/>
        <v>45385</v>
      </c>
      <c r="Z5" s="118">
        <f t="shared" si="0"/>
        <v>45416</v>
      </c>
      <c r="AA5" s="118">
        <f t="shared" si="0"/>
        <v>45447</v>
      </c>
      <c r="AB5" s="118">
        <f t="shared" si="0"/>
        <v>45478</v>
      </c>
      <c r="AC5" s="118">
        <f t="shared" si="0"/>
        <v>45509</v>
      </c>
      <c r="AD5" s="118">
        <f t="shared" si="0"/>
        <v>45540</v>
      </c>
      <c r="AE5" s="118">
        <f t="shared" si="0"/>
        <v>45230</v>
      </c>
      <c r="AF5" s="118">
        <f t="shared" si="0"/>
        <v>45231</v>
      </c>
      <c r="AG5" s="118">
        <f t="shared" si="0"/>
        <v>45262</v>
      </c>
      <c r="AH5" s="118" t="s">
        <v>74</v>
      </c>
      <c r="AJ5" s="119" t="s">
        <v>78</v>
      </c>
      <c r="AK5" s="211" t="s">
        <v>79</v>
      </c>
    </row>
    <row r="7" spans="1:37" outlineLevel="1" x14ac:dyDescent="0.25">
      <c r="B7" s="121" t="s">
        <v>80</v>
      </c>
      <c r="C7" s="122"/>
      <c r="D7" s="123"/>
      <c r="E7" s="123"/>
      <c r="F7" s="123"/>
      <c r="G7" s="212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</row>
    <row r="8" spans="1:37" outlineLevel="1" x14ac:dyDescent="0.25">
      <c r="B8" s="121"/>
      <c r="C8" s="122"/>
      <c r="D8" s="123"/>
      <c r="E8" s="123"/>
      <c r="F8" s="123"/>
      <c r="G8" s="212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</row>
    <row r="9" spans="1:37" outlineLevel="1" x14ac:dyDescent="0.25">
      <c r="A9" s="103" t="s">
        <v>20</v>
      </c>
      <c r="B9" s="126" t="s">
        <v>82</v>
      </c>
      <c r="C9" s="122"/>
      <c r="D9" s="123"/>
      <c r="E9" s="123"/>
      <c r="F9" s="123"/>
      <c r="G9" s="212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AH9" s="213"/>
    </row>
    <row r="10" spans="1:37" outlineLevel="1" x14ac:dyDescent="0.25">
      <c r="A10" s="103" t="str">
        <f>+$A$4&amp;$A$9&amp;B10</f>
        <v>VashonResidential10RW1N</v>
      </c>
      <c r="B10" s="103" t="s">
        <v>83</v>
      </c>
      <c r="C10" s="103" t="s">
        <v>84</v>
      </c>
      <c r="D10" s="214">
        <v>0</v>
      </c>
      <c r="E10" s="214">
        <v>0</v>
      </c>
      <c r="F10" s="178"/>
      <c r="G10" s="178"/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29">
        <v>0</v>
      </c>
      <c r="S10" s="129">
        <v>0</v>
      </c>
      <c r="T10" s="129">
        <f>SUM(H10:S10)</f>
        <v>0</v>
      </c>
      <c r="V10" s="131">
        <f>+IFERROR(H10/$D10,0)</f>
        <v>0</v>
      </c>
      <c r="W10" s="131">
        <f t="shared" ref="W10:W70" si="1">+IFERROR(I10/$D10,0)</f>
        <v>0</v>
      </c>
      <c r="X10" s="131">
        <f>+IFERROR(J10/$E10,0)</f>
        <v>0</v>
      </c>
      <c r="Y10" s="131">
        <f t="shared" ref="Y10:AG25" si="2">+IFERROR(K10/$E10,0)</f>
        <v>0</v>
      </c>
      <c r="Z10" s="131">
        <f t="shared" si="2"/>
        <v>0</v>
      </c>
      <c r="AA10" s="131">
        <f t="shared" si="2"/>
        <v>0</v>
      </c>
      <c r="AB10" s="131">
        <f t="shared" si="2"/>
        <v>0</v>
      </c>
      <c r="AC10" s="131">
        <f t="shared" si="2"/>
        <v>0</v>
      </c>
      <c r="AD10" s="131">
        <f t="shared" si="2"/>
        <v>0</v>
      </c>
      <c r="AE10" s="131">
        <f t="shared" si="2"/>
        <v>0</v>
      </c>
      <c r="AF10" s="131">
        <f t="shared" si="2"/>
        <v>0</v>
      </c>
      <c r="AG10" s="131">
        <f t="shared" si="2"/>
        <v>0</v>
      </c>
      <c r="AH10" s="132">
        <f>+SUM(V10:AG10)/$AF$2</f>
        <v>0</v>
      </c>
    </row>
    <row r="11" spans="1:37" outlineLevel="1" x14ac:dyDescent="0.25">
      <c r="A11" s="103" t="str">
        <f t="shared" ref="A11:A70" si="3">+$A$4&amp;$A$9&amp;B11</f>
        <v>VashonResidential10RW1R</v>
      </c>
      <c r="B11" s="103" t="s">
        <v>85</v>
      </c>
      <c r="C11" s="103" t="s">
        <v>86</v>
      </c>
      <c r="D11" s="214">
        <v>0</v>
      </c>
      <c r="E11" s="214">
        <v>0</v>
      </c>
      <c r="F11" s="178"/>
      <c r="G11" s="178"/>
      <c r="H11" s="129">
        <v>0</v>
      </c>
      <c r="I11" s="129">
        <v>0</v>
      </c>
      <c r="J11" s="129">
        <v>0</v>
      </c>
      <c r="K11" s="129">
        <v>0</v>
      </c>
      <c r="L11" s="129">
        <v>0</v>
      </c>
      <c r="M11" s="129">
        <v>0</v>
      </c>
      <c r="N11" s="129">
        <v>0</v>
      </c>
      <c r="O11" s="129">
        <v>0</v>
      </c>
      <c r="P11" s="129">
        <v>0</v>
      </c>
      <c r="Q11" s="129">
        <v>0</v>
      </c>
      <c r="R11" s="129">
        <v>0</v>
      </c>
      <c r="S11" s="129">
        <v>0</v>
      </c>
      <c r="T11" s="129">
        <f t="shared" ref="T11:T70" si="4">SUM(H11:S11)</f>
        <v>0</v>
      </c>
      <c r="V11" s="131">
        <f t="shared" ref="V11:V70" si="5">+IFERROR(H11/$D11,0)</f>
        <v>0</v>
      </c>
      <c r="W11" s="131">
        <f t="shared" si="1"/>
        <v>0</v>
      </c>
      <c r="X11" s="131">
        <f t="shared" ref="X11:AG48" si="6">+IFERROR(J11/$E11,0)</f>
        <v>0</v>
      </c>
      <c r="Y11" s="131">
        <f t="shared" si="2"/>
        <v>0</v>
      </c>
      <c r="Z11" s="131">
        <f t="shared" si="2"/>
        <v>0</v>
      </c>
      <c r="AA11" s="131">
        <f t="shared" si="2"/>
        <v>0</v>
      </c>
      <c r="AB11" s="131">
        <f t="shared" si="2"/>
        <v>0</v>
      </c>
      <c r="AC11" s="131">
        <f t="shared" si="2"/>
        <v>0</v>
      </c>
      <c r="AD11" s="131">
        <f t="shared" si="2"/>
        <v>0</v>
      </c>
      <c r="AE11" s="131">
        <f t="shared" si="2"/>
        <v>0</v>
      </c>
      <c r="AF11" s="131">
        <f t="shared" si="2"/>
        <v>0</v>
      </c>
      <c r="AG11" s="131">
        <f t="shared" si="2"/>
        <v>0</v>
      </c>
      <c r="AH11" s="132">
        <f t="shared" ref="AH11:AH70" si="7">+SUM(V11:AG11)/$AF$2</f>
        <v>0</v>
      </c>
    </row>
    <row r="12" spans="1:37" outlineLevel="1" x14ac:dyDescent="0.25">
      <c r="A12" s="103" t="str">
        <f t="shared" si="3"/>
        <v>VashonResidential20RM1</v>
      </c>
      <c r="B12" s="103" t="s">
        <v>87</v>
      </c>
      <c r="C12" s="103" t="s">
        <v>88</v>
      </c>
      <c r="D12" s="214">
        <v>0</v>
      </c>
      <c r="E12" s="214">
        <v>0</v>
      </c>
      <c r="F12" s="178"/>
      <c r="G12" s="178"/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>
        <v>0</v>
      </c>
      <c r="S12" s="129">
        <v>0</v>
      </c>
      <c r="T12" s="129">
        <f t="shared" si="4"/>
        <v>0</v>
      </c>
      <c r="V12" s="131">
        <f t="shared" si="5"/>
        <v>0</v>
      </c>
      <c r="W12" s="131">
        <f t="shared" si="1"/>
        <v>0</v>
      </c>
      <c r="X12" s="131">
        <f t="shared" si="6"/>
        <v>0</v>
      </c>
      <c r="Y12" s="131">
        <f t="shared" si="2"/>
        <v>0</v>
      </c>
      <c r="Z12" s="131">
        <f t="shared" si="2"/>
        <v>0</v>
      </c>
      <c r="AA12" s="131">
        <f t="shared" si="2"/>
        <v>0</v>
      </c>
      <c r="AB12" s="131">
        <f t="shared" si="2"/>
        <v>0</v>
      </c>
      <c r="AC12" s="131">
        <f t="shared" si="2"/>
        <v>0</v>
      </c>
      <c r="AD12" s="131">
        <f t="shared" si="2"/>
        <v>0</v>
      </c>
      <c r="AE12" s="131">
        <f t="shared" si="2"/>
        <v>0</v>
      </c>
      <c r="AF12" s="131">
        <f t="shared" si="2"/>
        <v>0</v>
      </c>
      <c r="AG12" s="131">
        <f t="shared" si="2"/>
        <v>0</v>
      </c>
      <c r="AH12" s="132">
        <f t="shared" si="7"/>
        <v>0</v>
      </c>
    </row>
    <row r="13" spans="1:37" outlineLevel="1" x14ac:dyDescent="0.25">
      <c r="A13" s="103" t="str">
        <f t="shared" si="3"/>
        <v>VashonResidential20RW1</v>
      </c>
      <c r="B13" s="103" t="s">
        <v>89</v>
      </c>
      <c r="C13" s="103" t="s">
        <v>90</v>
      </c>
      <c r="D13" s="214">
        <v>14.24</v>
      </c>
      <c r="E13" s="214">
        <v>16.37</v>
      </c>
      <c r="F13" s="178"/>
      <c r="G13" s="178">
        <v>21</v>
      </c>
      <c r="H13" s="129">
        <v>3354.2049999999999</v>
      </c>
      <c r="I13" s="129">
        <v>3351.76</v>
      </c>
      <c r="J13" s="129">
        <v>3392.6800000000003</v>
      </c>
      <c r="K13" s="129">
        <v>3480.0550000000003</v>
      </c>
      <c r="L13" s="129">
        <v>3417.2400000000002</v>
      </c>
      <c r="M13" s="129">
        <v>3423.38</v>
      </c>
      <c r="N13" s="129">
        <v>3566.31</v>
      </c>
      <c r="O13" s="129">
        <v>3580.9399999999996</v>
      </c>
      <c r="P13" s="129">
        <v>3652.5549999999998</v>
      </c>
      <c r="Q13" s="129">
        <v>3285.49</v>
      </c>
      <c r="R13" s="129">
        <v>3301.41</v>
      </c>
      <c r="S13" s="129">
        <v>3299.45</v>
      </c>
      <c r="T13" s="129">
        <f t="shared" si="4"/>
        <v>41105.475000000006</v>
      </c>
      <c r="V13" s="131">
        <f t="shared" si="5"/>
        <v>235.54810393258427</v>
      </c>
      <c r="W13" s="131">
        <f t="shared" si="1"/>
        <v>235.37640449438203</v>
      </c>
      <c r="X13" s="131">
        <f t="shared" si="6"/>
        <v>207.24984728161272</v>
      </c>
      <c r="Y13" s="131">
        <f t="shared" si="2"/>
        <v>212.58735491753208</v>
      </c>
      <c r="Z13" s="131">
        <f t="shared" si="2"/>
        <v>208.75015271838728</v>
      </c>
      <c r="AA13" s="131">
        <f t="shared" si="2"/>
        <v>209.12522907758094</v>
      </c>
      <c r="AB13" s="131">
        <f>+IFERROR(N13/$E13,0)</f>
        <v>217.85644471594378</v>
      </c>
      <c r="AC13" s="131">
        <f t="shared" si="2"/>
        <v>218.75015271838726</v>
      </c>
      <c r="AD13" s="131">
        <f t="shared" si="2"/>
        <v>223.12492364080632</v>
      </c>
      <c r="AE13" s="131">
        <f t="shared" si="2"/>
        <v>200.70189370800242</v>
      </c>
      <c r="AF13" s="131">
        <f t="shared" si="2"/>
        <v>201.67440439828954</v>
      </c>
      <c r="AG13" s="131">
        <f t="shared" si="2"/>
        <v>201.55467318265116</v>
      </c>
      <c r="AH13" s="132">
        <f t="shared" si="7"/>
        <v>214.35829873217997</v>
      </c>
    </row>
    <row r="14" spans="1:37" outlineLevel="1" x14ac:dyDescent="0.25">
      <c r="A14" s="103" t="str">
        <f t="shared" si="3"/>
        <v>VashonResidential20RW1N</v>
      </c>
      <c r="B14" s="103" t="s">
        <v>91</v>
      </c>
      <c r="C14" s="103" t="s">
        <v>92</v>
      </c>
      <c r="D14" s="214">
        <v>0</v>
      </c>
      <c r="E14" s="214">
        <v>0</v>
      </c>
      <c r="F14" s="178"/>
      <c r="G14" s="178"/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f t="shared" si="4"/>
        <v>0</v>
      </c>
      <c r="V14" s="131">
        <f t="shared" si="5"/>
        <v>0</v>
      </c>
      <c r="W14" s="131">
        <f t="shared" si="1"/>
        <v>0</v>
      </c>
      <c r="X14" s="131">
        <f t="shared" si="6"/>
        <v>0</v>
      </c>
      <c r="Y14" s="131">
        <f t="shared" si="2"/>
        <v>0</v>
      </c>
      <c r="Z14" s="131">
        <f t="shared" si="2"/>
        <v>0</v>
      </c>
      <c r="AA14" s="131">
        <f t="shared" si="2"/>
        <v>0</v>
      </c>
      <c r="AB14" s="131">
        <f t="shared" si="2"/>
        <v>0</v>
      </c>
      <c r="AC14" s="131">
        <f t="shared" si="2"/>
        <v>0</v>
      </c>
      <c r="AD14" s="131">
        <f t="shared" si="2"/>
        <v>0</v>
      </c>
      <c r="AE14" s="131">
        <f t="shared" si="2"/>
        <v>0</v>
      </c>
      <c r="AF14" s="131">
        <f t="shared" si="2"/>
        <v>0</v>
      </c>
      <c r="AG14" s="131">
        <f t="shared" si="2"/>
        <v>0</v>
      </c>
      <c r="AH14" s="132">
        <f t="shared" si="7"/>
        <v>0</v>
      </c>
    </row>
    <row r="15" spans="1:37" outlineLevel="1" x14ac:dyDescent="0.25">
      <c r="A15" s="103" t="str">
        <f t="shared" si="3"/>
        <v>VashonResidential20RW1NR</v>
      </c>
      <c r="B15" s="103" t="s">
        <v>93</v>
      </c>
      <c r="C15" s="103" t="s">
        <v>94</v>
      </c>
      <c r="D15" s="214">
        <v>0</v>
      </c>
      <c r="E15" s="214">
        <v>0</v>
      </c>
      <c r="F15" s="178"/>
      <c r="G15" s="178"/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29">
        <v>0</v>
      </c>
      <c r="S15" s="129">
        <v>0</v>
      </c>
      <c r="T15" s="129">
        <f t="shared" si="4"/>
        <v>0</v>
      </c>
      <c r="V15" s="131">
        <f t="shared" si="5"/>
        <v>0</v>
      </c>
      <c r="W15" s="131">
        <f t="shared" si="1"/>
        <v>0</v>
      </c>
      <c r="X15" s="131">
        <f t="shared" si="6"/>
        <v>0</v>
      </c>
      <c r="Y15" s="131">
        <f t="shared" si="2"/>
        <v>0</v>
      </c>
      <c r="Z15" s="131">
        <f t="shared" si="2"/>
        <v>0</v>
      </c>
      <c r="AA15" s="131">
        <f t="shared" si="2"/>
        <v>0</v>
      </c>
      <c r="AB15" s="131">
        <f t="shared" si="2"/>
        <v>0</v>
      </c>
      <c r="AC15" s="131">
        <f t="shared" si="2"/>
        <v>0</v>
      </c>
      <c r="AD15" s="131">
        <f t="shared" si="2"/>
        <v>0</v>
      </c>
      <c r="AE15" s="131">
        <f t="shared" si="2"/>
        <v>0</v>
      </c>
      <c r="AF15" s="131">
        <f t="shared" si="2"/>
        <v>0</v>
      </c>
      <c r="AG15" s="131">
        <f t="shared" si="2"/>
        <v>0</v>
      </c>
      <c r="AH15" s="132">
        <f t="shared" si="7"/>
        <v>0</v>
      </c>
    </row>
    <row r="16" spans="1:37" outlineLevel="1" x14ac:dyDescent="0.25">
      <c r="A16" s="103" t="str">
        <f t="shared" si="3"/>
        <v>VashonResidential20RW1R</v>
      </c>
      <c r="B16" s="103" t="s">
        <v>95</v>
      </c>
      <c r="C16" s="103" t="s">
        <v>96</v>
      </c>
      <c r="D16" s="214">
        <v>0</v>
      </c>
      <c r="E16" s="214">
        <v>0</v>
      </c>
      <c r="F16" s="178"/>
      <c r="G16" s="178"/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29">
        <v>0</v>
      </c>
      <c r="N16" s="129">
        <v>0</v>
      </c>
      <c r="O16" s="129">
        <v>0</v>
      </c>
      <c r="P16" s="129">
        <v>0</v>
      </c>
      <c r="Q16" s="129">
        <v>0</v>
      </c>
      <c r="R16" s="129">
        <v>-23.88</v>
      </c>
      <c r="S16" s="129">
        <v>0</v>
      </c>
      <c r="T16" s="129">
        <f t="shared" si="4"/>
        <v>-23.88</v>
      </c>
      <c r="V16" s="131">
        <f t="shared" si="5"/>
        <v>0</v>
      </c>
      <c r="W16" s="131">
        <f t="shared" si="1"/>
        <v>0</v>
      </c>
      <c r="X16" s="131">
        <f t="shared" si="6"/>
        <v>0</v>
      </c>
      <c r="Y16" s="131">
        <f t="shared" si="2"/>
        <v>0</v>
      </c>
      <c r="Z16" s="131">
        <f t="shared" si="2"/>
        <v>0</v>
      </c>
      <c r="AA16" s="131">
        <f t="shared" si="2"/>
        <v>0</v>
      </c>
      <c r="AB16" s="131">
        <f t="shared" si="2"/>
        <v>0</v>
      </c>
      <c r="AC16" s="131">
        <f t="shared" si="2"/>
        <v>0</v>
      </c>
      <c r="AD16" s="131">
        <f t="shared" si="2"/>
        <v>0</v>
      </c>
      <c r="AE16" s="131">
        <f t="shared" si="2"/>
        <v>0</v>
      </c>
      <c r="AF16" s="131">
        <f t="shared" si="2"/>
        <v>0</v>
      </c>
      <c r="AG16" s="131">
        <f t="shared" si="2"/>
        <v>0</v>
      </c>
      <c r="AH16" s="132">
        <f t="shared" si="7"/>
        <v>0</v>
      </c>
      <c r="AJ16" s="103">
        <v>1</v>
      </c>
      <c r="AK16" s="208">
        <f>+AH16*AJ16</f>
        <v>0</v>
      </c>
    </row>
    <row r="17" spans="1:34" outlineLevel="1" x14ac:dyDescent="0.25">
      <c r="A17" s="103" t="str">
        <f t="shared" si="3"/>
        <v>VashonResidential24RW1N</v>
      </c>
      <c r="B17" s="103" t="s">
        <v>97</v>
      </c>
      <c r="C17" s="103" t="s">
        <v>98</v>
      </c>
      <c r="D17" s="214">
        <v>0</v>
      </c>
      <c r="E17" s="214">
        <v>0</v>
      </c>
      <c r="F17" s="178"/>
      <c r="G17" s="178"/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29">
        <v>0</v>
      </c>
      <c r="S17" s="129">
        <v>0</v>
      </c>
      <c r="T17" s="129">
        <f t="shared" si="4"/>
        <v>0</v>
      </c>
      <c r="V17" s="131">
        <f t="shared" si="5"/>
        <v>0</v>
      </c>
      <c r="W17" s="131">
        <f t="shared" si="1"/>
        <v>0</v>
      </c>
      <c r="X17" s="131">
        <f t="shared" si="6"/>
        <v>0</v>
      </c>
      <c r="Y17" s="131">
        <f t="shared" si="2"/>
        <v>0</v>
      </c>
      <c r="Z17" s="131">
        <f t="shared" si="2"/>
        <v>0</v>
      </c>
      <c r="AA17" s="131">
        <f t="shared" si="2"/>
        <v>0</v>
      </c>
      <c r="AB17" s="131">
        <f t="shared" si="2"/>
        <v>0</v>
      </c>
      <c r="AC17" s="131">
        <f t="shared" si="2"/>
        <v>0</v>
      </c>
      <c r="AD17" s="131">
        <f t="shared" si="2"/>
        <v>0</v>
      </c>
      <c r="AE17" s="131">
        <f t="shared" si="2"/>
        <v>0</v>
      </c>
      <c r="AF17" s="131">
        <f t="shared" si="2"/>
        <v>0</v>
      </c>
      <c r="AG17" s="131">
        <f t="shared" si="2"/>
        <v>0</v>
      </c>
      <c r="AH17" s="132">
        <f t="shared" si="7"/>
        <v>0</v>
      </c>
    </row>
    <row r="18" spans="1:34" outlineLevel="1" x14ac:dyDescent="0.25">
      <c r="A18" s="103" t="str">
        <f t="shared" si="3"/>
        <v>VashonResidential24RW1R</v>
      </c>
      <c r="B18" s="103" t="s">
        <v>99</v>
      </c>
      <c r="C18" s="103" t="s">
        <v>100</v>
      </c>
      <c r="D18" s="214">
        <v>0</v>
      </c>
      <c r="E18" s="214">
        <v>0</v>
      </c>
      <c r="F18" s="178"/>
      <c r="G18" s="178"/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29">
        <v>0</v>
      </c>
      <c r="S18" s="129">
        <v>0</v>
      </c>
      <c r="T18" s="129">
        <f t="shared" si="4"/>
        <v>0</v>
      </c>
      <c r="V18" s="131">
        <f t="shared" si="5"/>
        <v>0</v>
      </c>
      <c r="W18" s="131">
        <f t="shared" si="1"/>
        <v>0</v>
      </c>
      <c r="X18" s="131">
        <f t="shared" si="6"/>
        <v>0</v>
      </c>
      <c r="Y18" s="131">
        <f t="shared" si="2"/>
        <v>0</v>
      </c>
      <c r="Z18" s="131">
        <f t="shared" si="2"/>
        <v>0</v>
      </c>
      <c r="AA18" s="131">
        <f t="shared" si="2"/>
        <v>0</v>
      </c>
      <c r="AB18" s="131">
        <f t="shared" si="2"/>
        <v>0</v>
      </c>
      <c r="AC18" s="131">
        <f t="shared" si="2"/>
        <v>0</v>
      </c>
      <c r="AD18" s="131">
        <f t="shared" si="2"/>
        <v>0</v>
      </c>
      <c r="AE18" s="131">
        <f t="shared" si="2"/>
        <v>0</v>
      </c>
      <c r="AF18" s="131">
        <f t="shared" si="2"/>
        <v>0</v>
      </c>
      <c r="AG18" s="131">
        <f t="shared" si="2"/>
        <v>0</v>
      </c>
      <c r="AH18" s="132">
        <f t="shared" si="7"/>
        <v>0</v>
      </c>
    </row>
    <row r="19" spans="1:34" outlineLevel="1" x14ac:dyDescent="0.25">
      <c r="A19" s="103" t="str">
        <f t="shared" si="3"/>
        <v>VashonResidential32RE1</v>
      </c>
      <c r="B19" s="103" t="s">
        <v>101</v>
      </c>
      <c r="C19" s="103" t="s">
        <v>102</v>
      </c>
      <c r="D19" s="214">
        <v>15.64</v>
      </c>
      <c r="E19" s="214">
        <v>17.86</v>
      </c>
      <c r="F19" s="178"/>
      <c r="G19" s="178">
        <v>21</v>
      </c>
      <c r="H19" s="129">
        <v>5508.1</v>
      </c>
      <c r="I19" s="129">
        <v>5608.04</v>
      </c>
      <c r="J19" s="129">
        <v>5652.6949999999997</v>
      </c>
      <c r="K19" s="129">
        <v>5608.04</v>
      </c>
      <c r="L19" s="129">
        <v>5686.18</v>
      </c>
      <c r="M19" s="129">
        <v>5708.5049999999992</v>
      </c>
      <c r="N19" s="129">
        <v>5733.0599999999995</v>
      </c>
      <c r="O19" s="129">
        <v>5735.2950000000001</v>
      </c>
      <c r="P19" s="129">
        <v>5699.5749999999989</v>
      </c>
      <c r="Q19" s="129">
        <v>5536.7899999999991</v>
      </c>
      <c r="R19" s="129">
        <v>5494.4299999999994</v>
      </c>
      <c r="S19" s="129">
        <v>5510.57</v>
      </c>
      <c r="T19" s="129">
        <f t="shared" si="4"/>
        <v>67481.279999999999</v>
      </c>
      <c r="V19" s="131">
        <f t="shared" si="5"/>
        <v>352.18030690537086</v>
      </c>
      <c r="W19" s="131">
        <f t="shared" si="1"/>
        <v>358.57033248081842</v>
      </c>
      <c r="X19" s="131">
        <f t="shared" si="6"/>
        <v>316.50027995520713</v>
      </c>
      <c r="Y19" s="131">
        <f t="shared" si="2"/>
        <v>314</v>
      </c>
      <c r="Z19" s="131">
        <f t="shared" si="2"/>
        <v>318.37513997760362</v>
      </c>
      <c r="AA19" s="131">
        <f t="shared" si="2"/>
        <v>319.62513997760357</v>
      </c>
      <c r="AB19" s="131">
        <f t="shared" si="2"/>
        <v>321</v>
      </c>
      <c r="AC19" s="131">
        <f t="shared" si="2"/>
        <v>321.12513997760362</v>
      </c>
      <c r="AD19" s="131">
        <f t="shared" si="2"/>
        <v>319.12513997760351</v>
      </c>
      <c r="AE19" s="131">
        <f t="shared" si="2"/>
        <v>310.01063829787228</v>
      </c>
      <c r="AF19" s="131">
        <f t="shared" si="2"/>
        <v>307.63885778275471</v>
      </c>
      <c r="AG19" s="131">
        <f t="shared" si="2"/>
        <v>308.54255319148933</v>
      </c>
      <c r="AH19" s="132">
        <f t="shared" si="7"/>
        <v>322.22446071032726</v>
      </c>
    </row>
    <row r="20" spans="1:34" outlineLevel="1" x14ac:dyDescent="0.25">
      <c r="A20" s="103" t="str">
        <f t="shared" si="3"/>
        <v>VashonResidential32RM1</v>
      </c>
      <c r="B20" s="103" t="s">
        <v>103</v>
      </c>
      <c r="C20" s="103" t="s">
        <v>104</v>
      </c>
      <c r="D20" s="214">
        <v>6.36</v>
      </c>
      <c r="E20" s="214">
        <v>7.29</v>
      </c>
      <c r="F20" s="178"/>
      <c r="G20" s="178">
        <v>21</v>
      </c>
      <c r="H20" s="129">
        <v>1064.7649999999999</v>
      </c>
      <c r="I20" s="129">
        <v>1093.5</v>
      </c>
      <c r="J20" s="129">
        <v>1079.24</v>
      </c>
      <c r="K20" s="129">
        <v>1097.145</v>
      </c>
      <c r="L20" s="129">
        <v>1104.4349999999999</v>
      </c>
      <c r="M20" s="129">
        <v>1108.08</v>
      </c>
      <c r="N20" s="129">
        <v>1104.4350000000002</v>
      </c>
      <c r="O20" s="129">
        <v>1089.855</v>
      </c>
      <c r="P20" s="129">
        <v>1100.79</v>
      </c>
      <c r="Q20" s="129">
        <v>1052.28</v>
      </c>
      <c r="R20" s="129">
        <v>1048.7249999999999</v>
      </c>
      <c r="S20" s="129">
        <v>1048.7250000000001</v>
      </c>
      <c r="T20" s="129">
        <f t="shared" si="4"/>
        <v>12991.975</v>
      </c>
      <c r="V20" s="131">
        <f t="shared" si="5"/>
        <v>167.41588050314462</v>
      </c>
      <c r="W20" s="131">
        <f t="shared" si="1"/>
        <v>171.93396226415092</v>
      </c>
      <c r="X20" s="131">
        <f t="shared" si="6"/>
        <v>148.04389574759946</v>
      </c>
      <c r="Y20" s="131">
        <f t="shared" si="2"/>
        <v>150.5</v>
      </c>
      <c r="Z20" s="131">
        <f t="shared" si="2"/>
        <v>151.5</v>
      </c>
      <c r="AA20" s="131">
        <f t="shared" si="2"/>
        <v>152</v>
      </c>
      <c r="AB20" s="131">
        <f t="shared" si="2"/>
        <v>151.50000000000003</v>
      </c>
      <c r="AC20" s="131">
        <f t="shared" si="2"/>
        <v>149.5</v>
      </c>
      <c r="AD20" s="131">
        <f t="shared" si="2"/>
        <v>151</v>
      </c>
      <c r="AE20" s="131">
        <f t="shared" si="2"/>
        <v>144.34567901234567</v>
      </c>
      <c r="AF20" s="131">
        <f t="shared" si="2"/>
        <v>143.85802469135803</v>
      </c>
      <c r="AG20" s="131">
        <f t="shared" si="2"/>
        <v>143.85802469135805</v>
      </c>
      <c r="AH20" s="132">
        <f t="shared" si="7"/>
        <v>152.12128890916304</v>
      </c>
    </row>
    <row r="21" spans="1:34" outlineLevel="1" x14ac:dyDescent="0.25">
      <c r="A21" s="103" t="str">
        <f t="shared" si="3"/>
        <v>VashonResidential32ROCPU</v>
      </c>
      <c r="B21" s="103" t="s">
        <v>105</v>
      </c>
      <c r="C21" s="103" t="s">
        <v>106</v>
      </c>
      <c r="D21" s="214">
        <v>6.46</v>
      </c>
      <c r="E21" s="214">
        <v>7.4</v>
      </c>
      <c r="F21" s="178"/>
      <c r="G21" s="178">
        <v>22</v>
      </c>
      <c r="H21" s="129">
        <v>7.4</v>
      </c>
      <c r="I21" s="129">
        <v>7.4</v>
      </c>
      <c r="J21" s="129">
        <v>22.200000000000003</v>
      </c>
      <c r="K21" s="129">
        <v>7.4</v>
      </c>
      <c r="L21" s="129">
        <v>7.4</v>
      </c>
      <c r="M21" s="129">
        <v>37</v>
      </c>
      <c r="N21" s="129">
        <v>22.200000000000003</v>
      </c>
      <c r="O21" s="129">
        <v>44.4</v>
      </c>
      <c r="P21" s="129">
        <v>44.4</v>
      </c>
      <c r="Q21" s="129">
        <v>0</v>
      </c>
      <c r="R21" s="129">
        <v>14.44</v>
      </c>
      <c r="S21" s="129">
        <v>21.66</v>
      </c>
      <c r="T21" s="129">
        <f t="shared" si="4"/>
        <v>235.9</v>
      </c>
      <c r="V21" s="131">
        <f t="shared" si="5"/>
        <v>1.1455108359133128</v>
      </c>
      <c r="W21" s="131">
        <f t="shared" si="1"/>
        <v>1.1455108359133128</v>
      </c>
      <c r="X21" s="131">
        <f t="shared" si="6"/>
        <v>3.0000000000000004</v>
      </c>
      <c r="Y21" s="131">
        <f t="shared" si="2"/>
        <v>1</v>
      </c>
      <c r="Z21" s="131">
        <f t="shared" si="2"/>
        <v>1</v>
      </c>
      <c r="AA21" s="131">
        <f t="shared" si="2"/>
        <v>5</v>
      </c>
      <c r="AB21" s="131">
        <f t="shared" si="2"/>
        <v>3.0000000000000004</v>
      </c>
      <c r="AC21" s="131">
        <f t="shared" si="2"/>
        <v>5.9999999999999991</v>
      </c>
      <c r="AD21" s="131">
        <f t="shared" si="2"/>
        <v>5.9999999999999991</v>
      </c>
      <c r="AE21" s="131">
        <f t="shared" si="2"/>
        <v>0</v>
      </c>
      <c r="AF21" s="131">
        <f t="shared" si="2"/>
        <v>1.9513513513513512</v>
      </c>
      <c r="AG21" s="131">
        <f t="shared" si="2"/>
        <v>2.9270270270270271</v>
      </c>
      <c r="AH21" s="132">
        <f t="shared" si="7"/>
        <v>2.680783337517084</v>
      </c>
    </row>
    <row r="22" spans="1:34" outlineLevel="1" x14ac:dyDescent="0.25">
      <c r="A22" s="103" t="str">
        <f t="shared" si="3"/>
        <v>VashonResidential32RW1</v>
      </c>
      <c r="B22" s="103" t="s">
        <v>107</v>
      </c>
      <c r="C22" s="103" t="s">
        <v>108</v>
      </c>
      <c r="D22" s="214">
        <v>20.399999999999999</v>
      </c>
      <c r="E22" s="214">
        <v>23.57</v>
      </c>
      <c r="F22" s="178"/>
      <c r="G22" s="178">
        <v>21</v>
      </c>
      <c r="H22" s="129">
        <v>35870.974999999999</v>
      </c>
      <c r="I22" s="129">
        <v>36184.684999999998</v>
      </c>
      <c r="J22" s="129">
        <v>36619.449999999997</v>
      </c>
      <c r="K22" s="129">
        <v>36625.195</v>
      </c>
      <c r="L22" s="129">
        <v>37264.754999999997</v>
      </c>
      <c r="M22" s="129">
        <v>37440.184999999998</v>
      </c>
      <c r="N22" s="129">
        <v>38203.845000000001</v>
      </c>
      <c r="O22" s="129">
        <v>38298.275000000001</v>
      </c>
      <c r="P22" s="129">
        <v>38710.754999999997</v>
      </c>
      <c r="Q22" s="129">
        <v>35864.400000000001</v>
      </c>
      <c r="R22" s="129">
        <v>35477.339999999997</v>
      </c>
      <c r="S22" s="129">
        <v>35575.69</v>
      </c>
      <c r="T22" s="129">
        <f t="shared" si="4"/>
        <v>442135.55</v>
      </c>
      <c r="V22" s="131">
        <f t="shared" si="5"/>
        <v>1758.3811274509803</v>
      </c>
      <c r="W22" s="131">
        <f t="shared" si="1"/>
        <v>1773.7590686274509</v>
      </c>
      <c r="X22" s="131">
        <f t="shared" si="6"/>
        <v>1553.6465846414933</v>
      </c>
      <c r="Y22" s="131">
        <f t="shared" si="2"/>
        <v>1553.8903266864659</v>
      </c>
      <c r="Z22" s="131">
        <f t="shared" si="2"/>
        <v>1581.0248196860414</v>
      </c>
      <c r="AA22" s="131">
        <f t="shared" si="2"/>
        <v>1588.4677556215527</v>
      </c>
      <c r="AB22" s="131">
        <f t="shared" si="2"/>
        <v>1620.8674162070429</v>
      </c>
      <c r="AC22" s="131">
        <f t="shared" si="2"/>
        <v>1624.8737802291048</v>
      </c>
      <c r="AD22" s="131">
        <f t="shared" si="2"/>
        <v>1642.3739923631733</v>
      </c>
      <c r="AE22" s="131">
        <f t="shared" si="2"/>
        <v>1521.612218922359</v>
      </c>
      <c r="AF22" s="131">
        <f t="shared" si="2"/>
        <v>1505.1904963937207</v>
      </c>
      <c r="AG22" s="131">
        <f t="shared" si="2"/>
        <v>1509.3631735256683</v>
      </c>
      <c r="AH22" s="132">
        <f t="shared" si="7"/>
        <v>1602.787563362921</v>
      </c>
    </row>
    <row r="23" spans="1:34" outlineLevel="1" x14ac:dyDescent="0.25">
      <c r="A23" s="103" t="str">
        <f t="shared" si="3"/>
        <v>VashonResidential32RW1N</v>
      </c>
      <c r="B23" s="103" t="s">
        <v>109</v>
      </c>
      <c r="C23" s="103" t="s">
        <v>110</v>
      </c>
      <c r="D23" s="214">
        <v>0</v>
      </c>
      <c r="E23" s="214">
        <v>0</v>
      </c>
      <c r="F23" s="178"/>
      <c r="G23" s="178"/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29">
        <v>0</v>
      </c>
      <c r="S23" s="129">
        <v>0</v>
      </c>
      <c r="T23" s="129">
        <f t="shared" si="4"/>
        <v>0</v>
      </c>
      <c r="V23" s="131">
        <f t="shared" si="5"/>
        <v>0</v>
      </c>
      <c r="W23" s="131">
        <f t="shared" si="1"/>
        <v>0</v>
      </c>
      <c r="X23" s="131">
        <f t="shared" si="6"/>
        <v>0</v>
      </c>
      <c r="Y23" s="131">
        <f t="shared" si="2"/>
        <v>0</v>
      </c>
      <c r="Z23" s="131">
        <f t="shared" si="2"/>
        <v>0</v>
      </c>
      <c r="AA23" s="131">
        <f t="shared" si="2"/>
        <v>0</v>
      </c>
      <c r="AB23" s="131">
        <f t="shared" si="2"/>
        <v>0</v>
      </c>
      <c r="AC23" s="131">
        <f t="shared" si="2"/>
        <v>0</v>
      </c>
      <c r="AD23" s="131">
        <f t="shared" si="2"/>
        <v>0</v>
      </c>
      <c r="AE23" s="131">
        <f t="shared" si="2"/>
        <v>0</v>
      </c>
      <c r="AF23" s="131">
        <f t="shared" si="2"/>
        <v>0</v>
      </c>
      <c r="AG23" s="131">
        <f t="shared" si="2"/>
        <v>0</v>
      </c>
      <c r="AH23" s="132">
        <f t="shared" si="7"/>
        <v>0</v>
      </c>
    </row>
    <row r="24" spans="1:34" outlineLevel="1" x14ac:dyDescent="0.25">
      <c r="A24" s="103" t="str">
        <f t="shared" si="3"/>
        <v>VashonResidential32RW1NR</v>
      </c>
      <c r="B24" s="103" t="s">
        <v>111</v>
      </c>
      <c r="C24" s="103" t="s">
        <v>112</v>
      </c>
      <c r="D24" s="214">
        <v>0</v>
      </c>
      <c r="E24" s="214">
        <v>0</v>
      </c>
      <c r="F24" s="178"/>
      <c r="G24" s="178"/>
      <c r="H24" s="129">
        <v>0</v>
      </c>
      <c r="I24" s="129">
        <v>0</v>
      </c>
      <c r="J24" s="129">
        <v>-47.14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29">
        <v>0</v>
      </c>
      <c r="S24" s="129">
        <v>0</v>
      </c>
      <c r="T24" s="129">
        <f t="shared" si="4"/>
        <v>-47.14</v>
      </c>
      <c r="V24" s="131">
        <f t="shared" si="5"/>
        <v>0</v>
      </c>
      <c r="W24" s="131">
        <f t="shared" si="1"/>
        <v>0</v>
      </c>
      <c r="X24" s="131">
        <f t="shared" si="6"/>
        <v>0</v>
      </c>
      <c r="Y24" s="131">
        <f t="shared" si="2"/>
        <v>0</v>
      </c>
      <c r="Z24" s="131">
        <f t="shared" si="2"/>
        <v>0</v>
      </c>
      <c r="AA24" s="131">
        <f t="shared" si="2"/>
        <v>0</v>
      </c>
      <c r="AB24" s="131">
        <f t="shared" si="2"/>
        <v>0</v>
      </c>
      <c r="AC24" s="131">
        <f t="shared" si="2"/>
        <v>0</v>
      </c>
      <c r="AD24" s="131">
        <f t="shared" si="2"/>
        <v>0</v>
      </c>
      <c r="AE24" s="131">
        <f t="shared" si="2"/>
        <v>0</v>
      </c>
      <c r="AF24" s="131">
        <f t="shared" si="2"/>
        <v>0</v>
      </c>
      <c r="AG24" s="131">
        <f t="shared" si="2"/>
        <v>0</v>
      </c>
      <c r="AH24" s="132">
        <f t="shared" si="7"/>
        <v>0</v>
      </c>
    </row>
    <row r="25" spans="1:34" outlineLevel="1" x14ac:dyDescent="0.25">
      <c r="A25" s="103" t="str">
        <f t="shared" si="3"/>
        <v>VashonResidential32RW1R</v>
      </c>
      <c r="B25" s="103" t="s">
        <v>113</v>
      </c>
      <c r="C25" s="103" t="s">
        <v>114</v>
      </c>
      <c r="D25" s="214">
        <v>0</v>
      </c>
      <c r="E25" s="214">
        <v>0</v>
      </c>
      <c r="F25" s="178"/>
      <c r="G25" s="178"/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29">
        <v>0</v>
      </c>
      <c r="S25" s="129">
        <v>0</v>
      </c>
      <c r="T25" s="129">
        <f t="shared" si="4"/>
        <v>0</v>
      </c>
      <c r="V25" s="131">
        <f t="shared" si="5"/>
        <v>0</v>
      </c>
      <c r="W25" s="131">
        <f t="shared" si="1"/>
        <v>0</v>
      </c>
      <c r="X25" s="131">
        <f t="shared" si="6"/>
        <v>0</v>
      </c>
      <c r="Y25" s="131">
        <f t="shared" si="2"/>
        <v>0</v>
      </c>
      <c r="Z25" s="131">
        <f t="shared" si="2"/>
        <v>0</v>
      </c>
      <c r="AA25" s="131">
        <f t="shared" si="2"/>
        <v>0</v>
      </c>
      <c r="AB25" s="131">
        <f t="shared" si="2"/>
        <v>0</v>
      </c>
      <c r="AC25" s="131">
        <f t="shared" si="2"/>
        <v>0</v>
      </c>
      <c r="AD25" s="131">
        <f t="shared" si="2"/>
        <v>0</v>
      </c>
      <c r="AE25" s="131">
        <f t="shared" si="2"/>
        <v>0</v>
      </c>
      <c r="AF25" s="131">
        <f t="shared" si="2"/>
        <v>0</v>
      </c>
      <c r="AG25" s="131">
        <f t="shared" si="2"/>
        <v>0</v>
      </c>
      <c r="AH25" s="132">
        <f t="shared" si="7"/>
        <v>0</v>
      </c>
    </row>
    <row r="26" spans="1:34" outlineLevel="1" x14ac:dyDescent="0.25">
      <c r="A26" s="103" t="str">
        <f t="shared" si="3"/>
        <v>VashonResidential32RW2</v>
      </c>
      <c r="B26" s="103" t="s">
        <v>115</v>
      </c>
      <c r="C26" s="103" t="s">
        <v>116</v>
      </c>
      <c r="D26" s="214">
        <v>28.7</v>
      </c>
      <c r="E26" s="214">
        <v>33.229999999999997</v>
      </c>
      <c r="F26" s="178"/>
      <c r="G26" s="178">
        <v>21</v>
      </c>
      <c r="H26" s="129">
        <v>9397.9750000000004</v>
      </c>
      <c r="I26" s="129">
        <v>9491.32</v>
      </c>
      <c r="J26" s="129">
        <v>9574.3850000000002</v>
      </c>
      <c r="K26" s="129">
        <v>9463.1850000000013</v>
      </c>
      <c r="L26" s="129">
        <v>9451.3349999999991</v>
      </c>
      <c r="M26" s="129">
        <v>9599.33</v>
      </c>
      <c r="N26" s="129">
        <v>9593.91</v>
      </c>
      <c r="O26" s="129">
        <v>9399.9449999999997</v>
      </c>
      <c r="P26" s="129">
        <v>9067.64</v>
      </c>
      <c r="Q26" s="129">
        <v>9243.66</v>
      </c>
      <c r="R26" s="129">
        <v>9218.7249999999985</v>
      </c>
      <c r="S26" s="129">
        <v>9387.1450000000004</v>
      </c>
      <c r="T26" s="129">
        <f t="shared" si="4"/>
        <v>112888.55500000001</v>
      </c>
      <c r="V26" s="131">
        <f t="shared" si="5"/>
        <v>327.45557491289202</v>
      </c>
      <c r="W26" s="131">
        <f t="shared" si="1"/>
        <v>330.7080139372822</v>
      </c>
      <c r="X26" s="131">
        <f t="shared" si="6"/>
        <v>288.12473668371956</v>
      </c>
      <c r="Y26" s="131">
        <f t="shared" si="6"/>
        <v>284.77836292506777</v>
      </c>
      <c r="Z26" s="131">
        <f t="shared" si="6"/>
        <v>284.42175744808907</v>
      </c>
      <c r="AA26" s="131">
        <f t="shared" si="6"/>
        <v>288.87541378272647</v>
      </c>
      <c r="AB26" s="131">
        <f t="shared" si="6"/>
        <v>288.71230815528139</v>
      </c>
      <c r="AC26" s="131">
        <f t="shared" si="6"/>
        <v>282.8752633162805</v>
      </c>
      <c r="AD26" s="131">
        <f t="shared" si="6"/>
        <v>272.87511284983452</v>
      </c>
      <c r="AE26" s="131">
        <f t="shared" si="6"/>
        <v>278.17213361420403</v>
      </c>
      <c r="AF26" s="131">
        <f t="shared" si="6"/>
        <v>277.42175744808907</v>
      </c>
      <c r="AG26" s="131">
        <f t="shared" si="6"/>
        <v>282.49006921456521</v>
      </c>
      <c r="AH26" s="132">
        <f t="shared" si="7"/>
        <v>290.57587535733592</v>
      </c>
    </row>
    <row r="27" spans="1:34" outlineLevel="1" x14ac:dyDescent="0.25">
      <c r="A27" s="103" t="str">
        <f t="shared" si="3"/>
        <v>VashonResidential32RW2R</v>
      </c>
      <c r="B27" s="103" t="s">
        <v>117</v>
      </c>
      <c r="C27" s="103" t="s">
        <v>118</v>
      </c>
      <c r="D27" s="214">
        <v>0</v>
      </c>
      <c r="E27" s="214">
        <v>0</v>
      </c>
      <c r="F27" s="178"/>
      <c r="G27" s="178"/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29">
        <v>0</v>
      </c>
      <c r="S27" s="129">
        <v>0</v>
      </c>
      <c r="T27" s="129">
        <f t="shared" si="4"/>
        <v>0</v>
      </c>
      <c r="V27" s="131">
        <f t="shared" si="5"/>
        <v>0</v>
      </c>
      <c r="W27" s="131">
        <f t="shared" si="1"/>
        <v>0</v>
      </c>
      <c r="X27" s="131">
        <f t="shared" si="6"/>
        <v>0</v>
      </c>
      <c r="Y27" s="131">
        <f t="shared" si="6"/>
        <v>0</v>
      </c>
      <c r="Z27" s="131">
        <f t="shared" si="6"/>
        <v>0</v>
      </c>
      <c r="AA27" s="131">
        <f t="shared" si="6"/>
        <v>0</v>
      </c>
      <c r="AB27" s="131">
        <f t="shared" si="6"/>
        <v>0</v>
      </c>
      <c r="AC27" s="131">
        <f t="shared" si="6"/>
        <v>0</v>
      </c>
      <c r="AD27" s="131">
        <f t="shared" si="6"/>
        <v>0</v>
      </c>
      <c r="AE27" s="131">
        <f t="shared" si="6"/>
        <v>0</v>
      </c>
      <c r="AF27" s="131">
        <f t="shared" si="6"/>
        <v>0</v>
      </c>
      <c r="AG27" s="131">
        <f t="shared" si="6"/>
        <v>0</v>
      </c>
      <c r="AH27" s="132">
        <f t="shared" si="7"/>
        <v>0</v>
      </c>
    </row>
    <row r="28" spans="1:34" outlineLevel="1" x14ac:dyDescent="0.25">
      <c r="A28" s="103" t="str">
        <f t="shared" si="3"/>
        <v>VashonResidential32RW2NR</v>
      </c>
      <c r="B28" s="103" t="s">
        <v>119</v>
      </c>
      <c r="C28" s="103" t="s">
        <v>120</v>
      </c>
      <c r="D28" s="214">
        <v>0</v>
      </c>
      <c r="E28" s="214">
        <v>0</v>
      </c>
      <c r="F28" s="178"/>
      <c r="G28" s="178"/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29">
        <v>0</v>
      </c>
      <c r="S28" s="129">
        <v>0</v>
      </c>
      <c r="T28" s="129">
        <f t="shared" si="4"/>
        <v>0</v>
      </c>
      <c r="V28" s="131">
        <f t="shared" si="5"/>
        <v>0</v>
      </c>
      <c r="W28" s="131">
        <f t="shared" si="1"/>
        <v>0</v>
      </c>
      <c r="X28" s="131">
        <f t="shared" si="6"/>
        <v>0</v>
      </c>
      <c r="Y28" s="131">
        <f t="shared" si="6"/>
        <v>0</v>
      </c>
      <c r="Z28" s="131">
        <f t="shared" si="6"/>
        <v>0</v>
      </c>
      <c r="AA28" s="131">
        <f t="shared" si="6"/>
        <v>0</v>
      </c>
      <c r="AB28" s="131">
        <f t="shared" si="6"/>
        <v>0</v>
      </c>
      <c r="AC28" s="131">
        <f t="shared" si="6"/>
        <v>0</v>
      </c>
      <c r="AD28" s="131">
        <f t="shared" si="6"/>
        <v>0</v>
      </c>
      <c r="AE28" s="131">
        <f t="shared" si="6"/>
        <v>0</v>
      </c>
      <c r="AF28" s="131">
        <f t="shared" si="6"/>
        <v>0</v>
      </c>
      <c r="AG28" s="131">
        <f t="shared" si="6"/>
        <v>0</v>
      </c>
      <c r="AH28" s="132">
        <f t="shared" si="7"/>
        <v>0</v>
      </c>
    </row>
    <row r="29" spans="1:34" outlineLevel="1" x14ac:dyDescent="0.25">
      <c r="A29" s="103" t="str">
        <f t="shared" si="3"/>
        <v>VashonResidential32RW3</v>
      </c>
      <c r="B29" s="103" t="s">
        <v>121</v>
      </c>
      <c r="C29" s="103" t="s">
        <v>122</v>
      </c>
      <c r="D29" s="214">
        <v>39.11</v>
      </c>
      <c r="E29" s="214">
        <v>45.45</v>
      </c>
      <c r="F29" s="178"/>
      <c r="G29" s="178">
        <v>21</v>
      </c>
      <c r="H29" s="129">
        <v>580.41000000000008</v>
      </c>
      <c r="I29" s="129">
        <v>602.21</v>
      </c>
      <c r="J29" s="129">
        <v>602.20999999999992</v>
      </c>
      <c r="K29" s="129">
        <v>565.80000000000007</v>
      </c>
      <c r="L29" s="129">
        <v>590.85</v>
      </c>
      <c r="M29" s="129">
        <v>624.93999999999994</v>
      </c>
      <c r="N29" s="129">
        <v>636.30499999999995</v>
      </c>
      <c r="O29" s="129">
        <v>659.02499999999998</v>
      </c>
      <c r="P29" s="129">
        <v>602.21</v>
      </c>
      <c r="Q29" s="129">
        <v>590.08500000000004</v>
      </c>
      <c r="R29" s="129">
        <v>568.23</v>
      </c>
      <c r="S29" s="129">
        <v>535.45000000000005</v>
      </c>
      <c r="T29" s="129">
        <f t="shared" si="4"/>
        <v>7157.7249999999995</v>
      </c>
      <c r="V29" s="131">
        <f t="shared" si="5"/>
        <v>14.840450012784457</v>
      </c>
      <c r="W29" s="131">
        <f t="shared" si="1"/>
        <v>15.397852211710561</v>
      </c>
      <c r="X29" s="131">
        <f t="shared" si="6"/>
        <v>13.249944994499447</v>
      </c>
      <c r="Y29" s="131">
        <f t="shared" si="6"/>
        <v>12.44884488448845</v>
      </c>
      <c r="Z29" s="131">
        <f t="shared" si="6"/>
        <v>13</v>
      </c>
      <c r="AA29" s="131">
        <f t="shared" si="6"/>
        <v>13.750055005500547</v>
      </c>
      <c r="AB29" s="131">
        <f t="shared" si="6"/>
        <v>14.000110011001098</v>
      </c>
      <c r="AC29" s="131">
        <f t="shared" si="6"/>
        <v>14.499999999999998</v>
      </c>
      <c r="AD29" s="131">
        <f t="shared" si="6"/>
        <v>13.249944994499449</v>
      </c>
      <c r="AE29" s="131">
        <f t="shared" si="6"/>
        <v>12.983168316831684</v>
      </c>
      <c r="AF29" s="131">
        <f t="shared" si="6"/>
        <v>12.502310231023102</v>
      </c>
      <c r="AG29" s="131">
        <f t="shared" si="6"/>
        <v>11.781078107810782</v>
      </c>
      <c r="AH29" s="132">
        <f t="shared" si="7"/>
        <v>13.475313230845797</v>
      </c>
    </row>
    <row r="30" spans="1:34" outlineLevel="1" x14ac:dyDescent="0.25">
      <c r="A30" s="103" t="str">
        <f t="shared" si="3"/>
        <v>VashonResidential32RW3NR</v>
      </c>
      <c r="B30" s="103" t="s">
        <v>123</v>
      </c>
      <c r="C30" s="103" t="s">
        <v>124</v>
      </c>
      <c r="D30" s="214">
        <v>0</v>
      </c>
      <c r="E30" s="214">
        <v>0</v>
      </c>
      <c r="F30" s="178"/>
      <c r="G30" s="178"/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v>0</v>
      </c>
      <c r="S30" s="129">
        <v>0</v>
      </c>
      <c r="T30" s="129">
        <f t="shared" si="4"/>
        <v>0</v>
      </c>
      <c r="V30" s="131">
        <f t="shared" si="5"/>
        <v>0</v>
      </c>
      <c r="W30" s="131">
        <f t="shared" si="1"/>
        <v>0</v>
      </c>
      <c r="X30" s="131">
        <f t="shared" si="6"/>
        <v>0</v>
      </c>
      <c r="Y30" s="131">
        <f t="shared" si="6"/>
        <v>0</v>
      </c>
      <c r="Z30" s="131">
        <f t="shared" si="6"/>
        <v>0</v>
      </c>
      <c r="AA30" s="131">
        <f t="shared" si="6"/>
        <v>0</v>
      </c>
      <c r="AB30" s="131">
        <f t="shared" si="6"/>
        <v>0</v>
      </c>
      <c r="AC30" s="131">
        <f t="shared" si="6"/>
        <v>0</v>
      </c>
      <c r="AD30" s="131">
        <f t="shared" si="6"/>
        <v>0</v>
      </c>
      <c r="AE30" s="131">
        <f t="shared" si="6"/>
        <v>0</v>
      </c>
      <c r="AF30" s="131">
        <f t="shared" si="6"/>
        <v>0</v>
      </c>
      <c r="AG30" s="131">
        <f t="shared" si="6"/>
        <v>0</v>
      </c>
      <c r="AH30" s="132">
        <f t="shared" si="7"/>
        <v>0</v>
      </c>
    </row>
    <row r="31" spans="1:34" outlineLevel="1" x14ac:dyDescent="0.25">
      <c r="A31" s="103" t="str">
        <f t="shared" si="3"/>
        <v>VashonResidential32RW4</v>
      </c>
      <c r="B31" s="103" t="s">
        <v>125</v>
      </c>
      <c r="C31" s="103" t="s">
        <v>126</v>
      </c>
      <c r="D31" s="214">
        <v>48.98</v>
      </c>
      <c r="E31" s="214">
        <v>56.93</v>
      </c>
      <c r="F31" s="178"/>
      <c r="G31" s="178">
        <v>21</v>
      </c>
      <c r="H31" s="129">
        <v>225.53</v>
      </c>
      <c r="I31" s="129">
        <v>227.72</v>
      </c>
      <c r="J31" s="129">
        <v>227.72</v>
      </c>
      <c r="K31" s="129">
        <v>227.72</v>
      </c>
      <c r="L31" s="129">
        <v>227.72</v>
      </c>
      <c r="M31" s="129">
        <v>227.72</v>
      </c>
      <c r="N31" s="129">
        <v>284.64999999999998</v>
      </c>
      <c r="O31" s="129">
        <v>284.64999999999998</v>
      </c>
      <c r="P31" s="129">
        <v>284.64999999999998</v>
      </c>
      <c r="Q31" s="129">
        <v>164.22</v>
      </c>
      <c r="R31" s="129">
        <v>218.96</v>
      </c>
      <c r="S31" s="129">
        <v>218.96</v>
      </c>
      <c r="T31" s="129">
        <f t="shared" si="4"/>
        <v>2820.2200000000003</v>
      </c>
      <c r="V31" s="131">
        <f t="shared" si="5"/>
        <v>4.6045324622294821</v>
      </c>
      <c r="W31" s="131">
        <f t="shared" si="1"/>
        <v>4.6492445896284202</v>
      </c>
      <c r="X31" s="131">
        <f t="shared" si="6"/>
        <v>4</v>
      </c>
      <c r="Y31" s="131">
        <f t="shared" si="6"/>
        <v>4</v>
      </c>
      <c r="Z31" s="131">
        <f t="shared" si="6"/>
        <v>4</v>
      </c>
      <c r="AA31" s="131">
        <f t="shared" si="6"/>
        <v>4</v>
      </c>
      <c r="AB31" s="131">
        <f t="shared" si="6"/>
        <v>5</v>
      </c>
      <c r="AC31" s="131">
        <f t="shared" si="6"/>
        <v>5</v>
      </c>
      <c r="AD31" s="131">
        <f t="shared" si="6"/>
        <v>5</v>
      </c>
      <c r="AE31" s="131">
        <f t="shared" si="6"/>
        <v>2.8845951168101176</v>
      </c>
      <c r="AF31" s="131">
        <f t="shared" si="6"/>
        <v>3.8461268224134906</v>
      </c>
      <c r="AG31" s="131">
        <f t="shared" si="6"/>
        <v>3.8461268224134906</v>
      </c>
      <c r="AH31" s="132">
        <f t="shared" si="7"/>
        <v>4.2358854844579161</v>
      </c>
    </row>
    <row r="32" spans="1:34" outlineLevel="1" x14ac:dyDescent="0.25">
      <c r="A32" s="103" t="str">
        <f t="shared" si="3"/>
        <v>VashonResidential32RW4NR</v>
      </c>
      <c r="B32" s="103" t="s">
        <v>127</v>
      </c>
      <c r="C32" s="103" t="s">
        <v>128</v>
      </c>
      <c r="D32" s="214">
        <v>0</v>
      </c>
      <c r="E32" s="214">
        <v>0</v>
      </c>
      <c r="F32" s="178"/>
      <c r="G32" s="178"/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29">
        <v>0</v>
      </c>
      <c r="S32" s="129">
        <v>0</v>
      </c>
      <c r="T32" s="129">
        <f t="shared" si="4"/>
        <v>0</v>
      </c>
      <c r="V32" s="131">
        <f t="shared" si="5"/>
        <v>0</v>
      </c>
      <c r="W32" s="131">
        <f t="shared" si="1"/>
        <v>0</v>
      </c>
      <c r="X32" s="131">
        <f t="shared" si="6"/>
        <v>0</v>
      </c>
      <c r="Y32" s="131">
        <f t="shared" si="6"/>
        <v>0</v>
      </c>
      <c r="Z32" s="131">
        <f t="shared" si="6"/>
        <v>0</v>
      </c>
      <c r="AA32" s="131">
        <f t="shared" si="6"/>
        <v>0</v>
      </c>
      <c r="AB32" s="131">
        <f t="shared" si="6"/>
        <v>0</v>
      </c>
      <c r="AC32" s="131">
        <f t="shared" si="6"/>
        <v>0</v>
      </c>
      <c r="AD32" s="131">
        <f t="shared" si="6"/>
        <v>0</v>
      </c>
      <c r="AE32" s="131">
        <f t="shared" si="6"/>
        <v>0</v>
      </c>
      <c r="AF32" s="131">
        <f t="shared" si="6"/>
        <v>0</v>
      </c>
      <c r="AG32" s="131">
        <f t="shared" si="6"/>
        <v>0</v>
      </c>
      <c r="AH32" s="132">
        <f t="shared" si="7"/>
        <v>0</v>
      </c>
    </row>
    <row r="33" spans="1:34" outlineLevel="1" x14ac:dyDescent="0.25">
      <c r="A33" s="103" t="str">
        <f t="shared" si="3"/>
        <v>VashonResidential32RW5</v>
      </c>
      <c r="B33" s="103" t="s">
        <v>129</v>
      </c>
      <c r="C33" s="103" t="s">
        <v>130</v>
      </c>
      <c r="D33" s="214">
        <v>0</v>
      </c>
      <c r="E33" s="214">
        <v>0</v>
      </c>
      <c r="F33" s="178"/>
      <c r="G33" s="178"/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f t="shared" si="4"/>
        <v>0</v>
      </c>
      <c r="V33" s="131">
        <f t="shared" si="5"/>
        <v>0</v>
      </c>
      <c r="W33" s="131">
        <f t="shared" si="1"/>
        <v>0</v>
      </c>
      <c r="X33" s="131">
        <f t="shared" si="6"/>
        <v>0</v>
      </c>
      <c r="Y33" s="131">
        <f t="shared" si="6"/>
        <v>0</v>
      </c>
      <c r="Z33" s="131">
        <f t="shared" si="6"/>
        <v>0</v>
      </c>
      <c r="AA33" s="131">
        <f t="shared" si="6"/>
        <v>0</v>
      </c>
      <c r="AB33" s="131">
        <f t="shared" si="6"/>
        <v>0</v>
      </c>
      <c r="AC33" s="131">
        <f t="shared" si="6"/>
        <v>0</v>
      </c>
      <c r="AD33" s="131">
        <f t="shared" si="6"/>
        <v>0</v>
      </c>
      <c r="AE33" s="131">
        <f t="shared" si="6"/>
        <v>0</v>
      </c>
      <c r="AF33" s="131">
        <f t="shared" si="6"/>
        <v>0</v>
      </c>
      <c r="AG33" s="131">
        <f t="shared" si="6"/>
        <v>0</v>
      </c>
      <c r="AH33" s="132">
        <f t="shared" si="7"/>
        <v>0</v>
      </c>
    </row>
    <row r="34" spans="1:34" outlineLevel="1" x14ac:dyDescent="0.25">
      <c r="A34" s="103" t="str">
        <f t="shared" si="3"/>
        <v>VashonResidential32RW5NR</v>
      </c>
      <c r="B34" s="103" t="s">
        <v>131</v>
      </c>
      <c r="C34" s="103" t="s">
        <v>132</v>
      </c>
      <c r="D34" s="214">
        <v>0</v>
      </c>
      <c r="E34" s="214">
        <v>0</v>
      </c>
      <c r="F34" s="178"/>
      <c r="G34" s="178"/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29">
        <v>0</v>
      </c>
      <c r="S34" s="129">
        <v>0</v>
      </c>
      <c r="T34" s="129">
        <f t="shared" si="4"/>
        <v>0</v>
      </c>
      <c r="V34" s="131">
        <f t="shared" si="5"/>
        <v>0</v>
      </c>
      <c r="W34" s="131">
        <f t="shared" si="1"/>
        <v>0</v>
      </c>
      <c r="X34" s="131">
        <f t="shared" si="6"/>
        <v>0</v>
      </c>
      <c r="Y34" s="131">
        <f t="shared" si="6"/>
        <v>0</v>
      </c>
      <c r="Z34" s="131">
        <f t="shared" si="6"/>
        <v>0</v>
      </c>
      <c r="AA34" s="131">
        <f t="shared" si="6"/>
        <v>0</v>
      </c>
      <c r="AB34" s="131">
        <f t="shared" si="6"/>
        <v>0</v>
      </c>
      <c r="AC34" s="131">
        <f t="shared" si="6"/>
        <v>0</v>
      </c>
      <c r="AD34" s="131">
        <f t="shared" si="6"/>
        <v>0</v>
      </c>
      <c r="AE34" s="131">
        <f t="shared" si="6"/>
        <v>0</v>
      </c>
      <c r="AF34" s="131">
        <f t="shared" si="6"/>
        <v>0</v>
      </c>
      <c r="AG34" s="131">
        <f t="shared" si="6"/>
        <v>0</v>
      </c>
      <c r="AH34" s="132">
        <f t="shared" si="7"/>
        <v>0</v>
      </c>
    </row>
    <row r="35" spans="1:34" outlineLevel="1" x14ac:dyDescent="0.25">
      <c r="A35" s="103" t="str">
        <f t="shared" si="3"/>
        <v>VashonResidential32RW6</v>
      </c>
      <c r="B35" s="103" t="s">
        <v>133</v>
      </c>
      <c r="C35" s="103" t="s">
        <v>134</v>
      </c>
      <c r="D35" s="214">
        <v>0</v>
      </c>
      <c r="E35" s="214">
        <v>0</v>
      </c>
      <c r="F35" s="178"/>
      <c r="G35" s="178"/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29">
        <v>0</v>
      </c>
      <c r="S35" s="129">
        <v>0</v>
      </c>
      <c r="T35" s="129">
        <f t="shared" si="4"/>
        <v>0</v>
      </c>
      <c r="V35" s="131">
        <f t="shared" si="5"/>
        <v>0</v>
      </c>
      <c r="W35" s="131">
        <f t="shared" si="1"/>
        <v>0</v>
      </c>
      <c r="X35" s="131">
        <f t="shared" si="6"/>
        <v>0</v>
      </c>
      <c r="Y35" s="131">
        <f t="shared" si="6"/>
        <v>0</v>
      </c>
      <c r="Z35" s="131">
        <f t="shared" si="6"/>
        <v>0</v>
      </c>
      <c r="AA35" s="131">
        <f t="shared" si="6"/>
        <v>0</v>
      </c>
      <c r="AB35" s="131">
        <f t="shared" si="6"/>
        <v>0</v>
      </c>
      <c r="AC35" s="131">
        <f t="shared" si="6"/>
        <v>0</v>
      </c>
      <c r="AD35" s="131">
        <f t="shared" si="6"/>
        <v>0</v>
      </c>
      <c r="AE35" s="131">
        <f t="shared" si="6"/>
        <v>0</v>
      </c>
      <c r="AF35" s="131">
        <f t="shared" si="6"/>
        <v>0</v>
      </c>
      <c r="AG35" s="131">
        <f t="shared" si="6"/>
        <v>0</v>
      </c>
      <c r="AH35" s="132">
        <f t="shared" si="7"/>
        <v>0</v>
      </c>
    </row>
    <row r="36" spans="1:34" outlineLevel="1" x14ac:dyDescent="0.25">
      <c r="A36" s="103" t="str">
        <f t="shared" si="3"/>
        <v>VashonResidential35RM1</v>
      </c>
      <c r="B36" s="103" t="s">
        <v>135</v>
      </c>
      <c r="C36" s="103" t="s">
        <v>136</v>
      </c>
      <c r="D36" s="214">
        <v>0</v>
      </c>
      <c r="E36" s="214">
        <v>0</v>
      </c>
      <c r="F36" s="178"/>
      <c r="G36" s="178"/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29">
        <v>0</v>
      </c>
      <c r="S36" s="129">
        <v>0</v>
      </c>
      <c r="T36" s="129">
        <f t="shared" si="4"/>
        <v>0</v>
      </c>
      <c r="V36" s="131">
        <f t="shared" si="5"/>
        <v>0</v>
      </c>
      <c r="W36" s="131">
        <f t="shared" si="1"/>
        <v>0</v>
      </c>
      <c r="X36" s="131">
        <f t="shared" si="6"/>
        <v>0</v>
      </c>
      <c r="Y36" s="131">
        <f t="shared" si="6"/>
        <v>0</v>
      </c>
      <c r="Z36" s="131">
        <f t="shared" si="6"/>
        <v>0</v>
      </c>
      <c r="AA36" s="131">
        <f t="shared" si="6"/>
        <v>0</v>
      </c>
      <c r="AB36" s="131">
        <f t="shared" si="6"/>
        <v>0</v>
      </c>
      <c r="AC36" s="131">
        <f t="shared" si="6"/>
        <v>0</v>
      </c>
      <c r="AD36" s="131">
        <f t="shared" si="6"/>
        <v>0</v>
      </c>
      <c r="AE36" s="131">
        <f t="shared" si="6"/>
        <v>0</v>
      </c>
      <c r="AF36" s="131">
        <f t="shared" si="6"/>
        <v>0</v>
      </c>
      <c r="AG36" s="131">
        <f t="shared" si="6"/>
        <v>0</v>
      </c>
      <c r="AH36" s="132">
        <f t="shared" si="7"/>
        <v>0</v>
      </c>
    </row>
    <row r="37" spans="1:34" outlineLevel="1" x14ac:dyDescent="0.25">
      <c r="A37" s="103" t="str">
        <f t="shared" si="3"/>
        <v>VashonResidential35RW1N</v>
      </c>
      <c r="B37" s="103" t="s">
        <v>137</v>
      </c>
      <c r="C37" s="103" t="s">
        <v>138</v>
      </c>
      <c r="D37" s="214">
        <v>0</v>
      </c>
      <c r="E37" s="214">
        <v>0</v>
      </c>
      <c r="F37" s="178"/>
      <c r="G37" s="178"/>
      <c r="H37" s="129">
        <v>0</v>
      </c>
      <c r="I37" s="129">
        <v>0</v>
      </c>
      <c r="J37" s="129">
        <v>0</v>
      </c>
      <c r="K37" s="129">
        <v>0</v>
      </c>
      <c r="L37" s="129">
        <v>0</v>
      </c>
      <c r="M37" s="129">
        <v>0</v>
      </c>
      <c r="N37" s="129">
        <v>0</v>
      </c>
      <c r="O37" s="129">
        <v>0</v>
      </c>
      <c r="P37" s="129">
        <v>0</v>
      </c>
      <c r="Q37" s="129">
        <v>0</v>
      </c>
      <c r="R37" s="129">
        <v>0</v>
      </c>
      <c r="S37" s="129">
        <v>0</v>
      </c>
      <c r="T37" s="129">
        <f t="shared" si="4"/>
        <v>0</v>
      </c>
      <c r="V37" s="131">
        <f t="shared" si="5"/>
        <v>0</v>
      </c>
      <c r="W37" s="131">
        <f t="shared" si="1"/>
        <v>0</v>
      </c>
      <c r="X37" s="131">
        <f t="shared" si="6"/>
        <v>0</v>
      </c>
      <c r="Y37" s="131">
        <f t="shared" si="6"/>
        <v>0</v>
      </c>
      <c r="Z37" s="131">
        <f t="shared" si="6"/>
        <v>0</v>
      </c>
      <c r="AA37" s="131">
        <f t="shared" si="6"/>
        <v>0</v>
      </c>
      <c r="AB37" s="131">
        <f t="shared" si="6"/>
        <v>0</v>
      </c>
      <c r="AC37" s="131">
        <f t="shared" si="6"/>
        <v>0</v>
      </c>
      <c r="AD37" s="131">
        <f t="shared" si="6"/>
        <v>0</v>
      </c>
      <c r="AE37" s="131">
        <f t="shared" si="6"/>
        <v>0</v>
      </c>
      <c r="AF37" s="131">
        <f t="shared" si="6"/>
        <v>0</v>
      </c>
      <c r="AG37" s="131">
        <f t="shared" si="6"/>
        <v>0</v>
      </c>
      <c r="AH37" s="132">
        <f t="shared" si="7"/>
        <v>0</v>
      </c>
    </row>
    <row r="38" spans="1:34" outlineLevel="1" x14ac:dyDescent="0.25">
      <c r="A38" s="103" t="str">
        <f t="shared" si="3"/>
        <v>VashonResidential35RW1R</v>
      </c>
      <c r="B38" s="103" t="s">
        <v>139</v>
      </c>
      <c r="C38" s="103" t="s">
        <v>140</v>
      </c>
      <c r="D38" s="214">
        <v>0</v>
      </c>
      <c r="E38" s="214">
        <v>0</v>
      </c>
      <c r="F38" s="178"/>
      <c r="G38" s="178"/>
      <c r="H38" s="129">
        <v>0</v>
      </c>
      <c r="I38" s="129">
        <v>0</v>
      </c>
      <c r="J38" s="129">
        <v>0</v>
      </c>
      <c r="K38" s="129">
        <v>0</v>
      </c>
      <c r="L38" s="129">
        <v>0</v>
      </c>
      <c r="M38" s="129">
        <v>0</v>
      </c>
      <c r="N38" s="129">
        <v>0</v>
      </c>
      <c r="O38" s="129">
        <v>0</v>
      </c>
      <c r="P38" s="129">
        <v>0</v>
      </c>
      <c r="Q38" s="129">
        <v>0</v>
      </c>
      <c r="R38" s="129">
        <v>0</v>
      </c>
      <c r="S38" s="129">
        <v>0</v>
      </c>
      <c r="T38" s="129">
        <f t="shared" si="4"/>
        <v>0</v>
      </c>
      <c r="V38" s="131">
        <f t="shared" si="5"/>
        <v>0</v>
      </c>
      <c r="W38" s="131">
        <f t="shared" si="1"/>
        <v>0</v>
      </c>
      <c r="X38" s="131">
        <f t="shared" si="6"/>
        <v>0</v>
      </c>
      <c r="Y38" s="131">
        <f t="shared" si="6"/>
        <v>0</v>
      </c>
      <c r="Z38" s="131">
        <f t="shared" si="6"/>
        <v>0</v>
      </c>
      <c r="AA38" s="131">
        <f t="shared" si="6"/>
        <v>0</v>
      </c>
      <c r="AB38" s="131">
        <f t="shared" si="6"/>
        <v>0</v>
      </c>
      <c r="AC38" s="131">
        <f t="shared" si="6"/>
        <v>0</v>
      </c>
      <c r="AD38" s="131">
        <f t="shared" si="6"/>
        <v>0</v>
      </c>
      <c r="AE38" s="131">
        <f t="shared" si="6"/>
        <v>0</v>
      </c>
      <c r="AF38" s="131">
        <f t="shared" si="6"/>
        <v>0</v>
      </c>
      <c r="AG38" s="131">
        <f t="shared" si="6"/>
        <v>0</v>
      </c>
      <c r="AH38" s="132">
        <f t="shared" si="7"/>
        <v>0</v>
      </c>
    </row>
    <row r="39" spans="1:34" outlineLevel="1" x14ac:dyDescent="0.25">
      <c r="A39" s="103" t="str">
        <f t="shared" si="3"/>
        <v>VashonResidential64RW1N</v>
      </c>
      <c r="B39" s="103" t="s">
        <v>141</v>
      </c>
      <c r="C39" s="103" t="s">
        <v>142</v>
      </c>
      <c r="D39" s="214">
        <v>0</v>
      </c>
      <c r="E39" s="214">
        <v>0</v>
      </c>
      <c r="F39" s="178"/>
      <c r="G39" s="178"/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29">
        <v>0</v>
      </c>
      <c r="S39" s="129">
        <v>0</v>
      </c>
      <c r="T39" s="129">
        <f t="shared" si="4"/>
        <v>0</v>
      </c>
      <c r="V39" s="131">
        <f t="shared" si="5"/>
        <v>0</v>
      </c>
      <c r="W39" s="131">
        <f t="shared" si="1"/>
        <v>0</v>
      </c>
      <c r="X39" s="131">
        <f t="shared" si="6"/>
        <v>0</v>
      </c>
      <c r="Y39" s="131">
        <f t="shared" si="6"/>
        <v>0</v>
      </c>
      <c r="Z39" s="131">
        <f t="shared" si="6"/>
        <v>0</v>
      </c>
      <c r="AA39" s="131">
        <f t="shared" si="6"/>
        <v>0</v>
      </c>
      <c r="AB39" s="131">
        <f t="shared" si="6"/>
        <v>0</v>
      </c>
      <c r="AC39" s="131">
        <f t="shared" si="6"/>
        <v>0</v>
      </c>
      <c r="AD39" s="131">
        <f t="shared" si="6"/>
        <v>0</v>
      </c>
      <c r="AE39" s="131">
        <f t="shared" si="6"/>
        <v>0</v>
      </c>
      <c r="AF39" s="131">
        <f t="shared" si="6"/>
        <v>0</v>
      </c>
      <c r="AG39" s="131">
        <f t="shared" si="6"/>
        <v>0</v>
      </c>
      <c r="AH39" s="132">
        <f t="shared" si="7"/>
        <v>0</v>
      </c>
    </row>
    <row r="40" spans="1:34" outlineLevel="1" x14ac:dyDescent="0.25">
      <c r="A40" s="103" t="str">
        <f t="shared" si="3"/>
        <v>VashonResidential64RW1R</v>
      </c>
      <c r="B40" s="103" t="s">
        <v>143</v>
      </c>
      <c r="C40" s="103" t="s">
        <v>144</v>
      </c>
      <c r="D40" s="214">
        <v>0</v>
      </c>
      <c r="E40" s="214">
        <v>0</v>
      </c>
      <c r="F40" s="178"/>
      <c r="G40" s="178"/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29">
        <v>0</v>
      </c>
      <c r="S40" s="129">
        <v>0</v>
      </c>
      <c r="T40" s="129">
        <f t="shared" si="4"/>
        <v>0</v>
      </c>
      <c r="V40" s="131">
        <f t="shared" si="5"/>
        <v>0</v>
      </c>
      <c r="W40" s="131">
        <f t="shared" si="1"/>
        <v>0</v>
      </c>
      <c r="X40" s="131">
        <f t="shared" si="6"/>
        <v>0</v>
      </c>
      <c r="Y40" s="131">
        <f t="shared" si="6"/>
        <v>0</v>
      </c>
      <c r="Z40" s="131">
        <f t="shared" si="6"/>
        <v>0</v>
      </c>
      <c r="AA40" s="131">
        <f t="shared" si="6"/>
        <v>0</v>
      </c>
      <c r="AB40" s="131">
        <f t="shared" si="6"/>
        <v>0</v>
      </c>
      <c r="AC40" s="131">
        <f t="shared" si="6"/>
        <v>0</v>
      </c>
      <c r="AD40" s="131">
        <f t="shared" si="6"/>
        <v>0</v>
      </c>
      <c r="AE40" s="131">
        <f t="shared" si="6"/>
        <v>0</v>
      </c>
      <c r="AF40" s="131">
        <f t="shared" si="6"/>
        <v>0</v>
      </c>
      <c r="AG40" s="131">
        <f t="shared" si="6"/>
        <v>0</v>
      </c>
      <c r="AH40" s="132">
        <f t="shared" si="7"/>
        <v>0</v>
      </c>
    </row>
    <row r="41" spans="1:34" outlineLevel="1" x14ac:dyDescent="0.25">
      <c r="A41" s="103" t="str">
        <f t="shared" si="3"/>
        <v>VashonResidential65RM1</v>
      </c>
      <c r="B41" s="103" t="s">
        <v>145</v>
      </c>
      <c r="C41" s="103" t="s">
        <v>146</v>
      </c>
      <c r="D41" s="214">
        <v>0</v>
      </c>
      <c r="E41" s="214">
        <v>0</v>
      </c>
      <c r="F41" s="178"/>
      <c r="G41" s="178"/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29">
        <v>0</v>
      </c>
      <c r="S41" s="129">
        <v>0</v>
      </c>
      <c r="T41" s="129">
        <f t="shared" si="4"/>
        <v>0</v>
      </c>
      <c r="V41" s="131">
        <f t="shared" si="5"/>
        <v>0</v>
      </c>
      <c r="W41" s="131">
        <f t="shared" si="1"/>
        <v>0</v>
      </c>
      <c r="X41" s="131">
        <f t="shared" si="6"/>
        <v>0</v>
      </c>
      <c r="Y41" s="131">
        <f t="shared" si="6"/>
        <v>0</v>
      </c>
      <c r="Z41" s="131">
        <f t="shared" si="6"/>
        <v>0</v>
      </c>
      <c r="AA41" s="131">
        <f t="shared" si="6"/>
        <v>0</v>
      </c>
      <c r="AB41" s="131">
        <f t="shared" si="6"/>
        <v>0</v>
      </c>
      <c r="AC41" s="131">
        <f t="shared" si="6"/>
        <v>0</v>
      </c>
      <c r="AD41" s="131">
        <f t="shared" si="6"/>
        <v>0</v>
      </c>
      <c r="AE41" s="131">
        <f t="shared" si="6"/>
        <v>0</v>
      </c>
      <c r="AF41" s="131">
        <f t="shared" si="6"/>
        <v>0</v>
      </c>
      <c r="AG41" s="131">
        <f t="shared" si="6"/>
        <v>0</v>
      </c>
      <c r="AH41" s="132">
        <f t="shared" si="7"/>
        <v>0</v>
      </c>
    </row>
    <row r="42" spans="1:34" outlineLevel="1" x14ac:dyDescent="0.25">
      <c r="A42" s="103" t="str">
        <f t="shared" si="3"/>
        <v>VashonResidential65RW1N</v>
      </c>
      <c r="B42" s="103" t="s">
        <v>147</v>
      </c>
      <c r="C42" s="103" t="s">
        <v>148</v>
      </c>
      <c r="D42" s="214">
        <v>0</v>
      </c>
      <c r="E42" s="214">
        <v>0</v>
      </c>
      <c r="F42" s="178"/>
      <c r="G42" s="178"/>
      <c r="H42" s="129">
        <v>0</v>
      </c>
      <c r="I42" s="129">
        <v>0</v>
      </c>
      <c r="J42" s="129">
        <v>0</v>
      </c>
      <c r="K42" s="129">
        <v>0</v>
      </c>
      <c r="L42" s="129">
        <v>0</v>
      </c>
      <c r="M42" s="129">
        <v>0</v>
      </c>
      <c r="N42" s="129">
        <v>0</v>
      </c>
      <c r="O42" s="129">
        <v>0</v>
      </c>
      <c r="P42" s="129">
        <v>0</v>
      </c>
      <c r="Q42" s="129">
        <v>0</v>
      </c>
      <c r="R42" s="129">
        <v>0</v>
      </c>
      <c r="S42" s="129">
        <v>0</v>
      </c>
      <c r="T42" s="129">
        <f t="shared" si="4"/>
        <v>0</v>
      </c>
      <c r="V42" s="131">
        <f t="shared" si="5"/>
        <v>0</v>
      </c>
      <c r="W42" s="131">
        <f t="shared" si="1"/>
        <v>0</v>
      </c>
      <c r="X42" s="131">
        <f t="shared" si="6"/>
        <v>0</v>
      </c>
      <c r="Y42" s="131">
        <f t="shared" si="6"/>
        <v>0</v>
      </c>
      <c r="Z42" s="131">
        <f t="shared" si="6"/>
        <v>0</v>
      </c>
      <c r="AA42" s="131">
        <f t="shared" si="6"/>
        <v>0</v>
      </c>
      <c r="AB42" s="131">
        <f t="shared" si="6"/>
        <v>0</v>
      </c>
      <c r="AC42" s="131">
        <f t="shared" si="6"/>
        <v>0</v>
      </c>
      <c r="AD42" s="131">
        <f t="shared" si="6"/>
        <v>0</v>
      </c>
      <c r="AE42" s="131">
        <f t="shared" si="6"/>
        <v>0</v>
      </c>
      <c r="AF42" s="131">
        <f t="shared" si="6"/>
        <v>0</v>
      </c>
      <c r="AG42" s="131">
        <f t="shared" si="6"/>
        <v>0</v>
      </c>
      <c r="AH42" s="132">
        <f t="shared" si="7"/>
        <v>0</v>
      </c>
    </row>
    <row r="43" spans="1:34" outlineLevel="1" x14ac:dyDescent="0.25">
      <c r="A43" s="103" t="str">
        <f t="shared" si="3"/>
        <v>VashonResidential65RW1R</v>
      </c>
      <c r="B43" s="103" t="s">
        <v>149</v>
      </c>
      <c r="C43" s="103" t="s">
        <v>150</v>
      </c>
      <c r="D43" s="214">
        <v>0</v>
      </c>
      <c r="E43" s="214">
        <v>0</v>
      </c>
      <c r="F43" s="178"/>
      <c r="G43" s="178"/>
      <c r="H43" s="129">
        <v>0</v>
      </c>
      <c r="I43" s="129">
        <v>0</v>
      </c>
      <c r="J43" s="129">
        <v>0</v>
      </c>
      <c r="K43" s="129">
        <v>0</v>
      </c>
      <c r="L43" s="129">
        <v>0</v>
      </c>
      <c r="M43" s="129">
        <v>0</v>
      </c>
      <c r="N43" s="129">
        <v>0</v>
      </c>
      <c r="O43" s="129">
        <v>0</v>
      </c>
      <c r="P43" s="129">
        <v>0</v>
      </c>
      <c r="Q43" s="129">
        <v>0</v>
      </c>
      <c r="R43" s="129">
        <v>0</v>
      </c>
      <c r="S43" s="129">
        <v>0</v>
      </c>
      <c r="T43" s="129">
        <f t="shared" si="4"/>
        <v>0</v>
      </c>
      <c r="V43" s="131">
        <f t="shared" si="5"/>
        <v>0</v>
      </c>
      <c r="W43" s="131">
        <f t="shared" si="1"/>
        <v>0</v>
      </c>
      <c r="X43" s="131">
        <f t="shared" si="6"/>
        <v>0</v>
      </c>
      <c r="Y43" s="131">
        <f t="shared" si="6"/>
        <v>0</v>
      </c>
      <c r="Z43" s="131">
        <f t="shared" si="6"/>
        <v>0</v>
      </c>
      <c r="AA43" s="131">
        <f t="shared" si="6"/>
        <v>0</v>
      </c>
      <c r="AB43" s="131">
        <f t="shared" si="6"/>
        <v>0</v>
      </c>
      <c r="AC43" s="131">
        <f t="shared" si="6"/>
        <v>0</v>
      </c>
      <c r="AD43" s="131">
        <f t="shared" si="6"/>
        <v>0</v>
      </c>
      <c r="AE43" s="131">
        <f t="shared" si="6"/>
        <v>0</v>
      </c>
      <c r="AF43" s="131">
        <f t="shared" si="6"/>
        <v>0</v>
      </c>
      <c r="AG43" s="131">
        <f t="shared" si="6"/>
        <v>0</v>
      </c>
      <c r="AH43" s="132">
        <f t="shared" si="7"/>
        <v>0</v>
      </c>
    </row>
    <row r="44" spans="1:34" outlineLevel="1" x14ac:dyDescent="0.25">
      <c r="A44" s="103" t="str">
        <f t="shared" si="3"/>
        <v>VashonResidential95RM1</v>
      </c>
      <c r="B44" s="103" t="s">
        <v>151</v>
      </c>
      <c r="C44" s="103" t="s">
        <v>152</v>
      </c>
      <c r="D44" s="214">
        <v>0</v>
      </c>
      <c r="E44" s="214">
        <v>0</v>
      </c>
      <c r="F44" s="178"/>
      <c r="G44" s="178"/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29">
        <v>0</v>
      </c>
      <c r="S44" s="129">
        <v>0</v>
      </c>
      <c r="T44" s="129">
        <f t="shared" si="4"/>
        <v>0</v>
      </c>
      <c r="V44" s="131">
        <f t="shared" si="5"/>
        <v>0</v>
      </c>
      <c r="W44" s="131">
        <f t="shared" si="1"/>
        <v>0</v>
      </c>
      <c r="X44" s="131">
        <f t="shared" si="6"/>
        <v>0</v>
      </c>
      <c r="Y44" s="131">
        <f t="shared" si="6"/>
        <v>0</v>
      </c>
      <c r="Z44" s="131">
        <f t="shared" si="6"/>
        <v>0</v>
      </c>
      <c r="AA44" s="131">
        <f t="shared" si="6"/>
        <v>0</v>
      </c>
      <c r="AB44" s="131">
        <f t="shared" si="6"/>
        <v>0</v>
      </c>
      <c r="AC44" s="131">
        <f t="shared" si="6"/>
        <v>0</v>
      </c>
      <c r="AD44" s="131">
        <f t="shared" si="6"/>
        <v>0</v>
      </c>
      <c r="AE44" s="131">
        <f t="shared" si="6"/>
        <v>0</v>
      </c>
      <c r="AF44" s="131">
        <f t="shared" si="6"/>
        <v>0</v>
      </c>
      <c r="AG44" s="131">
        <f t="shared" si="6"/>
        <v>0</v>
      </c>
      <c r="AH44" s="132">
        <f t="shared" si="7"/>
        <v>0</v>
      </c>
    </row>
    <row r="45" spans="1:34" outlineLevel="1" x14ac:dyDescent="0.25">
      <c r="A45" s="103" t="str">
        <f t="shared" si="3"/>
        <v>VashonResidential95RW1N</v>
      </c>
      <c r="B45" s="103" t="s">
        <v>153</v>
      </c>
      <c r="C45" s="103" t="s">
        <v>154</v>
      </c>
      <c r="D45" s="214">
        <v>0</v>
      </c>
      <c r="E45" s="214">
        <v>0</v>
      </c>
      <c r="F45" s="178"/>
      <c r="G45" s="178"/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9">
        <v>0</v>
      </c>
      <c r="O45" s="129">
        <v>0</v>
      </c>
      <c r="P45" s="129">
        <v>0</v>
      </c>
      <c r="Q45" s="129">
        <v>0</v>
      </c>
      <c r="R45" s="129">
        <v>0</v>
      </c>
      <c r="S45" s="129">
        <v>0</v>
      </c>
      <c r="T45" s="129">
        <f t="shared" si="4"/>
        <v>0</v>
      </c>
      <c r="V45" s="131">
        <f t="shared" si="5"/>
        <v>0</v>
      </c>
      <c r="W45" s="131">
        <f t="shared" si="1"/>
        <v>0</v>
      </c>
      <c r="X45" s="131">
        <f t="shared" si="6"/>
        <v>0</v>
      </c>
      <c r="Y45" s="131">
        <f t="shared" si="6"/>
        <v>0</v>
      </c>
      <c r="Z45" s="131">
        <f t="shared" si="6"/>
        <v>0</v>
      </c>
      <c r="AA45" s="131">
        <f t="shared" si="6"/>
        <v>0</v>
      </c>
      <c r="AB45" s="131">
        <f t="shared" si="6"/>
        <v>0</v>
      </c>
      <c r="AC45" s="131">
        <f t="shared" si="6"/>
        <v>0</v>
      </c>
      <c r="AD45" s="131">
        <f t="shared" si="6"/>
        <v>0</v>
      </c>
      <c r="AE45" s="131">
        <f t="shared" si="6"/>
        <v>0</v>
      </c>
      <c r="AF45" s="131">
        <f t="shared" si="6"/>
        <v>0</v>
      </c>
      <c r="AG45" s="131">
        <f t="shared" si="6"/>
        <v>0</v>
      </c>
      <c r="AH45" s="132">
        <f t="shared" si="7"/>
        <v>0</v>
      </c>
    </row>
    <row r="46" spans="1:34" outlineLevel="1" x14ac:dyDescent="0.25">
      <c r="A46" s="103" t="str">
        <f t="shared" si="3"/>
        <v>VashonResidential95RW1R</v>
      </c>
      <c r="B46" s="103" t="s">
        <v>155</v>
      </c>
      <c r="C46" s="103" t="s">
        <v>156</v>
      </c>
      <c r="D46" s="214">
        <v>0</v>
      </c>
      <c r="E46" s="214">
        <v>0</v>
      </c>
      <c r="F46" s="178"/>
      <c r="G46" s="178"/>
      <c r="H46" s="129">
        <v>0</v>
      </c>
      <c r="I46" s="129">
        <v>0</v>
      </c>
      <c r="J46" s="129">
        <v>0</v>
      </c>
      <c r="K46" s="129">
        <v>0</v>
      </c>
      <c r="L46" s="129">
        <v>0</v>
      </c>
      <c r="M46" s="129">
        <v>0</v>
      </c>
      <c r="N46" s="129">
        <v>0</v>
      </c>
      <c r="O46" s="129">
        <v>0</v>
      </c>
      <c r="P46" s="129">
        <v>0</v>
      </c>
      <c r="Q46" s="129">
        <v>0</v>
      </c>
      <c r="R46" s="129">
        <v>0</v>
      </c>
      <c r="S46" s="129">
        <v>0</v>
      </c>
      <c r="T46" s="129">
        <f t="shared" si="4"/>
        <v>0</v>
      </c>
      <c r="V46" s="131">
        <f t="shared" si="5"/>
        <v>0</v>
      </c>
      <c r="W46" s="131">
        <f t="shared" si="1"/>
        <v>0</v>
      </c>
      <c r="X46" s="131">
        <f t="shared" si="6"/>
        <v>0</v>
      </c>
      <c r="Y46" s="131">
        <f t="shared" si="6"/>
        <v>0</v>
      </c>
      <c r="Z46" s="131">
        <f t="shared" si="6"/>
        <v>0</v>
      </c>
      <c r="AA46" s="131">
        <f t="shared" si="6"/>
        <v>0</v>
      </c>
      <c r="AB46" s="131">
        <f t="shared" si="6"/>
        <v>0</v>
      </c>
      <c r="AC46" s="131">
        <f t="shared" si="6"/>
        <v>0</v>
      </c>
      <c r="AD46" s="131">
        <f t="shared" si="6"/>
        <v>0</v>
      </c>
      <c r="AE46" s="131">
        <f t="shared" si="6"/>
        <v>0</v>
      </c>
      <c r="AF46" s="131">
        <f t="shared" si="6"/>
        <v>0</v>
      </c>
      <c r="AG46" s="131">
        <f t="shared" si="6"/>
        <v>0</v>
      </c>
      <c r="AH46" s="132">
        <f t="shared" si="7"/>
        <v>0</v>
      </c>
    </row>
    <row r="47" spans="1:34" outlineLevel="1" x14ac:dyDescent="0.25">
      <c r="A47" s="103" t="str">
        <f t="shared" si="3"/>
        <v>VashonResidential96RW1N</v>
      </c>
      <c r="B47" s="103" t="s">
        <v>157</v>
      </c>
      <c r="C47" s="103" t="s">
        <v>158</v>
      </c>
      <c r="D47" s="214">
        <v>0</v>
      </c>
      <c r="E47" s="214">
        <v>0</v>
      </c>
      <c r="F47" s="178"/>
      <c r="G47" s="178"/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29">
        <v>0</v>
      </c>
      <c r="S47" s="129">
        <v>0</v>
      </c>
      <c r="T47" s="129">
        <f t="shared" si="4"/>
        <v>0</v>
      </c>
      <c r="V47" s="131">
        <f t="shared" si="5"/>
        <v>0</v>
      </c>
      <c r="W47" s="131">
        <f t="shared" si="1"/>
        <v>0</v>
      </c>
      <c r="X47" s="131">
        <f t="shared" si="6"/>
        <v>0</v>
      </c>
      <c r="Y47" s="131">
        <f t="shared" si="6"/>
        <v>0</v>
      </c>
      <c r="Z47" s="131">
        <f t="shared" si="6"/>
        <v>0</v>
      </c>
      <c r="AA47" s="131">
        <f t="shared" si="6"/>
        <v>0</v>
      </c>
      <c r="AB47" s="131">
        <f t="shared" si="6"/>
        <v>0</v>
      </c>
      <c r="AC47" s="131">
        <f t="shared" si="6"/>
        <v>0</v>
      </c>
      <c r="AD47" s="131">
        <f t="shared" si="6"/>
        <v>0</v>
      </c>
      <c r="AE47" s="131">
        <f t="shared" si="6"/>
        <v>0</v>
      </c>
      <c r="AF47" s="131">
        <f t="shared" si="6"/>
        <v>0</v>
      </c>
      <c r="AG47" s="131">
        <f t="shared" si="6"/>
        <v>0</v>
      </c>
      <c r="AH47" s="132">
        <f t="shared" si="7"/>
        <v>0</v>
      </c>
    </row>
    <row r="48" spans="1:34" outlineLevel="1" x14ac:dyDescent="0.25">
      <c r="A48" s="103" t="str">
        <f t="shared" si="3"/>
        <v>VashonResidential96RW1R</v>
      </c>
      <c r="B48" s="103" t="s">
        <v>159</v>
      </c>
      <c r="C48" s="103" t="s">
        <v>160</v>
      </c>
      <c r="D48" s="214">
        <v>0</v>
      </c>
      <c r="E48" s="214">
        <v>0</v>
      </c>
      <c r="F48" s="178"/>
      <c r="G48" s="178"/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29">
        <v>0</v>
      </c>
      <c r="S48" s="129">
        <v>0</v>
      </c>
      <c r="T48" s="129">
        <f t="shared" si="4"/>
        <v>0</v>
      </c>
      <c r="V48" s="131">
        <f t="shared" si="5"/>
        <v>0</v>
      </c>
      <c r="W48" s="131">
        <f t="shared" si="1"/>
        <v>0</v>
      </c>
      <c r="X48" s="131">
        <f t="shared" si="6"/>
        <v>0</v>
      </c>
      <c r="Y48" s="131">
        <f t="shared" si="6"/>
        <v>0</v>
      </c>
      <c r="Z48" s="131">
        <f t="shared" si="6"/>
        <v>0</v>
      </c>
      <c r="AA48" s="131">
        <f t="shared" si="6"/>
        <v>0</v>
      </c>
      <c r="AB48" s="131">
        <f t="shared" si="6"/>
        <v>0</v>
      </c>
      <c r="AC48" s="131">
        <f t="shared" si="6"/>
        <v>0</v>
      </c>
      <c r="AD48" s="131">
        <f t="shared" si="6"/>
        <v>0</v>
      </c>
      <c r="AE48" s="131">
        <f t="shared" si="6"/>
        <v>0</v>
      </c>
      <c r="AF48" s="131">
        <f t="shared" si="6"/>
        <v>0</v>
      </c>
      <c r="AG48" s="131">
        <f t="shared" si="6"/>
        <v>0</v>
      </c>
      <c r="AH48" s="132">
        <f t="shared" si="7"/>
        <v>0</v>
      </c>
    </row>
    <row r="49" spans="1:34" outlineLevel="1" x14ac:dyDescent="0.25">
      <c r="A49" s="103" t="str">
        <f t="shared" si="3"/>
        <v>VashonResidentialADJRES</v>
      </c>
      <c r="B49" s="103" t="s">
        <v>161</v>
      </c>
      <c r="C49" s="103" t="s">
        <v>162</v>
      </c>
      <c r="D49" s="214">
        <v>0</v>
      </c>
      <c r="E49" s="214">
        <v>0</v>
      </c>
      <c r="F49" s="178"/>
      <c r="G49" s="178"/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29">
        <v>0</v>
      </c>
      <c r="S49" s="129">
        <v>0</v>
      </c>
      <c r="T49" s="129">
        <f t="shared" si="4"/>
        <v>0</v>
      </c>
      <c r="V49" s="105">
        <f t="shared" si="5"/>
        <v>0</v>
      </c>
      <c r="W49" s="105">
        <f t="shared" si="1"/>
        <v>0</v>
      </c>
      <c r="X49" s="105">
        <f>+IFERROR(J49/$E49,0)</f>
        <v>0</v>
      </c>
      <c r="Y49" s="105">
        <f t="shared" ref="Y49:AG70" si="8">+IFERROR(K49/$E49,0)</f>
        <v>0</v>
      </c>
      <c r="Z49" s="105">
        <f t="shared" si="8"/>
        <v>0</v>
      </c>
      <c r="AA49" s="105">
        <f t="shared" si="8"/>
        <v>0</v>
      </c>
      <c r="AB49" s="105">
        <f t="shared" si="8"/>
        <v>0</v>
      </c>
      <c r="AC49" s="105">
        <f t="shared" si="8"/>
        <v>0</v>
      </c>
      <c r="AD49" s="105">
        <f t="shared" si="8"/>
        <v>0</v>
      </c>
      <c r="AE49" s="105">
        <f t="shared" si="8"/>
        <v>0</v>
      </c>
      <c r="AF49" s="105">
        <f t="shared" si="8"/>
        <v>0</v>
      </c>
      <c r="AG49" s="105">
        <f t="shared" si="8"/>
        <v>0</v>
      </c>
      <c r="AH49" s="105">
        <f t="shared" si="7"/>
        <v>0</v>
      </c>
    </row>
    <row r="50" spans="1:34" outlineLevel="1" x14ac:dyDescent="0.25">
      <c r="A50" s="103" t="str">
        <f t="shared" si="3"/>
        <v>VashonResidentialCARRY-RES</v>
      </c>
      <c r="B50" s="103" t="s">
        <v>163</v>
      </c>
      <c r="C50" s="103" t="s">
        <v>164</v>
      </c>
      <c r="D50" s="214">
        <v>2.4300000000000002</v>
      </c>
      <c r="E50" s="214">
        <v>2.72</v>
      </c>
      <c r="F50" s="178"/>
      <c r="G50" s="178">
        <v>19</v>
      </c>
      <c r="H50" s="129">
        <v>10.88</v>
      </c>
      <c r="I50" s="129">
        <v>10.88</v>
      </c>
      <c r="J50" s="129">
        <v>10.88</v>
      </c>
      <c r="K50" s="129">
        <v>10.88</v>
      </c>
      <c r="L50" s="129">
        <v>10.88</v>
      </c>
      <c r="M50" s="129">
        <v>10.88</v>
      </c>
      <c r="N50" s="129">
        <v>10.88</v>
      </c>
      <c r="O50" s="129">
        <v>10.88</v>
      </c>
      <c r="P50" s="129">
        <v>10.88</v>
      </c>
      <c r="Q50" s="129">
        <v>10.88</v>
      </c>
      <c r="R50" s="129">
        <v>10.88</v>
      </c>
      <c r="S50" s="129">
        <v>10.88</v>
      </c>
      <c r="T50" s="129">
        <f t="shared" si="4"/>
        <v>130.55999999999997</v>
      </c>
      <c r="V50" s="105">
        <f t="shared" si="5"/>
        <v>4.477366255144033</v>
      </c>
      <c r="W50" s="105">
        <f t="shared" si="1"/>
        <v>4.477366255144033</v>
      </c>
      <c r="X50" s="105">
        <f t="shared" ref="X50:X70" si="9">+IFERROR(J50/$E50,0)</f>
        <v>4</v>
      </c>
      <c r="Y50" s="105">
        <f t="shared" si="8"/>
        <v>4</v>
      </c>
      <c r="Z50" s="105">
        <f t="shared" si="8"/>
        <v>4</v>
      </c>
      <c r="AA50" s="105">
        <f t="shared" si="8"/>
        <v>4</v>
      </c>
      <c r="AB50" s="105">
        <f t="shared" si="8"/>
        <v>4</v>
      </c>
      <c r="AC50" s="105">
        <f t="shared" si="8"/>
        <v>4</v>
      </c>
      <c r="AD50" s="105">
        <f t="shared" si="8"/>
        <v>4</v>
      </c>
      <c r="AE50" s="105">
        <f t="shared" si="8"/>
        <v>4</v>
      </c>
      <c r="AF50" s="105">
        <f t="shared" si="8"/>
        <v>4</v>
      </c>
      <c r="AG50" s="105">
        <f t="shared" si="8"/>
        <v>4</v>
      </c>
      <c r="AH50" s="105">
        <f t="shared" si="7"/>
        <v>4.0795610425240056</v>
      </c>
    </row>
    <row r="51" spans="1:34" outlineLevel="1" x14ac:dyDescent="0.25">
      <c r="A51" s="103" t="str">
        <f t="shared" si="3"/>
        <v>VashonResidentialDELTOT</v>
      </c>
      <c r="B51" s="103" t="s">
        <v>165</v>
      </c>
      <c r="C51" s="103" t="s">
        <v>166</v>
      </c>
      <c r="D51" s="214">
        <v>0</v>
      </c>
      <c r="E51" s="214">
        <v>0</v>
      </c>
      <c r="F51" s="178"/>
      <c r="G51" s="178"/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f t="shared" si="4"/>
        <v>0</v>
      </c>
      <c r="V51" s="105">
        <f t="shared" si="5"/>
        <v>0</v>
      </c>
      <c r="W51" s="105">
        <f t="shared" si="1"/>
        <v>0</v>
      </c>
      <c r="X51" s="105">
        <f t="shared" si="9"/>
        <v>0</v>
      </c>
      <c r="Y51" s="105">
        <f t="shared" si="8"/>
        <v>0</v>
      </c>
      <c r="Z51" s="105">
        <f t="shared" si="8"/>
        <v>0</v>
      </c>
      <c r="AA51" s="105">
        <f t="shared" si="8"/>
        <v>0</v>
      </c>
      <c r="AB51" s="105">
        <f t="shared" si="8"/>
        <v>0</v>
      </c>
      <c r="AC51" s="105">
        <f t="shared" si="8"/>
        <v>0</v>
      </c>
      <c r="AD51" s="105">
        <f t="shared" si="8"/>
        <v>0</v>
      </c>
      <c r="AE51" s="105">
        <f t="shared" si="8"/>
        <v>0</v>
      </c>
      <c r="AF51" s="105">
        <f t="shared" si="8"/>
        <v>0</v>
      </c>
      <c r="AG51" s="105">
        <f t="shared" si="8"/>
        <v>0</v>
      </c>
      <c r="AH51" s="105">
        <f t="shared" si="7"/>
        <v>0</v>
      </c>
    </row>
    <row r="52" spans="1:34" outlineLevel="1" x14ac:dyDescent="0.25">
      <c r="A52" s="103" t="str">
        <f t="shared" si="3"/>
        <v>VashonResidentialDRIVEPRVT-RES</v>
      </c>
      <c r="B52" s="103" t="s">
        <v>167</v>
      </c>
      <c r="C52" s="103" t="s">
        <v>168</v>
      </c>
      <c r="D52" s="214">
        <v>5.62</v>
      </c>
      <c r="E52" s="214">
        <v>6.28</v>
      </c>
      <c r="F52" s="178"/>
      <c r="G52" s="178">
        <v>19</v>
      </c>
      <c r="H52" s="129">
        <v>50.24</v>
      </c>
      <c r="I52" s="129">
        <v>56.52</v>
      </c>
      <c r="J52" s="129">
        <v>50.24</v>
      </c>
      <c r="K52" s="129">
        <v>50.24</v>
      </c>
      <c r="L52" s="129">
        <v>50.24</v>
      </c>
      <c r="M52" s="129">
        <v>68.295000000000002</v>
      </c>
      <c r="N52" s="129">
        <v>68.295000000000002</v>
      </c>
      <c r="O52" s="129">
        <v>75.36</v>
      </c>
      <c r="P52" s="129">
        <v>75.36</v>
      </c>
      <c r="Q52" s="129">
        <v>69.08</v>
      </c>
      <c r="R52" s="129">
        <v>56.52</v>
      </c>
      <c r="S52" s="129">
        <v>56.52</v>
      </c>
      <c r="T52" s="129">
        <f t="shared" si="4"/>
        <v>726.91000000000008</v>
      </c>
      <c r="V52" s="105">
        <f t="shared" si="5"/>
        <v>8.9395017793594302</v>
      </c>
      <c r="W52" s="105">
        <f t="shared" si="1"/>
        <v>10.056939501779359</v>
      </c>
      <c r="X52" s="105">
        <f t="shared" si="9"/>
        <v>8</v>
      </c>
      <c r="Y52" s="105">
        <f t="shared" si="8"/>
        <v>8</v>
      </c>
      <c r="Z52" s="105">
        <f t="shared" si="8"/>
        <v>8</v>
      </c>
      <c r="AA52" s="105">
        <f t="shared" si="8"/>
        <v>10.875</v>
      </c>
      <c r="AB52" s="105">
        <f t="shared" si="8"/>
        <v>10.875</v>
      </c>
      <c r="AC52" s="105">
        <f t="shared" si="8"/>
        <v>12</v>
      </c>
      <c r="AD52" s="105">
        <f t="shared" si="8"/>
        <v>12</v>
      </c>
      <c r="AE52" s="105">
        <f t="shared" si="8"/>
        <v>11</v>
      </c>
      <c r="AF52" s="105">
        <f t="shared" si="8"/>
        <v>9</v>
      </c>
      <c r="AG52" s="105">
        <f t="shared" si="8"/>
        <v>9</v>
      </c>
      <c r="AH52" s="105">
        <f t="shared" si="7"/>
        <v>9.8122034400948994</v>
      </c>
    </row>
    <row r="53" spans="1:34" outlineLevel="1" x14ac:dyDescent="0.25">
      <c r="A53" s="103" t="str">
        <f t="shared" si="3"/>
        <v>VashonResidentialDRVNRE1</v>
      </c>
      <c r="B53" s="103" t="s">
        <v>169</v>
      </c>
      <c r="C53" s="103" t="s">
        <v>170</v>
      </c>
      <c r="D53" s="214">
        <v>2.81</v>
      </c>
      <c r="E53" s="214">
        <v>3.14</v>
      </c>
      <c r="F53" s="178"/>
      <c r="G53" s="178">
        <v>19</v>
      </c>
      <c r="H53" s="129">
        <v>40.034999999999997</v>
      </c>
      <c r="I53" s="129">
        <v>42.39</v>
      </c>
      <c r="J53" s="129">
        <v>43.175000000000004</v>
      </c>
      <c r="K53" s="129">
        <v>43.96</v>
      </c>
      <c r="L53" s="129">
        <v>47.1</v>
      </c>
      <c r="M53" s="129">
        <v>47.1</v>
      </c>
      <c r="N53" s="129">
        <v>47.1</v>
      </c>
      <c r="O53" s="129">
        <v>47.1</v>
      </c>
      <c r="P53" s="129">
        <v>40.82</v>
      </c>
      <c r="Q53" s="129">
        <v>40.82</v>
      </c>
      <c r="R53" s="129">
        <v>37.68</v>
      </c>
      <c r="S53" s="129">
        <v>37.68</v>
      </c>
      <c r="T53" s="129">
        <f t="shared" si="4"/>
        <v>514.96</v>
      </c>
      <c r="V53" s="105">
        <f t="shared" si="5"/>
        <v>14.247330960854091</v>
      </c>
      <c r="W53" s="105">
        <f t="shared" si="1"/>
        <v>15.08540925266904</v>
      </c>
      <c r="X53" s="105">
        <f t="shared" si="9"/>
        <v>13.75</v>
      </c>
      <c r="Y53" s="105">
        <f t="shared" si="8"/>
        <v>14</v>
      </c>
      <c r="Z53" s="105">
        <f t="shared" si="8"/>
        <v>15</v>
      </c>
      <c r="AA53" s="105">
        <f t="shared" si="8"/>
        <v>15</v>
      </c>
      <c r="AB53" s="105">
        <f t="shared" si="8"/>
        <v>15</v>
      </c>
      <c r="AC53" s="105">
        <f t="shared" si="8"/>
        <v>15</v>
      </c>
      <c r="AD53" s="105">
        <f t="shared" si="8"/>
        <v>13</v>
      </c>
      <c r="AE53" s="105">
        <f t="shared" si="8"/>
        <v>13</v>
      </c>
      <c r="AF53" s="105">
        <f t="shared" si="8"/>
        <v>12</v>
      </c>
      <c r="AG53" s="105">
        <f t="shared" si="8"/>
        <v>12</v>
      </c>
      <c r="AH53" s="105">
        <f t="shared" si="7"/>
        <v>13.92356168446026</v>
      </c>
    </row>
    <row r="54" spans="1:34" outlineLevel="1" x14ac:dyDescent="0.25">
      <c r="A54" s="103" t="str">
        <f t="shared" si="3"/>
        <v>VashonResidentialDRVNRW1</v>
      </c>
      <c r="B54" s="103" t="s">
        <v>171</v>
      </c>
      <c r="C54" s="103" t="s">
        <v>172</v>
      </c>
      <c r="D54" s="214">
        <v>2.81</v>
      </c>
      <c r="E54" s="214">
        <v>3.14</v>
      </c>
      <c r="F54" s="178"/>
      <c r="G54" s="178">
        <v>19</v>
      </c>
      <c r="H54" s="129">
        <v>172.31</v>
      </c>
      <c r="I54" s="129">
        <v>175.06</v>
      </c>
      <c r="J54" s="129">
        <v>175.45</v>
      </c>
      <c r="K54" s="129">
        <v>175.83999999999997</v>
      </c>
      <c r="L54" s="129">
        <v>175.04999999999995</v>
      </c>
      <c r="M54" s="129">
        <v>178.98</v>
      </c>
      <c r="N54" s="129">
        <v>178.98</v>
      </c>
      <c r="O54" s="129">
        <v>178.98</v>
      </c>
      <c r="P54" s="129">
        <v>172.7</v>
      </c>
      <c r="Q54" s="129">
        <v>173.09</v>
      </c>
      <c r="R54" s="129">
        <v>168.35499999999999</v>
      </c>
      <c r="S54" s="129">
        <v>168.35499999999999</v>
      </c>
      <c r="T54" s="129">
        <f t="shared" si="4"/>
        <v>2093.1499999999996</v>
      </c>
      <c r="V54" s="105">
        <f t="shared" si="5"/>
        <v>61.320284697508896</v>
      </c>
      <c r="W54" s="105">
        <f t="shared" si="1"/>
        <v>62.29893238434164</v>
      </c>
      <c r="X54" s="105">
        <f t="shared" si="9"/>
        <v>55.87579617834394</v>
      </c>
      <c r="Y54" s="105">
        <f t="shared" si="8"/>
        <v>55.999999999999993</v>
      </c>
      <c r="Z54" s="105">
        <f t="shared" si="8"/>
        <v>55.748407643312085</v>
      </c>
      <c r="AA54" s="105">
        <f t="shared" si="8"/>
        <v>56.999999999999993</v>
      </c>
      <c r="AB54" s="105">
        <f t="shared" si="8"/>
        <v>56.999999999999993</v>
      </c>
      <c r="AC54" s="105">
        <f t="shared" si="8"/>
        <v>56.999999999999993</v>
      </c>
      <c r="AD54" s="105">
        <f t="shared" si="8"/>
        <v>54.999999999999993</v>
      </c>
      <c r="AE54" s="105">
        <f t="shared" si="8"/>
        <v>55.124203821656053</v>
      </c>
      <c r="AF54" s="105">
        <f t="shared" si="8"/>
        <v>53.616242038216555</v>
      </c>
      <c r="AG54" s="105">
        <f t="shared" si="8"/>
        <v>53.616242038216555</v>
      </c>
      <c r="AH54" s="105">
        <f t="shared" si="7"/>
        <v>56.633342400132967</v>
      </c>
    </row>
    <row r="55" spans="1:34" outlineLevel="1" x14ac:dyDescent="0.25">
      <c r="A55" s="103" t="str">
        <f t="shared" si="3"/>
        <v>VashonResidentialDRVNRW2</v>
      </c>
      <c r="B55" s="103" t="s">
        <v>173</v>
      </c>
      <c r="C55" s="103" t="s">
        <v>174</v>
      </c>
      <c r="D55" s="214">
        <v>2.81</v>
      </c>
      <c r="E55" s="214">
        <v>3.14</v>
      </c>
      <c r="F55" s="178"/>
      <c r="G55" s="178">
        <v>19</v>
      </c>
      <c r="H55" s="129">
        <v>25.12</v>
      </c>
      <c r="I55" s="129">
        <v>25.12</v>
      </c>
      <c r="J55" s="129">
        <v>25.12</v>
      </c>
      <c r="K55" s="129">
        <v>25.12</v>
      </c>
      <c r="L55" s="129">
        <v>21.98</v>
      </c>
      <c r="M55" s="129">
        <v>15.7</v>
      </c>
      <c r="N55" s="129">
        <v>15.7</v>
      </c>
      <c r="O55" s="129">
        <v>15.7</v>
      </c>
      <c r="P55" s="129">
        <v>15.7</v>
      </c>
      <c r="Q55" s="129">
        <v>25.12</v>
      </c>
      <c r="R55" s="129">
        <v>25.12</v>
      </c>
      <c r="S55" s="129">
        <v>25.12</v>
      </c>
      <c r="T55" s="129">
        <f t="shared" si="4"/>
        <v>260.61999999999995</v>
      </c>
      <c r="V55" s="105">
        <f t="shared" si="5"/>
        <v>8.9395017793594302</v>
      </c>
      <c r="W55" s="105">
        <f t="shared" si="1"/>
        <v>8.9395017793594302</v>
      </c>
      <c r="X55" s="105">
        <f t="shared" si="9"/>
        <v>8</v>
      </c>
      <c r="Y55" s="105">
        <f t="shared" si="8"/>
        <v>8</v>
      </c>
      <c r="Z55" s="105">
        <f t="shared" si="8"/>
        <v>7</v>
      </c>
      <c r="AA55" s="105">
        <f t="shared" si="8"/>
        <v>5</v>
      </c>
      <c r="AB55" s="105">
        <f t="shared" si="8"/>
        <v>5</v>
      </c>
      <c r="AC55" s="105">
        <f t="shared" si="8"/>
        <v>5</v>
      </c>
      <c r="AD55" s="105">
        <f t="shared" si="8"/>
        <v>5</v>
      </c>
      <c r="AE55" s="105">
        <f t="shared" si="8"/>
        <v>8</v>
      </c>
      <c r="AF55" s="105">
        <f t="shared" si="8"/>
        <v>8</v>
      </c>
      <c r="AG55" s="105">
        <f t="shared" si="8"/>
        <v>8</v>
      </c>
      <c r="AH55" s="105">
        <f t="shared" si="7"/>
        <v>7.0732502965599053</v>
      </c>
    </row>
    <row r="56" spans="1:34" outlineLevel="1" x14ac:dyDescent="0.25">
      <c r="A56" s="103" t="str">
        <f t="shared" si="3"/>
        <v>VashonResidentialGWCR</v>
      </c>
      <c r="B56" s="103" t="s">
        <v>175</v>
      </c>
      <c r="C56" s="103" t="s">
        <v>176</v>
      </c>
      <c r="D56" s="214">
        <v>0</v>
      </c>
      <c r="E56" s="214">
        <v>0</v>
      </c>
      <c r="F56" s="178"/>
      <c r="G56" s="178"/>
      <c r="H56" s="129">
        <v>0</v>
      </c>
      <c r="I56" s="129">
        <v>0</v>
      </c>
      <c r="J56" s="129">
        <v>0</v>
      </c>
      <c r="K56" s="129">
        <v>0</v>
      </c>
      <c r="L56" s="129">
        <v>-15</v>
      </c>
      <c r="M56" s="129">
        <v>0</v>
      </c>
      <c r="N56" s="129">
        <v>0</v>
      </c>
      <c r="O56" s="129">
        <v>0</v>
      </c>
      <c r="P56" s="129">
        <v>-41.32</v>
      </c>
      <c r="Q56" s="129">
        <v>-15</v>
      </c>
      <c r="R56" s="129">
        <v>0</v>
      </c>
      <c r="S56" s="129">
        <v>-20</v>
      </c>
      <c r="T56" s="129">
        <f t="shared" si="4"/>
        <v>-91.32</v>
      </c>
      <c r="V56" s="105">
        <f t="shared" si="5"/>
        <v>0</v>
      </c>
      <c r="W56" s="105">
        <f t="shared" si="1"/>
        <v>0</v>
      </c>
      <c r="X56" s="105">
        <f t="shared" si="9"/>
        <v>0</v>
      </c>
      <c r="Y56" s="105">
        <f t="shared" si="8"/>
        <v>0</v>
      </c>
      <c r="Z56" s="105">
        <f t="shared" si="8"/>
        <v>0</v>
      </c>
      <c r="AA56" s="105">
        <f t="shared" si="8"/>
        <v>0</v>
      </c>
      <c r="AB56" s="105">
        <f t="shared" si="8"/>
        <v>0</v>
      </c>
      <c r="AC56" s="105">
        <f t="shared" si="8"/>
        <v>0</v>
      </c>
      <c r="AD56" s="105">
        <f t="shared" si="8"/>
        <v>0</v>
      </c>
      <c r="AE56" s="105">
        <f t="shared" si="8"/>
        <v>0</v>
      </c>
      <c r="AF56" s="105">
        <f t="shared" si="8"/>
        <v>0</v>
      </c>
      <c r="AG56" s="105">
        <f t="shared" si="8"/>
        <v>0</v>
      </c>
      <c r="AH56" s="105">
        <f t="shared" si="7"/>
        <v>0</v>
      </c>
    </row>
    <row r="57" spans="1:34" outlineLevel="1" x14ac:dyDescent="0.25">
      <c r="A57" s="103" t="str">
        <f t="shared" si="3"/>
        <v>VashonResidentialIMPCNR1</v>
      </c>
      <c r="B57" s="103" t="s">
        <v>177</v>
      </c>
      <c r="C57" s="103" t="s">
        <v>178</v>
      </c>
      <c r="D57" s="214">
        <v>0</v>
      </c>
      <c r="E57" s="214">
        <v>0</v>
      </c>
      <c r="F57" s="178"/>
      <c r="G57" s="178"/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29">
        <v>0</v>
      </c>
      <c r="S57" s="129">
        <v>0</v>
      </c>
      <c r="T57" s="129">
        <f t="shared" si="4"/>
        <v>0</v>
      </c>
      <c r="V57" s="105">
        <f t="shared" si="5"/>
        <v>0</v>
      </c>
      <c r="W57" s="105">
        <f t="shared" si="1"/>
        <v>0</v>
      </c>
      <c r="X57" s="105">
        <f t="shared" si="9"/>
        <v>0</v>
      </c>
      <c r="Y57" s="105">
        <f t="shared" si="8"/>
        <v>0</v>
      </c>
      <c r="Z57" s="105">
        <f t="shared" si="8"/>
        <v>0</v>
      </c>
      <c r="AA57" s="105">
        <f t="shared" si="8"/>
        <v>0</v>
      </c>
      <c r="AB57" s="105">
        <f t="shared" si="8"/>
        <v>0</v>
      </c>
      <c r="AC57" s="105">
        <f t="shared" si="8"/>
        <v>0</v>
      </c>
      <c r="AD57" s="105">
        <f t="shared" si="8"/>
        <v>0</v>
      </c>
      <c r="AE57" s="105">
        <f t="shared" si="8"/>
        <v>0</v>
      </c>
      <c r="AF57" s="105">
        <f t="shared" si="8"/>
        <v>0</v>
      </c>
      <c r="AG57" s="105">
        <f t="shared" si="8"/>
        <v>0</v>
      </c>
      <c r="AH57" s="132">
        <f t="shared" si="7"/>
        <v>0</v>
      </c>
    </row>
    <row r="58" spans="1:34" outlineLevel="1" x14ac:dyDescent="0.25">
      <c r="A58" s="103" t="str">
        <f t="shared" si="3"/>
        <v>VashonResidentialIMPCNR2</v>
      </c>
      <c r="B58" s="103" t="s">
        <v>179</v>
      </c>
      <c r="C58" s="103" t="s">
        <v>180</v>
      </c>
      <c r="D58" s="214">
        <v>0</v>
      </c>
      <c r="E58" s="214">
        <v>0</v>
      </c>
      <c r="F58" s="178"/>
      <c r="G58" s="178"/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29">
        <v>0</v>
      </c>
      <c r="S58" s="129">
        <v>0</v>
      </c>
      <c r="T58" s="129">
        <f t="shared" si="4"/>
        <v>0</v>
      </c>
      <c r="V58" s="105">
        <f t="shared" si="5"/>
        <v>0</v>
      </c>
      <c r="W58" s="105">
        <f t="shared" si="1"/>
        <v>0</v>
      </c>
      <c r="X58" s="105">
        <f t="shared" si="9"/>
        <v>0</v>
      </c>
      <c r="Y58" s="105">
        <f t="shared" si="8"/>
        <v>0</v>
      </c>
      <c r="Z58" s="105">
        <f t="shared" si="8"/>
        <v>0</v>
      </c>
      <c r="AA58" s="105">
        <f t="shared" si="8"/>
        <v>0</v>
      </c>
      <c r="AB58" s="105">
        <f t="shared" si="8"/>
        <v>0</v>
      </c>
      <c r="AC58" s="105">
        <f t="shared" si="8"/>
        <v>0</v>
      </c>
      <c r="AD58" s="105">
        <f t="shared" si="8"/>
        <v>0</v>
      </c>
      <c r="AE58" s="105">
        <f t="shared" si="8"/>
        <v>0</v>
      </c>
      <c r="AF58" s="105">
        <f t="shared" si="8"/>
        <v>0</v>
      </c>
      <c r="AG58" s="105">
        <f t="shared" si="8"/>
        <v>0</v>
      </c>
      <c r="AH58" s="132">
        <f t="shared" si="7"/>
        <v>0</v>
      </c>
    </row>
    <row r="59" spans="1:34" outlineLevel="1" x14ac:dyDescent="0.25">
      <c r="A59" s="103" t="str">
        <f t="shared" si="3"/>
        <v>VashonResidentialOBSR</v>
      </c>
      <c r="B59" s="103" t="s">
        <v>181</v>
      </c>
      <c r="C59" s="103" t="s">
        <v>182</v>
      </c>
      <c r="D59" s="214">
        <v>1.1200000000000001</v>
      </c>
      <c r="E59" s="214">
        <v>1.25</v>
      </c>
      <c r="F59" s="178"/>
      <c r="G59" s="178">
        <v>20</v>
      </c>
      <c r="H59" s="129">
        <v>3.75</v>
      </c>
      <c r="I59" s="129">
        <v>3.75</v>
      </c>
      <c r="J59" s="129">
        <v>3.75</v>
      </c>
      <c r="K59" s="129">
        <v>3.75</v>
      </c>
      <c r="L59" s="129">
        <v>3.75</v>
      </c>
      <c r="M59" s="129">
        <v>3.75</v>
      </c>
      <c r="N59" s="129">
        <v>3.75</v>
      </c>
      <c r="O59" s="129">
        <v>3.75</v>
      </c>
      <c r="P59" s="129">
        <v>3.75</v>
      </c>
      <c r="Q59" s="129">
        <v>3.75</v>
      </c>
      <c r="R59" s="129">
        <v>3.75</v>
      </c>
      <c r="S59" s="129">
        <v>3.75</v>
      </c>
      <c r="T59" s="129">
        <f t="shared" si="4"/>
        <v>45</v>
      </c>
      <c r="V59" s="105">
        <f t="shared" si="5"/>
        <v>3.3482142857142856</v>
      </c>
      <c r="W59" s="105">
        <f t="shared" si="1"/>
        <v>3.3482142857142856</v>
      </c>
      <c r="X59" s="105">
        <f t="shared" si="9"/>
        <v>3</v>
      </c>
      <c r="Y59" s="105">
        <f t="shared" si="8"/>
        <v>3</v>
      </c>
      <c r="Z59" s="105">
        <f t="shared" si="8"/>
        <v>3</v>
      </c>
      <c r="AA59" s="105">
        <f t="shared" si="8"/>
        <v>3</v>
      </c>
      <c r="AB59" s="105">
        <f t="shared" si="8"/>
        <v>3</v>
      </c>
      <c r="AC59" s="105">
        <f t="shared" si="8"/>
        <v>3</v>
      </c>
      <c r="AD59" s="105">
        <f t="shared" si="8"/>
        <v>3</v>
      </c>
      <c r="AE59" s="105">
        <f t="shared" si="8"/>
        <v>3</v>
      </c>
      <c r="AF59" s="105">
        <f t="shared" si="8"/>
        <v>3</v>
      </c>
      <c r="AG59" s="105">
        <f t="shared" si="8"/>
        <v>3</v>
      </c>
      <c r="AH59" s="105">
        <f t="shared" si="7"/>
        <v>3.058035714285714</v>
      </c>
    </row>
    <row r="60" spans="1:34" outlineLevel="1" x14ac:dyDescent="0.25">
      <c r="A60" s="103" t="str">
        <f t="shared" si="3"/>
        <v>VashonResidentialOS</v>
      </c>
      <c r="B60" s="103" t="s">
        <v>183</v>
      </c>
      <c r="C60" s="103" t="s">
        <v>184</v>
      </c>
      <c r="D60" s="214">
        <v>2.78</v>
      </c>
      <c r="E60" s="214">
        <v>3.66</v>
      </c>
      <c r="F60" s="178"/>
      <c r="G60" s="178">
        <v>16</v>
      </c>
      <c r="H60" s="129">
        <v>565.14</v>
      </c>
      <c r="I60" s="129">
        <v>417.24000000000007</v>
      </c>
      <c r="J60" s="129">
        <v>450.18</v>
      </c>
      <c r="K60" s="129">
        <v>505.08</v>
      </c>
      <c r="L60" s="129">
        <v>797.88</v>
      </c>
      <c r="M60" s="129">
        <v>677.09999999999991</v>
      </c>
      <c r="N60" s="129">
        <v>874.7399999999999</v>
      </c>
      <c r="O60" s="129">
        <v>907.68</v>
      </c>
      <c r="P60" s="129">
        <v>830.81999999999994</v>
      </c>
      <c r="Q60" s="129">
        <v>476.76000000000005</v>
      </c>
      <c r="R60" s="129">
        <v>494.16</v>
      </c>
      <c r="S60" s="129">
        <v>542.88</v>
      </c>
      <c r="T60" s="129">
        <f t="shared" si="4"/>
        <v>7539.66</v>
      </c>
      <c r="V60" s="105">
        <f t="shared" si="5"/>
        <v>203.28776978417267</v>
      </c>
      <c r="W60" s="105">
        <f t="shared" si="1"/>
        <v>150.08633093525182</v>
      </c>
      <c r="X60" s="105">
        <f t="shared" si="9"/>
        <v>123</v>
      </c>
      <c r="Y60" s="105">
        <f t="shared" si="8"/>
        <v>138</v>
      </c>
      <c r="Z60" s="105">
        <f t="shared" si="8"/>
        <v>218</v>
      </c>
      <c r="AA60" s="105">
        <f t="shared" si="8"/>
        <v>184.99999999999997</v>
      </c>
      <c r="AB60" s="105">
        <f t="shared" si="8"/>
        <v>238.99999999999997</v>
      </c>
      <c r="AC60" s="105">
        <f t="shared" si="8"/>
        <v>247.99999999999997</v>
      </c>
      <c r="AD60" s="105">
        <f t="shared" si="8"/>
        <v>226.99999999999997</v>
      </c>
      <c r="AE60" s="105">
        <f t="shared" si="8"/>
        <v>130.26229508196721</v>
      </c>
      <c r="AF60" s="105">
        <f t="shared" si="8"/>
        <v>135.01639344262296</v>
      </c>
      <c r="AG60" s="105">
        <f t="shared" si="8"/>
        <v>148.32786885245901</v>
      </c>
      <c r="AH60" s="132">
        <f t="shared" si="7"/>
        <v>178.74838817470615</v>
      </c>
    </row>
    <row r="61" spans="1:34" outlineLevel="1" x14ac:dyDescent="0.25">
      <c r="A61" s="103" t="str">
        <f t="shared" si="3"/>
        <v>VashonResidentialOSOW</v>
      </c>
      <c r="B61" s="103" t="s">
        <v>185</v>
      </c>
      <c r="C61" s="103" t="s">
        <v>186</v>
      </c>
      <c r="D61" s="214">
        <v>2.78</v>
      </c>
      <c r="E61" s="214">
        <v>3.66</v>
      </c>
      <c r="F61" s="178"/>
      <c r="G61" s="178">
        <v>16</v>
      </c>
      <c r="H61" s="129">
        <v>0</v>
      </c>
      <c r="I61" s="129">
        <v>0</v>
      </c>
      <c r="J61" s="129">
        <v>0</v>
      </c>
      <c r="K61" s="129">
        <v>3.66</v>
      </c>
      <c r="L61" s="129">
        <v>0</v>
      </c>
      <c r="M61" s="129">
        <v>3.66</v>
      </c>
      <c r="N61" s="129">
        <v>0</v>
      </c>
      <c r="O61" s="129">
        <v>3.66</v>
      </c>
      <c r="P61" s="129">
        <v>10.98</v>
      </c>
      <c r="Q61" s="129">
        <v>0</v>
      </c>
      <c r="R61" s="129">
        <v>0</v>
      </c>
      <c r="S61" s="129">
        <v>0</v>
      </c>
      <c r="T61" s="129">
        <f t="shared" si="4"/>
        <v>21.96</v>
      </c>
      <c r="V61" s="105">
        <f t="shared" si="5"/>
        <v>0</v>
      </c>
      <c r="W61" s="105">
        <f t="shared" si="1"/>
        <v>0</v>
      </c>
      <c r="X61" s="105">
        <f t="shared" si="9"/>
        <v>0</v>
      </c>
      <c r="Y61" s="105">
        <f t="shared" si="8"/>
        <v>1</v>
      </c>
      <c r="Z61" s="105">
        <f t="shared" si="8"/>
        <v>0</v>
      </c>
      <c r="AA61" s="105">
        <f t="shared" si="8"/>
        <v>1</v>
      </c>
      <c r="AB61" s="105">
        <f t="shared" si="8"/>
        <v>0</v>
      </c>
      <c r="AC61" s="105">
        <f t="shared" si="8"/>
        <v>1</v>
      </c>
      <c r="AD61" s="105">
        <f t="shared" si="8"/>
        <v>3</v>
      </c>
      <c r="AE61" s="105">
        <f t="shared" si="8"/>
        <v>0</v>
      </c>
      <c r="AF61" s="105">
        <f t="shared" si="8"/>
        <v>0</v>
      </c>
      <c r="AG61" s="105">
        <f t="shared" si="8"/>
        <v>0</v>
      </c>
      <c r="AH61" s="132">
        <f t="shared" si="7"/>
        <v>0.5</v>
      </c>
    </row>
    <row r="62" spans="1:34" outlineLevel="1" x14ac:dyDescent="0.25">
      <c r="A62" s="103" t="str">
        <f t="shared" si="3"/>
        <v>VashonResidentialOW</v>
      </c>
      <c r="B62" s="103" t="s">
        <v>187</v>
      </c>
      <c r="C62" s="103" t="s">
        <v>188</v>
      </c>
      <c r="D62" s="214">
        <v>3.11</v>
      </c>
      <c r="E62" s="214">
        <v>3.66</v>
      </c>
      <c r="F62" s="178"/>
      <c r="G62" s="178">
        <v>16</v>
      </c>
      <c r="H62" s="129">
        <v>874.26</v>
      </c>
      <c r="I62" s="129">
        <v>603.9</v>
      </c>
      <c r="J62" s="129">
        <v>570.96</v>
      </c>
      <c r="K62" s="129">
        <v>574.62</v>
      </c>
      <c r="L62" s="129">
        <v>673.43999999999994</v>
      </c>
      <c r="M62" s="129">
        <v>658.8</v>
      </c>
      <c r="N62" s="129">
        <v>991.86</v>
      </c>
      <c r="O62" s="129">
        <v>1603.08</v>
      </c>
      <c r="P62" s="129">
        <v>1760.4599999999998</v>
      </c>
      <c r="Q62" s="129">
        <v>981.3599999999999</v>
      </c>
      <c r="R62" s="129">
        <v>741.24000000000012</v>
      </c>
      <c r="S62" s="129">
        <v>692.52</v>
      </c>
      <c r="T62" s="129">
        <f t="shared" si="4"/>
        <v>10726.5</v>
      </c>
      <c r="V62" s="105">
        <f t="shared" si="5"/>
        <v>281.11254019292608</v>
      </c>
      <c r="W62" s="105">
        <f t="shared" si="1"/>
        <v>194.18006430868166</v>
      </c>
      <c r="X62" s="105">
        <f t="shared" si="9"/>
        <v>156</v>
      </c>
      <c r="Y62" s="105">
        <f t="shared" si="8"/>
        <v>157</v>
      </c>
      <c r="Z62" s="105">
        <f t="shared" si="8"/>
        <v>183.99999999999997</v>
      </c>
      <c r="AA62" s="105">
        <f t="shared" si="8"/>
        <v>179.99999999999997</v>
      </c>
      <c r="AB62" s="105">
        <f t="shared" si="8"/>
        <v>271</v>
      </c>
      <c r="AC62" s="105">
        <f t="shared" si="8"/>
        <v>437.99999999999994</v>
      </c>
      <c r="AD62" s="105">
        <f t="shared" si="8"/>
        <v>480.99999999999994</v>
      </c>
      <c r="AE62" s="105">
        <f t="shared" si="8"/>
        <v>268.13114754098359</v>
      </c>
      <c r="AF62" s="105">
        <f t="shared" si="8"/>
        <v>202.52459016393445</v>
      </c>
      <c r="AG62" s="105">
        <f t="shared" si="8"/>
        <v>189.21311475409834</v>
      </c>
      <c r="AH62" s="132">
        <f t="shared" si="7"/>
        <v>250.18012141338531</v>
      </c>
    </row>
    <row r="63" spans="1:34" outlineLevel="1" x14ac:dyDescent="0.25">
      <c r="A63" s="103" t="str">
        <f t="shared" si="3"/>
        <v>VashonResidentialPACKLC</v>
      </c>
      <c r="B63" s="103" t="s">
        <v>189</v>
      </c>
      <c r="C63" s="103" t="s">
        <v>190</v>
      </c>
      <c r="D63" s="214">
        <v>0</v>
      </c>
      <c r="E63" s="214">
        <v>0</v>
      </c>
      <c r="F63" s="178"/>
      <c r="G63" s="178"/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29">
        <v>0</v>
      </c>
      <c r="S63" s="129">
        <v>0</v>
      </c>
      <c r="T63" s="129">
        <f t="shared" si="4"/>
        <v>0</v>
      </c>
      <c r="V63" s="105">
        <f t="shared" si="5"/>
        <v>0</v>
      </c>
      <c r="W63" s="105">
        <f t="shared" si="1"/>
        <v>0</v>
      </c>
      <c r="X63" s="105">
        <f t="shared" si="9"/>
        <v>0</v>
      </c>
      <c r="Y63" s="105">
        <f t="shared" si="8"/>
        <v>0</v>
      </c>
      <c r="Z63" s="105">
        <f t="shared" si="8"/>
        <v>0</v>
      </c>
      <c r="AA63" s="105">
        <f t="shared" si="8"/>
        <v>0</v>
      </c>
      <c r="AB63" s="105">
        <f t="shared" si="8"/>
        <v>0</v>
      </c>
      <c r="AC63" s="105">
        <f t="shared" si="8"/>
        <v>0</v>
      </c>
      <c r="AD63" s="105">
        <f t="shared" si="8"/>
        <v>0</v>
      </c>
      <c r="AE63" s="105">
        <f t="shared" si="8"/>
        <v>0</v>
      </c>
      <c r="AF63" s="105">
        <f t="shared" si="8"/>
        <v>0</v>
      </c>
      <c r="AG63" s="105">
        <f t="shared" si="8"/>
        <v>0</v>
      </c>
      <c r="AH63" s="105">
        <f t="shared" si="7"/>
        <v>0</v>
      </c>
    </row>
    <row r="64" spans="1:34" outlineLevel="1" x14ac:dyDescent="0.25">
      <c r="A64" s="103" t="str">
        <f t="shared" si="3"/>
        <v>VashonResidentialPACKR</v>
      </c>
      <c r="B64" s="103" t="s">
        <v>191</v>
      </c>
      <c r="C64" s="103" t="s">
        <v>192</v>
      </c>
      <c r="D64" s="214">
        <v>2.4300000000000002</v>
      </c>
      <c r="E64" s="214">
        <v>2.72</v>
      </c>
      <c r="F64" s="178"/>
      <c r="G64" s="178">
        <v>19</v>
      </c>
      <c r="H64" s="129">
        <v>94.320000000000007</v>
      </c>
      <c r="I64" s="129">
        <v>97.04</v>
      </c>
      <c r="J64" s="129">
        <v>94.320000000000007</v>
      </c>
      <c r="K64" s="129">
        <v>99.76</v>
      </c>
      <c r="L64" s="129">
        <v>97.04</v>
      </c>
      <c r="M64" s="129">
        <v>99.76</v>
      </c>
      <c r="N64" s="129">
        <v>102.48</v>
      </c>
      <c r="O64" s="129">
        <v>107.92</v>
      </c>
      <c r="P64" s="129">
        <v>107.92</v>
      </c>
      <c r="Q64" s="129">
        <v>89.560000000000016</v>
      </c>
      <c r="R64" s="129">
        <v>89.56</v>
      </c>
      <c r="S64" s="129">
        <v>95</v>
      </c>
      <c r="T64" s="129">
        <f t="shared" si="4"/>
        <v>1174.68</v>
      </c>
      <c r="V64" s="105">
        <f t="shared" si="5"/>
        <v>38.814814814814817</v>
      </c>
      <c r="W64" s="105">
        <f t="shared" si="1"/>
        <v>39.934156378600825</v>
      </c>
      <c r="X64" s="105">
        <f t="shared" si="9"/>
        <v>34.676470588235297</v>
      </c>
      <c r="Y64" s="105">
        <f t="shared" si="8"/>
        <v>36.67647058823529</v>
      </c>
      <c r="Z64" s="105">
        <f t="shared" si="8"/>
        <v>35.676470588235297</v>
      </c>
      <c r="AA64" s="105">
        <f t="shared" si="8"/>
        <v>36.67647058823529</v>
      </c>
      <c r="AB64" s="105">
        <f t="shared" si="8"/>
        <v>37.67647058823529</v>
      </c>
      <c r="AC64" s="105">
        <f t="shared" si="8"/>
        <v>39.67647058823529</v>
      </c>
      <c r="AD64" s="105">
        <f t="shared" si="8"/>
        <v>39.67647058823529</v>
      </c>
      <c r="AE64" s="105">
        <f t="shared" si="8"/>
        <v>32.926470588235297</v>
      </c>
      <c r="AF64" s="105">
        <f t="shared" si="8"/>
        <v>32.92647058823529</v>
      </c>
      <c r="AG64" s="105">
        <f t="shared" si="8"/>
        <v>34.92647058823529</v>
      </c>
      <c r="AH64" s="105">
        <f t="shared" si="7"/>
        <v>36.688639756314053</v>
      </c>
    </row>
    <row r="65" spans="1:38" outlineLevel="1" x14ac:dyDescent="0.25">
      <c r="A65" s="103" t="str">
        <f t="shared" si="3"/>
        <v>VashonResidentialPACKSNR</v>
      </c>
      <c r="B65" s="103" t="s">
        <v>193</v>
      </c>
      <c r="C65" s="103" t="s">
        <v>194</v>
      </c>
      <c r="D65" s="214">
        <v>0</v>
      </c>
      <c r="E65" s="214">
        <v>0</v>
      </c>
      <c r="F65" s="178"/>
      <c r="G65" s="178"/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29">
        <v>0</v>
      </c>
      <c r="S65" s="129">
        <v>0</v>
      </c>
      <c r="T65" s="129">
        <f t="shared" si="4"/>
        <v>0</v>
      </c>
      <c r="V65" s="105">
        <f t="shared" si="5"/>
        <v>0</v>
      </c>
      <c r="W65" s="105">
        <f t="shared" si="1"/>
        <v>0</v>
      </c>
      <c r="X65" s="105">
        <f t="shared" si="9"/>
        <v>0</v>
      </c>
      <c r="Y65" s="105">
        <f t="shared" si="8"/>
        <v>0</v>
      </c>
      <c r="Z65" s="105">
        <f t="shared" si="8"/>
        <v>0</v>
      </c>
      <c r="AA65" s="105">
        <f t="shared" si="8"/>
        <v>0</v>
      </c>
      <c r="AB65" s="105">
        <f t="shared" si="8"/>
        <v>0</v>
      </c>
      <c r="AC65" s="105">
        <f t="shared" si="8"/>
        <v>0</v>
      </c>
      <c r="AD65" s="105">
        <f t="shared" si="8"/>
        <v>0</v>
      </c>
      <c r="AE65" s="105">
        <f t="shared" si="8"/>
        <v>0</v>
      </c>
      <c r="AF65" s="105">
        <f t="shared" si="8"/>
        <v>0</v>
      </c>
      <c r="AG65" s="105">
        <f t="shared" si="8"/>
        <v>0</v>
      </c>
      <c r="AH65" s="105">
        <f t="shared" si="7"/>
        <v>0</v>
      </c>
    </row>
    <row r="66" spans="1:38" outlineLevel="1" x14ac:dyDescent="0.25">
      <c r="A66" s="103" t="str">
        <f t="shared" si="3"/>
        <v>VashonResidentialRESTART FEE</v>
      </c>
      <c r="B66" s="103" t="s">
        <v>195</v>
      </c>
      <c r="C66" s="103" t="s">
        <v>195</v>
      </c>
      <c r="D66" s="214">
        <v>15.85</v>
      </c>
      <c r="E66" s="214">
        <v>17.72</v>
      </c>
      <c r="F66" s="178"/>
      <c r="G66" s="178">
        <v>15</v>
      </c>
      <c r="H66" s="129">
        <v>194.92</v>
      </c>
      <c r="I66" s="129">
        <v>17.72</v>
      </c>
      <c r="J66" s="129">
        <v>372.12</v>
      </c>
      <c r="K66" s="129">
        <v>106.32</v>
      </c>
      <c r="L66" s="129">
        <v>212.64</v>
      </c>
      <c r="M66" s="129">
        <v>88.6</v>
      </c>
      <c r="N66" s="129">
        <v>283.52</v>
      </c>
      <c r="O66" s="129">
        <v>17.72</v>
      </c>
      <c r="P66" s="129">
        <v>265.8</v>
      </c>
      <c r="Q66" s="129">
        <v>177.2</v>
      </c>
      <c r="R66" s="129">
        <v>35.44</v>
      </c>
      <c r="S66" s="129">
        <v>141.76</v>
      </c>
      <c r="T66" s="129">
        <f t="shared" si="4"/>
        <v>1913.76</v>
      </c>
      <c r="V66" s="105">
        <f t="shared" si="5"/>
        <v>12.297791798107255</v>
      </c>
      <c r="W66" s="105">
        <f t="shared" si="1"/>
        <v>1.1179810725552051</v>
      </c>
      <c r="X66" s="105">
        <f t="shared" si="9"/>
        <v>21</v>
      </c>
      <c r="Y66" s="105">
        <f t="shared" si="8"/>
        <v>6</v>
      </c>
      <c r="Z66" s="105">
        <f t="shared" si="8"/>
        <v>12</v>
      </c>
      <c r="AA66" s="105">
        <f t="shared" si="8"/>
        <v>5</v>
      </c>
      <c r="AB66" s="105">
        <f t="shared" si="8"/>
        <v>16</v>
      </c>
      <c r="AC66" s="105">
        <f t="shared" si="8"/>
        <v>1</v>
      </c>
      <c r="AD66" s="105">
        <f t="shared" si="8"/>
        <v>15.000000000000002</v>
      </c>
      <c r="AE66" s="105">
        <f t="shared" si="8"/>
        <v>10</v>
      </c>
      <c r="AF66" s="105">
        <f t="shared" si="8"/>
        <v>2</v>
      </c>
      <c r="AG66" s="105">
        <f t="shared" si="8"/>
        <v>8</v>
      </c>
      <c r="AH66" s="105">
        <f t="shared" si="7"/>
        <v>9.1179810725552048</v>
      </c>
    </row>
    <row r="67" spans="1:38" outlineLevel="1" x14ac:dyDescent="0.25">
      <c r="A67" s="103" t="str">
        <f t="shared" si="3"/>
        <v>VashonResidentialREXTRA</v>
      </c>
      <c r="B67" s="103" t="s">
        <v>196</v>
      </c>
      <c r="C67" s="103" t="s">
        <v>197</v>
      </c>
      <c r="D67" s="214">
        <v>4.1100000000000003</v>
      </c>
      <c r="E67" s="214">
        <v>5.14</v>
      </c>
      <c r="F67" s="178"/>
      <c r="G67" s="178">
        <v>22</v>
      </c>
      <c r="H67" s="129">
        <v>4384.72</v>
      </c>
      <c r="I67" s="129">
        <v>3443.7999999999997</v>
      </c>
      <c r="J67" s="129">
        <v>3197.26</v>
      </c>
      <c r="K67" s="129">
        <v>3793.3199999999997</v>
      </c>
      <c r="L67" s="129">
        <v>3505.48</v>
      </c>
      <c r="M67" s="129">
        <v>3294.74</v>
      </c>
      <c r="N67" s="129">
        <v>5050.0199999999995</v>
      </c>
      <c r="O67" s="129">
        <v>4246.12</v>
      </c>
      <c r="P67" s="129">
        <v>3957.7999999999997</v>
      </c>
      <c r="Q67" s="129">
        <v>4320.16</v>
      </c>
      <c r="R67" s="129">
        <v>3417.44</v>
      </c>
      <c r="S67" s="129">
        <v>3457.1200000000003</v>
      </c>
      <c r="T67" s="129">
        <f t="shared" si="4"/>
        <v>46067.98</v>
      </c>
      <c r="V67" s="105">
        <f t="shared" si="5"/>
        <v>1066.8418491484185</v>
      </c>
      <c r="W67" s="105">
        <f t="shared" si="1"/>
        <v>837.90754257907531</v>
      </c>
      <c r="X67" s="105">
        <f t="shared" si="9"/>
        <v>622.03501945525295</v>
      </c>
      <c r="Y67" s="105">
        <f t="shared" si="8"/>
        <v>738</v>
      </c>
      <c r="Z67" s="105">
        <f t="shared" si="8"/>
        <v>682</v>
      </c>
      <c r="AA67" s="105">
        <f t="shared" si="8"/>
        <v>641</v>
      </c>
      <c r="AB67" s="105">
        <f t="shared" si="8"/>
        <v>982.49416342412451</v>
      </c>
      <c r="AC67" s="105">
        <f t="shared" si="8"/>
        <v>826.09338521400787</v>
      </c>
      <c r="AD67" s="105">
        <f t="shared" si="8"/>
        <v>770</v>
      </c>
      <c r="AE67" s="105">
        <f t="shared" si="8"/>
        <v>840.49805447470817</v>
      </c>
      <c r="AF67" s="105">
        <f t="shared" si="8"/>
        <v>664.8715953307393</v>
      </c>
      <c r="AG67" s="105">
        <f t="shared" si="8"/>
        <v>672.59143968871604</v>
      </c>
      <c r="AH67" s="132">
        <f t="shared" si="7"/>
        <v>778.69442077625365</v>
      </c>
    </row>
    <row r="68" spans="1:38" outlineLevel="1" x14ac:dyDescent="0.25">
      <c r="A68" s="103" t="str">
        <f t="shared" si="3"/>
        <v>VashonResidentialSUNKENR</v>
      </c>
      <c r="B68" s="103" t="s">
        <v>198</v>
      </c>
      <c r="C68" s="103" t="s">
        <v>199</v>
      </c>
      <c r="D68" s="214">
        <v>1.1200000000000001</v>
      </c>
      <c r="E68" s="214">
        <v>1.25</v>
      </c>
      <c r="F68" s="178"/>
      <c r="G68" s="178">
        <v>20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29">
        <f t="shared" si="4"/>
        <v>0</v>
      </c>
      <c r="V68" s="105">
        <f t="shared" si="5"/>
        <v>0</v>
      </c>
      <c r="W68" s="105">
        <f t="shared" si="1"/>
        <v>0</v>
      </c>
      <c r="X68" s="105">
        <f t="shared" si="9"/>
        <v>0</v>
      </c>
      <c r="Y68" s="105">
        <f t="shared" si="8"/>
        <v>0</v>
      </c>
      <c r="Z68" s="105">
        <f t="shared" si="8"/>
        <v>0</v>
      </c>
      <c r="AA68" s="105">
        <f t="shared" si="8"/>
        <v>0</v>
      </c>
      <c r="AB68" s="105">
        <f t="shared" si="8"/>
        <v>0</v>
      </c>
      <c r="AC68" s="105">
        <f t="shared" si="8"/>
        <v>0</v>
      </c>
      <c r="AD68" s="105">
        <f t="shared" si="8"/>
        <v>0</v>
      </c>
      <c r="AE68" s="105">
        <f t="shared" si="8"/>
        <v>0</v>
      </c>
      <c r="AF68" s="105">
        <f t="shared" si="8"/>
        <v>0</v>
      </c>
      <c r="AG68" s="105">
        <f t="shared" si="8"/>
        <v>0</v>
      </c>
      <c r="AH68" s="105">
        <f t="shared" si="7"/>
        <v>0</v>
      </c>
      <c r="AL68" s="103">
        <f>61414+7182+2192+3002+11804+3198+2298</f>
        <v>91090</v>
      </c>
    </row>
    <row r="69" spans="1:38" outlineLevel="1" x14ac:dyDescent="0.25">
      <c r="A69" s="103" t="str">
        <f t="shared" si="3"/>
        <v>VashonResidentialTRIPRCANS</v>
      </c>
      <c r="B69" s="103" t="s">
        <v>200</v>
      </c>
      <c r="C69" s="103" t="s">
        <v>201</v>
      </c>
      <c r="D69" s="214">
        <v>2.81</v>
      </c>
      <c r="E69" s="214">
        <v>3.14</v>
      </c>
      <c r="F69" s="178"/>
      <c r="G69" s="178">
        <v>19</v>
      </c>
      <c r="H69" s="129">
        <v>3.14</v>
      </c>
      <c r="I69" s="129">
        <v>9.42</v>
      </c>
      <c r="J69" s="129">
        <v>9.42</v>
      </c>
      <c r="K69" s="129">
        <v>18.84</v>
      </c>
      <c r="L69" s="129">
        <v>9.42</v>
      </c>
      <c r="M69" s="129">
        <v>6.28</v>
      </c>
      <c r="N69" s="129">
        <v>9.42</v>
      </c>
      <c r="O69" s="129">
        <v>12.56</v>
      </c>
      <c r="P69" s="129">
        <v>12.56</v>
      </c>
      <c r="Q69" s="129">
        <v>6.28</v>
      </c>
      <c r="R69" s="129">
        <v>3.14</v>
      </c>
      <c r="S69" s="129">
        <v>3.14</v>
      </c>
      <c r="T69" s="129">
        <f t="shared" si="4"/>
        <v>103.62</v>
      </c>
      <c r="V69" s="105">
        <f t="shared" si="5"/>
        <v>1.1174377224199288</v>
      </c>
      <c r="W69" s="105">
        <f t="shared" si="1"/>
        <v>3.3523131672597866</v>
      </c>
      <c r="X69" s="105">
        <f t="shared" si="9"/>
        <v>3</v>
      </c>
      <c r="Y69" s="105">
        <f t="shared" si="8"/>
        <v>6</v>
      </c>
      <c r="Z69" s="105">
        <f t="shared" si="8"/>
        <v>3</v>
      </c>
      <c r="AA69" s="105">
        <f t="shared" si="8"/>
        <v>2</v>
      </c>
      <c r="AB69" s="105">
        <f t="shared" si="8"/>
        <v>3</v>
      </c>
      <c r="AC69" s="105">
        <f t="shared" si="8"/>
        <v>4</v>
      </c>
      <c r="AD69" s="105">
        <f t="shared" si="8"/>
        <v>4</v>
      </c>
      <c r="AE69" s="105">
        <f t="shared" si="8"/>
        <v>2</v>
      </c>
      <c r="AF69" s="105">
        <f t="shared" si="8"/>
        <v>1</v>
      </c>
      <c r="AG69" s="105">
        <f t="shared" si="8"/>
        <v>1</v>
      </c>
      <c r="AH69" s="105">
        <f t="shared" si="7"/>
        <v>2.7891459074733098</v>
      </c>
      <c r="AL69" s="103">
        <f>61689+58+7051+28+1911+41+2990+93+11699+17+3167+1295</f>
        <v>90039</v>
      </c>
    </row>
    <row r="70" spans="1:38" outlineLevel="1" x14ac:dyDescent="0.25">
      <c r="A70" s="103" t="str">
        <f t="shared" si="3"/>
        <v>VashonResidentialTRIPRCARTS</v>
      </c>
      <c r="B70" s="103" t="s">
        <v>202</v>
      </c>
      <c r="C70" s="103" t="s">
        <v>203</v>
      </c>
      <c r="D70" s="214">
        <v>3.98</v>
      </c>
      <c r="E70" s="214">
        <v>3.85</v>
      </c>
      <c r="F70" s="178"/>
      <c r="G70" s="178">
        <v>17</v>
      </c>
      <c r="H70" s="129">
        <v>7.7</v>
      </c>
      <c r="I70" s="129">
        <v>3.85</v>
      </c>
      <c r="J70" s="129">
        <v>7.7</v>
      </c>
      <c r="K70" s="129">
        <v>11.55</v>
      </c>
      <c r="L70" s="129">
        <v>3.85</v>
      </c>
      <c r="M70" s="129">
        <v>0</v>
      </c>
      <c r="N70" s="129">
        <v>3.85</v>
      </c>
      <c r="O70" s="129">
        <v>0</v>
      </c>
      <c r="P70" s="129">
        <v>3.85</v>
      </c>
      <c r="Q70" s="129">
        <v>0</v>
      </c>
      <c r="R70" s="129">
        <v>3.85</v>
      </c>
      <c r="S70" s="129">
        <v>0</v>
      </c>
      <c r="T70" s="129">
        <f t="shared" si="4"/>
        <v>46.2</v>
      </c>
      <c r="V70" s="105">
        <f t="shared" si="5"/>
        <v>1.9346733668341709</v>
      </c>
      <c r="W70" s="105">
        <f t="shared" si="1"/>
        <v>0.96733668341708545</v>
      </c>
      <c r="X70" s="105">
        <f t="shared" si="9"/>
        <v>2</v>
      </c>
      <c r="Y70" s="105">
        <f t="shared" si="8"/>
        <v>3</v>
      </c>
      <c r="Z70" s="105">
        <f t="shared" si="8"/>
        <v>1</v>
      </c>
      <c r="AA70" s="105">
        <f t="shared" si="8"/>
        <v>0</v>
      </c>
      <c r="AB70" s="105">
        <f t="shared" si="8"/>
        <v>1</v>
      </c>
      <c r="AC70" s="105">
        <f t="shared" si="8"/>
        <v>0</v>
      </c>
      <c r="AD70" s="105">
        <f t="shared" si="8"/>
        <v>1</v>
      </c>
      <c r="AE70" s="105">
        <f t="shared" si="8"/>
        <v>0</v>
      </c>
      <c r="AF70" s="105">
        <f t="shared" si="8"/>
        <v>1</v>
      </c>
      <c r="AG70" s="105">
        <f t="shared" si="8"/>
        <v>0</v>
      </c>
      <c r="AH70" s="105">
        <f t="shared" si="7"/>
        <v>0.99183417085427139</v>
      </c>
      <c r="AL70" s="103">
        <f>36357+4726+1495+2314+8084+2216</f>
        <v>55192</v>
      </c>
    </row>
    <row r="71" spans="1:38" outlineLevel="1" x14ac:dyDescent="0.25">
      <c r="D71" s="214"/>
      <c r="E71" s="214"/>
      <c r="F71" s="178"/>
      <c r="G71" s="178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</row>
    <row r="72" spans="1:38" outlineLevel="1" x14ac:dyDescent="0.25">
      <c r="C72" s="135" t="s">
        <v>212</v>
      </c>
      <c r="D72" s="214"/>
      <c r="E72" s="214"/>
      <c r="F72" s="178"/>
      <c r="G72" s="178"/>
      <c r="H72" s="136">
        <f>SUM(H10:H71)</f>
        <v>62435.894999999997</v>
      </c>
      <c r="I72" s="136">
        <f t="shared" ref="I72:T72" si="10">SUM(I10:I71)</f>
        <v>61473.32499999999</v>
      </c>
      <c r="J72" s="136">
        <f t="shared" si="10"/>
        <v>62134.014999999999</v>
      </c>
      <c r="K72" s="136">
        <f t="shared" si="10"/>
        <v>62497.48000000001</v>
      </c>
      <c r="L72" s="136">
        <f t="shared" si="10"/>
        <v>63343.664999999994</v>
      </c>
      <c r="M72" s="136">
        <f t="shared" si="10"/>
        <v>63322.784999999996</v>
      </c>
      <c r="N72" s="136">
        <f t="shared" si="10"/>
        <v>66785.31</v>
      </c>
      <c r="O72" s="136">
        <f t="shared" si="10"/>
        <v>66322.895000000004</v>
      </c>
      <c r="P72" s="136">
        <f t="shared" si="10"/>
        <v>66390.654999999999</v>
      </c>
      <c r="Q72" s="136">
        <f t="shared" si="10"/>
        <v>62095.984999999986</v>
      </c>
      <c r="R72" s="136">
        <f t="shared" si="10"/>
        <v>60405.514999999999</v>
      </c>
      <c r="S72" s="136">
        <f t="shared" si="10"/>
        <v>60812.375</v>
      </c>
      <c r="T72" s="136">
        <f t="shared" si="10"/>
        <v>758019.90000000014</v>
      </c>
      <c r="V72" s="137">
        <f>SUM(V10:V48)</f>
        <v>2861.5714870158995</v>
      </c>
      <c r="W72" s="137">
        <f t="shared" ref="W72:AH72" si="11">SUM(W10:W48)</f>
        <v>2891.5403894413366</v>
      </c>
      <c r="X72" s="137">
        <f t="shared" si="11"/>
        <v>2533.8152893041315</v>
      </c>
      <c r="Y72" s="137">
        <f t="shared" si="11"/>
        <v>2533.2048894135542</v>
      </c>
      <c r="Z72" s="137">
        <f t="shared" si="11"/>
        <v>2562.0718698301212</v>
      </c>
      <c r="AA72" s="137">
        <f t="shared" si="11"/>
        <v>2580.8435934649642</v>
      </c>
      <c r="AB72" s="137">
        <f t="shared" si="11"/>
        <v>2621.9362790892692</v>
      </c>
      <c r="AC72" s="137">
        <f t="shared" si="11"/>
        <v>2622.6243362413761</v>
      </c>
      <c r="AD72" s="137">
        <f t="shared" si="11"/>
        <v>2632.749113825917</v>
      </c>
      <c r="AE72" s="137">
        <f t="shared" si="11"/>
        <v>2470.7103269884251</v>
      </c>
      <c r="AF72" s="137">
        <f t="shared" si="11"/>
        <v>2454.0833291190002</v>
      </c>
      <c r="AG72" s="137">
        <f t="shared" si="11"/>
        <v>2464.3627257629837</v>
      </c>
      <c r="AH72" s="137">
        <f t="shared" si="11"/>
        <v>2602.4594691247476</v>
      </c>
    </row>
    <row r="73" spans="1:38" outlineLevel="1" x14ac:dyDescent="0.25">
      <c r="D73" s="214"/>
      <c r="E73" s="214"/>
      <c r="F73" s="178"/>
      <c r="G73" s="178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>
        <f>+SUM(AH9:AH48,AH57:AH58,AH60:AH62,AH67)*12</f>
        <v>45726.98879386911</v>
      </c>
    </row>
    <row r="74" spans="1:38" outlineLevel="1" x14ac:dyDescent="0.25">
      <c r="B74" s="7" t="s">
        <v>214</v>
      </c>
      <c r="D74" s="214"/>
      <c r="E74" s="214"/>
      <c r="F74" s="178"/>
      <c r="G74" s="178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</row>
    <row r="75" spans="1:38" outlineLevel="1" x14ac:dyDescent="0.25">
      <c r="A75" s="103" t="str">
        <f t="shared" ref="A75:A81" si="12">+$A$4&amp;$A$9&amp;B75</f>
        <v>VashonResidentialrecyonly</v>
      </c>
      <c r="B75" s="103" t="s">
        <v>215</v>
      </c>
      <c r="C75" s="103" t="s">
        <v>216</v>
      </c>
      <c r="D75" s="214">
        <v>16.07</v>
      </c>
      <c r="E75" s="214">
        <v>15.55</v>
      </c>
      <c r="F75" s="178"/>
      <c r="G75" s="178">
        <v>21</v>
      </c>
      <c r="H75" s="129">
        <v>186.60000000000002</v>
      </c>
      <c r="I75" s="129">
        <v>186.60000000000002</v>
      </c>
      <c r="J75" s="129">
        <v>225.48000000000002</v>
      </c>
      <c r="K75" s="129">
        <v>225.48</v>
      </c>
      <c r="L75" s="129">
        <v>202.15</v>
      </c>
      <c r="M75" s="129">
        <v>217.70000000000002</v>
      </c>
      <c r="N75" s="129">
        <v>233.25</v>
      </c>
      <c r="O75" s="129">
        <v>233.25</v>
      </c>
      <c r="P75" s="129">
        <v>221.59</v>
      </c>
      <c r="Q75" s="129">
        <v>194.38</v>
      </c>
      <c r="R75" s="129">
        <v>186.60000000000002</v>
      </c>
      <c r="S75" s="129">
        <v>186.60000000000002</v>
      </c>
      <c r="T75" s="129">
        <f t="shared" ref="T75:T81" si="13">SUM(H75:S75)</f>
        <v>2499.6799999999998</v>
      </c>
      <c r="V75" s="105">
        <f t="shared" ref="V75:W81" si="14">+IFERROR(H75/$D75,0)</f>
        <v>11.611698817672684</v>
      </c>
      <c r="W75" s="105">
        <f t="shared" si="14"/>
        <v>11.611698817672684</v>
      </c>
      <c r="X75" s="105">
        <f>+IFERROR(J75/$E75,0)</f>
        <v>14.500321543408361</v>
      </c>
      <c r="Y75" s="105">
        <f t="shared" ref="Y75:AG81" si="15">+IFERROR(K75/$E75,0)</f>
        <v>14.50032154340836</v>
      </c>
      <c r="Z75" s="105">
        <f t="shared" si="15"/>
        <v>13</v>
      </c>
      <c r="AA75" s="105">
        <f t="shared" si="15"/>
        <v>14</v>
      </c>
      <c r="AB75" s="105">
        <f t="shared" si="15"/>
        <v>15</v>
      </c>
      <c r="AC75" s="105">
        <f t="shared" si="15"/>
        <v>15</v>
      </c>
      <c r="AD75" s="105">
        <f t="shared" si="15"/>
        <v>14.250160771704179</v>
      </c>
      <c r="AE75" s="105">
        <f t="shared" si="15"/>
        <v>12.50032154340836</v>
      </c>
      <c r="AF75" s="105">
        <f t="shared" si="15"/>
        <v>12.000000000000002</v>
      </c>
      <c r="AG75" s="105">
        <f t="shared" si="15"/>
        <v>12.000000000000002</v>
      </c>
      <c r="AH75" s="105">
        <f t="shared" ref="AH75:AH81" si="16">+SUM(V75:AG75)/$AF$2</f>
        <v>13.331210253106219</v>
      </c>
      <c r="AJ75" s="103">
        <v>1</v>
      </c>
      <c r="AK75" s="105">
        <f>+AH75*AJ75</f>
        <v>13.331210253106219</v>
      </c>
    </row>
    <row r="76" spans="1:38" outlineLevel="1" x14ac:dyDescent="0.25">
      <c r="A76" s="103" t="str">
        <f t="shared" si="12"/>
        <v>VashonResidentialRECYR</v>
      </c>
      <c r="B76" s="103" t="s">
        <v>217</v>
      </c>
      <c r="C76" s="103" t="s">
        <v>218</v>
      </c>
      <c r="D76" s="214">
        <v>14.57</v>
      </c>
      <c r="E76" s="214">
        <v>14.1</v>
      </c>
      <c r="F76" s="178"/>
      <c r="G76" s="178">
        <v>21</v>
      </c>
      <c r="H76" s="129">
        <v>22494.38</v>
      </c>
      <c r="I76" s="129">
        <v>22447.759999999995</v>
      </c>
      <c r="J76" s="129">
        <v>22670.375</v>
      </c>
      <c r="K76" s="129">
        <v>22625.66</v>
      </c>
      <c r="L76" s="129">
        <v>22964.904999999999</v>
      </c>
      <c r="M76" s="129">
        <v>23032.909999999996</v>
      </c>
      <c r="N76" s="129">
        <v>23505.81</v>
      </c>
      <c r="O76" s="129">
        <v>23349.600000000002</v>
      </c>
      <c r="P76" s="129">
        <v>23463.755000000001</v>
      </c>
      <c r="Q76" s="129">
        <v>22733.83</v>
      </c>
      <c r="R76" s="129">
        <v>22593.41</v>
      </c>
      <c r="S76" s="129">
        <v>22549.295000000002</v>
      </c>
      <c r="T76" s="129">
        <f t="shared" si="13"/>
        <v>274431.69</v>
      </c>
      <c r="V76" s="105">
        <f t="shared" si="14"/>
        <v>1543.8833218943034</v>
      </c>
      <c r="W76" s="105">
        <f t="shared" si="14"/>
        <v>1540.6835964310224</v>
      </c>
      <c r="X76" s="105">
        <f t="shared" ref="X76:X81" si="17">+IFERROR(J76/$E76,0)</f>
        <v>1607.8280141843973</v>
      </c>
      <c r="Y76" s="105">
        <f t="shared" si="15"/>
        <v>1604.6567375886525</v>
      </c>
      <c r="Z76" s="105">
        <f t="shared" si="15"/>
        <v>1628.7166666666667</v>
      </c>
      <c r="AA76" s="105">
        <f t="shared" si="15"/>
        <v>1633.5397163120565</v>
      </c>
      <c r="AB76" s="105">
        <f t="shared" si="15"/>
        <v>1667.0787234042555</v>
      </c>
      <c r="AC76" s="105">
        <f t="shared" si="15"/>
        <v>1656.0000000000002</v>
      </c>
      <c r="AD76" s="105">
        <f t="shared" si="15"/>
        <v>1664.0960992907803</v>
      </c>
      <c r="AE76" s="105">
        <f t="shared" si="15"/>
        <v>1612.3283687943265</v>
      </c>
      <c r="AF76" s="105">
        <f t="shared" si="15"/>
        <v>1602.3695035460994</v>
      </c>
      <c r="AG76" s="105">
        <f t="shared" si="15"/>
        <v>1599.2407801418442</v>
      </c>
      <c r="AH76" s="105">
        <f t="shared" si="16"/>
        <v>1613.3684606878671</v>
      </c>
      <c r="AJ76" s="103">
        <v>1</v>
      </c>
      <c r="AK76" s="105">
        <f>+AH76*AJ76</f>
        <v>1613.3684606878671</v>
      </c>
    </row>
    <row r="77" spans="1:38" outlineLevel="1" x14ac:dyDescent="0.25">
      <c r="A77" s="103" t="str">
        <f t="shared" si="12"/>
        <v>VashonResidentialRECYRNB</v>
      </c>
      <c r="B77" s="103" t="s">
        <v>219</v>
      </c>
      <c r="C77" s="103" t="s">
        <v>220</v>
      </c>
      <c r="D77" s="214">
        <v>0</v>
      </c>
      <c r="E77" s="214">
        <v>0</v>
      </c>
      <c r="F77" s="178"/>
      <c r="G77" s="178"/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>
        <v>0</v>
      </c>
      <c r="N77" s="129">
        <v>0</v>
      </c>
      <c r="O77" s="129">
        <v>0</v>
      </c>
      <c r="P77" s="129">
        <v>0</v>
      </c>
      <c r="Q77" s="129">
        <v>0</v>
      </c>
      <c r="R77" s="129">
        <v>0</v>
      </c>
      <c r="S77" s="129">
        <v>0</v>
      </c>
      <c r="T77" s="129">
        <f t="shared" si="13"/>
        <v>0</v>
      </c>
      <c r="V77" s="105">
        <f t="shared" si="14"/>
        <v>0</v>
      </c>
      <c r="W77" s="105">
        <f t="shared" si="14"/>
        <v>0</v>
      </c>
      <c r="X77" s="105">
        <f t="shared" si="17"/>
        <v>0</v>
      </c>
      <c r="Y77" s="105">
        <f t="shared" si="15"/>
        <v>0</v>
      </c>
      <c r="Z77" s="105">
        <f t="shared" si="15"/>
        <v>0</v>
      </c>
      <c r="AA77" s="105">
        <f t="shared" si="15"/>
        <v>0</v>
      </c>
      <c r="AB77" s="105">
        <f t="shared" si="15"/>
        <v>0</v>
      </c>
      <c r="AC77" s="105">
        <f t="shared" si="15"/>
        <v>0</v>
      </c>
      <c r="AD77" s="105">
        <f t="shared" si="15"/>
        <v>0</v>
      </c>
      <c r="AE77" s="105">
        <f t="shared" si="15"/>
        <v>0</v>
      </c>
      <c r="AF77" s="105">
        <f t="shared" si="15"/>
        <v>0</v>
      </c>
      <c r="AG77" s="105">
        <f t="shared" si="15"/>
        <v>0</v>
      </c>
      <c r="AH77" s="105">
        <f t="shared" si="16"/>
        <v>0</v>
      </c>
    </row>
    <row r="78" spans="1:38" outlineLevel="1" x14ac:dyDescent="0.25">
      <c r="A78" s="103" t="str">
        <f t="shared" si="12"/>
        <v>VashonResidentialDRVNR-RECYCLE</v>
      </c>
      <c r="B78" s="103" t="s">
        <v>221</v>
      </c>
      <c r="C78" s="103" t="s">
        <v>222</v>
      </c>
      <c r="D78" s="214">
        <v>0</v>
      </c>
      <c r="E78" s="214">
        <v>0</v>
      </c>
      <c r="F78" s="178"/>
      <c r="G78" s="178"/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29">
        <v>0</v>
      </c>
      <c r="O78" s="129">
        <v>0</v>
      </c>
      <c r="P78" s="129">
        <v>0</v>
      </c>
      <c r="Q78" s="129">
        <v>0</v>
      </c>
      <c r="R78" s="129">
        <v>0</v>
      </c>
      <c r="S78" s="129">
        <v>0</v>
      </c>
      <c r="T78" s="129">
        <f t="shared" si="13"/>
        <v>0</v>
      </c>
      <c r="V78" s="105">
        <f t="shared" si="14"/>
        <v>0</v>
      </c>
      <c r="W78" s="105">
        <f t="shared" si="14"/>
        <v>0</v>
      </c>
      <c r="X78" s="105">
        <f t="shared" si="17"/>
        <v>0</v>
      </c>
      <c r="Y78" s="105">
        <f t="shared" si="15"/>
        <v>0</v>
      </c>
      <c r="Z78" s="105">
        <f t="shared" si="15"/>
        <v>0</v>
      </c>
      <c r="AA78" s="105">
        <f t="shared" si="15"/>
        <v>0</v>
      </c>
      <c r="AB78" s="105">
        <f t="shared" si="15"/>
        <v>0</v>
      </c>
      <c r="AC78" s="105">
        <f t="shared" si="15"/>
        <v>0</v>
      </c>
      <c r="AD78" s="105">
        <f t="shared" si="15"/>
        <v>0</v>
      </c>
      <c r="AE78" s="105">
        <f t="shared" si="15"/>
        <v>0</v>
      </c>
      <c r="AF78" s="105">
        <f t="shared" si="15"/>
        <v>0</v>
      </c>
      <c r="AG78" s="105">
        <f t="shared" si="15"/>
        <v>0</v>
      </c>
      <c r="AH78" s="105">
        <f t="shared" si="16"/>
        <v>0</v>
      </c>
    </row>
    <row r="79" spans="1:38" outlineLevel="1" x14ac:dyDescent="0.25">
      <c r="A79" s="103" t="str">
        <f t="shared" si="12"/>
        <v>VashonResidentialPACKR-RECYCLE</v>
      </c>
      <c r="B79" s="103" t="s">
        <v>223</v>
      </c>
      <c r="C79" s="103" t="s">
        <v>224</v>
      </c>
      <c r="D79" s="214">
        <v>0</v>
      </c>
      <c r="E79" s="214">
        <v>6.28</v>
      </c>
      <c r="F79" s="178"/>
      <c r="G79" s="178">
        <v>205</v>
      </c>
      <c r="H79" s="129">
        <v>7.2249999999999996</v>
      </c>
      <c r="I79" s="129">
        <v>7.2249999999999996</v>
      </c>
      <c r="J79" s="129">
        <v>7.2249999999999996</v>
      </c>
      <c r="K79" s="129">
        <v>7.2249999999999996</v>
      </c>
      <c r="L79" s="129">
        <v>7.2249999999999996</v>
      </c>
      <c r="M79" s="129">
        <v>7.2249999999999996</v>
      </c>
      <c r="N79" s="129">
        <v>7.2249999999999996</v>
      </c>
      <c r="O79" s="129">
        <v>7.2249999999999996</v>
      </c>
      <c r="P79" s="129">
        <v>7.2249999999999996</v>
      </c>
      <c r="Q79" s="129">
        <v>7.2249999999999996</v>
      </c>
      <c r="R79" s="129">
        <v>7.2249999999999996</v>
      </c>
      <c r="S79" s="129">
        <v>7.2249999999999996</v>
      </c>
      <c r="T79" s="129">
        <f t="shared" si="13"/>
        <v>86.699999999999989</v>
      </c>
      <c r="V79" s="105">
        <f t="shared" si="14"/>
        <v>0</v>
      </c>
      <c r="W79" s="105">
        <f t="shared" si="14"/>
        <v>0</v>
      </c>
      <c r="X79" s="105">
        <f t="shared" si="17"/>
        <v>1.1504777070063694</v>
      </c>
      <c r="Y79" s="105">
        <f t="shared" si="15"/>
        <v>1.1504777070063694</v>
      </c>
      <c r="Z79" s="105">
        <f t="shared" si="15"/>
        <v>1.1504777070063694</v>
      </c>
      <c r="AA79" s="105">
        <f t="shared" si="15"/>
        <v>1.1504777070063694</v>
      </c>
      <c r="AB79" s="105">
        <f t="shared" si="15"/>
        <v>1.1504777070063694</v>
      </c>
      <c r="AC79" s="105">
        <f t="shared" si="15"/>
        <v>1.1504777070063694</v>
      </c>
      <c r="AD79" s="105">
        <f t="shared" si="15"/>
        <v>1.1504777070063694</v>
      </c>
      <c r="AE79" s="105">
        <f t="shared" si="15"/>
        <v>1.1504777070063694</v>
      </c>
      <c r="AF79" s="105">
        <f t="shared" si="15"/>
        <v>1.1504777070063694</v>
      </c>
      <c r="AG79" s="105">
        <f t="shared" si="15"/>
        <v>1.1504777070063694</v>
      </c>
      <c r="AH79" s="105">
        <f t="shared" si="16"/>
        <v>0.95873142250530796</v>
      </c>
    </row>
    <row r="80" spans="1:38" outlineLevel="1" x14ac:dyDescent="0.25">
      <c r="A80" s="103" t="str">
        <f t="shared" si="12"/>
        <v>VashonResidentialTOTERDEL</v>
      </c>
      <c r="B80" s="103" t="s">
        <v>225</v>
      </c>
      <c r="C80" s="103" t="s">
        <v>226</v>
      </c>
      <c r="D80" s="214">
        <v>0</v>
      </c>
      <c r="E80" s="214">
        <v>0</v>
      </c>
      <c r="F80" s="178"/>
      <c r="G80" s="178"/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9">
        <v>0</v>
      </c>
      <c r="O80" s="129">
        <v>0</v>
      </c>
      <c r="P80" s="129">
        <v>0</v>
      </c>
      <c r="Q80" s="129">
        <v>0</v>
      </c>
      <c r="R80" s="129">
        <v>0</v>
      </c>
      <c r="S80" s="129">
        <v>0</v>
      </c>
      <c r="T80" s="129">
        <f t="shared" si="13"/>
        <v>0</v>
      </c>
      <c r="V80" s="105">
        <f t="shared" si="14"/>
        <v>0</v>
      </c>
      <c r="W80" s="105">
        <f t="shared" si="14"/>
        <v>0</v>
      </c>
      <c r="X80" s="105">
        <f t="shared" si="17"/>
        <v>0</v>
      </c>
      <c r="Y80" s="105">
        <f t="shared" si="15"/>
        <v>0</v>
      </c>
      <c r="Z80" s="105">
        <f t="shared" si="15"/>
        <v>0</v>
      </c>
      <c r="AA80" s="105">
        <f t="shared" si="15"/>
        <v>0</v>
      </c>
      <c r="AB80" s="105">
        <f t="shared" si="15"/>
        <v>0</v>
      </c>
      <c r="AC80" s="105">
        <f t="shared" si="15"/>
        <v>0</v>
      </c>
      <c r="AD80" s="105">
        <f t="shared" si="15"/>
        <v>0</v>
      </c>
      <c r="AE80" s="105">
        <f t="shared" si="15"/>
        <v>0</v>
      </c>
      <c r="AF80" s="105">
        <f t="shared" si="15"/>
        <v>0</v>
      </c>
      <c r="AG80" s="105">
        <f t="shared" si="15"/>
        <v>0</v>
      </c>
      <c r="AH80" s="105">
        <f t="shared" si="16"/>
        <v>0</v>
      </c>
    </row>
    <row r="81" spans="1:37" outlineLevel="1" x14ac:dyDescent="0.25">
      <c r="A81" s="103" t="str">
        <f t="shared" si="12"/>
        <v>VashonResidentialRECYDEL</v>
      </c>
      <c r="B81" s="103" t="s">
        <v>227</v>
      </c>
      <c r="C81" s="103" t="s">
        <v>226</v>
      </c>
      <c r="D81" s="214">
        <v>15.85</v>
      </c>
      <c r="E81" s="214">
        <v>17.72</v>
      </c>
      <c r="F81" s="178"/>
      <c r="G81" s="178">
        <v>15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29">
        <v>0</v>
      </c>
      <c r="S81" s="129">
        <v>0</v>
      </c>
      <c r="T81" s="129">
        <f t="shared" si="13"/>
        <v>0</v>
      </c>
      <c r="V81" s="105">
        <f t="shared" si="14"/>
        <v>0</v>
      </c>
      <c r="W81" s="105">
        <f t="shared" si="14"/>
        <v>0</v>
      </c>
      <c r="X81" s="105">
        <f t="shared" si="17"/>
        <v>0</v>
      </c>
      <c r="Y81" s="105">
        <f t="shared" si="15"/>
        <v>0</v>
      </c>
      <c r="Z81" s="105">
        <f t="shared" si="15"/>
        <v>0</v>
      </c>
      <c r="AA81" s="105">
        <f t="shared" si="15"/>
        <v>0</v>
      </c>
      <c r="AB81" s="105">
        <f t="shared" si="15"/>
        <v>0</v>
      </c>
      <c r="AC81" s="105">
        <f t="shared" si="15"/>
        <v>0</v>
      </c>
      <c r="AD81" s="105">
        <f t="shared" si="15"/>
        <v>0</v>
      </c>
      <c r="AE81" s="105">
        <f t="shared" si="15"/>
        <v>0</v>
      </c>
      <c r="AF81" s="105">
        <f t="shared" si="15"/>
        <v>0</v>
      </c>
      <c r="AG81" s="105">
        <f t="shared" si="15"/>
        <v>0</v>
      </c>
      <c r="AH81" s="105">
        <f t="shared" si="16"/>
        <v>0</v>
      </c>
    </row>
    <row r="82" spans="1:37" outlineLevel="1" x14ac:dyDescent="0.25">
      <c r="D82" s="214"/>
      <c r="E82" s="214"/>
      <c r="F82" s="178"/>
      <c r="G82" s="178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</row>
    <row r="83" spans="1:37" outlineLevel="1" x14ac:dyDescent="0.25">
      <c r="C83" s="135" t="s">
        <v>230</v>
      </c>
      <c r="D83" s="214"/>
      <c r="E83" s="214"/>
      <c r="F83" s="178"/>
      <c r="G83" s="178"/>
      <c r="H83" s="136">
        <f>SUM(H75:H82)</f>
        <v>22688.204999999998</v>
      </c>
      <c r="I83" s="136">
        <f t="shared" ref="I83:T83" si="18">SUM(I75:I82)</f>
        <v>22641.584999999992</v>
      </c>
      <c r="J83" s="136">
        <f t="shared" si="18"/>
        <v>22903.079999999998</v>
      </c>
      <c r="K83" s="136">
        <f t="shared" si="18"/>
        <v>22858.364999999998</v>
      </c>
      <c r="L83" s="136">
        <f t="shared" si="18"/>
        <v>23174.28</v>
      </c>
      <c r="M83" s="136">
        <f t="shared" si="18"/>
        <v>23257.834999999995</v>
      </c>
      <c r="N83" s="136">
        <f t="shared" si="18"/>
        <v>23746.285</v>
      </c>
      <c r="O83" s="136">
        <f t="shared" si="18"/>
        <v>23590.075000000001</v>
      </c>
      <c r="P83" s="136">
        <f t="shared" si="18"/>
        <v>23692.57</v>
      </c>
      <c r="Q83" s="136">
        <f t="shared" si="18"/>
        <v>22935.435000000001</v>
      </c>
      <c r="R83" s="136">
        <f t="shared" si="18"/>
        <v>22787.234999999997</v>
      </c>
      <c r="S83" s="136">
        <f t="shared" si="18"/>
        <v>22743.119999999999</v>
      </c>
      <c r="T83" s="136">
        <f t="shared" si="18"/>
        <v>277018.07</v>
      </c>
      <c r="V83" s="137">
        <f>SUM(V75:V77)</f>
        <v>1555.4950207119762</v>
      </c>
      <c r="W83" s="137">
        <f t="shared" ref="W83:AH83" si="19">SUM(W75:W77)</f>
        <v>1552.2952952486951</v>
      </c>
      <c r="X83" s="137">
        <f t="shared" si="19"/>
        <v>1622.3283357278056</v>
      </c>
      <c r="Y83" s="137">
        <f t="shared" si="19"/>
        <v>1619.1570591320608</v>
      </c>
      <c r="Z83" s="137">
        <f t="shared" si="19"/>
        <v>1641.7166666666667</v>
      </c>
      <c r="AA83" s="137">
        <f t="shared" si="19"/>
        <v>1647.5397163120565</v>
      </c>
      <c r="AB83" s="137">
        <f t="shared" si="19"/>
        <v>1682.0787234042555</v>
      </c>
      <c r="AC83" s="137">
        <f t="shared" si="19"/>
        <v>1671.0000000000002</v>
      </c>
      <c r="AD83" s="137">
        <f t="shared" si="19"/>
        <v>1678.3462600624846</v>
      </c>
      <c r="AE83" s="137">
        <f t="shared" si="19"/>
        <v>1624.8286903377348</v>
      </c>
      <c r="AF83" s="137">
        <f t="shared" si="19"/>
        <v>1614.3695035460994</v>
      </c>
      <c r="AG83" s="137">
        <f t="shared" si="19"/>
        <v>1611.2407801418442</v>
      </c>
      <c r="AH83" s="137">
        <f t="shared" si="19"/>
        <v>1626.6996709409734</v>
      </c>
      <c r="AK83" s="137">
        <f t="shared" ref="AK83" si="20">SUM(AK75:AK77)</f>
        <v>1626.6996709409734</v>
      </c>
    </row>
    <row r="84" spans="1:37" outlineLevel="1" x14ac:dyDescent="0.25">
      <c r="C84" s="135"/>
      <c r="D84" s="214"/>
      <c r="E84" s="214"/>
      <c r="F84" s="178"/>
      <c r="G84" s="178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</row>
    <row r="85" spans="1:37" outlineLevel="1" x14ac:dyDescent="0.25">
      <c r="B85" s="7" t="s">
        <v>231</v>
      </c>
      <c r="D85" s="214"/>
      <c r="E85" s="214"/>
      <c r="F85" s="178"/>
      <c r="G85" s="178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</row>
    <row r="86" spans="1:37" outlineLevel="2" x14ac:dyDescent="0.25">
      <c r="A86" s="103" t="str">
        <f t="shared" ref="A86:A92" si="21">+$A$4&amp;$A$9&amp;B86</f>
        <v>VashonResidentialYDW90</v>
      </c>
      <c r="B86" s="103" t="s">
        <v>232</v>
      </c>
      <c r="C86" s="103" t="s">
        <v>233</v>
      </c>
      <c r="D86" s="214">
        <v>0</v>
      </c>
      <c r="E86" s="214">
        <v>0</v>
      </c>
      <c r="F86" s="178"/>
      <c r="G86" s="178"/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29">
        <v>0</v>
      </c>
      <c r="Q86" s="129">
        <v>0</v>
      </c>
      <c r="R86" s="129">
        <v>0</v>
      </c>
      <c r="S86" s="129">
        <v>0</v>
      </c>
      <c r="T86" s="129">
        <f t="shared" ref="T86:T92" si="22">SUM(H86:S86)</f>
        <v>0</v>
      </c>
      <c r="V86" s="105">
        <f t="shared" ref="V86:W92" si="23">+IFERROR(H86/$D86,0)</f>
        <v>0</v>
      </c>
      <c r="W86" s="105">
        <f t="shared" si="23"/>
        <v>0</v>
      </c>
      <c r="X86" s="105">
        <f>+IFERROR(J86/$E86,0)</f>
        <v>0</v>
      </c>
      <c r="Y86" s="105">
        <f t="shared" ref="Y86:AG92" si="24">+IFERROR(K86/$E86,0)</f>
        <v>0</v>
      </c>
      <c r="Z86" s="105">
        <f t="shared" si="24"/>
        <v>0</v>
      </c>
      <c r="AA86" s="105">
        <f t="shared" si="24"/>
        <v>0</v>
      </c>
      <c r="AB86" s="105">
        <f t="shared" si="24"/>
        <v>0</v>
      </c>
      <c r="AC86" s="105">
        <f t="shared" si="24"/>
        <v>0</v>
      </c>
      <c r="AD86" s="105">
        <f t="shared" si="24"/>
        <v>0</v>
      </c>
      <c r="AE86" s="105">
        <f t="shared" si="24"/>
        <v>0</v>
      </c>
      <c r="AF86" s="105">
        <f t="shared" si="24"/>
        <v>0</v>
      </c>
      <c r="AG86" s="105">
        <f t="shared" si="24"/>
        <v>0</v>
      </c>
      <c r="AH86" s="105">
        <f t="shared" ref="AH86:AH92" si="25">+SUM(V86:AG86)/$AF$2</f>
        <v>0</v>
      </c>
    </row>
    <row r="87" spans="1:37" outlineLevel="2" x14ac:dyDescent="0.25">
      <c r="A87" s="103" t="str">
        <f t="shared" si="21"/>
        <v>VashonResidentialYDW90SNR</v>
      </c>
      <c r="B87" s="103" t="s">
        <v>234</v>
      </c>
      <c r="C87" s="103" t="s">
        <v>235</v>
      </c>
      <c r="D87" s="214">
        <v>0</v>
      </c>
      <c r="E87" s="214">
        <v>0</v>
      </c>
      <c r="F87" s="178"/>
      <c r="G87" s="178"/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29">
        <v>0</v>
      </c>
      <c r="R87" s="129">
        <v>0</v>
      </c>
      <c r="S87" s="129">
        <v>0</v>
      </c>
      <c r="T87" s="129">
        <f t="shared" si="22"/>
        <v>0</v>
      </c>
      <c r="V87" s="105">
        <f t="shared" si="23"/>
        <v>0</v>
      </c>
      <c r="W87" s="105">
        <f t="shared" si="23"/>
        <v>0</v>
      </c>
      <c r="X87" s="105">
        <f t="shared" ref="X87:X92" si="26">+IFERROR(J87/$E87,0)</f>
        <v>0</v>
      </c>
      <c r="Y87" s="105">
        <f t="shared" si="24"/>
        <v>0</v>
      </c>
      <c r="Z87" s="105">
        <f t="shared" si="24"/>
        <v>0</v>
      </c>
      <c r="AA87" s="105">
        <f t="shared" si="24"/>
        <v>0</v>
      </c>
      <c r="AB87" s="105">
        <f t="shared" si="24"/>
        <v>0</v>
      </c>
      <c r="AC87" s="105">
        <f t="shared" si="24"/>
        <v>0</v>
      </c>
      <c r="AD87" s="105">
        <f t="shared" si="24"/>
        <v>0</v>
      </c>
      <c r="AE87" s="105">
        <f t="shared" si="24"/>
        <v>0</v>
      </c>
      <c r="AF87" s="105">
        <f t="shared" si="24"/>
        <v>0</v>
      </c>
      <c r="AG87" s="105">
        <f t="shared" si="24"/>
        <v>0</v>
      </c>
      <c r="AH87" s="105">
        <f t="shared" si="25"/>
        <v>0</v>
      </c>
    </row>
    <row r="88" spans="1:37" outlineLevel="2" x14ac:dyDescent="0.25">
      <c r="A88" s="103" t="str">
        <f t="shared" si="21"/>
        <v>VashonResidentialYDWDEL</v>
      </c>
      <c r="B88" s="103" t="s">
        <v>236</v>
      </c>
      <c r="C88" s="103" t="s">
        <v>237</v>
      </c>
      <c r="D88" s="214">
        <v>0</v>
      </c>
      <c r="E88" s="214">
        <v>0</v>
      </c>
      <c r="F88" s="178"/>
      <c r="G88" s="178"/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29">
        <v>0</v>
      </c>
      <c r="N88" s="129">
        <v>0</v>
      </c>
      <c r="O88" s="129">
        <v>0</v>
      </c>
      <c r="P88" s="129">
        <v>0</v>
      </c>
      <c r="Q88" s="129">
        <v>0</v>
      </c>
      <c r="R88" s="129">
        <v>0</v>
      </c>
      <c r="S88" s="129">
        <v>0</v>
      </c>
      <c r="T88" s="129">
        <f t="shared" si="22"/>
        <v>0</v>
      </c>
      <c r="V88" s="105">
        <f t="shared" si="23"/>
        <v>0</v>
      </c>
      <c r="W88" s="105">
        <f t="shared" si="23"/>
        <v>0</v>
      </c>
      <c r="X88" s="105">
        <f t="shared" si="26"/>
        <v>0</v>
      </c>
      <c r="Y88" s="105">
        <f t="shared" si="24"/>
        <v>0</v>
      </c>
      <c r="Z88" s="105">
        <f t="shared" si="24"/>
        <v>0</v>
      </c>
      <c r="AA88" s="105">
        <f t="shared" si="24"/>
        <v>0</v>
      </c>
      <c r="AB88" s="105">
        <f t="shared" si="24"/>
        <v>0</v>
      </c>
      <c r="AC88" s="105">
        <f t="shared" si="24"/>
        <v>0</v>
      </c>
      <c r="AD88" s="105">
        <f t="shared" si="24"/>
        <v>0</v>
      </c>
      <c r="AE88" s="105">
        <f t="shared" si="24"/>
        <v>0</v>
      </c>
      <c r="AF88" s="105">
        <f t="shared" si="24"/>
        <v>0</v>
      </c>
      <c r="AG88" s="105">
        <f t="shared" si="24"/>
        <v>0</v>
      </c>
      <c r="AH88" s="105">
        <f t="shared" si="25"/>
        <v>0</v>
      </c>
    </row>
    <row r="89" spans="1:37" outlineLevel="2" x14ac:dyDescent="0.25">
      <c r="A89" s="103" t="str">
        <f t="shared" si="21"/>
        <v>VashonResidentialYDWEX</v>
      </c>
      <c r="B89" s="103" t="s">
        <v>238</v>
      </c>
      <c r="C89" s="103" t="s">
        <v>239</v>
      </c>
      <c r="D89" s="214">
        <v>0</v>
      </c>
      <c r="E89" s="214">
        <v>0</v>
      </c>
      <c r="F89" s="178"/>
      <c r="G89" s="178"/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9">
        <v>0</v>
      </c>
      <c r="O89" s="129">
        <v>0</v>
      </c>
      <c r="P89" s="129">
        <v>0</v>
      </c>
      <c r="Q89" s="129">
        <v>0</v>
      </c>
      <c r="R89" s="129">
        <v>0</v>
      </c>
      <c r="S89" s="129">
        <v>0</v>
      </c>
      <c r="T89" s="129">
        <f t="shared" si="22"/>
        <v>0</v>
      </c>
      <c r="V89" s="105">
        <f t="shared" si="23"/>
        <v>0</v>
      </c>
      <c r="W89" s="105">
        <f t="shared" si="23"/>
        <v>0</v>
      </c>
      <c r="X89" s="105">
        <f t="shared" si="26"/>
        <v>0</v>
      </c>
      <c r="Y89" s="105">
        <f t="shared" si="24"/>
        <v>0</v>
      </c>
      <c r="Z89" s="105">
        <f t="shared" si="24"/>
        <v>0</v>
      </c>
      <c r="AA89" s="105">
        <f t="shared" si="24"/>
        <v>0</v>
      </c>
      <c r="AB89" s="105">
        <f t="shared" si="24"/>
        <v>0</v>
      </c>
      <c r="AC89" s="105">
        <f t="shared" si="24"/>
        <v>0</v>
      </c>
      <c r="AD89" s="105">
        <f t="shared" si="24"/>
        <v>0</v>
      </c>
      <c r="AE89" s="105">
        <f t="shared" si="24"/>
        <v>0</v>
      </c>
      <c r="AF89" s="105">
        <f t="shared" si="24"/>
        <v>0</v>
      </c>
      <c r="AG89" s="105">
        <f t="shared" si="24"/>
        <v>0</v>
      </c>
      <c r="AH89" s="105">
        <f t="shared" si="25"/>
        <v>0</v>
      </c>
    </row>
    <row r="90" spans="1:37" outlineLevel="2" x14ac:dyDescent="0.25">
      <c r="A90" s="103" t="str">
        <f t="shared" si="21"/>
        <v>VashonResidentialDRVNR-YARDWASTE</v>
      </c>
      <c r="B90" s="103" t="s">
        <v>240</v>
      </c>
      <c r="C90" s="103" t="s">
        <v>241</v>
      </c>
      <c r="D90" s="214">
        <v>0</v>
      </c>
      <c r="E90" s="214">
        <v>0</v>
      </c>
      <c r="F90" s="178"/>
      <c r="G90" s="178"/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9">
        <v>0</v>
      </c>
      <c r="O90" s="129">
        <v>0</v>
      </c>
      <c r="P90" s="129">
        <v>0</v>
      </c>
      <c r="Q90" s="129">
        <v>0</v>
      </c>
      <c r="R90" s="129">
        <v>0</v>
      </c>
      <c r="S90" s="129">
        <v>0</v>
      </c>
      <c r="T90" s="129">
        <f t="shared" si="22"/>
        <v>0</v>
      </c>
      <c r="V90" s="105">
        <f t="shared" si="23"/>
        <v>0</v>
      </c>
      <c r="W90" s="105">
        <f t="shared" si="23"/>
        <v>0</v>
      </c>
      <c r="X90" s="105">
        <f t="shared" si="26"/>
        <v>0</v>
      </c>
      <c r="Y90" s="105">
        <f t="shared" si="24"/>
        <v>0</v>
      </c>
      <c r="Z90" s="105">
        <f t="shared" si="24"/>
        <v>0</v>
      </c>
      <c r="AA90" s="105">
        <f t="shared" si="24"/>
        <v>0</v>
      </c>
      <c r="AB90" s="105">
        <f t="shared" si="24"/>
        <v>0</v>
      </c>
      <c r="AC90" s="105">
        <f t="shared" si="24"/>
        <v>0</v>
      </c>
      <c r="AD90" s="105">
        <f t="shared" si="24"/>
        <v>0</v>
      </c>
      <c r="AE90" s="105">
        <f t="shared" si="24"/>
        <v>0</v>
      </c>
      <c r="AF90" s="105">
        <f t="shared" si="24"/>
        <v>0</v>
      </c>
      <c r="AG90" s="105">
        <f t="shared" si="24"/>
        <v>0</v>
      </c>
      <c r="AH90" s="105">
        <f t="shared" si="25"/>
        <v>0</v>
      </c>
    </row>
    <row r="91" spans="1:37" outlineLevel="2" x14ac:dyDescent="0.25">
      <c r="A91" s="103" t="str">
        <f t="shared" si="21"/>
        <v>VashonResidentialPACKR-YARDWASTE</v>
      </c>
      <c r="B91" s="103" t="s">
        <v>242</v>
      </c>
      <c r="C91" s="103" t="s">
        <v>243</v>
      </c>
      <c r="D91" s="214">
        <v>0</v>
      </c>
      <c r="E91" s="214">
        <v>0</v>
      </c>
      <c r="F91" s="178"/>
      <c r="G91" s="178"/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f t="shared" si="22"/>
        <v>0</v>
      </c>
      <c r="U91" s="103"/>
      <c r="V91" s="105">
        <f t="shared" si="23"/>
        <v>0</v>
      </c>
      <c r="W91" s="105">
        <f t="shared" si="23"/>
        <v>0</v>
      </c>
      <c r="X91" s="105">
        <f t="shared" si="26"/>
        <v>0</v>
      </c>
      <c r="Y91" s="105">
        <f t="shared" si="24"/>
        <v>0</v>
      </c>
      <c r="Z91" s="105">
        <f t="shared" si="24"/>
        <v>0</v>
      </c>
      <c r="AA91" s="105">
        <f t="shared" si="24"/>
        <v>0</v>
      </c>
      <c r="AB91" s="105">
        <f t="shared" si="24"/>
        <v>0</v>
      </c>
      <c r="AC91" s="105">
        <f t="shared" si="24"/>
        <v>0</v>
      </c>
      <c r="AD91" s="105">
        <f t="shared" si="24"/>
        <v>0</v>
      </c>
      <c r="AE91" s="105">
        <f t="shared" si="24"/>
        <v>0</v>
      </c>
      <c r="AF91" s="105">
        <f t="shared" si="24"/>
        <v>0</v>
      </c>
      <c r="AG91" s="105">
        <f t="shared" si="24"/>
        <v>0</v>
      </c>
      <c r="AH91" s="105">
        <f t="shared" si="25"/>
        <v>0</v>
      </c>
    </row>
    <row r="92" spans="1:37" outlineLevel="2" x14ac:dyDescent="0.25">
      <c r="A92" s="103" t="str">
        <f t="shared" si="21"/>
        <v>VashonResidentialTRIPYCARTS</v>
      </c>
      <c r="B92" s="103" t="s">
        <v>244</v>
      </c>
      <c r="C92" s="103" t="s">
        <v>245</v>
      </c>
      <c r="D92" s="214">
        <v>0</v>
      </c>
      <c r="E92" s="214">
        <v>0</v>
      </c>
      <c r="F92" s="178"/>
      <c r="G92" s="178"/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f t="shared" si="22"/>
        <v>0</v>
      </c>
      <c r="V92" s="105">
        <f t="shared" si="23"/>
        <v>0</v>
      </c>
      <c r="W92" s="105">
        <f t="shared" si="23"/>
        <v>0</v>
      </c>
      <c r="X92" s="105">
        <f t="shared" si="26"/>
        <v>0</v>
      </c>
      <c r="Y92" s="105">
        <f t="shared" si="24"/>
        <v>0</v>
      </c>
      <c r="Z92" s="105">
        <f t="shared" si="24"/>
        <v>0</v>
      </c>
      <c r="AA92" s="105">
        <f t="shared" si="24"/>
        <v>0</v>
      </c>
      <c r="AB92" s="105">
        <f t="shared" si="24"/>
        <v>0</v>
      </c>
      <c r="AC92" s="105">
        <f t="shared" si="24"/>
        <v>0</v>
      </c>
      <c r="AD92" s="105">
        <f t="shared" si="24"/>
        <v>0</v>
      </c>
      <c r="AE92" s="105">
        <f t="shared" si="24"/>
        <v>0</v>
      </c>
      <c r="AF92" s="105">
        <f t="shared" si="24"/>
        <v>0</v>
      </c>
      <c r="AG92" s="105">
        <f t="shared" si="24"/>
        <v>0</v>
      </c>
      <c r="AH92" s="105">
        <f t="shared" si="25"/>
        <v>0</v>
      </c>
    </row>
    <row r="93" spans="1:37" outlineLevel="1" x14ac:dyDescent="0.25">
      <c r="D93" s="214"/>
      <c r="E93" s="214"/>
      <c r="F93" s="178"/>
      <c r="G93" s="178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</row>
    <row r="94" spans="1:37" outlineLevel="1" x14ac:dyDescent="0.25">
      <c r="C94" s="135" t="s">
        <v>248</v>
      </c>
      <c r="D94" s="214"/>
      <c r="E94" s="214"/>
      <c r="F94" s="178"/>
      <c r="G94" s="178"/>
      <c r="H94" s="136">
        <f t="shared" ref="H94:T94" si="27">SUM(H86:H93)</f>
        <v>0</v>
      </c>
      <c r="I94" s="136">
        <f t="shared" si="27"/>
        <v>0</v>
      </c>
      <c r="J94" s="136">
        <f t="shared" si="27"/>
        <v>0</v>
      </c>
      <c r="K94" s="136">
        <f t="shared" si="27"/>
        <v>0</v>
      </c>
      <c r="L94" s="136">
        <f t="shared" si="27"/>
        <v>0</v>
      </c>
      <c r="M94" s="136">
        <f t="shared" si="27"/>
        <v>0</v>
      </c>
      <c r="N94" s="136">
        <f t="shared" si="27"/>
        <v>0</v>
      </c>
      <c r="O94" s="136">
        <f t="shared" si="27"/>
        <v>0</v>
      </c>
      <c r="P94" s="136">
        <f t="shared" si="27"/>
        <v>0</v>
      </c>
      <c r="Q94" s="136">
        <f t="shared" si="27"/>
        <v>0</v>
      </c>
      <c r="R94" s="136">
        <f t="shared" si="27"/>
        <v>0</v>
      </c>
      <c r="S94" s="136">
        <f t="shared" si="27"/>
        <v>0</v>
      </c>
      <c r="T94" s="136">
        <f t="shared" si="27"/>
        <v>0</v>
      </c>
      <c r="V94" s="137">
        <f>SUM(V86:V87)</f>
        <v>0</v>
      </c>
      <c r="W94" s="137">
        <f t="shared" ref="W94:AH94" si="28">SUM(W86:W87)</f>
        <v>0</v>
      </c>
      <c r="X94" s="137">
        <f t="shared" si="28"/>
        <v>0</v>
      </c>
      <c r="Y94" s="137">
        <f t="shared" si="28"/>
        <v>0</v>
      </c>
      <c r="Z94" s="137">
        <f t="shared" si="28"/>
        <v>0</v>
      </c>
      <c r="AA94" s="137">
        <f t="shared" si="28"/>
        <v>0</v>
      </c>
      <c r="AB94" s="137">
        <f t="shared" si="28"/>
        <v>0</v>
      </c>
      <c r="AC94" s="137">
        <f t="shared" si="28"/>
        <v>0</v>
      </c>
      <c r="AD94" s="137">
        <f t="shared" si="28"/>
        <v>0</v>
      </c>
      <c r="AE94" s="137">
        <f t="shared" si="28"/>
        <v>0</v>
      </c>
      <c r="AF94" s="137">
        <f t="shared" si="28"/>
        <v>0</v>
      </c>
      <c r="AG94" s="137">
        <f t="shared" si="28"/>
        <v>0</v>
      </c>
      <c r="AH94" s="137">
        <f t="shared" si="28"/>
        <v>0</v>
      </c>
    </row>
    <row r="95" spans="1:37" outlineLevel="1" x14ac:dyDescent="0.25">
      <c r="C95" s="135"/>
      <c r="D95" s="214"/>
      <c r="E95" s="214"/>
      <c r="F95" s="178"/>
      <c r="G95" s="178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</row>
    <row r="96" spans="1:37" outlineLevel="1" x14ac:dyDescent="0.25">
      <c r="D96" s="214"/>
      <c r="E96" s="214"/>
      <c r="F96" s="178"/>
      <c r="G96" s="178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</row>
    <row r="97" spans="1:37" s="7" customFormat="1" x14ac:dyDescent="0.25">
      <c r="B97" s="7" t="s">
        <v>249</v>
      </c>
      <c r="D97" s="214"/>
      <c r="E97" s="214"/>
      <c r="F97" s="178"/>
      <c r="G97" s="178"/>
      <c r="H97" s="144">
        <f t="shared" ref="H97:S97" si="29">+H72+H83+H94</f>
        <v>85124.099999999991</v>
      </c>
      <c r="I97" s="144">
        <f t="shared" si="29"/>
        <v>84114.909999999974</v>
      </c>
      <c r="J97" s="144">
        <f t="shared" si="29"/>
        <v>85037.095000000001</v>
      </c>
      <c r="K97" s="144">
        <f t="shared" si="29"/>
        <v>85355.845000000001</v>
      </c>
      <c r="L97" s="144">
        <f t="shared" si="29"/>
        <v>86517.944999999992</v>
      </c>
      <c r="M97" s="144">
        <f t="shared" si="29"/>
        <v>86580.62</v>
      </c>
      <c r="N97" s="144">
        <f t="shared" si="29"/>
        <v>90531.595000000001</v>
      </c>
      <c r="O97" s="144">
        <f t="shared" si="29"/>
        <v>89912.97</v>
      </c>
      <c r="P97" s="144">
        <f t="shared" si="29"/>
        <v>90083.225000000006</v>
      </c>
      <c r="Q97" s="144">
        <f t="shared" si="29"/>
        <v>85031.419999999984</v>
      </c>
      <c r="R97" s="144">
        <f t="shared" si="29"/>
        <v>83192.75</v>
      </c>
      <c r="S97" s="144">
        <f t="shared" si="29"/>
        <v>83555.494999999995</v>
      </c>
      <c r="T97" s="129">
        <f t="shared" ref="T97" si="30">SUM(H97:S97)</f>
        <v>1035037.9699999999</v>
      </c>
      <c r="U97" s="109"/>
      <c r="V97" s="145">
        <f t="shared" ref="V97:AG97" si="31">+V72+V83+V94</f>
        <v>4417.0665077278754</v>
      </c>
      <c r="W97" s="145">
        <f t="shared" si="31"/>
        <v>4443.8356846900315</v>
      </c>
      <c r="X97" s="145">
        <f t="shared" si="31"/>
        <v>4156.1436250319366</v>
      </c>
      <c r="Y97" s="145">
        <f t="shared" si="31"/>
        <v>4152.3619485456147</v>
      </c>
      <c r="Z97" s="145">
        <f t="shared" si="31"/>
        <v>4203.7885364967879</v>
      </c>
      <c r="AA97" s="145">
        <f t="shared" si="31"/>
        <v>4228.3833097770203</v>
      </c>
      <c r="AB97" s="145">
        <f t="shared" si="31"/>
        <v>4304.0150024935247</v>
      </c>
      <c r="AC97" s="145">
        <f t="shared" si="31"/>
        <v>4293.6243362413761</v>
      </c>
      <c r="AD97" s="145">
        <f t="shared" si="31"/>
        <v>4311.0953738884018</v>
      </c>
      <c r="AE97" s="145">
        <f t="shared" si="31"/>
        <v>4095.5390173261599</v>
      </c>
      <c r="AF97" s="145">
        <f t="shared" si="31"/>
        <v>4068.4528326650998</v>
      </c>
      <c r="AG97" s="145">
        <f t="shared" si="31"/>
        <v>4075.6035059048281</v>
      </c>
      <c r="AH97" s="145"/>
      <c r="AK97" s="215"/>
    </row>
    <row r="98" spans="1:37" s="7" customFormat="1" outlineLevel="1" x14ac:dyDescent="0.25">
      <c r="D98" s="214"/>
      <c r="E98" s="214"/>
      <c r="F98" s="178"/>
      <c r="G98" s="178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09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K98" s="215"/>
    </row>
    <row r="99" spans="1:37" s="7" customFormat="1" outlineLevel="1" x14ac:dyDescent="0.25">
      <c r="D99" s="214"/>
      <c r="E99" s="214"/>
      <c r="F99" s="178"/>
      <c r="G99" s="178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09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K99" s="215"/>
    </row>
    <row r="100" spans="1:37" outlineLevel="1" x14ac:dyDescent="0.25">
      <c r="B100" s="121" t="s">
        <v>250</v>
      </c>
      <c r="C100" s="122"/>
      <c r="D100" s="214"/>
      <c r="E100" s="214"/>
      <c r="F100" s="178"/>
      <c r="G100" s="178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</row>
    <row r="101" spans="1:37" outlineLevel="1" x14ac:dyDescent="0.25">
      <c r="B101" s="121"/>
      <c r="C101" s="122"/>
      <c r="D101" s="214"/>
      <c r="E101" s="214"/>
      <c r="F101" s="178"/>
      <c r="G101" s="178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</row>
    <row r="102" spans="1:37" outlineLevel="1" x14ac:dyDescent="0.25">
      <c r="A102" s="103" t="s">
        <v>26</v>
      </c>
      <c r="B102" s="126" t="s">
        <v>252</v>
      </c>
      <c r="C102" s="122"/>
      <c r="D102" s="214"/>
      <c r="E102" s="214"/>
      <c r="F102" s="178"/>
      <c r="G102" s="178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  <c r="AH102" s="105"/>
    </row>
    <row r="103" spans="1:37" outlineLevel="1" x14ac:dyDescent="0.25">
      <c r="A103" s="103" t="str">
        <f>+$A$4&amp;$A$102&amp;B103</f>
        <v>VashonCommercial20CW1</v>
      </c>
      <c r="B103" s="103" t="s">
        <v>253</v>
      </c>
      <c r="C103" s="103" t="s">
        <v>254</v>
      </c>
      <c r="D103" s="214">
        <v>0</v>
      </c>
      <c r="E103" s="214">
        <v>0</v>
      </c>
      <c r="F103" s="178"/>
      <c r="G103" s="178"/>
      <c r="H103" s="129">
        <v>0</v>
      </c>
      <c r="I103" s="129">
        <v>0</v>
      </c>
      <c r="J103" s="129">
        <v>0</v>
      </c>
      <c r="K103" s="129">
        <v>0</v>
      </c>
      <c r="L103" s="129">
        <v>0</v>
      </c>
      <c r="M103" s="129">
        <v>0</v>
      </c>
      <c r="N103" s="129">
        <v>0</v>
      </c>
      <c r="O103" s="129">
        <v>0</v>
      </c>
      <c r="P103" s="129">
        <v>0</v>
      </c>
      <c r="Q103" s="129">
        <v>0</v>
      </c>
      <c r="R103" s="129">
        <v>0</v>
      </c>
      <c r="S103" s="129">
        <v>0</v>
      </c>
      <c r="T103" s="129">
        <f t="shared" ref="T103:T167" si="32">SUM(H103:S103)</f>
        <v>0</v>
      </c>
      <c r="V103" s="105">
        <f>+IFERROR(H103/$D103,0)</f>
        <v>0</v>
      </c>
      <c r="W103" s="105">
        <f t="shared" ref="W103:W166" si="33">+IFERROR(I103/$D103,0)</f>
        <v>0</v>
      </c>
      <c r="X103" s="105">
        <f>+IFERROR(J103/$E103,0)</f>
        <v>0</v>
      </c>
      <c r="Y103" s="105">
        <f t="shared" ref="Y103:AG118" si="34">+IFERROR(K103/$E103,0)</f>
        <v>0</v>
      </c>
      <c r="Z103" s="105">
        <f t="shared" si="34"/>
        <v>0</v>
      </c>
      <c r="AA103" s="105">
        <f t="shared" si="34"/>
        <v>0</v>
      </c>
      <c r="AB103" s="105">
        <f t="shared" si="34"/>
        <v>0</v>
      </c>
      <c r="AC103" s="105">
        <f t="shared" si="34"/>
        <v>0</v>
      </c>
      <c r="AD103" s="105">
        <f t="shared" si="34"/>
        <v>0</v>
      </c>
      <c r="AE103" s="105">
        <f t="shared" si="34"/>
        <v>0</v>
      </c>
      <c r="AF103" s="105">
        <f t="shared" si="34"/>
        <v>0</v>
      </c>
      <c r="AG103" s="105">
        <f t="shared" si="34"/>
        <v>0</v>
      </c>
      <c r="AH103" s="132">
        <f t="shared" ref="AH103:AH167" si="35">+SUM(V103:AG103)/$AF$2</f>
        <v>0</v>
      </c>
    </row>
    <row r="104" spans="1:37" outlineLevel="1" x14ac:dyDescent="0.25">
      <c r="A104" s="103" t="str">
        <f t="shared" ref="A104:A168" si="36">+$A$4&amp;$A$102&amp;B104</f>
        <v>VashonCommercial32C2W2</v>
      </c>
      <c r="B104" s="103" t="s">
        <v>255</v>
      </c>
      <c r="C104" s="103" t="s">
        <v>256</v>
      </c>
      <c r="D104" s="214">
        <v>0</v>
      </c>
      <c r="E104" s="214">
        <v>0</v>
      </c>
      <c r="F104" s="178"/>
      <c r="G104" s="178"/>
      <c r="H104" s="129">
        <v>0</v>
      </c>
      <c r="I104" s="129">
        <v>0</v>
      </c>
      <c r="J104" s="129">
        <v>0</v>
      </c>
      <c r="K104" s="129">
        <v>0</v>
      </c>
      <c r="L104" s="129">
        <v>0</v>
      </c>
      <c r="M104" s="129">
        <v>0</v>
      </c>
      <c r="N104" s="129">
        <v>0</v>
      </c>
      <c r="O104" s="129">
        <v>0</v>
      </c>
      <c r="P104" s="129">
        <v>0</v>
      </c>
      <c r="Q104" s="129">
        <v>0</v>
      </c>
      <c r="R104" s="129">
        <v>0</v>
      </c>
      <c r="S104" s="129">
        <v>0</v>
      </c>
      <c r="T104" s="129">
        <f t="shared" si="32"/>
        <v>0</v>
      </c>
      <c r="V104" s="105">
        <f t="shared" ref="V104:W168" si="37">+IFERROR(H104/$D104,0)</f>
        <v>0</v>
      </c>
      <c r="W104" s="105">
        <f t="shared" si="33"/>
        <v>0</v>
      </c>
      <c r="X104" s="105">
        <f t="shared" ref="X104:AG142" si="38">+IFERROR(J104/$E104,0)</f>
        <v>0</v>
      </c>
      <c r="Y104" s="105">
        <f t="shared" si="34"/>
        <v>0</v>
      </c>
      <c r="Z104" s="105">
        <f t="shared" si="34"/>
        <v>0</v>
      </c>
      <c r="AA104" s="105">
        <f t="shared" si="34"/>
        <v>0</v>
      </c>
      <c r="AB104" s="105">
        <f t="shared" si="34"/>
        <v>0</v>
      </c>
      <c r="AC104" s="105">
        <f t="shared" si="34"/>
        <v>0</v>
      </c>
      <c r="AD104" s="105">
        <f t="shared" si="34"/>
        <v>0</v>
      </c>
      <c r="AE104" s="105">
        <f t="shared" si="34"/>
        <v>0</v>
      </c>
      <c r="AF104" s="105">
        <f t="shared" si="34"/>
        <v>0</v>
      </c>
      <c r="AG104" s="105">
        <f t="shared" si="34"/>
        <v>0</v>
      </c>
      <c r="AH104" s="132">
        <f t="shared" si="35"/>
        <v>0</v>
      </c>
    </row>
    <row r="105" spans="1:37" outlineLevel="1" x14ac:dyDescent="0.25">
      <c r="A105" s="103" t="str">
        <f t="shared" si="36"/>
        <v>VashonCommercial32CE1</v>
      </c>
      <c r="B105" s="103" t="s">
        <v>257</v>
      </c>
      <c r="C105" s="103" t="s">
        <v>258</v>
      </c>
      <c r="D105" s="214">
        <v>16.809999999999999</v>
      </c>
      <c r="E105" s="214">
        <v>19.45</v>
      </c>
      <c r="F105" s="178"/>
      <c r="G105" s="178">
        <v>36</v>
      </c>
      <c r="H105" s="129">
        <v>38.9</v>
      </c>
      <c r="I105" s="129">
        <v>38.9</v>
      </c>
      <c r="J105" s="129">
        <v>38.9</v>
      </c>
      <c r="K105" s="129">
        <v>58.35</v>
      </c>
      <c r="L105" s="129">
        <v>58.35</v>
      </c>
      <c r="M105" s="129">
        <v>49.39</v>
      </c>
      <c r="N105" s="129">
        <v>58.35</v>
      </c>
      <c r="O105" s="129">
        <v>58.35</v>
      </c>
      <c r="P105" s="129">
        <v>58.35</v>
      </c>
      <c r="Q105" s="129">
        <v>30.534999999999997</v>
      </c>
      <c r="R105" s="129">
        <v>37.58</v>
      </c>
      <c r="S105" s="129">
        <v>37.58</v>
      </c>
      <c r="T105" s="129">
        <f t="shared" si="32"/>
        <v>563.53500000000008</v>
      </c>
      <c r="V105" s="105">
        <f t="shared" si="37"/>
        <v>2.314098750743605</v>
      </c>
      <c r="W105" s="105">
        <f t="shared" si="33"/>
        <v>2.314098750743605</v>
      </c>
      <c r="X105" s="105">
        <f t="shared" si="38"/>
        <v>2</v>
      </c>
      <c r="Y105" s="105">
        <f t="shared" si="34"/>
        <v>3</v>
      </c>
      <c r="Z105" s="105">
        <f t="shared" si="34"/>
        <v>3</v>
      </c>
      <c r="AA105" s="105">
        <f t="shared" si="34"/>
        <v>2.539331619537275</v>
      </c>
      <c r="AB105" s="105">
        <f t="shared" si="34"/>
        <v>3</v>
      </c>
      <c r="AC105" s="105">
        <f t="shared" si="34"/>
        <v>3</v>
      </c>
      <c r="AD105" s="105">
        <f t="shared" si="34"/>
        <v>3</v>
      </c>
      <c r="AE105" s="105">
        <f t="shared" si="34"/>
        <v>1.5699228791773778</v>
      </c>
      <c r="AF105" s="105">
        <f t="shared" si="34"/>
        <v>1.9321336760925449</v>
      </c>
      <c r="AG105" s="105">
        <f t="shared" si="34"/>
        <v>1.9321336760925449</v>
      </c>
      <c r="AH105" s="132">
        <f t="shared" si="35"/>
        <v>2.4668099460322459</v>
      </c>
    </row>
    <row r="106" spans="1:37" outlineLevel="1" x14ac:dyDescent="0.25">
      <c r="A106" s="103" t="str">
        <f t="shared" si="36"/>
        <v>VashonCommercial32CW1</v>
      </c>
      <c r="B106" s="103" t="s">
        <v>259</v>
      </c>
      <c r="C106" s="103" t="s">
        <v>108</v>
      </c>
      <c r="D106" s="214">
        <v>16.809999999999999</v>
      </c>
      <c r="E106" s="214">
        <v>19.45</v>
      </c>
      <c r="F106" s="178"/>
      <c r="G106" s="178">
        <v>36</v>
      </c>
      <c r="H106" s="129">
        <v>77.8</v>
      </c>
      <c r="I106" s="129">
        <v>77.8</v>
      </c>
      <c r="J106" s="129">
        <v>82.66</v>
      </c>
      <c r="K106" s="129">
        <v>97.25</v>
      </c>
      <c r="L106" s="129">
        <v>97.25</v>
      </c>
      <c r="M106" s="129">
        <v>80.92</v>
      </c>
      <c r="N106" s="129">
        <v>111.84</v>
      </c>
      <c r="O106" s="129">
        <v>111.84</v>
      </c>
      <c r="P106" s="129">
        <v>126.43</v>
      </c>
      <c r="Q106" s="129">
        <v>75.16</v>
      </c>
      <c r="R106" s="129">
        <v>75.16</v>
      </c>
      <c r="S106" s="129">
        <v>67.459999999999994</v>
      </c>
      <c r="T106" s="129">
        <f t="shared" si="32"/>
        <v>1081.57</v>
      </c>
      <c r="V106" s="105">
        <f t="shared" si="37"/>
        <v>4.6281975014872101</v>
      </c>
      <c r="W106" s="105">
        <f t="shared" si="33"/>
        <v>4.6281975014872101</v>
      </c>
      <c r="X106" s="105">
        <f t="shared" si="38"/>
        <v>4.2498714652956302</v>
      </c>
      <c r="Y106" s="105">
        <f t="shared" si="34"/>
        <v>5</v>
      </c>
      <c r="Z106" s="105">
        <f t="shared" si="34"/>
        <v>5</v>
      </c>
      <c r="AA106" s="105">
        <f t="shared" si="34"/>
        <v>4.1604113110539851</v>
      </c>
      <c r="AB106" s="105">
        <f t="shared" si="34"/>
        <v>5.7501285347043707</v>
      </c>
      <c r="AC106" s="105">
        <f t="shared" si="34"/>
        <v>5.7501285347043707</v>
      </c>
      <c r="AD106" s="105">
        <f t="shared" si="34"/>
        <v>6.5002570694087414</v>
      </c>
      <c r="AE106" s="105">
        <f t="shared" si="34"/>
        <v>3.8642673521850899</v>
      </c>
      <c r="AF106" s="105">
        <f t="shared" si="34"/>
        <v>3.8642673521850899</v>
      </c>
      <c r="AG106" s="105">
        <f t="shared" si="34"/>
        <v>3.4683804627249355</v>
      </c>
      <c r="AH106" s="132">
        <f t="shared" si="35"/>
        <v>4.7386755904363858</v>
      </c>
    </row>
    <row r="107" spans="1:37" outlineLevel="1" x14ac:dyDescent="0.25">
      <c r="A107" s="103" t="str">
        <f t="shared" si="36"/>
        <v>VashonCommercial32CW2</v>
      </c>
      <c r="B107" s="103" t="s">
        <v>261</v>
      </c>
      <c r="C107" s="103" t="s">
        <v>260</v>
      </c>
      <c r="D107" s="214">
        <v>33.6</v>
      </c>
      <c r="E107" s="214">
        <v>38.880000000000003</v>
      </c>
      <c r="F107" s="178"/>
      <c r="G107" s="178">
        <v>36</v>
      </c>
      <c r="H107" s="129">
        <v>194.4</v>
      </c>
      <c r="I107" s="129">
        <v>194.4</v>
      </c>
      <c r="J107" s="129">
        <v>194.4</v>
      </c>
      <c r="K107" s="129">
        <v>194.4</v>
      </c>
      <c r="L107" s="129">
        <v>199.26000000000002</v>
      </c>
      <c r="M107" s="129">
        <v>223.56</v>
      </c>
      <c r="N107" s="129">
        <v>194.4</v>
      </c>
      <c r="O107" s="129">
        <v>194.4</v>
      </c>
      <c r="P107" s="129">
        <v>194.4</v>
      </c>
      <c r="Q107" s="129">
        <v>112.74</v>
      </c>
      <c r="R107" s="129">
        <v>131.53</v>
      </c>
      <c r="S107" s="129">
        <v>216.09</v>
      </c>
      <c r="T107" s="129">
        <f t="shared" si="32"/>
        <v>2243.9800000000005</v>
      </c>
      <c r="V107" s="105">
        <f t="shared" si="37"/>
        <v>5.7857142857142856</v>
      </c>
      <c r="W107" s="105">
        <f t="shared" si="33"/>
        <v>5.7857142857142856</v>
      </c>
      <c r="X107" s="105">
        <f t="shared" si="38"/>
        <v>5</v>
      </c>
      <c r="Y107" s="105">
        <f t="shared" si="34"/>
        <v>5</v>
      </c>
      <c r="Z107" s="105">
        <f t="shared" si="34"/>
        <v>5.125</v>
      </c>
      <c r="AA107" s="105">
        <f t="shared" si="34"/>
        <v>5.75</v>
      </c>
      <c r="AB107" s="105">
        <f t="shared" si="34"/>
        <v>5</v>
      </c>
      <c r="AC107" s="105">
        <f t="shared" si="34"/>
        <v>5</v>
      </c>
      <c r="AD107" s="105">
        <f t="shared" si="34"/>
        <v>5</v>
      </c>
      <c r="AE107" s="105">
        <f t="shared" si="34"/>
        <v>2.899691358024691</v>
      </c>
      <c r="AF107" s="105">
        <f t="shared" si="34"/>
        <v>3.3829732510288064</v>
      </c>
      <c r="AG107" s="105">
        <f t="shared" si="34"/>
        <v>5.5578703703703702</v>
      </c>
      <c r="AH107" s="132">
        <f t="shared" si="35"/>
        <v>4.9405802959043692</v>
      </c>
    </row>
    <row r="108" spans="1:37" outlineLevel="1" x14ac:dyDescent="0.25">
      <c r="A108" s="103" t="str">
        <f t="shared" si="36"/>
        <v>VashonCommercial32CW3</v>
      </c>
      <c r="B108" s="103" t="s">
        <v>262</v>
      </c>
      <c r="C108" s="103" t="s">
        <v>263</v>
      </c>
      <c r="D108" s="214">
        <v>50.4</v>
      </c>
      <c r="E108" s="214">
        <v>58.33</v>
      </c>
      <c r="F108" s="178"/>
      <c r="G108" s="178">
        <v>36</v>
      </c>
      <c r="H108" s="129">
        <v>174.99</v>
      </c>
      <c r="I108" s="129">
        <v>174.99</v>
      </c>
      <c r="J108" s="129">
        <v>174.99</v>
      </c>
      <c r="K108" s="129">
        <v>174.99</v>
      </c>
      <c r="L108" s="129">
        <v>174.99</v>
      </c>
      <c r="M108" s="129">
        <v>174.99</v>
      </c>
      <c r="N108" s="129">
        <v>174.99</v>
      </c>
      <c r="O108" s="129">
        <v>174.99</v>
      </c>
      <c r="P108" s="129">
        <v>174.99</v>
      </c>
      <c r="Q108" s="129">
        <v>169.14</v>
      </c>
      <c r="R108" s="129">
        <v>169.14</v>
      </c>
      <c r="S108" s="129">
        <v>169.14</v>
      </c>
      <c r="T108" s="129">
        <f t="shared" si="32"/>
        <v>2082.33</v>
      </c>
      <c r="V108" s="105">
        <f t="shared" si="37"/>
        <v>3.4720238095238098</v>
      </c>
      <c r="W108" s="105">
        <f t="shared" si="33"/>
        <v>3.4720238095238098</v>
      </c>
      <c r="X108" s="105">
        <f t="shared" si="38"/>
        <v>3.0000000000000004</v>
      </c>
      <c r="Y108" s="105">
        <f t="shared" si="34"/>
        <v>3.0000000000000004</v>
      </c>
      <c r="Z108" s="105">
        <f t="shared" si="34"/>
        <v>3.0000000000000004</v>
      </c>
      <c r="AA108" s="105">
        <f t="shared" si="34"/>
        <v>3.0000000000000004</v>
      </c>
      <c r="AB108" s="105">
        <f t="shared" si="34"/>
        <v>3.0000000000000004</v>
      </c>
      <c r="AC108" s="105">
        <f t="shared" si="34"/>
        <v>3.0000000000000004</v>
      </c>
      <c r="AD108" s="105">
        <f t="shared" si="34"/>
        <v>3.0000000000000004</v>
      </c>
      <c r="AE108" s="105">
        <f t="shared" si="34"/>
        <v>2.8997085547745582</v>
      </c>
      <c r="AF108" s="105">
        <f t="shared" si="34"/>
        <v>2.8997085547745582</v>
      </c>
      <c r="AG108" s="105">
        <f t="shared" si="34"/>
        <v>2.8997085547745582</v>
      </c>
      <c r="AH108" s="132">
        <f t="shared" si="35"/>
        <v>3.0535977736142743</v>
      </c>
    </row>
    <row r="109" spans="1:37" outlineLevel="1" x14ac:dyDescent="0.25">
      <c r="A109" s="103" t="str">
        <f t="shared" si="36"/>
        <v>VashonCommercial32CW4</v>
      </c>
      <c r="B109" s="103" t="s">
        <v>264</v>
      </c>
      <c r="C109" s="103" t="s">
        <v>265</v>
      </c>
      <c r="D109" s="214">
        <v>67.2</v>
      </c>
      <c r="E109" s="214">
        <v>77.77</v>
      </c>
      <c r="F109" s="178"/>
      <c r="G109" s="178">
        <v>36</v>
      </c>
      <c r="H109" s="129">
        <v>77.77</v>
      </c>
      <c r="I109" s="129">
        <v>77.77</v>
      </c>
      <c r="J109" s="129">
        <v>77.77</v>
      </c>
      <c r="K109" s="129">
        <v>136.1</v>
      </c>
      <c r="L109" s="129">
        <v>155.54</v>
      </c>
      <c r="M109" s="129">
        <v>155.54</v>
      </c>
      <c r="N109" s="129">
        <v>155.54</v>
      </c>
      <c r="O109" s="129">
        <v>155.54</v>
      </c>
      <c r="P109" s="129">
        <v>155.54</v>
      </c>
      <c r="Q109" s="129">
        <v>75.17</v>
      </c>
      <c r="R109" s="129">
        <v>75.17</v>
      </c>
      <c r="S109" s="129">
        <v>75.17</v>
      </c>
      <c r="T109" s="129">
        <f t="shared" si="32"/>
        <v>1372.6200000000001</v>
      </c>
      <c r="V109" s="105">
        <f t="shared" si="37"/>
        <v>1.1572916666666666</v>
      </c>
      <c r="W109" s="105">
        <f t="shared" si="33"/>
        <v>1.1572916666666666</v>
      </c>
      <c r="X109" s="105">
        <f t="shared" si="38"/>
        <v>1</v>
      </c>
      <c r="Y109" s="105">
        <f t="shared" si="34"/>
        <v>1.7500321460717501</v>
      </c>
      <c r="Z109" s="105">
        <f t="shared" si="34"/>
        <v>2</v>
      </c>
      <c r="AA109" s="105">
        <f t="shared" si="34"/>
        <v>2</v>
      </c>
      <c r="AB109" s="105">
        <f t="shared" si="34"/>
        <v>2</v>
      </c>
      <c r="AC109" s="105">
        <f t="shared" si="34"/>
        <v>2</v>
      </c>
      <c r="AD109" s="105">
        <f t="shared" si="34"/>
        <v>2</v>
      </c>
      <c r="AE109" s="105">
        <f t="shared" si="34"/>
        <v>0.96656808537996663</v>
      </c>
      <c r="AF109" s="105">
        <f t="shared" si="34"/>
        <v>0.96656808537996663</v>
      </c>
      <c r="AG109" s="105">
        <f t="shared" si="34"/>
        <v>0.96656808537996663</v>
      </c>
      <c r="AH109" s="132">
        <f t="shared" si="35"/>
        <v>1.4970266446287483</v>
      </c>
    </row>
    <row r="110" spans="1:37" outlineLevel="1" x14ac:dyDescent="0.25">
      <c r="A110" s="103" t="str">
        <f t="shared" si="36"/>
        <v>VashonCommercial32CW5</v>
      </c>
      <c r="B110" s="103" t="s">
        <v>933</v>
      </c>
      <c r="C110" s="103" t="s">
        <v>934</v>
      </c>
      <c r="D110" s="214">
        <v>84</v>
      </c>
      <c r="E110" s="214">
        <v>97.21</v>
      </c>
      <c r="F110" s="178"/>
      <c r="G110" s="178">
        <v>36</v>
      </c>
      <c r="H110" s="129">
        <v>97.21</v>
      </c>
      <c r="I110" s="129">
        <v>97.21</v>
      </c>
      <c r="J110" s="129">
        <v>97.21</v>
      </c>
      <c r="K110" s="129">
        <v>24.3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93.96</v>
      </c>
      <c r="R110" s="129">
        <v>93.96</v>
      </c>
      <c r="S110" s="129">
        <v>93.96</v>
      </c>
      <c r="T110" s="129">
        <f t="shared" ref="T110" si="39">SUM(H110:S110)</f>
        <v>597.80999999999995</v>
      </c>
      <c r="V110" s="105">
        <f t="shared" si="37"/>
        <v>1.1572619047619046</v>
      </c>
      <c r="W110" s="105">
        <f t="shared" si="33"/>
        <v>1.1572619047619046</v>
      </c>
      <c r="X110" s="105">
        <f t="shared" si="38"/>
        <v>1</v>
      </c>
      <c r="Y110" s="105">
        <f t="shared" si="34"/>
        <v>0.24997428248122625</v>
      </c>
      <c r="Z110" s="105">
        <f t="shared" si="34"/>
        <v>0</v>
      </c>
      <c r="AA110" s="105">
        <f t="shared" si="34"/>
        <v>0</v>
      </c>
      <c r="AB110" s="105">
        <f t="shared" si="34"/>
        <v>0</v>
      </c>
      <c r="AC110" s="105">
        <f t="shared" si="34"/>
        <v>0</v>
      </c>
      <c r="AD110" s="105">
        <f t="shared" si="34"/>
        <v>0</v>
      </c>
      <c r="AE110" s="105">
        <f t="shared" si="34"/>
        <v>0.96656722559407471</v>
      </c>
      <c r="AF110" s="105">
        <f t="shared" si="34"/>
        <v>0.96656722559407471</v>
      </c>
      <c r="AG110" s="105">
        <f t="shared" si="34"/>
        <v>0.96656722559407471</v>
      </c>
      <c r="AH110" s="132">
        <f t="shared" si="35"/>
        <v>0.53868331406560499</v>
      </c>
    </row>
    <row r="111" spans="1:37" outlineLevel="1" x14ac:dyDescent="0.25">
      <c r="A111" s="103" t="str">
        <f t="shared" si="36"/>
        <v>VashonCommercial35CW1</v>
      </c>
      <c r="B111" s="103" t="s">
        <v>266</v>
      </c>
      <c r="C111" s="103" t="s">
        <v>267</v>
      </c>
      <c r="D111" s="214">
        <v>0</v>
      </c>
      <c r="E111" s="214">
        <v>0</v>
      </c>
      <c r="F111" s="178"/>
      <c r="G111" s="178"/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29">
        <v>0</v>
      </c>
      <c r="S111" s="129">
        <v>0</v>
      </c>
      <c r="T111" s="129">
        <f t="shared" si="32"/>
        <v>0</v>
      </c>
      <c r="V111" s="105">
        <f t="shared" si="37"/>
        <v>0</v>
      </c>
      <c r="W111" s="105">
        <f t="shared" si="33"/>
        <v>0</v>
      </c>
      <c r="X111" s="105">
        <f t="shared" si="38"/>
        <v>0</v>
      </c>
      <c r="Y111" s="105">
        <f t="shared" si="34"/>
        <v>0</v>
      </c>
      <c r="Z111" s="105">
        <f t="shared" si="34"/>
        <v>0</v>
      </c>
      <c r="AA111" s="105">
        <f t="shared" si="34"/>
        <v>0</v>
      </c>
      <c r="AB111" s="105">
        <f t="shared" si="34"/>
        <v>0</v>
      </c>
      <c r="AC111" s="105">
        <f t="shared" si="34"/>
        <v>0</v>
      </c>
      <c r="AD111" s="105">
        <f t="shared" si="34"/>
        <v>0</v>
      </c>
      <c r="AE111" s="105">
        <f t="shared" si="34"/>
        <v>0</v>
      </c>
      <c r="AF111" s="105">
        <f t="shared" si="34"/>
        <v>0</v>
      </c>
      <c r="AG111" s="105">
        <f t="shared" si="34"/>
        <v>0</v>
      </c>
      <c r="AH111" s="132">
        <f t="shared" si="35"/>
        <v>0</v>
      </c>
    </row>
    <row r="112" spans="1:37" outlineLevel="1" x14ac:dyDescent="0.25">
      <c r="A112" s="103" t="str">
        <f t="shared" si="36"/>
        <v>VashonCommercial65CW1</v>
      </c>
      <c r="B112" s="103" t="s">
        <v>268</v>
      </c>
      <c r="C112" s="103" t="s">
        <v>269</v>
      </c>
      <c r="D112" s="214">
        <v>0</v>
      </c>
      <c r="E112" s="214">
        <v>0</v>
      </c>
      <c r="F112" s="178"/>
      <c r="G112" s="178"/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29">
        <v>0</v>
      </c>
      <c r="S112" s="129">
        <v>0</v>
      </c>
      <c r="T112" s="129">
        <f t="shared" si="32"/>
        <v>0</v>
      </c>
      <c r="V112" s="105">
        <f t="shared" si="37"/>
        <v>0</v>
      </c>
      <c r="W112" s="105">
        <f t="shared" si="33"/>
        <v>0</v>
      </c>
      <c r="X112" s="105">
        <f t="shared" si="38"/>
        <v>0</v>
      </c>
      <c r="Y112" s="105">
        <f t="shared" si="34"/>
        <v>0</v>
      </c>
      <c r="Z112" s="105">
        <f t="shared" si="34"/>
        <v>0</v>
      </c>
      <c r="AA112" s="105">
        <f t="shared" si="34"/>
        <v>0</v>
      </c>
      <c r="AB112" s="105">
        <f t="shared" si="34"/>
        <v>0</v>
      </c>
      <c r="AC112" s="105">
        <f t="shared" si="34"/>
        <v>0</v>
      </c>
      <c r="AD112" s="105">
        <f t="shared" si="34"/>
        <v>0</v>
      </c>
      <c r="AE112" s="105">
        <f t="shared" si="34"/>
        <v>0</v>
      </c>
      <c r="AF112" s="105">
        <f t="shared" si="34"/>
        <v>0</v>
      </c>
      <c r="AG112" s="105">
        <f t="shared" si="34"/>
        <v>0</v>
      </c>
      <c r="AH112" s="132">
        <f t="shared" si="35"/>
        <v>0</v>
      </c>
    </row>
    <row r="113" spans="1:37" outlineLevel="1" x14ac:dyDescent="0.25">
      <c r="A113" s="103" t="str">
        <f t="shared" si="36"/>
        <v>VashonCommercial95CW1</v>
      </c>
      <c r="B113" s="103" t="s">
        <v>270</v>
      </c>
      <c r="C113" s="103" t="s">
        <v>271</v>
      </c>
      <c r="D113" s="214">
        <v>0</v>
      </c>
      <c r="E113" s="214">
        <v>0</v>
      </c>
      <c r="F113" s="178"/>
      <c r="G113" s="178"/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29">
        <f t="shared" si="32"/>
        <v>0</v>
      </c>
      <c r="V113" s="105">
        <f t="shared" si="37"/>
        <v>0</v>
      </c>
      <c r="W113" s="105">
        <f t="shared" si="33"/>
        <v>0</v>
      </c>
      <c r="X113" s="105">
        <f t="shared" si="38"/>
        <v>0</v>
      </c>
      <c r="Y113" s="105">
        <f t="shared" si="34"/>
        <v>0</v>
      </c>
      <c r="Z113" s="105">
        <f t="shared" si="34"/>
        <v>0</v>
      </c>
      <c r="AA113" s="105">
        <f t="shared" si="34"/>
        <v>0</v>
      </c>
      <c r="AB113" s="105">
        <f t="shared" si="34"/>
        <v>0</v>
      </c>
      <c r="AC113" s="105">
        <f t="shared" si="34"/>
        <v>0</v>
      </c>
      <c r="AD113" s="105">
        <f t="shared" si="34"/>
        <v>0</v>
      </c>
      <c r="AE113" s="105">
        <f t="shared" si="34"/>
        <v>0</v>
      </c>
      <c r="AF113" s="105">
        <f t="shared" si="34"/>
        <v>0</v>
      </c>
      <c r="AG113" s="105">
        <f t="shared" si="34"/>
        <v>0</v>
      </c>
      <c r="AH113" s="132">
        <f t="shared" si="35"/>
        <v>0</v>
      </c>
    </row>
    <row r="114" spans="1:37" outlineLevel="1" x14ac:dyDescent="0.25">
      <c r="A114" s="103" t="str">
        <f t="shared" si="36"/>
        <v>VashonCommercialF1YD1W</v>
      </c>
      <c r="B114" s="103" t="s">
        <v>272</v>
      </c>
      <c r="C114" s="103" t="s">
        <v>273</v>
      </c>
      <c r="D114" s="214">
        <v>0</v>
      </c>
      <c r="E114" s="214">
        <v>0</v>
      </c>
      <c r="F114" s="178"/>
      <c r="G114" s="178"/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f t="shared" si="32"/>
        <v>0</v>
      </c>
      <c r="V114" s="105">
        <f t="shared" si="37"/>
        <v>0</v>
      </c>
      <c r="W114" s="105">
        <f t="shared" si="33"/>
        <v>0</v>
      </c>
      <c r="X114" s="105">
        <f t="shared" si="38"/>
        <v>0</v>
      </c>
      <c r="Y114" s="105">
        <f t="shared" si="34"/>
        <v>0</v>
      </c>
      <c r="Z114" s="105">
        <f t="shared" si="34"/>
        <v>0</v>
      </c>
      <c r="AA114" s="105">
        <f t="shared" si="34"/>
        <v>0</v>
      </c>
      <c r="AB114" s="105">
        <f t="shared" si="34"/>
        <v>0</v>
      </c>
      <c r="AC114" s="105">
        <f t="shared" si="34"/>
        <v>0</v>
      </c>
      <c r="AD114" s="105">
        <f t="shared" si="34"/>
        <v>0</v>
      </c>
      <c r="AE114" s="105">
        <f t="shared" si="34"/>
        <v>0</v>
      </c>
      <c r="AF114" s="105">
        <f t="shared" si="34"/>
        <v>0</v>
      </c>
      <c r="AG114" s="105">
        <f t="shared" si="34"/>
        <v>0</v>
      </c>
      <c r="AH114" s="132">
        <f t="shared" si="35"/>
        <v>0</v>
      </c>
      <c r="AJ114" s="103">
        <v>1</v>
      </c>
      <c r="AK114" s="105">
        <f t="shared" ref="AK114:AK146" si="40">+AH114*AJ114</f>
        <v>0</v>
      </c>
    </row>
    <row r="115" spans="1:37" outlineLevel="1" x14ac:dyDescent="0.25">
      <c r="A115" s="103" t="str">
        <f>+$A$4&amp;$A$102&amp;B115</f>
        <v>VashonCommercialR1YD1W</v>
      </c>
      <c r="B115" s="103" t="s">
        <v>274</v>
      </c>
      <c r="C115" s="103" t="s">
        <v>275</v>
      </c>
      <c r="D115" s="214">
        <v>91.8</v>
      </c>
      <c r="E115" s="214">
        <v>106.56</v>
      </c>
      <c r="F115" s="178"/>
      <c r="G115" s="178">
        <v>35</v>
      </c>
      <c r="H115" s="129">
        <v>5407.92</v>
      </c>
      <c r="I115" s="129">
        <v>5328</v>
      </c>
      <c r="J115" s="129">
        <v>5434.56</v>
      </c>
      <c r="K115" s="129">
        <v>5434.56</v>
      </c>
      <c r="L115" s="129">
        <v>5407.92</v>
      </c>
      <c r="M115" s="129">
        <v>5301.36</v>
      </c>
      <c r="N115" s="129">
        <v>5354.64</v>
      </c>
      <c r="O115" s="129">
        <v>5434.56</v>
      </c>
      <c r="P115" s="129">
        <v>5407.92</v>
      </c>
      <c r="Q115" s="129">
        <v>5028.38</v>
      </c>
      <c r="R115" s="129">
        <v>5028.38</v>
      </c>
      <c r="S115" s="129">
        <v>5028.3900000000003</v>
      </c>
      <c r="T115" s="129">
        <f t="shared" si="32"/>
        <v>63596.589999999989</v>
      </c>
      <c r="V115" s="131">
        <f t="shared" si="37"/>
        <v>58.909803921568631</v>
      </c>
      <c r="W115" s="105">
        <f t="shared" si="33"/>
        <v>58.03921568627451</v>
      </c>
      <c r="X115" s="105">
        <f t="shared" si="38"/>
        <v>51</v>
      </c>
      <c r="Y115" s="105">
        <f t="shared" si="34"/>
        <v>51</v>
      </c>
      <c r="Z115" s="105">
        <f t="shared" si="34"/>
        <v>50.75</v>
      </c>
      <c r="AA115" s="105">
        <f t="shared" si="34"/>
        <v>49.749999999999993</v>
      </c>
      <c r="AB115" s="105">
        <f t="shared" si="34"/>
        <v>50.25</v>
      </c>
      <c r="AC115" s="105">
        <f t="shared" si="34"/>
        <v>51</v>
      </c>
      <c r="AD115" s="105">
        <f t="shared" si="34"/>
        <v>50.75</v>
      </c>
      <c r="AE115" s="105">
        <f t="shared" si="34"/>
        <v>47.188250750750754</v>
      </c>
      <c r="AF115" s="105">
        <f t="shared" si="34"/>
        <v>47.188250750750754</v>
      </c>
      <c r="AG115" s="105">
        <f t="shared" si="34"/>
        <v>47.188344594594597</v>
      </c>
      <c r="AH115" s="132">
        <f>+SUM(V115:AG115)/$AF$2</f>
        <v>51.084488808661604</v>
      </c>
      <c r="AJ115" s="103">
        <v>1</v>
      </c>
      <c r="AK115" s="105">
        <f t="shared" si="40"/>
        <v>51.084488808661604</v>
      </c>
    </row>
    <row r="116" spans="1:37" outlineLevel="1" x14ac:dyDescent="0.25">
      <c r="A116" s="103" t="str">
        <f>+$A$4&amp;$A$102&amp;B116</f>
        <v>VashonCommercialR1YD2W</v>
      </c>
      <c r="B116" s="103" t="s">
        <v>278</v>
      </c>
      <c r="C116" s="103" t="s">
        <v>279</v>
      </c>
      <c r="D116" s="214">
        <v>183.59</v>
      </c>
      <c r="E116" s="214">
        <v>213.12</v>
      </c>
      <c r="F116" s="178"/>
      <c r="G116" s="178">
        <v>35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f t="shared" si="32"/>
        <v>0</v>
      </c>
      <c r="V116" s="131">
        <f t="shared" si="37"/>
        <v>0</v>
      </c>
      <c r="W116" s="105">
        <f t="shared" si="33"/>
        <v>0</v>
      </c>
      <c r="X116" s="105">
        <f t="shared" si="38"/>
        <v>0</v>
      </c>
      <c r="Y116" s="105">
        <f t="shared" si="34"/>
        <v>0</v>
      </c>
      <c r="Z116" s="105">
        <f t="shared" si="34"/>
        <v>0</v>
      </c>
      <c r="AA116" s="105">
        <f t="shared" si="34"/>
        <v>0</v>
      </c>
      <c r="AB116" s="105">
        <f t="shared" si="34"/>
        <v>0</v>
      </c>
      <c r="AC116" s="105">
        <f t="shared" si="34"/>
        <v>0</v>
      </c>
      <c r="AD116" s="105">
        <f t="shared" si="34"/>
        <v>0</v>
      </c>
      <c r="AE116" s="105">
        <f t="shared" si="34"/>
        <v>0</v>
      </c>
      <c r="AF116" s="105">
        <f t="shared" si="34"/>
        <v>0</v>
      </c>
      <c r="AG116" s="105">
        <f t="shared" si="34"/>
        <v>0</v>
      </c>
      <c r="AH116" s="132">
        <f>+SUM(V116:AG116)/$AF$2</f>
        <v>0</v>
      </c>
      <c r="AJ116" s="103">
        <v>1</v>
      </c>
      <c r="AK116" s="105">
        <f t="shared" si="40"/>
        <v>0</v>
      </c>
    </row>
    <row r="117" spans="1:37" outlineLevel="1" x14ac:dyDescent="0.25">
      <c r="A117" s="103" t="str">
        <f t="shared" si="36"/>
        <v>VashonCommercialF1YD2W</v>
      </c>
      <c r="B117" s="103" t="s">
        <v>276</v>
      </c>
      <c r="C117" s="103" t="s">
        <v>277</v>
      </c>
      <c r="D117" s="214">
        <v>0</v>
      </c>
      <c r="E117" s="214">
        <v>0</v>
      </c>
      <c r="F117" s="178"/>
      <c r="G117" s="178"/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f t="shared" si="32"/>
        <v>0</v>
      </c>
      <c r="V117" s="131">
        <f t="shared" si="37"/>
        <v>0</v>
      </c>
      <c r="W117" s="105">
        <f t="shared" si="33"/>
        <v>0</v>
      </c>
      <c r="X117" s="105">
        <f t="shared" si="38"/>
        <v>0</v>
      </c>
      <c r="Y117" s="105">
        <f t="shared" si="34"/>
        <v>0</v>
      </c>
      <c r="Z117" s="105">
        <f t="shared" si="34"/>
        <v>0</v>
      </c>
      <c r="AA117" s="105">
        <f t="shared" si="34"/>
        <v>0</v>
      </c>
      <c r="AB117" s="105">
        <f t="shared" si="34"/>
        <v>0</v>
      </c>
      <c r="AC117" s="105">
        <f t="shared" si="34"/>
        <v>0</v>
      </c>
      <c r="AD117" s="105">
        <f t="shared" si="34"/>
        <v>0</v>
      </c>
      <c r="AE117" s="105">
        <f t="shared" si="34"/>
        <v>0</v>
      </c>
      <c r="AF117" s="105">
        <f t="shared" si="34"/>
        <v>0</v>
      </c>
      <c r="AG117" s="105">
        <f t="shared" si="34"/>
        <v>0</v>
      </c>
      <c r="AH117" s="132">
        <f t="shared" si="35"/>
        <v>0</v>
      </c>
      <c r="AJ117" s="103">
        <v>1</v>
      </c>
      <c r="AK117" s="105">
        <f t="shared" si="40"/>
        <v>0</v>
      </c>
    </row>
    <row r="118" spans="1:37" outlineLevel="1" x14ac:dyDescent="0.25">
      <c r="A118" s="103" t="str">
        <f t="shared" si="36"/>
        <v>VashonCommercialR1YD3W</v>
      </c>
      <c r="B118" s="103" t="s">
        <v>280</v>
      </c>
      <c r="C118" s="103" t="s">
        <v>281</v>
      </c>
      <c r="D118" s="214">
        <v>275.39</v>
      </c>
      <c r="E118" s="214">
        <v>319.68</v>
      </c>
      <c r="F118" s="178"/>
      <c r="G118" s="178">
        <v>35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f t="shared" si="32"/>
        <v>0</v>
      </c>
      <c r="V118" s="131">
        <f t="shared" si="37"/>
        <v>0</v>
      </c>
      <c r="W118" s="105">
        <f t="shared" si="33"/>
        <v>0</v>
      </c>
      <c r="X118" s="105">
        <f t="shared" si="38"/>
        <v>0</v>
      </c>
      <c r="Y118" s="105">
        <f t="shared" si="34"/>
        <v>0</v>
      </c>
      <c r="Z118" s="105">
        <f t="shared" si="34"/>
        <v>0</v>
      </c>
      <c r="AA118" s="105">
        <f t="shared" si="34"/>
        <v>0</v>
      </c>
      <c r="AB118" s="105">
        <f t="shared" si="34"/>
        <v>0</v>
      </c>
      <c r="AC118" s="105">
        <f t="shared" si="34"/>
        <v>0</v>
      </c>
      <c r="AD118" s="105">
        <f t="shared" si="34"/>
        <v>0</v>
      </c>
      <c r="AE118" s="105">
        <f t="shared" si="34"/>
        <v>0</v>
      </c>
      <c r="AF118" s="105">
        <f t="shared" si="34"/>
        <v>0</v>
      </c>
      <c r="AG118" s="105">
        <f t="shared" si="34"/>
        <v>0</v>
      </c>
      <c r="AH118" s="132">
        <f t="shared" ref="AH118:AH126" si="41">+SUM(V118:AG118)/$AF$2</f>
        <v>0</v>
      </c>
      <c r="AJ118" s="103">
        <v>1</v>
      </c>
      <c r="AK118" s="105">
        <f t="shared" si="40"/>
        <v>0</v>
      </c>
    </row>
    <row r="119" spans="1:37" outlineLevel="1" x14ac:dyDescent="0.25">
      <c r="A119" s="103" t="str">
        <f t="shared" si="36"/>
        <v>VashonCommercialR1YDEOW</v>
      </c>
      <c r="B119" s="103" t="s">
        <v>282</v>
      </c>
      <c r="C119" s="103" t="s">
        <v>283</v>
      </c>
      <c r="D119" s="214">
        <v>46</v>
      </c>
      <c r="E119" s="214">
        <v>53.4</v>
      </c>
      <c r="F119" s="178"/>
      <c r="G119" s="178">
        <v>35</v>
      </c>
      <c r="H119" s="129">
        <v>2242.8000000000002</v>
      </c>
      <c r="I119" s="129">
        <v>2296.1999999999998</v>
      </c>
      <c r="J119" s="129">
        <v>2242.8000000000002</v>
      </c>
      <c r="K119" s="129">
        <v>2242.8000000000002</v>
      </c>
      <c r="L119" s="129">
        <v>2309.5500000000002</v>
      </c>
      <c r="M119" s="129">
        <v>2296.1999999999998</v>
      </c>
      <c r="N119" s="129">
        <v>2349.6</v>
      </c>
      <c r="O119" s="129">
        <v>2349.6</v>
      </c>
      <c r="P119" s="129">
        <v>2349.6</v>
      </c>
      <c r="Q119" s="129">
        <v>2162.0800000000004</v>
      </c>
      <c r="R119" s="129">
        <v>2160.0700000000002</v>
      </c>
      <c r="S119" s="129">
        <v>2288.64</v>
      </c>
      <c r="T119" s="129">
        <f t="shared" si="32"/>
        <v>27289.940000000002</v>
      </c>
      <c r="V119" s="131">
        <f t="shared" si="37"/>
        <v>48.756521739130442</v>
      </c>
      <c r="W119" s="105">
        <f t="shared" si="33"/>
        <v>49.917391304347824</v>
      </c>
      <c r="X119" s="105">
        <f t="shared" si="38"/>
        <v>42.000000000000007</v>
      </c>
      <c r="Y119" s="105">
        <f t="shared" si="38"/>
        <v>42.000000000000007</v>
      </c>
      <c r="Z119" s="105">
        <f t="shared" si="38"/>
        <v>43.250000000000007</v>
      </c>
      <c r="AA119" s="105">
        <f t="shared" si="38"/>
        <v>43</v>
      </c>
      <c r="AB119" s="105">
        <f t="shared" si="38"/>
        <v>44</v>
      </c>
      <c r="AC119" s="105">
        <f t="shared" si="38"/>
        <v>44</v>
      </c>
      <c r="AD119" s="105">
        <f t="shared" si="38"/>
        <v>44</v>
      </c>
      <c r="AE119" s="105">
        <f t="shared" si="38"/>
        <v>40.488389513108622</v>
      </c>
      <c r="AF119" s="105">
        <f t="shared" si="38"/>
        <v>40.450749063670415</v>
      </c>
      <c r="AG119" s="105">
        <f t="shared" si="38"/>
        <v>42.858426966292136</v>
      </c>
      <c r="AH119" s="132">
        <f t="shared" si="41"/>
        <v>43.726789882212451</v>
      </c>
      <c r="AJ119" s="103">
        <v>1</v>
      </c>
      <c r="AK119" s="105">
        <f t="shared" si="40"/>
        <v>43.726789882212451</v>
      </c>
    </row>
    <row r="120" spans="1:37" outlineLevel="1" x14ac:dyDescent="0.25">
      <c r="A120" s="103" t="str">
        <f t="shared" si="36"/>
        <v>VashonCommercialR1YDTPU</v>
      </c>
      <c r="B120" s="133" t="s">
        <v>284</v>
      </c>
      <c r="C120" s="133" t="s">
        <v>285</v>
      </c>
      <c r="D120" s="216">
        <v>93.28</v>
      </c>
      <c r="E120" s="216">
        <v>107.88</v>
      </c>
      <c r="F120" s="217"/>
      <c r="G120" s="217"/>
      <c r="H120" s="129">
        <v>0</v>
      </c>
      <c r="I120" s="129">
        <v>0</v>
      </c>
      <c r="J120" s="129">
        <v>0</v>
      </c>
      <c r="K120" s="129">
        <v>53.94</v>
      </c>
      <c r="L120" s="129">
        <v>0</v>
      </c>
      <c r="M120" s="129">
        <v>26.97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f t="shared" si="32"/>
        <v>80.91</v>
      </c>
      <c r="V120" s="131">
        <f t="shared" si="37"/>
        <v>0</v>
      </c>
      <c r="W120" s="105">
        <f t="shared" si="33"/>
        <v>0</v>
      </c>
      <c r="X120" s="105">
        <f t="shared" si="38"/>
        <v>0</v>
      </c>
      <c r="Y120" s="105">
        <f t="shared" si="38"/>
        <v>0.5</v>
      </c>
      <c r="Z120" s="105">
        <f t="shared" si="38"/>
        <v>0</v>
      </c>
      <c r="AA120" s="105">
        <f t="shared" si="38"/>
        <v>0.25</v>
      </c>
      <c r="AB120" s="105">
        <f t="shared" si="38"/>
        <v>0</v>
      </c>
      <c r="AC120" s="105">
        <f t="shared" si="38"/>
        <v>0</v>
      </c>
      <c r="AD120" s="105">
        <f t="shared" si="38"/>
        <v>0</v>
      </c>
      <c r="AE120" s="105">
        <f t="shared" si="38"/>
        <v>0</v>
      </c>
      <c r="AF120" s="105">
        <f t="shared" si="38"/>
        <v>0</v>
      </c>
      <c r="AG120" s="105">
        <f t="shared" si="38"/>
        <v>0</v>
      </c>
      <c r="AH120" s="132">
        <f t="shared" si="41"/>
        <v>6.25E-2</v>
      </c>
      <c r="AJ120" s="103">
        <v>1</v>
      </c>
      <c r="AK120" s="105">
        <f t="shared" si="40"/>
        <v>6.25E-2</v>
      </c>
    </row>
    <row r="121" spans="1:37" outlineLevel="1" x14ac:dyDescent="0.25">
      <c r="A121" s="103" t="str">
        <f t="shared" si="36"/>
        <v>VashonCommercialF1.5YD1W</v>
      </c>
      <c r="B121" s="103" t="s">
        <v>288</v>
      </c>
      <c r="C121" s="103" t="s">
        <v>289</v>
      </c>
      <c r="D121" s="214">
        <v>0</v>
      </c>
      <c r="E121" s="214">
        <v>0</v>
      </c>
      <c r="F121" s="178"/>
      <c r="G121" s="178"/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f t="shared" si="32"/>
        <v>0</v>
      </c>
      <c r="V121" s="131">
        <f t="shared" si="37"/>
        <v>0</v>
      </c>
      <c r="W121" s="105">
        <f t="shared" si="33"/>
        <v>0</v>
      </c>
      <c r="X121" s="105">
        <f t="shared" si="38"/>
        <v>0</v>
      </c>
      <c r="Y121" s="105">
        <f t="shared" si="38"/>
        <v>0</v>
      </c>
      <c r="Z121" s="105">
        <f t="shared" si="38"/>
        <v>0</v>
      </c>
      <c r="AA121" s="105">
        <f t="shared" si="38"/>
        <v>0</v>
      </c>
      <c r="AB121" s="105">
        <f t="shared" si="38"/>
        <v>0</v>
      </c>
      <c r="AC121" s="105">
        <f t="shared" si="38"/>
        <v>0</v>
      </c>
      <c r="AD121" s="105">
        <f t="shared" si="38"/>
        <v>0</v>
      </c>
      <c r="AE121" s="105">
        <f t="shared" si="38"/>
        <v>0</v>
      </c>
      <c r="AF121" s="105">
        <f t="shared" si="38"/>
        <v>0</v>
      </c>
      <c r="AG121" s="105">
        <f t="shared" si="38"/>
        <v>0</v>
      </c>
      <c r="AH121" s="132">
        <f t="shared" si="41"/>
        <v>0</v>
      </c>
      <c r="AJ121" s="103">
        <v>1</v>
      </c>
      <c r="AK121" s="105">
        <f t="shared" si="40"/>
        <v>0</v>
      </c>
    </row>
    <row r="122" spans="1:37" outlineLevel="1" x14ac:dyDescent="0.25">
      <c r="A122" s="103" t="str">
        <f t="shared" si="36"/>
        <v>VashonCommercialR1.5YD1W</v>
      </c>
      <c r="B122" s="103" t="s">
        <v>286</v>
      </c>
      <c r="C122" s="103" t="s">
        <v>287</v>
      </c>
      <c r="D122" s="214">
        <v>117.65</v>
      </c>
      <c r="E122" s="214">
        <v>137.13</v>
      </c>
      <c r="F122" s="178"/>
      <c r="G122" s="178"/>
      <c r="H122" s="129">
        <v>1782.69</v>
      </c>
      <c r="I122" s="129">
        <v>1782.69</v>
      </c>
      <c r="J122" s="129">
        <v>1816.97</v>
      </c>
      <c r="K122" s="129">
        <v>1919.82</v>
      </c>
      <c r="L122" s="129">
        <v>2022.67</v>
      </c>
      <c r="M122" s="129">
        <v>2056.9499999999998</v>
      </c>
      <c r="N122" s="129">
        <v>1851.26</v>
      </c>
      <c r="O122" s="129">
        <v>1782.69</v>
      </c>
      <c r="P122" s="129">
        <v>1679.84</v>
      </c>
      <c r="Q122" s="129">
        <v>1906.75</v>
      </c>
      <c r="R122" s="129">
        <v>1841</v>
      </c>
      <c r="S122" s="129">
        <v>1742.38</v>
      </c>
      <c r="T122" s="129">
        <f t="shared" si="32"/>
        <v>22185.710000000003</v>
      </c>
      <c r="V122" s="131">
        <f t="shared" si="37"/>
        <v>15.152486187845303</v>
      </c>
      <c r="W122" s="105">
        <f t="shared" si="33"/>
        <v>15.152486187845303</v>
      </c>
      <c r="X122" s="105">
        <f t="shared" si="38"/>
        <v>13.24998176912419</v>
      </c>
      <c r="Y122" s="105">
        <f t="shared" si="38"/>
        <v>14</v>
      </c>
      <c r="Z122" s="105">
        <f t="shared" si="38"/>
        <v>14.750018230875812</v>
      </c>
      <c r="AA122" s="105">
        <f t="shared" si="38"/>
        <v>15</v>
      </c>
      <c r="AB122" s="105">
        <f t="shared" si="38"/>
        <v>13.500036461751623</v>
      </c>
      <c r="AC122" s="105">
        <f t="shared" si="38"/>
        <v>13</v>
      </c>
      <c r="AD122" s="105">
        <f t="shared" si="38"/>
        <v>12.249981769124188</v>
      </c>
      <c r="AE122" s="105">
        <f t="shared" si="38"/>
        <v>13.90468898125866</v>
      </c>
      <c r="AF122" s="105">
        <f t="shared" si="38"/>
        <v>13.425216947422154</v>
      </c>
      <c r="AG122" s="105">
        <f t="shared" si="38"/>
        <v>12.70604535841902</v>
      </c>
      <c r="AH122" s="132">
        <f t="shared" si="41"/>
        <v>13.840911824472188</v>
      </c>
      <c r="AJ122" s="103">
        <v>1</v>
      </c>
      <c r="AK122" s="105">
        <f t="shared" si="40"/>
        <v>13.840911824472188</v>
      </c>
    </row>
    <row r="123" spans="1:37" outlineLevel="1" x14ac:dyDescent="0.25">
      <c r="A123" s="103" t="str">
        <f t="shared" si="36"/>
        <v>VashonCommercialR1.5YD2W</v>
      </c>
      <c r="B123" s="103" t="s">
        <v>290</v>
      </c>
      <c r="C123" s="103" t="s">
        <v>291</v>
      </c>
      <c r="D123" s="214">
        <v>235.29</v>
      </c>
      <c r="E123" s="214">
        <v>274.26</v>
      </c>
      <c r="F123" s="178"/>
      <c r="G123" s="178"/>
      <c r="H123" s="129">
        <v>548.52</v>
      </c>
      <c r="I123" s="129">
        <v>548.52</v>
      </c>
      <c r="J123" s="129">
        <v>548.52</v>
      </c>
      <c r="K123" s="129">
        <v>548.52</v>
      </c>
      <c r="L123" s="129">
        <v>548.52</v>
      </c>
      <c r="M123" s="129">
        <v>548.52</v>
      </c>
      <c r="N123" s="129">
        <v>548.52</v>
      </c>
      <c r="O123" s="129">
        <v>548.52</v>
      </c>
      <c r="P123" s="129">
        <v>548.52</v>
      </c>
      <c r="Q123" s="129">
        <v>526</v>
      </c>
      <c r="R123" s="129">
        <v>526</v>
      </c>
      <c r="S123" s="129">
        <v>526</v>
      </c>
      <c r="T123" s="129">
        <f t="shared" si="32"/>
        <v>6514.68</v>
      </c>
      <c r="V123" s="131">
        <f t="shared" si="37"/>
        <v>2.3312507968889458</v>
      </c>
      <c r="W123" s="105">
        <f t="shared" si="33"/>
        <v>2.3312507968889458</v>
      </c>
      <c r="X123" s="105">
        <f t="shared" si="38"/>
        <v>2</v>
      </c>
      <c r="Y123" s="105">
        <f t="shared" si="38"/>
        <v>2</v>
      </c>
      <c r="Z123" s="105">
        <f t="shared" si="38"/>
        <v>2</v>
      </c>
      <c r="AA123" s="105">
        <f t="shared" si="38"/>
        <v>2</v>
      </c>
      <c r="AB123" s="105">
        <f t="shared" si="38"/>
        <v>2</v>
      </c>
      <c r="AC123" s="105">
        <f t="shared" si="38"/>
        <v>2</v>
      </c>
      <c r="AD123" s="105">
        <f t="shared" si="38"/>
        <v>2</v>
      </c>
      <c r="AE123" s="105">
        <f t="shared" si="38"/>
        <v>1.917888135346022</v>
      </c>
      <c r="AF123" s="105">
        <f t="shared" si="38"/>
        <v>1.917888135346022</v>
      </c>
      <c r="AG123" s="105">
        <f t="shared" si="38"/>
        <v>1.917888135346022</v>
      </c>
      <c r="AH123" s="132">
        <f t="shared" si="41"/>
        <v>2.0346804999846628</v>
      </c>
      <c r="AJ123" s="103">
        <v>1</v>
      </c>
      <c r="AK123" s="105">
        <f t="shared" si="40"/>
        <v>2.0346804999846628</v>
      </c>
    </row>
    <row r="124" spans="1:37" outlineLevel="1" x14ac:dyDescent="0.25">
      <c r="A124" s="103" t="str">
        <f t="shared" si="36"/>
        <v>VashonCommercialR1.5YD3W</v>
      </c>
      <c r="B124" s="103" t="s">
        <v>292</v>
      </c>
      <c r="C124" s="103" t="s">
        <v>293</v>
      </c>
      <c r="D124" s="214">
        <v>352.94</v>
      </c>
      <c r="E124" s="214">
        <v>411.39</v>
      </c>
      <c r="F124" s="178"/>
      <c r="G124" s="178"/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f t="shared" si="32"/>
        <v>0</v>
      </c>
      <c r="V124" s="131">
        <f t="shared" si="37"/>
        <v>0</v>
      </c>
      <c r="W124" s="105">
        <f t="shared" si="33"/>
        <v>0</v>
      </c>
      <c r="X124" s="105">
        <f t="shared" si="38"/>
        <v>0</v>
      </c>
      <c r="Y124" s="105">
        <f t="shared" si="38"/>
        <v>0</v>
      </c>
      <c r="Z124" s="105">
        <f t="shared" si="38"/>
        <v>0</v>
      </c>
      <c r="AA124" s="105">
        <f t="shared" si="38"/>
        <v>0</v>
      </c>
      <c r="AB124" s="105">
        <f t="shared" si="38"/>
        <v>0</v>
      </c>
      <c r="AC124" s="105">
        <f t="shared" si="38"/>
        <v>0</v>
      </c>
      <c r="AD124" s="105">
        <f t="shared" si="38"/>
        <v>0</v>
      </c>
      <c r="AE124" s="105">
        <f t="shared" si="38"/>
        <v>0</v>
      </c>
      <c r="AF124" s="105">
        <f t="shared" si="38"/>
        <v>0</v>
      </c>
      <c r="AG124" s="105">
        <f t="shared" si="38"/>
        <v>0</v>
      </c>
      <c r="AH124" s="132">
        <f t="shared" si="41"/>
        <v>0</v>
      </c>
      <c r="AJ124" s="103">
        <v>1</v>
      </c>
      <c r="AK124" s="105">
        <f t="shared" si="40"/>
        <v>0</v>
      </c>
    </row>
    <row r="125" spans="1:37" outlineLevel="1" x14ac:dyDescent="0.25">
      <c r="A125" s="103" t="str">
        <f t="shared" si="36"/>
        <v>VashonCommercialR1.5YDEOW</v>
      </c>
      <c r="B125" s="103" t="s">
        <v>294</v>
      </c>
      <c r="C125" s="103" t="s">
        <v>295</v>
      </c>
      <c r="D125" s="214">
        <v>58.96</v>
      </c>
      <c r="E125" s="214">
        <v>68.72</v>
      </c>
      <c r="F125" s="178"/>
      <c r="G125" s="178"/>
      <c r="H125" s="129">
        <v>206.16</v>
      </c>
      <c r="I125" s="129">
        <v>137.44</v>
      </c>
      <c r="J125" s="129">
        <v>137.44</v>
      </c>
      <c r="K125" s="129">
        <v>137.44</v>
      </c>
      <c r="L125" s="129">
        <v>137.44</v>
      </c>
      <c r="M125" s="129">
        <v>137.44</v>
      </c>
      <c r="N125" s="129">
        <v>171.8</v>
      </c>
      <c r="O125" s="129">
        <v>206.16</v>
      </c>
      <c r="P125" s="129">
        <v>206.16</v>
      </c>
      <c r="Q125" s="129">
        <v>263.60000000000002</v>
      </c>
      <c r="R125" s="129">
        <v>230.65</v>
      </c>
      <c r="S125" s="129">
        <v>197.7</v>
      </c>
      <c r="T125" s="129">
        <f t="shared" si="32"/>
        <v>2169.4300000000003</v>
      </c>
      <c r="V125" s="131">
        <f t="shared" si="37"/>
        <v>3.4966078697421978</v>
      </c>
      <c r="W125" s="105">
        <f t="shared" si="33"/>
        <v>2.3310719131614652</v>
      </c>
      <c r="X125" s="105">
        <f t="shared" si="38"/>
        <v>2</v>
      </c>
      <c r="Y125" s="105">
        <f t="shared" si="38"/>
        <v>2</v>
      </c>
      <c r="Z125" s="105">
        <f t="shared" si="38"/>
        <v>2</v>
      </c>
      <c r="AA125" s="105">
        <f t="shared" si="38"/>
        <v>2</v>
      </c>
      <c r="AB125" s="105">
        <f t="shared" si="38"/>
        <v>2.5</v>
      </c>
      <c r="AC125" s="105">
        <f t="shared" si="38"/>
        <v>3</v>
      </c>
      <c r="AD125" s="105">
        <f t="shared" si="38"/>
        <v>3</v>
      </c>
      <c r="AE125" s="105">
        <f t="shared" si="38"/>
        <v>3.835855646100117</v>
      </c>
      <c r="AF125" s="105">
        <f t="shared" si="38"/>
        <v>3.3563736903376018</v>
      </c>
      <c r="AG125" s="105">
        <f t="shared" si="38"/>
        <v>2.8768917345750871</v>
      </c>
      <c r="AH125" s="132">
        <f t="shared" si="41"/>
        <v>2.6997334044930397</v>
      </c>
      <c r="AJ125" s="103">
        <v>1</v>
      </c>
      <c r="AK125" s="105">
        <f t="shared" si="40"/>
        <v>2.6997334044930397</v>
      </c>
    </row>
    <row r="126" spans="1:37" outlineLevel="1" x14ac:dyDescent="0.25">
      <c r="A126" s="103" t="str">
        <f t="shared" si="36"/>
        <v>VashonCommercialR1.5YDTPU</v>
      </c>
      <c r="B126" s="133" t="s">
        <v>296</v>
      </c>
      <c r="C126" s="133" t="s">
        <v>297</v>
      </c>
      <c r="D126" s="216">
        <v>117.12</v>
      </c>
      <c r="E126" s="216">
        <v>136.12</v>
      </c>
      <c r="F126" s="217"/>
      <c r="G126" s="217"/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f t="shared" si="32"/>
        <v>0</v>
      </c>
      <c r="V126" s="131">
        <f t="shared" si="37"/>
        <v>0</v>
      </c>
      <c r="W126" s="105">
        <f t="shared" si="33"/>
        <v>0</v>
      </c>
      <c r="X126" s="105">
        <f t="shared" si="38"/>
        <v>0</v>
      </c>
      <c r="Y126" s="105">
        <f t="shared" si="38"/>
        <v>0</v>
      </c>
      <c r="Z126" s="105">
        <f t="shared" si="38"/>
        <v>0</v>
      </c>
      <c r="AA126" s="105">
        <f t="shared" si="38"/>
        <v>0</v>
      </c>
      <c r="AB126" s="105">
        <f t="shared" si="38"/>
        <v>0</v>
      </c>
      <c r="AC126" s="105">
        <f t="shared" si="38"/>
        <v>0</v>
      </c>
      <c r="AD126" s="105">
        <f t="shared" si="38"/>
        <v>0</v>
      </c>
      <c r="AE126" s="105">
        <f t="shared" si="38"/>
        <v>0</v>
      </c>
      <c r="AF126" s="105">
        <f t="shared" si="38"/>
        <v>0</v>
      </c>
      <c r="AG126" s="105">
        <f t="shared" si="38"/>
        <v>0</v>
      </c>
      <c r="AH126" s="132">
        <f t="shared" si="41"/>
        <v>0</v>
      </c>
      <c r="AJ126" s="103">
        <v>1</v>
      </c>
      <c r="AK126" s="105">
        <f t="shared" si="40"/>
        <v>0</v>
      </c>
    </row>
    <row r="127" spans="1:37" outlineLevel="1" x14ac:dyDescent="0.25">
      <c r="A127" s="103" t="str">
        <f t="shared" si="36"/>
        <v>VashonCommercialF2YD1W</v>
      </c>
      <c r="B127" s="103" t="s">
        <v>298</v>
      </c>
      <c r="C127" s="103" t="s">
        <v>299</v>
      </c>
      <c r="D127" s="214">
        <v>0</v>
      </c>
      <c r="E127" s="214">
        <v>0</v>
      </c>
      <c r="F127" s="178"/>
      <c r="G127" s="178"/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f t="shared" si="32"/>
        <v>0</v>
      </c>
      <c r="V127" s="131">
        <f t="shared" si="37"/>
        <v>0</v>
      </c>
      <c r="W127" s="105">
        <f t="shared" si="33"/>
        <v>0</v>
      </c>
      <c r="X127" s="105">
        <f t="shared" si="38"/>
        <v>0</v>
      </c>
      <c r="Y127" s="105">
        <f t="shared" si="38"/>
        <v>0</v>
      </c>
      <c r="Z127" s="105">
        <f t="shared" si="38"/>
        <v>0</v>
      </c>
      <c r="AA127" s="105">
        <f t="shared" si="38"/>
        <v>0</v>
      </c>
      <c r="AB127" s="105">
        <f t="shared" si="38"/>
        <v>0</v>
      </c>
      <c r="AC127" s="105">
        <f t="shared" si="38"/>
        <v>0</v>
      </c>
      <c r="AD127" s="105">
        <f t="shared" si="38"/>
        <v>0</v>
      </c>
      <c r="AE127" s="105">
        <f t="shared" si="38"/>
        <v>0</v>
      </c>
      <c r="AF127" s="105">
        <f t="shared" si="38"/>
        <v>0</v>
      </c>
      <c r="AG127" s="105">
        <f t="shared" si="38"/>
        <v>0</v>
      </c>
      <c r="AH127" s="132">
        <f t="shared" si="35"/>
        <v>0</v>
      </c>
      <c r="AJ127" s="103">
        <v>1</v>
      </c>
      <c r="AK127" s="105">
        <f t="shared" si="40"/>
        <v>0</v>
      </c>
    </row>
    <row r="128" spans="1:37" outlineLevel="1" x14ac:dyDescent="0.25">
      <c r="A128" s="103" t="str">
        <f>+$A$4&amp;$A$102&amp;B128</f>
        <v>VashonCommercialR2YD1W</v>
      </c>
      <c r="B128" s="103" t="s">
        <v>300</v>
      </c>
      <c r="C128" s="103" t="s">
        <v>301</v>
      </c>
      <c r="D128" s="214">
        <v>162.38</v>
      </c>
      <c r="E128" s="214">
        <v>188.79</v>
      </c>
      <c r="F128" s="178"/>
      <c r="G128" s="178">
        <v>35</v>
      </c>
      <c r="H128" s="129">
        <v>10902.63</v>
      </c>
      <c r="I128" s="129">
        <v>10619.439999999999</v>
      </c>
      <c r="J128" s="129">
        <v>10572.24</v>
      </c>
      <c r="K128" s="129">
        <v>10572.24</v>
      </c>
      <c r="L128" s="129">
        <v>10619.44</v>
      </c>
      <c r="M128" s="129">
        <v>10790.02</v>
      </c>
      <c r="N128" s="129">
        <v>10874.31</v>
      </c>
      <c r="O128" s="129">
        <v>10761.03</v>
      </c>
      <c r="P128" s="129">
        <v>10997.02</v>
      </c>
      <c r="Q128" s="129">
        <v>10479.89</v>
      </c>
      <c r="R128" s="129">
        <v>10434.530000000001</v>
      </c>
      <c r="S128" s="129">
        <v>10298.42</v>
      </c>
      <c r="T128" s="129">
        <f t="shared" si="32"/>
        <v>127921.20999999999</v>
      </c>
      <c r="V128" s="131">
        <f t="shared" si="37"/>
        <v>67.142689986451529</v>
      </c>
      <c r="W128" s="105">
        <f t="shared" si="33"/>
        <v>65.398694420495133</v>
      </c>
      <c r="X128" s="105">
        <f t="shared" si="38"/>
        <v>56</v>
      </c>
      <c r="Y128" s="105">
        <f t="shared" si="38"/>
        <v>56</v>
      </c>
      <c r="Z128" s="105">
        <f t="shared" si="38"/>
        <v>56.250013242226821</v>
      </c>
      <c r="AA128" s="105">
        <f t="shared" si="38"/>
        <v>57.153556862121938</v>
      </c>
      <c r="AB128" s="105">
        <f t="shared" si="38"/>
        <v>57.600031781344349</v>
      </c>
      <c r="AC128" s="105">
        <f t="shared" si="38"/>
        <v>57.000000000000007</v>
      </c>
      <c r="AD128" s="105">
        <f t="shared" si="38"/>
        <v>58.250013242226821</v>
      </c>
      <c r="AE128" s="105">
        <f t="shared" si="38"/>
        <v>55.510832141532923</v>
      </c>
      <c r="AF128" s="105">
        <f t="shared" si="38"/>
        <v>55.270565178240382</v>
      </c>
      <c r="AG128" s="105">
        <f t="shared" si="38"/>
        <v>54.54960538164098</v>
      </c>
      <c r="AH128" s="132">
        <f>+SUM(V128:AG128)/$AF$2</f>
        <v>58.01050018635673</v>
      </c>
      <c r="AJ128" s="103">
        <v>1</v>
      </c>
      <c r="AK128" s="105">
        <f t="shared" si="40"/>
        <v>58.01050018635673</v>
      </c>
    </row>
    <row r="129" spans="1:37" outlineLevel="1" x14ac:dyDescent="0.25">
      <c r="A129" s="103" t="str">
        <f>+$A$4&amp;$A$102&amp;B129</f>
        <v>VashonCommercialR2YD2W</v>
      </c>
      <c r="B129" s="103" t="s">
        <v>304</v>
      </c>
      <c r="C129" s="103" t="s">
        <v>305</v>
      </c>
      <c r="D129" s="214">
        <v>324.75</v>
      </c>
      <c r="E129" s="214">
        <v>377.58</v>
      </c>
      <c r="F129" s="178"/>
      <c r="G129" s="178">
        <v>35</v>
      </c>
      <c r="H129" s="129">
        <v>10949.82</v>
      </c>
      <c r="I129" s="129">
        <v>10949.82</v>
      </c>
      <c r="J129" s="129">
        <v>10949.82</v>
      </c>
      <c r="K129" s="129">
        <v>10949.82</v>
      </c>
      <c r="L129" s="129">
        <v>11117.63</v>
      </c>
      <c r="M129" s="129">
        <v>11327.4</v>
      </c>
      <c r="N129" s="129">
        <v>11752.18</v>
      </c>
      <c r="O129" s="129">
        <v>12082.56</v>
      </c>
      <c r="P129" s="129">
        <v>12082.56</v>
      </c>
      <c r="Q129" s="129">
        <v>10363.950000000001</v>
      </c>
      <c r="R129" s="129">
        <v>10525.26</v>
      </c>
      <c r="S129" s="129">
        <v>10525.26</v>
      </c>
      <c r="T129" s="129">
        <f t="shared" si="32"/>
        <v>133576.07999999999</v>
      </c>
      <c r="V129" s="131">
        <f t="shared" si="37"/>
        <v>33.71769053117783</v>
      </c>
      <c r="W129" s="105">
        <f t="shared" si="33"/>
        <v>33.71769053117783</v>
      </c>
      <c r="X129" s="105">
        <f t="shared" si="38"/>
        <v>29</v>
      </c>
      <c r="Y129" s="105">
        <f t="shared" si="38"/>
        <v>29</v>
      </c>
      <c r="Z129" s="105">
        <f t="shared" si="38"/>
        <v>29.444435616293234</v>
      </c>
      <c r="AA129" s="105">
        <f t="shared" si="38"/>
        <v>30</v>
      </c>
      <c r="AB129" s="105">
        <f t="shared" si="38"/>
        <v>31.125006621113407</v>
      </c>
      <c r="AC129" s="105">
        <f t="shared" si="38"/>
        <v>32</v>
      </c>
      <c r="AD129" s="105">
        <f t="shared" si="38"/>
        <v>32</v>
      </c>
      <c r="AE129" s="105">
        <f t="shared" si="38"/>
        <v>27.448355315429847</v>
      </c>
      <c r="AF129" s="105">
        <f t="shared" si="38"/>
        <v>27.875576036866359</v>
      </c>
      <c r="AG129" s="105">
        <f t="shared" si="38"/>
        <v>27.875576036866359</v>
      </c>
      <c r="AH129" s="132">
        <f>+SUM(V129:AG129)/$AF$2</f>
        <v>30.267027557410401</v>
      </c>
      <c r="AJ129" s="103">
        <v>1</v>
      </c>
      <c r="AK129" s="105">
        <f t="shared" si="40"/>
        <v>30.267027557410401</v>
      </c>
    </row>
    <row r="130" spans="1:37" outlineLevel="1" x14ac:dyDescent="0.25">
      <c r="A130" s="103" t="str">
        <f t="shared" si="36"/>
        <v>VashonCommercialF2YD2W</v>
      </c>
      <c r="B130" s="103" t="s">
        <v>302</v>
      </c>
      <c r="C130" s="103" t="s">
        <v>303</v>
      </c>
      <c r="D130" s="214">
        <v>0</v>
      </c>
      <c r="E130" s="214">
        <v>0</v>
      </c>
      <c r="F130" s="178"/>
      <c r="G130" s="178"/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f t="shared" si="32"/>
        <v>0</v>
      </c>
      <c r="V130" s="131">
        <f t="shared" si="37"/>
        <v>0</v>
      </c>
      <c r="W130" s="105">
        <f t="shared" si="33"/>
        <v>0</v>
      </c>
      <c r="X130" s="105">
        <f t="shared" si="38"/>
        <v>0</v>
      </c>
      <c r="Y130" s="105">
        <f t="shared" si="38"/>
        <v>0</v>
      </c>
      <c r="Z130" s="105">
        <f t="shared" si="38"/>
        <v>0</v>
      </c>
      <c r="AA130" s="105">
        <f t="shared" si="38"/>
        <v>0</v>
      </c>
      <c r="AB130" s="105">
        <f t="shared" si="38"/>
        <v>0</v>
      </c>
      <c r="AC130" s="105">
        <f t="shared" si="38"/>
        <v>0</v>
      </c>
      <c r="AD130" s="105">
        <f t="shared" si="38"/>
        <v>0</v>
      </c>
      <c r="AE130" s="105">
        <f t="shared" si="38"/>
        <v>0</v>
      </c>
      <c r="AF130" s="105">
        <f t="shared" si="38"/>
        <v>0</v>
      </c>
      <c r="AG130" s="105">
        <f t="shared" si="38"/>
        <v>0</v>
      </c>
      <c r="AH130" s="132">
        <f t="shared" si="35"/>
        <v>0</v>
      </c>
      <c r="AJ130" s="103">
        <v>1</v>
      </c>
      <c r="AK130" s="105">
        <f t="shared" si="40"/>
        <v>0</v>
      </c>
    </row>
    <row r="131" spans="1:37" outlineLevel="1" x14ac:dyDescent="0.25">
      <c r="A131" s="103" t="str">
        <f t="shared" si="36"/>
        <v>VashonCommercialF2YD3W</v>
      </c>
      <c r="B131" s="103" t="s">
        <v>306</v>
      </c>
      <c r="C131" s="103" t="s">
        <v>307</v>
      </c>
      <c r="D131" s="214">
        <v>0</v>
      </c>
      <c r="E131" s="214">
        <v>0</v>
      </c>
      <c r="F131" s="178"/>
      <c r="G131" s="178"/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f t="shared" si="32"/>
        <v>0</v>
      </c>
      <c r="V131" s="131">
        <f t="shared" si="37"/>
        <v>0</v>
      </c>
      <c r="W131" s="105">
        <f t="shared" si="33"/>
        <v>0</v>
      </c>
      <c r="X131" s="105">
        <f t="shared" si="38"/>
        <v>0</v>
      </c>
      <c r="Y131" s="105">
        <f t="shared" si="38"/>
        <v>0</v>
      </c>
      <c r="Z131" s="105">
        <f t="shared" si="38"/>
        <v>0</v>
      </c>
      <c r="AA131" s="105">
        <f t="shared" si="38"/>
        <v>0</v>
      </c>
      <c r="AB131" s="105">
        <f t="shared" si="38"/>
        <v>0</v>
      </c>
      <c r="AC131" s="105">
        <f t="shared" si="38"/>
        <v>0</v>
      </c>
      <c r="AD131" s="105">
        <f t="shared" si="38"/>
        <v>0</v>
      </c>
      <c r="AE131" s="105">
        <f t="shared" si="38"/>
        <v>0</v>
      </c>
      <c r="AF131" s="105">
        <f t="shared" si="38"/>
        <v>0</v>
      </c>
      <c r="AG131" s="105">
        <f t="shared" si="38"/>
        <v>0</v>
      </c>
      <c r="AH131" s="132">
        <f t="shared" si="35"/>
        <v>0</v>
      </c>
      <c r="AJ131" s="103">
        <v>1</v>
      </c>
      <c r="AK131" s="105">
        <f t="shared" si="40"/>
        <v>0</v>
      </c>
    </row>
    <row r="132" spans="1:37" outlineLevel="1" x14ac:dyDescent="0.25">
      <c r="A132" s="103" t="str">
        <f>+$A$4&amp;$A$102&amp;B132</f>
        <v>VashonCommercialR2YD3W</v>
      </c>
      <c r="B132" s="103" t="s">
        <v>308</v>
      </c>
      <c r="C132" s="103" t="s">
        <v>309</v>
      </c>
      <c r="D132" s="214">
        <v>487.13</v>
      </c>
      <c r="E132" s="214">
        <v>566.36</v>
      </c>
      <c r="F132" s="178"/>
      <c r="G132" s="178">
        <v>35</v>
      </c>
      <c r="H132" s="129">
        <v>5097.24</v>
      </c>
      <c r="I132" s="129">
        <v>5097.24</v>
      </c>
      <c r="J132" s="129">
        <v>5097.24</v>
      </c>
      <c r="K132" s="129">
        <v>5097.24</v>
      </c>
      <c r="L132" s="129">
        <v>4854.51</v>
      </c>
      <c r="M132" s="129">
        <v>4530.88</v>
      </c>
      <c r="N132" s="129">
        <v>4530.88</v>
      </c>
      <c r="O132" s="129">
        <v>4530.88</v>
      </c>
      <c r="P132" s="129">
        <v>4530.88</v>
      </c>
      <c r="Q132" s="129">
        <v>5444.1</v>
      </c>
      <c r="R132" s="129">
        <v>5444.1</v>
      </c>
      <c r="S132" s="129">
        <v>5067.2</v>
      </c>
      <c r="T132" s="129">
        <f t="shared" si="32"/>
        <v>59322.389999999992</v>
      </c>
      <c r="V132" s="131">
        <f t="shared" si="37"/>
        <v>10.46381869316199</v>
      </c>
      <c r="W132" s="105">
        <f t="shared" si="33"/>
        <v>10.46381869316199</v>
      </c>
      <c r="X132" s="105">
        <f t="shared" si="38"/>
        <v>9</v>
      </c>
      <c r="Y132" s="105">
        <f t="shared" si="38"/>
        <v>9</v>
      </c>
      <c r="Z132" s="105">
        <f t="shared" si="38"/>
        <v>8.5714210043082133</v>
      </c>
      <c r="AA132" s="105">
        <f t="shared" si="38"/>
        <v>8</v>
      </c>
      <c r="AB132" s="105">
        <f t="shared" si="38"/>
        <v>8</v>
      </c>
      <c r="AC132" s="105">
        <f t="shared" si="38"/>
        <v>8</v>
      </c>
      <c r="AD132" s="105">
        <f t="shared" si="38"/>
        <v>8</v>
      </c>
      <c r="AE132" s="105">
        <f t="shared" si="38"/>
        <v>9.6124373190197048</v>
      </c>
      <c r="AF132" s="105">
        <f t="shared" si="38"/>
        <v>9.6124373190197048</v>
      </c>
      <c r="AG132" s="105">
        <f t="shared" si="38"/>
        <v>8.9469595310403278</v>
      </c>
      <c r="AH132" s="132">
        <f>+SUM(V132:AG132)/$AF$2</f>
        <v>8.9725743799759954</v>
      </c>
      <c r="AJ132" s="103">
        <v>1</v>
      </c>
      <c r="AK132" s="105">
        <f t="shared" si="40"/>
        <v>8.9725743799759954</v>
      </c>
    </row>
    <row r="133" spans="1:37" outlineLevel="1" x14ac:dyDescent="0.25">
      <c r="A133" s="103" t="str">
        <f>+$A$4&amp;$A$102&amp;B133</f>
        <v>VashonCommercialR2YD4W</v>
      </c>
      <c r="B133" s="103" t="s">
        <v>310</v>
      </c>
      <c r="C133" s="103" t="s">
        <v>311</v>
      </c>
      <c r="D133" s="214">
        <v>649.5</v>
      </c>
      <c r="E133" s="214">
        <v>755.15</v>
      </c>
      <c r="F133" s="178"/>
      <c r="G133" s="178">
        <v>35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f t="shared" si="32"/>
        <v>0</v>
      </c>
      <c r="V133" s="131">
        <f t="shared" si="37"/>
        <v>0</v>
      </c>
      <c r="W133" s="105">
        <f t="shared" si="33"/>
        <v>0</v>
      </c>
      <c r="X133" s="105">
        <f t="shared" si="38"/>
        <v>0</v>
      </c>
      <c r="Y133" s="105">
        <f t="shared" si="38"/>
        <v>0</v>
      </c>
      <c r="Z133" s="105">
        <f t="shared" si="38"/>
        <v>0</v>
      </c>
      <c r="AA133" s="105">
        <f t="shared" si="38"/>
        <v>0</v>
      </c>
      <c r="AB133" s="105">
        <f t="shared" si="38"/>
        <v>0</v>
      </c>
      <c r="AC133" s="105">
        <f t="shared" si="38"/>
        <v>0</v>
      </c>
      <c r="AD133" s="105">
        <f t="shared" si="38"/>
        <v>0</v>
      </c>
      <c r="AE133" s="105">
        <f t="shared" si="38"/>
        <v>0</v>
      </c>
      <c r="AF133" s="105">
        <f t="shared" si="38"/>
        <v>0</v>
      </c>
      <c r="AG133" s="105">
        <f t="shared" si="38"/>
        <v>0</v>
      </c>
      <c r="AH133" s="132">
        <f>+SUM(V133:AG133)/$AF$2</f>
        <v>0</v>
      </c>
      <c r="AJ133" s="103">
        <v>1</v>
      </c>
      <c r="AK133" s="105">
        <f t="shared" si="40"/>
        <v>0</v>
      </c>
    </row>
    <row r="134" spans="1:37" outlineLevel="1" x14ac:dyDescent="0.25">
      <c r="A134" s="103" t="str">
        <f>+$A$4&amp;$A$102&amp;B134</f>
        <v>VashonCommercialR2YD5W</v>
      </c>
      <c r="B134" s="103" t="s">
        <v>312</v>
      </c>
      <c r="C134" s="103" t="s">
        <v>313</v>
      </c>
      <c r="D134" s="214">
        <v>811.88</v>
      </c>
      <c r="E134" s="214">
        <v>943.94</v>
      </c>
      <c r="F134" s="178"/>
      <c r="G134" s="178">
        <v>35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f t="shared" si="32"/>
        <v>0</v>
      </c>
      <c r="V134" s="131">
        <f t="shared" si="37"/>
        <v>0</v>
      </c>
      <c r="W134" s="105">
        <f t="shared" si="33"/>
        <v>0</v>
      </c>
      <c r="X134" s="105">
        <f t="shared" si="38"/>
        <v>0</v>
      </c>
      <c r="Y134" s="105">
        <f t="shared" si="38"/>
        <v>0</v>
      </c>
      <c r="Z134" s="105">
        <f t="shared" si="38"/>
        <v>0</v>
      </c>
      <c r="AA134" s="105">
        <f t="shared" si="38"/>
        <v>0</v>
      </c>
      <c r="AB134" s="105">
        <f t="shared" si="38"/>
        <v>0</v>
      </c>
      <c r="AC134" s="105">
        <f t="shared" si="38"/>
        <v>0</v>
      </c>
      <c r="AD134" s="105">
        <f t="shared" si="38"/>
        <v>0</v>
      </c>
      <c r="AE134" s="105">
        <f t="shared" si="38"/>
        <v>0</v>
      </c>
      <c r="AF134" s="105">
        <f t="shared" si="38"/>
        <v>0</v>
      </c>
      <c r="AG134" s="105">
        <f t="shared" si="38"/>
        <v>0</v>
      </c>
      <c r="AH134" s="132">
        <f>+SUM(V134:AG134)/$AF$2</f>
        <v>0</v>
      </c>
      <c r="AJ134" s="103">
        <v>1</v>
      </c>
      <c r="AK134" s="105">
        <f t="shared" si="40"/>
        <v>0</v>
      </c>
    </row>
    <row r="135" spans="1:37" outlineLevel="1" x14ac:dyDescent="0.25">
      <c r="A135" s="103" t="str">
        <f>+$A$4&amp;$A$102&amp;B135</f>
        <v>VashonCommercialR2YDEOW</v>
      </c>
      <c r="B135" s="103" t="s">
        <v>314</v>
      </c>
      <c r="C135" s="103" t="s">
        <v>315</v>
      </c>
      <c r="D135" s="214">
        <v>81.38</v>
      </c>
      <c r="E135" s="214">
        <v>94.61</v>
      </c>
      <c r="F135" s="178"/>
      <c r="G135" s="178">
        <v>35</v>
      </c>
      <c r="H135" s="129">
        <v>1797.59</v>
      </c>
      <c r="I135" s="129">
        <v>1726.63</v>
      </c>
      <c r="J135" s="129">
        <v>1655.68</v>
      </c>
      <c r="K135" s="129">
        <v>1679.33</v>
      </c>
      <c r="L135" s="129">
        <v>1797.59</v>
      </c>
      <c r="M135" s="129">
        <v>1797.59</v>
      </c>
      <c r="N135" s="129">
        <v>1488.5300000000002</v>
      </c>
      <c r="O135" s="129">
        <v>1442.8</v>
      </c>
      <c r="P135" s="129">
        <v>1324.54</v>
      </c>
      <c r="Q135" s="129">
        <v>1545.98</v>
      </c>
      <c r="R135" s="129">
        <v>1818.8</v>
      </c>
      <c r="S135" s="129">
        <v>1773.33</v>
      </c>
      <c r="T135" s="129">
        <f t="shared" si="32"/>
        <v>19848.39</v>
      </c>
      <c r="V135" s="131">
        <f t="shared" si="37"/>
        <v>22.088842467436717</v>
      </c>
      <c r="W135" s="105">
        <f t="shared" si="33"/>
        <v>21.216883755222415</v>
      </c>
      <c r="X135" s="105">
        <f t="shared" si="38"/>
        <v>17.500052848536097</v>
      </c>
      <c r="Y135" s="105">
        <f t="shared" si="38"/>
        <v>17.750026424268047</v>
      </c>
      <c r="Z135" s="105">
        <f t="shared" si="38"/>
        <v>19</v>
      </c>
      <c r="AA135" s="105">
        <f t="shared" si="38"/>
        <v>19</v>
      </c>
      <c r="AB135" s="105">
        <f t="shared" si="38"/>
        <v>15.733326286861857</v>
      </c>
      <c r="AC135" s="105">
        <f t="shared" si="38"/>
        <v>15.249973575731952</v>
      </c>
      <c r="AD135" s="105">
        <f t="shared" si="38"/>
        <v>14</v>
      </c>
      <c r="AE135" s="105">
        <f t="shared" si="38"/>
        <v>16.340555966599727</v>
      </c>
      <c r="AF135" s="105">
        <f t="shared" si="38"/>
        <v>19.224183490117323</v>
      </c>
      <c r="AG135" s="105">
        <f t="shared" si="38"/>
        <v>18.743578902864389</v>
      </c>
      <c r="AH135" s="132">
        <f>+SUM(V135:AG135)/$AF$2</f>
        <v>17.987285309803212</v>
      </c>
      <c r="AJ135" s="103">
        <v>1</v>
      </c>
      <c r="AK135" s="105">
        <f t="shared" si="40"/>
        <v>17.987285309803212</v>
      </c>
    </row>
    <row r="136" spans="1:37" outlineLevel="1" x14ac:dyDescent="0.25">
      <c r="A136" s="103" t="str">
        <f>+$A$4&amp;$A$102&amp;B136</f>
        <v>VashonCommercialR2YDTPU</v>
      </c>
      <c r="B136" s="133" t="s">
        <v>316</v>
      </c>
      <c r="C136" s="133" t="s">
        <v>317</v>
      </c>
      <c r="D136" s="216">
        <v>158.44</v>
      </c>
      <c r="E136" s="216">
        <v>183.84</v>
      </c>
      <c r="F136" s="217"/>
      <c r="G136" s="217"/>
      <c r="H136" s="129">
        <v>0</v>
      </c>
      <c r="I136" s="129">
        <v>0</v>
      </c>
      <c r="J136" s="129">
        <v>0</v>
      </c>
      <c r="K136" s="129">
        <v>137.88</v>
      </c>
      <c r="L136" s="129">
        <v>367.68</v>
      </c>
      <c r="M136" s="129">
        <v>183.84</v>
      </c>
      <c r="N136" s="129">
        <v>229.8</v>
      </c>
      <c r="O136" s="129">
        <v>183.84</v>
      </c>
      <c r="P136" s="129">
        <v>229.8</v>
      </c>
      <c r="Q136" s="129">
        <v>88.54</v>
      </c>
      <c r="R136" s="129">
        <v>88.54</v>
      </c>
      <c r="S136" s="129">
        <v>88.54</v>
      </c>
      <c r="T136" s="129">
        <f t="shared" si="32"/>
        <v>1598.4599999999998</v>
      </c>
      <c r="V136" s="131">
        <f t="shared" si="37"/>
        <v>0</v>
      </c>
      <c r="W136" s="105">
        <f t="shared" si="33"/>
        <v>0</v>
      </c>
      <c r="X136" s="105">
        <f t="shared" si="38"/>
        <v>0</v>
      </c>
      <c r="Y136" s="105">
        <f t="shared" si="38"/>
        <v>0.75</v>
      </c>
      <c r="Z136" s="105">
        <f t="shared" si="38"/>
        <v>2</v>
      </c>
      <c r="AA136" s="105">
        <f t="shared" si="38"/>
        <v>1</v>
      </c>
      <c r="AB136" s="105">
        <f t="shared" si="38"/>
        <v>1.25</v>
      </c>
      <c r="AC136" s="105">
        <f t="shared" si="38"/>
        <v>1</v>
      </c>
      <c r="AD136" s="105">
        <f t="shared" si="38"/>
        <v>1.25</v>
      </c>
      <c r="AE136" s="105">
        <f t="shared" si="38"/>
        <v>0.48161444734551789</v>
      </c>
      <c r="AF136" s="105">
        <f t="shared" si="38"/>
        <v>0.48161444734551789</v>
      </c>
      <c r="AG136" s="105">
        <f t="shared" si="38"/>
        <v>0.48161444734551789</v>
      </c>
      <c r="AH136" s="132">
        <f>+SUM(V136:AG136)/$AF$2</f>
        <v>0.72457027850304601</v>
      </c>
      <c r="AJ136" s="103">
        <v>1</v>
      </c>
      <c r="AK136" s="105">
        <f t="shared" si="40"/>
        <v>0.72457027850304601</v>
      </c>
    </row>
    <row r="137" spans="1:37" outlineLevel="1" x14ac:dyDescent="0.25">
      <c r="A137" s="103" t="str">
        <f t="shared" si="36"/>
        <v>VashonCommercialF4YD1W</v>
      </c>
      <c r="B137" s="103" t="s">
        <v>318</v>
      </c>
      <c r="C137" s="103" t="s">
        <v>319</v>
      </c>
      <c r="D137" s="214">
        <v>0</v>
      </c>
      <c r="E137" s="214">
        <v>0</v>
      </c>
      <c r="F137" s="178"/>
      <c r="G137" s="178"/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f t="shared" si="32"/>
        <v>0</v>
      </c>
      <c r="V137" s="131">
        <f t="shared" si="37"/>
        <v>0</v>
      </c>
      <c r="W137" s="105">
        <f t="shared" si="33"/>
        <v>0</v>
      </c>
      <c r="X137" s="105">
        <f t="shared" si="38"/>
        <v>0</v>
      </c>
      <c r="Y137" s="105">
        <f t="shared" si="38"/>
        <v>0</v>
      </c>
      <c r="Z137" s="105">
        <f t="shared" si="38"/>
        <v>0</v>
      </c>
      <c r="AA137" s="105">
        <f t="shared" si="38"/>
        <v>0</v>
      </c>
      <c r="AB137" s="105">
        <f t="shared" si="38"/>
        <v>0</v>
      </c>
      <c r="AC137" s="105">
        <f t="shared" si="38"/>
        <v>0</v>
      </c>
      <c r="AD137" s="105">
        <f t="shared" si="38"/>
        <v>0</v>
      </c>
      <c r="AE137" s="105">
        <f t="shared" si="38"/>
        <v>0</v>
      </c>
      <c r="AF137" s="105">
        <f t="shared" si="38"/>
        <v>0</v>
      </c>
      <c r="AG137" s="105">
        <f t="shared" si="38"/>
        <v>0</v>
      </c>
      <c r="AH137" s="132">
        <f t="shared" si="35"/>
        <v>0</v>
      </c>
      <c r="AJ137" s="103">
        <v>1</v>
      </c>
      <c r="AK137" s="105">
        <f t="shared" si="40"/>
        <v>0</v>
      </c>
    </row>
    <row r="138" spans="1:37" outlineLevel="1" x14ac:dyDescent="0.25">
      <c r="A138" s="103" t="str">
        <f t="shared" si="36"/>
        <v>VashonCommercialF4YD2W</v>
      </c>
      <c r="B138" s="103" t="s">
        <v>320</v>
      </c>
      <c r="C138" s="103" t="s">
        <v>321</v>
      </c>
      <c r="D138" s="214">
        <v>0</v>
      </c>
      <c r="E138" s="214">
        <v>0</v>
      </c>
      <c r="F138" s="178"/>
      <c r="G138" s="178"/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f t="shared" si="32"/>
        <v>0</v>
      </c>
      <c r="V138" s="131">
        <f t="shared" si="37"/>
        <v>0</v>
      </c>
      <c r="W138" s="105">
        <f t="shared" si="33"/>
        <v>0</v>
      </c>
      <c r="X138" s="105">
        <f t="shared" si="38"/>
        <v>0</v>
      </c>
      <c r="Y138" s="105">
        <f t="shared" si="38"/>
        <v>0</v>
      </c>
      <c r="Z138" s="105">
        <f t="shared" si="38"/>
        <v>0</v>
      </c>
      <c r="AA138" s="105">
        <f t="shared" si="38"/>
        <v>0</v>
      </c>
      <c r="AB138" s="105">
        <f t="shared" si="38"/>
        <v>0</v>
      </c>
      <c r="AC138" s="105">
        <f t="shared" si="38"/>
        <v>0</v>
      </c>
      <c r="AD138" s="105">
        <f t="shared" si="38"/>
        <v>0</v>
      </c>
      <c r="AE138" s="105">
        <f t="shared" si="38"/>
        <v>0</v>
      </c>
      <c r="AF138" s="105">
        <f t="shared" si="38"/>
        <v>0</v>
      </c>
      <c r="AG138" s="105">
        <f t="shared" si="38"/>
        <v>0</v>
      </c>
      <c r="AH138" s="132">
        <f t="shared" si="35"/>
        <v>0</v>
      </c>
      <c r="AJ138" s="103">
        <v>1</v>
      </c>
      <c r="AK138" s="105">
        <f t="shared" si="40"/>
        <v>0</v>
      </c>
    </row>
    <row r="139" spans="1:37" outlineLevel="1" x14ac:dyDescent="0.25">
      <c r="A139" s="103" t="str">
        <f t="shared" si="36"/>
        <v>VashonCommercialF4YD3W</v>
      </c>
      <c r="B139" s="103" t="s">
        <v>322</v>
      </c>
      <c r="C139" s="103" t="s">
        <v>323</v>
      </c>
      <c r="D139" s="214">
        <v>0</v>
      </c>
      <c r="E139" s="214">
        <v>0</v>
      </c>
      <c r="F139" s="178"/>
      <c r="G139" s="178"/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f t="shared" si="32"/>
        <v>0</v>
      </c>
      <c r="V139" s="131">
        <f t="shared" si="37"/>
        <v>0</v>
      </c>
      <c r="W139" s="105">
        <f t="shared" si="33"/>
        <v>0</v>
      </c>
      <c r="X139" s="105">
        <f t="shared" si="38"/>
        <v>0</v>
      </c>
      <c r="Y139" s="105">
        <f t="shared" si="38"/>
        <v>0</v>
      </c>
      <c r="Z139" s="105">
        <f t="shared" si="38"/>
        <v>0</v>
      </c>
      <c r="AA139" s="105">
        <f t="shared" si="38"/>
        <v>0</v>
      </c>
      <c r="AB139" s="105">
        <f t="shared" si="38"/>
        <v>0</v>
      </c>
      <c r="AC139" s="105">
        <f t="shared" si="38"/>
        <v>0</v>
      </c>
      <c r="AD139" s="105">
        <f t="shared" si="38"/>
        <v>0</v>
      </c>
      <c r="AE139" s="105">
        <f t="shared" si="38"/>
        <v>0</v>
      </c>
      <c r="AF139" s="105">
        <f t="shared" si="38"/>
        <v>0</v>
      </c>
      <c r="AG139" s="105">
        <f t="shared" si="38"/>
        <v>0</v>
      </c>
      <c r="AH139" s="132">
        <f t="shared" si="35"/>
        <v>0</v>
      </c>
      <c r="AJ139" s="103">
        <v>1</v>
      </c>
      <c r="AK139" s="105">
        <f t="shared" si="40"/>
        <v>0</v>
      </c>
    </row>
    <row r="140" spans="1:37" outlineLevel="1" x14ac:dyDescent="0.25">
      <c r="A140" s="103" t="str">
        <f t="shared" si="36"/>
        <v>VashonCommercialF4YD4W</v>
      </c>
      <c r="B140" s="103" t="s">
        <v>324</v>
      </c>
      <c r="C140" s="103" t="s">
        <v>325</v>
      </c>
      <c r="D140" s="214">
        <v>0</v>
      </c>
      <c r="E140" s="214">
        <v>0</v>
      </c>
      <c r="F140" s="178"/>
      <c r="G140" s="178"/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f t="shared" si="32"/>
        <v>0</v>
      </c>
      <c r="V140" s="131">
        <f t="shared" si="37"/>
        <v>0</v>
      </c>
      <c r="W140" s="105">
        <f t="shared" si="33"/>
        <v>0</v>
      </c>
      <c r="X140" s="105">
        <f t="shared" si="38"/>
        <v>0</v>
      </c>
      <c r="Y140" s="105">
        <f t="shared" si="38"/>
        <v>0</v>
      </c>
      <c r="Z140" s="105">
        <f t="shared" si="38"/>
        <v>0</v>
      </c>
      <c r="AA140" s="105">
        <f t="shared" si="38"/>
        <v>0</v>
      </c>
      <c r="AB140" s="105">
        <f t="shared" si="38"/>
        <v>0</v>
      </c>
      <c r="AC140" s="105">
        <f t="shared" si="38"/>
        <v>0</v>
      </c>
      <c r="AD140" s="105">
        <f t="shared" si="38"/>
        <v>0</v>
      </c>
      <c r="AE140" s="105">
        <f t="shared" si="38"/>
        <v>0</v>
      </c>
      <c r="AF140" s="105">
        <f t="shared" si="38"/>
        <v>0</v>
      </c>
      <c r="AG140" s="105">
        <f t="shared" si="38"/>
        <v>0</v>
      </c>
      <c r="AH140" s="132">
        <f t="shared" si="35"/>
        <v>0</v>
      </c>
      <c r="AJ140" s="103">
        <v>1</v>
      </c>
      <c r="AK140" s="105">
        <f t="shared" si="40"/>
        <v>0</v>
      </c>
    </row>
    <row r="141" spans="1:37" outlineLevel="1" x14ac:dyDescent="0.25">
      <c r="A141" s="103" t="str">
        <f t="shared" si="36"/>
        <v>VashonCommercialF6YD1W</v>
      </c>
      <c r="B141" s="103" t="s">
        <v>326</v>
      </c>
      <c r="C141" s="103" t="s">
        <v>327</v>
      </c>
      <c r="D141" s="214">
        <v>0</v>
      </c>
      <c r="E141" s="214">
        <v>0</v>
      </c>
      <c r="F141" s="178"/>
      <c r="G141" s="178"/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f t="shared" si="32"/>
        <v>0</v>
      </c>
      <c r="V141" s="131">
        <f t="shared" si="37"/>
        <v>0</v>
      </c>
      <c r="W141" s="105">
        <f t="shared" si="33"/>
        <v>0</v>
      </c>
      <c r="X141" s="105">
        <f t="shared" si="38"/>
        <v>0</v>
      </c>
      <c r="Y141" s="105">
        <f t="shared" si="38"/>
        <v>0</v>
      </c>
      <c r="Z141" s="105">
        <f t="shared" si="38"/>
        <v>0</v>
      </c>
      <c r="AA141" s="105">
        <f t="shared" si="38"/>
        <v>0</v>
      </c>
      <c r="AB141" s="105">
        <f t="shared" si="38"/>
        <v>0</v>
      </c>
      <c r="AC141" s="105">
        <f t="shared" si="38"/>
        <v>0</v>
      </c>
      <c r="AD141" s="105">
        <f t="shared" si="38"/>
        <v>0</v>
      </c>
      <c r="AE141" s="105">
        <f t="shared" si="38"/>
        <v>0</v>
      </c>
      <c r="AF141" s="105">
        <f t="shared" si="38"/>
        <v>0</v>
      </c>
      <c r="AG141" s="105">
        <f t="shared" si="38"/>
        <v>0</v>
      </c>
      <c r="AH141" s="132">
        <f t="shared" si="35"/>
        <v>0</v>
      </c>
      <c r="AJ141" s="103">
        <v>1</v>
      </c>
      <c r="AK141" s="105">
        <f t="shared" si="40"/>
        <v>0</v>
      </c>
    </row>
    <row r="142" spans="1:37" outlineLevel="1" x14ac:dyDescent="0.25">
      <c r="A142" s="103" t="str">
        <f t="shared" si="36"/>
        <v>VashonCommercialF6YD2W</v>
      </c>
      <c r="B142" s="103" t="s">
        <v>328</v>
      </c>
      <c r="C142" s="103" t="s">
        <v>329</v>
      </c>
      <c r="D142" s="214">
        <v>0</v>
      </c>
      <c r="E142" s="214">
        <v>0</v>
      </c>
      <c r="F142" s="178"/>
      <c r="G142" s="178"/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f t="shared" si="32"/>
        <v>0</v>
      </c>
      <c r="V142" s="131">
        <f t="shared" si="37"/>
        <v>0</v>
      </c>
      <c r="W142" s="105">
        <f t="shared" si="33"/>
        <v>0</v>
      </c>
      <c r="X142" s="105">
        <f t="shared" si="38"/>
        <v>0</v>
      </c>
      <c r="Y142" s="105">
        <f t="shared" si="38"/>
        <v>0</v>
      </c>
      <c r="Z142" s="105">
        <f t="shared" si="38"/>
        <v>0</v>
      </c>
      <c r="AA142" s="105">
        <f t="shared" si="38"/>
        <v>0</v>
      </c>
      <c r="AB142" s="105">
        <f t="shared" si="38"/>
        <v>0</v>
      </c>
      <c r="AC142" s="105">
        <f t="shared" si="38"/>
        <v>0</v>
      </c>
      <c r="AD142" s="105">
        <f t="shared" si="38"/>
        <v>0</v>
      </c>
      <c r="AE142" s="105">
        <f t="shared" si="38"/>
        <v>0</v>
      </c>
      <c r="AF142" s="105">
        <f t="shared" si="38"/>
        <v>0</v>
      </c>
      <c r="AG142" s="105">
        <f t="shared" si="38"/>
        <v>0</v>
      </c>
      <c r="AH142" s="132">
        <f t="shared" si="35"/>
        <v>0</v>
      </c>
      <c r="AJ142" s="103">
        <v>1</v>
      </c>
      <c r="AK142" s="105">
        <f t="shared" si="40"/>
        <v>0</v>
      </c>
    </row>
    <row r="143" spans="1:37" outlineLevel="1" x14ac:dyDescent="0.25">
      <c r="A143" s="103" t="str">
        <f t="shared" si="36"/>
        <v>VashonCommercialF6YD3W</v>
      </c>
      <c r="B143" s="103" t="s">
        <v>330</v>
      </c>
      <c r="C143" s="103" t="s">
        <v>331</v>
      </c>
      <c r="D143" s="214">
        <v>0</v>
      </c>
      <c r="E143" s="214">
        <v>0</v>
      </c>
      <c r="F143" s="178"/>
      <c r="G143" s="178"/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f t="shared" si="32"/>
        <v>0</v>
      </c>
      <c r="V143" s="131">
        <f t="shared" si="37"/>
        <v>0</v>
      </c>
      <c r="W143" s="105">
        <f t="shared" si="33"/>
        <v>0</v>
      </c>
      <c r="X143" s="105">
        <f t="shared" ref="X143:AG168" si="42">+IFERROR(J143/$E143,0)</f>
        <v>0</v>
      </c>
      <c r="Y143" s="105">
        <f t="shared" si="42"/>
        <v>0</v>
      </c>
      <c r="Z143" s="105">
        <f t="shared" si="42"/>
        <v>0</v>
      </c>
      <c r="AA143" s="105">
        <f t="shared" si="42"/>
        <v>0</v>
      </c>
      <c r="AB143" s="105">
        <f t="shared" si="42"/>
        <v>0</v>
      </c>
      <c r="AC143" s="105">
        <f t="shared" si="42"/>
        <v>0</v>
      </c>
      <c r="AD143" s="105">
        <f t="shared" si="42"/>
        <v>0</v>
      </c>
      <c r="AE143" s="105">
        <f t="shared" si="42"/>
        <v>0</v>
      </c>
      <c r="AF143" s="105">
        <f t="shared" si="42"/>
        <v>0</v>
      </c>
      <c r="AG143" s="105">
        <f t="shared" si="42"/>
        <v>0</v>
      </c>
      <c r="AH143" s="132">
        <f t="shared" si="35"/>
        <v>0</v>
      </c>
      <c r="AJ143" s="103">
        <v>1</v>
      </c>
      <c r="AK143" s="105">
        <f t="shared" si="40"/>
        <v>0</v>
      </c>
    </row>
    <row r="144" spans="1:37" outlineLevel="1" x14ac:dyDescent="0.25">
      <c r="A144" s="103" t="str">
        <f t="shared" si="36"/>
        <v>VashonCommercialF6YD4W</v>
      </c>
      <c r="B144" s="103" t="s">
        <v>332</v>
      </c>
      <c r="C144" s="103" t="s">
        <v>333</v>
      </c>
      <c r="D144" s="214">
        <v>0</v>
      </c>
      <c r="E144" s="214">
        <v>0</v>
      </c>
      <c r="F144" s="178"/>
      <c r="G144" s="178"/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f t="shared" si="32"/>
        <v>0</v>
      </c>
      <c r="V144" s="131">
        <f t="shared" si="37"/>
        <v>0</v>
      </c>
      <c r="W144" s="105">
        <f t="shared" si="33"/>
        <v>0</v>
      </c>
      <c r="X144" s="105">
        <f t="shared" si="42"/>
        <v>0</v>
      </c>
      <c r="Y144" s="105">
        <f t="shared" si="42"/>
        <v>0</v>
      </c>
      <c r="Z144" s="105">
        <f t="shared" si="42"/>
        <v>0</v>
      </c>
      <c r="AA144" s="105">
        <f t="shared" si="42"/>
        <v>0</v>
      </c>
      <c r="AB144" s="105">
        <f t="shared" si="42"/>
        <v>0</v>
      </c>
      <c r="AC144" s="105">
        <f t="shared" si="42"/>
        <v>0</v>
      </c>
      <c r="AD144" s="105">
        <f t="shared" si="42"/>
        <v>0</v>
      </c>
      <c r="AE144" s="105">
        <f t="shared" si="42"/>
        <v>0</v>
      </c>
      <c r="AF144" s="105">
        <f t="shared" si="42"/>
        <v>0</v>
      </c>
      <c r="AG144" s="105">
        <f t="shared" si="42"/>
        <v>0</v>
      </c>
      <c r="AH144" s="132">
        <f t="shared" si="35"/>
        <v>0</v>
      </c>
      <c r="AJ144" s="103">
        <v>1</v>
      </c>
      <c r="AK144" s="105">
        <f t="shared" si="40"/>
        <v>0</v>
      </c>
    </row>
    <row r="145" spans="1:37" outlineLevel="1" x14ac:dyDescent="0.25">
      <c r="A145" s="103" t="str">
        <f t="shared" si="36"/>
        <v>VashonCommercialF6YD5W</v>
      </c>
      <c r="B145" s="103" t="s">
        <v>334</v>
      </c>
      <c r="C145" s="103" t="s">
        <v>335</v>
      </c>
      <c r="D145" s="214">
        <v>0</v>
      </c>
      <c r="E145" s="214">
        <v>0</v>
      </c>
      <c r="F145" s="178"/>
      <c r="G145" s="178"/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f t="shared" si="32"/>
        <v>0</v>
      </c>
      <c r="V145" s="105">
        <f t="shared" si="37"/>
        <v>0</v>
      </c>
      <c r="W145" s="105">
        <f t="shared" si="33"/>
        <v>0</v>
      </c>
      <c r="X145" s="105">
        <f t="shared" si="42"/>
        <v>0</v>
      </c>
      <c r="Y145" s="105">
        <f t="shared" si="42"/>
        <v>0</v>
      </c>
      <c r="Z145" s="105">
        <f t="shared" si="42"/>
        <v>0</v>
      </c>
      <c r="AA145" s="105">
        <f t="shared" si="42"/>
        <v>0</v>
      </c>
      <c r="AB145" s="105">
        <f t="shared" si="42"/>
        <v>0</v>
      </c>
      <c r="AC145" s="105">
        <f t="shared" si="42"/>
        <v>0</v>
      </c>
      <c r="AD145" s="105">
        <f t="shared" si="42"/>
        <v>0</v>
      </c>
      <c r="AE145" s="105">
        <f t="shared" si="42"/>
        <v>0</v>
      </c>
      <c r="AF145" s="105">
        <f t="shared" si="42"/>
        <v>0</v>
      </c>
      <c r="AG145" s="105">
        <f t="shared" si="42"/>
        <v>0</v>
      </c>
      <c r="AH145" s="132">
        <f t="shared" si="35"/>
        <v>0</v>
      </c>
      <c r="AJ145" s="103">
        <v>1</v>
      </c>
      <c r="AK145" s="105">
        <f t="shared" si="40"/>
        <v>0</v>
      </c>
    </row>
    <row r="146" spans="1:37" outlineLevel="1" x14ac:dyDescent="0.25">
      <c r="A146" s="103" t="str">
        <f t="shared" si="36"/>
        <v>VashonCommercialF8YD2W</v>
      </c>
      <c r="B146" s="103" t="s">
        <v>338</v>
      </c>
      <c r="C146" s="103" t="s">
        <v>339</v>
      </c>
      <c r="D146" s="214">
        <v>0</v>
      </c>
      <c r="E146" s="214">
        <v>0</v>
      </c>
      <c r="F146" s="178"/>
      <c r="G146" s="178"/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f t="shared" si="32"/>
        <v>0</v>
      </c>
      <c r="V146" s="105">
        <f t="shared" si="37"/>
        <v>0</v>
      </c>
      <c r="W146" s="105">
        <f t="shared" si="33"/>
        <v>0</v>
      </c>
      <c r="X146" s="105">
        <f t="shared" si="42"/>
        <v>0</v>
      </c>
      <c r="Y146" s="105">
        <f t="shared" si="42"/>
        <v>0</v>
      </c>
      <c r="Z146" s="105">
        <f t="shared" si="42"/>
        <v>0</v>
      </c>
      <c r="AA146" s="105">
        <f t="shared" si="42"/>
        <v>0</v>
      </c>
      <c r="AB146" s="105">
        <f t="shared" si="42"/>
        <v>0</v>
      </c>
      <c r="AC146" s="105">
        <f t="shared" si="42"/>
        <v>0</v>
      </c>
      <c r="AD146" s="105">
        <f t="shared" si="42"/>
        <v>0</v>
      </c>
      <c r="AE146" s="105">
        <f t="shared" si="42"/>
        <v>0</v>
      </c>
      <c r="AF146" s="105">
        <f t="shared" si="42"/>
        <v>0</v>
      </c>
      <c r="AG146" s="105">
        <f t="shared" si="42"/>
        <v>0</v>
      </c>
      <c r="AH146" s="132">
        <f t="shared" si="35"/>
        <v>0</v>
      </c>
      <c r="AJ146" s="103">
        <v>1</v>
      </c>
      <c r="AK146" s="105">
        <f t="shared" si="40"/>
        <v>0</v>
      </c>
    </row>
    <row r="147" spans="1:37" outlineLevel="1" x14ac:dyDescent="0.25">
      <c r="A147" s="103" t="str">
        <f t="shared" si="36"/>
        <v>VashonCommercialFCP2YD1W2.25-1</v>
      </c>
      <c r="B147" s="103" t="s">
        <v>340</v>
      </c>
      <c r="C147" s="103" t="s">
        <v>341</v>
      </c>
      <c r="D147" s="214">
        <v>0</v>
      </c>
      <c r="E147" s="214">
        <v>0</v>
      </c>
      <c r="F147" s="178"/>
      <c r="G147" s="178"/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f t="shared" si="32"/>
        <v>0</v>
      </c>
      <c r="V147" s="105">
        <f t="shared" si="37"/>
        <v>0</v>
      </c>
      <c r="W147" s="105">
        <f t="shared" si="33"/>
        <v>0</v>
      </c>
      <c r="X147" s="105">
        <f t="shared" si="42"/>
        <v>0</v>
      </c>
      <c r="Y147" s="105">
        <f t="shared" si="42"/>
        <v>0</v>
      </c>
      <c r="Z147" s="105">
        <f t="shared" si="42"/>
        <v>0</v>
      </c>
      <c r="AA147" s="105">
        <f t="shared" si="42"/>
        <v>0</v>
      </c>
      <c r="AB147" s="105">
        <f t="shared" si="42"/>
        <v>0</v>
      </c>
      <c r="AC147" s="105">
        <f t="shared" si="42"/>
        <v>0</v>
      </c>
      <c r="AD147" s="105">
        <f t="shared" si="42"/>
        <v>0</v>
      </c>
      <c r="AE147" s="105">
        <f t="shared" si="42"/>
        <v>0</v>
      </c>
      <c r="AF147" s="105">
        <f t="shared" si="42"/>
        <v>0</v>
      </c>
      <c r="AG147" s="105">
        <f t="shared" si="42"/>
        <v>0</v>
      </c>
      <c r="AH147" s="132">
        <f t="shared" si="35"/>
        <v>0</v>
      </c>
      <c r="AK147" s="105"/>
    </row>
    <row r="148" spans="1:37" outlineLevel="1" x14ac:dyDescent="0.25">
      <c r="A148" s="103" t="str">
        <f t="shared" si="36"/>
        <v>VashonCommercialFCP2YD1W4-1</v>
      </c>
      <c r="B148" s="103" t="s">
        <v>342</v>
      </c>
      <c r="C148" s="103" t="s">
        <v>343</v>
      </c>
      <c r="D148" s="214">
        <v>0</v>
      </c>
      <c r="E148" s="214">
        <v>0</v>
      </c>
      <c r="F148" s="178"/>
      <c r="G148" s="178"/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f t="shared" si="32"/>
        <v>0</v>
      </c>
      <c r="V148" s="105">
        <f t="shared" si="37"/>
        <v>0</v>
      </c>
      <c r="W148" s="105">
        <f t="shared" si="33"/>
        <v>0</v>
      </c>
      <c r="X148" s="105">
        <f t="shared" si="42"/>
        <v>0</v>
      </c>
      <c r="Y148" s="105">
        <f t="shared" si="42"/>
        <v>0</v>
      </c>
      <c r="Z148" s="105">
        <f t="shared" si="42"/>
        <v>0</v>
      </c>
      <c r="AA148" s="105">
        <f t="shared" si="42"/>
        <v>0</v>
      </c>
      <c r="AB148" s="105">
        <f t="shared" si="42"/>
        <v>0</v>
      </c>
      <c r="AC148" s="105">
        <f t="shared" si="42"/>
        <v>0</v>
      </c>
      <c r="AD148" s="105">
        <f t="shared" si="42"/>
        <v>0</v>
      </c>
      <c r="AE148" s="105">
        <f t="shared" si="42"/>
        <v>0</v>
      </c>
      <c r="AF148" s="105">
        <f t="shared" si="42"/>
        <v>0</v>
      </c>
      <c r="AG148" s="105">
        <f t="shared" si="42"/>
        <v>0</v>
      </c>
      <c r="AH148" s="132">
        <f t="shared" si="35"/>
        <v>0</v>
      </c>
      <c r="AK148" s="105"/>
    </row>
    <row r="149" spans="1:37" outlineLevel="1" x14ac:dyDescent="0.25">
      <c r="A149" s="103" t="str">
        <f t="shared" si="36"/>
        <v>VashonCommercialFCP2YD2W</v>
      </c>
      <c r="B149" s="103" t="s">
        <v>344</v>
      </c>
      <c r="C149" s="103" t="s">
        <v>345</v>
      </c>
      <c r="D149" s="214">
        <v>0</v>
      </c>
      <c r="E149" s="214">
        <v>0</v>
      </c>
      <c r="F149" s="178"/>
      <c r="G149" s="178"/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f t="shared" si="32"/>
        <v>0</v>
      </c>
      <c r="V149" s="105">
        <f t="shared" si="37"/>
        <v>0</v>
      </c>
      <c r="W149" s="105">
        <f t="shared" si="33"/>
        <v>0</v>
      </c>
      <c r="X149" s="105">
        <f t="shared" si="42"/>
        <v>0</v>
      </c>
      <c r="Y149" s="105">
        <f t="shared" si="42"/>
        <v>0</v>
      </c>
      <c r="Z149" s="105">
        <f t="shared" si="42"/>
        <v>0</v>
      </c>
      <c r="AA149" s="105">
        <f t="shared" si="42"/>
        <v>0</v>
      </c>
      <c r="AB149" s="105">
        <f t="shared" si="42"/>
        <v>0</v>
      </c>
      <c r="AC149" s="105">
        <f t="shared" si="42"/>
        <v>0</v>
      </c>
      <c r="AD149" s="105">
        <f t="shared" si="42"/>
        <v>0</v>
      </c>
      <c r="AE149" s="105">
        <f t="shared" si="42"/>
        <v>0</v>
      </c>
      <c r="AF149" s="105">
        <f t="shared" si="42"/>
        <v>0</v>
      </c>
      <c r="AG149" s="105">
        <f t="shared" si="42"/>
        <v>0</v>
      </c>
      <c r="AH149" s="132">
        <f t="shared" si="35"/>
        <v>0</v>
      </c>
      <c r="AK149" s="105"/>
    </row>
    <row r="150" spans="1:37" outlineLevel="1" x14ac:dyDescent="0.25">
      <c r="A150" s="103" t="str">
        <f t="shared" si="36"/>
        <v>VashonCommercialFCP4YD1W2.25-1</v>
      </c>
      <c r="B150" s="103" t="s">
        <v>346</v>
      </c>
      <c r="C150" s="103" t="s">
        <v>347</v>
      </c>
      <c r="D150" s="214">
        <v>0</v>
      </c>
      <c r="E150" s="214">
        <v>0</v>
      </c>
      <c r="F150" s="178"/>
      <c r="G150" s="178"/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f t="shared" si="32"/>
        <v>0</v>
      </c>
      <c r="V150" s="105">
        <f t="shared" si="37"/>
        <v>0</v>
      </c>
      <c r="W150" s="105">
        <f t="shared" si="33"/>
        <v>0</v>
      </c>
      <c r="X150" s="105">
        <f t="shared" si="42"/>
        <v>0</v>
      </c>
      <c r="Y150" s="105">
        <f t="shared" si="42"/>
        <v>0</v>
      </c>
      <c r="Z150" s="105">
        <f t="shared" si="42"/>
        <v>0</v>
      </c>
      <c r="AA150" s="105">
        <f t="shared" si="42"/>
        <v>0</v>
      </c>
      <c r="AB150" s="105">
        <f t="shared" si="42"/>
        <v>0</v>
      </c>
      <c r="AC150" s="105">
        <f t="shared" si="42"/>
        <v>0</v>
      </c>
      <c r="AD150" s="105">
        <f t="shared" si="42"/>
        <v>0</v>
      </c>
      <c r="AE150" s="105">
        <f t="shared" si="42"/>
        <v>0</v>
      </c>
      <c r="AF150" s="105">
        <f t="shared" si="42"/>
        <v>0</v>
      </c>
      <c r="AG150" s="105">
        <f t="shared" si="42"/>
        <v>0</v>
      </c>
      <c r="AH150" s="132">
        <f t="shared" si="35"/>
        <v>0</v>
      </c>
      <c r="AK150" s="105"/>
    </row>
    <row r="151" spans="1:37" outlineLevel="1" x14ac:dyDescent="0.25">
      <c r="A151" s="103" t="str">
        <f t="shared" si="36"/>
        <v>VashonCommercialFCP4YD1W4-1</v>
      </c>
      <c r="B151" s="103" t="s">
        <v>348</v>
      </c>
      <c r="C151" s="103" t="s">
        <v>349</v>
      </c>
      <c r="D151" s="214">
        <v>0</v>
      </c>
      <c r="E151" s="214">
        <v>0</v>
      </c>
      <c r="F151" s="178"/>
      <c r="G151" s="178"/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f t="shared" si="32"/>
        <v>0</v>
      </c>
      <c r="V151" s="105">
        <f t="shared" si="37"/>
        <v>0</v>
      </c>
      <c r="W151" s="105">
        <f t="shared" si="33"/>
        <v>0</v>
      </c>
      <c r="X151" s="105">
        <f t="shared" si="42"/>
        <v>0</v>
      </c>
      <c r="Y151" s="105">
        <f t="shared" si="42"/>
        <v>0</v>
      </c>
      <c r="Z151" s="105">
        <f t="shared" si="42"/>
        <v>0</v>
      </c>
      <c r="AA151" s="105">
        <f t="shared" si="42"/>
        <v>0</v>
      </c>
      <c r="AB151" s="105">
        <f t="shared" si="42"/>
        <v>0</v>
      </c>
      <c r="AC151" s="105">
        <f t="shared" si="42"/>
        <v>0</v>
      </c>
      <c r="AD151" s="105">
        <f t="shared" si="42"/>
        <v>0</v>
      </c>
      <c r="AE151" s="105">
        <f t="shared" si="42"/>
        <v>0</v>
      </c>
      <c r="AF151" s="105">
        <f t="shared" si="42"/>
        <v>0</v>
      </c>
      <c r="AG151" s="105">
        <f t="shared" si="42"/>
        <v>0</v>
      </c>
      <c r="AH151" s="132">
        <f t="shared" si="35"/>
        <v>0</v>
      </c>
      <c r="AK151" s="105"/>
    </row>
    <row r="152" spans="1:37" outlineLevel="1" x14ac:dyDescent="0.25">
      <c r="A152" s="103" t="str">
        <f t="shared" si="36"/>
        <v>VashonCommercialFCP4YD1W5-1</v>
      </c>
      <c r="B152" s="103" t="s">
        <v>350</v>
      </c>
      <c r="C152" s="103" t="s">
        <v>351</v>
      </c>
      <c r="D152" s="214">
        <v>0</v>
      </c>
      <c r="E152" s="214">
        <v>0</v>
      </c>
      <c r="F152" s="178"/>
      <c r="G152" s="178"/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f t="shared" si="32"/>
        <v>0</v>
      </c>
      <c r="V152" s="105">
        <f t="shared" si="37"/>
        <v>0</v>
      </c>
      <c r="W152" s="105">
        <f t="shared" si="33"/>
        <v>0</v>
      </c>
      <c r="X152" s="105">
        <f t="shared" si="42"/>
        <v>0</v>
      </c>
      <c r="Y152" s="105">
        <f t="shared" si="42"/>
        <v>0</v>
      </c>
      <c r="Z152" s="105">
        <f t="shared" si="42"/>
        <v>0</v>
      </c>
      <c r="AA152" s="105">
        <f t="shared" si="42"/>
        <v>0</v>
      </c>
      <c r="AB152" s="105">
        <f t="shared" si="42"/>
        <v>0</v>
      </c>
      <c r="AC152" s="105">
        <f t="shared" si="42"/>
        <v>0</v>
      </c>
      <c r="AD152" s="105">
        <f t="shared" si="42"/>
        <v>0</v>
      </c>
      <c r="AE152" s="105">
        <f t="shared" si="42"/>
        <v>0</v>
      </c>
      <c r="AF152" s="105">
        <f t="shared" si="42"/>
        <v>0</v>
      </c>
      <c r="AG152" s="105">
        <f t="shared" si="42"/>
        <v>0</v>
      </c>
      <c r="AH152" s="132">
        <f t="shared" si="35"/>
        <v>0</v>
      </c>
      <c r="AK152" s="105"/>
    </row>
    <row r="153" spans="1:37" outlineLevel="1" x14ac:dyDescent="0.25">
      <c r="A153" s="103" t="str">
        <f t="shared" si="36"/>
        <v>VashonCommercialFCP4YDEOW5-1</v>
      </c>
      <c r="B153" s="103" t="s">
        <v>352</v>
      </c>
      <c r="C153" s="103" t="s">
        <v>353</v>
      </c>
      <c r="D153" s="214">
        <v>0</v>
      </c>
      <c r="E153" s="214">
        <v>0</v>
      </c>
      <c r="F153" s="178"/>
      <c r="G153" s="178"/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f t="shared" si="32"/>
        <v>0</v>
      </c>
      <c r="V153" s="105">
        <f t="shared" si="37"/>
        <v>0</v>
      </c>
      <c r="W153" s="105">
        <f t="shared" si="33"/>
        <v>0</v>
      </c>
      <c r="X153" s="105">
        <f t="shared" si="42"/>
        <v>0</v>
      </c>
      <c r="Y153" s="105">
        <f t="shared" si="42"/>
        <v>0</v>
      </c>
      <c r="Z153" s="105">
        <f t="shared" si="42"/>
        <v>0</v>
      </c>
      <c r="AA153" s="105">
        <f t="shared" si="42"/>
        <v>0</v>
      </c>
      <c r="AB153" s="105">
        <f t="shared" si="42"/>
        <v>0</v>
      </c>
      <c r="AC153" s="105">
        <f t="shared" si="42"/>
        <v>0</v>
      </c>
      <c r="AD153" s="105">
        <f t="shared" si="42"/>
        <v>0</v>
      </c>
      <c r="AE153" s="105">
        <f t="shared" si="42"/>
        <v>0</v>
      </c>
      <c r="AF153" s="105">
        <f t="shared" si="42"/>
        <v>0</v>
      </c>
      <c r="AG153" s="105">
        <f t="shared" si="42"/>
        <v>0</v>
      </c>
      <c r="AH153" s="132">
        <f t="shared" si="35"/>
        <v>0</v>
      </c>
      <c r="AK153" s="105"/>
    </row>
    <row r="154" spans="1:37" outlineLevel="1" x14ac:dyDescent="0.25">
      <c r="A154" s="103" t="str">
        <f t="shared" si="36"/>
        <v>VashonCommercialFCP4YDOC5-1</v>
      </c>
      <c r="B154" s="103" t="s">
        <v>354</v>
      </c>
      <c r="C154" s="103" t="s">
        <v>355</v>
      </c>
      <c r="D154" s="214">
        <v>0</v>
      </c>
      <c r="E154" s="214">
        <v>0</v>
      </c>
      <c r="F154" s="178"/>
      <c r="G154" s="178"/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f t="shared" si="32"/>
        <v>0</v>
      </c>
      <c r="V154" s="105">
        <f t="shared" si="37"/>
        <v>0</v>
      </c>
      <c r="W154" s="105">
        <f t="shared" si="33"/>
        <v>0</v>
      </c>
      <c r="X154" s="105">
        <f t="shared" si="42"/>
        <v>0</v>
      </c>
      <c r="Y154" s="105">
        <f t="shared" si="42"/>
        <v>0</v>
      </c>
      <c r="Z154" s="105">
        <f t="shared" si="42"/>
        <v>0</v>
      </c>
      <c r="AA154" s="105">
        <f t="shared" si="42"/>
        <v>0</v>
      </c>
      <c r="AB154" s="105">
        <f t="shared" si="42"/>
        <v>0</v>
      </c>
      <c r="AC154" s="105">
        <f t="shared" si="42"/>
        <v>0</v>
      </c>
      <c r="AD154" s="105">
        <f t="shared" si="42"/>
        <v>0</v>
      </c>
      <c r="AE154" s="105">
        <f t="shared" si="42"/>
        <v>0</v>
      </c>
      <c r="AF154" s="105">
        <f t="shared" si="42"/>
        <v>0</v>
      </c>
      <c r="AG154" s="105">
        <f t="shared" si="42"/>
        <v>0</v>
      </c>
      <c r="AH154" s="132">
        <f t="shared" si="35"/>
        <v>0</v>
      </c>
      <c r="AK154" s="105"/>
    </row>
    <row r="155" spans="1:37" outlineLevel="1" x14ac:dyDescent="0.25">
      <c r="A155" s="103" t="str">
        <f t="shared" si="36"/>
        <v>VashonCommercialFCP6YD2W</v>
      </c>
      <c r="B155" s="103" t="s">
        <v>356</v>
      </c>
      <c r="C155" s="103" t="s">
        <v>357</v>
      </c>
      <c r="D155" s="214">
        <v>0</v>
      </c>
      <c r="E155" s="214">
        <v>0</v>
      </c>
      <c r="F155" s="178"/>
      <c r="G155" s="178"/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f t="shared" si="32"/>
        <v>0</v>
      </c>
      <c r="V155" s="105">
        <f t="shared" si="37"/>
        <v>0</v>
      </c>
      <c r="W155" s="105">
        <f t="shared" si="33"/>
        <v>0</v>
      </c>
      <c r="X155" s="105">
        <f t="shared" si="42"/>
        <v>0</v>
      </c>
      <c r="Y155" s="105">
        <f t="shared" si="42"/>
        <v>0</v>
      </c>
      <c r="Z155" s="105">
        <f t="shared" si="42"/>
        <v>0</v>
      </c>
      <c r="AA155" s="105">
        <f t="shared" si="42"/>
        <v>0</v>
      </c>
      <c r="AB155" s="105">
        <f t="shared" si="42"/>
        <v>0</v>
      </c>
      <c r="AC155" s="105">
        <f t="shared" si="42"/>
        <v>0</v>
      </c>
      <c r="AD155" s="105">
        <f t="shared" si="42"/>
        <v>0</v>
      </c>
      <c r="AE155" s="105">
        <f t="shared" si="42"/>
        <v>0</v>
      </c>
      <c r="AF155" s="105">
        <f t="shared" si="42"/>
        <v>0</v>
      </c>
      <c r="AG155" s="105">
        <f t="shared" si="42"/>
        <v>0</v>
      </c>
      <c r="AH155" s="132">
        <f t="shared" si="35"/>
        <v>0</v>
      </c>
      <c r="AK155" s="105"/>
    </row>
    <row r="156" spans="1:37" outlineLevel="1" x14ac:dyDescent="0.25">
      <c r="A156" s="103" t="str">
        <f t="shared" si="36"/>
        <v>VashonCommercialFCP6YD2W3-1</v>
      </c>
      <c r="B156" s="103" t="s">
        <v>358</v>
      </c>
      <c r="C156" s="103" t="s">
        <v>359</v>
      </c>
      <c r="D156" s="214">
        <v>0</v>
      </c>
      <c r="E156" s="214">
        <v>0</v>
      </c>
      <c r="F156" s="178"/>
      <c r="G156" s="178"/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f t="shared" si="32"/>
        <v>0</v>
      </c>
      <c r="V156" s="105">
        <f t="shared" si="37"/>
        <v>0</v>
      </c>
      <c r="W156" s="105">
        <f t="shared" si="33"/>
        <v>0</v>
      </c>
      <c r="X156" s="105">
        <f t="shared" si="42"/>
        <v>0</v>
      </c>
      <c r="Y156" s="105">
        <f t="shared" si="42"/>
        <v>0</v>
      </c>
      <c r="Z156" s="105">
        <f t="shared" si="42"/>
        <v>0</v>
      </c>
      <c r="AA156" s="105">
        <f t="shared" si="42"/>
        <v>0</v>
      </c>
      <c r="AB156" s="105">
        <f t="shared" si="42"/>
        <v>0</v>
      </c>
      <c r="AC156" s="105">
        <f t="shared" si="42"/>
        <v>0</v>
      </c>
      <c r="AD156" s="105">
        <f t="shared" si="42"/>
        <v>0</v>
      </c>
      <c r="AE156" s="105">
        <f t="shared" si="42"/>
        <v>0</v>
      </c>
      <c r="AF156" s="105">
        <f t="shared" si="42"/>
        <v>0</v>
      </c>
      <c r="AG156" s="105">
        <f t="shared" si="42"/>
        <v>0</v>
      </c>
      <c r="AH156" s="132">
        <f t="shared" si="35"/>
        <v>0</v>
      </c>
      <c r="AK156" s="105"/>
    </row>
    <row r="157" spans="1:37" outlineLevel="1" x14ac:dyDescent="0.25">
      <c r="A157" s="103" t="str">
        <f t="shared" si="36"/>
        <v>VashonCommercialFCP6YD2W4-1</v>
      </c>
      <c r="B157" s="103" t="s">
        <v>360</v>
      </c>
      <c r="C157" s="103" t="s">
        <v>361</v>
      </c>
      <c r="D157" s="214">
        <v>0</v>
      </c>
      <c r="E157" s="214">
        <v>0</v>
      </c>
      <c r="F157" s="178"/>
      <c r="G157" s="178"/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f t="shared" si="32"/>
        <v>0</v>
      </c>
      <c r="V157" s="105">
        <f t="shared" si="37"/>
        <v>0</v>
      </c>
      <c r="W157" s="105">
        <f t="shared" si="33"/>
        <v>0</v>
      </c>
      <c r="X157" s="105">
        <f t="shared" si="42"/>
        <v>0</v>
      </c>
      <c r="Y157" s="105">
        <f t="shared" si="42"/>
        <v>0</v>
      </c>
      <c r="Z157" s="105">
        <f t="shared" si="42"/>
        <v>0</v>
      </c>
      <c r="AA157" s="105">
        <f t="shared" si="42"/>
        <v>0</v>
      </c>
      <c r="AB157" s="105">
        <f t="shared" si="42"/>
        <v>0</v>
      </c>
      <c r="AC157" s="105">
        <f t="shared" si="42"/>
        <v>0</v>
      </c>
      <c r="AD157" s="105">
        <f t="shared" si="42"/>
        <v>0</v>
      </c>
      <c r="AE157" s="105">
        <f t="shared" si="42"/>
        <v>0</v>
      </c>
      <c r="AF157" s="105">
        <f t="shared" si="42"/>
        <v>0</v>
      </c>
      <c r="AG157" s="105">
        <f t="shared" si="42"/>
        <v>0</v>
      </c>
      <c r="AH157" s="132">
        <f t="shared" si="35"/>
        <v>0</v>
      </c>
      <c r="AK157" s="105"/>
    </row>
    <row r="158" spans="1:37" outlineLevel="1" x14ac:dyDescent="0.25">
      <c r="A158" s="103" t="str">
        <f t="shared" si="36"/>
        <v>VashonCommercialF1YDEX</v>
      </c>
      <c r="B158" s="103" t="s">
        <v>368</v>
      </c>
      <c r="C158" s="103" t="s">
        <v>369</v>
      </c>
      <c r="D158" s="214">
        <v>0</v>
      </c>
      <c r="E158" s="214">
        <v>0</v>
      </c>
      <c r="F158" s="178"/>
      <c r="G158" s="178"/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f t="shared" si="32"/>
        <v>0</v>
      </c>
      <c r="V158" s="105">
        <f t="shared" si="37"/>
        <v>0</v>
      </c>
      <c r="W158" s="105">
        <f t="shared" si="33"/>
        <v>0</v>
      </c>
      <c r="X158" s="105">
        <f t="shared" si="42"/>
        <v>0</v>
      </c>
      <c r="Y158" s="105">
        <f t="shared" si="42"/>
        <v>0</v>
      </c>
      <c r="Z158" s="105">
        <f t="shared" si="42"/>
        <v>0</v>
      </c>
      <c r="AA158" s="105">
        <f t="shared" si="42"/>
        <v>0</v>
      </c>
      <c r="AB158" s="105">
        <f t="shared" si="42"/>
        <v>0</v>
      </c>
      <c r="AC158" s="105">
        <f t="shared" si="42"/>
        <v>0</v>
      </c>
      <c r="AD158" s="105">
        <f t="shared" si="42"/>
        <v>0</v>
      </c>
      <c r="AE158" s="105">
        <f t="shared" si="42"/>
        <v>0</v>
      </c>
      <c r="AF158" s="105">
        <f t="shared" si="42"/>
        <v>0</v>
      </c>
      <c r="AG158" s="105">
        <f t="shared" si="42"/>
        <v>0</v>
      </c>
      <c r="AH158" s="132">
        <f t="shared" ref="AH158:AH164" si="43">+SUM(V158:AG158)/$AF$2</f>
        <v>0</v>
      </c>
    </row>
    <row r="159" spans="1:37" outlineLevel="1" x14ac:dyDescent="0.25">
      <c r="A159" s="103" t="str">
        <f t="shared" si="36"/>
        <v>VashonCommercialR1YDEX</v>
      </c>
      <c r="B159" s="103" t="s">
        <v>366</v>
      </c>
      <c r="C159" s="103" t="s">
        <v>367</v>
      </c>
      <c r="D159" s="214">
        <v>21.2</v>
      </c>
      <c r="E159" s="214">
        <v>24.61</v>
      </c>
      <c r="F159" s="178"/>
      <c r="G159" s="178">
        <v>35</v>
      </c>
      <c r="H159" s="129">
        <v>24.61</v>
      </c>
      <c r="I159" s="129">
        <v>0</v>
      </c>
      <c r="J159" s="129">
        <v>24.61</v>
      </c>
      <c r="K159" s="129">
        <v>24.61</v>
      </c>
      <c r="L159" s="129">
        <v>0</v>
      </c>
      <c r="M159" s="129">
        <v>0</v>
      </c>
      <c r="N159" s="129">
        <v>24.61</v>
      </c>
      <c r="O159" s="129">
        <v>0</v>
      </c>
      <c r="P159" s="129">
        <v>0</v>
      </c>
      <c r="Q159" s="129">
        <v>0</v>
      </c>
      <c r="R159" s="129">
        <v>0</v>
      </c>
      <c r="S159" s="129">
        <v>23.7</v>
      </c>
      <c r="T159" s="129">
        <f t="shared" si="32"/>
        <v>122.14</v>
      </c>
      <c r="V159" s="105">
        <f t="shared" si="37"/>
        <v>1.1608490566037737</v>
      </c>
      <c r="W159" s="105">
        <f t="shared" si="33"/>
        <v>0</v>
      </c>
      <c r="X159" s="105">
        <f t="shared" si="42"/>
        <v>1</v>
      </c>
      <c r="Y159" s="105">
        <f t="shared" si="42"/>
        <v>1</v>
      </c>
      <c r="Z159" s="105">
        <f t="shared" si="42"/>
        <v>0</v>
      </c>
      <c r="AA159" s="105">
        <f t="shared" si="42"/>
        <v>0</v>
      </c>
      <c r="AB159" s="105">
        <f t="shared" si="42"/>
        <v>1</v>
      </c>
      <c r="AC159" s="105">
        <f t="shared" si="42"/>
        <v>0</v>
      </c>
      <c r="AD159" s="105">
        <f t="shared" si="42"/>
        <v>0</v>
      </c>
      <c r="AE159" s="105">
        <f t="shared" si="42"/>
        <v>0</v>
      </c>
      <c r="AF159" s="105">
        <f t="shared" si="42"/>
        <v>0</v>
      </c>
      <c r="AG159" s="105">
        <f t="shared" si="42"/>
        <v>0.96302316131653798</v>
      </c>
      <c r="AH159" s="132">
        <f t="shared" si="43"/>
        <v>0.42698935149335931</v>
      </c>
    </row>
    <row r="160" spans="1:37" outlineLevel="1" x14ac:dyDescent="0.25">
      <c r="A160" s="103" t="str">
        <f t="shared" si="36"/>
        <v>VashonCommercialR1.5YDEX</v>
      </c>
      <c r="B160" s="103" t="s">
        <v>370</v>
      </c>
      <c r="C160" s="103" t="s">
        <v>371</v>
      </c>
      <c r="D160" s="214">
        <v>27.17</v>
      </c>
      <c r="E160" s="214">
        <v>31.67</v>
      </c>
      <c r="F160" s="178"/>
      <c r="G160" s="178">
        <v>35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63.34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f t="shared" si="32"/>
        <v>63.34</v>
      </c>
      <c r="V160" s="105">
        <f t="shared" si="37"/>
        <v>0</v>
      </c>
      <c r="W160" s="105">
        <f t="shared" si="33"/>
        <v>0</v>
      </c>
      <c r="X160" s="105">
        <f t="shared" si="42"/>
        <v>0</v>
      </c>
      <c r="Y160" s="105">
        <f t="shared" si="42"/>
        <v>0</v>
      </c>
      <c r="Z160" s="105">
        <f t="shared" si="42"/>
        <v>0</v>
      </c>
      <c r="AA160" s="105">
        <f t="shared" si="42"/>
        <v>0</v>
      </c>
      <c r="AB160" s="105">
        <f t="shared" si="42"/>
        <v>2</v>
      </c>
      <c r="AC160" s="105">
        <f t="shared" si="42"/>
        <v>0</v>
      </c>
      <c r="AD160" s="105">
        <f t="shared" si="42"/>
        <v>0</v>
      </c>
      <c r="AE160" s="105">
        <f t="shared" si="42"/>
        <v>0</v>
      </c>
      <c r="AF160" s="105">
        <f t="shared" si="42"/>
        <v>0</v>
      </c>
      <c r="AG160" s="105">
        <f t="shared" si="42"/>
        <v>0</v>
      </c>
      <c r="AH160" s="132">
        <f t="shared" si="43"/>
        <v>0.16666666666666666</v>
      </c>
    </row>
    <row r="161" spans="1:34" outlineLevel="1" x14ac:dyDescent="0.25">
      <c r="A161" s="103" t="str">
        <f t="shared" si="36"/>
        <v>VashonCommercialR2YDEX</v>
      </c>
      <c r="B161" s="103" t="s">
        <v>372</v>
      </c>
      <c r="C161" s="103" t="s">
        <v>373</v>
      </c>
      <c r="D161" s="214">
        <v>37.5</v>
      </c>
      <c r="E161" s="214">
        <v>43.6</v>
      </c>
      <c r="F161" s="178"/>
      <c r="G161" s="178">
        <v>35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130.80000000000001</v>
      </c>
      <c r="O161" s="129">
        <v>0</v>
      </c>
      <c r="P161" s="129">
        <v>43.6</v>
      </c>
      <c r="Q161" s="129">
        <v>83.82</v>
      </c>
      <c r="R161" s="129">
        <v>0</v>
      </c>
      <c r="S161" s="129">
        <v>0</v>
      </c>
      <c r="T161" s="129">
        <f t="shared" si="32"/>
        <v>258.22000000000003</v>
      </c>
      <c r="V161" s="105">
        <f t="shared" si="37"/>
        <v>0</v>
      </c>
      <c r="W161" s="105">
        <f t="shared" si="33"/>
        <v>0</v>
      </c>
      <c r="X161" s="105">
        <f t="shared" si="42"/>
        <v>0</v>
      </c>
      <c r="Y161" s="105">
        <f t="shared" si="42"/>
        <v>0</v>
      </c>
      <c r="Z161" s="105">
        <f t="shared" si="42"/>
        <v>0</v>
      </c>
      <c r="AA161" s="105">
        <f t="shared" si="42"/>
        <v>0</v>
      </c>
      <c r="AB161" s="105">
        <f t="shared" si="42"/>
        <v>3</v>
      </c>
      <c r="AC161" s="105">
        <f t="shared" si="42"/>
        <v>0</v>
      </c>
      <c r="AD161" s="105">
        <f t="shared" si="42"/>
        <v>1</v>
      </c>
      <c r="AE161" s="105">
        <f t="shared" si="42"/>
        <v>1.9224770642201832</v>
      </c>
      <c r="AF161" s="105">
        <f t="shared" si="42"/>
        <v>0</v>
      </c>
      <c r="AG161" s="105">
        <f t="shared" si="42"/>
        <v>0</v>
      </c>
      <c r="AH161" s="132">
        <f t="shared" si="43"/>
        <v>0.49353975535168199</v>
      </c>
    </row>
    <row r="162" spans="1:34" outlineLevel="1" x14ac:dyDescent="0.25">
      <c r="A162" s="103" t="str">
        <f t="shared" si="36"/>
        <v>VashonCommercialF2YDEX</v>
      </c>
      <c r="B162" s="103" t="s">
        <v>374</v>
      </c>
      <c r="C162" s="103" t="s">
        <v>375</v>
      </c>
      <c r="D162" s="214">
        <v>0</v>
      </c>
      <c r="E162" s="214">
        <v>0</v>
      </c>
      <c r="F162" s="178"/>
      <c r="G162" s="178"/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f t="shared" si="32"/>
        <v>0</v>
      </c>
      <c r="V162" s="105">
        <f t="shared" si="37"/>
        <v>0</v>
      </c>
      <c r="W162" s="105">
        <f t="shared" si="33"/>
        <v>0</v>
      </c>
      <c r="X162" s="105">
        <f t="shared" si="42"/>
        <v>0</v>
      </c>
      <c r="Y162" s="105">
        <f t="shared" si="42"/>
        <v>0</v>
      </c>
      <c r="Z162" s="105">
        <f t="shared" si="42"/>
        <v>0</v>
      </c>
      <c r="AA162" s="105">
        <f t="shared" si="42"/>
        <v>0</v>
      </c>
      <c r="AB162" s="105">
        <f t="shared" si="42"/>
        <v>0</v>
      </c>
      <c r="AC162" s="105">
        <f t="shared" si="42"/>
        <v>0</v>
      </c>
      <c r="AD162" s="105">
        <f t="shared" si="42"/>
        <v>0</v>
      </c>
      <c r="AE162" s="105">
        <f t="shared" si="42"/>
        <v>0</v>
      </c>
      <c r="AF162" s="105">
        <f t="shared" si="42"/>
        <v>0</v>
      </c>
      <c r="AG162" s="105">
        <f t="shared" si="42"/>
        <v>0</v>
      </c>
      <c r="AH162" s="132">
        <f t="shared" si="43"/>
        <v>0</v>
      </c>
    </row>
    <row r="163" spans="1:34" outlineLevel="1" x14ac:dyDescent="0.25">
      <c r="A163" s="103" t="str">
        <f t="shared" si="36"/>
        <v>VashonCommercialF4YDEX</v>
      </c>
      <c r="B163" s="103" t="s">
        <v>376</v>
      </c>
      <c r="C163" s="103" t="s">
        <v>377</v>
      </c>
      <c r="D163" s="214">
        <v>0</v>
      </c>
      <c r="E163" s="214">
        <v>0</v>
      </c>
      <c r="F163" s="178"/>
      <c r="G163" s="178"/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f t="shared" si="32"/>
        <v>0</v>
      </c>
      <c r="V163" s="105">
        <f t="shared" si="37"/>
        <v>0</v>
      </c>
      <c r="W163" s="105">
        <f t="shared" si="33"/>
        <v>0</v>
      </c>
      <c r="X163" s="105">
        <f t="shared" si="42"/>
        <v>0</v>
      </c>
      <c r="Y163" s="105">
        <f t="shared" si="42"/>
        <v>0</v>
      </c>
      <c r="Z163" s="105">
        <f t="shared" si="42"/>
        <v>0</v>
      </c>
      <c r="AA163" s="105">
        <f t="shared" si="42"/>
        <v>0</v>
      </c>
      <c r="AB163" s="105">
        <f t="shared" si="42"/>
        <v>0</v>
      </c>
      <c r="AC163" s="105">
        <f t="shared" si="42"/>
        <v>0</v>
      </c>
      <c r="AD163" s="105">
        <f t="shared" si="42"/>
        <v>0</v>
      </c>
      <c r="AE163" s="105">
        <f t="shared" si="42"/>
        <v>0</v>
      </c>
      <c r="AF163" s="105">
        <f t="shared" si="42"/>
        <v>0</v>
      </c>
      <c r="AG163" s="105">
        <f t="shared" si="42"/>
        <v>0</v>
      </c>
      <c r="AH163" s="132">
        <f t="shared" si="43"/>
        <v>0</v>
      </c>
    </row>
    <row r="164" spans="1:34" outlineLevel="1" x14ac:dyDescent="0.25">
      <c r="A164" s="103" t="str">
        <f t="shared" si="36"/>
        <v>VashonCommercialF6YDEX</v>
      </c>
      <c r="B164" s="103" t="s">
        <v>336</v>
      </c>
      <c r="C164" s="103" t="s">
        <v>337</v>
      </c>
      <c r="D164" s="214">
        <v>0</v>
      </c>
      <c r="E164" s="214">
        <v>0</v>
      </c>
      <c r="F164" s="178"/>
      <c r="G164" s="178"/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f t="shared" si="32"/>
        <v>0</v>
      </c>
      <c r="V164" s="105">
        <f t="shared" si="37"/>
        <v>0</v>
      </c>
      <c r="W164" s="105">
        <f t="shared" si="33"/>
        <v>0</v>
      </c>
      <c r="X164" s="105">
        <f t="shared" si="42"/>
        <v>0</v>
      </c>
      <c r="Y164" s="105">
        <f t="shared" si="42"/>
        <v>0</v>
      </c>
      <c r="Z164" s="105">
        <f t="shared" si="42"/>
        <v>0</v>
      </c>
      <c r="AA164" s="105">
        <f t="shared" si="42"/>
        <v>0</v>
      </c>
      <c r="AB164" s="105">
        <f t="shared" si="42"/>
        <v>0</v>
      </c>
      <c r="AC164" s="105">
        <f t="shared" si="42"/>
        <v>0</v>
      </c>
      <c r="AD164" s="105">
        <f t="shared" si="42"/>
        <v>0</v>
      </c>
      <c r="AE164" s="105">
        <f t="shared" si="42"/>
        <v>0</v>
      </c>
      <c r="AF164" s="105">
        <f t="shared" si="42"/>
        <v>0</v>
      </c>
      <c r="AG164" s="105">
        <f t="shared" si="42"/>
        <v>0</v>
      </c>
      <c r="AH164" s="132">
        <f t="shared" si="43"/>
        <v>0</v>
      </c>
    </row>
    <row r="165" spans="1:34" outlineLevel="1" x14ac:dyDescent="0.25">
      <c r="A165" s="103" t="str">
        <f t="shared" si="36"/>
        <v>VashonCommercialIMPCNC</v>
      </c>
      <c r="B165" s="103" t="s">
        <v>362</v>
      </c>
      <c r="C165" s="103" t="s">
        <v>363</v>
      </c>
      <c r="D165" s="214">
        <v>0</v>
      </c>
      <c r="E165" s="214">
        <v>0</v>
      </c>
      <c r="F165" s="178"/>
      <c r="G165" s="178"/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f t="shared" si="32"/>
        <v>0</v>
      </c>
      <c r="V165" s="105">
        <f t="shared" si="37"/>
        <v>0</v>
      </c>
      <c r="W165" s="105">
        <f t="shared" si="33"/>
        <v>0</v>
      </c>
      <c r="X165" s="105">
        <f t="shared" si="42"/>
        <v>0</v>
      </c>
      <c r="Y165" s="105">
        <f t="shared" si="42"/>
        <v>0</v>
      </c>
      <c r="Z165" s="105">
        <f t="shared" si="42"/>
        <v>0</v>
      </c>
      <c r="AA165" s="105">
        <f t="shared" si="42"/>
        <v>0</v>
      </c>
      <c r="AB165" s="105">
        <f t="shared" si="42"/>
        <v>0</v>
      </c>
      <c r="AC165" s="105">
        <f t="shared" si="42"/>
        <v>0</v>
      </c>
      <c r="AD165" s="105">
        <f t="shared" si="42"/>
        <v>0</v>
      </c>
      <c r="AE165" s="105">
        <f t="shared" si="42"/>
        <v>0</v>
      </c>
      <c r="AF165" s="105">
        <f t="shared" si="42"/>
        <v>0</v>
      </c>
      <c r="AG165" s="105">
        <f t="shared" si="42"/>
        <v>0</v>
      </c>
      <c r="AH165" s="132">
        <f t="shared" si="35"/>
        <v>0</v>
      </c>
    </row>
    <row r="166" spans="1:34" outlineLevel="1" x14ac:dyDescent="0.25">
      <c r="A166" s="103" t="str">
        <f t="shared" si="36"/>
        <v>VashonCommercialPACKC</v>
      </c>
      <c r="B166" s="103" t="s">
        <v>364</v>
      </c>
      <c r="C166" s="103" t="s">
        <v>365</v>
      </c>
      <c r="D166" s="214">
        <v>0</v>
      </c>
      <c r="E166" s="214">
        <v>0</v>
      </c>
      <c r="F166" s="178"/>
      <c r="G166" s="178"/>
      <c r="H166" s="129">
        <v>3.61</v>
      </c>
      <c r="I166" s="129">
        <v>3.61</v>
      </c>
      <c r="J166" s="129">
        <v>3.61</v>
      </c>
      <c r="K166" s="129">
        <v>3.61</v>
      </c>
      <c r="L166" s="129">
        <v>3.61</v>
      </c>
      <c r="M166" s="129">
        <v>3.61</v>
      </c>
      <c r="N166" s="129">
        <v>4.03</v>
      </c>
      <c r="O166" s="129">
        <v>4.03</v>
      </c>
      <c r="P166" s="129">
        <v>4.03</v>
      </c>
      <c r="Q166" s="129">
        <v>3.61</v>
      </c>
      <c r="R166" s="129">
        <v>3.61</v>
      </c>
      <c r="S166" s="129">
        <v>3.61</v>
      </c>
      <c r="T166" s="129">
        <f t="shared" si="32"/>
        <v>44.58</v>
      </c>
      <c r="V166" s="105">
        <f t="shared" si="37"/>
        <v>0</v>
      </c>
      <c r="W166" s="105">
        <f t="shared" si="33"/>
        <v>0</v>
      </c>
      <c r="X166" s="105">
        <f t="shared" si="42"/>
        <v>0</v>
      </c>
      <c r="Y166" s="105">
        <f t="shared" si="42"/>
        <v>0</v>
      </c>
      <c r="Z166" s="105">
        <f t="shared" si="42"/>
        <v>0</v>
      </c>
      <c r="AA166" s="105">
        <f t="shared" si="42"/>
        <v>0</v>
      </c>
      <c r="AB166" s="105">
        <f t="shared" si="42"/>
        <v>0</v>
      </c>
      <c r="AC166" s="105">
        <f t="shared" si="42"/>
        <v>0</v>
      </c>
      <c r="AD166" s="105">
        <f t="shared" si="42"/>
        <v>0</v>
      </c>
      <c r="AE166" s="105">
        <f t="shared" si="42"/>
        <v>0</v>
      </c>
      <c r="AF166" s="105">
        <f t="shared" si="42"/>
        <v>0</v>
      </c>
      <c r="AG166" s="105">
        <f t="shared" si="42"/>
        <v>0</v>
      </c>
      <c r="AH166" s="105">
        <f t="shared" si="35"/>
        <v>0</v>
      </c>
    </row>
    <row r="167" spans="1:34" outlineLevel="1" x14ac:dyDescent="0.25">
      <c r="A167" s="103" t="str">
        <f t="shared" si="36"/>
        <v>VashonCommercialADJCOM</v>
      </c>
      <c r="B167" s="103" t="s">
        <v>378</v>
      </c>
      <c r="C167" s="103" t="s">
        <v>379</v>
      </c>
      <c r="D167" s="214">
        <v>0</v>
      </c>
      <c r="E167" s="214">
        <v>0</v>
      </c>
      <c r="F167" s="178"/>
      <c r="G167" s="178"/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f t="shared" si="32"/>
        <v>0</v>
      </c>
      <c r="V167" s="105">
        <f t="shared" si="37"/>
        <v>0</v>
      </c>
      <c r="W167" s="105">
        <f t="shared" si="37"/>
        <v>0</v>
      </c>
      <c r="X167" s="105">
        <f t="shared" si="42"/>
        <v>0</v>
      </c>
      <c r="Y167" s="105">
        <f t="shared" si="42"/>
        <v>0</v>
      </c>
      <c r="Z167" s="105">
        <f t="shared" si="42"/>
        <v>0</v>
      </c>
      <c r="AA167" s="105">
        <f t="shared" si="42"/>
        <v>0</v>
      </c>
      <c r="AB167" s="105">
        <f t="shared" si="42"/>
        <v>0</v>
      </c>
      <c r="AC167" s="105">
        <f t="shared" si="42"/>
        <v>0</v>
      </c>
      <c r="AD167" s="105">
        <f t="shared" si="42"/>
        <v>0</v>
      </c>
      <c r="AE167" s="105">
        <f t="shared" si="42"/>
        <v>0</v>
      </c>
      <c r="AF167" s="105">
        <f t="shared" si="42"/>
        <v>0</v>
      </c>
      <c r="AG167" s="105">
        <f t="shared" si="42"/>
        <v>0</v>
      </c>
      <c r="AH167" s="105">
        <f t="shared" si="35"/>
        <v>0</v>
      </c>
    </row>
    <row r="168" spans="1:34" outlineLevel="1" x14ac:dyDescent="0.25">
      <c r="A168" s="103" t="str">
        <f t="shared" si="36"/>
        <v>VashonCommercialCCONNECT</v>
      </c>
      <c r="B168" s="103" t="s">
        <v>380</v>
      </c>
      <c r="C168" s="103" t="s">
        <v>381</v>
      </c>
      <c r="D168" s="214">
        <v>0</v>
      </c>
      <c r="E168" s="214">
        <v>0</v>
      </c>
      <c r="F168" s="178"/>
      <c r="G168" s="178"/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f t="shared" ref="T168:T180" si="44">SUM(H168:S168)</f>
        <v>0</v>
      </c>
      <c r="V168" s="105">
        <f t="shared" si="37"/>
        <v>0</v>
      </c>
      <c r="W168" s="105">
        <f t="shared" si="37"/>
        <v>0</v>
      </c>
      <c r="X168" s="105">
        <f t="shared" si="42"/>
        <v>0</v>
      </c>
      <c r="Y168" s="105">
        <f t="shared" si="42"/>
        <v>0</v>
      </c>
      <c r="Z168" s="105">
        <f t="shared" si="42"/>
        <v>0</v>
      </c>
      <c r="AA168" s="105">
        <f t="shared" si="42"/>
        <v>0</v>
      </c>
      <c r="AB168" s="105">
        <f t="shared" si="42"/>
        <v>0</v>
      </c>
      <c r="AC168" s="105">
        <f t="shared" ref="AC168:AG180" si="45">+IFERROR(O168/$E168,0)</f>
        <v>0</v>
      </c>
      <c r="AD168" s="105">
        <f t="shared" si="45"/>
        <v>0</v>
      </c>
      <c r="AE168" s="105">
        <f t="shared" si="45"/>
        <v>0</v>
      </c>
      <c r="AF168" s="105">
        <f t="shared" si="45"/>
        <v>0</v>
      </c>
      <c r="AG168" s="105">
        <f t="shared" si="45"/>
        <v>0</v>
      </c>
      <c r="AH168" s="105">
        <f t="shared" ref="AH168:AH180" si="46">+SUM(V168:AG168)/$AF$2</f>
        <v>0</v>
      </c>
    </row>
    <row r="169" spans="1:34" outlineLevel="1" x14ac:dyDescent="0.25">
      <c r="A169" s="103" t="str">
        <f t="shared" ref="A169:A180" si="47">+$A$4&amp;$A$102&amp;B169</f>
        <v>VashonCommercialCDEL</v>
      </c>
      <c r="B169" s="103" t="s">
        <v>382</v>
      </c>
      <c r="C169" s="103" t="s">
        <v>383</v>
      </c>
      <c r="D169" s="214">
        <v>0</v>
      </c>
      <c r="E169" s="214">
        <v>0</v>
      </c>
      <c r="F169" s="178"/>
      <c r="G169" s="178"/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f t="shared" si="44"/>
        <v>0</v>
      </c>
      <c r="V169" s="105">
        <f t="shared" ref="V169:W180" si="48">+IFERROR(H169/$D169,0)</f>
        <v>0</v>
      </c>
      <c r="W169" s="105">
        <f t="shared" si="48"/>
        <v>0</v>
      </c>
      <c r="X169" s="105">
        <f t="shared" ref="X169:AB180" si="49">+IFERROR(J169/$E169,0)</f>
        <v>0</v>
      </c>
      <c r="Y169" s="105">
        <f t="shared" si="49"/>
        <v>0</v>
      </c>
      <c r="Z169" s="105">
        <f t="shared" si="49"/>
        <v>0</v>
      </c>
      <c r="AA169" s="105">
        <f t="shared" si="49"/>
        <v>0</v>
      </c>
      <c r="AB169" s="105">
        <f t="shared" si="49"/>
        <v>0</v>
      </c>
      <c r="AC169" s="105">
        <f t="shared" si="45"/>
        <v>0</v>
      </c>
      <c r="AD169" s="105">
        <f t="shared" si="45"/>
        <v>0</v>
      </c>
      <c r="AE169" s="105">
        <f t="shared" si="45"/>
        <v>0</v>
      </c>
      <c r="AF169" s="105">
        <f t="shared" si="45"/>
        <v>0</v>
      </c>
      <c r="AG169" s="105">
        <f t="shared" si="45"/>
        <v>0</v>
      </c>
      <c r="AH169" s="105">
        <f t="shared" si="46"/>
        <v>0</v>
      </c>
    </row>
    <row r="170" spans="1:34" outlineLevel="1" x14ac:dyDescent="0.25">
      <c r="A170" s="103" t="str">
        <f t="shared" si="47"/>
        <v>VashonCommercialCEX</v>
      </c>
      <c r="B170" s="103" t="s">
        <v>384</v>
      </c>
      <c r="C170" s="103" t="s">
        <v>385</v>
      </c>
      <c r="D170" s="214">
        <v>4.3600000000000003</v>
      </c>
      <c r="E170" s="214">
        <v>5.0199999999999996</v>
      </c>
      <c r="F170" s="178"/>
      <c r="G170" s="178">
        <v>36</v>
      </c>
      <c r="H170" s="129">
        <v>615.51</v>
      </c>
      <c r="I170" s="129">
        <v>732.92</v>
      </c>
      <c r="J170" s="129">
        <v>592.36</v>
      </c>
      <c r="K170" s="129">
        <v>923.68</v>
      </c>
      <c r="L170" s="129">
        <v>798.18</v>
      </c>
      <c r="M170" s="129">
        <v>687.74</v>
      </c>
      <c r="N170" s="129">
        <v>1124.48</v>
      </c>
      <c r="O170" s="129">
        <v>993.96</v>
      </c>
      <c r="P170" s="129">
        <v>567.26</v>
      </c>
      <c r="Q170" s="129">
        <v>701.28</v>
      </c>
      <c r="R170" s="129">
        <v>555.17999999999995</v>
      </c>
      <c r="S170" s="129">
        <v>530.83000000000004</v>
      </c>
      <c r="T170" s="129">
        <f t="shared" si="44"/>
        <v>8823.3799999999992</v>
      </c>
      <c r="V170" s="105">
        <f t="shared" si="48"/>
        <v>141.17201834862385</v>
      </c>
      <c r="W170" s="105">
        <f t="shared" si="48"/>
        <v>168.10091743119264</v>
      </c>
      <c r="X170" s="105">
        <f t="shared" si="49"/>
        <v>118.00000000000001</v>
      </c>
      <c r="Y170" s="105">
        <f t="shared" si="49"/>
        <v>184</v>
      </c>
      <c r="Z170" s="105">
        <f t="shared" si="49"/>
        <v>159</v>
      </c>
      <c r="AA170" s="105">
        <f t="shared" si="49"/>
        <v>137</v>
      </c>
      <c r="AB170" s="105">
        <f t="shared" si="49"/>
        <v>224.00000000000003</v>
      </c>
      <c r="AC170" s="105">
        <f t="shared" si="45"/>
        <v>198.00000000000003</v>
      </c>
      <c r="AD170" s="105">
        <f t="shared" si="45"/>
        <v>113.00000000000001</v>
      </c>
      <c r="AE170" s="105">
        <f t="shared" si="45"/>
        <v>139.69721115537848</v>
      </c>
      <c r="AF170" s="105">
        <f t="shared" si="45"/>
        <v>110.59362549800797</v>
      </c>
      <c r="AG170" s="105">
        <f t="shared" si="45"/>
        <v>105.74302788844624</v>
      </c>
      <c r="AH170" s="132">
        <f t="shared" si="46"/>
        <v>149.85890002680409</v>
      </c>
    </row>
    <row r="171" spans="1:34" outlineLevel="1" x14ac:dyDescent="0.25">
      <c r="A171" s="103" t="str">
        <f t="shared" si="47"/>
        <v>VashonCommercialCEXYD</v>
      </c>
      <c r="B171" s="103" t="s">
        <v>386</v>
      </c>
      <c r="C171" s="103" t="s">
        <v>387</v>
      </c>
      <c r="D171" s="214">
        <v>16.89</v>
      </c>
      <c r="E171" s="214">
        <v>19.53</v>
      </c>
      <c r="F171" s="178"/>
      <c r="G171" s="178">
        <v>28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39.06</v>
      </c>
      <c r="O171" s="129">
        <v>68.36</v>
      </c>
      <c r="P171" s="129">
        <v>0</v>
      </c>
      <c r="Q171" s="129">
        <v>75.52</v>
      </c>
      <c r="R171" s="129">
        <v>18.88</v>
      </c>
      <c r="S171" s="129">
        <v>0</v>
      </c>
      <c r="T171" s="129">
        <f t="shared" si="44"/>
        <v>201.82</v>
      </c>
      <c r="V171" s="105">
        <f t="shared" si="48"/>
        <v>0</v>
      </c>
      <c r="W171" s="105">
        <f t="shared" si="48"/>
        <v>0</v>
      </c>
      <c r="X171" s="105">
        <f t="shared" si="49"/>
        <v>0</v>
      </c>
      <c r="Y171" s="105">
        <f t="shared" si="49"/>
        <v>0</v>
      </c>
      <c r="Z171" s="105">
        <f t="shared" si="49"/>
        <v>0</v>
      </c>
      <c r="AA171" s="105">
        <f t="shared" si="49"/>
        <v>0</v>
      </c>
      <c r="AB171" s="105">
        <f t="shared" si="49"/>
        <v>2</v>
      </c>
      <c r="AC171" s="105">
        <f t="shared" si="45"/>
        <v>3.5002560163850482</v>
      </c>
      <c r="AD171" s="105">
        <f t="shared" si="45"/>
        <v>0</v>
      </c>
      <c r="AE171" s="105">
        <f t="shared" si="45"/>
        <v>3.866871479774705</v>
      </c>
      <c r="AF171" s="105">
        <f t="shared" si="45"/>
        <v>0.96671786994367626</v>
      </c>
      <c r="AG171" s="105">
        <f t="shared" si="45"/>
        <v>0</v>
      </c>
      <c r="AH171" s="132">
        <f t="shared" si="46"/>
        <v>0.86115378050861902</v>
      </c>
    </row>
    <row r="172" spans="1:34" outlineLevel="1" x14ac:dyDescent="0.25">
      <c r="A172" s="103" t="str">
        <f t="shared" si="47"/>
        <v>VashonCommercialCLOCK</v>
      </c>
      <c r="B172" s="103" t="s">
        <v>388</v>
      </c>
      <c r="C172" s="103" t="s">
        <v>389</v>
      </c>
      <c r="D172" s="214">
        <v>4.84</v>
      </c>
      <c r="E172" s="214">
        <v>5.41</v>
      </c>
      <c r="F172" s="178"/>
      <c r="G172" s="178">
        <v>35</v>
      </c>
      <c r="H172" s="129">
        <v>174.48</v>
      </c>
      <c r="I172" s="129">
        <v>172.45</v>
      </c>
      <c r="J172" s="129">
        <v>190.71</v>
      </c>
      <c r="K172" s="129">
        <v>197.47</v>
      </c>
      <c r="L172" s="129">
        <v>203.73</v>
      </c>
      <c r="M172" s="129">
        <v>197.47</v>
      </c>
      <c r="N172" s="129">
        <v>202.88</v>
      </c>
      <c r="O172" s="129">
        <v>202.88</v>
      </c>
      <c r="P172" s="129">
        <v>202.88</v>
      </c>
      <c r="Q172" s="129">
        <v>166.36</v>
      </c>
      <c r="R172" s="129">
        <v>170.42</v>
      </c>
      <c r="S172" s="129">
        <v>167.71</v>
      </c>
      <c r="T172" s="129">
        <f t="shared" si="44"/>
        <v>2249.4400000000005</v>
      </c>
      <c r="V172" s="105">
        <f t="shared" si="48"/>
        <v>36.049586776859506</v>
      </c>
      <c r="W172" s="105">
        <f t="shared" si="48"/>
        <v>35.630165289256198</v>
      </c>
      <c r="X172" s="105">
        <f t="shared" si="49"/>
        <v>35.251386321626619</v>
      </c>
      <c r="Y172" s="105">
        <f t="shared" si="49"/>
        <v>36.500924214417743</v>
      </c>
      <c r="Z172" s="105">
        <f t="shared" si="49"/>
        <v>37.658040665434378</v>
      </c>
      <c r="AA172" s="105">
        <f t="shared" si="49"/>
        <v>36.500924214417743</v>
      </c>
      <c r="AB172" s="105">
        <f t="shared" si="49"/>
        <v>37.500924214417743</v>
      </c>
      <c r="AC172" s="105">
        <f t="shared" si="45"/>
        <v>37.500924214417743</v>
      </c>
      <c r="AD172" s="105">
        <f t="shared" si="45"/>
        <v>37.500924214417743</v>
      </c>
      <c r="AE172" s="105">
        <f t="shared" si="45"/>
        <v>30.750462107208875</v>
      </c>
      <c r="AF172" s="105">
        <f t="shared" si="45"/>
        <v>31.500924214417743</v>
      </c>
      <c r="AG172" s="105">
        <f t="shared" si="45"/>
        <v>31</v>
      </c>
      <c r="AH172" s="105">
        <f t="shared" si="46"/>
        <v>35.278765537241007</v>
      </c>
    </row>
    <row r="173" spans="1:34" outlineLevel="1" x14ac:dyDescent="0.25">
      <c r="A173" s="103" t="str">
        <f t="shared" si="47"/>
        <v>VashonCommercialCROLL</v>
      </c>
      <c r="B173" s="103" t="s">
        <v>390</v>
      </c>
      <c r="C173" s="103" t="s">
        <v>391</v>
      </c>
      <c r="D173" s="214">
        <v>24.33</v>
      </c>
      <c r="E173" s="214">
        <v>27.19</v>
      </c>
      <c r="F173" s="178"/>
      <c r="G173" s="178">
        <v>31</v>
      </c>
      <c r="H173" s="129">
        <v>27.19</v>
      </c>
      <c r="I173" s="129">
        <v>27.19</v>
      </c>
      <c r="J173" s="129">
        <v>27.19</v>
      </c>
      <c r="K173" s="129">
        <v>27.19</v>
      </c>
      <c r="L173" s="129">
        <v>27.19</v>
      </c>
      <c r="M173" s="129">
        <v>27.19</v>
      </c>
      <c r="N173" s="129">
        <v>27.19</v>
      </c>
      <c r="O173" s="129">
        <v>27.19</v>
      </c>
      <c r="P173" s="129">
        <v>27.19</v>
      </c>
      <c r="Q173" s="129">
        <v>27.19</v>
      </c>
      <c r="R173" s="129">
        <v>27.19</v>
      </c>
      <c r="S173" s="129">
        <v>27.19</v>
      </c>
      <c r="T173" s="129">
        <f t="shared" si="44"/>
        <v>326.28000000000003</v>
      </c>
      <c r="V173" s="105">
        <f t="shared" si="48"/>
        <v>1.1175503493629266</v>
      </c>
      <c r="W173" s="105">
        <f t="shared" si="48"/>
        <v>1.1175503493629266</v>
      </c>
      <c r="X173" s="105">
        <f t="shared" si="49"/>
        <v>1</v>
      </c>
      <c r="Y173" s="105">
        <f t="shared" si="49"/>
        <v>1</v>
      </c>
      <c r="Z173" s="105">
        <f t="shared" si="49"/>
        <v>1</v>
      </c>
      <c r="AA173" s="105">
        <f t="shared" si="49"/>
        <v>1</v>
      </c>
      <c r="AB173" s="105">
        <f t="shared" si="49"/>
        <v>1</v>
      </c>
      <c r="AC173" s="105">
        <f t="shared" si="45"/>
        <v>1</v>
      </c>
      <c r="AD173" s="105">
        <f t="shared" si="45"/>
        <v>1</v>
      </c>
      <c r="AE173" s="105">
        <f t="shared" si="45"/>
        <v>1</v>
      </c>
      <c r="AF173" s="105">
        <f t="shared" si="45"/>
        <v>1</v>
      </c>
      <c r="AG173" s="105">
        <f t="shared" si="45"/>
        <v>1</v>
      </c>
      <c r="AH173" s="105">
        <f t="shared" si="46"/>
        <v>1.0195917248938211</v>
      </c>
    </row>
    <row r="174" spans="1:34" outlineLevel="1" x14ac:dyDescent="0.25">
      <c r="A174" s="103" t="str">
        <f t="shared" si="47"/>
        <v>VashonCommercialCTDEL</v>
      </c>
      <c r="B174" s="103" t="s">
        <v>392</v>
      </c>
      <c r="C174" s="103" t="s">
        <v>393</v>
      </c>
      <c r="D174" s="214">
        <v>28.08</v>
      </c>
      <c r="E174" s="214">
        <v>31.39</v>
      </c>
      <c r="F174" s="178"/>
      <c r="G174" s="178">
        <v>35</v>
      </c>
      <c r="H174" s="129">
        <v>0</v>
      </c>
      <c r="I174" s="129">
        <v>0</v>
      </c>
      <c r="J174" s="129">
        <v>31.39</v>
      </c>
      <c r="K174" s="129">
        <v>31.39</v>
      </c>
      <c r="L174" s="129">
        <v>62.78</v>
      </c>
      <c r="M174" s="129">
        <v>31.39</v>
      </c>
      <c r="N174" s="129">
        <v>0</v>
      </c>
      <c r="O174" s="129">
        <v>31.39</v>
      </c>
      <c r="P174" s="129">
        <v>0</v>
      </c>
      <c r="Q174" s="129">
        <v>0</v>
      </c>
      <c r="R174" s="129">
        <v>0</v>
      </c>
      <c r="S174" s="129">
        <v>31.39</v>
      </c>
      <c r="T174" s="129">
        <f t="shared" si="44"/>
        <v>219.72999999999996</v>
      </c>
      <c r="V174" s="105">
        <f t="shared" si="48"/>
        <v>0</v>
      </c>
      <c r="W174" s="105">
        <f t="shared" si="48"/>
        <v>0</v>
      </c>
      <c r="X174" s="105">
        <f t="shared" si="49"/>
        <v>1</v>
      </c>
      <c r="Y174" s="105">
        <f t="shared" si="49"/>
        <v>1</v>
      </c>
      <c r="Z174" s="105">
        <f t="shared" si="49"/>
        <v>2</v>
      </c>
      <c r="AA174" s="105">
        <f t="shared" si="49"/>
        <v>1</v>
      </c>
      <c r="AB174" s="105">
        <f t="shared" si="49"/>
        <v>0</v>
      </c>
      <c r="AC174" s="105">
        <f t="shared" si="45"/>
        <v>1</v>
      </c>
      <c r="AD174" s="105">
        <f t="shared" si="45"/>
        <v>0</v>
      </c>
      <c r="AE174" s="105">
        <f t="shared" si="45"/>
        <v>0</v>
      </c>
      <c r="AF174" s="105">
        <f t="shared" si="45"/>
        <v>0</v>
      </c>
      <c r="AG174" s="105">
        <f t="shared" si="45"/>
        <v>1</v>
      </c>
      <c r="AH174" s="105">
        <f t="shared" si="46"/>
        <v>0.58333333333333337</v>
      </c>
    </row>
    <row r="175" spans="1:34" outlineLevel="1" x14ac:dyDescent="0.25">
      <c r="A175" s="103" t="str">
        <f t="shared" si="47"/>
        <v>VashonCommercialCTRIP</v>
      </c>
      <c r="B175" s="103" t="s">
        <v>394</v>
      </c>
      <c r="C175" s="103" t="s">
        <v>395</v>
      </c>
      <c r="D175" s="214">
        <v>5.62</v>
      </c>
      <c r="E175" s="214">
        <v>6.28</v>
      </c>
      <c r="F175" s="178"/>
      <c r="G175" s="178">
        <v>17</v>
      </c>
      <c r="H175" s="129">
        <v>0</v>
      </c>
      <c r="I175" s="129">
        <v>12.56</v>
      </c>
      <c r="J175" s="129">
        <v>0</v>
      </c>
      <c r="K175" s="129">
        <v>6.28</v>
      </c>
      <c r="L175" s="129">
        <v>0</v>
      </c>
      <c r="M175" s="129">
        <v>12.56</v>
      </c>
      <c r="N175" s="129">
        <v>12.56</v>
      </c>
      <c r="O175" s="129">
        <v>25.12</v>
      </c>
      <c r="P175" s="129">
        <v>12.56</v>
      </c>
      <c r="Q175" s="129">
        <v>12.56</v>
      </c>
      <c r="R175" s="129">
        <v>0</v>
      </c>
      <c r="S175" s="129">
        <v>0</v>
      </c>
      <c r="T175" s="129">
        <f t="shared" si="44"/>
        <v>94.2</v>
      </c>
      <c r="V175" s="105">
        <f t="shared" si="48"/>
        <v>0</v>
      </c>
      <c r="W175" s="105">
        <f t="shared" si="48"/>
        <v>2.2348754448398576</v>
      </c>
      <c r="X175" s="105">
        <f t="shared" si="49"/>
        <v>0</v>
      </c>
      <c r="Y175" s="105">
        <f t="shared" si="49"/>
        <v>1</v>
      </c>
      <c r="Z175" s="105">
        <f t="shared" si="49"/>
        <v>0</v>
      </c>
      <c r="AA175" s="105">
        <f t="shared" si="49"/>
        <v>2</v>
      </c>
      <c r="AB175" s="105">
        <f t="shared" si="49"/>
        <v>2</v>
      </c>
      <c r="AC175" s="105">
        <f t="shared" si="45"/>
        <v>4</v>
      </c>
      <c r="AD175" s="105">
        <f t="shared" si="45"/>
        <v>2</v>
      </c>
      <c r="AE175" s="105">
        <f t="shared" si="45"/>
        <v>2</v>
      </c>
      <c r="AF175" s="105">
        <f t="shared" si="45"/>
        <v>0</v>
      </c>
      <c r="AG175" s="105">
        <f t="shared" si="45"/>
        <v>0</v>
      </c>
      <c r="AH175" s="105">
        <f t="shared" si="46"/>
        <v>1.2695729537366549</v>
      </c>
    </row>
    <row r="176" spans="1:34" outlineLevel="1" x14ac:dyDescent="0.25">
      <c r="A176" s="103" t="str">
        <f t="shared" si="47"/>
        <v>VashonCommercialCUNLOCK</v>
      </c>
      <c r="B176" s="103" t="s">
        <v>396</v>
      </c>
      <c r="C176" s="103" t="s">
        <v>397</v>
      </c>
      <c r="D176" s="214">
        <v>0</v>
      </c>
      <c r="E176" s="214">
        <v>0</v>
      </c>
      <c r="F176" s="178"/>
      <c r="G176" s="178"/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f t="shared" si="44"/>
        <v>0</v>
      </c>
      <c r="V176" s="105">
        <f t="shared" si="48"/>
        <v>0</v>
      </c>
      <c r="W176" s="105">
        <f t="shared" si="48"/>
        <v>0</v>
      </c>
      <c r="X176" s="105">
        <f t="shared" si="49"/>
        <v>0</v>
      </c>
      <c r="Y176" s="105">
        <f t="shared" si="49"/>
        <v>0</v>
      </c>
      <c r="Z176" s="105">
        <f t="shared" si="49"/>
        <v>0</v>
      </c>
      <c r="AA176" s="105">
        <f t="shared" si="49"/>
        <v>0</v>
      </c>
      <c r="AB176" s="105">
        <f t="shared" si="49"/>
        <v>0</v>
      </c>
      <c r="AC176" s="105">
        <f t="shared" si="45"/>
        <v>0</v>
      </c>
      <c r="AD176" s="105">
        <f t="shared" si="45"/>
        <v>0</v>
      </c>
      <c r="AE176" s="105">
        <f t="shared" si="45"/>
        <v>0</v>
      </c>
      <c r="AF176" s="105">
        <f t="shared" si="45"/>
        <v>0</v>
      </c>
      <c r="AG176" s="105">
        <f t="shared" si="45"/>
        <v>0</v>
      </c>
      <c r="AH176" s="105">
        <f t="shared" si="46"/>
        <v>0</v>
      </c>
    </row>
    <row r="177" spans="1:37" outlineLevel="1" x14ac:dyDescent="0.25">
      <c r="A177" s="103" t="str">
        <f t="shared" si="47"/>
        <v>VashonCommercialDRIVEDWAY-COMM</v>
      </c>
      <c r="B177" s="103" t="s">
        <v>398</v>
      </c>
      <c r="C177" s="103" t="s">
        <v>399</v>
      </c>
      <c r="D177" s="214">
        <v>2.9</v>
      </c>
      <c r="E177" s="214">
        <v>3.25</v>
      </c>
      <c r="F177" s="178"/>
      <c r="G177" s="178">
        <v>19</v>
      </c>
      <c r="H177" s="129">
        <v>6.5</v>
      </c>
      <c r="I177" s="129">
        <v>6.5</v>
      </c>
      <c r="J177" s="129">
        <v>6.5</v>
      </c>
      <c r="K177" s="129">
        <v>6.5</v>
      </c>
      <c r="L177" s="129">
        <v>6.5</v>
      </c>
      <c r="M177" s="129">
        <v>6.5</v>
      </c>
      <c r="N177" s="129">
        <v>8.1300000000000008</v>
      </c>
      <c r="O177" s="129">
        <v>8.1300000000000008</v>
      </c>
      <c r="P177" s="129">
        <v>8.1300000000000008</v>
      </c>
      <c r="Q177" s="129">
        <v>6.5</v>
      </c>
      <c r="R177" s="129">
        <v>6.5</v>
      </c>
      <c r="S177" s="129">
        <v>6.5</v>
      </c>
      <c r="T177" s="129">
        <f t="shared" si="44"/>
        <v>82.890000000000015</v>
      </c>
      <c r="V177" s="105">
        <f t="shared" si="48"/>
        <v>2.2413793103448278</v>
      </c>
      <c r="W177" s="105">
        <f t="shared" si="48"/>
        <v>2.2413793103448278</v>
      </c>
      <c r="X177" s="105">
        <f t="shared" si="49"/>
        <v>2</v>
      </c>
      <c r="Y177" s="105">
        <f t="shared" si="49"/>
        <v>2</v>
      </c>
      <c r="Z177" s="105">
        <f t="shared" si="49"/>
        <v>2</v>
      </c>
      <c r="AA177" s="105">
        <f t="shared" si="49"/>
        <v>2</v>
      </c>
      <c r="AB177" s="105">
        <f t="shared" si="49"/>
        <v>2.5015384615384617</v>
      </c>
      <c r="AC177" s="105">
        <f t="shared" si="45"/>
        <v>2.5015384615384617</v>
      </c>
      <c r="AD177" s="105">
        <f t="shared" si="45"/>
        <v>2.5015384615384617</v>
      </c>
      <c r="AE177" s="105">
        <f t="shared" si="45"/>
        <v>2</v>
      </c>
      <c r="AF177" s="105">
        <f t="shared" si="45"/>
        <v>2</v>
      </c>
      <c r="AG177" s="105">
        <f t="shared" si="45"/>
        <v>2</v>
      </c>
      <c r="AH177" s="105">
        <f t="shared" si="46"/>
        <v>2.165614500442087</v>
      </c>
    </row>
    <row r="178" spans="1:37" outlineLevel="1" x14ac:dyDescent="0.25">
      <c r="A178" s="103" t="str">
        <f t="shared" si="47"/>
        <v>VashonCommercialDRIVEPVT-COMM</v>
      </c>
      <c r="B178" s="103" t="s">
        <v>400</v>
      </c>
      <c r="C178" s="103" t="s">
        <v>401</v>
      </c>
      <c r="D178" s="214">
        <v>6.06</v>
      </c>
      <c r="E178" s="214">
        <v>6.75</v>
      </c>
      <c r="F178" s="178"/>
      <c r="G178" s="178">
        <v>19</v>
      </c>
      <c r="H178" s="129">
        <v>6.75</v>
      </c>
      <c r="I178" s="129">
        <v>6.75</v>
      </c>
      <c r="J178" s="129">
        <v>6.75</v>
      </c>
      <c r="K178" s="129">
        <v>6.75</v>
      </c>
      <c r="L178" s="129">
        <v>6.75</v>
      </c>
      <c r="M178" s="129">
        <v>6.75</v>
      </c>
      <c r="N178" s="129">
        <v>6.75</v>
      </c>
      <c r="O178" s="129">
        <v>6.75</v>
      </c>
      <c r="P178" s="129">
        <v>6.75</v>
      </c>
      <c r="Q178" s="129">
        <v>6.75</v>
      </c>
      <c r="R178" s="129">
        <v>6.75</v>
      </c>
      <c r="S178" s="129">
        <v>6.75</v>
      </c>
      <c r="T178" s="129">
        <f t="shared" si="44"/>
        <v>81</v>
      </c>
      <c r="V178" s="105">
        <f t="shared" si="48"/>
        <v>1.113861386138614</v>
      </c>
      <c r="W178" s="105">
        <f t="shared" si="48"/>
        <v>1.113861386138614</v>
      </c>
      <c r="X178" s="105">
        <f t="shared" si="49"/>
        <v>1</v>
      </c>
      <c r="Y178" s="105">
        <f t="shared" si="49"/>
        <v>1</v>
      </c>
      <c r="Z178" s="105">
        <f t="shared" si="49"/>
        <v>1</v>
      </c>
      <c r="AA178" s="105">
        <f t="shared" si="49"/>
        <v>1</v>
      </c>
      <c r="AB178" s="105">
        <f t="shared" si="49"/>
        <v>1</v>
      </c>
      <c r="AC178" s="105">
        <f t="shared" si="45"/>
        <v>1</v>
      </c>
      <c r="AD178" s="105">
        <f t="shared" si="45"/>
        <v>1</v>
      </c>
      <c r="AE178" s="105">
        <f t="shared" si="45"/>
        <v>1</v>
      </c>
      <c r="AF178" s="105">
        <f t="shared" si="45"/>
        <v>1</v>
      </c>
      <c r="AG178" s="105">
        <f t="shared" si="45"/>
        <v>1</v>
      </c>
      <c r="AH178" s="105">
        <f t="shared" si="46"/>
        <v>1.0189768976897691</v>
      </c>
    </row>
    <row r="179" spans="1:37" outlineLevel="1" x14ac:dyDescent="0.25">
      <c r="A179" s="103" t="str">
        <f t="shared" si="47"/>
        <v>VashonCommercialDRVNC</v>
      </c>
      <c r="B179" s="103" t="s">
        <v>402</v>
      </c>
      <c r="C179" s="103" t="s">
        <v>403</v>
      </c>
      <c r="D179" s="214">
        <v>0</v>
      </c>
      <c r="E179" s="214">
        <v>0</v>
      </c>
      <c r="F179" s="178"/>
      <c r="G179" s="178"/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>
        <f t="shared" si="44"/>
        <v>0</v>
      </c>
      <c r="V179" s="105">
        <f t="shared" si="48"/>
        <v>0</v>
      </c>
      <c r="W179" s="105">
        <f t="shared" si="48"/>
        <v>0</v>
      </c>
      <c r="X179" s="105">
        <f t="shared" si="49"/>
        <v>0</v>
      </c>
      <c r="Y179" s="105">
        <f t="shared" si="49"/>
        <v>0</v>
      </c>
      <c r="Z179" s="105">
        <f t="shared" si="49"/>
        <v>0</v>
      </c>
      <c r="AA179" s="105">
        <f t="shared" si="49"/>
        <v>0</v>
      </c>
      <c r="AB179" s="105">
        <f t="shared" si="49"/>
        <v>0</v>
      </c>
      <c r="AC179" s="105">
        <f t="shared" si="45"/>
        <v>0</v>
      </c>
      <c r="AD179" s="105">
        <f t="shared" si="45"/>
        <v>0</v>
      </c>
      <c r="AE179" s="105">
        <f t="shared" si="45"/>
        <v>0</v>
      </c>
      <c r="AF179" s="105">
        <f t="shared" si="45"/>
        <v>0</v>
      </c>
      <c r="AG179" s="105">
        <f t="shared" si="45"/>
        <v>0</v>
      </c>
      <c r="AH179" s="105">
        <f t="shared" si="46"/>
        <v>0</v>
      </c>
    </row>
    <row r="180" spans="1:37" outlineLevel="1" x14ac:dyDescent="0.25">
      <c r="A180" s="103" t="str">
        <f t="shared" si="47"/>
        <v>VashonCommercialTIMEC</v>
      </c>
      <c r="B180" s="103" t="s">
        <v>404</v>
      </c>
      <c r="C180" s="103" t="s">
        <v>405</v>
      </c>
      <c r="D180" s="214">
        <v>79.28</v>
      </c>
      <c r="E180" s="214">
        <v>88.61</v>
      </c>
      <c r="F180" s="178"/>
      <c r="G180" s="178">
        <v>29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>
        <f t="shared" si="44"/>
        <v>0</v>
      </c>
      <c r="V180" s="105">
        <f t="shared" si="48"/>
        <v>0</v>
      </c>
      <c r="W180" s="105">
        <f t="shared" si="48"/>
        <v>0</v>
      </c>
      <c r="X180" s="105">
        <f t="shared" si="49"/>
        <v>0</v>
      </c>
      <c r="Y180" s="105">
        <f t="shared" si="49"/>
        <v>0</v>
      </c>
      <c r="Z180" s="105">
        <f t="shared" si="49"/>
        <v>0</v>
      </c>
      <c r="AA180" s="105">
        <f t="shared" si="49"/>
        <v>0</v>
      </c>
      <c r="AB180" s="105">
        <f t="shared" si="49"/>
        <v>0</v>
      </c>
      <c r="AC180" s="105">
        <f t="shared" si="45"/>
        <v>0</v>
      </c>
      <c r="AD180" s="105">
        <f t="shared" si="45"/>
        <v>0</v>
      </c>
      <c r="AE180" s="105">
        <f t="shared" si="45"/>
        <v>0</v>
      </c>
      <c r="AF180" s="105">
        <f t="shared" si="45"/>
        <v>0</v>
      </c>
      <c r="AG180" s="105">
        <f t="shared" si="45"/>
        <v>0</v>
      </c>
      <c r="AH180" s="105">
        <f t="shared" si="46"/>
        <v>0</v>
      </c>
    </row>
    <row r="181" spans="1:37" outlineLevel="1" x14ac:dyDescent="0.25">
      <c r="B181" s="147"/>
      <c r="D181" s="214"/>
      <c r="E181" s="214"/>
      <c r="F181" s="178"/>
      <c r="G181" s="178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V181" s="105"/>
      <c r="W181" s="105"/>
      <c r="X181" s="105"/>
      <c r="Y181" s="105"/>
      <c r="Z181" s="105"/>
      <c r="AA181" s="105"/>
      <c r="AB181" s="105"/>
      <c r="AC181" s="105"/>
      <c r="AD181" s="105"/>
      <c r="AE181" s="105"/>
      <c r="AF181" s="105"/>
      <c r="AG181" s="105"/>
      <c r="AH181" s="105"/>
    </row>
    <row r="182" spans="1:37" outlineLevel="1" x14ac:dyDescent="0.25">
      <c r="C182" s="135" t="s">
        <v>414</v>
      </c>
      <c r="D182" s="214"/>
      <c r="E182" s="214"/>
      <c r="F182" s="178"/>
      <c r="G182" s="178"/>
      <c r="H182" s="136">
        <f t="shared" ref="H182:T182" si="50">SUM(H103:H181)</f>
        <v>40455.090000000004</v>
      </c>
      <c r="I182" s="136">
        <f t="shared" si="50"/>
        <v>40109.029999999992</v>
      </c>
      <c r="J182" s="136">
        <f t="shared" si="50"/>
        <v>40004.32</v>
      </c>
      <c r="K182" s="136">
        <f t="shared" si="50"/>
        <v>40686.46</v>
      </c>
      <c r="L182" s="136">
        <f t="shared" si="50"/>
        <v>40977.08</v>
      </c>
      <c r="M182" s="136">
        <f t="shared" si="50"/>
        <v>40654.779999999992</v>
      </c>
      <c r="N182" s="136">
        <f t="shared" si="50"/>
        <v>41490.469999999994</v>
      </c>
      <c r="O182" s="136">
        <f t="shared" si="50"/>
        <v>41385.569999999992</v>
      </c>
      <c r="P182" s="136">
        <f t="shared" si="50"/>
        <v>40938.949999999997</v>
      </c>
      <c r="Q182" s="136">
        <f t="shared" si="50"/>
        <v>39449.565000000002</v>
      </c>
      <c r="R182" s="136">
        <f t="shared" si="50"/>
        <v>39468.400000000001</v>
      </c>
      <c r="S182" s="136">
        <f t="shared" si="50"/>
        <v>38992.94</v>
      </c>
      <c r="T182" s="136">
        <f t="shared" si="50"/>
        <v>484612.65500000014</v>
      </c>
      <c r="V182" s="137">
        <f>+SUM(V103:V157)</f>
        <v>280.5743001123011</v>
      </c>
      <c r="W182" s="137">
        <f t="shared" ref="W182:AG182" si="51">+SUM(W103:W157)</f>
        <v>277.08309120747288</v>
      </c>
      <c r="X182" s="137">
        <f t="shared" si="51"/>
        <v>237.9999060829559</v>
      </c>
      <c r="Y182" s="137">
        <f t="shared" si="51"/>
        <v>242.00003285282102</v>
      </c>
      <c r="Z182" s="137">
        <f t="shared" si="51"/>
        <v>246.14088809370406</v>
      </c>
      <c r="AA182" s="137">
        <f t="shared" si="51"/>
        <v>244.60329979271319</v>
      </c>
      <c r="AB182" s="137">
        <f t="shared" si="51"/>
        <v>244.7085296857756</v>
      </c>
      <c r="AC182" s="137">
        <f t="shared" si="51"/>
        <v>245.00010211043633</v>
      </c>
      <c r="AD182" s="137">
        <f t="shared" si="51"/>
        <v>245.00025208075976</v>
      </c>
      <c r="AE182" s="137">
        <f t="shared" si="51"/>
        <v>229.89559367162764</v>
      </c>
      <c r="AF182" s="137">
        <f t="shared" si="51"/>
        <v>232.81507320417128</v>
      </c>
      <c r="AG182" s="137">
        <f t="shared" si="51"/>
        <v>233.93615946392089</v>
      </c>
      <c r="AH182" s="137">
        <f>+SUM(AH103:AH157)</f>
        <v>246.64643569655493</v>
      </c>
      <c r="AK182" s="137">
        <f>+SUM(AK103:AK157)</f>
        <v>229.41106213187334</v>
      </c>
    </row>
    <row r="183" spans="1:37" outlineLevel="1" x14ac:dyDescent="0.25">
      <c r="C183" s="135"/>
      <c r="D183" s="214"/>
      <c r="E183" s="214"/>
      <c r="F183" s="178"/>
      <c r="G183" s="178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88"/>
      <c r="V183" s="132"/>
      <c r="W183" s="132"/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2">
        <f>SUM(AH170:AH171,AH103:AH165)*12</f>
        <v>4781.4442233285536</v>
      </c>
    </row>
    <row r="184" spans="1:37" outlineLevel="1" x14ac:dyDescent="0.25">
      <c r="B184" s="7" t="s">
        <v>416</v>
      </c>
      <c r="D184" s="214"/>
      <c r="E184" s="214"/>
      <c r="F184" s="178"/>
      <c r="G184" s="178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  <c r="AG184" s="105"/>
      <c r="AH184" s="105"/>
    </row>
    <row r="185" spans="1:37" outlineLevel="2" x14ac:dyDescent="0.25">
      <c r="A185" s="103" t="str">
        <f t="shared" ref="A185:A217" si="52">+$A$4&amp;$A$102&amp;B185</f>
        <v>VashonCommercial1.5YDCOM1W</v>
      </c>
      <c r="B185" s="103" t="s">
        <v>417</v>
      </c>
      <c r="C185" s="103" t="s">
        <v>418</v>
      </c>
      <c r="D185" s="214">
        <v>0</v>
      </c>
      <c r="E185" s="214">
        <v>0</v>
      </c>
      <c r="F185" s="178"/>
      <c r="G185" s="178"/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  <c r="S185" s="129">
        <v>0</v>
      </c>
      <c r="T185" s="129">
        <f t="shared" ref="T185:T217" si="53">SUM(H185:S185)</f>
        <v>0</v>
      </c>
      <c r="V185" s="105">
        <f t="shared" ref="V185:W200" si="54">+IFERROR(H185/$D185,0)</f>
        <v>0</v>
      </c>
      <c r="W185" s="105">
        <f t="shared" si="54"/>
        <v>0</v>
      </c>
      <c r="X185" s="105">
        <f>+IFERROR(J185/$E185,0)</f>
        <v>0</v>
      </c>
      <c r="Y185" s="105">
        <f t="shared" ref="Y185:AG200" si="55">+IFERROR(K185/$E185,0)</f>
        <v>0</v>
      </c>
      <c r="Z185" s="105">
        <f t="shared" si="55"/>
        <v>0</v>
      </c>
      <c r="AA185" s="105">
        <f t="shared" si="55"/>
        <v>0</v>
      </c>
      <c r="AB185" s="105">
        <f t="shared" si="55"/>
        <v>0</v>
      </c>
      <c r="AC185" s="105">
        <f t="shared" si="55"/>
        <v>0</v>
      </c>
      <c r="AD185" s="105">
        <f t="shared" si="55"/>
        <v>0</v>
      </c>
      <c r="AE185" s="105">
        <f t="shared" si="55"/>
        <v>0</v>
      </c>
      <c r="AF185" s="105">
        <f t="shared" si="55"/>
        <v>0</v>
      </c>
      <c r="AG185" s="105">
        <f t="shared" si="55"/>
        <v>0</v>
      </c>
      <c r="AH185" s="105">
        <f t="shared" ref="AH185:AH217" si="56">+SUM(V185:AG185)/$AF$2</f>
        <v>0</v>
      </c>
    </row>
    <row r="186" spans="1:37" outlineLevel="2" x14ac:dyDescent="0.25">
      <c r="A186" s="103" t="str">
        <f t="shared" si="52"/>
        <v>VashonCommercial1.5YDFOOD1W</v>
      </c>
      <c r="B186" s="103" t="s">
        <v>419</v>
      </c>
      <c r="C186" s="103" t="s">
        <v>420</v>
      </c>
      <c r="D186" s="214">
        <v>0</v>
      </c>
      <c r="E186" s="214">
        <v>0</v>
      </c>
      <c r="F186" s="178"/>
      <c r="G186" s="178"/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  <c r="S186" s="129">
        <v>0</v>
      </c>
      <c r="T186" s="129">
        <f t="shared" si="53"/>
        <v>0</v>
      </c>
      <c r="V186" s="105">
        <f t="shared" si="54"/>
        <v>0</v>
      </c>
      <c r="W186" s="105">
        <f t="shared" si="54"/>
        <v>0</v>
      </c>
      <c r="X186" s="105">
        <f t="shared" ref="X186:AG217" si="57">+IFERROR(J186/$E186,0)</f>
        <v>0</v>
      </c>
      <c r="Y186" s="105">
        <f t="shared" si="55"/>
        <v>0</v>
      </c>
      <c r="Z186" s="105">
        <f t="shared" si="55"/>
        <v>0</v>
      </c>
      <c r="AA186" s="105">
        <f t="shared" si="55"/>
        <v>0</v>
      </c>
      <c r="AB186" s="105">
        <f t="shared" si="55"/>
        <v>0</v>
      </c>
      <c r="AC186" s="105">
        <f t="shared" si="55"/>
        <v>0</v>
      </c>
      <c r="AD186" s="105">
        <f t="shared" si="55"/>
        <v>0</v>
      </c>
      <c r="AE186" s="105">
        <f t="shared" si="55"/>
        <v>0</v>
      </c>
      <c r="AF186" s="105">
        <f t="shared" si="55"/>
        <v>0</v>
      </c>
      <c r="AG186" s="105">
        <f t="shared" si="55"/>
        <v>0</v>
      </c>
      <c r="AH186" s="105">
        <f t="shared" si="56"/>
        <v>0</v>
      </c>
    </row>
    <row r="187" spans="1:37" outlineLevel="2" x14ac:dyDescent="0.25">
      <c r="A187" s="103" t="str">
        <f t="shared" si="52"/>
        <v>VashonCommercial2YDCOM1W</v>
      </c>
      <c r="B187" s="103" t="s">
        <v>421</v>
      </c>
      <c r="C187" s="103" t="s">
        <v>422</v>
      </c>
      <c r="D187" s="214">
        <v>0</v>
      </c>
      <c r="E187" s="214">
        <v>0</v>
      </c>
      <c r="F187" s="178"/>
      <c r="G187" s="178"/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  <c r="S187" s="129">
        <v>0</v>
      </c>
      <c r="T187" s="129">
        <f t="shared" si="53"/>
        <v>0</v>
      </c>
      <c r="V187" s="105">
        <f t="shared" si="54"/>
        <v>0</v>
      </c>
      <c r="W187" s="105">
        <f t="shared" si="54"/>
        <v>0</v>
      </c>
      <c r="X187" s="105">
        <f t="shared" si="57"/>
        <v>0</v>
      </c>
      <c r="Y187" s="105">
        <f t="shared" si="55"/>
        <v>0</v>
      </c>
      <c r="Z187" s="105">
        <f t="shared" si="55"/>
        <v>0</v>
      </c>
      <c r="AA187" s="105">
        <f t="shared" si="55"/>
        <v>0</v>
      </c>
      <c r="AB187" s="105">
        <f t="shared" si="55"/>
        <v>0</v>
      </c>
      <c r="AC187" s="105">
        <f t="shared" si="55"/>
        <v>0</v>
      </c>
      <c r="AD187" s="105">
        <f t="shared" si="55"/>
        <v>0</v>
      </c>
      <c r="AE187" s="105">
        <f t="shared" si="55"/>
        <v>0</v>
      </c>
      <c r="AF187" s="105">
        <f t="shared" si="55"/>
        <v>0</v>
      </c>
      <c r="AG187" s="105">
        <f t="shared" si="55"/>
        <v>0</v>
      </c>
      <c r="AH187" s="105">
        <f t="shared" si="56"/>
        <v>0</v>
      </c>
    </row>
    <row r="188" spans="1:37" outlineLevel="2" x14ac:dyDescent="0.25">
      <c r="A188" s="103" t="str">
        <f t="shared" si="52"/>
        <v>VashonCommercial2YDCOM2W</v>
      </c>
      <c r="B188" s="103" t="s">
        <v>423</v>
      </c>
      <c r="C188" s="103" t="s">
        <v>424</v>
      </c>
      <c r="D188" s="214">
        <v>0</v>
      </c>
      <c r="E188" s="214">
        <v>0</v>
      </c>
      <c r="F188" s="178"/>
      <c r="G188" s="178"/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29">
        <f t="shared" si="53"/>
        <v>0</v>
      </c>
      <c r="V188" s="105">
        <f t="shared" si="54"/>
        <v>0</v>
      </c>
      <c r="W188" s="105">
        <f t="shared" si="54"/>
        <v>0</v>
      </c>
      <c r="X188" s="105">
        <f t="shared" si="57"/>
        <v>0</v>
      </c>
      <c r="Y188" s="105">
        <f t="shared" si="55"/>
        <v>0</v>
      </c>
      <c r="Z188" s="105">
        <f t="shared" si="55"/>
        <v>0</v>
      </c>
      <c r="AA188" s="105">
        <f t="shared" si="55"/>
        <v>0</v>
      </c>
      <c r="AB188" s="105">
        <f t="shared" si="55"/>
        <v>0</v>
      </c>
      <c r="AC188" s="105">
        <f t="shared" si="55"/>
        <v>0</v>
      </c>
      <c r="AD188" s="105">
        <f t="shared" si="55"/>
        <v>0</v>
      </c>
      <c r="AE188" s="105">
        <f t="shared" si="55"/>
        <v>0</v>
      </c>
      <c r="AF188" s="105">
        <f t="shared" si="55"/>
        <v>0</v>
      </c>
      <c r="AG188" s="105">
        <f t="shared" si="55"/>
        <v>0</v>
      </c>
      <c r="AH188" s="105">
        <f t="shared" si="56"/>
        <v>0</v>
      </c>
    </row>
    <row r="189" spans="1:37" outlineLevel="2" x14ac:dyDescent="0.25">
      <c r="A189" s="103" t="str">
        <f t="shared" si="52"/>
        <v>VashonCommercial2YDCOM3W</v>
      </c>
      <c r="B189" s="103" t="s">
        <v>425</v>
      </c>
      <c r="C189" s="103" t="s">
        <v>426</v>
      </c>
      <c r="D189" s="214">
        <v>0</v>
      </c>
      <c r="E189" s="214">
        <v>0</v>
      </c>
      <c r="F189" s="178"/>
      <c r="G189" s="178"/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  <c r="S189" s="129">
        <v>0</v>
      </c>
      <c r="T189" s="129">
        <f t="shared" si="53"/>
        <v>0</v>
      </c>
      <c r="V189" s="105">
        <f t="shared" si="54"/>
        <v>0</v>
      </c>
      <c r="W189" s="105">
        <f t="shared" si="54"/>
        <v>0</v>
      </c>
      <c r="X189" s="105">
        <f t="shared" si="57"/>
        <v>0</v>
      </c>
      <c r="Y189" s="105">
        <f t="shared" si="55"/>
        <v>0</v>
      </c>
      <c r="Z189" s="105">
        <f t="shared" si="55"/>
        <v>0</v>
      </c>
      <c r="AA189" s="105">
        <f t="shared" si="55"/>
        <v>0</v>
      </c>
      <c r="AB189" s="105">
        <f t="shared" si="55"/>
        <v>0</v>
      </c>
      <c r="AC189" s="105">
        <f t="shared" si="55"/>
        <v>0</v>
      </c>
      <c r="AD189" s="105">
        <f t="shared" si="55"/>
        <v>0</v>
      </c>
      <c r="AE189" s="105">
        <f t="shared" si="55"/>
        <v>0</v>
      </c>
      <c r="AF189" s="105">
        <f t="shared" si="55"/>
        <v>0</v>
      </c>
      <c r="AG189" s="105">
        <f t="shared" si="55"/>
        <v>0</v>
      </c>
      <c r="AH189" s="105">
        <f t="shared" si="56"/>
        <v>0</v>
      </c>
    </row>
    <row r="190" spans="1:37" outlineLevel="2" x14ac:dyDescent="0.25">
      <c r="A190" s="103" t="str">
        <f t="shared" si="52"/>
        <v>VashonCommercial2YDCOM4W</v>
      </c>
      <c r="B190" s="103" t="s">
        <v>427</v>
      </c>
      <c r="C190" s="103" t="s">
        <v>428</v>
      </c>
      <c r="D190" s="214">
        <v>0</v>
      </c>
      <c r="E190" s="214">
        <v>0</v>
      </c>
      <c r="F190" s="178"/>
      <c r="G190" s="178"/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  <c r="S190" s="129">
        <v>0</v>
      </c>
      <c r="T190" s="129">
        <f t="shared" si="53"/>
        <v>0</v>
      </c>
      <c r="V190" s="105">
        <f t="shared" si="54"/>
        <v>0</v>
      </c>
      <c r="W190" s="105">
        <f t="shared" si="54"/>
        <v>0</v>
      </c>
      <c r="X190" s="105">
        <f t="shared" si="57"/>
        <v>0</v>
      </c>
      <c r="Y190" s="105">
        <f t="shared" si="55"/>
        <v>0</v>
      </c>
      <c r="Z190" s="105">
        <f t="shared" si="55"/>
        <v>0</v>
      </c>
      <c r="AA190" s="105">
        <f t="shared" si="55"/>
        <v>0</v>
      </c>
      <c r="AB190" s="105">
        <f t="shared" si="55"/>
        <v>0</v>
      </c>
      <c r="AC190" s="105">
        <f t="shared" si="55"/>
        <v>0</v>
      </c>
      <c r="AD190" s="105">
        <f t="shared" si="55"/>
        <v>0</v>
      </c>
      <c r="AE190" s="105">
        <f t="shared" si="55"/>
        <v>0</v>
      </c>
      <c r="AF190" s="105">
        <f t="shared" si="55"/>
        <v>0</v>
      </c>
      <c r="AG190" s="105">
        <f t="shared" si="55"/>
        <v>0</v>
      </c>
      <c r="AH190" s="105">
        <f t="shared" si="56"/>
        <v>0</v>
      </c>
    </row>
    <row r="191" spans="1:37" outlineLevel="2" x14ac:dyDescent="0.25">
      <c r="A191" s="103" t="str">
        <f t="shared" si="52"/>
        <v>VashonCommercial2YDCOMEW</v>
      </c>
      <c r="B191" s="103" t="s">
        <v>429</v>
      </c>
      <c r="C191" s="103" t="s">
        <v>430</v>
      </c>
      <c r="D191" s="214">
        <v>0</v>
      </c>
      <c r="E191" s="214">
        <v>0</v>
      </c>
      <c r="F191" s="178"/>
      <c r="G191" s="178"/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  <c r="S191" s="129">
        <v>0</v>
      </c>
      <c r="T191" s="129">
        <f t="shared" si="53"/>
        <v>0</v>
      </c>
      <c r="V191" s="105">
        <f t="shared" si="54"/>
        <v>0</v>
      </c>
      <c r="W191" s="105">
        <f t="shared" si="54"/>
        <v>0</v>
      </c>
      <c r="X191" s="105">
        <f t="shared" si="57"/>
        <v>0</v>
      </c>
      <c r="Y191" s="105">
        <f t="shared" si="55"/>
        <v>0</v>
      </c>
      <c r="Z191" s="105">
        <f t="shared" si="55"/>
        <v>0</v>
      </c>
      <c r="AA191" s="105">
        <f t="shared" si="55"/>
        <v>0</v>
      </c>
      <c r="AB191" s="105">
        <f t="shared" si="55"/>
        <v>0</v>
      </c>
      <c r="AC191" s="105">
        <f t="shared" si="55"/>
        <v>0</v>
      </c>
      <c r="AD191" s="105">
        <f t="shared" si="55"/>
        <v>0</v>
      </c>
      <c r="AE191" s="105">
        <f t="shared" si="55"/>
        <v>0</v>
      </c>
      <c r="AF191" s="105">
        <f t="shared" si="55"/>
        <v>0</v>
      </c>
      <c r="AG191" s="105">
        <f t="shared" si="55"/>
        <v>0</v>
      </c>
      <c r="AH191" s="105">
        <f t="shared" si="56"/>
        <v>0</v>
      </c>
    </row>
    <row r="192" spans="1:37" outlineLevel="2" x14ac:dyDescent="0.25">
      <c r="A192" s="103" t="str">
        <f t="shared" si="52"/>
        <v>VashonCommercial2YDFOOD1W</v>
      </c>
      <c r="B192" s="103" t="s">
        <v>431</v>
      </c>
      <c r="C192" s="103" t="s">
        <v>432</v>
      </c>
      <c r="D192" s="214">
        <v>0</v>
      </c>
      <c r="E192" s="214">
        <v>0</v>
      </c>
      <c r="F192" s="178"/>
      <c r="G192" s="178"/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  <c r="S192" s="129">
        <v>0</v>
      </c>
      <c r="T192" s="129">
        <f t="shared" si="53"/>
        <v>0</v>
      </c>
      <c r="V192" s="105">
        <f t="shared" si="54"/>
        <v>0</v>
      </c>
      <c r="W192" s="105">
        <f t="shared" si="54"/>
        <v>0</v>
      </c>
      <c r="X192" s="105">
        <f t="shared" si="57"/>
        <v>0</v>
      </c>
      <c r="Y192" s="105">
        <f t="shared" si="55"/>
        <v>0</v>
      </c>
      <c r="Z192" s="105">
        <f t="shared" si="55"/>
        <v>0</v>
      </c>
      <c r="AA192" s="105">
        <f t="shared" si="55"/>
        <v>0</v>
      </c>
      <c r="AB192" s="105">
        <f t="shared" si="55"/>
        <v>0</v>
      </c>
      <c r="AC192" s="105">
        <f t="shared" si="55"/>
        <v>0</v>
      </c>
      <c r="AD192" s="105">
        <f t="shared" si="55"/>
        <v>0</v>
      </c>
      <c r="AE192" s="105">
        <f t="shared" si="55"/>
        <v>0</v>
      </c>
      <c r="AF192" s="105">
        <f t="shared" si="55"/>
        <v>0</v>
      </c>
      <c r="AG192" s="105">
        <f t="shared" si="55"/>
        <v>0</v>
      </c>
      <c r="AH192" s="105">
        <f t="shared" si="56"/>
        <v>0</v>
      </c>
    </row>
    <row r="193" spans="1:34" outlineLevel="2" x14ac:dyDescent="0.25">
      <c r="A193" s="103" t="str">
        <f t="shared" si="52"/>
        <v>VashonCommercial2YDOCC1W</v>
      </c>
      <c r="B193" s="103" t="s">
        <v>433</v>
      </c>
      <c r="C193" s="103" t="s">
        <v>434</v>
      </c>
      <c r="D193" s="214">
        <v>0</v>
      </c>
      <c r="E193" s="214">
        <v>0</v>
      </c>
      <c r="F193" s="178"/>
      <c r="G193" s="178"/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  <c r="S193" s="129">
        <v>0</v>
      </c>
      <c r="T193" s="129">
        <f t="shared" si="53"/>
        <v>0</v>
      </c>
      <c r="V193" s="105">
        <f t="shared" si="54"/>
        <v>0</v>
      </c>
      <c r="W193" s="105">
        <f t="shared" si="54"/>
        <v>0</v>
      </c>
      <c r="X193" s="105">
        <f t="shared" si="57"/>
        <v>0</v>
      </c>
      <c r="Y193" s="105">
        <f t="shared" si="55"/>
        <v>0</v>
      </c>
      <c r="Z193" s="105">
        <f t="shared" si="55"/>
        <v>0</v>
      </c>
      <c r="AA193" s="105">
        <f t="shared" si="55"/>
        <v>0</v>
      </c>
      <c r="AB193" s="105">
        <f t="shared" si="55"/>
        <v>0</v>
      </c>
      <c r="AC193" s="105">
        <f t="shared" si="55"/>
        <v>0</v>
      </c>
      <c r="AD193" s="105">
        <f t="shared" si="55"/>
        <v>0</v>
      </c>
      <c r="AE193" s="105">
        <f t="shared" si="55"/>
        <v>0</v>
      </c>
      <c r="AF193" s="105">
        <f t="shared" si="55"/>
        <v>0</v>
      </c>
      <c r="AG193" s="105">
        <f t="shared" si="55"/>
        <v>0</v>
      </c>
      <c r="AH193" s="105">
        <f t="shared" si="56"/>
        <v>0</v>
      </c>
    </row>
    <row r="194" spans="1:34" outlineLevel="2" x14ac:dyDescent="0.25">
      <c r="A194" s="103" t="str">
        <f t="shared" si="52"/>
        <v>VashonCommercial2YDOCC2W</v>
      </c>
      <c r="B194" s="103" t="s">
        <v>435</v>
      </c>
      <c r="C194" s="103" t="s">
        <v>436</v>
      </c>
      <c r="D194" s="214">
        <v>0</v>
      </c>
      <c r="E194" s="214">
        <v>0</v>
      </c>
      <c r="F194" s="178"/>
      <c r="G194" s="178"/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  <c r="S194" s="129">
        <v>0</v>
      </c>
      <c r="T194" s="129">
        <f t="shared" si="53"/>
        <v>0</v>
      </c>
      <c r="V194" s="105">
        <f t="shared" si="54"/>
        <v>0</v>
      </c>
      <c r="W194" s="105">
        <f t="shared" si="54"/>
        <v>0</v>
      </c>
      <c r="X194" s="105">
        <f t="shared" si="57"/>
        <v>0</v>
      </c>
      <c r="Y194" s="105">
        <f t="shared" si="55"/>
        <v>0</v>
      </c>
      <c r="Z194" s="105">
        <f t="shared" si="55"/>
        <v>0</v>
      </c>
      <c r="AA194" s="105">
        <f t="shared" si="55"/>
        <v>0</v>
      </c>
      <c r="AB194" s="105">
        <f t="shared" si="55"/>
        <v>0</v>
      </c>
      <c r="AC194" s="105">
        <f t="shared" si="55"/>
        <v>0</v>
      </c>
      <c r="AD194" s="105">
        <f t="shared" si="55"/>
        <v>0</v>
      </c>
      <c r="AE194" s="105">
        <f t="shared" si="55"/>
        <v>0</v>
      </c>
      <c r="AF194" s="105">
        <f t="shared" si="55"/>
        <v>0</v>
      </c>
      <c r="AG194" s="105">
        <f t="shared" si="55"/>
        <v>0</v>
      </c>
      <c r="AH194" s="105">
        <f t="shared" si="56"/>
        <v>0</v>
      </c>
    </row>
    <row r="195" spans="1:34" outlineLevel="2" x14ac:dyDescent="0.25">
      <c r="A195" s="103" t="str">
        <f t="shared" si="52"/>
        <v>VashonCommercial2YDOCC3W</v>
      </c>
      <c r="B195" s="103" t="s">
        <v>437</v>
      </c>
      <c r="C195" s="103" t="s">
        <v>438</v>
      </c>
      <c r="D195" s="214">
        <v>0</v>
      </c>
      <c r="E195" s="214">
        <v>0</v>
      </c>
      <c r="F195" s="178"/>
      <c r="G195" s="178"/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  <c r="S195" s="129">
        <v>0</v>
      </c>
      <c r="T195" s="129">
        <f t="shared" si="53"/>
        <v>0</v>
      </c>
      <c r="V195" s="105">
        <f t="shared" si="54"/>
        <v>0</v>
      </c>
      <c r="W195" s="105">
        <f t="shared" si="54"/>
        <v>0</v>
      </c>
      <c r="X195" s="105">
        <f t="shared" si="57"/>
        <v>0</v>
      </c>
      <c r="Y195" s="105">
        <f t="shared" si="55"/>
        <v>0</v>
      </c>
      <c r="Z195" s="105">
        <f t="shared" si="55"/>
        <v>0</v>
      </c>
      <c r="AA195" s="105">
        <f t="shared" si="55"/>
        <v>0</v>
      </c>
      <c r="AB195" s="105">
        <f t="shared" si="55"/>
        <v>0</v>
      </c>
      <c r="AC195" s="105">
        <f t="shared" si="55"/>
        <v>0</v>
      </c>
      <c r="AD195" s="105">
        <f t="shared" si="55"/>
        <v>0</v>
      </c>
      <c r="AE195" s="105">
        <f t="shared" si="55"/>
        <v>0</v>
      </c>
      <c r="AF195" s="105">
        <f t="shared" si="55"/>
        <v>0</v>
      </c>
      <c r="AG195" s="105">
        <f t="shared" si="55"/>
        <v>0</v>
      </c>
      <c r="AH195" s="105">
        <f t="shared" si="56"/>
        <v>0</v>
      </c>
    </row>
    <row r="196" spans="1:34" outlineLevel="2" x14ac:dyDescent="0.25">
      <c r="A196" s="103" t="str">
        <f t="shared" si="52"/>
        <v>VashonCommercial2YDOCC4W</v>
      </c>
      <c r="B196" s="103" t="s">
        <v>439</v>
      </c>
      <c r="C196" s="103" t="s">
        <v>440</v>
      </c>
      <c r="D196" s="214">
        <v>0</v>
      </c>
      <c r="E196" s="214">
        <v>0</v>
      </c>
      <c r="F196" s="178"/>
      <c r="G196" s="178"/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  <c r="S196" s="129">
        <v>0</v>
      </c>
      <c r="T196" s="129">
        <f t="shared" si="53"/>
        <v>0</v>
      </c>
      <c r="V196" s="105">
        <f t="shared" si="54"/>
        <v>0</v>
      </c>
      <c r="W196" s="105">
        <f t="shared" si="54"/>
        <v>0</v>
      </c>
      <c r="X196" s="105">
        <f t="shared" si="57"/>
        <v>0</v>
      </c>
      <c r="Y196" s="105">
        <f t="shared" si="55"/>
        <v>0</v>
      </c>
      <c r="Z196" s="105">
        <f t="shared" si="55"/>
        <v>0</v>
      </c>
      <c r="AA196" s="105">
        <f t="shared" si="55"/>
        <v>0</v>
      </c>
      <c r="AB196" s="105">
        <f t="shared" si="55"/>
        <v>0</v>
      </c>
      <c r="AC196" s="105">
        <f t="shared" si="55"/>
        <v>0</v>
      </c>
      <c r="AD196" s="105">
        <f t="shared" si="55"/>
        <v>0</v>
      </c>
      <c r="AE196" s="105">
        <f t="shared" si="55"/>
        <v>0</v>
      </c>
      <c r="AF196" s="105">
        <f t="shared" si="55"/>
        <v>0</v>
      </c>
      <c r="AG196" s="105">
        <f t="shared" si="55"/>
        <v>0</v>
      </c>
      <c r="AH196" s="105">
        <f t="shared" si="56"/>
        <v>0</v>
      </c>
    </row>
    <row r="197" spans="1:34" outlineLevel="2" x14ac:dyDescent="0.25">
      <c r="A197" s="103" t="str">
        <f t="shared" si="52"/>
        <v>VashonCommercial2YDOCCEW</v>
      </c>
      <c r="B197" s="103" t="s">
        <v>441</v>
      </c>
      <c r="C197" s="103" t="s">
        <v>442</v>
      </c>
      <c r="D197" s="214">
        <v>0</v>
      </c>
      <c r="E197" s="214">
        <v>0</v>
      </c>
      <c r="F197" s="178"/>
      <c r="G197" s="178"/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  <c r="S197" s="129">
        <v>0</v>
      </c>
      <c r="T197" s="129">
        <f t="shared" si="53"/>
        <v>0</v>
      </c>
      <c r="V197" s="105">
        <f t="shared" si="54"/>
        <v>0</v>
      </c>
      <c r="W197" s="105">
        <f t="shared" si="54"/>
        <v>0</v>
      </c>
      <c r="X197" s="105">
        <f t="shared" si="57"/>
        <v>0</v>
      </c>
      <c r="Y197" s="105">
        <f t="shared" si="55"/>
        <v>0</v>
      </c>
      <c r="Z197" s="105">
        <f t="shared" si="55"/>
        <v>0</v>
      </c>
      <c r="AA197" s="105">
        <f t="shared" si="55"/>
        <v>0</v>
      </c>
      <c r="AB197" s="105">
        <f t="shared" si="55"/>
        <v>0</v>
      </c>
      <c r="AC197" s="105">
        <f t="shared" si="55"/>
        <v>0</v>
      </c>
      <c r="AD197" s="105">
        <f t="shared" si="55"/>
        <v>0</v>
      </c>
      <c r="AE197" s="105">
        <f t="shared" si="55"/>
        <v>0</v>
      </c>
      <c r="AF197" s="105">
        <f t="shared" si="55"/>
        <v>0</v>
      </c>
      <c r="AG197" s="105">
        <f t="shared" si="55"/>
        <v>0</v>
      </c>
      <c r="AH197" s="105">
        <f t="shared" si="56"/>
        <v>0</v>
      </c>
    </row>
    <row r="198" spans="1:34" outlineLevel="2" x14ac:dyDescent="0.25">
      <c r="A198" s="103" t="str">
        <f t="shared" si="52"/>
        <v>VashonCommercial64FOOD1W</v>
      </c>
      <c r="B198" s="103" t="s">
        <v>443</v>
      </c>
      <c r="C198" s="103" t="s">
        <v>444</v>
      </c>
      <c r="D198" s="214">
        <v>0</v>
      </c>
      <c r="E198" s="214">
        <v>0</v>
      </c>
      <c r="F198" s="178"/>
      <c r="G198" s="178"/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  <c r="S198" s="129">
        <v>0</v>
      </c>
      <c r="T198" s="129">
        <f t="shared" si="53"/>
        <v>0</v>
      </c>
      <c r="V198" s="105">
        <f t="shared" si="54"/>
        <v>0</v>
      </c>
      <c r="W198" s="105">
        <f t="shared" si="54"/>
        <v>0</v>
      </c>
      <c r="X198" s="105">
        <f t="shared" si="57"/>
        <v>0</v>
      </c>
      <c r="Y198" s="105">
        <f t="shared" si="55"/>
        <v>0</v>
      </c>
      <c r="Z198" s="105">
        <f t="shared" si="55"/>
        <v>0</v>
      </c>
      <c r="AA198" s="105">
        <f t="shared" si="55"/>
        <v>0</v>
      </c>
      <c r="AB198" s="105">
        <f t="shared" si="55"/>
        <v>0</v>
      </c>
      <c r="AC198" s="105">
        <f t="shared" si="55"/>
        <v>0</v>
      </c>
      <c r="AD198" s="105">
        <f t="shared" si="55"/>
        <v>0</v>
      </c>
      <c r="AE198" s="105">
        <f t="shared" si="55"/>
        <v>0</v>
      </c>
      <c r="AF198" s="105">
        <f t="shared" si="55"/>
        <v>0</v>
      </c>
      <c r="AG198" s="105">
        <f t="shared" si="55"/>
        <v>0</v>
      </c>
      <c r="AH198" s="105">
        <f t="shared" si="56"/>
        <v>0</v>
      </c>
    </row>
    <row r="199" spans="1:34" outlineLevel="2" x14ac:dyDescent="0.25">
      <c r="A199" s="103" t="str">
        <f t="shared" si="52"/>
        <v>VashonCommercial6YDCOM1W</v>
      </c>
      <c r="B199" s="103" t="s">
        <v>445</v>
      </c>
      <c r="C199" s="103" t="s">
        <v>446</v>
      </c>
      <c r="D199" s="214">
        <v>0</v>
      </c>
      <c r="E199" s="214">
        <v>0</v>
      </c>
      <c r="F199" s="178"/>
      <c r="G199" s="178"/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  <c r="S199" s="129">
        <v>0</v>
      </c>
      <c r="T199" s="129">
        <f t="shared" si="53"/>
        <v>0</v>
      </c>
      <c r="V199" s="105">
        <f t="shared" si="54"/>
        <v>0</v>
      </c>
      <c r="W199" s="105">
        <f t="shared" si="54"/>
        <v>0</v>
      </c>
      <c r="X199" s="105">
        <f t="shared" si="57"/>
        <v>0</v>
      </c>
      <c r="Y199" s="105">
        <f t="shared" si="55"/>
        <v>0</v>
      </c>
      <c r="Z199" s="105">
        <f t="shared" si="55"/>
        <v>0</v>
      </c>
      <c r="AA199" s="105">
        <f t="shared" si="55"/>
        <v>0</v>
      </c>
      <c r="AB199" s="105">
        <f t="shared" si="55"/>
        <v>0</v>
      </c>
      <c r="AC199" s="105">
        <f t="shared" si="55"/>
        <v>0</v>
      </c>
      <c r="AD199" s="105">
        <f t="shared" si="55"/>
        <v>0</v>
      </c>
      <c r="AE199" s="105">
        <f t="shared" si="55"/>
        <v>0</v>
      </c>
      <c r="AF199" s="105">
        <f t="shared" si="55"/>
        <v>0</v>
      </c>
      <c r="AG199" s="105">
        <f t="shared" si="55"/>
        <v>0</v>
      </c>
      <c r="AH199" s="105">
        <f t="shared" si="56"/>
        <v>0</v>
      </c>
    </row>
    <row r="200" spans="1:34" outlineLevel="2" x14ac:dyDescent="0.25">
      <c r="A200" s="103" t="str">
        <f t="shared" si="52"/>
        <v>VashonCommercial6YDCOM2W</v>
      </c>
      <c r="B200" s="103" t="s">
        <v>447</v>
      </c>
      <c r="C200" s="103" t="s">
        <v>448</v>
      </c>
      <c r="D200" s="214">
        <v>0</v>
      </c>
      <c r="E200" s="214">
        <v>0</v>
      </c>
      <c r="F200" s="178"/>
      <c r="G200" s="178"/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  <c r="S200" s="129">
        <v>0</v>
      </c>
      <c r="T200" s="129">
        <f t="shared" si="53"/>
        <v>0</v>
      </c>
      <c r="V200" s="105">
        <f t="shared" si="54"/>
        <v>0</v>
      </c>
      <c r="W200" s="105">
        <f t="shared" si="54"/>
        <v>0</v>
      </c>
      <c r="X200" s="105">
        <f t="shared" si="57"/>
        <v>0</v>
      </c>
      <c r="Y200" s="105">
        <f t="shared" si="55"/>
        <v>0</v>
      </c>
      <c r="Z200" s="105">
        <f t="shared" si="55"/>
        <v>0</v>
      </c>
      <c r="AA200" s="105">
        <f t="shared" si="55"/>
        <v>0</v>
      </c>
      <c r="AB200" s="105">
        <f t="shared" si="55"/>
        <v>0</v>
      </c>
      <c r="AC200" s="105">
        <f t="shared" si="55"/>
        <v>0</v>
      </c>
      <c r="AD200" s="105">
        <f t="shared" si="55"/>
        <v>0</v>
      </c>
      <c r="AE200" s="105">
        <f t="shared" si="55"/>
        <v>0</v>
      </c>
      <c r="AF200" s="105">
        <f t="shared" si="55"/>
        <v>0</v>
      </c>
      <c r="AG200" s="105">
        <f t="shared" si="55"/>
        <v>0</v>
      </c>
      <c r="AH200" s="105">
        <f t="shared" si="56"/>
        <v>0</v>
      </c>
    </row>
    <row r="201" spans="1:34" outlineLevel="2" x14ac:dyDescent="0.25">
      <c r="A201" s="103" t="str">
        <f t="shared" si="52"/>
        <v>VashonCommercial6YDCOM3W</v>
      </c>
      <c r="B201" s="103" t="s">
        <v>449</v>
      </c>
      <c r="C201" s="103" t="s">
        <v>450</v>
      </c>
      <c r="D201" s="214">
        <v>0</v>
      </c>
      <c r="E201" s="214">
        <v>0</v>
      </c>
      <c r="F201" s="178"/>
      <c r="G201" s="178"/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  <c r="S201" s="129">
        <v>0</v>
      </c>
      <c r="T201" s="129">
        <f t="shared" si="53"/>
        <v>0</v>
      </c>
      <c r="V201" s="105">
        <f t="shared" ref="V201:W217" si="58">+IFERROR(H201/$D201,0)</f>
        <v>0</v>
      </c>
      <c r="W201" s="105">
        <f t="shared" si="58"/>
        <v>0</v>
      </c>
      <c r="X201" s="105">
        <f t="shared" si="57"/>
        <v>0</v>
      </c>
      <c r="Y201" s="105">
        <f t="shared" si="57"/>
        <v>0</v>
      </c>
      <c r="Z201" s="105">
        <f t="shared" si="57"/>
        <v>0</v>
      </c>
      <c r="AA201" s="105">
        <f t="shared" si="57"/>
        <v>0</v>
      </c>
      <c r="AB201" s="105">
        <f t="shared" si="57"/>
        <v>0</v>
      </c>
      <c r="AC201" s="105">
        <f t="shared" si="57"/>
        <v>0</v>
      </c>
      <c r="AD201" s="105">
        <f t="shared" si="57"/>
        <v>0</v>
      </c>
      <c r="AE201" s="105">
        <f t="shared" si="57"/>
        <v>0</v>
      </c>
      <c r="AF201" s="105">
        <f t="shared" si="57"/>
        <v>0</v>
      </c>
      <c r="AG201" s="105">
        <f t="shared" si="57"/>
        <v>0</v>
      </c>
      <c r="AH201" s="105">
        <f t="shared" si="56"/>
        <v>0</v>
      </c>
    </row>
    <row r="202" spans="1:34" outlineLevel="2" x14ac:dyDescent="0.25">
      <c r="A202" s="103" t="str">
        <f t="shared" si="52"/>
        <v>VashonCommercial6YDCOM4W</v>
      </c>
      <c r="B202" s="103" t="s">
        <v>451</v>
      </c>
      <c r="C202" s="103" t="s">
        <v>452</v>
      </c>
      <c r="D202" s="214">
        <v>0</v>
      </c>
      <c r="E202" s="214">
        <v>0</v>
      </c>
      <c r="F202" s="178"/>
      <c r="G202" s="178"/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  <c r="S202" s="129">
        <v>0</v>
      </c>
      <c r="T202" s="129">
        <f t="shared" si="53"/>
        <v>0</v>
      </c>
      <c r="V202" s="105">
        <f t="shared" si="58"/>
        <v>0</v>
      </c>
      <c r="W202" s="105">
        <f t="shared" si="58"/>
        <v>0</v>
      </c>
      <c r="X202" s="105">
        <f t="shared" si="57"/>
        <v>0</v>
      </c>
      <c r="Y202" s="105">
        <f t="shared" si="57"/>
        <v>0</v>
      </c>
      <c r="Z202" s="105">
        <f t="shared" si="57"/>
        <v>0</v>
      </c>
      <c r="AA202" s="105">
        <f t="shared" si="57"/>
        <v>0</v>
      </c>
      <c r="AB202" s="105">
        <f t="shared" si="57"/>
        <v>0</v>
      </c>
      <c r="AC202" s="105">
        <f t="shared" si="57"/>
        <v>0</v>
      </c>
      <c r="AD202" s="105">
        <f t="shared" si="57"/>
        <v>0</v>
      </c>
      <c r="AE202" s="105">
        <f t="shared" si="57"/>
        <v>0</v>
      </c>
      <c r="AF202" s="105">
        <f t="shared" si="57"/>
        <v>0</v>
      </c>
      <c r="AG202" s="105">
        <f t="shared" si="57"/>
        <v>0</v>
      </c>
      <c r="AH202" s="105">
        <f t="shared" si="56"/>
        <v>0</v>
      </c>
    </row>
    <row r="203" spans="1:34" outlineLevel="2" x14ac:dyDescent="0.25">
      <c r="A203" s="103" t="str">
        <f t="shared" si="52"/>
        <v>VashonCommercial6YDCOM5W</v>
      </c>
      <c r="B203" s="103" t="s">
        <v>453</v>
      </c>
      <c r="C203" s="103" t="s">
        <v>454</v>
      </c>
      <c r="D203" s="214">
        <v>0</v>
      </c>
      <c r="E203" s="214">
        <v>0</v>
      </c>
      <c r="F203" s="178"/>
      <c r="G203" s="178"/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  <c r="S203" s="129">
        <v>0</v>
      </c>
      <c r="T203" s="129">
        <f t="shared" si="53"/>
        <v>0</v>
      </c>
      <c r="V203" s="105">
        <f t="shared" si="58"/>
        <v>0</v>
      </c>
      <c r="W203" s="105">
        <f t="shared" si="58"/>
        <v>0</v>
      </c>
      <c r="X203" s="105">
        <f t="shared" si="57"/>
        <v>0</v>
      </c>
      <c r="Y203" s="105">
        <f t="shared" si="57"/>
        <v>0</v>
      </c>
      <c r="Z203" s="105">
        <f t="shared" si="57"/>
        <v>0</v>
      </c>
      <c r="AA203" s="105">
        <f t="shared" si="57"/>
        <v>0</v>
      </c>
      <c r="AB203" s="105">
        <f t="shared" si="57"/>
        <v>0</v>
      </c>
      <c r="AC203" s="105">
        <f t="shared" si="57"/>
        <v>0</v>
      </c>
      <c r="AD203" s="105">
        <f t="shared" si="57"/>
        <v>0</v>
      </c>
      <c r="AE203" s="105">
        <f t="shared" si="57"/>
        <v>0</v>
      </c>
      <c r="AF203" s="105">
        <f t="shared" si="57"/>
        <v>0</v>
      </c>
      <c r="AG203" s="105">
        <f t="shared" si="57"/>
        <v>0</v>
      </c>
      <c r="AH203" s="105">
        <f t="shared" si="56"/>
        <v>0</v>
      </c>
    </row>
    <row r="204" spans="1:34" outlineLevel="2" x14ac:dyDescent="0.25">
      <c r="A204" s="103" t="str">
        <f t="shared" si="52"/>
        <v>VashonCommercial6YDCOMEW</v>
      </c>
      <c r="B204" s="103" t="s">
        <v>455</v>
      </c>
      <c r="C204" s="103" t="s">
        <v>456</v>
      </c>
      <c r="D204" s="214">
        <v>0</v>
      </c>
      <c r="E204" s="214">
        <v>0</v>
      </c>
      <c r="F204" s="178"/>
      <c r="G204" s="178"/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  <c r="S204" s="129">
        <v>0</v>
      </c>
      <c r="T204" s="129">
        <f t="shared" si="53"/>
        <v>0</v>
      </c>
      <c r="V204" s="105">
        <f t="shared" si="58"/>
        <v>0</v>
      </c>
      <c r="W204" s="105">
        <f t="shared" si="58"/>
        <v>0</v>
      </c>
      <c r="X204" s="105">
        <f t="shared" si="57"/>
        <v>0</v>
      </c>
      <c r="Y204" s="105">
        <f t="shared" si="57"/>
        <v>0</v>
      </c>
      <c r="Z204" s="105">
        <f t="shared" si="57"/>
        <v>0</v>
      </c>
      <c r="AA204" s="105">
        <f t="shared" si="57"/>
        <v>0</v>
      </c>
      <c r="AB204" s="105">
        <f t="shared" si="57"/>
        <v>0</v>
      </c>
      <c r="AC204" s="105">
        <f t="shared" si="57"/>
        <v>0</v>
      </c>
      <c r="AD204" s="105">
        <f t="shared" si="57"/>
        <v>0</v>
      </c>
      <c r="AE204" s="105">
        <f t="shared" si="57"/>
        <v>0</v>
      </c>
      <c r="AF204" s="105">
        <f t="shared" si="57"/>
        <v>0</v>
      </c>
      <c r="AG204" s="105">
        <f t="shared" si="57"/>
        <v>0</v>
      </c>
      <c r="AH204" s="105">
        <f t="shared" si="56"/>
        <v>0</v>
      </c>
    </row>
    <row r="205" spans="1:34" outlineLevel="2" x14ac:dyDescent="0.25">
      <c r="A205" s="103" t="str">
        <f t="shared" si="52"/>
        <v>VashonCommercial6YDOCC1W</v>
      </c>
      <c r="B205" s="103" t="s">
        <v>457</v>
      </c>
      <c r="C205" s="103" t="s">
        <v>458</v>
      </c>
      <c r="D205" s="214">
        <v>0</v>
      </c>
      <c r="E205" s="214">
        <v>0</v>
      </c>
      <c r="F205" s="178"/>
      <c r="G205" s="178"/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  <c r="S205" s="129">
        <v>0</v>
      </c>
      <c r="T205" s="129">
        <f t="shared" si="53"/>
        <v>0</v>
      </c>
      <c r="V205" s="105">
        <f t="shared" si="58"/>
        <v>0</v>
      </c>
      <c r="W205" s="105">
        <f t="shared" si="58"/>
        <v>0</v>
      </c>
      <c r="X205" s="105">
        <f t="shared" si="57"/>
        <v>0</v>
      </c>
      <c r="Y205" s="105">
        <f t="shared" si="57"/>
        <v>0</v>
      </c>
      <c r="Z205" s="105">
        <f t="shared" si="57"/>
        <v>0</v>
      </c>
      <c r="AA205" s="105">
        <f t="shared" si="57"/>
        <v>0</v>
      </c>
      <c r="AB205" s="105">
        <f t="shared" si="57"/>
        <v>0</v>
      </c>
      <c r="AC205" s="105">
        <f t="shared" si="57"/>
        <v>0</v>
      </c>
      <c r="AD205" s="105">
        <f t="shared" si="57"/>
        <v>0</v>
      </c>
      <c r="AE205" s="105">
        <f t="shared" si="57"/>
        <v>0</v>
      </c>
      <c r="AF205" s="105">
        <f t="shared" si="57"/>
        <v>0</v>
      </c>
      <c r="AG205" s="105">
        <f t="shared" si="57"/>
        <v>0</v>
      </c>
      <c r="AH205" s="105">
        <f t="shared" si="56"/>
        <v>0</v>
      </c>
    </row>
    <row r="206" spans="1:34" outlineLevel="2" x14ac:dyDescent="0.25">
      <c r="A206" s="103" t="str">
        <f t="shared" si="52"/>
        <v>VashonCommercial6YDOCC2W</v>
      </c>
      <c r="B206" s="103" t="s">
        <v>459</v>
      </c>
      <c r="C206" s="103" t="s">
        <v>460</v>
      </c>
      <c r="D206" s="214">
        <v>0</v>
      </c>
      <c r="E206" s="214">
        <v>0</v>
      </c>
      <c r="F206" s="178"/>
      <c r="G206" s="178"/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  <c r="S206" s="129">
        <v>0</v>
      </c>
      <c r="T206" s="129">
        <f t="shared" si="53"/>
        <v>0</v>
      </c>
      <c r="V206" s="105">
        <f t="shared" si="58"/>
        <v>0</v>
      </c>
      <c r="W206" s="105">
        <f t="shared" si="58"/>
        <v>0</v>
      </c>
      <c r="X206" s="105">
        <f t="shared" si="57"/>
        <v>0</v>
      </c>
      <c r="Y206" s="105">
        <f t="shared" si="57"/>
        <v>0</v>
      </c>
      <c r="Z206" s="105">
        <f t="shared" si="57"/>
        <v>0</v>
      </c>
      <c r="AA206" s="105">
        <f t="shared" si="57"/>
        <v>0</v>
      </c>
      <c r="AB206" s="105">
        <f t="shared" si="57"/>
        <v>0</v>
      </c>
      <c r="AC206" s="105">
        <f t="shared" si="57"/>
        <v>0</v>
      </c>
      <c r="AD206" s="105">
        <f t="shared" si="57"/>
        <v>0</v>
      </c>
      <c r="AE206" s="105">
        <f t="shared" si="57"/>
        <v>0</v>
      </c>
      <c r="AF206" s="105">
        <f t="shared" si="57"/>
        <v>0</v>
      </c>
      <c r="AG206" s="105">
        <f t="shared" si="57"/>
        <v>0</v>
      </c>
      <c r="AH206" s="105">
        <f t="shared" si="56"/>
        <v>0</v>
      </c>
    </row>
    <row r="207" spans="1:34" outlineLevel="2" x14ac:dyDescent="0.25">
      <c r="A207" s="103" t="str">
        <f t="shared" si="52"/>
        <v>VashonCommercial6YDOCC3W</v>
      </c>
      <c r="B207" s="103" t="s">
        <v>461</v>
      </c>
      <c r="C207" s="103" t="s">
        <v>462</v>
      </c>
      <c r="D207" s="214">
        <v>0</v>
      </c>
      <c r="E207" s="214">
        <v>0</v>
      </c>
      <c r="F207" s="178"/>
      <c r="G207" s="178"/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  <c r="S207" s="129">
        <v>0</v>
      </c>
      <c r="T207" s="129">
        <f t="shared" si="53"/>
        <v>0</v>
      </c>
      <c r="V207" s="105">
        <f t="shared" si="58"/>
        <v>0</v>
      </c>
      <c r="W207" s="105">
        <f t="shared" si="58"/>
        <v>0</v>
      </c>
      <c r="X207" s="105">
        <f t="shared" si="57"/>
        <v>0</v>
      </c>
      <c r="Y207" s="105">
        <f t="shared" si="57"/>
        <v>0</v>
      </c>
      <c r="Z207" s="105">
        <f t="shared" si="57"/>
        <v>0</v>
      </c>
      <c r="AA207" s="105">
        <f t="shared" si="57"/>
        <v>0</v>
      </c>
      <c r="AB207" s="105">
        <f t="shared" si="57"/>
        <v>0</v>
      </c>
      <c r="AC207" s="105">
        <f t="shared" si="57"/>
        <v>0</v>
      </c>
      <c r="AD207" s="105">
        <f t="shared" si="57"/>
        <v>0</v>
      </c>
      <c r="AE207" s="105">
        <f t="shared" si="57"/>
        <v>0</v>
      </c>
      <c r="AF207" s="105">
        <f t="shared" si="57"/>
        <v>0</v>
      </c>
      <c r="AG207" s="105">
        <f t="shared" si="57"/>
        <v>0</v>
      </c>
      <c r="AH207" s="105">
        <f t="shared" si="56"/>
        <v>0</v>
      </c>
    </row>
    <row r="208" spans="1:34" outlineLevel="2" x14ac:dyDescent="0.25">
      <c r="A208" s="103" t="str">
        <f t="shared" si="52"/>
        <v>VashonCommercial6YDOCC4W</v>
      </c>
      <c r="B208" s="103" t="s">
        <v>463</v>
      </c>
      <c r="C208" s="103" t="s">
        <v>464</v>
      </c>
      <c r="D208" s="214">
        <v>0</v>
      </c>
      <c r="E208" s="214">
        <v>0</v>
      </c>
      <c r="F208" s="178"/>
      <c r="G208" s="178"/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  <c r="S208" s="129">
        <v>0</v>
      </c>
      <c r="T208" s="129">
        <f t="shared" si="53"/>
        <v>0</v>
      </c>
      <c r="V208" s="105">
        <f t="shared" si="58"/>
        <v>0</v>
      </c>
      <c r="W208" s="105">
        <f t="shared" si="58"/>
        <v>0</v>
      </c>
      <c r="X208" s="105">
        <f t="shared" si="57"/>
        <v>0</v>
      </c>
      <c r="Y208" s="105">
        <f t="shared" si="57"/>
        <v>0</v>
      </c>
      <c r="Z208" s="105">
        <f t="shared" si="57"/>
        <v>0</v>
      </c>
      <c r="AA208" s="105">
        <f t="shared" si="57"/>
        <v>0</v>
      </c>
      <c r="AB208" s="105">
        <f t="shared" si="57"/>
        <v>0</v>
      </c>
      <c r="AC208" s="105">
        <f t="shared" si="57"/>
        <v>0</v>
      </c>
      <c r="AD208" s="105">
        <f t="shared" si="57"/>
        <v>0</v>
      </c>
      <c r="AE208" s="105">
        <f t="shared" si="57"/>
        <v>0</v>
      </c>
      <c r="AF208" s="105">
        <f t="shared" si="57"/>
        <v>0</v>
      </c>
      <c r="AG208" s="105">
        <f t="shared" si="57"/>
        <v>0</v>
      </c>
      <c r="AH208" s="105">
        <f t="shared" si="56"/>
        <v>0</v>
      </c>
    </row>
    <row r="209" spans="1:34" outlineLevel="2" x14ac:dyDescent="0.25">
      <c r="A209" s="103" t="str">
        <f t="shared" si="52"/>
        <v>VashonCommercial6YDOCC5W</v>
      </c>
      <c r="B209" s="103" t="s">
        <v>465</v>
      </c>
      <c r="C209" s="103" t="s">
        <v>466</v>
      </c>
      <c r="D209" s="214">
        <v>0</v>
      </c>
      <c r="E209" s="214">
        <v>0</v>
      </c>
      <c r="F209" s="178"/>
      <c r="G209" s="178"/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  <c r="S209" s="129">
        <v>0</v>
      </c>
      <c r="T209" s="129">
        <f t="shared" si="53"/>
        <v>0</v>
      </c>
      <c r="V209" s="105">
        <f t="shared" si="58"/>
        <v>0</v>
      </c>
      <c r="W209" s="105">
        <f t="shared" si="58"/>
        <v>0</v>
      </c>
      <c r="X209" s="105">
        <f t="shared" si="57"/>
        <v>0</v>
      </c>
      <c r="Y209" s="105">
        <f t="shared" si="57"/>
        <v>0</v>
      </c>
      <c r="Z209" s="105">
        <f t="shared" si="57"/>
        <v>0</v>
      </c>
      <c r="AA209" s="105">
        <f t="shared" si="57"/>
        <v>0</v>
      </c>
      <c r="AB209" s="105">
        <f t="shared" si="57"/>
        <v>0</v>
      </c>
      <c r="AC209" s="105">
        <f t="shared" si="57"/>
        <v>0</v>
      </c>
      <c r="AD209" s="105">
        <f t="shared" si="57"/>
        <v>0</v>
      </c>
      <c r="AE209" s="105">
        <f t="shared" si="57"/>
        <v>0</v>
      </c>
      <c r="AF209" s="105">
        <f t="shared" si="57"/>
        <v>0</v>
      </c>
      <c r="AG209" s="105">
        <f t="shared" si="57"/>
        <v>0</v>
      </c>
      <c r="AH209" s="105">
        <f t="shared" si="56"/>
        <v>0</v>
      </c>
    </row>
    <row r="210" spans="1:34" outlineLevel="2" x14ac:dyDescent="0.25">
      <c r="A210" s="103" t="str">
        <f t="shared" si="52"/>
        <v>VashonCommercial6YDOCCEW</v>
      </c>
      <c r="B210" s="103" t="s">
        <v>467</v>
      </c>
      <c r="C210" s="103" t="s">
        <v>468</v>
      </c>
      <c r="D210" s="214">
        <v>0</v>
      </c>
      <c r="E210" s="214">
        <v>0</v>
      </c>
      <c r="F210" s="178"/>
      <c r="G210" s="178"/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  <c r="S210" s="129">
        <v>0</v>
      </c>
      <c r="T210" s="129">
        <f t="shared" si="53"/>
        <v>0</v>
      </c>
      <c r="V210" s="105">
        <f t="shared" si="58"/>
        <v>0</v>
      </c>
      <c r="W210" s="105">
        <f t="shared" si="58"/>
        <v>0</v>
      </c>
      <c r="X210" s="105">
        <f t="shared" si="57"/>
        <v>0</v>
      </c>
      <c r="Y210" s="105">
        <f t="shared" si="57"/>
        <v>0</v>
      </c>
      <c r="Z210" s="105">
        <f t="shared" si="57"/>
        <v>0</v>
      </c>
      <c r="AA210" s="105">
        <f t="shared" si="57"/>
        <v>0</v>
      </c>
      <c r="AB210" s="105">
        <f t="shared" si="57"/>
        <v>0</v>
      </c>
      <c r="AC210" s="105">
        <f t="shared" si="57"/>
        <v>0</v>
      </c>
      <c r="AD210" s="105">
        <f t="shared" si="57"/>
        <v>0</v>
      </c>
      <c r="AE210" s="105">
        <f t="shared" si="57"/>
        <v>0</v>
      </c>
      <c r="AF210" s="105">
        <f t="shared" si="57"/>
        <v>0</v>
      </c>
      <c r="AG210" s="105">
        <f t="shared" si="57"/>
        <v>0</v>
      </c>
      <c r="AH210" s="105">
        <f t="shared" si="56"/>
        <v>0</v>
      </c>
    </row>
    <row r="211" spans="1:34" outlineLevel="2" x14ac:dyDescent="0.25">
      <c r="A211" s="103" t="str">
        <f t="shared" si="52"/>
        <v>VashonCommercial90COM1E</v>
      </c>
      <c r="B211" s="103" t="s">
        <v>469</v>
      </c>
      <c r="C211" s="103" t="s">
        <v>470</v>
      </c>
      <c r="D211" s="214">
        <v>0</v>
      </c>
      <c r="E211" s="214">
        <v>0</v>
      </c>
      <c r="F211" s="178"/>
      <c r="G211" s="178"/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  <c r="S211" s="129">
        <v>0</v>
      </c>
      <c r="T211" s="129">
        <f t="shared" si="53"/>
        <v>0</v>
      </c>
      <c r="V211" s="105">
        <f t="shared" si="58"/>
        <v>0</v>
      </c>
      <c r="W211" s="105">
        <f t="shared" si="58"/>
        <v>0</v>
      </c>
      <c r="X211" s="105">
        <f t="shared" si="57"/>
        <v>0</v>
      </c>
      <c r="Y211" s="105">
        <f t="shared" si="57"/>
        <v>0</v>
      </c>
      <c r="Z211" s="105">
        <f t="shared" si="57"/>
        <v>0</v>
      </c>
      <c r="AA211" s="105">
        <f t="shared" si="57"/>
        <v>0</v>
      </c>
      <c r="AB211" s="105">
        <f t="shared" si="57"/>
        <v>0</v>
      </c>
      <c r="AC211" s="105">
        <f t="shared" si="57"/>
        <v>0</v>
      </c>
      <c r="AD211" s="105">
        <f t="shared" si="57"/>
        <v>0</v>
      </c>
      <c r="AE211" s="105">
        <f t="shared" si="57"/>
        <v>0</v>
      </c>
      <c r="AF211" s="105">
        <f t="shared" si="57"/>
        <v>0</v>
      </c>
      <c r="AG211" s="105">
        <f t="shared" si="57"/>
        <v>0</v>
      </c>
      <c r="AH211" s="105">
        <f t="shared" si="56"/>
        <v>0</v>
      </c>
    </row>
    <row r="212" spans="1:34" outlineLevel="2" x14ac:dyDescent="0.25">
      <c r="A212" s="103" t="str">
        <f t="shared" si="52"/>
        <v>VashonCommercial90COM1W</v>
      </c>
      <c r="B212" s="103" t="s">
        <v>471</v>
      </c>
      <c r="C212" s="103" t="s">
        <v>472</v>
      </c>
      <c r="D212" s="214">
        <v>0</v>
      </c>
      <c r="E212" s="214">
        <v>0</v>
      </c>
      <c r="F212" s="178"/>
      <c r="G212" s="178"/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29">
        <v>0</v>
      </c>
      <c r="S212" s="129">
        <v>0</v>
      </c>
      <c r="T212" s="129">
        <f t="shared" si="53"/>
        <v>0</v>
      </c>
      <c r="V212" s="105">
        <f t="shared" si="58"/>
        <v>0</v>
      </c>
      <c r="W212" s="105">
        <f t="shared" si="58"/>
        <v>0</v>
      </c>
      <c r="X212" s="105">
        <f t="shared" si="57"/>
        <v>0</v>
      </c>
      <c r="Y212" s="105">
        <f t="shared" si="57"/>
        <v>0</v>
      </c>
      <c r="Z212" s="105">
        <f t="shared" si="57"/>
        <v>0</v>
      </c>
      <c r="AA212" s="105">
        <f t="shared" si="57"/>
        <v>0</v>
      </c>
      <c r="AB212" s="105">
        <f t="shared" si="57"/>
        <v>0</v>
      </c>
      <c r="AC212" s="105">
        <f t="shared" si="57"/>
        <v>0</v>
      </c>
      <c r="AD212" s="105">
        <f t="shared" si="57"/>
        <v>0</v>
      </c>
      <c r="AE212" s="105">
        <f t="shared" si="57"/>
        <v>0</v>
      </c>
      <c r="AF212" s="105">
        <f t="shared" si="57"/>
        <v>0</v>
      </c>
      <c r="AG212" s="105">
        <f t="shared" si="57"/>
        <v>0</v>
      </c>
      <c r="AH212" s="105">
        <f t="shared" si="56"/>
        <v>0</v>
      </c>
    </row>
    <row r="213" spans="1:34" outlineLevel="2" x14ac:dyDescent="0.25">
      <c r="A213" s="103" t="str">
        <f t="shared" si="52"/>
        <v>VashonCommercial90COM2W</v>
      </c>
      <c r="B213" s="103" t="s">
        <v>473</v>
      </c>
      <c r="C213" s="103" t="s">
        <v>474</v>
      </c>
      <c r="D213" s="214">
        <v>0</v>
      </c>
      <c r="E213" s="214">
        <v>0</v>
      </c>
      <c r="F213" s="178"/>
      <c r="G213" s="178"/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29">
        <v>0</v>
      </c>
      <c r="S213" s="129">
        <v>0</v>
      </c>
      <c r="T213" s="129">
        <f t="shared" si="53"/>
        <v>0</v>
      </c>
      <c r="V213" s="105">
        <f t="shared" si="58"/>
        <v>0</v>
      </c>
      <c r="W213" s="105">
        <f t="shared" si="58"/>
        <v>0</v>
      </c>
      <c r="X213" s="105">
        <f t="shared" si="57"/>
        <v>0</v>
      </c>
      <c r="Y213" s="105">
        <f t="shared" si="57"/>
        <v>0</v>
      </c>
      <c r="Z213" s="105">
        <f t="shared" si="57"/>
        <v>0</v>
      </c>
      <c r="AA213" s="105">
        <f t="shared" si="57"/>
        <v>0</v>
      </c>
      <c r="AB213" s="105">
        <f t="shared" si="57"/>
        <v>0</v>
      </c>
      <c r="AC213" s="105">
        <f t="shared" si="57"/>
        <v>0</v>
      </c>
      <c r="AD213" s="105">
        <f t="shared" si="57"/>
        <v>0</v>
      </c>
      <c r="AE213" s="105">
        <f t="shared" si="57"/>
        <v>0</v>
      </c>
      <c r="AF213" s="105">
        <f t="shared" si="57"/>
        <v>0</v>
      </c>
      <c r="AG213" s="105">
        <f t="shared" si="57"/>
        <v>0</v>
      </c>
      <c r="AH213" s="105">
        <f t="shared" si="56"/>
        <v>0</v>
      </c>
    </row>
    <row r="214" spans="1:34" outlineLevel="2" x14ac:dyDescent="0.25">
      <c r="A214" s="103" t="str">
        <f t="shared" si="52"/>
        <v>VashonCommercial90FOOD1E</v>
      </c>
      <c r="B214" s="103" t="s">
        <v>475</v>
      </c>
      <c r="C214" s="103" t="s">
        <v>476</v>
      </c>
      <c r="D214" s="214">
        <v>0</v>
      </c>
      <c r="E214" s="214">
        <v>0</v>
      </c>
      <c r="F214" s="178"/>
      <c r="G214" s="178"/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29">
        <v>0</v>
      </c>
      <c r="S214" s="129">
        <v>0</v>
      </c>
      <c r="T214" s="129">
        <f t="shared" si="53"/>
        <v>0</v>
      </c>
      <c r="V214" s="105">
        <f t="shared" si="58"/>
        <v>0</v>
      </c>
      <c r="W214" s="105">
        <f t="shared" si="58"/>
        <v>0</v>
      </c>
      <c r="X214" s="105">
        <f t="shared" si="57"/>
        <v>0</v>
      </c>
      <c r="Y214" s="105">
        <f t="shared" si="57"/>
        <v>0</v>
      </c>
      <c r="Z214" s="105">
        <f t="shared" si="57"/>
        <v>0</v>
      </c>
      <c r="AA214" s="105">
        <f t="shared" si="57"/>
        <v>0</v>
      </c>
      <c r="AB214" s="105">
        <f t="shared" si="57"/>
        <v>0</v>
      </c>
      <c r="AC214" s="105">
        <f t="shared" si="57"/>
        <v>0</v>
      </c>
      <c r="AD214" s="105">
        <f t="shared" si="57"/>
        <v>0</v>
      </c>
      <c r="AE214" s="105">
        <f t="shared" si="57"/>
        <v>0</v>
      </c>
      <c r="AF214" s="105">
        <f t="shared" si="57"/>
        <v>0</v>
      </c>
      <c r="AG214" s="105">
        <f t="shared" si="57"/>
        <v>0</v>
      </c>
      <c r="AH214" s="105">
        <f t="shared" si="56"/>
        <v>0</v>
      </c>
    </row>
    <row r="215" spans="1:34" outlineLevel="2" x14ac:dyDescent="0.25">
      <c r="A215" s="103" t="str">
        <f t="shared" si="52"/>
        <v>VashonCommercial96FOOD1W</v>
      </c>
      <c r="B215" s="103" t="s">
        <v>477</v>
      </c>
      <c r="C215" s="103" t="s">
        <v>478</v>
      </c>
      <c r="D215" s="214">
        <v>0</v>
      </c>
      <c r="E215" s="214">
        <v>0</v>
      </c>
      <c r="F215" s="178"/>
      <c r="G215" s="178"/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29">
        <v>0</v>
      </c>
      <c r="S215" s="129">
        <v>0</v>
      </c>
      <c r="T215" s="129">
        <f t="shared" si="53"/>
        <v>0</v>
      </c>
      <c r="V215" s="105">
        <f t="shared" si="58"/>
        <v>0</v>
      </c>
      <c r="W215" s="105">
        <f t="shared" si="58"/>
        <v>0</v>
      </c>
      <c r="X215" s="105">
        <f t="shared" si="57"/>
        <v>0</v>
      </c>
      <c r="Y215" s="105">
        <f t="shared" si="57"/>
        <v>0</v>
      </c>
      <c r="Z215" s="105">
        <f t="shared" si="57"/>
        <v>0</v>
      </c>
      <c r="AA215" s="105">
        <f t="shared" si="57"/>
        <v>0</v>
      </c>
      <c r="AB215" s="105">
        <f t="shared" si="57"/>
        <v>0</v>
      </c>
      <c r="AC215" s="105">
        <f t="shared" si="57"/>
        <v>0</v>
      </c>
      <c r="AD215" s="105">
        <f t="shared" si="57"/>
        <v>0</v>
      </c>
      <c r="AE215" s="105">
        <f t="shared" si="57"/>
        <v>0</v>
      </c>
      <c r="AF215" s="105">
        <f t="shared" si="57"/>
        <v>0</v>
      </c>
      <c r="AG215" s="105">
        <f t="shared" si="57"/>
        <v>0</v>
      </c>
      <c r="AH215" s="105">
        <f t="shared" si="56"/>
        <v>0</v>
      </c>
    </row>
    <row r="216" spans="1:34" outlineLevel="2" x14ac:dyDescent="0.25">
      <c r="A216" s="103" t="str">
        <f t="shared" si="52"/>
        <v>VashonCommercialRECYCOMPHR</v>
      </c>
      <c r="B216" s="103" t="s">
        <v>481</v>
      </c>
      <c r="C216" s="103" t="s">
        <v>482</v>
      </c>
      <c r="D216" s="214">
        <v>0</v>
      </c>
      <c r="E216" s="214">
        <v>0</v>
      </c>
      <c r="F216" s="178"/>
      <c r="G216" s="178"/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29">
        <v>0</v>
      </c>
      <c r="S216" s="129">
        <v>0</v>
      </c>
      <c r="T216" s="129">
        <f t="shared" si="53"/>
        <v>0</v>
      </c>
      <c r="V216" s="105">
        <f t="shared" si="58"/>
        <v>0</v>
      </c>
      <c r="W216" s="105">
        <f t="shared" si="58"/>
        <v>0</v>
      </c>
      <c r="X216" s="105">
        <f t="shared" si="57"/>
        <v>0</v>
      </c>
      <c r="Y216" s="105">
        <f t="shared" si="57"/>
        <v>0</v>
      </c>
      <c r="Z216" s="105">
        <f t="shared" si="57"/>
        <v>0</v>
      </c>
      <c r="AA216" s="105">
        <f t="shared" si="57"/>
        <v>0</v>
      </c>
      <c r="AB216" s="105">
        <f t="shared" si="57"/>
        <v>0</v>
      </c>
      <c r="AC216" s="105">
        <f t="shared" si="57"/>
        <v>0</v>
      </c>
      <c r="AD216" s="105">
        <f t="shared" si="57"/>
        <v>0</v>
      </c>
      <c r="AE216" s="105">
        <f t="shared" si="57"/>
        <v>0</v>
      </c>
      <c r="AF216" s="105">
        <f t="shared" si="57"/>
        <v>0</v>
      </c>
      <c r="AG216" s="105">
        <f t="shared" si="57"/>
        <v>0</v>
      </c>
      <c r="AH216" s="105">
        <f t="shared" si="56"/>
        <v>0</v>
      </c>
    </row>
    <row r="217" spans="1:34" outlineLevel="2" x14ac:dyDescent="0.25">
      <c r="A217" s="103" t="str">
        <f t="shared" si="52"/>
        <v>VashonCommercialRECYSVC</v>
      </c>
      <c r="B217" s="103" t="s">
        <v>479</v>
      </c>
      <c r="C217" s="103" t="s">
        <v>480</v>
      </c>
      <c r="D217" s="214">
        <v>0</v>
      </c>
      <c r="E217" s="214">
        <v>0</v>
      </c>
      <c r="F217" s="178"/>
      <c r="G217" s="178"/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29">
        <v>0</v>
      </c>
      <c r="S217" s="129">
        <v>0</v>
      </c>
      <c r="T217" s="129">
        <f t="shared" si="53"/>
        <v>0</v>
      </c>
      <c r="V217" s="105">
        <f t="shared" si="58"/>
        <v>0</v>
      </c>
      <c r="W217" s="105">
        <f t="shared" si="58"/>
        <v>0</v>
      </c>
      <c r="X217" s="105">
        <f t="shared" si="57"/>
        <v>0</v>
      </c>
      <c r="Y217" s="105">
        <f t="shared" si="57"/>
        <v>0</v>
      </c>
      <c r="Z217" s="105">
        <f t="shared" si="57"/>
        <v>0</v>
      </c>
      <c r="AA217" s="105">
        <f t="shared" si="57"/>
        <v>0</v>
      </c>
      <c r="AB217" s="105">
        <f t="shared" si="57"/>
        <v>0</v>
      </c>
      <c r="AC217" s="105">
        <f t="shared" si="57"/>
        <v>0</v>
      </c>
      <c r="AD217" s="105">
        <f t="shared" si="57"/>
        <v>0</v>
      </c>
      <c r="AE217" s="105">
        <f t="shared" si="57"/>
        <v>0</v>
      </c>
      <c r="AF217" s="105">
        <f t="shared" si="57"/>
        <v>0</v>
      </c>
      <c r="AG217" s="105">
        <f t="shared" si="57"/>
        <v>0</v>
      </c>
      <c r="AH217" s="105">
        <f t="shared" si="56"/>
        <v>0</v>
      </c>
    </row>
    <row r="218" spans="1:34" outlineLevel="1" x14ac:dyDescent="0.25">
      <c r="D218" s="214"/>
      <c r="E218" s="214"/>
      <c r="F218" s="178"/>
      <c r="G218" s="178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</row>
    <row r="219" spans="1:34" outlineLevel="1" x14ac:dyDescent="0.25">
      <c r="C219" s="135" t="s">
        <v>486</v>
      </c>
      <c r="D219" s="214"/>
      <c r="E219" s="214"/>
      <c r="F219" s="178"/>
      <c r="G219" s="178"/>
      <c r="H219" s="136">
        <f t="shared" ref="H219:T219" si="59">SUM(H185:H218)</f>
        <v>0</v>
      </c>
      <c r="I219" s="136">
        <f t="shared" si="59"/>
        <v>0</v>
      </c>
      <c r="J219" s="136">
        <f t="shared" si="59"/>
        <v>0</v>
      </c>
      <c r="K219" s="136">
        <f t="shared" si="59"/>
        <v>0</v>
      </c>
      <c r="L219" s="136">
        <f t="shared" si="59"/>
        <v>0</v>
      </c>
      <c r="M219" s="136">
        <f t="shared" si="59"/>
        <v>0</v>
      </c>
      <c r="N219" s="136">
        <f t="shared" si="59"/>
        <v>0</v>
      </c>
      <c r="O219" s="136">
        <f t="shared" si="59"/>
        <v>0</v>
      </c>
      <c r="P219" s="136">
        <f t="shared" si="59"/>
        <v>0</v>
      </c>
      <c r="Q219" s="136">
        <f t="shared" si="59"/>
        <v>0</v>
      </c>
      <c r="R219" s="136">
        <f t="shared" si="59"/>
        <v>0</v>
      </c>
      <c r="S219" s="136">
        <f t="shared" si="59"/>
        <v>0</v>
      </c>
      <c r="T219" s="136">
        <f t="shared" si="59"/>
        <v>0</v>
      </c>
      <c r="V219" s="137">
        <f>SUM(V185:V215,V217)</f>
        <v>0</v>
      </c>
      <c r="W219" s="137">
        <f t="shared" ref="W219:AH219" si="60">SUM(W185:W215,W217)</f>
        <v>0</v>
      </c>
      <c r="X219" s="137">
        <f t="shared" si="60"/>
        <v>0</v>
      </c>
      <c r="Y219" s="137">
        <f t="shared" si="60"/>
        <v>0</v>
      </c>
      <c r="Z219" s="137">
        <f t="shared" si="60"/>
        <v>0</v>
      </c>
      <c r="AA219" s="137">
        <f t="shared" si="60"/>
        <v>0</v>
      </c>
      <c r="AB219" s="137">
        <f t="shared" si="60"/>
        <v>0</v>
      </c>
      <c r="AC219" s="137">
        <f t="shared" si="60"/>
        <v>0</v>
      </c>
      <c r="AD219" s="137">
        <f t="shared" si="60"/>
        <v>0</v>
      </c>
      <c r="AE219" s="137">
        <f t="shared" si="60"/>
        <v>0</v>
      </c>
      <c r="AF219" s="137">
        <f t="shared" si="60"/>
        <v>0</v>
      </c>
      <c r="AG219" s="137">
        <f t="shared" si="60"/>
        <v>0</v>
      </c>
      <c r="AH219" s="137">
        <f t="shared" si="60"/>
        <v>0</v>
      </c>
    </row>
    <row r="220" spans="1:34" outlineLevel="1" x14ac:dyDescent="0.25">
      <c r="C220" s="135"/>
      <c r="D220" s="214"/>
      <c r="E220" s="214"/>
      <c r="F220" s="178"/>
      <c r="G220" s="178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V220" s="105"/>
      <c r="W220" s="105"/>
      <c r="X220" s="105"/>
      <c r="Y220" s="105"/>
      <c r="Z220" s="105"/>
      <c r="AA220" s="105"/>
      <c r="AB220" s="105"/>
      <c r="AC220" s="105"/>
      <c r="AD220" s="105"/>
      <c r="AE220" s="105"/>
      <c r="AF220" s="105"/>
      <c r="AG220" s="105"/>
      <c r="AH220" s="105"/>
    </row>
    <row r="221" spans="1:34" outlineLevel="1" x14ac:dyDescent="0.25">
      <c r="A221" s="103" t="s">
        <v>863</v>
      </c>
      <c r="B221" s="7" t="s">
        <v>488</v>
      </c>
      <c r="C221" s="135"/>
      <c r="D221" s="214"/>
      <c r="E221" s="214"/>
      <c r="F221" s="178"/>
      <c r="G221" s="178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V221" s="105"/>
      <c r="W221" s="105"/>
      <c r="X221" s="105"/>
      <c r="Y221" s="105"/>
      <c r="Z221" s="105"/>
      <c r="AA221" s="105"/>
      <c r="AB221" s="105"/>
      <c r="AC221" s="105"/>
      <c r="AD221" s="105"/>
      <c r="AE221" s="105"/>
      <c r="AF221" s="105"/>
      <c r="AG221" s="105"/>
      <c r="AH221" s="105"/>
    </row>
    <row r="222" spans="1:34" outlineLevel="2" x14ac:dyDescent="0.25">
      <c r="A222" s="103" t="str">
        <f t="shared" ref="A222:A270" si="61">+$A$4&amp;$A$221&amp;B222</f>
        <v>VashonMulti-Family32MW1</v>
      </c>
      <c r="B222" s="103" t="s">
        <v>489</v>
      </c>
      <c r="C222" s="103" t="s">
        <v>490</v>
      </c>
      <c r="D222" s="214">
        <v>0</v>
      </c>
      <c r="E222" s="214">
        <v>0</v>
      </c>
      <c r="F222" s="178"/>
      <c r="G222" s="178"/>
      <c r="H222" s="129">
        <v>0</v>
      </c>
      <c r="I222" s="129">
        <v>0</v>
      </c>
      <c r="J222" s="129">
        <v>0</v>
      </c>
      <c r="K222" s="129">
        <v>0</v>
      </c>
      <c r="L222" s="129">
        <v>0</v>
      </c>
      <c r="M222" s="129">
        <v>0</v>
      </c>
      <c r="N222" s="129">
        <v>0</v>
      </c>
      <c r="O222" s="129">
        <v>0</v>
      </c>
      <c r="P222" s="129">
        <v>0</v>
      </c>
      <c r="Q222" s="129">
        <v>0</v>
      </c>
      <c r="R222" s="129">
        <v>0</v>
      </c>
      <c r="S222" s="129">
        <v>0</v>
      </c>
      <c r="T222" s="129">
        <f t="shared" ref="T222:T270" si="62">SUM(H222:S222)</f>
        <v>0</v>
      </c>
      <c r="V222" s="105">
        <f t="shared" ref="V222:W237" si="63">+IFERROR(H222/$D222,0)</f>
        <v>0</v>
      </c>
      <c r="W222" s="105">
        <f t="shared" si="63"/>
        <v>0</v>
      </c>
      <c r="X222" s="105">
        <f>+IFERROR(J222/$E222,0)</f>
        <v>0</v>
      </c>
      <c r="Y222" s="105">
        <f t="shared" ref="Y222:AG237" si="64">+IFERROR(K222/$E222,0)</f>
        <v>0</v>
      </c>
      <c r="Z222" s="105">
        <f t="shared" si="64"/>
        <v>0</v>
      </c>
      <c r="AA222" s="105">
        <f t="shared" si="64"/>
        <v>0</v>
      </c>
      <c r="AB222" s="105">
        <f t="shared" si="64"/>
        <v>0</v>
      </c>
      <c r="AC222" s="105">
        <f t="shared" si="64"/>
        <v>0</v>
      </c>
      <c r="AD222" s="105">
        <f t="shared" si="64"/>
        <v>0</v>
      </c>
      <c r="AE222" s="105">
        <f t="shared" si="64"/>
        <v>0</v>
      </c>
      <c r="AF222" s="105">
        <f t="shared" si="64"/>
        <v>0</v>
      </c>
      <c r="AG222" s="105">
        <f t="shared" si="64"/>
        <v>0</v>
      </c>
      <c r="AH222" s="105">
        <f t="shared" ref="AH222:AH270" si="65">+SUM(V222:AG222)/$AF$2</f>
        <v>0</v>
      </c>
    </row>
    <row r="223" spans="1:34" outlineLevel="2" x14ac:dyDescent="0.25">
      <c r="A223" s="103" t="str">
        <f t="shared" si="61"/>
        <v>VashonMulti-Family32MW1NR</v>
      </c>
      <c r="B223" s="103" t="s">
        <v>491</v>
      </c>
      <c r="C223" s="103" t="s">
        <v>492</v>
      </c>
      <c r="D223" s="214">
        <v>0</v>
      </c>
      <c r="E223" s="214">
        <v>0</v>
      </c>
      <c r="F223" s="178"/>
      <c r="G223" s="178"/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29">
        <v>0</v>
      </c>
      <c r="N223" s="129">
        <v>0</v>
      </c>
      <c r="O223" s="129">
        <v>0</v>
      </c>
      <c r="P223" s="129">
        <v>0</v>
      </c>
      <c r="Q223" s="129">
        <v>0</v>
      </c>
      <c r="R223" s="129">
        <v>0</v>
      </c>
      <c r="S223" s="129">
        <v>0</v>
      </c>
      <c r="T223" s="129">
        <f t="shared" si="62"/>
        <v>0</v>
      </c>
      <c r="V223" s="105">
        <f t="shared" si="63"/>
        <v>0</v>
      </c>
      <c r="W223" s="105">
        <f t="shared" si="63"/>
        <v>0</v>
      </c>
      <c r="X223" s="105">
        <f t="shared" ref="X223:AG261" si="66">+IFERROR(J223/$E223,0)</f>
        <v>0</v>
      </c>
      <c r="Y223" s="105">
        <f t="shared" si="64"/>
        <v>0</v>
      </c>
      <c r="Z223" s="105">
        <f t="shared" si="64"/>
        <v>0</v>
      </c>
      <c r="AA223" s="105">
        <f t="shared" si="64"/>
        <v>0</v>
      </c>
      <c r="AB223" s="105">
        <f t="shared" si="64"/>
        <v>0</v>
      </c>
      <c r="AC223" s="105">
        <f t="shared" si="64"/>
        <v>0</v>
      </c>
      <c r="AD223" s="105">
        <f t="shared" si="64"/>
        <v>0</v>
      </c>
      <c r="AE223" s="105">
        <f t="shared" si="64"/>
        <v>0</v>
      </c>
      <c r="AF223" s="105">
        <f t="shared" si="64"/>
        <v>0</v>
      </c>
      <c r="AG223" s="105">
        <f t="shared" si="64"/>
        <v>0</v>
      </c>
      <c r="AH223" s="105">
        <f t="shared" si="65"/>
        <v>0</v>
      </c>
    </row>
    <row r="224" spans="1:34" outlineLevel="2" x14ac:dyDescent="0.25">
      <c r="A224" s="103" t="str">
        <f t="shared" si="61"/>
        <v>VashonMulti-Family32MW2</v>
      </c>
      <c r="B224" s="103" t="s">
        <v>493</v>
      </c>
      <c r="C224" s="103" t="s">
        <v>494</v>
      </c>
      <c r="D224" s="214">
        <v>0</v>
      </c>
      <c r="E224" s="214">
        <v>0</v>
      </c>
      <c r="F224" s="178"/>
      <c r="G224" s="178"/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29">
        <v>0</v>
      </c>
      <c r="S224" s="129">
        <v>0</v>
      </c>
      <c r="T224" s="129">
        <f t="shared" si="62"/>
        <v>0</v>
      </c>
      <c r="V224" s="105">
        <f t="shared" si="63"/>
        <v>0</v>
      </c>
      <c r="W224" s="105">
        <f t="shared" si="63"/>
        <v>0</v>
      </c>
      <c r="X224" s="105">
        <f t="shared" si="66"/>
        <v>0</v>
      </c>
      <c r="Y224" s="105">
        <f t="shared" si="64"/>
        <v>0</v>
      </c>
      <c r="Z224" s="105">
        <f t="shared" si="64"/>
        <v>0</v>
      </c>
      <c r="AA224" s="105">
        <f t="shared" si="64"/>
        <v>0</v>
      </c>
      <c r="AB224" s="105">
        <f t="shared" si="64"/>
        <v>0</v>
      </c>
      <c r="AC224" s="105">
        <f t="shared" si="64"/>
        <v>0</v>
      </c>
      <c r="AD224" s="105">
        <f t="shared" si="64"/>
        <v>0</v>
      </c>
      <c r="AE224" s="105">
        <f t="shared" si="64"/>
        <v>0</v>
      </c>
      <c r="AF224" s="105">
        <f t="shared" si="64"/>
        <v>0</v>
      </c>
      <c r="AG224" s="105">
        <f t="shared" si="64"/>
        <v>0</v>
      </c>
      <c r="AH224" s="105">
        <f t="shared" si="65"/>
        <v>0</v>
      </c>
    </row>
    <row r="225" spans="1:34" outlineLevel="2" x14ac:dyDescent="0.25">
      <c r="A225" s="103" t="str">
        <f t="shared" si="61"/>
        <v>VashonMulti-Family32MW3</v>
      </c>
      <c r="B225" s="103" t="s">
        <v>495</v>
      </c>
      <c r="C225" s="103" t="s">
        <v>496</v>
      </c>
      <c r="D225" s="214">
        <v>0</v>
      </c>
      <c r="E225" s="214">
        <v>0</v>
      </c>
      <c r="F225" s="178"/>
      <c r="G225" s="178"/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29">
        <v>0</v>
      </c>
      <c r="S225" s="129">
        <v>0</v>
      </c>
      <c r="T225" s="129">
        <f t="shared" si="62"/>
        <v>0</v>
      </c>
      <c r="V225" s="105">
        <f t="shared" si="63"/>
        <v>0</v>
      </c>
      <c r="W225" s="105">
        <f t="shared" si="63"/>
        <v>0</v>
      </c>
      <c r="X225" s="105">
        <f t="shared" si="66"/>
        <v>0</v>
      </c>
      <c r="Y225" s="105">
        <f t="shared" si="64"/>
        <v>0</v>
      </c>
      <c r="Z225" s="105">
        <f t="shared" si="64"/>
        <v>0</v>
      </c>
      <c r="AA225" s="105">
        <f t="shared" si="64"/>
        <v>0</v>
      </c>
      <c r="AB225" s="105">
        <f t="shared" si="64"/>
        <v>0</v>
      </c>
      <c r="AC225" s="105">
        <f t="shared" si="64"/>
        <v>0</v>
      </c>
      <c r="AD225" s="105">
        <f t="shared" si="64"/>
        <v>0</v>
      </c>
      <c r="AE225" s="105">
        <f t="shared" si="64"/>
        <v>0</v>
      </c>
      <c r="AF225" s="105">
        <f t="shared" si="64"/>
        <v>0</v>
      </c>
      <c r="AG225" s="105">
        <f t="shared" si="64"/>
        <v>0</v>
      </c>
      <c r="AH225" s="105">
        <f t="shared" si="65"/>
        <v>0</v>
      </c>
    </row>
    <row r="226" spans="1:34" outlineLevel="2" x14ac:dyDescent="0.25">
      <c r="A226" s="103" t="str">
        <f t="shared" si="61"/>
        <v>VashonMulti-Family32MW3NR</v>
      </c>
      <c r="B226" s="103" t="s">
        <v>497</v>
      </c>
      <c r="C226" s="103" t="s">
        <v>498</v>
      </c>
      <c r="D226" s="214">
        <v>0</v>
      </c>
      <c r="E226" s="214">
        <v>0</v>
      </c>
      <c r="F226" s="178"/>
      <c r="G226" s="178"/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29">
        <v>0</v>
      </c>
      <c r="S226" s="129">
        <v>0</v>
      </c>
      <c r="T226" s="129">
        <f t="shared" si="62"/>
        <v>0</v>
      </c>
      <c r="V226" s="105">
        <f t="shared" si="63"/>
        <v>0</v>
      </c>
      <c r="W226" s="105">
        <f t="shared" si="63"/>
        <v>0</v>
      </c>
      <c r="X226" s="105">
        <f t="shared" si="66"/>
        <v>0</v>
      </c>
      <c r="Y226" s="105">
        <f t="shared" si="64"/>
        <v>0</v>
      </c>
      <c r="Z226" s="105">
        <f t="shared" si="64"/>
        <v>0</v>
      </c>
      <c r="AA226" s="105">
        <f t="shared" si="64"/>
        <v>0</v>
      </c>
      <c r="AB226" s="105">
        <f t="shared" si="64"/>
        <v>0</v>
      </c>
      <c r="AC226" s="105">
        <f t="shared" si="64"/>
        <v>0</v>
      </c>
      <c r="AD226" s="105">
        <f t="shared" si="64"/>
        <v>0</v>
      </c>
      <c r="AE226" s="105">
        <f t="shared" si="64"/>
        <v>0</v>
      </c>
      <c r="AF226" s="105">
        <f t="shared" si="64"/>
        <v>0</v>
      </c>
      <c r="AG226" s="105">
        <f t="shared" si="64"/>
        <v>0</v>
      </c>
      <c r="AH226" s="105">
        <f t="shared" si="65"/>
        <v>0</v>
      </c>
    </row>
    <row r="227" spans="1:34" outlineLevel="2" x14ac:dyDescent="0.25">
      <c r="A227" s="103" t="str">
        <f t="shared" si="61"/>
        <v>VashonMulti-Family32MW4</v>
      </c>
      <c r="B227" s="103" t="s">
        <v>499</v>
      </c>
      <c r="C227" s="103" t="s">
        <v>500</v>
      </c>
      <c r="D227" s="214">
        <v>0</v>
      </c>
      <c r="E227" s="214">
        <v>0</v>
      </c>
      <c r="F227" s="178"/>
      <c r="G227" s="178"/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29">
        <v>0</v>
      </c>
      <c r="S227" s="129">
        <v>0</v>
      </c>
      <c r="T227" s="129">
        <f t="shared" si="62"/>
        <v>0</v>
      </c>
      <c r="V227" s="105">
        <f t="shared" si="63"/>
        <v>0</v>
      </c>
      <c r="W227" s="105">
        <f t="shared" si="63"/>
        <v>0</v>
      </c>
      <c r="X227" s="105">
        <f t="shared" si="66"/>
        <v>0</v>
      </c>
      <c r="Y227" s="105">
        <f t="shared" si="64"/>
        <v>0</v>
      </c>
      <c r="Z227" s="105">
        <f t="shared" si="64"/>
        <v>0</v>
      </c>
      <c r="AA227" s="105">
        <f t="shared" si="64"/>
        <v>0</v>
      </c>
      <c r="AB227" s="105">
        <f t="shared" si="64"/>
        <v>0</v>
      </c>
      <c r="AC227" s="105">
        <f t="shared" si="64"/>
        <v>0</v>
      </c>
      <c r="AD227" s="105">
        <f t="shared" si="64"/>
        <v>0</v>
      </c>
      <c r="AE227" s="105">
        <f t="shared" si="64"/>
        <v>0</v>
      </c>
      <c r="AF227" s="105">
        <f t="shared" si="64"/>
        <v>0</v>
      </c>
      <c r="AG227" s="105">
        <f t="shared" si="64"/>
        <v>0</v>
      </c>
      <c r="AH227" s="105">
        <f t="shared" si="65"/>
        <v>0</v>
      </c>
    </row>
    <row r="228" spans="1:34" outlineLevel="2" x14ac:dyDescent="0.25">
      <c r="A228" s="103" t="str">
        <f t="shared" si="61"/>
        <v>VashonMulti-Family32MW4NR</v>
      </c>
      <c r="B228" s="103" t="s">
        <v>501</v>
      </c>
      <c r="C228" s="103" t="s">
        <v>502</v>
      </c>
      <c r="D228" s="214">
        <v>0</v>
      </c>
      <c r="E228" s="214">
        <v>0</v>
      </c>
      <c r="F228" s="178"/>
      <c r="G228" s="178"/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29">
        <v>0</v>
      </c>
      <c r="S228" s="129">
        <v>0</v>
      </c>
      <c r="T228" s="129">
        <f t="shared" si="62"/>
        <v>0</v>
      </c>
      <c r="V228" s="105">
        <f t="shared" si="63"/>
        <v>0</v>
      </c>
      <c r="W228" s="105">
        <f t="shared" si="63"/>
        <v>0</v>
      </c>
      <c r="X228" s="105">
        <f t="shared" si="66"/>
        <v>0</v>
      </c>
      <c r="Y228" s="105">
        <f t="shared" si="64"/>
        <v>0</v>
      </c>
      <c r="Z228" s="105">
        <f t="shared" si="64"/>
        <v>0</v>
      </c>
      <c r="AA228" s="105">
        <f t="shared" si="64"/>
        <v>0</v>
      </c>
      <c r="AB228" s="105">
        <f t="shared" si="64"/>
        <v>0</v>
      </c>
      <c r="AC228" s="105">
        <f t="shared" si="64"/>
        <v>0</v>
      </c>
      <c r="AD228" s="105">
        <f t="shared" si="64"/>
        <v>0</v>
      </c>
      <c r="AE228" s="105">
        <f t="shared" si="64"/>
        <v>0</v>
      </c>
      <c r="AF228" s="105">
        <f t="shared" si="64"/>
        <v>0</v>
      </c>
      <c r="AG228" s="105">
        <f t="shared" si="64"/>
        <v>0</v>
      </c>
      <c r="AH228" s="105">
        <f t="shared" si="65"/>
        <v>0</v>
      </c>
    </row>
    <row r="229" spans="1:34" outlineLevel="2" x14ac:dyDescent="0.25">
      <c r="A229" s="103" t="str">
        <f t="shared" si="61"/>
        <v>VashonMulti-Family32MW5</v>
      </c>
      <c r="B229" s="103" t="s">
        <v>503</v>
      </c>
      <c r="C229" s="103" t="s">
        <v>504</v>
      </c>
      <c r="D229" s="214">
        <v>0</v>
      </c>
      <c r="E229" s="214">
        <v>0</v>
      </c>
      <c r="F229" s="178"/>
      <c r="G229" s="178"/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29">
        <v>0</v>
      </c>
      <c r="S229" s="129">
        <v>0</v>
      </c>
      <c r="T229" s="129">
        <f t="shared" si="62"/>
        <v>0</v>
      </c>
      <c r="V229" s="105">
        <f t="shared" si="63"/>
        <v>0</v>
      </c>
      <c r="W229" s="105">
        <f t="shared" si="63"/>
        <v>0</v>
      </c>
      <c r="X229" s="105">
        <f t="shared" si="66"/>
        <v>0</v>
      </c>
      <c r="Y229" s="105">
        <f t="shared" si="64"/>
        <v>0</v>
      </c>
      <c r="Z229" s="105">
        <f t="shared" si="64"/>
        <v>0</v>
      </c>
      <c r="AA229" s="105">
        <f t="shared" si="64"/>
        <v>0</v>
      </c>
      <c r="AB229" s="105">
        <f t="shared" si="64"/>
        <v>0</v>
      </c>
      <c r="AC229" s="105">
        <f t="shared" si="64"/>
        <v>0</v>
      </c>
      <c r="AD229" s="105">
        <f t="shared" si="64"/>
        <v>0</v>
      </c>
      <c r="AE229" s="105">
        <f t="shared" si="64"/>
        <v>0</v>
      </c>
      <c r="AF229" s="105">
        <f t="shared" si="64"/>
        <v>0</v>
      </c>
      <c r="AG229" s="105">
        <f t="shared" si="64"/>
        <v>0</v>
      </c>
      <c r="AH229" s="105">
        <f t="shared" si="65"/>
        <v>0</v>
      </c>
    </row>
    <row r="230" spans="1:34" outlineLevel="2" x14ac:dyDescent="0.25">
      <c r="A230" s="103" t="str">
        <f t="shared" si="61"/>
        <v>VashonMulti-FamilyMIMPCN</v>
      </c>
      <c r="B230" s="103" t="s">
        <v>571</v>
      </c>
      <c r="C230" s="103" t="s">
        <v>572</v>
      </c>
      <c r="D230" s="214">
        <v>0</v>
      </c>
      <c r="E230" s="214">
        <v>0</v>
      </c>
      <c r="F230" s="178"/>
      <c r="G230" s="178"/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29">
        <v>0</v>
      </c>
      <c r="S230" s="129">
        <v>0</v>
      </c>
      <c r="T230" s="129">
        <f t="shared" si="62"/>
        <v>0</v>
      </c>
      <c r="V230" s="105">
        <f t="shared" si="63"/>
        <v>0</v>
      </c>
      <c r="W230" s="105">
        <f t="shared" si="63"/>
        <v>0</v>
      </c>
      <c r="X230" s="105">
        <f t="shared" si="66"/>
        <v>0</v>
      </c>
      <c r="Y230" s="105">
        <f t="shared" si="64"/>
        <v>0</v>
      </c>
      <c r="Z230" s="105">
        <f t="shared" si="64"/>
        <v>0</v>
      </c>
      <c r="AA230" s="105">
        <f t="shared" si="64"/>
        <v>0</v>
      </c>
      <c r="AB230" s="105">
        <f t="shared" si="64"/>
        <v>0</v>
      </c>
      <c r="AC230" s="105">
        <f t="shared" si="64"/>
        <v>0</v>
      </c>
      <c r="AD230" s="105">
        <f t="shared" si="64"/>
        <v>0</v>
      </c>
      <c r="AE230" s="105">
        <f t="shared" si="64"/>
        <v>0</v>
      </c>
      <c r="AF230" s="105">
        <f t="shared" si="64"/>
        <v>0</v>
      </c>
      <c r="AG230" s="105">
        <f t="shared" si="64"/>
        <v>0</v>
      </c>
      <c r="AH230" s="105">
        <f t="shared" si="65"/>
        <v>0</v>
      </c>
    </row>
    <row r="231" spans="1:34" outlineLevel="2" x14ac:dyDescent="0.25">
      <c r="A231" s="103" t="str">
        <f t="shared" si="61"/>
        <v>VashonMulti-Family35MW1</v>
      </c>
      <c r="B231" s="103" t="s">
        <v>505</v>
      </c>
      <c r="C231" s="103" t="s">
        <v>506</v>
      </c>
      <c r="D231" s="214">
        <v>0</v>
      </c>
      <c r="E231" s="214">
        <v>0</v>
      </c>
      <c r="F231" s="178"/>
      <c r="G231" s="178"/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29">
        <v>0</v>
      </c>
      <c r="S231" s="129">
        <v>0</v>
      </c>
      <c r="T231" s="129">
        <f t="shared" si="62"/>
        <v>0</v>
      </c>
      <c r="V231" s="105">
        <f t="shared" si="63"/>
        <v>0</v>
      </c>
      <c r="W231" s="105">
        <f t="shared" si="63"/>
        <v>0</v>
      </c>
      <c r="X231" s="105">
        <f t="shared" si="66"/>
        <v>0</v>
      </c>
      <c r="Y231" s="105">
        <f t="shared" si="64"/>
        <v>0</v>
      </c>
      <c r="Z231" s="105">
        <f t="shared" si="64"/>
        <v>0</v>
      </c>
      <c r="AA231" s="105">
        <f t="shared" si="64"/>
        <v>0</v>
      </c>
      <c r="AB231" s="105">
        <f t="shared" si="64"/>
        <v>0</v>
      </c>
      <c r="AC231" s="105">
        <f t="shared" si="64"/>
        <v>0</v>
      </c>
      <c r="AD231" s="105">
        <f t="shared" si="64"/>
        <v>0</v>
      </c>
      <c r="AE231" s="105">
        <f t="shared" si="64"/>
        <v>0</v>
      </c>
      <c r="AF231" s="105">
        <f t="shared" si="64"/>
        <v>0</v>
      </c>
      <c r="AG231" s="105">
        <f t="shared" si="64"/>
        <v>0</v>
      </c>
      <c r="AH231" s="105">
        <f t="shared" si="65"/>
        <v>0</v>
      </c>
    </row>
    <row r="232" spans="1:34" outlineLevel="2" x14ac:dyDescent="0.25">
      <c r="A232" s="103" t="str">
        <f t="shared" si="61"/>
        <v>VashonMulti-Family35MW1N</v>
      </c>
      <c r="B232" s="103" t="s">
        <v>507</v>
      </c>
      <c r="C232" s="103" t="s">
        <v>508</v>
      </c>
      <c r="D232" s="214">
        <v>0</v>
      </c>
      <c r="E232" s="214">
        <v>0</v>
      </c>
      <c r="F232" s="178"/>
      <c r="G232" s="178"/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29">
        <v>0</v>
      </c>
      <c r="S232" s="129">
        <v>0</v>
      </c>
      <c r="T232" s="129">
        <f t="shared" si="62"/>
        <v>0</v>
      </c>
      <c r="V232" s="105">
        <f t="shared" si="63"/>
        <v>0</v>
      </c>
      <c r="W232" s="105">
        <f t="shared" si="63"/>
        <v>0</v>
      </c>
      <c r="X232" s="105">
        <f t="shared" si="66"/>
        <v>0</v>
      </c>
      <c r="Y232" s="105">
        <f t="shared" si="64"/>
        <v>0</v>
      </c>
      <c r="Z232" s="105">
        <f t="shared" si="64"/>
        <v>0</v>
      </c>
      <c r="AA232" s="105">
        <f t="shared" si="64"/>
        <v>0</v>
      </c>
      <c r="AB232" s="105">
        <f t="shared" si="64"/>
        <v>0</v>
      </c>
      <c r="AC232" s="105">
        <f t="shared" si="64"/>
        <v>0</v>
      </c>
      <c r="AD232" s="105">
        <f t="shared" si="64"/>
        <v>0</v>
      </c>
      <c r="AE232" s="105">
        <f t="shared" si="64"/>
        <v>0</v>
      </c>
      <c r="AF232" s="105">
        <f t="shared" si="64"/>
        <v>0</v>
      </c>
      <c r="AG232" s="105">
        <f t="shared" si="64"/>
        <v>0</v>
      </c>
      <c r="AH232" s="105">
        <f t="shared" si="65"/>
        <v>0</v>
      </c>
    </row>
    <row r="233" spans="1:34" outlineLevel="2" x14ac:dyDescent="0.25">
      <c r="A233" s="103" t="str">
        <f t="shared" si="61"/>
        <v>VashonMulti-Family65MW1</v>
      </c>
      <c r="B233" s="103" t="s">
        <v>509</v>
      </c>
      <c r="C233" s="103" t="s">
        <v>510</v>
      </c>
      <c r="D233" s="214">
        <v>0</v>
      </c>
      <c r="E233" s="214">
        <v>0</v>
      </c>
      <c r="F233" s="178"/>
      <c r="G233" s="178"/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29">
        <v>0</v>
      </c>
      <c r="S233" s="129">
        <v>0</v>
      </c>
      <c r="T233" s="129">
        <f t="shared" si="62"/>
        <v>0</v>
      </c>
      <c r="V233" s="105">
        <f t="shared" si="63"/>
        <v>0</v>
      </c>
      <c r="W233" s="105">
        <f t="shared" si="63"/>
        <v>0</v>
      </c>
      <c r="X233" s="105">
        <f t="shared" si="66"/>
        <v>0</v>
      </c>
      <c r="Y233" s="105">
        <f t="shared" si="64"/>
        <v>0</v>
      </c>
      <c r="Z233" s="105">
        <f t="shared" si="64"/>
        <v>0</v>
      </c>
      <c r="AA233" s="105">
        <f t="shared" si="64"/>
        <v>0</v>
      </c>
      <c r="AB233" s="105">
        <f t="shared" si="64"/>
        <v>0</v>
      </c>
      <c r="AC233" s="105">
        <f t="shared" si="64"/>
        <v>0</v>
      </c>
      <c r="AD233" s="105">
        <f t="shared" si="64"/>
        <v>0</v>
      </c>
      <c r="AE233" s="105">
        <f t="shared" si="64"/>
        <v>0</v>
      </c>
      <c r="AF233" s="105">
        <f t="shared" si="64"/>
        <v>0</v>
      </c>
      <c r="AG233" s="105">
        <f t="shared" si="64"/>
        <v>0</v>
      </c>
      <c r="AH233" s="105">
        <f t="shared" si="65"/>
        <v>0</v>
      </c>
    </row>
    <row r="234" spans="1:34" outlineLevel="2" x14ac:dyDescent="0.25">
      <c r="A234" s="103" t="str">
        <f t="shared" si="61"/>
        <v>VashonMulti-Family65MW1N</v>
      </c>
      <c r="B234" s="103" t="s">
        <v>511</v>
      </c>
      <c r="C234" s="103" t="s">
        <v>512</v>
      </c>
      <c r="D234" s="214">
        <v>0</v>
      </c>
      <c r="E234" s="214">
        <v>0</v>
      </c>
      <c r="F234" s="178"/>
      <c r="G234" s="178"/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29">
        <v>0</v>
      </c>
      <c r="S234" s="129">
        <v>0</v>
      </c>
      <c r="T234" s="129">
        <f t="shared" si="62"/>
        <v>0</v>
      </c>
      <c r="V234" s="105">
        <f t="shared" si="63"/>
        <v>0</v>
      </c>
      <c r="W234" s="105">
        <f t="shared" si="63"/>
        <v>0</v>
      </c>
      <c r="X234" s="105">
        <f t="shared" si="66"/>
        <v>0</v>
      </c>
      <c r="Y234" s="105">
        <f t="shared" si="64"/>
        <v>0</v>
      </c>
      <c r="Z234" s="105">
        <f t="shared" si="64"/>
        <v>0</v>
      </c>
      <c r="AA234" s="105">
        <f t="shared" si="64"/>
        <v>0</v>
      </c>
      <c r="AB234" s="105">
        <f t="shared" si="64"/>
        <v>0</v>
      </c>
      <c r="AC234" s="105">
        <f t="shared" si="64"/>
        <v>0</v>
      </c>
      <c r="AD234" s="105">
        <f t="shared" si="64"/>
        <v>0</v>
      </c>
      <c r="AE234" s="105">
        <f t="shared" si="64"/>
        <v>0</v>
      </c>
      <c r="AF234" s="105">
        <f t="shared" si="64"/>
        <v>0</v>
      </c>
      <c r="AG234" s="105">
        <f t="shared" si="64"/>
        <v>0</v>
      </c>
      <c r="AH234" s="105">
        <f t="shared" si="65"/>
        <v>0</v>
      </c>
    </row>
    <row r="235" spans="1:34" outlineLevel="2" x14ac:dyDescent="0.25">
      <c r="A235" s="103" t="str">
        <f t="shared" si="61"/>
        <v>VashonMulti-Family95MW1</v>
      </c>
      <c r="B235" s="103" t="s">
        <v>513</v>
      </c>
      <c r="C235" s="103" t="s">
        <v>514</v>
      </c>
      <c r="D235" s="214">
        <v>0</v>
      </c>
      <c r="E235" s="214">
        <v>0</v>
      </c>
      <c r="F235" s="178"/>
      <c r="G235" s="178"/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29">
        <v>0</v>
      </c>
      <c r="S235" s="129">
        <v>0</v>
      </c>
      <c r="T235" s="129">
        <f t="shared" si="62"/>
        <v>0</v>
      </c>
      <c r="V235" s="105">
        <f t="shared" si="63"/>
        <v>0</v>
      </c>
      <c r="W235" s="105">
        <f t="shared" si="63"/>
        <v>0</v>
      </c>
      <c r="X235" s="105">
        <f t="shared" si="66"/>
        <v>0</v>
      </c>
      <c r="Y235" s="105">
        <f t="shared" si="64"/>
        <v>0</v>
      </c>
      <c r="Z235" s="105">
        <f t="shared" si="64"/>
        <v>0</v>
      </c>
      <c r="AA235" s="105">
        <f t="shared" si="64"/>
        <v>0</v>
      </c>
      <c r="AB235" s="105">
        <f t="shared" si="64"/>
        <v>0</v>
      </c>
      <c r="AC235" s="105">
        <f t="shared" si="64"/>
        <v>0</v>
      </c>
      <c r="AD235" s="105">
        <f t="shared" si="64"/>
        <v>0</v>
      </c>
      <c r="AE235" s="105">
        <f t="shared" si="64"/>
        <v>0</v>
      </c>
      <c r="AF235" s="105">
        <f t="shared" si="64"/>
        <v>0</v>
      </c>
      <c r="AG235" s="105">
        <f t="shared" si="64"/>
        <v>0</v>
      </c>
      <c r="AH235" s="105">
        <f t="shared" si="65"/>
        <v>0</v>
      </c>
    </row>
    <row r="236" spans="1:34" outlineLevel="2" x14ac:dyDescent="0.25">
      <c r="A236" s="103" t="str">
        <f t="shared" si="61"/>
        <v>VashonMulti-Family95MW1N</v>
      </c>
      <c r="B236" s="103" t="s">
        <v>515</v>
      </c>
      <c r="C236" s="103" t="s">
        <v>516</v>
      </c>
      <c r="D236" s="214">
        <v>0</v>
      </c>
      <c r="E236" s="214">
        <v>0</v>
      </c>
      <c r="F236" s="178"/>
      <c r="G236" s="178"/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29">
        <v>0</v>
      </c>
      <c r="S236" s="129">
        <v>0</v>
      </c>
      <c r="T236" s="129">
        <f t="shared" si="62"/>
        <v>0</v>
      </c>
      <c r="V236" s="105">
        <f t="shared" si="63"/>
        <v>0</v>
      </c>
      <c r="W236" s="105">
        <f t="shared" si="63"/>
        <v>0</v>
      </c>
      <c r="X236" s="105">
        <f t="shared" si="66"/>
        <v>0</v>
      </c>
      <c r="Y236" s="105">
        <f t="shared" si="64"/>
        <v>0</v>
      </c>
      <c r="Z236" s="105">
        <f t="shared" si="64"/>
        <v>0</v>
      </c>
      <c r="AA236" s="105">
        <f t="shared" si="64"/>
        <v>0</v>
      </c>
      <c r="AB236" s="105">
        <f t="shared" si="64"/>
        <v>0</v>
      </c>
      <c r="AC236" s="105">
        <f t="shared" si="64"/>
        <v>0</v>
      </c>
      <c r="AD236" s="105">
        <f t="shared" si="64"/>
        <v>0</v>
      </c>
      <c r="AE236" s="105">
        <f t="shared" si="64"/>
        <v>0</v>
      </c>
      <c r="AF236" s="105">
        <f t="shared" si="64"/>
        <v>0</v>
      </c>
      <c r="AG236" s="105">
        <f t="shared" si="64"/>
        <v>0</v>
      </c>
      <c r="AH236" s="105">
        <f t="shared" si="65"/>
        <v>0</v>
      </c>
    </row>
    <row r="237" spans="1:34" outlineLevel="2" x14ac:dyDescent="0.25">
      <c r="A237" s="103" t="str">
        <f t="shared" si="61"/>
        <v>VashonMulti-FamilyM1.5YD1W</v>
      </c>
      <c r="B237" s="103" t="s">
        <v>535</v>
      </c>
      <c r="C237" s="103" t="s">
        <v>536</v>
      </c>
      <c r="D237" s="214">
        <v>0</v>
      </c>
      <c r="E237" s="214">
        <v>0</v>
      </c>
      <c r="F237" s="178"/>
      <c r="G237" s="178"/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29">
        <v>0</v>
      </c>
      <c r="S237" s="129">
        <v>0</v>
      </c>
      <c r="T237" s="129">
        <f t="shared" si="62"/>
        <v>0</v>
      </c>
      <c r="V237" s="105">
        <f t="shared" si="63"/>
        <v>0</v>
      </c>
      <c r="W237" s="105">
        <f t="shared" si="63"/>
        <v>0</v>
      </c>
      <c r="X237" s="105">
        <f t="shared" si="66"/>
        <v>0</v>
      </c>
      <c r="Y237" s="105">
        <f t="shared" si="64"/>
        <v>0</v>
      </c>
      <c r="Z237" s="105">
        <f t="shared" si="64"/>
        <v>0</v>
      </c>
      <c r="AA237" s="105">
        <f t="shared" si="64"/>
        <v>0</v>
      </c>
      <c r="AB237" s="105">
        <f t="shared" si="64"/>
        <v>0</v>
      </c>
      <c r="AC237" s="105">
        <f t="shared" si="64"/>
        <v>0</v>
      </c>
      <c r="AD237" s="105">
        <f t="shared" si="64"/>
        <v>0</v>
      </c>
      <c r="AE237" s="105">
        <f t="shared" si="64"/>
        <v>0</v>
      </c>
      <c r="AF237" s="105">
        <f t="shared" si="64"/>
        <v>0</v>
      </c>
      <c r="AG237" s="105">
        <f t="shared" si="64"/>
        <v>0</v>
      </c>
      <c r="AH237" s="105">
        <f t="shared" si="65"/>
        <v>0</v>
      </c>
    </row>
    <row r="238" spans="1:34" outlineLevel="2" x14ac:dyDescent="0.25">
      <c r="A238" s="103" t="str">
        <f t="shared" si="61"/>
        <v>VashonMulti-FamilyM1.5YD2W</v>
      </c>
      <c r="B238" s="103" t="s">
        <v>537</v>
      </c>
      <c r="C238" s="103" t="s">
        <v>538</v>
      </c>
      <c r="D238" s="214">
        <v>0</v>
      </c>
      <c r="E238" s="214">
        <v>0</v>
      </c>
      <c r="F238" s="178"/>
      <c r="G238" s="178"/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29">
        <v>0</v>
      </c>
      <c r="S238" s="129">
        <v>0</v>
      </c>
      <c r="T238" s="129">
        <f t="shared" si="62"/>
        <v>0</v>
      </c>
      <c r="V238" s="105">
        <f t="shared" ref="V238:W270" si="67">+IFERROR(H238/$D238,0)</f>
        <v>0</v>
      </c>
      <c r="W238" s="105">
        <f t="shared" si="67"/>
        <v>0</v>
      </c>
      <c r="X238" s="105">
        <f t="shared" si="66"/>
        <v>0</v>
      </c>
      <c r="Y238" s="105">
        <f t="shared" si="66"/>
        <v>0</v>
      </c>
      <c r="Z238" s="105">
        <f t="shared" si="66"/>
        <v>0</v>
      </c>
      <c r="AA238" s="105">
        <f t="shared" si="66"/>
        <v>0</v>
      </c>
      <c r="AB238" s="105">
        <f t="shared" si="66"/>
        <v>0</v>
      </c>
      <c r="AC238" s="105">
        <f t="shared" si="66"/>
        <v>0</v>
      </c>
      <c r="AD238" s="105">
        <f t="shared" si="66"/>
        <v>0</v>
      </c>
      <c r="AE238" s="105">
        <f t="shared" si="66"/>
        <v>0</v>
      </c>
      <c r="AF238" s="105">
        <f t="shared" si="66"/>
        <v>0</v>
      </c>
      <c r="AG238" s="105">
        <f t="shared" si="66"/>
        <v>0</v>
      </c>
      <c r="AH238" s="105">
        <f t="shared" si="65"/>
        <v>0</v>
      </c>
    </row>
    <row r="239" spans="1:34" outlineLevel="2" x14ac:dyDescent="0.25">
      <c r="A239" s="103" t="str">
        <f t="shared" si="61"/>
        <v>VashonMulti-FamilyM1.5YD3W</v>
      </c>
      <c r="B239" s="103" t="s">
        <v>539</v>
      </c>
      <c r="C239" s="103" t="s">
        <v>540</v>
      </c>
      <c r="D239" s="214">
        <v>0</v>
      </c>
      <c r="E239" s="214">
        <v>0</v>
      </c>
      <c r="F239" s="178"/>
      <c r="G239" s="178"/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29">
        <v>0</v>
      </c>
      <c r="S239" s="129">
        <v>0</v>
      </c>
      <c r="T239" s="129">
        <f t="shared" si="62"/>
        <v>0</v>
      </c>
      <c r="V239" s="105">
        <f t="shared" si="67"/>
        <v>0</v>
      </c>
      <c r="W239" s="105">
        <f t="shared" si="67"/>
        <v>0</v>
      </c>
      <c r="X239" s="105">
        <f t="shared" si="66"/>
        <v>0</v>
      </c>
      <c r="Y239" s="105">
        <f t="shared" si="66"/>
        <v>0</v>
      </c>
      <c r="Z239" s="105">
        <f t="shared" si="66"/>
        <v>0</v>
      </c>
      <c r="AA239" s="105">
        <f t="shared" si="66"/>
        <v>0</v>
      </c>
      <c r="AB239" s="105">
        <f t="shared" si="66"/>
        <v>0</v>
      </c>
      <c r="AC239" s="105">
        <f t="shared" si="66"/>
        <v>0</v>
      </c>
      <c r="AD239" s="105">
        <f t="shared" si="66"/>
        <v>0</v>
      </c>
      <c r="AE239" s="105">
        <f t="shared" si="66"/>
        <v>0</v>
      </c>
      <c r="AF239" s="105">
        <f t="shared" si="66"/>
        <v>0</v>
      </c>
      <c r="AG239" s="105">
        <f t="shared" si="66"/>
        <v>0</v>
      </c>
      <c r="AH239" s="105">
        <f t="shared" si="65"/>
        <v>0</v>
      </c>
    </row>
    <row r="240" spans="1:34" outlineLevel="2" x14ac:dyDescent="0.25">
      <c r="A240" s="103" t="str">
        <f t="shared" si="61"/>
        <v>VashonMulti-FamilyM1.5YDEX</v>
      </c>
      <c r="B240" s="103" t="s">
        <v>563</v>
      </c>
      <c r="C240" s="103" t="s">
        <v>564</v>
      </c>
      <c r="D240" s="214">
        <v>0</v>
      </c>
      <c r="E240" s="214">
        <v>0</v>
      </c>
      <c r="F240" s="178"/>
      <c r="G240" s="178"/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29">
        <v>0</v>
      </c>
      <c r="S240" s="129">
        <v>0</v>
      </c>
      <c r="T240" s="129">
        <f t="shared" si="62"/>
        <v>0</v>
      </c>
      <c r="V240" s="105">
        <f t="shared" si="67"/>
        <v>0</v>
      </c>
      <c r="W240" s="105">
        <f t="shared" si="67"/>
        <v>0</v>
      </c>
      <c r="X240" s="105">
        <f t="shared" si="66"/>
        <v>0</v>
      </c>
      <c r="Y240" s="105">
        <f t="shared" si="66"/>
        <v>0</v>
      </c>
      <c r="Z240" s="105">
        <f t="shared" si="66"/>
        <v>0</v>
      </c>
      <c r="AA240" s="105">
        <f t="shared" si="66"/>
        <v>0</v>
      </c>
      <c r="AB240" s="105">
        <f t="shared" si="66"/>
        <v>0</v>
      </c>
      <c r="AC240" s="105">
        <f t="shared" si="66"/>
        <v>0</v>
      </c>
      <c r="AD240" s="105">
        <f t="shared" si="66"/>
        <v>0</v>
      </c>
      <c r="AE240" s="105">
        <f t="shared" si="66"/>
        <v>0</v>
      </c>
      <c r="AF240" s="105">
        <f t="shared" si="66"/>
        <v>0</v>
      </c>
      <c r="AG240" s="105">
        <f t="shared" si="66"/>
        <v>0</v>
      </c>
      <c r="AH240" s="105">
        <f t="shared" si="65"/>
        <v>0</v>
      </c>
    </row>
    <row r="241" spans="1:34" outlineLevel="2" x14ac:dyDescent="0.25">
      <c r="A241" s="103" t="str">
        <f t="shared" si="61"/>
        <v>VashonMulti-FamilyM1YD1W</v>
      </c>
      <c r="B241" s="103" t="s">
        <v>529</v>
      </c>
      <c r="C241" s="103" t="s">
        <v>530</v>
      </c>
      <c r="D241" s="214">
        <v>0</v>
      </c>
      <c r="E241" s="214">
        <v>0</v>
      </c>
      <c r="F241" s="178"/>
      <c r="G241" s="178"/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29">
        <v>0</v>
      </c>
      <c r="S241" s="129">
        <v>0</v>
      </c>
      <c r="T241" s="129">
        <f t="shared" si="62"/>
        <v>0</v>
      </c>
      <c r="V241" s="105">
        <f t="shared" si="67"/>
        <v>0</v>
      </c>
      <c r="W241" s="105">
        <f t="shared" si="67"/>
        <v>0</v>
      </c>
      <c r="X241" s="105">
        <f t="shared" si="66"/>
        <v>0</v>
      </c>
      <c r="Y241" s="105">
        <f t="shared" si="66"/>
        <v>0</v>
      </c>
      <c r="Z241" s="105">
        <f t="shared" si="66"/>
        <v>0</v>
      </c>
      <c r="AA241" s="105">
        <f t="shared" si="66"/>
        <v>0</v>
      </c>
      <c r="AB241" s="105">
        <f t="shared" si="66"/>
        <v>0</v>
      </c>
      <c r="AC241" s="105">
        <f t="shared" si="66"/>
        <v>0</v>
      </c>
      <c r="AD241" s="105">
        <f t="shared" si="66"/>
        <v>0</v>
      </c>
      <c r="AE241" s="105">
        <f t="shared" si="66"/>
        <v>0</v>
      </c>
      <c r="AF241" s="105">
        <f t="shared" si="66"/>
        <v>0</v>
      </c>
      <c r="AG241" s="105">
        <f t="shared" si="66"/>
        <v>0</v>
      </c>
      <c r="AH241" s="105">
        <f t="shared" si="65"/>
        <v>0</v>
      </c>
    </row>
    <row r="242" spans="1:34" outlineLevel="2" x14ac:dyDescent="0.25">
      <c r="A242" s="103" t="str">
        <f t="shared" si="61"/>
        <v>VashonMulti-FamilyM1YD2W</v>
      </c>
      <c r="B242" s="103" t="s">
        <v>531</v>
      </c>
      <c r="C242" s="103" t="s">
        <v>532</v>
      </c>
      <c r="D242" s="214">
        <v>0</v>
      </c>
      <c r="E242" s="214">
        <v>0</v>
      </c>
      <c r="F242" s="178"/>
      <c r="G242" s="178"/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29">
        <v>0</v>
      </c>
      <c r="S242" s="129">
        <v>0</v>
      </c>
      <c r="T242" s="129">
        <f t="shared" si="62"/>
        <v>0</v>
      </c>
      <c r="V242" s="105">
        <f t="shared" si="67"/>
        <v>0</v>
      </c>
      <c r="W242" s="105">
        <f t="shared" si="67"/>
        <v>0</v>
      </c>
      <c r="X242" s="105">
        <f t="shared" si="66"/>
        <v>0</v>
      </c>
      <c r="Y242" s="105">
        <f t="shared" si="66"/>
        <v>0</v>
      </c>
      <c r="Z242" s="105">
        <f t="shared" si="66"/>
        <v>0</v>
      </c>
      <c r="AA242" s="105">
        <f t="shared" si="66"/>
        <v>0</v>
      </c>
      <c r="AB242" s="105">
        <f t="shared" si="66"/>
        <v>0</v>
      </c>
      <c r="AC242" s="105">
        <f t="shared" si="66"/>
        <v>0</v>
      </c>
      <c r="AD242" s="105">
        <f t="shared" si="66"/>
        <v>0</v>
      </c>
      <c r="AE242" s="105">
        <f t="shared" si="66"/>
        <v>0</v>
      </c>
      <c r="AF242" s="105">
        <f t="shared" si="66"/>
        <v>0</v>
      </c>
      <c r="AG242" s="105">
        <f t="shared" si="66"/>
        <v>0</v>
      </c>
      <c r="AH242" s="105">
        <f t="shared" si="65"/>
        <v>0</v>
      </c>
    </row>
    <row r="243" spans="1:34" outlineLevel="2" x14ac:dyDescent="0.25">
      <c r="A243" s="103" t="str">
        <f t="shared" si="61"/>
        <v>VashonMulti-FamilyM1YDEX</v>
      </c>
      <c r="B243" s="103" t="s">
        <v>561</v>
      </c>
      <c r="C243" s="103" t="s">
        <v>562</v>
      </c>
      <c r="D243" s="214">
        <v>0</v>
      </c>
      <c r="E243" s="214">
        <v>0</v>
      </c>
      <c r="F243" s="178"/>
      <c r="G243" s="178"/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29">
        <v>0</v>
      </c>
      <c r="S243" s="129">
        <v>0</v>
      </c>
      <c r="T243" s="129">
        <f t="shared" si="62"/>
        <v>0</v>
      </c>
      <c r="V243" s="105">
        <f t="shared" si="67"/>
        <v>0</v>
      </c>
      <c r="W243" s="105">
        <f t="shared" si="67"/>
        <v>0</v>
      </c>
      <c r="X243" s="105">
        <f t="shared" si="66"/>
        <v>0</v>
      </c>
      <c r="Y243" s="105">
        <f t="shared" si="66"/>
        <v>0</v>
      </c>
      <c r="Z243" s="105">
        <f t="shared" si="66"/>
        <v>0</v>
      </c>
      <c r="AA243" s="105">
        <f t="shared" si="66"/>
        <v>0</v>
      </c>
      <c r="AB243" s="105">
        <f t="shared" si="66"/>
        <v>0</v>
      </c>
      <c r="AC243" s="105">
        <f t="shared" si="66"/>
        <v>0</v>
      </c>
      <c r="AD243" s="105">
        <f t="shared" si="66"/>
        <v>0</v>
      </c>
      <c r="AE243" s="105">
        <f t="shared" si="66"/>
        <v>0</v>
      </c>
      <c r="AF243" s="105">
        <f t="shared" si="66"/>
        <v>0</v>
      </c>
      <c r="AG243" s="105">
        <f t="shared" si="66"/>
        <v>0</v>
      </c>
      <c r="AH243" s="105">
        <f t="shared" si="65"/>
        <v>0</v>
      </c>
    </row>
    <row r="244" spans="1:34" outlineLevel="2" x14ac:dyDescent="0.25">
      <c r="A244" s="103" t="str">
        <f t="shared" si="61"/>
        <v>VashonMulti-FamilyM1YDTPU</v>
      </c>
      <c r="B244" s="103" t="s">
        <v>533</v>
      </c>
      <c r="C244" s="103" t="s">
        <v>534</v>
      </c>
      <c r="D244" s="214">
        <v>0</v>
      </c>
      <c r="E244" s="214">
        <v>0</v>
      </c>
      <c r="F244" s="178"/>
      <c r="G244" s="178"/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29">
        <v>0</v>
      </c>
      <c r="S244" s="129">
        <v>0</v>
      </c>
      <c r="T244" s="129">
        <f t="shared" si="62"/>
        <v>0</v>
      </c>
      <c r="V244" s="105">
        <f t="shared" si="67"/>
        <v>0</v>
      </c>
      <c r="W244" s="105">
        <f t="shared" si="67"/>
        <v>0</v>
      </c>
      <c r="X244" s="105">
        <f t="shared" si="66"/>
        <v>0</v>
      </c>
      <c r="Y244" s="105">
        <f t="shared" si="66"/>
        <v>0</v>
      </c>
      <c r="Z244" s="105">
        <f t="shared" si="66"/>
        <v>0</v>
      </c>
      <c r="AA244" s="105">
        <f t="shared" si="66"/>
        <v>0</v>
      </c>
      <c r="AB244" s="105">
        <f t="shared" si="66"/>
        <v>0</v>
      </c>
      <c r="AC244" s="105">
        <f t="shared" si="66"/>
        <v>0</v>
      </c>
      <c r="AD244" s="105">
        <f t="shared" si="66"/>
        <v>0</v>
      </c>
      <c r="AE244" s="105">
        <f t="shared" si="66"/>
        <v>0</v>
      </c>
      <c r="AF244" s="105">
        <f t="shared" si="66"/>
        <v>0</v>
      </c>
      <c r="AG244" s="105">
        <f t="shared" si="66"/>
        <v>0</v>
      </c>
      <c r="AH244" s="105">
        <f t="shared" si="65"/>
        <v>0</v>
      </c>
    </row>
    <row r="245" spans="1:34" outlineLevel="2" x14ac:dyDescent="0.25">
      <c r="A245" s="103" t="str">
        <f t="shared" si="61"/>
        <v>VashonMulti-FamilyM2YD1W</v>
      </c>
      <c r="B245" s="103" t="s">
        <v>541</v>
      </c>
      <c r="C245" s="103" t="s">
        <v>542</v>
      </c>
      <c r="D245" s="214">
        <v>0</v>
      </c>
      <c r="E245" s="214">
        <v>0</v>
      </c>
      <c r="F245" s="178"/>
      <c r="G245" s="178"/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29">
        <v>0</v>
      </c>
      <c r="S245" s="129">
        <v>0</v>
      </c>
      <c r="T245" s="129">
        <f t="shared" si="62"/>
        <v>0</v>
      </c>
      <c r="V245" s="105">
        <f t="shared" si="67"/>
        <v>0</v>
      </c>
      <c r="W245" s="105">
        <f t="shared" si="67"/>
        <v>0</v>
      </c>
      <c r="X245" s="105">
        <f t="shared" si="66"/>
        <v>0</v>
      </c>
      <c r="Y245" s="105">
        <f t="shared" si="66"/>
        <v>0</v>
      </c>
      <c r="Z245" s="105">
        <f t="shared" si="66"/>
        <v>0</v>
      </c>
      <c r="AA245" s="105">
        <f t="shared" si="66"/>
        <v>0</v>
      </c>
      <c r="AB245" s="105">
        <f t="shared" si="66"/>
        <v>0</v>
      </c>
      <c r="AC245" s="105">
        <f t="shared" si="66"/>
        <v>0</v>
      </c>
      <c r="AD245" s="105">
        <f t="shared" si="66"/>
        <v>0</v>
      </c>
      <c r="AE245" s="105">
        <f t="shared" si="66"/>
        <v>0</v>
      </c>
      <c r="AF245" s="105">
        <f t="shared" si="66"/>
        <v>0</v>
      </c>
      <c r="AG245" s="105">
        <f t="shared" si="66"/>
        <v>0</v>
      </c>
      <c r="AH245" s="105">
        <f t="shared" si="65"/>
        <v>0</v>
      </c>
    </row>
    <row r="246" spans="1:34" outlineLevel="2" x14ac:dyDescent="0.25">
      <c r="A246" s="103" t="str">
        <f t="shared" si="61"/>
        <v>VashonMulti-FamilyM2YD2W</v>
      </c>
      <c r="B246" s="103" t="s">
        <v>543</v>
      </c>
      <c r="C246" s="103" t="s">
        <v>544</v>
      </c>
      <c r="D246" s="214">
        <v>0</v>
      </c>
      <c r="E246" s="214">
        <v>0</v>
      </c>
      <c r="F246" s="178"/>
      <c r="G246" s="178"/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29">
        <v>0</v>
      </c>
      <c r="S246" s="129">
        <v>0</v>
      </c>
      <c r="T246" s="129">
        <f t="shared" si="62"/>
        <v>0</v>
      </c>
      <c r="V246" s="105">
        <f t="shared" si="67"/>
        <v>0</v>
      </c>
      <c r="W246" s="105">
        <f t="shared" si="67"/>
        <v>0</v>
      </c>
      <c r="X246" s="105">
        <f t="shared" si="66"/>
        <v>0</v>
      </c>
      <c r="Y246" s="105">
        <f t="shared" si="66"/>
        <v>0</v>
      </c>
      <c r="Z246" s="105">
        <f t="shared" si="66"/>
        <v>0</v>
      </c>
      <c r="AA246" s="105">
        <f t="shared" si="66"/>
        <v>0</v>
      </c>
      <c r="AB246" s="105">
        <f t="shared" si="66"/>
        <v>0</v>
      </c>
      <c r="AC246" s="105">
        <f t="shared" si="66"/>
        <v>0</v>
      </c>
      <c r="AD246" s="105">
        <f t="shared" si="66"/>
        <v>0</v>
      </c>
      <c r="AE246" s="105">
        <f t="shared" si="66"/>
        <v>0</v>
      </c>
      <c r="AF246" s="105">
        <f t="shared" si="66"/>
        <v>0</v>
      </c>
      <c r="AG246" s="105">
        <f t="shared" si="66"/>
        <v>0</v>
      </c>
      <c r="AH246" s="105">
        <f t="shared" si="65"/>
        <v>0</v>
      </c>
    </row>
    <row r="247" spans="1:34" outlineLevel="2" x14ac:dyDescent="0.25">
      <c r="A247" s="103" t="str">
        <f t="shared" si="61"/>
        <v>VashonMulti-FamilyM2YD3W</v>
      </c>
      <c r="B247" s="103" t="s">
        <v>545</v>
      </c>
      <c r="C247" s="103" t="s">
        <v>546</v>
      </c>
      <c r="D247" s="214">
        <v>0</v>
      </c>
      <c r="E247" s="214">
        <v>0</v>
      </c>
      <c r="F247" s="178"/>
      <c r="G247" s="178"/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29">
        <v>0</v>
      </c>
      <c r="S247" s="129">
        <v>0</v>
      </c>
      <c r="T247" s="129">
        <f t="shared" si="62"/>
        <v>0</v>
      </c>
      <c r="V247" s="105">
        <f t="shared" si="67"/>
        <v>0</v>
      </c>
      <c r="W247" s="105">
        <f t="shared" si="67"/>
        <v>0</v>
      </c>
      <c r="X247" s="105">
        <f t="shared" si="66"/>
        <v>0</v>
      </c>
      <c r="Y247" s="105">
        <f t="shared" si="66"/>
        <v>0</v>
      </c>
      <c r="Z247" s="105">
        <f t="shared" si="66"/>
        <v>0</v>
      </c>
      <c r="AA247" s="105">
        <f t="shared" si="66"/>
        <v>0</v>
      </c>
      <c r="AB247" s="105">
        <f t="shared" si="66"/>
        <v>0</v>
      </c>
      <c r="AC247" s="105">
        <f t="shared" si="66"/>
        <v>0</v>
      </c>
      <c r="AD247" s="105">
        <f t="shared" si="66"/>
        <v>0</v>
      </c>
      <c r="AE247" s="105">
        <f t="shared" si="66"/>
        <v>0</v>
      </c>
      <c r="AF247" s="105">
        <f t="shared" si="66"/>
        <v>0</v>
      </c>
      <c r="AG247" s="105">
        <f t="shared" si="66"/>
        <v>0</v>
      </c>
      <c r="AH247" s="105">
        <f t="shared" si="65"/>
        <v>0</v>
      </c>
    </row>
    <row r="248" spans="1:34" outlineLevel="2" x14ac:dyDescent="0.25">
      <c r="A248" s="103" t="str">
        <f t="shared" si="61"/>
        <v>VashonMulti-FamilyM2YDEX</v>
      </c>
      <c r="B248" s="103" t="s">
        <v>565</v>
      </c>
      <c r="C248" s="103" t="s">
        <v>566</v>
      </c>
      <c r="D248" s="214">
        <v>0</v>
      </c>
      <c r="E248" s="214">
        <v>0</v>
      </c>
      <c r="F248" s="178"/>
      <c r="G248" s="178"/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29">
        <v>0</v>
      </c>
      <c r="S248" s="129">
        <v>0</v>
      </c>
      <c r="T248" s="129">
        <f t="shared" si="62"/>
        <v>0</v>
      </c>
      <c r="V248" s="105">
        <f t="shared" si="67"/>
        <v>0</v>
      </c>
      <c r="W248" s="105">
        <f t="shared" si="67"/>
        <v>0</v>
      </c>
      <c r="X248" s="105">
        <f t="shared" si="66"/>
        <v>0</v>
      </c>
      <c r="Y248" s="105">
        <f t="shared" si="66"/>
        <v>0</v>
      </c>
      <c r="Z248" s="105">
        <f t="shared" si="66"/>
        <v>0</v>
      </c>
      <c r="AA248" s="105">
        <f t="shared" si="66"/>
        <v>0</v>
      </c>
      <c r="AB248" s="105">
        <f t="shared" si="66"/>
        <v>0</v>
      </c>
      <c r="AC248" s="105">
        <f t="shared" si="66"/>
        <v>0</v>
      </c>
      <c r="AD248" s="105">
        <f t="shared" si="66"/>
        <v>0</v>
      </c>
      <c r="AE248" s="105">
        <f t="shared" si="66"/>
        <v>0</v>
      </c>
      <c r="AF248" s="105">
        <f t="shared" si="66"/>
        <v>0</v>
      </c>
      <c r="AG248" s="105">
        <f t="shared" si="66"/>
        <v>0</v>
      </c>
      <c r="AH248" s="105">
        <f t="shared" si="65"/>
        <v>0</v>
      </c>
    </row>
    <row r="249" spans="1:34" outlineLevel="2" x14ac:dyDescent="0.25">
      <c r="A249" s="103" t="str">
        <f t="shared" si="61"/>
        <v>VashonMulti-FamilyM2YDTPU</v>
      </c>
      <c r="B249" s="103" t="s">
        <v>547</v>
      </c>
      <c r="C249" s="103" t="s">
        <v>548</v>
      </c>
      <c r="D249" s="214">
        <v>0</v>
      </c>
      <c r="E249" s="214">
        <v>0</v>
      </c>
      <c r="F249" s="178"/>
      <c r="G249" s="178"/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29">
        <v>0</v>
      </c>
      <c r="S249" s="129">
        <v>0</v>
      </c>
      <c r="T249" s="129">
        <f t="shared" si="62"/>
        <v>0</v>
      </c>
      <c r="V249" s="105">
        <f t="shared" si="67"/>
        <v>0</v>
      </c>
      <c r="W249" s="105">
        <f t="shared" si="67"/>
        <v>0</v>
      </c>
      <c r="X249" s="105">
        <f t="shared" si="66"/>
        <v>0</v>
      </c>
      <c r="Y249" s="105">
        <f t="shared" si="66"/>
        <v>0</v>
      </c>
      <c r="Z249" s="105">
        <f t="shared" si="66"/>
        <v>0</v>
      </c>
      <c r="AA249" s="105">
        <f t="shared" si="66"/>
        <v>0</v>
      </c>
      <c r="AB249" s="105">
        <f t="shared" si="66"/>
        <v>0</v>
      </c>
      <c r="AC249" s="105">
        <f t="shared" si="66"/>
        <v>0</v>
      </c>
      <c r="AD249" s="105">
        <f t="shared" si="66"/>
        <v>0</v>
      </c>
      <c r="AE249" s="105">
        <f t="shared" si="66"/>
        <v>0</v>
      </c>
      <c r="AF249" s="105">
        <f t="shared" si="66"/>
        <v>0</v>
      </c>
      <c r="AG249" s="105">
        <f t="shared" si="66"/>
        <v>0</v>
      </c>
      <c r="AH249" s="105">
        <f t="shared" si="65"/>
        <v>0</v>
      </c>
    </row>
    <row r="250" spans="1:34" outlineLevel="2" x14ac:dyDescent="0.25">
      <c r="A250" s="103" t="str">
        <f t="shared" si="61"/>
        <v>VashonMulti-FamilyM4YD1W</v>
      </c>
      <c r="B250" s="103" t="s">
        <v>549</v>
      </c>
      <c r="C250" s="103" t="s">
        <v>550</v>
      </c>
      <c r="D250" s="214">
        <v>0</v>
      </c>
      <c r="E250" s="214">
        <v>0</v>
      </c>
      <c r="F250" s="178"/>
      <c r="G250" s="178"/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29">
        <v>0</v>
      </c>
      <c r="S250" s="129">
        <v>0</v>
      </c>
      <c r="T250" s="129">
        <f t="shared" si="62"/>
        <v>0</v>
      </c>
      <c r="V250" s="105">
        <f t="shared" si="67"/>
        <v>0</v>
      </c>
      <c r="W250" s="105">
        <f t="shared" si="67"/>
        <v>0</v>
      </c>
      <c r="X250" s="105">
        <f t="shared" si="66"/>
        <v>0</v>
      </c>
      <c r="Y250" s="105">
        <f t="shared" si="66"/>
        <v>0</v>
      </c>
      <c r="Z250" s="105">
        <f t="shared" si="66"/>
        <v>0</v>
      </c>
      <c r="AA250" s="105">
        <f t="shared" si="66"/>
        <v>0</v>
      </c>
      <c r="AB250" s="105">
        <f t="shared" si="66"/>
        <v>0</v>
      </c>
      <c r="AC250" s="105">
        <f t="shared" si="66"/>
        <v>0</v>
      </c>
      <c r="AD250" s="105">
        <f t="shared" si="66"/>
        <v>0</v>
      </c>
      <c r="AE250" s="105">
        <f t="shared" si="66"/>
        <v>0</v>
      </c>
      <c r="AF250" s="105">
        <f t="shared" si="66"/>
        <v>0</v>
      </c>
      <c r="AG250" s="105">
        <f t="shared" si="66"/>
        <v>0</v>
      </c>
      <c r="AH250" s="105">
        <f t="shared" si="65"/>
        <v>0</v>
      </c>
    </row>
    <row r="251" spans="1:34" outlineLevel="2" x14ac:dyDescent="0.25">
      <c r="A251" s="103" t="str">
        <f t="shared" si="61"/>
        <v>VashonMulti-FamilyM4YD2W</v>
      </c>
      <c r="B251" s="103" t="s">
        <v>551</v>
      </c>
      <c r="C251" s="103" t="s">
        <v>552</v>
      </c>
      <c r="D251" s="214">
        <v>0</v>
      </c>
      <c r="E251" s="214">
        <v>0</v>
      </c>
      <c r="F251" s="178"/>
      <c r="G251" s="178"/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29">
        <v>0</v>
      </c>
      <c r="S251" s="129">
        <v>0</v>
      </c>
      <c r="T251" s="129">
        <f t="shared" si="62"/>
        <v>0</v>
      </c>
      <c r="V251" s="105">
        <f t="shared" si="67"/>
        <v>0</v>
      </c>
      <c r="W251" s="105">
        <f t="shared" si="67"/>
        <v>0</v>
      </c>
      <c r="X251" s="105">
        <f t="shared" si="66"/>
        <v>0</v>
      </c>
      <c r="Y251" s="105">
        <f t="shared" si="66"/>
        <v>0</v>
      </c>
      <c r="Z251" s="105">
        <f t="shared" si="66"/>
        <v>0</v>
      </c>
      <c r="AA251" s="105">
        <f t="shared" si="66"/>
        <v>0</v>
      </c>
      <c r="AB251" s="105">
        <f t="shared" si="66"/>
        <v>0</v>
      </c>
      <c r="AC251" s="105">
        <f t="shared" si="66"/>
        <v>0</v>
      </c>
      <c r="AD251" s="105">
        <f t="shared" si="66"/>
        <v>0</v>
      </c>
      <c r="AE251" s="105">
        <f t="shared" si="66"/>
        <v>0</v>
      </c>
      <c r="AF251" s="105">
        <f t="shared" si="66"/>
        <v>0</v>
      </c>
      <c r="AG251" s="105">
        <f t="shared" si="66"/>
        <v>0</v>
      </c>
      <c r="AH251" s="105">
        <f t="shared" si="65"/>
        <v>0</v>
      </c>
    </row>
    <row r="252" spans="1:34" outlineLevel="2" x14ac:dyDescent="0.25">
      <c r="A252" s="103" t="str">
        <f t="shared" si="61"/>
        <v>VashonMulti-FamilyM4YDEX</v>
      </c>
      <c r="B252" s="103" t="s">
        <v>567</v>
      </c>
      <c r="C252" s="103" t="s">
        <v>568</v>
      </c>
      <c r="D252" s="214">
        <v>0</v>
      </c>
      <c r="E252" s="214">
        <v>0</v>
      </c>
      <c r="F252" s="178"/>
      <c r="G252" s="178"/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29">
        <v>0</v>
      </c>
      <c r="S252" s="129">
        <v>0</v>
      </c>
      <c r="T252" s="129">
        <f t="shared" si="62"/>
        <v>0</v>
      </c>
      <c r="V252" s="105">
        <f t="shared" si="67"/>
        <v>0</v>
      </c>
      <c r="W252" s="105">
        <f t="shared" si="67"/>
        <v>0</v>
      </c>
      <c r="X252" s="105">
        <f t="shared" si="66"/>
        <v>0</v>
      </c>
      <c r="Y252" s="105">
        <f t="shared" si="66"/>
        <v>0</v>
      </c>
      <c r="Z252" s="105">
        <f t="shared" si="66"/>
        <v>0</v>
      </c>
      <c r="AA252" s="105">
        <f t="shared" si="66"/>
        <v>0</v>
      </c>
      <c r="AB252" s="105">
        <f t="shared" si="66"/>
        <v>0</v>
      </c>
      <c r="AC252" s="105">
        <f t="shared" si="66"/>
        <v>0</v>
      </c>
      <c r="AD252" s="105">
        <f t="shared" si="66"/>
        <v>0</v>
      </c>
      <c r="AE252" s="105">
        <f t="shared" si="66"/>
        <v>0</v>
      </c>
      <c r="AF252" s="105">
        <f t="shared" si="66"/>
        <v>0</v>
      </c>
      <c r="AG252" s="105">
        <f t="shared" si="66"/>
        <v>0</v>
      </c>
      <c r="AH252" s="105">
        <f t="shared" si="65"/>
        <v>0</v>
      </c>
    </row>
    <row r="253" spans="1:34" outlineLevel="2" x14ac:dyDescent="0.25">
      <c r="A253" s="103" t="str">
        <f t="shared" si="61"/>
        <v>VashonMulti-FamilyM6YD1W</v>
      </c>
      <c r="B253" s="103" t="s">
        <v>553</v>
      </c>
      <c r="C253" s="103" t="s">
        <v>554</v>
      </c>
      <c r="D253" s="214">
        <v>0</v>
      </c>
      <c r="E253" s="214">
        <v>0</v>
      </c>
      <c r="F253" s="178"/>
      <c r="G253" s="178"/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29">
        <v>0</v>
      </c>
      <c r="S253" s="129">
        <v>0</v>
      </c>
      <c r="T253" s="129">
        <f t="shared" si="62"/>
        <v>0</v>
      </c>
      <c r="V253" s="105">
        <f t="shared" si="67"/>
        <v>0</v>
      </c>
      <c r="W253" s="105">
        <f t="shared" si="67"/>
        <v>0</v>
      </c>
      <c r="X253" s="105">
        <f t="shared" si="66"/>
        <v>0</v>
      </c>
      <c r="Y253" s="105">
        <f t="shared" si="66"/>
        <v>0</v>
      </c>
      <c r="Z253" s="105">
        <f t="shared" si="66"/>
        <v>0</v>
      </c>
      <c r="AA253" s="105">
        <f t="shared" si="66"/>
        <v>0</v>
      </c>
      <c r="AB253" s="105">
        <f t="shared" si="66"/>
        <v>0</v>
      </c>
      <c r="AC253" s="105">
        <f t="shared" si="66"/>
        <v>0</v>
      </c>
      <c r="AD253" s="105">
        <f t="shared" si="66"/>
        <v>0</v>
      </c>
      <c r="AE253" s="105">
        <f t="shared" si="66"/>
        <v>0</v>
      </c>
      <c r="AF253" s="105">
        <f t="shared" si="66"/>
        <v>0</v>
      </c>
      <c r="AG253" s="105">
        <f t="shared" si="66"/>
        <v>0</v>
      </c>
      <c r="AH253" s="105">
        <f t="shared" si="65"/>
        <v>0</v>
      </c>
    </row>
    <row r="254" spans="1:34" outlineLevel="2" x14ac:dyDescent="0.25">
      <c r="A254" s="103" t="str">
        <f t="shared" si="61"/>
        <v>VashonMulti-FamilyM6YD2W</v>
      </c>
      <c r="B254" s="103" t="s">
        <v>555</v>
      </c>
      <c r="C254" s="103" t="s">
        <v>556</v>
      </c>
      <c r="D254" s="214">
        <v>0</v>
      </c>
      <c r="E254" s="214">
        <v>0</v>
      </c>
      <c r="F254" s="178"/>
      <c r="G254" s="178"/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29">
        <v>0</v>
      </c>
      <c r="S254" s="129">
        <v>0</v>
      </c>
      <c r="T254" s="129">
        <f t="shared" si="62"/>
        <v>0</v>
      </c>
      <c r="V254" s="105">
        <f t="shared" si="67"/>
        <v>0</v>
      </c>
      <c r="W254" s="105">
        <f t="shared" si="67"/>
        <v>0</v>
      </c>
      <c r="X254" s="105">
        <f t="shared" si="66"/>
        <v>0</v>
      </c>
      <c r="Y254" s="105">
        <f t="shared" si="66"/>
        <v>0</v>
      </c>
      <c r="Z254" s="105">
        <f t="shared" si="66"/>
        <v>0</v>
      </c>
      <c r="AA254" s="105">
        <f t="shared" si="66"/>
        <v>0</v>
      </c>
      <c r="AB254" s="105">
        <f t="shared" si="66"/>
        <v>0</v>
      </c>
      <c r="AC254" s="105">
        <f t="shared" si="66"/>
        <v>0</v>
      </c>
      <c r="AD254" s="105">
        <f t="shared" si="66"/>
        <v>0</v>
      </c>
      <c r="AE254" s="105">
        <f t="shared" si="66"/>
        <v>0</v>
      </c>
      <c r="AF254" s="105">
        <f t="shared" si="66"/>
        <v>0</v>
      </c>
      <c r="AG254" s="105">
        <f t="shared" si="66"/>
        <v>0</v>
      </c>
      <c r="AH254" s="105">
        <f t="shared" si="65"/>
        <v>0</v>
      </c>
    </row>
    <row r="255" spans="1:34" outlineLevel="2" x14ac:dyDescent="0.25">
      <c r="A255" s="103" t="str">
        <f t="shared" si="61"/>
        <v>VashonMulti-FamilyM6YD3W</v>
      </c>
      <c r="B255" s="103" t="s">
        <v>557</v>
      </c>
      <c r="C255" s="103" t="s">
        <v>558</v>
      </c>
      <c r="D255" s="214">
        <v>0</v>
      </c>
      <c r="E255" s="214">
        <v>0</v>
      </c>
      <c r="F255" s="178"/>
      <c r="G255" s="178"/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29">
        <v>0</v>
      </c>
      <c r="S255" s="129">
        <v>0</v>
      </c>
      <c r="T255" s="129">
        <f t="shared" si="62"/>
        <v>0</v>
      </c>
      <c r="V255" s="105">
        <f t="shared" si="67"/>
        <v>0</v>
      </c>
      <c r="W255" s="105">
        <f t="shared" si="67"/>
        <v>0</v>
      </c>
      <c r="X255" s="105">
        <f t="shared" si="66"/>
        <v>0</v>
      </c>
      <c r="Y255" s="105">
        <f t="shared" si="66"/>
        <v>0</v>
      </c>
      <c r="Z255" s="105">
        <f t="shared" si="66"/>
        <v>0</v>
      </c>
      <c r="AA255" s="105">
        <f t="shared" si="66"/>
        <v>0</v>
      </c>
      <c r="AB255" s="105">
        <f t="shared" si="66"/>
        <v>0</v>
      </c>
      <c r="AC255" s="105">
        <f t="shared" si="66"/>
        <v>0</v>
      </c>
      <c r="AD255" s="105">
        <f t="shared" si="66"/>
        <v>0</v>
      </c>
      <c r="AE255" s="105">
        <f t="shared" si="66"/>
        <v>0</v>
      </c>
      <c r="AF255" s="105">
        <f t="shared" si="66"/>
        <v>0</v>
      </c>
      <c r="AG255" s="105">
        <f t="shared" si="66"/>
        <v>0</v>
      </c>
      <c r="AH255" s="105">
        <f t="shared" si="65"/>
        <v>0</v>
      </c>
    </row>
    <row r="256" spans="1:34" outlineLevel="2" x14ac:dyDescent="0.25">
      <c r="A256" s="103" t="str">
        <f t="shared" si="61"/>
        <v>VashonMulti-FamilyM6YDEX</v>
      </c>
      <c r="B256" s="103" t="s">
        <v>569</v>
      </c>
      <c r="C256" s="103" t="s">
        <v>570</v>
      </c>
      <c r="D256" s="214">
        <v>0</v>
      </c>
      <c r="E256" s="214">
        <v>0</v>
      </c>
      <c r="F256" s="178"/>
      <c r="G256" s="178"/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29">
        <v>0</v>
      </c>
      <c r="S256" s="129">
        <v>0</v>
      </c>
      <c r="T256" s="129">
        <f t="shared" si="62"/>
        <v>0</v>
      </c>
      <c r="V256" s="105">
        <f t="shared" si="67"/>
        <v>0</v>
      </c>
      <c r="W256" s="105">
        <f t="shared" si="67"/>
        <v>0</v>
      </c>
      <c r="X256" s="105">
        <f t="shared" si="66"/>
        <v>0</v>
      </c>
      <c r="Y256" s="105">
        <f t="shared" si="66"/>
        <v>0</v>
      </c>
      <c r="Z256" s="105">
        <f t="shared" si="66"/>
        <v>0</v>
      </c>
      <c r="AA256" s="105">
        <f t="shared" si="66"/>
        <v>0</v>
      </c>
      <c r="AB256" s="105">
        <f t="shared" si="66"/>
        <v>0</v>
      </c>
      <c r="AC256" s="105">
        <f t="shared" si="66"/>
        <v>0</v>
      </c>
      <c r="AD256" s="105">
        <f t="shared" si="66"/>
        <v>0</v>
      </c>
      <c r="AE256" s="105">
        <f t="shared" si="66"/>
        <v>0</v>
      </c>
      <c r="AF256" s="105">
        <f t="shared" si="66"/>
        <v>0</v>
      </c>
      <c r="AG256" s="105">
        <f t="shared" si="66"/>
        <v>0</v>
      </c>
      <c r="AH256" s="105">
        <f t="shared" si="65"/>
        <v>0</v>
      </c>
    </row>
    <row r="257" spans="1:34" outlineLevel="2" x14ac:dyDescent="0.25">
      <c r="A257" s="103" t="str">
        <f t="shared" si="61"/>
        <v>VashonMulti-FamilyMCCWR1</v>
      </c>
      <c r="B257" s="103" t="s">
        <v>523</v>
      </c>
      <c r="C257" s="103" t="s">
        <v>524</v>
      </c>
      <c r="D257" s="214">
        <v>0</v>
      </c>
      <c r="E257" s="214">
        <v>0</v>
      </c>
      <c r="F257" s="178"/>
      <c r="G257" s="178"/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29">
        <v>0</v>
      </c>
      <c r="S257" s="129">
        <v>0</v>
      </c>
      <c r="T257" s="129">
        <f t="shared" si="62"/>
        <v>0</v>
      </c>
      <c r="V257" s="105">
        <f t="shared" si="67"/>
        <v>0</v>
      </c>
      <c r="W257" s="105">
        <f t="shared" si="67"/>
        <v>0</v>
      </c>
      <c r="X257" s="105">
        <f t="shared" si="66"/>
        <v>0</v>
      </c>
      <c r="Y257" s="105">
        <f t="shared" si="66"/>
        <v>0</v>
      </c>
      <c r="Z257" s="105">
        <f t="shared" si="66"/>
        <v>0</v>
      </c>
      <c r="AA257" s="105">
        <f t="shared" si="66"/>
        <v>0</v>
      </c>
      <c r="AB257" s="105">
        <f t="shared" si="66"/>
        <v>0</v>
      </c>
      <c r="AC257" s="105">
        <f t="shared" si="66"/>
        <v>0</v>
      </c>
      <c r="AD257" s="105">
        <f t="shared" si="66"/>
        <v>0</v>
      </c>
      <c r="AE257" s="105">
        <f t="shared" si="66"/>
        <v>0</v>
      </c>
      <c r="AF257" s="105">
        <f t="shared" si="66"/>
        <v>0</v>
      </c>
      <c r="AG257" s="105">
        <f t="shared" si="66"/>
        <v>0</v>
      </c>
      <c r="AH257" s="105">
        <f t="shared" si="65"/>
        <v>0</v>
      </c>
    </row>
    <row r="258" spans="1:34" outlineLevel="2" x14ac:dyDescent="0.25">
      <c r="A258" s="103" t="str">
        <f t="shared" si="61"/>
        <v>VashonMulti-FamilyMCCWR35</v>
      </c>
      <c r="B258" s="103" t="s">
        <v>517</v>
      </c>
      <c r="C258" s="103" t="s">
        <v>518</v>
      </c>
      <c r="D258" s="214">
        <v>0</v>
      </c>
      <c r="E258" s="214">
        <v>0</v>
      </c>
      <c r="F258" s="178"/>
      <c r="G258" s="178"/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29">
        <v>0</v>
      </c>
      <c r="S258" s="129">
        <v>0</v>
      </c>
      <c r="T258" s="129">
        <f t="shared" si="62"/>
        <v>0</v>
      </c>
      <c r="V258" s="105">
        <f t="shared" si="67"/>
        <v>0</v>
      </c>
      <c r="W258" s="105">
        <f t="shared" si="67"/>
        <v>0</v>
      </c>
      <c r="X258" s="105">
        <f t="shared" si="66"/>
        <v>0</v>
      </c>
      <c r="Y258" s="105">
        <f t="shared" si="66"/>
        <v>0</v>
      </c>
      <c r="Z258" s="105">
        <f t="shared" si="66"/>
        <v>0</v>
      </c>
      <c r="AA258" s="105">
        <f t="shared" si="66"/>
        <v>0</v>
      </c>
      <c r="AB258" s="105">
        <f t="shared" si="66"/>
        <v>0</v>
      </c>
      <c r="AC258" s="105">
        <f t="shared" si="66"/>
        <v>0</v>
      </c>
      <c r="AD258" s="105">
        <f t="shared" si="66"/>
        <v>0</v>
      </c>
      <c r="AE258" s="105">
        <f t="shared" si="66"/>
        <v>0</v>
      </c>
      <c r="AF258" s="105">
        <f t="shared" si="66"/>
        <v>0</v>
      </c>
      <c r="AG258" s="105">
        <f t="shared" si="66"/>
        <v>0</v>
      </c>
      <c r="AH258" s="105">
        <f t="shared" si="65"/>
        <v>0</v>
      </c>
    </row>
    <row r="259" spans="1:34" outlineLevel="2" x14ac:dyDescent="0.25">
      <c r="A259" s="103" t="str">
        <f t="shared" si="61"/>
        <v>VashonMulti-FamilyMCCWR65</v>
      </c>
      <c r="B259" s="103" t="s">
        <v>519</v>
      </c>
      <c r="C259" s="103" t="s">
        <v>520</v>
      </c>
      <c r="D259" s="214">
        <v>0</v>
      </c>
      <c r="E259" s="214">
        <v>0</v>
      </c>
      <c r="F259" s="178"/>
      <c r="G259" s="178"/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29">
        <v>0</v>
      </c>
      <c r="S259" s="129">
        <v>0</v>
      </c>
      <c r="T259" s="129">
        <f t="shared" si="62"/>
        <v>0</v>
      </c>
      <c r="V259" s="105">
        <f t="shared" si="67"/>
        <v>0</v>
      </c>
      <c r="W259" s="105">
        <f t="shared" si="67"/>
        <v>0</v>
      </c>
      <c r="X259" s="105">
        <f t="shared" si="66"/>
        <v>0</v>
      </c>
      <c r="Y259" s="105">
        <f t="shared" si="66"/>
        <v>0</v>
      </c>
      <c r="Z259" s="105">
        <f t="shared" si="66"/>
        <v>0</v>
      </c>
      <c r="AA259" s="105">
        <f t="shared" si="66"/>
        <v>0</v>
      </c>
      <c r="AB259" s="105">
        <f t="shared" si="66"/>
        <v>0</v>
      </c>
      <c r="AC259" s="105">
        <f t="shared" si="66"/>
        <v>0</v>
      </c>
      <c r="AD259" s="105">
        <f t="shared" si="66"/>
        <v>0</v>
      </c>
      <c r="AE259" s="105">
        <f t="shared" si="66"/>
        <v>0</v>
      </c>
      <c r="AF259" s="105">
        <f t="shared" si="66"/>
        <v>0</v>
      </c>
      <c r="AG259" s="105">
        <f t="shared" si="66"/>
        <v>0</v>
      </c>
      <c r="AH259" s="105">
        <f t="shared" si="65"/>
        <v>0</v>
      </c>
    </row>
    <row r="260" spans="1:34" outlineLevel="2" x14ac:dyDescent="0.25">
      <c r="A260" s="103" t="str">
        <f t="shared" si="61"/>
        <v>VashonMulti-FamilyMCCWR95</v>
      </c>
      <c r="B260" s="103" t="s">
        <v>521</v>
      </c>
      <c r="C260" s="103" t="s">
        <v>522</v>
      </c>
      <c r="D260" s="214">
        <v>0</v>
      </c>
      <c r="E260" s="214">
        <v>0</v>
      </c>
      <c r="F260" s="178"/>
      <c r="G260" s="178"/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29">
        <v>0</v>
      </c>
      <c r="S260" s="129">
        <v>0</v>
      </c>
      <c r="T260" s="129">
        <f t="shared" si="62"/>
        <v>0</v>
      </c>
      <c r="V260" s="105">
        <f t="shared" si="67"/>
        <v>0</v>
      </c>
      <c r="W260" s="105">
        <f t="shared" si="67"/>
        <v>0</v>
      </c>
      <c r="X260" s="105">
        <f t="shared" si="66"/>
        <v>0</v>
      </c>
      <c r="Y260" s="105">
        <f t="shared" si="66"/>
        <v>0</v>
      </c>
      <c r="Z260" s="105">
        <f t="shared" si="66"/>
        <v>0</v>
      </c>
      <c r="AA260" s="105">
        <f t="shared" si="66"/>
        <v>0</v>
      </c>
      <c r="AB260" s="105">
        <f t="shared" si="66"/>
        <v>0</v>
      </c>
      <c r="AC260" s="105">
        <f t="shared" si="66"/>
        <v>0</v>
      </c>
      <c r="AD260" s="105">
        <f t="shared" si="66"/>
        <v>0</v>
      </c>
      <c r="AE260" s="105">
        <f t="shared" si="66"/>
        <v>0</v>
      </c>
      <c r="AF260" s="105">
        <f t="shared" si="66"/>
        <v>0</v>
      </c>
      <c r="AG260" s="105">
        <f t="shared" si="66"/>
        <v>0</v>
      </c>
      <c r="AH260" s="105">
        <f t="shared" si="65"/>
        <v>0</v>
      </c>
    </row>
    <row r="261" spans="1:34" outlineLevel="2" x14ac:dyDescent="0.25">
      <c r="A261" s="103" t="str">
        <f t="shared" si="61"/>
        <v>VashonMulti-FamilyMCCWRA</v>
      </c>
      <c r="B261" s="103" t="s">
        <v>525</v>
      </c>
      <c r="C261" s="103" t="s">
        <v>526</v>
      </c>
      <c r="D261" s="214">
        <v>0</v>
      </c>
      <c r="E261" s="214">
        <v>0</v>
      </c>
      <c r="F261" s="178"/>
      <c r="G261" s="178"/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29">
        <v>0</v>
      </c>
      <c r="S261" s="129">
        <v>0</v>
      </c>
      <c r="T261" s="129">
        <f t="shared" si="62"/>
        <v>0</v>
      </c>
      <c r="V261" s="105">
        <f t="shared" si="67"/>
        <v>0</v>
      </c>
      <c r="W261" s="105">
        <f t="shared" si="67"/>
        <v>0</v>
      </c>
      <c r="X261" s="105">
        <f t="shared" si="66"/>
        <v>0</v>
      </c>
      <c r="Y261" s="105">
        <f t="shared" si="66"/>
        <v>0</v>
      </c>
      <c r="Z261" s="105">
        <f t="shared" si="66"/>
        <v>0</v>
      </c>
      <c r="AA261" s="105">
        <f t="shared" si="66"/>
        <v>0</v>
      </c>
      <c r="AB261" s="105">
        <f t="shared" si="66"/>
        <v>0</v>
      </c>
      <c r="AC261" s="105">
        <f t="shared" si="66"/>
        <v>0</v>
      </c>
      <c r="AD261" s="105">
        <f t="shared" si="66"/>
        <v>0</v>
      </c>
      <c r="AE261" s="105">
        <f t="shared" si="66"/>
        <v>0</v>
      </c>
      <c r="AF261" s="105">
        <f t="shared" si="66"/>
        <v>0</v>
      </c>
      <c r="AG261" s="105">
        <f t="shared" si="66"/>
        <v>0</v>
      </c>
      <c r="AH261" s="105">
        <f t="shared" si="65"/>
        <v>0</v>
      </c>
    </row>
    <row r="262" spans="1:34" outlineLevel="2" x14ac:dyDescent="0.25">
      <c r="A262" s="103" t="str">
        <f t="shared" si="61"/>
        <v>VashonMulti-FamilyMSRTOT</v>
      </c>
      <c r="B262" s="103" t="s">
        <v>527</v>
      </c>
      <c r="C262" s="103" t="s">
        <v>528</v>
      </c>
      <c r="D262" s="214">
        <v>0</v>
      </c>
      <c r="E262" s="214">
        <v>0</v>
      </c>
      <c r="F262" s="178"/>
      <c r="G262" s="178"/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29">
        <v>0</v>
      </c>
      <c r="S262" s="129">
        <v>0</v>
      </c>
      <c r="T262" s="129">
        <f t="shared" si="62"/>
        <v>0</v>
      </c>
      <c r="V262" s="105">
        <f t="shared" si="67"/>
        <v>0</v>
      </c>
      <c r="W262" s="105">
        <f t="shared" si="67"/>
        <v>0</v>
      </c>
      <c r="X262" s="105">
        <f t="shared" ref="X262:AG270" si="68">+IFERROR(J262/$E262,0)</f>
        <v>0</v>
      </c>
      <c r="Y262" s="105">
        <f t="shared" si="68"/>
        <v>0</v>
      </c>
      <c r="Z262" s="105">
        <f t="shared" si="68"/>
        <v>0</v>
      </c>
      <c r="AA262" s="105">
        <f t="shared" si="68"/>
        <v>0</v>
      </c>
      <c r="AB262" s="105">
        <f t="shared" si="68"/>
        <v>0</v>
      </c>
      <c r="AC262" s="105">
        <f t="shared" si="68"/>
        <v>0</v>
      </c>
      <c r="AD262" s="105">
        <f t="shared" si="68"/>
        <v>0</v>
      </c>
      <c r="AE262" s="105">
        <f t="shared" si="68"/>
        <v>0</v>
      </c>
      <c r="AF262" s="105">
        <f t="shared" si="68"/>
        <v>0</v>
      </c>
      <c r="AG262" s="105">
        <f t="shared" si="68"/>
        <v>0</v>
      </c>
      <c r="AH262" s="105">
        <f t="shared" si="65"/>
        <v>0</v>
      </c>
    </row>
    <row r="263" spans="1:34" outlineLevel="2" x14ac:dyDescent="0.25">
      <c r="A263" s="103" t="str">
        <f t="shared" si="61"/>
        <v>VashonMulti-FamilyMYDW90</v>
      </c>
      <c r="B263" s="103" t="s">
        <v>633</v>
      </c>
      <c r="C263" s="103" t="s">
        <v>634</v>
      </c>
      <c r="D263" s="214">
        <v>0</v>
      </c>
      <c r="E263" s="214">
        <v>0</v>
      </c>
      <c r="F263" s="178"/>
      <c r="G263" s="178"/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29">
        <v>0</v>
      </c>
      <c r="S263" s="129">
        <v>0</v>
      </c>
      <c r="T263" s="129">
        <f t="shared" si="62"/>
        <v>0</v>
      </c>
      <c r="V263" s="105">
        <f t="shared" si="67"/>
        <v>0</v>
      </c>
      <c r="W263" s="105">
        <f t="shared" si="67"/>
        <v>0</v>
      </c>
      <c r="X263" s="105">
        <f t="shared" si="68"/>
        <v>0</v>
      </c>
      <c r="Y263" s="105">
        <f t="shared" si="68"/>
        <v>0</v>
      </c>
      <c r="Z263" s="105">
        <f t="shared" si="68"/>
        <v>0</v>
      </c>
      <c r="AA263" s="105">
        <f t="shared" si="68"/>
        <v>0</v>
      </c>
      <c r="AB263" s="105">
        <f t="shared" si="68"/>
        <v>0</v>
      </c>
      <c r="AC263" s="105">
        <f t="shared" si="68"/>
        <v>0</v>
      </c>
      <c r="AD263" s="105">
        <f t="shared" si="68"/>
        <v>0</v>
      </c>
      <c r="AE263" s="105">
        <f t="shared" si="68"/>
        <v>0</v>
      </c>
      <c r="AF263" s="105">
        <f t="shared" si="68"/>
        <v>0</v>
      </c>
      <c r="AG263" s="105">
        <f t="shared" si="68"/>
        <v>0</v>
      </c>
      <c r="AH263" s="105">
        <f t="shared" si="65"/>
        <v>0</v>
      </c>
    </row>
    <row r="264" spans="1:34" outlineLevel="2" x14ac:dyDescent="0.25">
      <c r="A264" s="103" t="str">
        <f t="shared" si="61"/>
        <v>VashonMulti-FamilyMCONNECT</v>
      </c>
      <c r="B264" s="103" t="s">
        <v>573</v>
      </c>
      <c r="C264" s="103" t="s">
        <v>574</v>
      </c>
      <c r="D264" s="214">
        <v>0</v>
      </c>
      <c r="E264" s="214">
        <v>0</v>
      </c>
      <c r="F264" s="178"/>
      <c r="G264" s="178"/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29">
        <v>0</v>
      </c>
      <c r="S264" s="129">
        <v>0</v>
      </c>
      <c r="T264" s="129">
        <f t="shared" si="62"/>
        <v>0</v>
      </c>
      <c r="V264" s="105">
        <f t="shared" si="67"/>
        <v>0</v>
      </c>
      <c r="W264" s="105">
        <f t="shared" si="67"/>
        <v>0</v>
      </c>
      <c r="X264" s="105">
        <f t="shared" si="68"/>
        <v>0</v>
      </c>
      <c r="Y264" s="105">
        <f t="shared" si="68"/>
        <v>0</v>
      </c>
      <c r="Z264" s="105">
        <f t="shared" si="68"/>
        <v>0</v>
      </c>
      <c r="AA264" s="105">
        <f t="shared" si="68"/>
        <v>0</v>
      </c>
      <c r="AB264" s="105">
        <f t="shared" si="68"/>
        <v>0</v>
      </c>
      <c r="AC264" s="105">
        <f t="shared" si="68"/>
        <v>0</v>
      </c>
      <c r="AD264" s="105">
        <f t="shared" si="68"/>
        <v>0</v>
      </c>
      <c r="AE264" s="105">
        <f t="shared" si="68"/>
        <v>0</v>
      </c>
      <c r="AF264" s="105">
        <f t="shared" si="68"/>
        <v>0</v>
      </c>
      <c r="AG264" s="105">
        <f t="shared" si="68"/>
        <v>0</v>
      </c>
      <c r="AH264" s="105">
        <f t="shared" si="65"/>
        <v>0</v>
      </c>
    </row>
    <row r="265" spans="1:34" outlineLevel="2" x14ac:dyDescent="0.25">
      <c r="A265" s="103" t="str">
        <f t="shared" si="61"/>
        <v>VashonMulti-FamilyMRENT90</v>
      </c>
      <c r="B265" s="103" t="s">
        <v>575</v>
      </c>
      <c r="C265" s="103" t="s">
        <v>576</v>
      </c>
      <c r="D265" s="214">
        <v>0</v>
      </c>
      <c r="E265" s="214">
        <v>0</v>
      </c>
      <c r="F265" s="178"/>
      <c r="G265" s="178"/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29">
        <v>0</v>
      </c>
      <c r="S265" s="129">
        <v>0</v>
      </c>
      <c r="T265" s="129">
        <f t="shared" si="62"/>
        <v>0</v>
      </c>
      <c r="V265" s="105">
        <f t="shared" si="67"/>
        <v>0</v>
      </c>
      <c r="W265" s="105">
        <f t="shared" si="67"/>
        <v>0</v>
      </c>
      <c r="X265" s="105">
        <f t="shared" si="68"/>
        <v>0</v>
      </c>
      <c r="Y265" s="105">
        <f t="shared" si="68"/>
        <v>0</v>
      </c>
      <c r="Z265" s="105">
        <f t="shared" si="68"/>
        <v>0</v>
      </c>
      <c r="AA265" s="105">
        <f t="shared" si="68"/>
        <v>0</v>
      </c>
      <c r="AB265" s="105">
        <f t="shared" si="68"/>
        <v>0</v>
      </c>
      <c r="AC265" s="105">
        <f t="shared" si="68"/>
        <v>0</v>
      </c>
      <c r="AD265" s="105">
        <f t="shared" si="68"/>
        <v>0</v>
      </c>
      <c r="AE265" s="105">
        <f t="shared" si="68"/>
        <v>0</v>
      </c>
      <c r="AF265" s="105">
        <f t="shared" si="68"/>
        <v>0</v>
      </c>
      <c r="AG265" s="105">
        <f t="shared" si="68"/>
        <v>0</v>
      </c>
      <c r="AH265" s="105">
        <f t="shared" si="65"/>
        <v>0</v>
      </c>
    </row>
    <row r="266" spans="1:34" outlineLevel="2" x14ac:dyDescent="0.25">
      <c r="A266" s="103" t="str">
        <f t="shared" si="61"/>
        <v>VashonMulti-FamilyMROLL</v>
      </c>
      <c r="B266" s="103" t="s">
        <v>577</v>
      </c>
      <c r="C266" s="103" t="s">
        <v>578</v>
      </c>
      <c r="D266" s="214">
        <v>0</v>
      </c>
      <c r="E266" s="214">
        <v>0</v>
      </c>
      <c r="F266" s="178"/>
      <c r="G266" s="178"/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0</v>
      </c>
      <c r="N266" s="129">
        <v>0</v>
      </c>
      <c r="O266" s="129">
        <v>0</v>
      </c>
      <c r="P266" s="129">
        <v>0</v>
      </c>
      <c r="Q266" s="129">
        <v>0</v>
      </c>
      <c r="R266" s="129">
        <v>0</v>
      </c>
      <c r="S266" s="129">
        <v>0</v>
      </c>
      <c r="T266" s="129">
        <f t="shared" si="62"/>
        <v>0</v>
      </c>
      <c r="V266" s="105">
        <f t="shared" si="67"/>
        <v>0</v>
      </c>
      <c r="W266" s="105">
        <f t="shared" si="67"/>
        <v>0</v>
      </c>
      <c r="X266" s="105">
        <f t="shared" si="68"/>
        <v>0</v>
      </c>
      <c r="Y266" s="105">
        <f t="shared" si="68"/>
        <v>0</v>
      </c>
      <c r="Z266" s="105">
        <f t="shared" si="68"/>
        <v>0</v>
      </c>
      <c r="AA266" s="105">
        <f t="shared" si="68"/>
        <v>0</v>
      </c>
      <c r="AB266" s="105">
        <f t="shared" si="68"/>
        <v>0</v>
      </c>
      <c r="AC266" s="105">
        <f t="shared" si="68"/>
        <v>0</v>
      </c>
      <c r="AD266" s="105">
        <f t="shared" si="68"/>
        <v>0</v>
      </c>
      <c r="AE266" s="105">
        <f t="shared" si="68"/>
        <v>0</v>
      </c>
      <c r="AF266" s="105">
        <f t="shared" si="68"/>
        <v>0</v>
      </c>
      <c r="AG266" s="105">
        <f t="shared" si="68"/>
        <v>0</v>
      </c>
      <c r="AH266" s="105">
        <f t="shared" si="65"/>
        <v>0</v>
      </c>
    </row>
    <row r="267" spans="1:34" outlineLevel="2" x14ac:dyDescent="0.25">
      <c r="A267" s="103" t="str">
        <f t="shared" si="61"/>
        <v>VashonMulti-FamilyPACKM</v>
      </c>
      <c r="B267" s="103" t="s">
        <v>579</v>
      </c>
      <c r="C267" s="103" t="s">
        <v>580</v>
      </c>
      <c r="D267" s="214">
        <v>0</v>
      </c>
      <c r="E267" s="214">
        <v>0</v>
      </c>
      <c r="F267" s="178"/>
      <c r="G267" s="178"/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0</v>
      </c>
      <c r="N267" s="129">
        <v>0</v>
      </c>
      <c r="O267" s="129">
        <v>0</v>
      </c>
      <c r="P267" s="129">
        <v>0</v>
      </c>
      <c r="Q267" s="129">
        <v>0</v>
      </c>
      <c r="R267" s="129">
        <v>0</v>
      </c>
      <c r="S267" s="129">
        <v>0</v>
      </c>
      <c r="T267" s="129">
        <f t="shared" si="62"/>
        <v>0</v>
      </c>
      <c r="V267" s="105">
        <f t="shared" si="67"/>
        <v>0</v>
      </c>
      <c r="W267" s="105">
        <f t="shared" si="67"/>
        <v>0</v>
      </c>
      <c r="X267" s="105">
        <f t="shared" si="68"/>
        <v>0</v>
      </c>
      <c r="Y267" s="105">
        <f t="shared" si="68"/>
        <v>0</v>
      </c>
      <c r="Z267" s="105">
        <f t="shared" si="68"/>
        <v>0</v>
      </c>
      <c r="AA267" s="105">
        <f t="shared" si="68"/>
        <v>0</v>
      </c>
      <c r="AB267" s="105">
        <f t="shared" si="68"/>
        <v>0</v>
      </c>
      <c r="AC267" s="105">
        <f t="shared" si="68"/>
        <v>0</v>
      </c>
      <c r="AD267" s="105">
        <f t="shared" si="68"/>
        <v>0</v>
      </c>
      <c r="AE267" s="105">
        <f t="shared" si="68"/>
        <v>0</v>
      </c>
      <c r="AF267" s="105">
        <f t="shared" si="68"/>
        <v>0</v>
      </c>
      <c r="AG267" s="105">
        <f t="shared" si="68"/>
        <v>0</v>
      </c>
      <c r="AH267" s="105">
        <f t="shared" si="65"/>
        <v>0</v>
      </c>
    </row>
    <row r="268" spans="1:34" outlineLevel="2" x14ac:dyDescent="0.25">
      <c r="A268" s="103" t="str">
        <f t="shared" si="61"/>
        <v>VashonMulti-FamilyADJMF</v>
      </c>
      <c r="B268" s="103" t="s">
        <v>581</v>
      </c>
      <c r="C268" s="103" t="s">
        <v>582</v>
      </c>
      <c r="D268" s="214">
        <v>0</v>
      </c>
      <c r="E268" s="214">
        <v>0</v>
      </c>
      <c r="F268" s="178"/>
      <c r="G268" s="178"/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29">
        <v>0</v>
      </c>
      <c r="S268" s="129">
        <v>0</v>
      </c>
      <c r="T268" s="129">
        <f t="shared" si="62"/>
        <v>0</v>
      </c>
      <c r="V268" s="105">
        <f t="shared" si="67"/>
        <v>0</v>
      </c>
      <c r="W268" s="105">
        <f t="shared" si="67"/>
        <v>0</v>
      </c>
      <c r="X268" s="105">
        <f t="shared" si="68"/>
        <v>0</v>
      </c>
      <c r="Y268" s="105">
        <f t="shared" si="68"/>
        <v>0</v>
      </c>
      <c r="Z268" s="105">
        <f t="shared" si="68"/>
        <v>0</v>
      </c>
      <c r="AA268" s="105">
        <f t="shared" si="68"/>
        <v>0</v>
      </c>
      <c r="AB268" s="105">
        <f t="shared" si="68"/>
        <v>0</v>
      </c>
      <c r="AC268" s="105">
        <f t="shared" si="68"/>
        <v>0</v>
      </c>
      <c r="AD268" s="105">
        <f t="shared" si="68"/>
        <v>0</v>
      </c>
      <c r="AE268" s="105">
        <f t="shared" si="68"/>
        <v>0</v>
      </c>
      <c r="AF268" s="105">
        <f t="shared" si="68"/>
        <v>0</v>
      </c>
      <c r="AG268" s="105">
        <f t="shared" si="68"/>
        <v>0</v>
      </c>
      <c r="AH268" s="105">
        <f t="shared" si="65"/>
        <v>0</v>
      </c>
    </row>
    <row r="269" spans="1:34" outlineLevel="2" x14ac:dyDescent="0.25">
      <c r="A269" s="103" t="str">
        <f t="shared" si="61"/>
        <v>VashonMulti-FamilyDRVNM</v>
      </c>
      <c r="B269" s="103" t="s">
        <v>583</v>
      </c>
      <c r="C269" s="103" t="s">
        <v>584</v>
      </c>
      <c r="D269" s="214">
        <v>0</v>
      </c>
      <c r="E269" s="214">
        <v>0</v>
      </c>
      <c r="F269" s="178"/>
      <c r="G269" s="178"/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29">
        <v>0</v>
      </c>
      <c r="S269" s="129">
        <v>0</v>
      </c>
      <c r="T269" s="129">
        <f t="shared" si="62"/>
        <v>0</v>
      </c>
      <c r="V269" s="105">
        <f t="shared" si="67"/>
        <v>0</v>
      </c>
      <c r="W269" s="105">
        <f t="shared" si="67"/>
        <v>0</v>
      </c>
      <c r="X269" s="105">
        <f t="shared" si="68"/>
        <v>0</v>
      </c>
      <c r="Y269" s="105">
        <f t="shared" si="68"/>
        <v>0</v>
      </c>
      <c r="Z269" s="105">
        <f t="shared" si="68"/>
        <v>0</v>
      </c>
      <c r="AA269" s="105">
        <f t="shared" si="68"/>
        <v>0</v>
      </c>
      <c r="AB269" s="105">
        <f t="shared" si="68"/>
        <v>0</v>
      </c>
      <c r="AC269" s="105">
        <f t="shared" si="68"/>
        <v>0</v>
      </c>
      <c r="AD269" s="105">
        <f t="shared" si="68"/>
        <v>0</v>
      </c>
      <c r="AE269" s="105">
        <f t="shared" si="68"/>
        <v>0</v>
      </c>
      <c r="AF269" s="105">
        <f t="shared" si="68"/>
        <v>0</v>
      </c>
      <c r="AG269" s="105">
        <f t="shared" si="68"/>
        <v>0</v>
      </c>
      <c r="AH269" s="105">
        <f t="shared" si="65"/>
        <v>0</v>
      </c>
    </row>
    <row r="270" spans="1:34" outlineLevel="2" x14ac:dyDescent="0.25">
      <c r="A270" s="103" t="str">
        <f t="shared" si="61"/>
        <v>VashonMulti-FamilyEXTRA-MF</v>
      </c>
      <c r="B270" s="103" t="s">
        <v>585</v>
      </c>
      <c r="C270" s="103" t="s">
        <v>586</v>
      </c>
      <c r="D270" s="214">
        <v>0</v>
      </c>
      <c r="E270" s="214">
        <v>0</v>
      </c>
      <c r="F270" s="178"/>
      <c r="G270" s="178"/>
      <c r="H270" s="129">
        <v>0</v>
      </c>
      <c r="I270" s="129">
        <v>0</v>
      </c>
      <c r="J270" s="129">
        <v>0</v>
      </c>
      <c r="K270" s="129">
        <v>0</v>
      </c>
      <c r="L270" s="129">
        <v>0</v>
      </c>
      <c r="M270" s="129">
        <v>0</v>
      </c>
      <c r="N270" s="129">
        <v>0</v>
      </c>
      <c r="O270" s="129">
        <v>0</v>
      </c>
      <c r="P270" s="129">
        <v>0</v>
      </c>
      <c r="Q270" s="129">
        <v>0</v>
      </c>
      <c r="R270" s="129">
        <v>0</v>
      </c>
      <c r="S270" s="129">
        <v>0</v>
      </c>
      <c r="T270" s="129">
        <f t="shared" si="62"/>
        <v>0</v>
      </c>
      <c r="V270" s="105">
        <f t="shared" si="67"/>
        <v>0</v>
      </c>
      <c r="W270" s="105">
        <f t="shared" si="67"/>
        <v>0</v>
      </c>
      <c r="X270" s="105">
        <f t="shared" si="68"/>
        <v>0</v>
      </c>
      <c r="Y270" s="105">
        <f t="shared" si="68"/>
        <v>0</v>
      </c>
      <c r="Z270" s="105">
        <f t="shared" si="68"/>
        <v>0</v>
      </c>
      <c r="AA270" s="105">
        <f t="shared" si="68"/>
        <v>0</v>
      </c>
      <c r="AB270" s="105">
        <f t="shared" si="68"/>
        <v>0</v>
      </c>
      <c r="AC270" s="105">
        <f t="shared" si="68"/>
        <v>0</v>
      </c>
      <c r="AD270" s="105">
        <f t="shared" si="68"/>
        <v>0</v>
      </c>
      <c r="AE270" s="105">
        <f t="shared" si="68"/>
        <v>0</v>
      </c>
      <c r="AF270" s="105">
        <f t="shared" si="68"/>
        <v>0</v>
      </c>
      <c r="AG270" s="105">
        <f t="shared" si="68"/>
        <v>0</v>
      </c>
      <c r="AH270" s="105">
        <f t="shared" si="65"/>
        <v>0</v>
      </c>
    </row>
    <row r="271" spans="1:34" outlineLevel="1" x14ac:dyDescent="0.25">
      <c r="D271" s="214"/>
      <c r="E271" s="214"/>
      <c r="F271" s="178"/>
      <c r="G271" s="17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03"/>
      <c r="V271" s="105"/>
      <c r="W271" s="105"/>
      <c r="X271" s="105"/>
      <c r="Y271" s="105"/>
      <c r="Z271" s="105"/>
      <c r="AA271" s="105"/>
      <c r="AB271" s="105"/>
      <c r="AC271" s="105"/>
      <c r="AD271" s="105"/>
      <c r="AE271" s="105"/>
      <c r="AF271" s="105"/>
      <c r="AG271" s="105"/>
      <c r="AH271" s="105"/>
    </row>
    <row r="272" spans="1:34" outlineLevel="1" x14ac:dyDescent="0.25">
      <c r="C272" s="135" t="s">
        <v>593</v>
      </c>
      <c r="D272" s="214"/>
      <c r="E272" s="214"/>
      <c r="F272" s="178"/>
      <c r="G272" s="178"/>
      <c r="H272" s="136">
        <f t="shared" ref="H272:T272" si="69">SUM(H222:H271)</f>
        <v>0</v>
      </c>
      <c r="I272" s="136">
        <f t="shared" si="69"/>
        <v>0</v>
      </c>
      <c r="J272" s="136">
        <f t="shared" si="69"/>
        <v>0</v>
      </c>
      <c r="K272" s="136">
        <f t="shared" si="69"/>
        <v>0</v>
      </c>
      <c r="L272" s="136">
        <f t="shared" si="69"/>
        <v>0</v>
      </c>
      <c r="M272" s="136">
        <f t="shared" si="69"/>
        <v>0</v>
      </c>
      <c r="N272" s="136">
        <f t="shared" si="69"/>
        <v>0</v>
      </c>
      <c r="O272" s="136">
        <f t="shared" si="69"/>
        <v>0</v>
      </c>
      <c r="P272" s="136">
        <f t="shared" si="69"/>
        <v>0</v>
      </c>
      <c r="Q272" s="136">
        <f t="shared" si="69"/>
        <v>0</v>
      </c>
      <c r="R272" s="136">
        <f t="shared" si="69"/>
        <v>0</v>
      </c>
      <c r="S272" s="136">
        <f t="shared" si="69"/>
        <v>0</v>
      </c>
      <c r="T272" s="136">
        <f t="shared" si="69"/>
        <v>0</v>
      </c>
      <c r="V272" s="137">
        <f>+SUM(V222:V229,V231:V239,V241:V242,V244:V247,V249:V251,V253:V255,V257:V263)</f>
        <v>0</v>
      </c>
      <c r="W272" s="137">
        <f t="shared" ref="W272:AH272" si="70">+SUM(W222:W229,W231:W239,W241:W242,W244:W247,W249:W251,W253:W255,W257:W263)</f>
        <v>0</v>
      </c>
      <c r="X272" s="137">
        <f t="shared" si="70"/>
        <v>0</v>
      </c>
      <c r="Y272" s="137">
        <f t="shared" si="70"/>
        <v>0</v>
      </c>
      <c r="Z272" s="137">
        <f t="shared" si="70"/>
        <v>0</v>
      </c>
      <c r="AA272" s="137">
        <f t="shared" si="70"/>
        <v>0</v>
      </c>
      <c r="AB272" s="137">
        <f t="shared" si="70"/>
        <v>0</v>
      </c>
      <c r="AC272" s="137">
        <f t="shared" si="70"/>
        <v>0</v>
      </c>
      <c r="AD272" s="137">
        <f t="shared" si="70"/>
        <v>0</v>
      </c>
      <c r="AE272" s="137">
        <f t="shared" si="70"/>
        <v>0</v>
      </c>
      <c r="AF272" s="137">
        <f t="shared" si="70"/>
        <v>0</v>
      </c>
      <c r="AG272" s="137">
        <f t="shared" si="70"/>
        <v>0</v>
      </c>
      <c r="AH272" s="137">
        <f t="shared" si="70"/>
        <v>0</v>
      </c>
    </row>
    <row r="273" spans="1:37" outlineLevel="1" x14ac:dyDescent="0.25">
      <c r="C273" s="135"/>
      <c r="D273" s="214"/>
      <c r="E273" s="214"/>
      <c r="F273" s="178"/>
      <c r="G273" s="178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  <c r="AG273" s="105"/>
      <c r="AH273" s="105"/>
    </row>
    <row r="274" spans="1:37" outlineLevel="1" x14ac:dyDescent="0.25">
      <c r="B274" s="7" t="s">
        <v>594</v>
      </c>
      <c r="C274" s="135"/>
      <c r="D274" s="214"/>
      <c r="E274" s="214"/>
      <c r="F274" s="178"/>
      <c r="G274" s="178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  <c r="AG274" s="105"/>
      <c r="AH274" s="105"/>
    </row>
    <row r="275" spans="1:37" outlineLevel="2" x14ac:dyDescent="0.25">
      <c r="A275" s="103" t="str">
        <f t="shared" ref="A275:A282" si="71">+$A$4&amp;$A$221&amp;B275</f>
        <v>VashonMulti-FamilyM2YDRECY</v>
      </c>
      <c r="B275" s="103" t="s">
        <v>595</v>
      </c>
      <c r="C275" s="103" t="s">
        <v>596</v>
      </c>
      <c r="D275" s="214">
        <v>0</v>
      </c>
      <c r="E275" s="214">
        <v>0</v>
      </c>
      <c r="F275" s="178"/>
      <c r="G275" s="178"/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0</v>
      </c>
      <c r="Q275" s="129">
        <v>0</v>
      </c>
      <c r="R275" s="129">
        <v>0</v>
      </c>
      <c r="S275" s="129">
        <v>0</v>
      </c>
      <c r="T275" s="129">
        <f t="shared" ref="T275:T282" si="72">SUM(H275:S275)</f>
        <v>0</v>
      </c>
      <c r="V275" s="105">
        <f>+IFERROR(H275/$D275,0)</f>
        <v>0</v>
      </c>
      <c r="W275" s="105">
        <f t="shared" ref="W275:W282" si="73">+IFERROR(I275/$D275,0)</f>
        <v>0</v>
      </c>
      <c r="X275" s="105">
        <f>+IFERROR(J275/$E275,0)</f>
        <v>0</v>
      </c>
      <c r="Y275" s="105">
        <f t="shared" ref="Y275:AG282" si="74">+IFERROR(K275/$E275,0)</f>
        <v>0</v>
      </c>
      <c r="Z275" s="105">
        <f t="shared" si="74"/>
        <v>0</v>
      </c>
      <c r="AA275" s="105">
        <f t="shared" si="74"/>
        <v>0</v>
      </c>
      <c r="AB275" s="105">
        <f t="shared" si="74"/>
        <v>0</v>
      </c>
      <c r="AC275" s="105">
        <f t="shared" si="74"/>
        <v>0</v>
      </c>
      <c r="AD275" s="105">
        <f t="shared" si="74"/>
        <v>0</v>
      </c>
      <c r="AE275" s="105">
        <f t="shared" si="74"/>
        <v>0</v>
      </c>
      <c r="AF275" s="105">
        <f t="shared" si="74"/>
        <v>0</v>
      </c>
      <c r="AG275" s="105">
        <f t="shared" si="74"/>
        <v>0</v>
      </c>
      <c r="AH275" s="105">
        <f t="shared" ref="AH275:AH282" si="75">+SUM(V275:AG275)/$AF$2</f>
        <v>0</v>
      </c>
    </row>
    <row r="276" spans="1:37" outlineLevel="2" x14ac:dyDescent="0.25">
      <c r="A276" s="103" t="str">
        <f t="shared" si="71"/>
        <v>VashonMulti-FamilyM6YDRECY</v>
      </c>
      <c r="B276" s="103" t="s">
        <v>603</v>
      </c>
      <c r="C276" s="103" t="s">
        <v>604</v>
      </c>
      <c r="D276" s="214">
        <v>0</v>
      </c>
      <c r="E276" s="214">
        <v>0</v>
      </c>
      <c r="F276" s="178"/>
      <c r="G276" s="178"/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29">
        <v>0</v>
      </c>
      <c r="N276" s="129">
        <v>0</v>
      </c>
      <c r="O276" s="129">
        <v>0</v>
      </c>
      <c r="P276" s="129">
        <v>0</v>
      </c>
      <c r="Q276" s="129">
        <v>0</v>
      </c>
      <c r="R276" s="129">
        <v>0</v>
      </c>
      <c r="S276" s="129">
        <v>0</v>
      </c>
      <c r="T276" s="129">
        <f t="shared" si="72"/>
        <v>0</v>
      </c>
      <c r="V276" s="105">
        <f t="shared" ref="V276:V282" si="76">+IFERROR(H276/$D276,0)</f>
        <v>0</v>
      </c>
      <c r="W276" s="105">
        <f t="shared" si="73"/>
        <v>0</v>
      </c>
      <c r="X276" s="105">
        <f t="shared" ref="X276:X282" si="77">+IFERROR(J276/$E276,0)</f>
        <v>0</v>
      </c>
      <c r="Y276" s="105">
        <f t="shared" si="74"/>
        <v>0</v>
      </c>
      <c r="Z276" s="105">
        <f t="shared" si="74"/>
        <v>0</v>
      </c>
      <c r="AA276" s="105">
        <f t="shared" si="74"/>
        <v>0</v>
      </c>
      <c r="AB276" s="105">
        <f t="shared" si="74"/>
        <v>0</v>
      </c>
      <c r="AC276" s="105">
        <f t="shared" si="74"/>
        <v>0</v>
      </c>
      <c r="AD276" s="105">
        <f t="shared" si="74"/>
        <v>0</v>
      </c>
      <c r="AE276" s="105">
        <f t="shared" si="74"/>
        <v>0</v>
      </c>
      <c r="AF276" s="105">
        <f t="shared" si="74"/>
        <v>0</v>
      </c>
      <c r="AG276" s="105">
        <f t="shared" si="74"/>
        <v>0</v>
      </c>
      <c r="AH276" s="105">
        <f t="shared" si="75"/>
        <v>0</v>
      </c>
    </row>
    <row r="277" spans="1:37" outlineLevel="2" x14ac:dyDescent="0.25">
      <c r="A277" s="103" t="str">
        <f t="shared" si="71"/>
        <v>VashonMulti-FamilyMCCRECYR</v>
      </c>
      <c r="B277" s="103" t="s">
        <v>615</v>
      </c>
      <c r="C277" s="103" t="s">
        <v>616</v>
      </c>
      <c r="D277" s="214">
        <v>0</v>
      </c>
      <c r="E277" s="214">
        <v>0</v>
      </c>
      <c r="F277" s="178"/>
      <c r="G277" s="178"/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29">
        <v>0</v>
      </c>
      <c r="S277" s="129">
        <v>0</v>
      </c>
      <c r="T277" s="129">
        <f t="shared" si="72"/>
        <v>0</v>
      </c>
      <c r="V277" s="105">
        <f t="shared" si="76"/>
        <v>0</v>
      </c>
      <c r="W277" s="105">
        <f t="shared" si="73"/>
        <v>0</v>
      </c>
      <c r="X277" s="105">
        <f t="shared" si="77"/>
        <v>0</v>
      </c>
      <c r="Y277" s="105">
        <f t="shared" si="74"/>
        <v>0</v>
      </c>
      <c r="Z277" s="105">
        <f t="shared" si="74"/>
        <v>0</v>
      </c>
      <c r="AA277" s="105">
        <f t="shared" si="74"/>
        <v>0</v>
      </c>
      <c r="AB277" s="105">
        <f t="shared" si="74"/>
        <v>0</v>
      </c>
      <c r="AC277" s="105">
        <f t="shared" si="74"/>
        <v>0</v>
      </c>
      <c r="AD277" s="105">
        <f t="shared" si="74"/>
        <v>0</v>
      </c>
      <c r="AE277" s="105">
        <f t="shared" si="74"/>
        <v>0</v>
      </c>
      <c r="AF277" s="105">
        <f t="shared" si="74"/>
        <v>0</v>
      </c>
      <c r="AG277" s="105">
        <f t="shared" si="74"/>
        <v>0</v>
      </c>
      <c r="AH277" s="105">
        <f t="shared" si="75"/>
        <v>0</v>
      </c>
    </row>
    <row r="278" spans="1:37" outlineLevel="2" x14ac:dyDescent="0.25">
      <c r="A278" s="103" t="str">
        <f t="shared" si="71"/>
        <v>VashonMulti-FamilyMRECYIN</v>
      </c>
      <c r="B278" s="103" t="s">
        <v>621</v>
      </c>
      <c r="C278" s="103" t="s">
        <v>622</v>
      </c>
      <c r="D278" s="214">
        <v>0</v>
      </c>
      <c r="E278" s="214">
        <v>0</v>
      </c>
      <c r="F278" s="178"/>
      <c r="G278" s="178"/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29">
        <v>0</v>
      </c>
      <c r="S278" s="129">
        <v>0</v>
      </c>
      <c r="T278" s="129">
        <f t="shared" si="72"/>
        <v>0</v>
      </c>
      <c r="V278" s="105">
        <f t="shared" si="76"/>
        <v>0</v>
      </c>
      <c r="W278" s="105">
        <f t="shared" si="73"/>
        <v>0</v>
      </c>
      <c r="X278" s="105">
        <f t="shared" si="77"/>
        <v>0</v>
      </c>
      <c r="Y278" s="105">
        <f t="shared" si="74"/>
        <v>0</v>
      </c>
      <c r="Z278" s="105">
        <f t="shared" si="74"/>
        <v>0</v>
      </c>
      <c r="AA278" s="105">
        <f t="shared" si="74"/>
        <v>0</v>
      </c>
      <c r="AB278" s="105">
        <f t="shared" si="74"/>
        <v>0</v>
      </c>
      <c r="AC278" s="105">
        <f t="shared" si="74"/>
        <v>0</v>
      </c>
      <c r="AD278" s="105">
        <f t="shared" si="74"/>
        <v>0</v>
      </c>
      <c r="AE278" s="105">
        <f t="shared" si="74"/>
        <v>0</v>
      </c>
      <c r="AF278" s="105">
        <f t="shared" si="74"/>
        <v>0</v>
      </c>
      <c r="AG278" s="105">
        <f t="shared" si="74"/>
        <v>0</v>
      </c>
      <c r="AH278" s="105">
        <f t="shared" si="75"/>
        <v>0</v>
      </c>
    </row>
    <row r="279" spans="1:37" outlineLevel="2" x14ac:dyDescent="0.25">
      <c r="A279" s="103" t="str">
        <f t="shared" si="71"/>
        <v>VashonMulti-FamilyMRECYONLY</v>
      </c>
      <c r="B279" s="103" t="s">
        <v>617</v>
      </c>
      <c r="C279" s="103" t="s">
        <v>618</v>
      </c>
      <c r="D279" s="214">
        <v>0</v>
      </c>
      <c r="E279" s="214">
        <v>0</v>
      </c>
      <c r="F279" s="178"/>
      <c r="G279" s="178"/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29">
        <v>0</v>
      </c>
      <c r="S279" s="129">
        <v>0</v>
      </c>
      <c r="T279" s="129">
        <f t="shared" si="72"/>
        <v>0</v>
      </c>
      <c r="V279" s="105">
        <f t="shared" si="76"/>
        <v>0</v>
      </c>
      <c r="W279" s="105">
        <f t="shared" si="73"/>
        <v>0</v>
      </c>
      <c r="X279" s="105">
        <f t="shared" si="77"/>
        <v>0</v>
      </c>
      <c r="Y279" s="105">
        <f t="shared" si="74"/>
        <v>0</v>
      </c>
      <c r="Z279" s="105">
        <f t="shared" si="74"/>
        <v>0</v>
      </c>
      <c r="AA279" s="105">
        <f t="shared" si="74"/>
        <v>0</v>
      </c>
      <c r="AB279" s="105">
        <f t="shared" si="74"/>
        <v>0</v>
      </c>
      <c r="AC279" s="105">
        <f t="shared" si="74"/>
        <v>0</v>
      </c>
      <c r="AD279" s="105">
        <f t="shared" si="74"/>
        <v>0</v>
      </c>
      <c r="AE279" s="105">
        <f t="shared" si="74"/>
        <v>0</v>
      </c>
      <c r="AF279" s="105">
        <f t="shared" si="74"/>
        <v>0</v>
      </c>
      <c r="AG279" s="105">
        <f t="shared" si="74"/>
        <v>0</v>
      </c>
      <c r="AH279" s="105">
        <f t="shared" si="75"/>
        <v>0</v>
      </c>
    </row>
    <row r="280" spans="1:37" outlineLevel="2" x14ac:dyDescent="0.25">
      <c r="A280" s="103" t="str">
        <f t="shared" si="71"/>
        <v>VashonMulti-FamilyMRECYR</v>
      </c>
      <c r="B280" s="103" t="s">
        <v>619</v>
      </c>
      <c r="C280" s="103" t="s">
        <v>620</v>
      </c>
      <c r="D280" s="214">
        <v>0</v>
      </c>
      <c r="E280" s="214">
        <v>0</v>
      </c>
      <c r="F280" s="178"/>
      <c r="G280" s="178"/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29">
        <v>0</v>
      </c>
      <c r="S280" s="129">
        <v>0</v>
      </c>
      <c r="T280" s="129">
        <f t="shared" si="72"/>
        <v>0</v>
      </c>
      <c r="V280" s="105">
        <f t="shared" si="76"/>
        <v>0</v>
      </c>
      <c r="W280" s="105">
        <f t="shared" si="73"/>
        <v>0</v>
      </c>
      <c r="X280" s="105">
        <f t="shared" si="77"/>
        <v>0</v>
      </c>
      <c r="Y280" s="105">
        <f t="shared" si="74"/>
        <v>0</v>
      </c>
      <c r="Z280" s="105">
        <f t="shared" si="74"/>
        <v>0</v>
      </c>
      <c r="AA280" s="105">
        <f t="shared" si="74"/>
        <v>0</v>
      </c>
      <c r="AB280" s="105">
        <f t="shared" si="74"/>
        <v>0</v>
      </c>
      <c r="AC280" s="105">
        <f t="shared" si="74"/>
        <v>0</v>
      </c>
      <c r="AD280" s="105">
        <f t="shared" si="74"/>
        <v>0</v>
      </c>
      <c r="AE280" s="105">
        <f t="shared" si="74"/>
        <v>0</v>
      </c>
      <c r="AF280" s="105">
        <f t="shared" si="74"/>
        <v>0</v>
      </c>
      <c r="AG280" s="105">
        <f t="shared" si="74"/>
        <v>0</v>
      </c>
      <c r="AH280" s="105">
        <f t="shared" si="75"/>
        <v>0</v>
      </c>
    </row>
    <row r="281" spans="1:37" outlineLevel="2" x14ac:dyDescent="0.25">
      <c r="A281" s="103" t="str">
        <f t="shared" si="71"/>
        <v>VashonMulti-FamilyMRENT2YDRECY</v>
      </c>
      <c r="B281" s="103" t="s">
        <v>627</v>
      </c>
      <c r="C281" s="103" t="s">
        <v>628</v>
      </c>
      <c r="D281" s="214">
        <v>0</v>
      </c>
      <c r="E281" s="214">
        <v>0</v>
      </c>
      <c r="F281" s="178"/>
      <c r="G281" s="178"/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29">
        <v>0</v>
      </c>
      <c r="S281" s="129">
        <v>0</v>
      </c>
      <c r="T281" s="129">
        <f t="shared" si="72"/>
        <v>0</v>
      </c>
      <c r="V281" s="105">
        <f t="shared" si="76"/>
        <v>0</v>
      </c>
      <c r="W281" s="105">
        <f t="shared" si="73"/>
        <v>0</v>
      </c>
      <c r="X281" s="105">
        <f t="shared" si="77"/>
        <v>0</v>
      </c>
      <c r="Y281" s="105">
        <f t="shared" si="74"/>
        <v>0</v>
      </c>
      <c r="Z281" s="105">
        <f t="shared" si="74"/>
        <v>0</v>
      </c>
      <c r="AA281" s="105">
        <f t="shared" si="74"/>
        <v>0</v>
      </c>
      <c r="AB281" s="105">
        <f t="shared" si="74"/>
        <v>0</v>
      </c>
      <c r="AC281" s="105">
        <f t="shared" si="74"/>
        <v>0</v>
      </c>
      <c r="AD281" s="105">
        <f t="shared" si="74"/>
        <v>0</v>
      </c>
      <c r="AE281" s="105">
        <f t="shared" si="74"/>
        <v>0</v>
      </c>
      <c r="AF281" s="105">
        <f t="shared" si="74"/>
        <v>0</v>
      </c>
      <c r="AG281" s="105">
        <f t="shared" si="74"/>
        <v>0</v>
      </c>
      <c r="AH281" s="105">
        <f t="shared" si="75"/>
        <v>0</v>
      </c>
    </row>
    <row r="282" spans="1:37" outlineLevel="2" x14ac:dyDescent="0.25">
      <c r="A282" s="103" t="str">
        <f t="shared" si="71"/>
        <v>VashonMulti-FamilyMRENT6YDRECY</v>
      </c>
      <c r="B282" s="103" t="s">
        <v>629</v>
      </c>
      <c r="C282" s="103" t="s">
        <v>630</v>
      </c>
      <c r="D282" s="214">
        <v>0</v>
      </c>
      <c r="E282" s="214">
        <v>0</v>
      </c>
      <c r="F282" s="178"/>
      <c r="G282" s="178"/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29">
        <v>0</v>
      </c>
      <c r="N282" s="129">
        <v>0</v>
      </c>
      <c r="O282" s="129">
        <v>0</v>
      </c>
      <c r="P282" s="129">
        <v>0</v>
      </c>
      <c r="Q282" s="129">
        <v>0</v>
      </c>
      <c r="R282" s="129">
        <v>0</v>
      </c>
      <c r="S282" s="129">
        <v>0</v>
      </c>
      <c r="T282" s="129">
        <f t="shared" si="72"/>
        <v>0</v>
      </c>
      <c r="V282" s="105">
        <f t="shared" si="76"/>
        <v>0</v>
      </c>
      <c r="W282" s="105">
        <f t="shared" si="73"/>
        <v>0</v>
      </c>
      <c r="X282" s="105">
        <f t="shared" si="77"/>
        <v>0</v>
      </c>
      <c r="Y282" s="105">
        <f t="shared" si="74"/>
        <v>0</v>
      </c>
      <c r="Z282" s="105">
        <f t="shared" si="74"/>
        <v>0</v>
      </c>
      <c r="AA282" s="105">
        <f t="shared" si="74"/>
        <v>0</v>
      </c>
      <c r="AB282" s="105">
        <f t="shared" si="74"/>
        <v>0</v>
      </c>
      <c r="AC282" s="105">
        <f t="shared" si="74"/>
        <v>0</v>
      </c>
      <c r="AD282" s="105">
        <f t="shared" si="74"/>
        <v>0</v>
      </c>
      <c r="AE282" s="105">
        <f t="shared" si="74"/>
        <v>0</v>
      </c>
      <c r="AF282" s="105">
        <f t="shared" si="74"/>
        <v>0</v>
      </c>
      <c r="AG282" s="105">
        <f t="shared" si="74"/>
        <v>0</v>
      </c>
      <c r="AH282" s="105">
        <f t="shared" si="75"/>
        <v>0</v>
      </c>
    </row>
    <row r="283" spans="1:37" outlineLevel="1" x14ac:dyDescent="0.25">
      <c r="C283" s="135"/>
      <c r="D283" s="214"/>
      <c r="E283" s="214"/>
      <c r="F283" s="178"/>
      <c r="G283" s="178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V283" s="105"/>
      <c r="W283" s="105"/>
      <c r="X283" s="105"/>
      <c r="Y283" s="105"/>
      <c r="Z283" s="105"/>
      <c r="AA283" s="105"/>
      <c r="AB283" s="105"/>
      <c r="AC283" s="105"/>
      <c r="AD283" s="105"/>
      <c r="AE283" s="105"/>
      <c r="AF283" s="105"/>
      <c r="AG283" s="105"/>
      <c r="AH283" s="105"/>
    </row>
    <row r="284" spans="1:37" outlineLevel="1" x14ac:dyDescent="0.25">
      <c r="C284" s="135" t="s">
        <v>631</v>
      </c>
      <c r="D284" s="214"/>
      <c r="E284" s="214"/>
      <c r="F284" s="178"/>
      <c r="G284" s="178"/>
      <c r="H284" s="136">
        <f t="shared" ref="H284:T284" si="78">SUM(H275:H283)</f>
        <v>0</v>
      </c>
      <c r="I284" s="136">
        <f t="shared" si="78"/>
        <v>0</v>
      </c>
      <c r="J284" s="136">
        <f t="shared" si="78"/>
        <v>0</v>
      </c>
      <c r="K284" s="136">
        <f t="shared" si="78"/>
        <v>0</v>
      </c>
      <c r="L284" s="136">
        <f t="shared" si="78"/>
        <v>0</v>
      </c>
      <c r="M284" s="136">
        <f t="shared" si="78"/>
        <v>0</v>
      </c>
      <c r="N284" s="136">
        <f t="shared" si="78"/>
        <v>0</v>
      </c>
      <c r="O284" s="136">
        <f t="shared" si="78"/>
        <v>0</v>
      </c>
      <c r="P284" s="136">
        <f t="shared" si="78"/>
        <v>0</v>
      </c>
      <c r="Q284" s="136">
        <f t="shared" si="78"/>
        <v>0</v>
      </c>
      <c r="R284" s="136">
        <f t="shared" si="78"/>
        <v>0</v>
      </c>
      <c r="S284" s="136">
        <f t="shared" si="78"/>
        <v>0</v>
      </c>
      <c r="T284" s="136">
        <f t="shared" si="78"/>
        <v>0</v>
      </c>
      <c r="V284" s="137">
        <f>+SUM(V275:V277,V279:V280)</f>
        <v>0</v>
      </c>
      <c r="W284" s="137">
        <f t="shared" ref="W284:AH284" si="79">+SUM(W275:W277,W279:W282)</f>
        <v>0</v>
      </c>
      <c r="X284" s="137">
        <f t="shared" si="79"/>
        <v>0</v>
      </c>
      <c r="Y284" s="137">
        <f t="shared" si="79"/>
        <v>0</v>
      </c>
      <c r="Z284" s="137">
        <f t="shared" si="79"/>
        <v>0</v>
      </c>
      <c r="AA284" s="137">
        <f t="shared" si="79"/>
        <v>0</v>
      </c>
      <c r="AB284" s="137">
        <f t="shared" si="79"/>
        <v>0</v>
      </c>
      <c r="AC284" s="137">
        <f t="shared" si="79"/>
        <v>0</v>
      </c>
      <c r="AD284" s="137">
        <f t="shared" si="79"/>
        <v>0</v>
      </c>
      <c r="AE284" s="137">
        <f t="shared" si="79"/>
        <v>0</v>
      </c>
      <c r="AF284" s="137">
        <f t="shared" si="79"/>
        <v>0</v>
      </c>
      <c r="AG284" s="137">
        <f t="shared" si="79"/>
        <v>0</v>
      </c>
      <c r="AH284" s="137">
        <f t="shared" si="79"/>
        <v>0</v>
      </c>
    </row>
    <row r="285" spans="1:37" outlineLevel="1" x14ac:dyDescent="0.25">
      <c r="C285" s="135"/>
      <c r="D285" s="214"/>
      <c r="E285" s="214"/>
      <c r="F285" s="178"/>
      <c r="G285" s="178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</row>
    <row r="286" spans="1:37" outlineLevel="1" x14ac:dyDescent="0.25">
      <c r="D286" s="214"/>
      <c r="E286" s="214"/>
      <c r="F286" s="178"/>
      <c r="G286" s="178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</row>
    <row r="287" spans="1:37" s="7" customFormat="1" x14ac:dyDescent="0.25">
      <c r="B287" s="7" t="s">
        <v>636</v>
      </c>
      <c r="D287" s="214"/>
      <c r="E287" s="214"/>
      <c r="F287" s="178"/>
      <c r="G287" s="178"/>
      <c r="H287" s="144">
        <f t="shared" ref="H287:S287" si="80">+H182+H219+H272+H284</f>
        <v>40455.090000000004</v>
      </c>
      <c r="I287" s="144">
        <f t="shared" si="80"/>
        <v>40109.029999999992</v>
      </c>
      <c r="J287" s="144">
        <f t="shared" si="80"/>
        <v>40004.32</v>
      </c>
      <c r="K287" s="144">
        <f t="shared" si="80"/>
        <v>40686.46</v>
      </c>
      <c r="L287" s="144">
        <f t="shared" si="80"/>
        <v>40977.08</v>
      </c>
      <c r="M287" s="144">
        <f t="shared" si="80"/>
        <v>40654.779999999992</v>
      </c>
      <c r="N287" s="144">
        <f t="shared" si="80"/>
        <v>41490.469999999994</v>
      </c>
      <c r="O287" s="144">
        <f t="shared" si="80"/>
        <v>41385.569999999992</v>
      </c>
      <c r="P287" s="144">
        <f t="shared" si="80"/>
        <v>40938.949999999997</v>
      </c>
      <c r="Q287" s="144">
        <f t="shared" si="80"/>
        <v>39449.565000000002</v>
      </c>
      <c r="R287" s="144">
        <f t="shared" si="80"/>
        <v>39468.400000000001</v>
      </c>
      <c r="S287" s="144">
        <f t="shared" si="80"/>
        <v>38992.94</v>
      </c>
      <c r="T287" s="129">
        <f t="shared" ref="T287" si="81">SUM(H287:S287)</f>
        <v>484612.65500000003</v>
      </c>
      <c r="U287" s="109"/>
      <c r="V287" s="145">
        <f t="shared" ref="V287:AG287" si="82">+V182+V219+V272+V284</f>
        <v>280.5743001123011</v>
      </c>
      <c r="W287" s="145">
        <f t="shared" si="82"/>
        <v>277.08309120747288</v>
      </c>
      <c r="X287" s="145">
        <f t="shared" si="82"/>
        <v>237.9999060829559</v>
      </c>
      <c r="Y287" s="145">
        <f t="shared" si="82"/>
        <v>242.00003285282102</v>
      </c>
      <c r="Z287" s="145">
        <f t="shared" si="82"/>
        <v>246.14088809370406</v>
      </c>
      <c r="AA287" s="145">
        <f t="shared" si="82"/>
        <v>244.60329979271319</v>
      </c>
      <c r="AB287" s="145">
        <f t="shared" si="82"/>
        <v>244.7085296857756</v>
      </c>
      <c r="AC287" s="145">
        <f t="shared" si="82"/>
        <v>245.00010211043633</v>
      </c>
      <c r="AD287" s="145">
        <f t="shared" si="82"/>
        <v>245.00025208075976</v>
      </c>
      <c r="AE287" s="145">
        <f t="shared" si="82"/>
        <v>229.89559367162764</v>
      </c>
      <c r="AF287" s="145">
        <f t="shared" si="82"/>
        <v>232.81507320417128</v>
      </c>
      <c r="AG287" s="145">
        <f t="shared" si="82"/>
        <v>233.93615946392089</v>
      </c>
      <c r="AH287" s="145"/>
      <c r="AK287" s="215"/>
    </row>
    <row r="288" spans="1:37" s="7" customFormat="1" outlineLevel="1" x14ac:dyDescent="0.25">
      <c r="D288" s="214"/>
      <c r="E288" s="214"/>
      <c r="F288" s="178"/>
      <c r="G288" s="178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09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K288" s="215"/>
    </row>
    <row r="289" spans="1:34" outlineLevel="1" x14ac:dyDescent="0.25">
      <c r="D289" s="214"/>
      <c r="E289" s="214"/>
      <c r="F289" s="178"/>
      <c r="G289" s="178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  <c r="AG289" s="105"/>
      <c r="AH289" s="105"/>
    </row>
    <row r="290" spans="1:34" outlineLevel="1" x14ac:dyDescent="0.25">
      <c r="B290" s="121" t="s">
        <v>637</v>
      </c>
      <c r="C290" s="122"/>
      <c r="D290" s="214"/>
      <c r="E290" s="214"/>
      <c r="F290" s="178"/>
      <c r="G290" s="178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V290" s="105"/>
      <c r="W290" s="105"/>
      <c r="X290" s="105"/>
      <c r="Y290" s="105"/>
      <c r="Z290" s="105"/>
      <c r="AA290" s="105"/>
      <c r="AB290" s="105"/>
      <c r="AC290" s="105"/>
      <c r="AD290" s="105"/>
      <c r="AE290" s="105"/>
      <c r="AF290" s="105"/>
      <c r="AG290" s="105"/>
      <c r="AH290" s="105"/>
    </row>
    <row r="291" spans="1:34" outlineLevel="1" x14ac:dyDescent="0.25">
      <c r="B291" s="122"/>
      <c r="C291" s="122"/>
      <c r="D291" s="214"/>
      <c r="E291" s="214"/>
      <c r="F291" s="178"/>
      <c r="G291" s="178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  <c r="AG291" s="105"/>
      <c r="AH291" s="105"/>
    </row>
    <row r="292" spans="1:34" outlineLevel="1" x14ac:dyDescent="0.25">
      <c r="A292" s="103" t="s">
        <v>864</v>
      </c>
      <c r="B292" s="7" t="s">
        <v>639</v>
      </c>
      <c r="D292" s="214"/>
      <c r="E292" s="214"/>
      <c r="F292" s="178"/>
      <c r="G292" s="178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105"/>
      <c r="AH292" s="105"/>
    </row>
    <row r="293" spans="1:34" outlineLevel="1" x14ac:dyDescent="0.25">
      <c r="A293" s="103" t="str">
        <f t="shared" ref="A293:A356" si="83">+$A$4&amp;$A$292&amp;B293</f>
        <v>VashonRoll offROHAUL20</v>
      </c>
      <c r="B293" s="103" t="s">
        <v>640</v>
      </c>
      <c r="C293" s="103" t="s">
        <v>641</v>
      </c>
      <c r="D293" s="214">
        <v>121.2</v>
      </c>
      <c r="E293" s="214">
        <v>135.47</v>
      </c>
      <c r="F293" s="178"/>
      <c r="G293" s="178">
        <v>39</v>
      </c>
      <c r="H293" s="129">
        <v>135.47</v>
      </c>
      <c r="I293" s="129">
        <v>135.47</v>
      </c>
      <c r="J293" s="129">
        <v>406.41</v>
      </c>
      <c r="K293" s="129">
        <v>0</v>
      </c>
      <c r="L293" s="129">
        <v>135.47</v>
      </c>
      <c r="M293" s="129">
        <v>0</v>
      </c>
      <c r="N293" s="129">
        <v>0</v>
      </c>
      <c r="O293" s="129">
        <v>135.47</v>
      </c>
      <c r="P293" s="129">
        <v>0</v>
      </c>
      <c r="Q293" s="129">
        <v>135.47</v>
      </c>
      <c r="R293" s="129">
        <v>0</v>
      </c>
      <c r="S293" s="129">
        <v>135.47</v>
      </c>
      <c r="T293" s="129">
        <f t="shared" ref="T293:T356" si="84">SUM(H293:S293)</f>
        <v>1219.23</v>
      </c>
      <c r="V293" s="105">
        <f>+IFERROR(H293/$D293,0)</f>
        <v>1.1177392739273928</v>
      </c>
      <c r="W293" s="105">
        <f t="shared" ref="W293:W356" si="85">+IFERROR(I293/$D293,0)</f>
        <v>1.1177392739273928</v>
      </c>
      <c r="X293" s="105">
        <f>+IFERROR(J293/$E293,0)</f>
        <v>3</v>
      </c>
      <c r="Y293" s="105">
        <f t="shared" ref="Y293:AG308" si="86">+IFERROR(K293/$E293,0)</f>
        <v>0</v>
      </c>
      <c r="Z293" s="105">
        <f t="shared" si="86"/>
        <v>1</v>
      </c>
      <c r="AA293" s="105">
        <f t="shared" si="86"/>
        <v>0</v>
      </c>
      <c r="AB293" s="105">
        <f t="shared" si="86"/>
        <v>0</v>
      </c>
      <c r="AC293" s="105">
        <f t="shared" si="86"/>
        <v>1</v>
      </c>
      <c r="AD293" s="105">
        <f t="shared" si="86"/>
        <v>0</v>
      </c>
      <c r="AE293" s="105">
        <f t="shared" si="86"/>
        <v>1</v>
      </c>
      <c r="AF293" s="105">
        <f t="shared" si="86"/>
        <v>0</v>
      </c>
      <c r="AG293" s="105">
        <f t="shared" si="86"/>
        <v>1</v>
      </c>
      <c r="AH293" s="105">
        <f t="shared" ref="AH293:AH356" si="87">+SUM(V293:AG293)/$AF$2</f>
        <v>0.76962321232123221</v>
      </c>
    </row>
    <row r="294" spans="1:34" outlineLevel="1" x14ac:dyDescent="0.25">
      <c r="A294" s="103" t="str">
        <f t="shared" si="83"/>
        <v>VashonRoll offROHAUL20A</v>
      </c>
      <c r="B294" s="103" t="s">
        <v>642</v>
      </c>
      <c r="C294" s="103" t="s">
        <v>643</v>
      </c>
      <c r="D294" s="214">
        <v>0</v>
      </c>
      <c r="E294" s="214">
        <v>0</v>
      </c>
      <c r="F294" s="178"/>
      <c r="G294" s="178"/>
      <c r="H294" s="129">
        <v>0</v>
      </c>
      <c r="I294" s="129">
        <v>0</v>
      </c>
      <c r="J294" s="129">
        <v>0</v>
      </c>
      <c r="K294" s="129">
        <v>0</v>
      </c>
      <c r="L294" s="129">
        <v>0</v>
      </c>
      <c r="M294" s="129">
        <v>0</v>
      </c>
      <c r="N294" s="129">
        <v>0</v>
      </c>
      <c r="O294" s="129">
        <v>0</v>
      </c>
      <c r="P294" s="129">
        <v>0</v>
      </c>
      <c r="Q294" s="129">
        <v>0</v>
      </c>
      <c r="R294" s="129">
        <v>0</v>
      </c>
      <c r="S294" s="129">
        <v>0</v>
      </c>
      <c r="T294" s="129">
        <f t="shared" si="84"/>
        <v>0</v>
      </c>
      <c r="V294" s="105">
        <f t="shared" ref="V294:W357" si="88">+IFERROR(H294/$D294,0)</f>
        <v>0</v>
      </c>
      <c r="W294" s="105">
        <f t="shared" si="85"/>
        <v>0</v>
      </c>
      <c r="X294" s="105">
        <f t="shared" ref="X294:AG332" si="89">+IFERROR(J294/$E294,0)</f>
        <v>0</v>
      </c>
      <c r="Y294" s="105">
        <f t="shared" si="86"/>
        <v>0</v>
      </c>
      <c r="Z294" s="105">
        <f t="shared" si="86"/>
        <v>0</v>
      </c>
      <c r="AA294" s="105">
        <f t="shared" si="86"/>
        <v>0</v>
      </c>
      <c r="AB294" s="105">
        <f t="shared" si="86"/>
        <v>0</v>
      </c>
      <c r="AC294" s="105">
        <f t="shared" si="86"/>
        <v>0</v>
      </c>
      <c r="AD294" s="105">
        <f t="shared" si="86"/>
        <v>0</v>
      </c>
      <c r="AE294" s="105">
        <f t="shared" si="86"/>
        <v>0</v>
      </c>
      <c r="AF294" s="105">
        <f t="shared" si="86"/>
        <v>0</v>
      </c>
      <c r="AG294" s="105">
        <f t="shared" si="86"/>
        <v>0</v>
      </c>
      <c r="AH294" s="105">
        <f t="shared" si="87"/>
        <v>0</v>
      </c>
    </row>
    <row r="295" spans="1:34" outlineLevel="1" x14ac:dyDescent="0.25">
      <c r="A295" s="103" t="str">
        <f t="shared" si="83"/>
        <v>VashonRoll offROHAUL20CO</v>
      </c>
      <c r="B295" s="103" t="s">
        <v>644</v>
      </c>
      <c r="C295" s="103" t="s">
        <v>645</v>
      </c>
      <c r="D295" s="214">
        <v>0</v>
      </c>
      <c r="E295" s="214">
        <v>0</v>
      </c>
      <c r="F295" s="178"/>
      <c r="G295" s="178"/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29">
        <v>0</v>
      </c>
      <c r="N295" s="129">
        <v>0</v>
      </c>
      <c r="O295" s="129">
        <v>0</v>
      </c>
      <c r="P295" s="129">
        <v>0</v>
      </c>
      <c r="Q295" s="129">
        <v>0</v>
      </c>
      <c r="R295" s="129">
        <v>0</v>
      </c>
      <c r="S295" s="129">
        <v>0</v>
      </c>
      <c r="T295" s="129">
        <f t="shared" si="84"/>
        <v>0</v>
      </c>
      <c r="V295" s="105">
        <f t="shared" si="88"/>
        <v>0</v>
      </c>
      <c r="W295" s="105">
        <f t="shared" si="85"/>
        <v>0</v>
      </c>
      <c r="X295" s="105">
        <f t="shared" si="89"/>
        <v>0</v>
      </c>
      <c r="Y295" s="105">
        <f t="shared" si="86"/>
        <v>0</v>
      </c>
      <c r="Z295" s="105">
        <f t="shared" si="86"/>
        <v>0</v>
      </c>
      <c r="AA295" s="105">
        <f t="shared" si="86"/>
        <v>0</v>
      </c>
      <c r="AB295" s="105">
        <f t="shared" si="86"/>
        <v>0</v>
      </c>
      <c r="AC295" s="105">
        <f t="shared" si="86"/>
        <v>0</v>
      </c>
      <c r="AD295" s="105">
        <f t="shared" si="86"/>
        <v>0</v>
      </c>
      <c r="AE295" s="105">
        <f t="shared" si="86"/>
        <v>0</v>
      </c>
      <c r="AF295" s="105">
        <f t="shared" si="86"/>
        <v>0</v>
      </c>
      <c r="AG295" s="105">
        <f t="shared" si="86"/>
        <v>0</v>
      </c>
      <c r="AH295" s="105">
        <f t="shared" si="87"/>
        <v>0</v>
      </c>
    </row>
    <row r="296" spans="1:34" outlineLevel="1" x14ac:dyDescent="0.25">
      <c r="A296" s="103" t="str">
        <f t="shared" si="83"/>
        <v>VashonRoll offROHAUL20T</v>
      </c>
      <c r="B296" s="103" t="s">
        <v>646</v>
      </c>
      <c r="C296" s="103" t="s">
        <v>647</v>
      </c>
      <c r="D296" s="214">
        <v>121.2</v>
      </c>
      <c r="E296" s="214">
        <v>135.47</v>
      </c>
      <c r="F296" s="178"/>
      <c r="G296" s="178">
        <v>39</v>
      </c>
      <c r="H296" s="129">
        <v>0</v>
      </c>
      <c r="I296" s="129">
        <v>270.94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135.47</v>
      </c>
      <c r="P296" s="129">
        <v>270.94</v>
      </c>
      <c r="Q296" s="129">
        <v>270.94</v>
      </c>
      <c r="R296" s="129">
        <v>135.47</v>
      </c>
      <c r="S296" s="129">
        <v>135.47</v>
      </c>
      <c r="T296" s="129">
        <f t="shared" si="84"/>
        <v>1219.23</v>
      </c>
      <c r="V296" s="105">
        <f t="shared" si="88"/>
        <v>0</v>
      </c>
      <c r="W296" s="105">
        <f t="shared" si="85"/>
        <v>2.2354785478547856</v>
      </c>
      <c r="X296" s="105">
        <f t="shared" si="89"/>
        <v>0</v>
      </c>
      <c r="Y296" s="105">
        <f t="shared" si="86"/>
        <v>0</v>
      </c>
      <c r="Z296" s="105">
        <f t="shared" si="86"/>
        <v>0</v>
      </c>
      <c r="AA296" s="105">
        <f t="shared" si="86"/>
        <v>0</v>
      </c>
      <c r="AB296" s="105">
        <f t="shared" si="86"/>
        <v>0</v>
      </c>
      <c r="AC296" s="105">
        <f t="shared" si="86"/>
        <v>1</v>
      </c>
      <c r="AD296" s="105">
        <f t="shared" si="86"/>
        <v>2</v>
      </c>
      <c r="AE296" s="105">
        <f t="shared" si="86"/>
        <v>2</v>
      </c>
      <c r="AF296" s="105">
        <f t="shared" si="86"/>
        <v>1</v>
      </c>
      <c r="AG296" s="105">
        <f t="shared" si="86"/>
        <v>1</v>
      </c>
      <c r="AH296" s="105">
        <f t="shared" si="87"/>
        <v>0.76962321232123221</v>
      </c>
    </row>
    <row r="297" spans="1:34" outlineLevel="1" x14ac:dyDescent="0.25">
      <c r="A297" s="103" t="str">
        <f t="shared" si="83"/>
        <v>VashonRoll offROHAUL25</v>
      </c>
      <c r="B297" s="103" t="s">
        <v>648</v>
      </c>
      <c r="C297" s="103" t="s">
        <v>649</v>
      </c>
      <c r="D297" s="214">
        <v>121.2</v>
      </c>
      <c r="E297" s="214">
        <v>135.47</v>
      </c>
      <c r="F297" s="178"/>
      <c r="G297" s="178">
        <v>39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270.94</v>
      </c>
      <c r="N297" s="129">
        <v>0</v>
      </c>
      <c r="O297" s="129">
        <v>0</v>
      </c>
      <c r="P297" s="129">
        <v>0</v>
      </c>
      <c r="Q297" s="129">
        <v>0</v>
      </c>
      <c r="R297" s="129">
        <v>0</v>
      </c>
      <c r="S297" s="129">
        <v>0</v>
      </c>
      <c r="T297" s="129">
        <f t="shared" si="84"/>
        <v>270.94</v>
      </c>
      <c r="V297" s="105">
        <f t="shared" si="88"/>
        <v>0</v>
      </c>
      <c r="W297" s="105">
        <f t="shared" si="85"/>
        <v>0</v>
      </c>
      <c r="X297" s="105">
        <f t="shared" si="89"/>
        <v>0</v>
      </c>
      <c r="Y297" s="105">
        <f t="shared" si="86"/>
        <v>0</v>
      </c>
      <c r="Z297" s="105">
        <f t="shared" si="86"/>
        <v>0</v>
      </c>
      <c r="AA297" s="105">
        <f t="shared" si="86"/>
        <v>2</v>
      </c>
      <c r="AB297" s="105">
        <f t="shared" si="86"/>
        <v>0</v>
      </c>
      <c r="AC297" s="105">
        <f t="shared" si="86"/>
        <v>0</v>
      </c>
      <c r="AD297" s="105">
        <f t="shared" si="86"/>
        <v>0</v>
      </c>
      <c r="AE297" s="105">
        <f t="shared" si="86"/>
        <v>0</v>
      </c>
      <c r="AF297" s="105">
        <f t="shared" si="86"/>
        <v>0</v>
      </c>
      <c r="AG297" s="105">
        <f t="shared" si="86"/>
        <v>0</v>
      </c>
      <c r="AH297" s="105">
        <f t="shared" si="87"/>
        <v>0.16666666666666666</v>
      </c>
    </row>
    <row r="298" spans="1:34" outlineLevel="1" x14ac:dyDescent="0.25">
      <c r="A298" s="103" t="str">
        <f t="shared" si="83"/>
        <v>VashonRoll offROHAUL25A</v>
      </c>
      <c r="B298" s="103" t="s">
        <v>650</v>
      </c>
      <c r="C298" s="103" t="s">
        <v>651</v>
      </c>
      <c r="D298" s="214">
        <v>0</v>
      </c>
      <c r="E298" s="214">
        <v>0</v>
      </c>
      <c r="F298" s="178"/>
      <c r="G298" s="178"/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29">
        <v>0</v>
      </c>
      <c r="S298" s="129">
        <v>0</v>
      </c>
      <c r="T298" s="129">
        <f t="shared" si="84"/>
        <v>0</v>
      </c>
      <c r="V298" s="105">
        <f t="shared" si="88"/>
        <v>0</v>
      </c>
      <c r="W298" s="105">
        <f t="shared" si="85"/>
        <v>0</v>
      </c>
      <c r="X298" s="105">
        <f t="shared" si="89"/>
        <v>0</v>
      </c>
      <c r="Y298" s="105">
        <f t="shared" si="86"/>
        <v>0</v>
      </c>
      <c r="Z298" s="105">
        <f t="shared" si="86"/>
        <v>0</v>
      </c>
      <c r="AA298" s="105">
        <f t="shared" si="86"/>
        <v>0</v>
      </c>
      <c r="AB298" s="105">
        <f t="shared" si="86"/>
        <v>0</v>
      </c>
      <c r="AC298" s="105">
        <f t="shared" si="86"/>
        <v>0</v>
      </c>
      <c r="AD298" s="105">
        <f t="shared" si="86"/>
        <v>0</v>
      </c>
      <c r="AE298" s="105">
        <f t="shared" si="86"/>
        <v>0</v>
      </c>
      <c r="AF298" s="105">
        <f t="shared" si="86"/>
        <v>0</v>
      </c>
      <c r="AG298" s="105">
        <f t="shared" si="86"/>
        <v>0</v>
      </c>
      <c r="AH298" s="105">
        <f t="shared" si="87"/>
        <v>0</v>
      </c>
    </row>
    <row r="299" spans="1:34" outlineLevel="1" x14ac:dyDescent="0.25">
      <c r="A299" s="103" t="str">
        <f t="shared" si="83"/>
        <v>VashonRoll offROHAUL25T</v>
      </c>
      <c r="B299" s="103" t="s">
        <v>652</v>
      </c>
      <c r="C299" s="103" t="s">
        <v>653</v>
      </c>
      <c r="D299" s="214">
        <v>121.2</v>
      </c>
      <c r="E299" s="214">
        <v>135.47</v>
      </c>
      <c r="F299" s="178"/>
      <c r="G299" s="178">
        <v>39</v>
      </c>
      <c r="H299" s="129">
        <v>135.47</v>
      </c>
      <c r="I299" s="129">
        <v>135.47</v>
      </c>
      <c r="J299" s="129">
        <v>0</v>
      </c>
      <c r="K299" s="129">
        <v>0</v>
      </c>
      <c r="L299" s="129">
        <v>406.41</v>
      </c>
      <c r="M299" s="129">
        <v>0</v>
      </c>
      <c r="N299" s="129">
        <v>270.94</v>
      </c>
      <c r="O299" s="129">
        <v>135.47</v>
      </c>
      <c r="P299" s="129">
        <v>0</v>
      </c>
      <c r="Q299" s="129">
        <v>0</v>
      </c>
      <c r="R299" s="129">
        <v>135.47</v>
      </c>
      <c r="S299" s="129">
        <v>135.47</v>
      </c>
      <c r="T299" s="129">
        <f t="shared" si="84"/>
        <v>1354.7</v>
      </c>
      <c r="V299" s="105">
        <f t="shared" si="88"/>
        <v>1.1177392739273928</v>
      </c>
      <c r="W299" s="105">
        <f t="shared" si="85"/>
        <v>1.1177392739273928</v>
      </c>
      <c r="X299" s="105">
        <f t="shared" si="89"/>
        <v>0</v>
      </c>
      <c r="Y299" s="105">
        <f t="shared" si="86"/>
        <v>0</v>
      </c>
      <c r="Z299" s="105">
        <f t="shared" si="86"/>
        <v>3</v>
      </c>
      <c r="AA299" s="105">
        <f t="shared" si="86"/>
        <v>0</v>
      </c>
      <c r="AB299" s="105">
        <f t="shared" si="86"/>
        <v>2</v>
      </c>
      <c r="AC299" s="105">
        <f t="shared" si="86"/>
        <v>1</v>
      </c>
      <c r="AD299" s="105">
        <f t="shared" si="86"/>
        <v>0</v>
      </c>
      <c r="AE299" s="105">
        <f t="shared" si="86"/>
        <v>0</v>
      </c>
      <c r="AF299" s="105">
        <f t="shared" si="86"/>
        <v>1</v>
      </c>
      <c r="AG299" s="105">
        <f t="shared" si="86"/>
        <v>1</v>
      </c>
      <c r="AH299" s="105">
        <f t="shared" si="87"/>
        <v>0.85295654565456547</v>
      </c>
    </row>
    <row r="300" spans="1:34" outlineLevel="1" x14ac:dyDescent="0.25">
      <c r="A300" s="103" t="str">
        <f t="shared" si="83"/>
        <v>VashonRoll offROHAUL30</v>
      </c>
      <c r="B300" s="103" t="s">
        <v>654</v>
      </c>
      <c r="C300" s="103" t="s">
        <v>655</v>
      </c>
      <c r="D300" s="214">
        <v>121.2</v>
      </c>
      <c r="E300" s="214">
        <v>135.47</v>
      </c>
      <c r="F300" s="178"/>
      <c r="G300" s="178">
        <v>39</v>
      </c>
      <c r="H300" s="129">
        <v>0</v>
      </c>
      <c r="I300" s="129">
        <v>0</v>
      </c>
      <c r="J300" s="129">
        <v>135.47</v>
      </c>
      <c r="K300" s="129">
        <v>0</v>
      </c>
      <c r="L300" s="129">
        <v>135.47</v>
      </c>
      <c r="M300" s="129">
        <v>135.47</v>
      </c>
      <c r="N300" s="129">
        <v>135.47</v>
      </c>
      <c r="O300" s="129">
        <v>0</v>
      </c>
      <c r="P300" s="129">
        <v>135.47</v>
      </c>
      <c r="Q300" s="129">
        <v>135.47</v>
      </c>
      <c r="R300" s="129">
        <v>0</v>
      </c>
      <c r="S300" s="129">
        <v>0</v>
      </c>
      <c r="T300" s="129">
        <f t="shared" si="84"/>
        <v>812.82</v>
      </c>
      <c r="V300" s="105">
        <f t="shared" si="88"/>
        <v>0</v>
      </c>
      <c r="W300" s="105">
        <f t="shared" si="85"/>
        <v>0</v>
      </c>
      <c r="X300" s="105">
        <f t="shared" si="89"/>
        <v>1</v>
      </c>
      <c r="Y300" s="105">
        <f t="shared" si="86"/>
        <v>0</v>
      </c>
      <c r="Z300" s="105">
        <f t="shared" si="86"/>
        <v>1</v>
      </c>
      <c r="AA300" s="105">
        <f t="shared" si="86"/>
        <v>1</v>
      </c>
      <c r="AB300" s="105">
        <f t="shared" si="86"/>
        <v>1</v>
      </c>
      <c r="AC300" s="105">
        <f t="shared" si="86"/>
        <v>0</v>
      </c>
      <c r="AD300" s="105">
        <f t="shared" si="86"/>
        <v>1</v>
      </c>
      <c r="AE300" s="105">
        <f t="shared" si="86"/>
        <v>1</v>
      </c>
      <c r="AF300" s="105">
        <f t="shared" si="86"/>
        <v>0</v>
      </c>
      <c r="AG300" s="105">
        <f t="shared" si="86"/>
        <v>0</v>
      </c>
      <c r="AH300" s="105">
        <f t="shared" si="87"/>
        <v>0.5</v>
      </c>
    </row>
    <row r="301" spans="1:34" outlineLevel="1" x14ac:dyDescent="0.25">
      <c r="A301" s="103" t="str">
        <f t="shared" si="83"/>
        <v>VashonRoll offROHAUL30A</v>
      </c>
      <c r="B301" s="103" t="s">
        <v>656</v>
      </c>
      <c r="C301" s="103" t="s">
        <v>657</v>
      </c>
      <c r="D301" s="214">
        <v>0</v>
      </c>
      <c r="E301" s="214">
        <v>0</v>
      </c>
      <c r="F301" s="178"/>
      <c r="G301" s="178"/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29">
        <v>0</v>
      </c>
      <c r="S301" s="129">
        <v>0</v>
      </c>
      <c r="T301" s="129">
        <f t="shared" si="84"/>
        <v>0</v>
      </c>
      <c r="V301" s="105">
        <f t="shared" si="88"/>
        <v>0</v>
      </c>
      <c r="W301" s="105">
        <f t="shared" si="85"/>
        <v>0</v>
      </c>
      <c r="X301" s="105">
        <f t="shared" si="89"/>
        <v>0</v>
      </c>
      <c r="Y301" s="105">
        <f t="shared" si="86"/>
        <v>0</v>
      </c>
      <c r="Z301" s="105">
        <f t="shared" si="86"/>
        <v>0</v>
      </c>
      <c r="AA301" s="105">
        <f t="shared" si="86"/>
        <v>0</v>
      </c>
      <c r="AB301" s="105">
        <f t="shared" si="86"/>
        <v>0</v>
      </c>
      <c r="AC301" s="105">
        <f t="shared" si="86"/>
        <v>0</v>
      </c>
      <c r="AD301" s="105">
        <f t="shared" si="86"/>
        <v>0</v>
      </c>
      <c r="AE301" s="105">
        <f t="shared" si="86"/>
        <v>0</v>
      </c>
      <c r="AF301" s="105">
        <f t="shared" si="86"/>
        <v>0</v>
      </c>
      <c r="AG301" s="105">
        <f t="shared" si="86"/>
        <v>0</v>
      </c>
      <c r="AH301" s="105">
        <f t="shared" si="87"/>
        <v>0</v>
      </c>
    </row>
    <row r="302" spans="1:34" outlineLevel="1" x14ac:dyDescent="0.25">
      <c r="A302" s="103" t="str">
        <f t="shared" si="83"/>
        <v>VashonRoll offROHAUL30T</v>
      </c>
      <c r="B302" s="103" t="s">
        <v>658</v>
      </c>
      <c r="C302" s="103" t="s">
        <v>659</v>
      </c>
      <c r="D302" s="214">
        <v>121.2</v>
      </c>
      <c r="E302" s="214">
        <v>135.47</v>
      </c>
      <c r="F302" s="178"/>
      <c r="G302" s="178">
        <v>39</v>
      </c>
      <c r="H302" s="129">
        <v>135.47</v>
      </c>
      <c r="I302" s="129">
        <v>135.47</v>
      </c>
      <c r="J302" s="129">
        <v>0</v>
      </c>
      <c r="K302" s="129">
        <v>0</v>
      </c>
      <c r="L302" s="129">
        <v>0</v>
      </c>
      <c r="M302" s="129">
        <v>0</v>
      </c>
      <c r="N302" s="129">
        <v>541.88</v>
      </c>
      <c r="O302" s="129">
        <v>270.94</v>
      </c>
      <c r="P302" s="129">
        <v>0</v>
      </c>
      <c r="Q302" s="129">
        <v>0</v>
      </c>
      <c r="R302" s="129">
        <v>0</v>
      </c>
      <c r="S302" s="129">
        <v>135.47</v>
      </c>
      <c r="T302" s="129">
        <f t="shared" si="84"/>
        <v>1219.23</v>
      </c>
      <c r="V302" s="105">
        <f t="shared" si="88"/>
        <v>1.1177392739273928</v>
      </c>
      <c r="W302" s="105">
        <f t="shared" si="85"/>
        <v>1.1177392739273928</v>
      </c>
      <c r="X302" s="105">
        <f t="shared" si="89"/>
        <v>0</v>
      </c>
      <c r="Y302" s="105">
        <f t="shared" si="86"/>
        <v>0</v>
      </c>
      <c r="Z302" s="105">
        <f t="shared" si="86"/>
        <v>0</v>
      </c>
      <c r="AA302" s="105">
        <f t="shared" si="86"/>
        <v>0</v>
      </c>
      <c r="AB302" s="105">
        <f t="shared" si="86"/>
        <v>4</v>
      </c>
      <c r="AC302" s="105">
        <f t="shared" si="86"/>
        <v>2</v>
      </c>
      <c r="AD302" s="105">
        <f t="shared" si="86"/>
        <v>0</v>
      </c>
      <c r="AE302" s="105">
        <f t="shared" si="86"/>
        <v>0</v>
      </c>
      <c r="AF302" s="105">
        <f t="shared" si="86"/>
        <v>0</v>
      </c>
      <c r="AG302" s="105">
        <f t="shared" si="86"/>
        <v>1</v>
      </c>
      <c r="AH302" s="105">
        <f t="shared" si="87"/>
        <v>0.76962321232123221</v>
      </c>
    </row>
    <row r="303" spans="1:34" outlineLevel="1" x14ac:dyDescent="0.25">
      <c r="A303" s="103" t="str">
        <f t="shared" si="83"/>
        <v>VashonRoll offROHAUL40</v>
      </c>
      <c r="B303" s="103" t="s">
        <v>660</v>
      </c>
      <c r="C303" s="103" t="s">
        <v>661</v>
      </c>
      <c r="D303" s="214">
        <v>0</v>
      </c>
      <c r="E303" s="214">
        <v>0</v>
      </c>
      <c r="F303" s="178"/>
      <c r="G303" s="178"/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v>0</v>
      </c>
      <c r="S303" s="129">
        <v>0</v>
      </c>
      <c r="T303" s="129">
        <f t="shared" si="84"/>
        <v>0</v>
      </c>
      <c r="V303" s="105">
        <f t="shared" si="88"/>
        <v>0</v>
      </c>
      <c r="W303" s="105">
        <f t="shared" si="85"/>
        <v>0</v>
      </c>
      <c r="X303" s="105">
        <f t="shared" si="89"/>
        <v>0</v>
      </c>
      <c r="Y303" s="105">
        <f t="shared" si="86"/>
        <v>0</v>
      </c>
      <c r="Z303" s="105">
        <f t="shared" si="86"/>
        <v>0</v>
      </c>
      <c r="AA303" s="105">
        <f t="shared" si="86"/>
        <v>0</v>
      </c>
      <c r="AB303" s="105">
        <f t="shared" si="86"/>
        <v>0</v>
      </c>
      <c r="AC303" s="105">
        <f t="shared" si="86"/>
        <v>0</v>
      </c>
      <c r="AD303" s="105">
        <f t="shared" si="86"/>
        <v>0</v>
      </c>
      <c r="AE303" s="105">
        <f t="shared" si="86"/>
        <v>0</v>
      </c>
      <c r="AF303" s="105">
        <f t="shared" si="86"/>
        <v>0</v>
      </c>
      <c r="AG303" s="105">
        <f t="shared" si="86"/>
        <v>0</v>
      </c>
      <c r="AH303" s="105">
        <f t="shared" si="87"/>
        <v>0</v>
      </c>
    </row>
    <row r="304" spans="1:34" outlineLevel="1" x14ac:dyDescent="0.25">
      <c r="A304" s="103" t="str">
        <f t="shared" si="83"/>
        <v>VashonRoll offROHAUL40A</v>
      </c>
      <c r="B304" s="103" t="s">
        <v>662</v>
      </c>
      <c r="C304" s="103" t="s">
        <v>663</v>
      </c>
      <c r="D304" s="214">
        <v>0</v>
      </c>
      <c r="E304" s="214">
        <v>0</v>
      </c>
      <c r="F304" s="178"/>
      <c r="G304" s="178"/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29">
        <v>0</v>
      </c>
      <c r="S304" s="129">
        <v>0</v>
      </c>
      <c r="T304" s="129">
        <f t="shared" si="84"/>
        <v>0</v>
      </c>
      <c r="V304" s="105">
        <f t="shared" si="88"/>
        <v>0</v>
      </c>
      <c r="W304" s="105">
        <f t="shared" si="85"/>
        <v>0</v>
      </c>
      <c r="X304" s="105">
        <f t="shared" si="89"/>
        <v>0</v>
      </c>
      <c r="Y304" s="105">
        <f t="shared" si="86"/>
        <v>0</v>
      </c>
      <c r="Z304" s="105">
        <f t="shared" si="86"/>
        <v>0</v>
      </c>
      <c r="AA304" s="105">
        <f t="shared" si="86"/>
        <v>0</v>
      </c>
      <c r="AB304" s="105">
        <f t="shared" si="86"/>
        <v>0</v>
      </c>
      <c r="AC304" s="105">
        <f t="shared" si="86"/>
        <v>0</v>
      </c>
      <c r="AD304" s="105">
        <f t="shared" si="86"/>
        <v>0</v>
      </c>
      <c r="AE304" s="105">
        <f t="shared" si="86"/>
        <v>0</v>
      </c>
      <c r="AF304" s="105">
        <f t="shared" si="86"/>
        <v>0</v>
      </c>
      <c r="AG304" s="105">
        <f t="shared" si="86"/>
        <v>0</v>
      </c>
      <c r="AH304" s="105">
        <f t="shared" si="87"/>
        <v>0</v>
      </c>
    </row>
    <row r="305" spans="1:37" outlineLevel="1" x14ac:dyDescent="0.25">
      <c r="A305" s="103" t="str">
        <f t="shared" si="83"/>
        <v>VashonRoll offROHAUL40T</v>
      </c>
      <c r="B305" s="103" t="s">
        <v>664</v>
      </c>
      <c r="C305" s="103" t="s">
        <v>665</v>
      </c>
      <c r="D305" s="214">
        <v>0</v>
      </c>
      <c r="E305" s="214">
        <v>0</v>
      </c>
      <c r="F305" s="178"/>
      <c r="G305" s="178"/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29">
        <v>0</v>
      </c>
      <c r="S305" s="129">
        <v>0</v>
      </c>
      <c r="T305" s="129">
        <f t="shared" si="84"/>
        <v>0</v>
      </c>
      <c r="V305" s="105">
        <f t="shared" si="88"/>
        <v>0</v>
      </c>
      <c r="W305" s="105">
        <f t="shared" si="85"/>
        <v>0</v>
      </c>
      <c r="X305" s="105">
        <f t="shared" si="89"/>
        <v>0</v>
      </c>
      <c r="Y305" s="105">
        <f t="shared" si="86"/>
        <v>0</v>
      </c>
      <c r="Z305" s="105">
        <f t="shared" si="86"/>
        <v>0</v>
      </c>
      <c r="AA305" s="105">
        <f t="shared" si="86"/>
        <v>0</v>
      </c>
      <c r="AB305" s="105">
        <f t="shared" si="86"/>
        <v>0</v>
      </c>
      <c r="AC305" s="105">
        <f t="shared" si="86"/>
        <v>0</v>
      </c>
      <c r="AD305" s="105">
        <f t="shared" si="86"/>
        <v>0</v>
      </c>
      <c r="AE305" s="105">
        <f t="shared" si="86"/>
        <v>0</v>
      </c>
      <c r="AF305" s="105">
        <f t="shared" si="86"/>
        <v>0</v>
      </c>
      <c r="AG305" s="105">
        <f t="shared" si="86"/>
        <v>0</v>
      </c>
      <c r="AH305" s="105">
        <f t="shared" si="87"/>
        <v>0</v>
      </c>
    </row>
    <row r="306" spans="1:37" outlineLevel="1" x14ac:dyDescent="0.25">
      <c r="A306" s="103" t="str">
        <f t="shared" si="83"/>
        <v>VashonRoll offCPHAUL10</v>
      </c>
      <c r="B306" s="103" t="s">
        <v>666</v>
      </c>
      <c r="C306" s="103" t="s">
        <v>667</v>
      </c>
      <c r="D306" s="214">
        <v>0</v>
      </c>
      <c r="E306" s="214">
        <v>0</v>
      </c>
      <c r="F306" s="178"/>
      <c r="G306" s="178"/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29">
        <v>0</v>
      </c>
      <c r="S306" s="129">
        <v>0</v>
      </c>
      <c r="T306" s="129">
        <f t="shared" si="84"/>
        <v>0</v>
      </c>
      <c r="V306" s="105">
        <f t="shared" si="88"/>
        <v>0</v>
      </c>
      <c r="W306" s="105">
        <f t="shared" si="85"/>
        <v>0</v>
      </c>
      <c r="X306" s="105">
        <f t="shared" si="89"/>
        <v>0</v>
      </c>
      <c r="Y306" s="105">
        <f t="shared" si="86"/>
        <v>0</v>
      </c>
      <c r="Z306" s="105">
        <f t="shared" si="86"/>
        <v>0</v>
      </c>
      <c r="AA306" s="105">
        <f t="shared" si="86"/>
        <v>0</v>
      </c>
      <c r="AB306" s="105">
        <f t="shared" si="86"/>
        <v>0</v>
      </c>
      <c r="AC306" s="105">
        <f t="shared" si="86"/>
        <v>0</v>
      </c>
      <c r="AD306" s="105">
        <f t="shared" si="86"/>
        <v>0</v>
      </c>
      <c r="AE306" s="105">
        <f t="shared" si="86"/>
        <v>0</v>
      </c>
      <c r="AF306" s="105">
        <f t="shared" si="86"/>
        <v>0</v>
      </c>
      <c r="AG306" s="105">
        <f t="shared" si="86"/>
        <v>0</v>
      </c>
      <c r="AH306" s="105">
        <f t="shared" si="87"/>
        <v>0</v>
      </c>
    </row>
    <row r="307" spans="1:37" outlineLevel="1" x14ac:dyDescent="0.25">
      <c r="A307" s="103" t="str">
        <f t="shared" si="83"/>
        <v>VashonRoll offCPHAUL15</v>
      </c>
      <c r="B307" s="103" t="s">
        <v>668</v>
      </c>
      <c r="C307" s="103" t="s">
        <v>669</v>
      </c>
      <c r="D307" s="214">
        <v>0</v>
      </c>
      <c r="E307" s="214">
        <v>0</v>
      </c>
      <c r="F307" s="178"/>
      <c r="G307" s="178"/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v>0</v>
      </c>
      <c r="S307" s="129">
        <v>0</v>
      </c>
      <c r="T307" s="129">
        <f t="shared" si="84"/>
        <v>0</v>
      </c>
      <c r="V307" s="105">
        <f t="shared" si="88"/>
        <v>0</v>
      </c>
      <c r="W307" s="105">
        <f t="shared" si="85"/>
        <v>0</v>
      </c>
      <c r="X307" s="105">
        <f t="shared" si="89"/>
        <v>0</v>
      </c>
      <c r="Y307" s="105">
        <f t="shared" si="86"/>
        <v>0</v>
      </c>
      <c r="Z307" s="105">
        <f t="shared" si="86"/>
        <v>0</v>
      </c>
      <c r="AA307" s="105">
        <f t="shared" si="86"/>
        <v>0</v>
      </c>
      <c r="AB307" s="105">
        <f t="shared" si="86"/>
        <v>0</v>
      </c>
      <c r="AC307" s="105">
        <f t="shared" si="86"/>
        <v>0</v>
      </c>
      <c r="AD307" s="105">
        <f t="shared" si="86"/>
        <v>0</v>
      </c>
      <c r="AE307" s="105">
        <f t="shared" si="86"/>
        <v>0</v>
      </c>
      <c r="AF307" s="105">
        <f t="shared" si="86"/>
        <v>0</v>
      </c>
      <c r="AG307" s="105">
        <f t="shared" si="86"/>
        <v>0</v>
      </c>
      <c r="AH307" s="105">
        <f t="shared" si="87"/>
        <v>0</v>
      </c>
    </row>
    <row r="308" spans="1:37" outlineLevel="1" x14ac:dyDescent="0.25">
      <c r="A308" s="103" t="str">
        <f t="shared" si="83"/>
        <v>VashonRoll offCPHAUL20</v>
      </c>
      <c r="B308" s="103" t="s">
        <v>670</v>
      </c>
      <c r="C308" s="103" t="s">
        <v>671</v>
      </c>
      <c r="D308" s="214">
        <v>145.43</v>
      </c>
      <c r="E308" s="214">
        <v>162.55000000000001</v>
      </c>
      <c r="F308" s="178"/>
      <c r="G308" s="178">
        <v>42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29">
        <v>0</v>
      </c>
      <c r="S308" s="129">
        <v>0</v>
      </c>
      <c r="T308" s="129">
        <f t="shared" si="84"/>
        <v>0</v>
      </c>
      <c r="V308" s="105">
        <f t="shared" si="88"/>
        <v>0</v>
      </c>
      <c r="W308" s="105">
        <f t="shared" si="85"/>
        <v>0</v>
      </c>
      <c r="X308" s="105">
        <f t="shared" si="89"/>
        <v>0</v>
      </c>
      <c r="Y308" s="105">
        <f t="shared" si="86"/>
        <v>0</v>
      </c>
      <c r="Z308" s="105">
        <f t="shared" si="86"/>
        <v>0</v>
      </c>
      <c r="AA308" s="105">
        <f t="shared" si="86"/>
        <v>0</v>
      </c>
      <c r="AB308" s="105">
        <f t="shared" si="86"/>
        <v>0</v>
      </c>
      <c r="AC308" s="105">
        <f t="shared" si="86"/>
        <v>0</v>
      </c>
      <c r="AD308" s="105">
        <f t="shared" si="86"/>
        <v>0</v>
      </c>
      <c r="AE308" s="105">
        <f t="shared" si="86"/>
        <v>0</v>
      </c>
      <c r="AF308" s="105">
        <f t="shared" si="86"/>
        <v>0</v>
      </c>
      <c r="AG308" s="105">
        <f t="shared" si="86"/>
        <v>0</v>
      </c>
      <c r="AH308" s="105">
        <f t="shared" si="87"/>
        <v>0</v>
      </c>
    </row>
    <row r="309" spans="1:37" outlineLevel="1" x14ac:dyDescent="0.25">
      <c r="A309" s="103" t="str">
        <f t="shared" si="83"/>
        <v>VashonRoll offCPHAUL25</v>
      </c>
      <c r="B309" s="103" t="s">
        <v>672</v>
      </c>
      <c r="C309" s="103" t="s">
        <v>673</v>
      </c>
      <c r="D309" s="214">
        <v>151.5</v>
      </c>
      <c r="E309" s="214">
        <v>169.33</v>
      </c>
      <c r="F309" s="178"/>
      <c r="G309" s="178">
        <v>42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29">
        <v>0</v>
      </c>
      <c r="S309" s="129">
        <v>0</v>
      </c>
      <c r="T309" s="129">
        <f t="shared" si="84"/>
        <v>0</v>
      </c>
      <c r="V309" s="105">
        <f t="shared" si="88"/>
        <v>0</v>
      </c>
      <c r="W309" s="105">
        <f t="shared" si="85"/>
        <v>0</v>
      </c>
      <c r="X309" s="105">
        <f t="shared" si="89"/>
        <v>0</v>
      </c>
      <c r="Y309" s="105">
        <f t="shared" si="89"/>
        <v>0</v>
      </c>
      <c r="Z309" s="105">
        <f t="shared" si="89"/>
        <v>0</v>
      </c>
      <c r="AA309" s="105">
        <f t="shared" si="89"/>
        <v>0</v>
      </c>
      <c r="AB309" s="105">
        <f t="shared" si="89"/>
        <v>0</v>
      </c>
      <c r="AC309" s="105">
        <f t="shared" si="89"/>
        <v>0</v>
      </c>
      <c r="AD309" s="105">
        <f t="shared" si="89"/>
        <v>0</v>
      </c>
      <c r="AE309" s="105">
        <f t="shared" si="89"/>
        <v>0</v>
      </c>
      <c r="AF309" s="105">
        <f t="shared" si="89"/>
        <v>0</v>
      </c>
      <c r="AG309" s="105">
        <f t="shared" si="89"/>
        <v>0</v>
      </c>
      <c r="AH309" s="105">
        <f t="shared" si="87"/>
        <v>0</v>
      </c>
    </row>
    <row r="310" spans="1:37" outlineLevel="1" x14ac:dyDescent="0.25">
      <c r="A310" s="103" t="str">
        <f t="shared" si="83"/>
        <v>VashonRoll offCPHAUL30</v>
      </c>
      <c r="B310" s="103" t="s">
        <v>674</v>
      </c>
      <c r="C310" s="103" t="s">
        <v>675</v>
      </c>
      <c r="D310" s="214">
        <v>157.54</v>
      </c>
      <c r="E310" s="214">
        <v>176.08</v>
      </c>
      <c r="F310" s="178"/>
      <c r="G310" s="178">
        <v>42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29">
        <v>0</v>
      </c>
      <c r="S310" s="129">
        <v>0</v>
      </c>
      <c r="T310" s="129">
        <f t="shared" si="84"/>
        <v>0</v>
      </c>
      <c r="V310" s="105">
        <f t="shared" si="88"/>
        <v>0</v>
      </c>
      <c r="W310" s="105">
        <f t="shared" si="85"/>
        <v>0</v>
      </c>
      <c r="X310" s="105">
        <f t="shared" si="89"/>
        <v>0</v>
      </c>
      <c r="Y310" s="105">
        <f t="shared" si="89"/>
        <v>0</v>
      </c>
      <c r="Z310" s="105">
        <f t="shared" si="89"/>
        <v>0</v>
      </c>
      <c r="AA310" s="105">
        <f t="shared" si="89"/>
        <v>0</v>
      </c>
      <c r="AB310" s="105">
        <f t="shared" si="89"/>
        <v>0</v>
      </c>
      <c r="AC310" s="105">
        <f t="shared" si="89"/>
        <v>0</v>
      </c>
      <c r="AD310" s="105">
        <f t="shared" si="89"/>
        <v>0</v>
      </c>
      <c r="AE310" s="105">
        <f t="shared" si="89"/>
        <v>0</v>
      </c>
      <c r="AF310" s="105">
        <f t="shared" si="89"/>
        <v>0</v>
      </c>
      <c r="AG310" s="105">
        <f t="shared" si="89"/>
        <v>0</v>
      </c>
      <c r="AH310" s="105">
        <f t="shared" si="87"/>
        <v>0</v>
      </c>
    </row>
    <row r="311" spans="1:37" outlineLevel="1" x14ac:dyDescent="0.25">
      <c r="A311" s="103" t="str">
        <f t="shared" si="83"/>
        <v>VashonRoll offCPHAUL35</v>
      </c>
      <c r="B311" s="103" t="s">
        <v>676</v>
      </c>
      <c r="C311" s="103" t="s">
        <v>677</v>
      </c>
      <c r="D311" s="214">
        <v>0</v>
      </c>
      <c r="E311" s="214">
        <v>0</v>
      </c>
      <c r="F311" s="178"/>
      <c r="G311" s="178"/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29">
        <v>0</v>
      </c>
      <c r="S311" s="129">
        <v>0</v>
      </c>
      <c r="T311" s="129">
        <f t="shared" si="84"/>
        <v>0</v>
      </c>
      <c r="V311" s="105">
        <f t="shared" si="88"/>
        <v>0</v>
      </c>
      <c r="W311" s="105">
        <f t="shared" si="85"/>
        <v>0</v>
      </c>
      <c r="X311" s="105">
        <f t="shared" si="89"/>
        <v>0</v>
      </c>
      <c r="Y311" s="105">
        <f t="shared" si="89"/>
        <v>0</v>
      </c>
      <c r="Z311" s="105">
        <f t="shared" si="89"/>
        <v>0</v>
      </c>
      <c r="AA311" s="105">
        <f t="shared" si="89"/>
        <v>0</v>
      </c>
      <c r="AB311" s="105">
        <f t="shared" si="89"/>
        <v>0</v>
      </c>
      <c r="AC311" s="105">
        <f t="shared" si="89"/>
        <v>0</v>
      </c>
      <c r="AD311" s="105">
        <f t="shared" si="89"/>
        <v>0</v>
      </c>
      <c r="AE311" s="105">
        <f t="shared" si="89"/>
        <v>0</v>
      </c>
      <c r="AF311" s="105">
        <f t="shared" si="89"/>
        <v>0</v>
      </c>
      <c r="AG311" s="105">
        <f t="shared" si="89"/>
        <v>0</v>
      </c>
      <c r="AH311" s="105">
        <f t="shared" si="87"/>
        <v>0</v>
      </c>
    </row>
    <row r="312" spans="1:37" outlineLevel="1" x14ac:dyDescent="0.25">
      <c r="A312" s="103" t="str">
        <f t="shared" si="83"/>
        <v>VashonRoll offCPHAUL40</v>
      </c>
      <c r="B312" s="103" t="s">
        <v>678</v>
      </c>
      <c r="C312" s="103" t="s">
        <v>679</v>
      </c>
      <c r="D312" s="214">
        <v>0</v>
      </c>
      <c r="E312" s="214">
        <v>0</v>
      </c>
      <c r="F312" s="178"/>
      <c r="G312" s="178"/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29">
        <v>0</v>
      </c>
      <c r="S312" s="129">
        <v>0</v>
      </c>
      <c r="T312" s="129">
        <f t="shared" si="84"/>
        <v>0</v>
      </c>
      <c r="V312" s="105">
        <f t="shared" si="88"/>
        <v>0</v>
      </c>
      <c r="W312" s="105">
        <f t="shared" si="85"/>
        <v>0</v>
      </c>
      <c r="X312" s="105">
        <f t="shared" si="89"/>
        <v>0</v>
      </c>
      <c r="Y312" s="105">
        <f t="shared" si="89"/>
        <v>0</v>
      </c>
      <c r="Z312" s="105">
        <f t="shared" si="89"/>
        <v>0</v>
      </c>
      <c r="AA312" s="105">
        <f t="shared" si="89"/>
        <v>0</v>
      </c>
      <c r="AB312" s="105">
        <f t="shared" si="89"/>
        <v>0</v>
      </c>
      <c r="AC312" s="105">
        <f t="shared" si="89"/>
        <v>0</v>
      </c>
      <c r="AD312" s="105">
        <f t="shared" si="89"/>
        <v>0</v>
      </c>
      <c r="AE312" s="105">
        <f t="shared" si="89"/>
        <v>0</v>
      </c>
      <c r="AF312" s="105">
        <f t="shared" si="89"/>
        <v>0</v>
      </c>
      <c r="AG312" s="105">
        <f t="shared" si="89"/>
        <v>0</v>
      </c>
      <c r="AH312" s="105">
        <f t="shared" si="87"/>
        <v>0</v>
      </c>
    </row>
    <row r="313" spans="1:37" outlineLevel="1" x14ac:dyDescent="0.25">
      <c r="A313" s="103" t="str">
        <f t="shared" si="83"/>
        <v>VashonRoll offRORENT20D</v>
      </c>
      <c r="B313" s="103" t="s">
        <v>680</v>
      </c>
      <c r="C313" s="103" t="s">
        <v>681</v>
      </c>
      <c r="D313" s="214">
        <v>0</v>
      </c>
      <c r="E313" s="214">
        <v>0</v>
      </c>
      <c r="F313" s="178"/>
      <c r="G313" s="178"/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29">
        <v>0</v>
      </c>
      <c r="S313" s="129">
        <v>0</v>
      </c>
      <c r="T313" s="129">
        <f t="shared" si="84"/>
        <v>0</v>
      </c>
      <c r="V313" s="105">
        <f t="shared" si="88"/>
        <v>0</v>
      </c>
      <c r="W313" s="105">
        <f t="shared" si="85"/>
        <v>0</v>
      </c>
      <c r="X313" s="105">
        <f t="shared" si="89"/>
        <v>0</v>
      </c>
      <c r="Y313" s="105">
        <f t="shared" si="89"/>
        <v>0</v>
      </c>
      <c r="Z313" s="105">
        <f t="shared" si="89"/>
        <v>0</v>
      </c>
      <c r="AA313" s="105">
        <f t="shared" si="89"/>
        <v>0</v>
      </c>
      <c r="AB313" s="105">
        <f t="shared" si="89"/>
        <v>0</v>
      </c>
      <c r="AC313" s="105">
        <f t="shared" si="89"/>
        <v>0</v>
      </c>
      <c r="AD313" s="105">
        <f t="shared" si="89"/>
        <v>0</v>
      </c>
      <c r="AE313" s="105">
        <f t="shared" si="89"/>
        <v>0</v>
      </c>
      <c r="AF313" s="105">
        <f t="shared" si="89"/>
        <v>0</v>
      </c>
      <c r="AG313" s="105">
        <f t="shared" si="89"/>
        <v>0</v>
      </c>
      <c r="AH313" s="105">
        <f t="shared" si="87"/>
        <v>0</v>
      </c>
    </row>
    <row r="314" spans="1:37" outlineLevel="1" x14ac:dyDescent="0.25">
      <c r="A314" s="103" t="str">
        <f t="shared" si="83"/>
        <v>VashonRoll offRORENT20P</v>
      </c>
      <c r="B314" s="103" t="s">
        <v>682</v>
      </c>
      <c r="C314" s="103" t="s">
        <v>683</v>
      </c>
      <c r="D314" s="214">
        <v>24.17</v>
      </c>
      <c r="E314" s="214">
        <v>27.01</v>
      </c>
      <c r="F314" s="178"/>
      <c r="G314" s="178">
        <v>39</v>
      </c>
      <c r="H314" s="129">
        <v>27.01</v>
      </c>
      <c r="I314" s="129">
        <v>27.01</v>
      </c>
      <c r="J314" s="129">
        <v>38.71</v>
      </c>
      <c r="K314" s="129">
        <v>27.01</v>
      </c>
      <c r="L314" s="129">
        <v>13.51</v>
      </c>
      <c r="M314" s="129">
        <v>0</v>
      </c>
      <c r="N314" s="129">
        <v>0</v>
      </c>
      <c r="O314" s="129">
        <v>0</v>
      </c>
      <c r="P314" s="129">
        <v>27.01</v>
      </c>
      <c r="Q314" s="129">
        <v>27.01</v>
      </c>
      <c r="R314" s="129">
        <v>27.01</v>
      </c>
      <c r="S314" s="129">
        <v>27.01</v>
      </c>
      <c r="T314" s="129">
        <f t="shared" si="84"/>
        <v>241.28999999999996</v>
      </c>
      <c r="V314" s="105">
        <f t="shared" si="88"/>
        <v>1.1175010343400911</v>
      </c>
      <c r="W314" s="105">
        <f t="shared" si="85"/>
        <v>1.1175010343400911</v>
      </c>
      <c r="X314" s="105">
        <f t="shared" si="89"/>
        <v>1.4331728989263235</v>
      </c>
      <c r="Y314" s="105">
        <f t="shared" si="89"/>
        <v>1</v>
      </c>
      <c r="Z314" s="105">
        <f t="shared" si="89"/>
        <v>0.50018511662347276</v>
      </c>
      <c r="AA314" s="105">
        <f t="shared" si="89"/>
        <v>0</v>
      </c>
      <c r="AB314" s="105">
        <f t="shared" si="89"/>
        <v>0</v>
      </c>
      <c r="AC314" s="105">
        <f t="shared" si="89"/>
        <v>0</v>
      </c>
      <c r="AD314" s="105">
        <f t="shared" si="89"/>
        <v>1</v>
      </c>
      <c r="AE314" s="105">
        <f t="shared" si="89"/>
        <v>1</v>
      </c>
      <c r="AF314" s="105">
        <f t="shared" si="89"/>
        <v>1</v>
      </c>
      <c r="AG314" s="105">
        <f t="shared" si="89"/>
        <v>1</v>
      </c>
      <c r="AH314" s="105">
        <f t="shared" si="87"/>
        <v>0.76403000701916479</v>
      </c>
      <c r="AJ314" s="103">
        <v>1</v>
      </c>
      <c r="AK314" s="105">
        <f>+AH314*AJ314</f>
        <v>0.76403000701916479</v>
      </c>
    </row>
    <row r="315" spans="1:37" outlineLevel="1" x14ac:dyDescent="0.25">
      <c r="A315" s="103" t="str">
        <f t="shared" si="83"/>
        <v>VashonRoll offRORENT20T</v>
      </c>
      <c r="B315" s="103" t="s">
        <v>684</v>
      </c>
      <c r="C315" s="103" t="s">
        <v>685</v>
      </c>
      <c r="D315" s="214">
        <v>120.92</v>
      </c>
      <c r="E315" s="214">
        <v>135.15</v>
      </c>
      <c r="F315" s="178"/>
      <c r="G315" s="178">
        <v>39</v>
      </c>
      <c r="H315" s="129">
        <v>283.82</v>
      </c>
      <c r="I315" s="129">
        <v>344.87</v>
      </c>
      <c r="J315" s="129">
        <v>0</v>
      </c>
      <c r="K315" s="129">
        <v>0</v>
      </c>
      <c r="L315" s="129">
        <v>72.08</v>
      </c>
      <c r="M315" s="129">
        <v>135.15</v>
      </c>
      <c r="N315" s="129">
        <v>216.24</v>
      </c>
      <c r="O315" s="129">
        <v>306.33999999999997</v>
      </c>
      <c r="P315" s="129">
        <v>139.66</v>
      </c>
      <c r="Q315" s="129">
        <v>103.62</v>
      </c>
      <c r="R315" s="129">
        <v>63.07</v>
      </c>
      <c r="S315" s="129">
        <v>81.08</v>
      </c>
      <c r="T315" s="129">
        <f t="shared" si="84"/>
        <v>1745.93</v>
      </c>
      <c r="V315" s="105">
        <f t="shared" si="88"/>
        <v>2.3471716837578565</v>
      </c>
      <c r="W315" s="105">
        <f t="shared" si="85"/>
        <v>2.8520509427720806</v>
      </c>
      <c r="X315" s="105">
        <f t="shared" si="89"/>
        <v>0</v>
      </c>
      <c r="Y315" s="105">
        <f t="shared" si="89"/>
        <v>0</v>
      </c>
      <c r="Z315" s="105">
        <f t="shared" si="89"/>
        <v>0.53333333333333333</v>
      </c>
      <c r="AA315" s="105">
        <f t="shared" si="89"/>
        <v>1</v>
      </c>
      <c r="AB315" s="105">
        <f t="shared" si="89"/>
        <v>1.6</v>
      </c>
      <c r="AC315" s="105">
        <f t="shared" si="89"/>
        <v>2.2666666666666666</v>
      </c>
      <c r="AD315" s="105">
        <f t="shared" si="89"/>
        <v>1.0333703292637808</v>
      </c>
      <c r="AE315" s="105">
        <f t="shared" si="89"/>
        <v>0.76670366259711431</v>
      </c>
      <c r="AF315" s="105">
        <f t="shared" si="89"/>
        <v>0.46666666666666667</v>
      </c>
      <c r="AG315" s="105">
        <f t="shared" si="89"/>
        <v>0.59992600813910468</v>
      </c>
      <c r="AH315" s="105">
        <f t="shared" si="87"/>
        <v>1.122157441099717</v>
      </c>
      <c r="AJ315" s="105">
        <v>1</v>
      </c>
      <c r="AK315" s="105">
        <f t="shared" ref="AK315:AK323" si="90">+AH315*AJ315</f>
        <v>1.122157441099717</v>
      </c>
    </row>
    <row r="316" spans="1:37" outlineLevel="1" x14ac:dyDescent="0.25">
      <c r="A316" s="103" t="str">
        <f t="shared" si="83"/>
        <v>VashonRoll offRORENT25D</v>
      </c>
      <c r="B316" s="103" t="s">
        <v>686</v>
      </c>
      <c r="C316" s="103" t="s">
        <v>687</v>
      </c>
      <c r="D316" s="214">
        <v>0</v>
      </c>
      <c r="E316" s="214">
        <v>0</v>
      </c>
      <c r="F316" s="178"/>
      <c r="G316" s="178"/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29">
        <v>0</v>
      </c>
      <c r="S316" s="129">
        <v>0</v>
      </c>
      <c r="T316" s="129">
        <f t="shared" si="84"/>
        <v>0</v>
      </c>
      <c r="V316" s="105">
        <f t="shared" si="88"/>
        <v>0</v>
      </c>
      <c r="W316" s="105">
        <f t="shared" si="85"/>
        <v>0</v>
      </c>
      <c r="X316" s="105">
        <f t="shared" si="89"/>
        <v>0</v>
      </c>
      <c r="Y316" s="105">
        <f t="shared" si="89"/>
        <v>0</v>
      </c>
      <c r="Z316" s="105">
        <f t="shared" si="89"/>
        <v>0</v>
      </c>
      <c r="AA316" s="105">
        <f t="shared" si="89"/>
        <v>0</v>
      </c>
      <c r="AB316" s="105">
        <f t="shared" si="89"/>
        <v>0</v>
      </c>
      <c r="AC316" s="105">
        <f t="shared" si="89"/>
        <v>0</v>
      </c>
      <c r="AD316" s="105">
        <f t="shared" si="89"/>
        <v>0</v>
      </c>
      <c r="AE316" s="105">
        <f t="shared" si="89"/>
        <v>0</v>
      </c>
      <c r="AF316" s="105">
        <f t="shared" si="89"/>
        <v>0</v>
      </c>
      <c r="AG316" s="105">
        <f t="shared" si="89"/>
        <v>0</v>
      </c>
      <c r="AH316" s="105">
        <f t="shared" si="87"/>
        <v>0</v>
      </c>
      <c r="AJ316" s="105">
        <v>1</v>
      </c>
      <c r="AK316" s="105">
        <f t="shared" si="90"/>
        <v>0</v>
      </c>
    </row>
    <row r="317" spans="1:37" outlineLevel="1" x14ac:dyDescent="0.25">
      <c r="A317" s="103" t="str">
        <f t="shared" si="83"/>
        <v>VashonRoll offRORENT25P</v>
      </c>
      <c r="B317" s="103" t="s">
        <v>688</v>
      </c>
      <c r="C317" s="103" t="s">
        <v>689</v>
      </c>
      <c r="D317" s="214">
        <v>24.17</v>
      </c>
      <c r="E317" s="214">
        <v>27.01</v>
      </c>
      <c r="F317" s="178"/>
      <c r="G317" s="178">
        <v>39</v>
      </c>
      <c r="H317" s="129">
        <v>27.01</v>
      </c>
      <c r="I317" s="129">
        <v>27.01</v>
      </c>
      <c r="J317" s="129">
        <v>27.01</v>
      </c>
      <c r="K317" s="129">
        <v>27.01</v>
      </c>
      <c r="L317" s="129">
        <v>27.01</v>
      </c>
      <c r="M317" s="129">
        <v>22.51</v>
      </c>
      <c r="N317" s="129">
        <v>0</v>
      </c>
      <c r="O317" s="129">
        <v>0</v>
      </c>
      <c r="P317" s="129">
        <v>0</v>
      </c>
      <c r="Q317" s="129">
        <v>27.01</v>
      </c>
      <c r="R317" s="129">
        <v>27.01</v>
      </c>
      <c r="S317" s="129">
        <v>27.01</v>
      </c>
      <c r="T317" s="129">
        <f t="shared" si="84"/>
        <v>238.58999999999997</v>
      </c>
      <c r="V317" s="105">
        <f t="shared" si="88"/>
        <v>1.1175010343400911</v>
      </c>
      <c r="W317" s="105">
        <f t="shared" si="85"/>
        <v>1.1175010343400911</v>
      </c>
      <c r="X317" s="105">
        <f t="shared" si="89"/>
        <v>1</v>
      </c>
      <c r="Y317" s="105">
        <f t="shared" si="89"/>
        <v>1</v>
      </c>
      <c r="Z317" s="105">
        <f t="shared" si="89"/>
        <v>1</v>
      </c>
      <c r="AA317" s="105">
        <f t="shared" si="89"/>
        <v>0.83339503887449096</v>
      </c>
      <c r="AB317" s="105">
        <f t="shared" si="89"/>
        <v>0</v>
      </c>
      <c r="AC317" s="105">
        <f t="shared" si="89"/>
        <v>0</v>
      </c>
      <c r="AD317" s="105">
        <f t="shared" si="89"/>
        <v>0</v>
      </c>
      <c r="AE317" s="105">
        <f t="shared" si="89"/>
        <v>1</v>
      </c>
      <c r="AF317" s="105">
        <f t="shared" si="89"/>
        <v>1</v>
      </c>
      <c r="AG317" s="105">
        <f t="shared" si="89"/>
        <v>1</v>
      </c>
      <c r="AH317" s="105">
        <f t="shared" si="87"/>
        <v>0.75569975896288943</v>
      </c>
      <c r="AJ317" s="105">
        <v>1</v>
      </c>
      <c r="AK317" s="105">
        <f t="shared" si="90"/>
        <v>0.75569975896288943</v>
      </c>
    </row>
    <row r="318" spans="1:37" outlineLevel="1" x14ac:dyDescent="0.25">
      <c r="A318" s="103" t="str">
        <f t="shared" si="83"/>
        <v>VashonRoll offRORENT25T</v>
      </c>
      <c r="B318" s="103" t="s">
        <v>690</v>
      </c>
      <c r="C318" s="103" t="s">
        <v>691</v>
      </c>
      <c r="D318" s="214">
        <v>120.92</v>
      </c>
      <c r="E318" s="214">
        <v>135.15</v>
      </c>
      <c r="F318" s="178"/>
      <c r="G318" s="178">
        <v>39</v>
      </c>
      <c r="H318" s="129">
        <v>31.53</v>
      </c>
      <c r="I318" s="129">
        <v>97.87</v>
      </c>
      <c r="J318" s="129">
        <v>0</v>
      </c>
      <c r="K318" s="129">
        <v>22.53</v>
      </c>
      <c r="L318" s="129">
        <v>90.1</v>
      </c>
      <c r="M318" s="129">
        <v>117.13</v>
      </c>
      <c r="N318" s="129">
        <v>220.76</v>
      </c>
      <c r="O318" s="129">
        <v>180.2</v>
      </c>
      <c r="P318" s="129">
        <v>135.15</v>
      </c>
      <c r="Q318" s="129">
        <v>135.15</v>
      </c>
      <c r="R318" s="129">
        <v>-531.57999999999993</v>
      </c>
      <c r="S318" s="129">
        <v>18.02</v>
      </c>
      <c r="T318" s="129">
        <f t="shared" si="84"/>
        <v>516.8599999999999</v>
      </c>
      <c r="V318" s="105">
        <f t="shared" si="88"/>
        <v>0.26075090969235859</v>
      </c>
      <c r="W318" s="105">
        <f t="shared" si="85"/>
        <v>0.80937810122394971</v>
      </c>
      <c r="X318" s="105">
        <f t="shared" si="89"/>
        <v>0</v>
      </c>
      <c r="Y318" s="105">
        <f t="shared" si="89"/>
        <v>0.16670366259711433</v>
      </c>
      <c r="Z318" s="105">
        <f t="shared" si="89"/>
        <v>0.66666666666666663</v>
      </c>
      <c r="AA318" s="105">
        <f t="shared" si="89"/>
        <v>0.86666666666666659</v>
      </c>
      <c r="AB318" s="105">
        <f t="shared" si="89"/>
        <v>1.6334443211246761</v>
      </c>
      <c r="AC318" s="105">
        <f t="shared" si="89"/>
        <v>1.3333333333333333</v>
      </c>
      <c r="AD318" s="105">
        <f t="shared" si="89"/>
        <v>1</v>
      </c>
      <c r="AE318" s="105">
        <f t="shared" si="89"/>
        <v>1</v>
      </c>
      <c r="AF318" s="105">
        <f t="shared" si="89"/>
        <v>-3.9332593414724375</v>
      </c>
      <c r="AG318" s="105">
        <f t="shared" si="89"/>
        <v>0.13333333333333333</v>
      </c>
      <c r="AH318" s="105">
        <f t="shared" si="87"/>
        <v>0.32808480443047172</v>
      </c>
      <c r="AJ318" s="105">
        <v>1</v>
      </c>
      <c r="AK318" s="105">
        <f t="shared" si="90"/>
        <v>0.32808480443047172</v>
      </c>
    </row>
    <row r="319" spans="1:37" outlineLevel="1" x14ac:dyDescent="0.25">
      <c r="A319" s="103" t="str">
        <f t="shared" si="83"/>
        <v>VashonRoll offRORENT30D</v>
      </c>
      <c r="B319" s="103" t="s">
        <v>692</v>
      </c>
      <c r="C319" s="103" t="s">
        <v>693</v>
      </c>
      <c r="D319" s="214">
        <v>0</v>
      </c>
      <c r="E319" s="214">
        <v>0</v>
      </c>
      <c r="F319" s="178"/>
      <c r="G319" s="178"/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29">
        <v>0</v>
      </c>
      <c r="S319" s="129">
        <v>0</v>
      </c>
      <c r="T319" s="129">
        <f t="shared" si="84"/>
        <v>0</v>
      </c>
      <c r="V319" s="105">
        <f t="shared" si="88"/>
        <v>0</v>
      </c>
      <c r="W319" s="105">
        <f t="shared" si="85"/>
        <v>0</v>
      </c>
      <c r="X319" s="105">
        <f t="shared" si="89"/>
        <v>0</v>
      </c>
      <c r="Y319" s="105">
        <f t="shared" si="89"/>
        <v>0</v>
      </c>
      <c r="Z319" s="105">
        <f t="shared" si="89"/>
        <v>0</v>
      </c>
      <c r="AA319" s="105">
        <f t="shared" si="89"/>
        <v>0</v>
      </c>
      <c r="AB319" s="105">
        <f t="shared" si="89"/>
        <v>0</v>
      </c>
      <c r="AC319" s="105">
        <f t="shared" si="89"/>
        <v>0</v>
      </c>
      <c r="AD319" s="105">
        <f t="shared" si="89"/>
        <v>0</v>
      </c>
      <c r="AE319" s="105">
        <f t="shared" si="89"/>
        <v>0</v>
      </c>
      <c r="AF319" s="105">
        <f t="shared" si="89"/>
        <v>0</v>
      </c>
      <c r="AG319" s="105">
        <f t="shared" si="89"/>
        <v>0</v>
      </c>
      <c r="AH319" s="105">
        <f t="shared" si="87"/>
        <v>0</v>
      </c>
      <c r="AJ319" s="105">
        <v>1</v>
      </c>
      <c r="AK319" s="105">
        <f t="shared" si="90"/>
        <v>0</v>
      </c>
    </row>
    <row r="320" spans="1:37" outlineLevel="1" x14ac:dyDescent="0.25">
      <c r="A320" s="103" t="str">
        <f t="shared" si="83"/>
        <v>VashonRoll offRORENT30P</v>
      </c>
      <c r="B320" s="103" t="s">
        <v>694</v>
      </c>
      <c r="C320" s="103" t="s">
        <v>695</v>
      </c>
      <c r="D320" s="214">
        <v>24.17</v>
      </c>
      <c r="E320" s="214">
        <v>27.01</v>
      </c>
      <c r="F320" s="178"/>
      <c r="G320" s="178">
        <v>39</v>
      </c>
      <c r="H320" s="129">
        <v>0</v>
      </c>
      <c r="I320" s="129">
        <v>0</v>
      </c>
      <c r="J320" s="129">
        <v>27.01</v>
      </c>
      <c r="K320" s="129">
        <v>27.01</v>
      </c>
      <c r="L320" s="129">
        <v>27.01</v>
      </c>
      <c r="M320" s="129">
        <v>27.01</v>
      </c>
      <c r="N320" s="129">
        <v>27.01</v>
      </c>
      <c r="O320" s="129">
        <v>27.01</v>
      </c>
      <c r="P320" s="129">
        <v>27.01</v>
      </c>
      <c r="Q320" s="129">
        <v>18.91</v>
      </c>
      <c r="R320" s="129">
        <v>0</v>
      </c>
      <c r="S320" s="129">
        <v>0</v>
      </c>
      <c r="T320" s="129">
        <f t="shared" si="84"/>
        <v>207.98</v>
      </c>
      <c r="V320" s="105">
        <f t="shared" si="88"/>
        <v>0</v>
      </c>
      <c r="W320" s="105">
        <f t="shared" si="85"/>
        <v>0</v>
      </c>
      <c r="X320" s="105">
        <f t="shared" si="89"/>
        <v>1</v>
      </c>
      <c r="Y320" s="105">
        <f t="shared" si="89"/>
        <v>1</v>
      </c>
      <c r="Z320" s="105">
        <f t="shared" si="89"/>
        <v>1</v>
      </c>
      <c r="AA320" s="105">
        <f t="shared" si="89"/>
        <v>1</v>
      </c>
      <c r="AB320" s="105">
        <f t="shared" si="89"/>
        <v>1</v>
      </c>
      <c r="AC320" s="105">
        <f t="shared" si="89"/>
        <v>1</v>
      </c>
      <c r="AD320" s="105">
        <f t="shared" si="89"/>
        <v>1</v>
      </c>
      <c r="AE320" s="105">
        <f t="shared" si="89"/>
        <v>0.70011106997408368</v>
      </c>
      <c r="AF320" s="105">
        <f t="shared" si="89"/>
        <v>0</v>
      </c>
      <c r="AG320" s="105">
        <f t="shared" si="89"/>
        <v>0</v>
      </c>
      <c r="AH320" s="105">
        <f t="shared" si="87"/>
        <v>0.64167592249784033</v>
      </c>
      <c r="AJ320" s="105">
        <v>1</v>
      </c>
      <c r="AK320" s="105">
        <f t="shared" si="90"/>
        <v>0.64167592249784033</v>
      </c>
    </row>
    <row r="321" spans="1:37" outlineLevel="1" x14ac:dyDescent="0.25">
      <c r="A321" s="103" t="str">
        <f t="shared" si="83"/>
        <v>VashonRoll offRORENT30T</v>
      </c>
      <c r="B321" s="103" t="s">
        <v>696</v>
      </c>
      <c r="C321" s="103" t="s">
        <v>697</v>
      </c>
      <c r="D321" s="214">
        <v>120.92</v>
      </c>
      <c r="E321" s="214">
        <v>135.15</v>
      </c>
      <c r="F321" s="178"/>
      <c r="G321" s="178">
        <v>39</v>
      </c>
      <c r="H321" s="129">
        <v>135.15</v>
      </c>
      <c r="I321" s="129">
        <v>135.15</v>
      </c>
      <c r="J321" s="129">
        <v>0</v>
      </c>
      <c r="K321" s="129">
        <v>0</v>
      </c>
      <c r="L321" s="129">
        <v>0</v>
      </c>
      <c r="M321" s="129">
        <v>63.07</v>
      </c>
      <c r="N321" s="129">
        <v>193.72</v>
      </c>
      <c r="O321" s="129">
        <v>99.11</v>
      </c>
      <c r="P321" s="129">
        <v>113.35</v>
      </c>
      <c r="Q321" s="129">
        <v>0</v>
      </c>
      <c r="R321" s="129">
        <v>0</v>
      </c>
      <c r="S321" s="129">
        <v>121.64</v>
      </c>
      <c r="T321" s="129">
        <f t="shared" si="84"/>
        <v>861.19</v>
      </c>
      <c r="V321" s="105">
        <f t="shared" si="88"/>
        <v>1.1176811114786636</v>
      </c>
      <c r="W321" s="105">
        <f t="shared" si="85"/>
        <v>1.1176811114786636</v>
      </c>
      <c r="X321" s="105">
        <f t="shared" si="89"/>
        <v>0</v>
      </c>
      <c r="Y321" s="105">
        <f t="shared" si="89"/>
        <v>0</v>
      </c>
      <c r="Z321" s="105">
        <f t="shared" si="89"/>
        <v>0</v>
      </c>
      <c r="AA321" s="105">
        <f t="shared" si="89"/>
        <v>0.46666666666666667</v>
      </c>
      <c r="AB321" s="105">
        <f t="shared" si="89"/>
        <v>1.4333703292637809</v>
      </c>
      <c r="AC321" s="105">
        <f t="shared" si="89"/>
        <v>0.73333333333333328</v>
      </c>
      <c r="AD321" s="105">
        <f t="shared" si="89"/>
        <v>0.83869774324824264</v>
      </c>
      <c r="AE321" s="105">
        <f t="shared" si="89"/>
        <v>0</v>
      </c>
      <c r="AF321" s="105">
        <f t="shared" si="89"/>
        <v>0</v>
      </c>
      <c r="AG321" s="105">
        <f t="shared" si="89"/>
        <v>0.90003699593044761</v>
      </c>
      <c r="AH321" s="105">
        <f t="shared" si="87"/>
        <v>0.55062227428331656</v>
      </c>
      <c r="AJ321" s="105">
        <v>1</v>
      </c>
      <c r="AK321" s="105">
        <f t="shared" si="90"/>
        <v>0.55062227428331656</v>
      </c>
    </row>
    <row r="322" spans="1:37" outlineLevel="1" x14ac:dyDescent="0.25">
      <c r="A322" s="103" t="str">
        <f t="shared" si="83"/>
        <v>VashonRoll offRORENT40P</v>
      </c>
      <c r="B322" s="103" t="s">
        <v>698</v>
      </c>
      <c r="C322" s="103" t="s">
        <v>699</v>
      </c>
      <c r="D322" s="214">
        <v>0</v>
      </c>
      <c r="E322" s="214">
        <v>0</v>
      </c>
      <c r="F322" s="178"/>
      <c r="G322" s="178"/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29">
        <v>0</v>
      </c>
      <c r="S322" s="129">
        <v>0</v>
      </c>
      <c r="T322" s="129">
        <f t="shared" si="84"/>
        <v>0</v>
      </c>
      <c r="V322" s="105">
        <f t="shared" si="88"/>
        <v>0</v>
      </c>
      <c r="W322" s="105">
        <f t="shared" si="85"/>
        <v>0</v>
      </c>
      <c r="X322" s="105">
        <f t="shared" si="89"/>
        <v>0</v>
      </c>
      <c r="Y322" s="105">
        <f t="shared" si="89"/>
        <v>0</v>
      </c>
      <c r="Z322" s="105">
        <f t="shared" si="89"/>
        <v>0</v>
      </c>
      <c r="AA322" s="105">
        <f t="shared" si="89"/>
        <v>0</v>
      </c>
      <c r="AB322" s="105">
        <f t="shared" si="89"/>
        <v>0</v>
      </c>
      <c r="AC322" s="105">
        <f t="shared" si="89"/>
        <v>0</v>
      </c>
      <c r="AD322" s="105">
        <f t="shared" si="89"/>
        <v>0</v>
      </c>
      <c r="AE322" s="105">
        <f t="shared" si="89"/>
        <v>0</v>
      </c>
      <c r="AF322" s="105">
        <f t="shared" si="89"/>
        <v>0</v>
      </c>
      <c r="AG322" s="105">
        <f t="shared" si="89"/>
        <v>0</v>
      </c>
      <c r="AH322" s="105">
        <f t="shared" si="87"/>
        <v>0</v>
      </c>
      <c r="AJ322" s="105">
        <v>1</v>
      </c>
      <c r="AK322" s="105">
        <f t="shared" si="90"/>
        <v>0</v>
      </c>
    </row>
    <row r="323" spans="1:37" outlineLevel="1" x14ac:dyDescent="0.25">
      <c r="A323" s="103" t="str">
        <f t="shared" si="83"/>
        <v>VashonRoll offRORENT40T</v>
      </c>
      <c r="B323" s="103" t="s">
        <v>700</v>
      </c>
      <c r="C323" s="103" t="s">
        <v>701</v>
      </c>
      <c r="D323" s="214">
        <v>0</v>
      </c>
      <c r="E323" s="214">
        <v>0</v>
      </c>
      <c r="F323" s="178"/>
      <c r="G323" s="178"/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29">
        <v>0</v>
      </c>
      <c r="S323" s="129">
        <v>0</v>
      </c>
      <c r="T323" s="129">
        <f t="shared" si="84"/>
        <v>0</v>
      </c>
      <c r="V323" s="105">
        <f t="shared" si="88"/>
        <v>0</v>
      </c>
      <c r="W323" s="105">
        <f t="shared" si="85"/>
        <v>0</v>
      </c>
      <c r="X323" s="105">
        <f t="shared" si="89"/>
        <v>0</v>
      </c>
      <c r="Y323" s="105">
        <f t="shared" si="89"/>
        <v>0</v>
      </c>
      <c r="Z323" s="105">
        <f t="shared" si="89"/>
        <v>0</v>
      </c>
      <c r="AA323" s="105">
        <f t="shared" si="89"/>
        <v>0</v>
      </c>
      <c r="AB323" s="105">
        <f t="shared" si="89"/>
        <v>0</v>
      </c>
      <c r="AC323" s="105">
        <f t="shared" si="89"/>
        <v>0</v>
      </c>
      <c r="AD323" s="105">
        <f t="shared" si="89"/>
        <v>0</v>
      </c>
      <c r="AE323" s="105">
        <f t="shared" si="89"/>
        <v>0</v>
      </c>
      <c r="AF323" s="105">
        <f t="shared" si="89"/>
        <v>0</v>
      </c>
      <c r="AG323" s="105">
        <f t="shared" si="89"/>
        <v>0</v>
      </c>
      <c r="AH323" s="105">
        <f t="shared" si="87"/>
        <v>0</v>
      </c>
      <c r="AJ323" s="105">
        <v>1</v>
      </c>
      <c r="AK323" s="105">
        <f t="shared" si="90"/>
        <v>0</v>
      </c>
    </row>
    <row r="324" spans="1:37" outlineLevel="1" x14ac:dyDescent="0.25">
      <c r="A324" s="103" t="str">
        <f t="shared" si="83"/>
        <v>VashonRoll offRECYHAUL10</v>
      </c>
      <c r="B324" s="103" t="s">
        <v>702</v>
      </c>
      <c r="C324" s="103" t="s">
        <v>703</v>
      </c>
      <c r="D324" s="214">
        <v>0</v>
      </c>
      <c r="E324" s="214">
        <v>0</v>
      </c>
      <c r="F324" s="178"/>
      <c r="G324" s="178"/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29">
        <v>0</v>
      </c>
      <c r="S324" s="129">
        <v>0</v>
      </c>
      <c r="T324" s="129">
        <f t="shared" si="84"/>
        <v>0</v>
      </c>
      <c r="V324" s="105">
        <f t="shared" si="88"/>
        <v>0</v>
      </c>
      <c r="W324" s="105">
        <f t="shared" si="85"/>
        <v>0</v>
      </c>
      <c r="X324" s="105">
        <f t="shared" si="89"/>
        <v>0</v>
      </c>
      <c r="Y324" s="105">
        <f t="shared" si="89"/>
        <v>0</v>
      </c>
      <c r="Z324" s="105">
        <f t="shared" si="89"/>
        <v>0</v>
      </c>
      <c r="AA324" s="105">
        <f t="shared" si="89"/>
        <v>0</v>
      </c>
      <c r="AB324" s="105">
        <f t="shared" si="89"/>
        <v>0</v>
      </c>
      <c r="AC324" s="105">
        <f t="shared" si="89"/>
        <v>0</v>
      </c>
      <c r="AD324" s="105">
        <f t="shared" si="89"/>
        <v>0</v>
      </c>
      <c r="AE324" s="105">
        <f t="shared" si="89"/>
        <v>0</v>
      </c>
      <c r="AF324" s="105">
        <f t="shared" si="89"/>
        <v>0</v>
      </c>
      <c r="AG324" s="105">
        <f t="shared" si="89"/>
        <v>0</v>
      </c>
      <c r="AH324" s="105">
        <f t="shared" si="87"/>
        <v>0</v>
      </c>
    </row>
    <row r="325" spans="1:37" outlineLevel="1" x14ac:dyDescent="0.25">
      <c r="A325" s="103" t="str">
        <f t="shared" si="83"/>
        <v>VashonRoll offRECYHAUL12</v>
      </c>
      <c r="B325" s="103" t="s">
        <v>704</v>
      </c>
      <c r="C325" s="103" t="s">
        <v>705</v>
      </c>
      <c r="D325" s="214">
        <v>0</v>
      </c>
      <c r="E325" s="214">
        <v>0</v>
      </c>
      <c r="F325" s="178"/>
      <c r="G325" s="178"/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29">
        <v>0</v>
      </c>
      <c r="S325" s="129">
        <v>0</v>
      </c>
      <c r="T325" s="129">
        <f t="shared" si="84"/>
        <v>0</v>
      </c>
      <c r="V325" s="105">
        <f t="shared" si="88"/>
        <v>0</v>
      </c>
      <c r="W325" s="105">
        <f t="shared" si="85"/>
        <v>0</v>
      </c>
      <c r="X325" s="105">
        <f t="shared" si="89"/>
        <v>0</v>
      </c>
      <c r="Y325" s="105">
        <f t="shared" si="89"/>
        <v>0</v>
      </c>
      <c r="Z325" s="105">
        <f t="shared" si="89"/>
        <v>0</v>
      </c>
      <c r="AA325" s="105">
        <f t="shared" si="89"/>
        <v>0</v>
      </c>
      <c r="AB325" s="105">
        <f t="shared" si="89"/>
        <v>0</v>
      </c>
      <c r="AC325" s="105">
        <f t="shared" si="89"/>
        <v>0</v>
      </c>
      <c r="AD325" s="105">
        <f t="shared" si="89"/>
        <v>0</v>
      </c>
      <c r="AE325" s="105">
        <f t="shared" si="89"/>
        <v>0</v>
      </c>
      <c r="AF325" s="105">
        <f t="shared" si="89"/>
        <v>0</v>
      </c>
      <c r="AG325" s="105">
        <f t="shared" si="89"/>
        <v>0</v>
      </c>
      <c r="AH325" s="105">
        <f t="shared" si="87"/>
        <v>0</v>
      </c>
    </row>
    <row r="326" spans="1:37" outlineLevel="1" x14ac:dyDescent="0.25">
      <c r="A326" s="103" t="str">
        <f t="shared" si="83"/>
        <v>VashonRoll offRECYHAUL15</v>
      </c>
      <c r="B326" s="103" t="s">
        <v>706</v>
      </c>
      <c r="C326" s="103" t="s">
        <v>707</v>
      </c>
      <c r="D326" s="214">
        <v>0</v>
      </c>
      <c r="E326" s="214">
        <v>0</v>
      </c>
      <c r="F326" s="178"/>
      <c r="G326" s="178"/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29">
        <v>0</v>
      </c>
      <c r="S326" s="129">
        <v>0</v>
      </c>
      <c r="T326" s="129">
        <f t="shared" si="84"/>
        <v>0</v>
      </c>
      <c r="V326" s="105">
        <f t="shared" si="88"/>
        <v>0</v>
      </c>
      <c r="W326" s="105">
        <f t="shared" si="85"/>
        <v>0</v>
      </c>
      <c r="X326" s="105">
        <f t="shared" si="89"/>
        <v>0</v>
      </c>
      <c r="Y326" s="105">
        <f t="shared" si="89"/>
        <v>0</v>
      </c>
      <c r="Z326" s="105">
        <f t="shared" si="89"/>
        <v>0</v>
      </c>
      <c r="AA326" s="105">
        <f t="shared" si="89"/>
        <v>0</v>
      </c>
      <c r="AB326" s="105">
        <f t="shared" si="89"/>
        <v>0</v>
      </c>
      <c r="AC326" s="105">
        <f t="shared" si="89"/>
        <v>0</v>
      </c>
      <c r="AD326" s="105">
        <f t="shared" si="89"/>
        <v>0</v>
      </c>
      <c r="AE326" s="105">
        <f t="shared" si="89"/>
        <v>0</v>
      </c>
      <c r="AF326" s="105">
        <f t="shared" si="89"/>
        <v>0</v>
      </c>
      <c r="AG326" s="105">
        <f t="shared" si="89"/>
        <v>0</v>
      </c>
      <c r="AH326" s="105">
        <f t="shared" si="87"/>
        <v>0</v>
      </c>
    </row>
    <row r="327" spans="1:37" outlineLevel="1" x14ac:dyDescent="0.25">
      <c r="A327" s="103" t="str">
        <f t="shared" si="83"/>
        <v>VashonRoll offRECYHAUL20</v>
      </c>
      <c r="B327" s="103" t="s">
        <v>708</v>
      </c>
      <c r="C327" s="103" t="s">
        <v>709</v>
      </c>
      <c r="D327" s="214">
        <v>0</v>
      </c>
      <c r="E327" s="214">
        <v>0</v>
      </c>
      <c r="F327" s="178"/>
      <c r="G327" s="178"/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29">
        <v>0</v>
      </c>
      <c r="S327" s="129">
        <v>0</v>
      </c>
      <c r="T327" s="129">
        <f t="shared" si="84"/>
        <v>0</v>
      </c>
      <c r="V327" s="105">
        <f t="shared" si="88"/>
        <v>0</v>
      </c>
      <c r="W327" s="105">
        <f t="shared" si="85"/>
        <v>0</v>
      </c>
      <c r="X327" s="105">
        <f t="shared" si="89"/>
        <v>0</v>
      </c>
      <c r="Y327" s="105">
        <f t="shared" si="89"/>
        <v>0</v>
      </c>
      <c r="Z327" s="105">
        <f t="shared" si="89"/>
        <v>0</v>
      </c>
      <c r="AA327" s="105">
        <f t="shared" si="89"/>
        <v>0</v>
      </c>
      <c r="AB327" s="105">
        <f t="shared" si="89"/>
        <v>0</v>
      </c>
      <c r="AC327" s="105">
        <f t="shared" si="89"/>
        <v>0</v>
      </c>
      <c r="AD327" s="105">
        <f t="shared" si="89"/>
        <v>0</v>
      </c>
      <c r="AE327" s="105">
        <f t="shared" si="89"/>
        <v>0</v>
      </c>
      <c r="AF327" s="105">
        <f t="shared" si="89"/>
        <v>0</v>
      </c>
      <c r="AG327" s="105">
        <f t="shared" si="89"/>
        <v>0</v>
      </c>
      <c r="AH327" s="105">
        <f t="shared" si="87"/>
        <v>0</v>
      </c>
    </row>
    <row r="328" spans="1:37" outlineLevel="1" x14ac:dyDescent="0.25">
      <c r="A328" s="103" t="str">
        <f t="shared" si="83"/>
        <v>VashonRoll offRECYHAUL25</v>
      </c>
      <c r="B328" s="103" t="s">
        <v>710</v>
      </c>
      <c r="C328" s="103" t="s">
        <v>711</v>
      </c>
      <c r="D328" s="214">
        <v>0</v>
      </c>
      <c r="E328" s="214">
        <v>0</v>
      </c>
      <c r="F328" s="178"/>
      <c r="G328" s="178"/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29">
        <v>0</v>
      </c>
      <c r="S328" s="129">
        <v>0</v>
      </c>
      <c r="T328" s="129">
        <f t="shared" si="84"/>
        <v>0</v>
      </c>
      <c r="V328" s="105">
        <f t="shared" si="88"/>
        <v>0</v>
      </c>
      <c r="W328" s="105">
        <f t="shared" si="85"/>
        <v>0</v>
      </c>
      <c r="X328" s="105">
        <f t="shared" si="89"/>
        <v>0</v>
      </c>
      <c r="Y328" s="105">
        <f t="shared" si="89"/>
        <v>0</v>
      </c>
      <c r="Z328" s="105">
        <f t="shared" si="89"/>
        <v>0</v>
      </c>
      <c r="AA328" s="105">
        <f t="shared" si="89"/>
        <v>0</v>
      </c>
      <c r="AB328" s="105">
        <f t="shared" si="89"/>
        <v>0</v>
      </c>
      <c r="AC328" s="105">
        <f t="shared" si="89"/>
        <v>0</v>
      </c>
      <c r="AD328" s="105">
        <f t="shared" si="89"/>
        <v>0</v>
      </c>
      <c r="AE328" s="105">
        <f t="shared" si="89"/>
        <v>0</v>
      </c>
      <c r="AF328" s="105">
        <f t="shared" si="89"/>
        <v>0</v>
      </c>
      <c r="AG328" s="105">
        <f t="shared" si="89"/>
        <v>0</v>
      </c>
      <c r="AH328" s="105">
        <f t="shared" si="87"/>
        <v>0</v>
      </c>
    </row>
    <row r="329" spans="1:37" outlineLevel="1" x14ac:dyDescent="0.25">
      <c r="A329" s="103" t="str">
        <f t="shared" si="83"/>
        <v>VashonRoll offRECYHAUL30</v>
      </c>
      <c r="B329" s="103" t="s">
        <v>712</v>
      </c>
      <c r="C329" s="103" t="s">
        <v>713</v>
      </c>
      <c r="D329" s="214">
        <v>0</v>
      </c>
      <c r="E329" s="214">
        <v>0</v>
      </c>
      <c r="F329" s="178"/>
      <c r="G329" s="178"/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29">
        <v>0</v>
      </c>
      <c r="S329" s="129">
        <v>0</v>
      </c>
      <c r="T329" s="129">
        <f t="shared" si="84"/>
        <v>0</v>
      </c>
      <c r="V329" s="105">
        <f t="shared" si="88"/>
        <v>0</v>
      </c>
      <c r="W329" s="105">
        <f t="shared" si="85"/>
        <v>0</v>
      </c>
      <c r="X329" s="105">
        <f t="shared" si="89"/>
        <v>0</v>
      </c>
      <c r="Y329" s="105">
        <f t="shared" si="89"/>
        <v>0</v>
      </c>
      <c r="Z329" s="105">
        <f t="shared" si="89"/>
        <v>0</v>
      </c>
      <c r="AA329" s="105">
        <f t="shared" si="89"/>
        <v>0</v>
      </c>
      <c r="AB329" s="105">
        <f t="shared" si="89"/>
        <v>0</v>
      </c>
      <c r="AC329" s="105">
        <f t="shared" si="89"/>
        <v>0</v>
      </c>
      <c r="AD329" s="105">
        <f t="shared" si="89"/>
        <v>0</v>
      </c>
      <c r="AE329" s="105">
        <f t="shared" si="89"/>
        <v>0</v>
      </c>
      <c r="AF329" s="105">
        <f t="shared" si="89"/>
        <v>0</v>
      </c>
      <c r="AG329" s="105">
        <f t="shared" si="89"/>
        <v>0</v>
      </c>
      <c r="AH329" s="105">
        <f t="shared" si="87"/>
        <v>0</v>
      </c>
    </row>
    <row r="330" spans="1:37" outlineLevel="1" x14ac:dyDescent="0.25">
      <c r="A330" s="103" t="str">
        <f t="shared" si="83"/>
        <v>VashonRoll offRECYHAUL40</v>
      </c>
      <c r="B330" s="103" t="s">
        <v>714</v>
      </c>
      <c r="C330" s="103" t="s">
        <v>715</v>
      </c>
      <c r="D330" s="214">
        <v>0</v>
      </c>
      <c r="E330" s="214">
        <v>0</v>
      </c>
      <c r="F330" s="178"/>
      <c r="G330" s="178"/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29">
        <v>0</v>
      </c>
      <c r="S330" s="129">
        <v>0</v>
      </c>
      <c r="T330" s="129">
        <f t="shared" si="84"/>
        <v>0</v>
      </c>
      <c r="V330" s="105">
        <f t="shared" si="88"/>
        <v>0</v>
      </c>
      <c r="W330" s="105">
        <f t="shared" si="85"/>
        <v>0</v>
      </c>
      <c r="X330" s="105">
        <f t="shared" si="89"/>
        <v>0</v>
      </c>
      <c r="Y330" s="105">
        <f t="shared" si="89"/>
        <v>0</v>
      </c>
      <c r="Z330" s="105">
        <f t="shared" si="89"/>
        <v>0</v>
      </c>
      <c r="AA330" s="105">
        <f t="shared" si="89"/>
        <v>0</v>
      </c>
      <c r="AB330" s="105">
        <f t="shared" si="89"/>
        <v>0</v>
      </c>
      <c r="AC330" s="105">
        <f t="shared" si="89"/>
        <v>0</v>
      </c>
      <c r="AD330" s="105">
        <f t="shared" si="89"/>
        <v>0</v>
      </c>
      <c r="AE330" s="105">
        <f t="shared" si="89"/>
        <v>0</v>
      </c>
      <c r="AF330" s="105">
        <f t="shared" si="89"/>
        <v>0</v>
      </c>
      <c r="AG330" s="105">
        <f t="shared" si="89"/>
        <v>0</v>
      </c>
      <c r="AH330" s="105">
        <f t="shared" si="87"/>
        <v>0</v>
      </c>
    </row>
    <row r="331" spans="1:37" outlineLevel="1" x14ac:dyDescent="0.25">
      <c r="A331" s="103" t="str">
        <f t="shared" si="83"/>
        <v>VashonRoll offRECYHAUL50</v>
      </c>
      <c r="B331" s="103" t="s">
        <v>716</v>
      </c>
      <c r="C331" s="103" t="s">
        <v>717</v>
      </c>
      <c r="D331" s="214">
        <v>0</v>
      </c>
      <c r="E331" s="214">
        <v>0</v>
      </c>
      <c r="F331" s="178"/>
      <c r="G331" s="178"/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29">
        <v>0</v>
      </c>
      <c r="S331" s="129">
        <v>0</v>
      </c>
      <c r="T331" s="129">
        <f t="shared" si="84"/>
        <v>0</v>
      </c>
      <c r="V331" s="105">
        <f t="shared" si="88"/>
        <v>0</v>
      </c>
      <c r="W331" s="105">
        <f t="shared" si="85"/>
        <v>0</v>
      </c>
      <c r="X331" s="105">
        <f t="shared" si="89"/>
        <v>0</v>
      </c>
      <c r="Y331" s="105">
        <f t="shared" si="89"/>
        <v>0</v>
      </c>
      <c r="Z331" s="105">
        <f t="shared" si="89"/>
        <v>0</v>
      </c>
      <c r="AA331" s="105">
        <f t="shared" si="89"/>
        <v>0</v>
      </c>
      <c r="AB331" s="105">
        <f t="shared" si="89"/>
        <v>0</v>
      </c>
      <c r="AC331" s="105">
        <f t="shared" si="89"/>
        <v>0</v>
      </c>
      <c r="AD331" s="105">
        <f t="shared" si="89"/>
        <v>0</v>
      </c>
      <c r="AE331" s="105">
        <f t="shared" si="89"/>
        <v>0</v>
      </c>
      <c r="AF331" s="105">
        <f t="shared" si="89"/>
        <v>0</v>
      </c>
      <c r="AG331" s="105">
        <f t="shared" si="89"/>
        <v>0</v>
      </c>
      <c r="AH331" s="105">
        <f t="shared" si="87"/>
        <v>0</v>
      </c>
    </row>
    <row r="332" spans="1:37" outlineLevel="1" x14ac:dyDescent="0.25">
      <c r="A332" s="103" t="str">
        <f t="shared" si="83"/>
        <v>VashonRoll offRECYHAULCOMP</v>
      </c>
      <c r="B332" s="103" t="s">
        <v>718</v>
      </c>
      <c r="C332" s="103" t="s">
        <v>719</v>
      </c>
      <c r="D332" s="214">
        <v>0</v>
      </c>
      <c r="E332" s="214">
        <v>0</v>
      </c>
      <c r="F332" s="178"/>
      <c r="G332" s="178"/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29">
        <v>0</v>
      </c>
      <c r="S332" s="129">
        <v>0</v>
      </c>
      <c r="T332" s="129">
        <f t="shared" si="84"/>
        <v>0</v>
      </c>
      <c r="V332" s="105">
        <f t="shared" si="88"/>
        <v>0</v>
      </c>
      <c r="W332" s="105">
        <f t="shared" si="85"/>
        <v>0</v>
      </c>
      <c r="X332" s="105">
        <f t="shared" si="89"/>
        <v>0</v>
      </c>
      <c r="Y332" s="105">
        <f t="shared" si="89"/>
        <v>0</v>
      </c>
      <c r="Z332" s="105">
        <f t="shared" si="89"/>
        <v>0</v>
      </c>
      <c r="AA332" s="105">
        <f t="shared" si="89"/>
        <v>0</v>
      </c>
      <c r="AB332" s="105">
        <f t="shared" si="89"/>
        <v>0</v>
      </c>
      <c r="AC332" s="105">
        <f t="shared" si="89"/>
        <v>0</v>
      </c>
      <c r="AD332" s="105">
        <f t="shared" si="89"/>
        <v>0</v>
      </c>
      <c r="AE332" s="105">
        <f t="shared" si="89"/>
        <v>0</v>
      </c>
      <c r="AF332" s="105">
        <f t="shared" si="89"/>
        <v>0</v>
      </c>
      <c r="AG332" s="105">
        <f t="shared" si="89"/>
        <v>0</v>
      </c>
      <c r="AH332" s="105">
        <f t="shared" si="87"/>
        <v>0</v>
      </c>
    </row>
    <row r="333" spans="1:37" outlineLevel="1" x14ac:dyDescent="0.25">
      <c r="A333" s="103" t="str">
        <f t="shared" si="83"/>
        <v>VashonRoll offRECYRENT12</v>
      </c>
      <c r="B333" s="103" t="s">
        <v>720</v>
      </c>
      <c r="C333" s="103" t="s">
        <v>721</v>
      </c>
      <c r="D333" s="214">
        <v>0</v>
      </c>
      <c r="E333" s="214">
        <v>0</v>
      </c>
      <c r="F333" s="178"/>
      <c r="G333" s="178"/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29">
        <v>0</v>
      </c>
      <c r="S333" s="129">
        <v>0</v>
      </c>
      <c r="T333" s="129">
        <f t="shared" si="84"/>
        <v>0</v>
      </c>
      <c r="V333" s="105">
        <f t="shared" si="88"/>
        <v>0</v>
      </c>
      <c r="W333" s="105">
        <f t="shared" si="85"/>
        <v>0</v>
      </c>
      <c r="X333" s="105">
        <f t="shared" ref="X333:AG358" si="91">+IFERROR(J333/$E333,0)</f>
        <v>0</v>
      </c>
      <c r="Y333" s="105">
        <f t="shared" si="91"/>
        <v>0</v>
      </c>
      <c r="Z333" s="105">
        <f t="shared" si="91"/>
        <v>0</v>
      </c>
      <c r="AA333" s="105">
        <f t="shared" si="91"/>
        <v>0</v>
      </c>
      <c r="AB333" s="105">
        <f t="shared" si="91"/>
        <v>0</v>
      </c>
      <c r="AC333" s="105">
        <f t="shared" si="91"/>
        <v>0</v>
      </c>
      <c r="AD333" s="105">
        <f t="shared" si="91"/>
        <v>0</v>
      </c>
      <c r="AE333" s="105">
        <f t="shared" si="91"/>
        <v>0</v>
      </c>
      <c r="AF333" s="105">
        <f t="shared" si="91"/>
        <v>0</v>
      </c>
      <c r="AG333" s="105">
        <f t="shared" si="91"/>
        <v>0</v>
      </c>
      <c r="AH333" s="105">
        <f t="shared" si="87"/>
        <v>0</v>
      </c>
    </row>
    <row r="334" spans="1:37" outlineLevel="1" x14ac:dyDescent="0.25">
      <c r="A334" s="103" t="str">
        <f t="shared" si="83"/>
        <v>VashonRoll offRECYRENT15</v>
      </c>
      <c r="B334" s="103" t="s">
        <v>722</v>
      </c>
      <c r="C334" s="103" t="s">
        <v>723</v>
      </c>
      <c r="D334" s="214">
        <v>0</v>
      </c>
      <c r="E334" s="214">
        <v>0</v>
      </c>
      <c r="F334" s="178"/>
      <c r="G334" s="178"/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29">
        <v>0</v>
      </c>
      <c r="S334" s="129">
        <v>0</v>
      </c>
      <c r="T334" s="129">
        <f t="shared" si="84"/>
        <v>0</v>
      </c>
      <c r="V334" s="105">
        <f t="shared" si="88"/>
        <v>0</v>
      </c>
      <c r="W334" s="105">
        <f t="shared" si="85"/>
        <v>0</v>
      </c>
      <c r="X334" s="105">
        <f t="shared" si="91"/>
        <v>0</v>
      </c>
      <c r="Y334" s="105">
        <f t="shared" si="91"/>
        <v>0</v>
      </c>
      <c r="Z334" s="105">
        <f t="shared" si="91"/>
        <v>0</v>
      </c>
      <c r="AA334" s="105">
        <f t="shared" si="91"/>
        <v>0</v>
      </c>
      <c r="AB334" s="105">
        <f t="shared" si="91"/>
        <v>0</v>
      </c>
      <c r="AC334" s="105">
        <f t="shared" si="91"/>
        <v>0</v>
      </c>
      <c r="AD334" s="105">
        <f t="shared" si="91"/>
        <v>0</v>
      </c>
      <c r="AE334" s="105">
        <f t="shared" si="91"/>
        <v>0</v>
      </c>
      <c r="AF334" s="105">
        <f t="shared" si="91"/>
        <v>0</v>
      </c>
      <c r="AG334" s="105">
        <f t="shared" si="91"/>
        <v>0</v>
      </c>
      <c r="AH334" s="105">
        <f t="shared" si="87"/>
        <v>0</v>
      </c>
    </row>
    <row r="335" spans="1:37" outlineLevel="1" x14ac:dyDescent="0.25">
      <c r="A335" s="103" t="str">
        <f t="shared" si="83"/>
        <v>VashonRoll offRECYRENT20</v>
      </c>
      <c r="B335" s="103" t="s">
        <v>724</v>
      </c>
      <c r="C335" s="103" t="s">
        <v>725</v>
      </c>
      <c r="D335" s="214">
        <v>0</v>
      </c>
      <c r="E335" s="214">
        <v>0</v>
      </c>
      <c r="F335" s="178"/>
      <c r="G335" s="178"/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29">
        <v>0</v>
      </c>
      <c r="S335" s="129">
        <v>0</v>
      </c>
      <c r="T335" s="129">
        <f t="shared" si="84"/>
        <v>0</v>
      </c>
      <c r="V335" s="105">
        <f t="shared" si="88"/>
        <v>0</v>
      </c>
      <c r="W335" s="105">
        <f t="shared" si="85"/>
        <v>0</v>
      </c>
      <c r="X335" s="105">
        <f t="shared" si="91"/>
        <v>0</v>
      </c>
      <c r="Y335" s="105">
        <f t="shared" si="91"/>
        <v>0</v>
      </c>
      <c r="Z335" s="105">
        <f t="shared" si="91"/>
        <v>0</v>
      </c>
      <c r="AA335" s="105">
        <f t="shared" si="91"/>
        <v>0</v>
      </c>
      <c r="AB335" s="105">
        <f t="shared" si="91"/>
        <v>0</v>
      </c>
      <c r="AC335" s="105">
        <f t="shared" si="91"/>
        <v>0</v>
      </c>
      <c r="AD335" s="105">
        <f t="shared" si="91"/>
        <v>0</v>
      </c>
      <c r="AE335" s="105">
        <f t="shared" si="91"/>
        <v>0</v>
      </c>
      <c r="AF335" s="105">
        <f t="shared" si="91"/>
        <v>0</v>
      </c>
      <c r="AG335" s="105">
        <f t="shared" si="91"/>
        <v>0</v>
      </c>
      <c r="AH335" s="105">
        <f t="shared" si="87"/>
        <v>0</v>
      </c>
    </row>
    <row r="336" spans="1:37" outlineLevel="1" x14ac:dyDescent="0.25">
      <c r="A336" s="103" t="str">
        <f t="shared" si="83"/>
        <v>VashonRoll offRECYRENT25</v>
      </c>
      <c r="B336" s="103" t="s">
        <v>726</v>
      </c>
      <c r="C336" s="103" t="s">
        <v>727</v>
      </c>
      <c r="D336" s="214">
        <v>0</v>
      </c>
      <c r="E336" s="214">
        <v>0</v>
      </c>
      <c r="F336" s="178"/>
      <c r="G336" s="178"/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29">
        <v>0</v>
      </c>
      <c r="S336" s="129">
        <v>0</v>
      </c>
      <c r="T336" s="129">
        <f t="shared" si="84"/>
        <v>0</v>
      </c>
      <c r="V336" s="105">
        <f t="shared" si="88"/>
        <v>0</v>
      </c>
      <c r="W336" s="105">
        <f t="shared" si="85"/>
        <v>0</v>
      </c>
      <c r="X336" s="105">
        <f t="shared" si="91"/>
        <v>0</v>
      </c>
      <c r="Y336" s="105">
        <f t="shared" si="91"/>
        <v>0</v>
      </c>
      <c r="Z336" s="105">
        <f t="shared" si="91"/>
        <v>0</v>
      </c>
      <c r="AA336" s="105">
        <f t="shared" si="91"/>
        <v>0</v>
      </c>
      <c r="AB336" s="105">
        <f t="shared" si="91"/>
        <v>0</v>
      </c>
      <c r="AC336" s="105">
        <f t="shared" si="91"/>
        <v>0</v>
      </c>
      <c r="AD336" s="105">
        <f t="shared" si="91"/>
        <v>0</v>
      </c>
      <c r="AE336" s="105">
        <f t="shared" si="91"/>
        <v>0</v>
      </c>
      <c r="AF336" s="105">
        <f t="shared" si="91"/>
        <v>0</v>
      </c>
      <c r="AG336" s="105">
        <f t="shared" si="91"/>
        <v>0</v>
      </c>
      <c r="AH336" s="105">
        <f t="shared" si="87"/>
        <v>0</v>
      </c>
    </row>
    <row r="337" spans="1:34" outlineLevel="1" x14ac:dyDescent="0.25">
      <c r="A337" s="103" t="str">
        <f t="shared" si="83"/>
        <v>VashonRoll offRECYRENT30</v>
      </c>
      <c r="B337" s="103" t="s">
        <v>728</v>
      </c>
      <c r="C337" s="103" t="s">
        <v>729</v>
      </c>
      <c r="D337" s="214">
        <v>0</v>
      </c>
      <c r="E337" s="214">
        <v>0</v>
      </c>
      <c r="F337" s="178"/>
      <c r="G337" s="178"/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29">
        <v>0</v>
      </c>
      <c r="S337" s="129">
        <v>0</v>
      </c>
      <c r="T337" s="129">
        <f t="shared" si="84"/>
        <v>0</v>
      </c>
      <c r="V337" s="105">
        <f t="shared" si="88"/>
        <v>0</v>
      </c>
      <c r="W337" s="105">
        <f t="shared" si="85"/>
        <v>0</v>
      </c>
      <c r="X337" s="105">
        <f t="shared" si="91"/>
        <v>0</v>
      </c>
      <c r="Y337" s="105">
        <f t="shared" si="91"/>
        <v>0</v>
      </c>
      <c r="Z337" s="105">
        <f t="shared" si="91"/>
        <v>0</v>
      </c>
      <c r="AA337" s="105">
        <f t="shared" si="91"/>
        <v>0</v>
      </c>
      <c r="AB337" s="105">
        <f t="shared" si="91"/>
        <v>0</v>
      </c>
      <c r="AC337" s="105">
        <f t="shared" si="91"/>
        <v>0</v>
      </c>
      <c r="AD337" s="105">
        <f t="shared" si="91"/>
        <v>0</v>
      </c>
      <c r="AE337" s="105">
        <f t="shared" si="91"/>
        <v>0</v>
      </c>
      <c r="AF337" s="105">
        <f t="shared" si="91"/>
        <v>0</v>
      </c>
      <c r="AG337" s="105">
        <f t="shared" si="91"/>
        <v>0</v>
      </c>
      <c r="AH337" s="105">
        <f t="shared" si="87"/>
        <v>0</v>
      </c>
    </row>
    <row r="338" spans="1:34" outlineLevel="1" x14ac:dyDescent="0.25">
      <c r="A338" s="103" t="str">
        <f t="shared" si="83"/>
        <v>VashonRoll offRECYRENT40</v>
      </c>
      <c r="B338" s="103" t="s">
        <v>730</v>
      </c>
      <c r="C338" s="103" t="s">
        <v>731</v>
      </c>
      <c r="D338" s="214">
        <v>0</v>
      </c>
      <c r="E338" s="214">
        <v>0</v>
      </c>
      <c r="F338" s="178"/>
      <c r="G338" s="178"/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29">
        <v>0</v>
      </c>
      <c r="S338" s="129">
        <v>0</v>
      </c>
      <c r="T338" s="129">
        <f t="shared" si="84"/>
        <v>0</v>
      </c>
      <c r="V338" s="105">
        <f t="shared" si="88"/>
        <v>0</v>
      </c>
      <c r="W338" s="105">
        <f t="shared" si="85"/>
        <v>0</v>
      </c>
      <c r="X338" s="105">
        <f t="shared" si="91"/>
        <v>0</v>
      </c>
      <c r="Y338" s="105">
        <f t="shared" si="91"/>
        <v>0</v>
      </c>
      <c r="Z338" s="105">
        <f t="shared" si="91"/>
        <v>0</v>
      </c>
      <c r="AA338" s="105">
        <f t="shared" si="91"/>
        <v>0</v>
      </c>
      <c r="AB338" s="105">
        <f t="shared" si="91"/>
        <v>0</v>
      </c>
      <c r="AC338" s="105">
        <f t="shared" si="91"/>
        <v>0</v>
      </c>
      <c r="AD338" s="105">
        <f t="shared" si="91"/>
        <v>0</v>
      </c>
      <c r="AE338" s="105">
        <f t="shared" si="91"/>
        <v>0</v>
      </c>
      <c r="AF338" s="105">
        <f t="shared" si="91"/>
        <v>0</v>
      </c>
      <c r="AG338" s="105">
        <f t="shared" si="91"/>
        <v>0</v>
      </c>
      <c r="AH338" s="105">
        <f t="shared" si="87"/>
        <v>0</v>
      </c>
    </row>
    <row r="339" spans="1:34" outlineLevel="1" x14ac:dyDescent="0.25">
      <c r="A339" s="103" t="str">
        <f t="shared" si="83"/>
        <v>VashonRoll offRECYRENT50</v>
      </c>
      <c r="B339" s="103" t="s">
        <v>732</v>
      </c>
      <c r="C339" s="103" t="s">
        <v>733</v>
      </c>
      <c r="D339" s="214">
        <v>0</v>
      </c>
      <c r="E339" s="214">
        <v>0</v>
      </c>
      <c r="F339" s="178"/>
      <c r="G339" s="178"/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29">
        <v>0</v>
      </c>
      <c r="S339" s="129">
        <v>0</v>
      </c>
      <c r="T339" s="129">
        <f t="shared" si="84"/>
        <v>0</v>
      </c>
      <c r="V339" s="105">
        <f t="shared" si="88"/>
        <v>0</v>
      </c>
      <c r="W339" s="105">
        <f t="shared" si="85"/>
        <v>0</v>
      </c>
      <c r="X339" s="105">
        <f t="shared" si="91"/>
        <v>0</v>
      </c>
      <c r="Y339" s="105">
        <f t="shared" si="91"/>
        <v>0</v>
      </c>
      <c r="Z339" s="105">
        <f t="shared" si="91"/>
        <v>0</v>
      </c>
      <c r="AA339" s="105">
        <f t="shared" si="91"/>
        <v>0</v>
      </c>
      <c r="AB339" s="105">
        <f t="shared" si="91"/>
        <v>0</v>
      </c>
      <c r="AC339" s="105">
        <f t="shared" si="91"/>
        <v>0</v>
      </c>
      <c r="AD339" s="105">
        <f t="shared" si="91"/>
        <v>0</v>
      </c>
      <c r="AE339" s="105">
        <f t="shared" si="91"/>
        <v>0</v>
      </c>
      <c r="AF339" s="105">
        <f t="shared" si="91"/>
        <v>0</v>
      </c>
      <c r="AG339" s="105">
        <f t="shared" si="91"/>
        <v>0</v>
      </c>
      <c r="AH339" s="105">
        <f t="shared" si="87"/>
        <v>0</v>
      </c>
    </row>
    <row r="340" spans="1:34" outlineLevel="1" x14ac:dyDescent="0.25">
      <c r="A340" s="103" t="str">
        <f t="shared" si="83"/>
        <v>VashonRoll offRECYWPROC100</v>
      </c>
      <c r="B340" s="103" t="s">
        <v>734</v>
      </c>
      <c r="C340" s="103" t="s">
        <v>735</v>
      </c>
      <c r="D340" s="214">
        <v>0</v>
      </c>
      <c r="E340" s="214">
        <v>0</v>
      </c>
      <c r="F340" s="178"/>
      <c r="G340" s="178"/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29">
        <v>0</v>
      </c>
      <c r="S340" s="129">
        <v>0</v>
      </c>
      <c r="T340" s="129">
        <f t="shared" si="84"/>
        <v>0</v>
      </c>
      <c r="V340" s="105">
        <f t="shared" si="88"/>
        <v>0</v>
      </c>
      <c r="W340" s="105">
        <f t="shared" si="85"/>
        <v>0</v>
      </c>
      <c r="X340" s="105">
        <f t="shared" si="91"/>
        <v>0</v>
      </c>
      <c r="Y340" s="105">
        <f t="shared" si="91"/>
        <v>0</v>
      </c>
      <c r="Z340" s="105">
        <f t="shared" si="91"/>
        <v>0</v>
      </c>
      <c r="AA340" s="105">
        <f t="shared" si="91"/>
        <v>0</v>
      </c>
      <c r="AB340" s="105">
        <f t="shared" si="91"/>
        <v>0</v>
      </c>
      <c r="AC340" s="105">
        <f t="shared" si="91"/>
        <v>0</v>
      </c>
      <c r="AD340" s="105">
        <f t="shared" si="91"/>
        <v>0</v>
      </c>
      <c r="AE340" s="105">
        <f t="shared" si="91"/>
        <v>0</v>
      </c>
      <c r="AF340" s="105">
        <f t="shared" si="91"/>
        <v>0</v>
      </c>
      <c r="AG340" s="105">
        <f t="shared" si="91"/>
        <v>0</v>
      </c>
      <c r="AH340" s="105">
        <f t="shared" si="87"/>
        <v>0</v>
      </c>
    </row>
    <row r="341" spans="1:34" outlineLevel="1" x14ac:dyDescent="0.25">
      <c r="A341" s="103" t="str">
        <f t="shared" si="83"/>
        <v>VashonRoll offRECYWPROC20</v>
      </c>
      <c r="B341" s="103" t="s">
        <v>736</v>
      </c>
      <c r="C341" s="103" t="s">
        <v>737</v>
      </c>
      <c r="D341" s="214">
        <v>0</v>
      </c>
      <c r="E341" s="214">
        <v>0</v>
      </c>
      <c r="F341" s="178"/>
      <c r="G341" s="178"/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29">
        <v>0</v>
      </c>
      <c r="S341" s="129">
        <v>0</v>
      </c>
      <c r="T341" s="129">
        <f t="shared" si="84"/>
        <v>0</v>
      </c>
      <c r="V341" s="105">
        <f t="shared" si="88"/>
        <v>0</v>
      </c>
      <c r="W341" s="105">
        <f t="shared" si="85"/>
        <v>0</v>
      </c>
      <c r="X341" s="105">
        <f t="shared" si="91"/>
        <v>0</v>
      </c>
      <c r="Y341" s="105">
        <f t="shared" si="91"/>
        <v>0</v>
      </c>
      <c r="Z341" s="105">
        <f t="shared" si="91"/>
        <v>0</v>
      </c>
      <c r="AA341" s="105">
        <f t="shared" si="91"/>
        <v>0</v>
      </c>
      <c r="AB341" s="105">
        <f t="shared" si="91"/>
        <v>0</v>
      </c>
      <c r="AC341" s="105">
        <f t="shared" si="91"/>
        <v>0</v>
      </c>
      <c r="AD341" s="105">
        <f t="shared" si="91"/>
        <v>0</v>
      </c>
      <c r="AE341" s="105">
        <f t="shared" si="91"/>
        <v>0</v>
      </c>
      <c r="AF341" s="105">
        <f t="shared" si="91"/>
        <v>0</v>
      </c>
      <c r="AG341" s="105">
        <f t="shared" si="91"/>
        <v>0</v>
      </c>
      <c r="AH341" s="105">
        <f t="shared" si="87"/>
        <v>0</v>
      </c>
    </row>
    <row r="342" spans="1:34" outlineLevel="1" x14ac:dyDescent="0.25">
      <c r="A342" s="103" t="str">
        <f t="shared" si="83"/>
        <v>VashonRoll offRECYWPROC25</v>
      </c>
      <c r="B342" s="103" t="s">
        <v>738</v>
      </c>
      <c r="C342" s="103" t="s">
        <v>739</v>
      </c>
      <c r="D342" s="214">
        <v>0</v>
      </c>
      <c r="E342" s="214">
        <v>0</v>
      </c>
      <c r="F342" s="178"/>
      <c r="G342" s="178"/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29">
        <v>0</v>
      </c>
      <c r="S342" s="129">
        <v>0</v>
      </c>
      <c r="T342" s="129">
        <f t="shared" si="84"/>
        <v>0</v>
      </c>
      <c r="V342" s="105">
        <f t="shared" si="88"/>
        <v>0</v>
      </c>
      <c r="W342" s="105">
        <f t="shared" si="85"/>
        <v>0</v>
      </c>
      <c r="X342" s="105">
        <f t="shared" si="91"/>
        <v>0</v>
      </c>
      <c r="Y342" s="105">
        <f t="shared" si="91"/>
        <v>0</v>
      </c>
      <c r="Z342" s="105">
        <f t="shared" si="91"/>
        <v>0</v>
      </c>
      <c r="AA342" s="105">
        <f t="shared" si="91"/>
        <v>0</v>
      </c>
      <c r="AB342" s="105">
        <f t="shared" si="91"/>
        <v>0</v>
      </c>
      <c r="AC342" s="105">
        <f t="shared" si="91"/>
        <v>0</v>
      </c>
      <c r="AD342" s="105">
        <f t="shared" si="91"/>
        <v>0</v>
      </c>
      <c r="AE342" s="105">
        <f t="shared" si="91"/>
        <v>0</v>
      </c>
      <c r="AF342" s="105">
        <f t="shared" si="91"/>
        <v>0</v>
      </c>
      <c r="AG342" s="105">
        <f t="shared" si="91"/>
        <v>0</v>
      </c>
      <c r="AH342" s="105">
        <f t="shared" si="87"/>
        <v>0</v>
      </c>
    </row>
    <row r="343" spans="1:34" outlineLevel="1" x14ac:dyDescent="0.25">
      <c r="A343" s="103" t="str">
        <f t="shared" si="83"/>
        <v>VashonRoll offRECYWPROC30</v>
      </c>
      <c r="B343" s="103" t="s">
        <v>740</v>
      </c>
      <c r="C343" s="103" t="s">
        <v>741</v>
      </c>
      <c r="D343" s="214">
        <v>0</v>
      </c>
      <c r="E343" s="214">
        <v>0</v>
      </c>
      <c r="F343" s="178"/>
      <c r="G343" s="178"/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29">
        <v>0</v>
      </c>
      <c r="S343" s="129">
        <v>0</v>
      </c>
      <c r="T343" s="129">
        <f t="shared" si="84"/>
        <v>0</v>
      </c>
      <c r="V343" s="105">
        <f t="shared" si="88"/>
        <v>0</v>
      </c>
      <c r="W343" s="105">
        <f t="shared" si="85"/>
        <v>0</v>
      </c>
      <c r="X343" s="105">
        <f t="shared" si="91"/>
        <v>0</v>
      </c>
      <c r="Y343" s="105">
        <f t="shared" si="91"/>
        <v>0</v>
      </c>
      <c r="Z343" s="105">
        <f t="shared" si="91"/>
        <v>0</v>
      </c>
      <c r="AA343" s="105">
        <f t="shared" si="91"/>
        <v>0</v>
      </c>
      <c r="AB343" s="105">
        <f t="shared" si="91"/>
        <v>0</v>
      </c>
      <c r="AC343" s="105">
        <f t="shared" si="91"/>
        <v>0</v>
      </c>
      <c r="AD343" s="105">
        <f t="shared" si="91"/>
        <v>0</v>
      </c>
      <c r="AE343" s="105">
        <f t="shared" si="91"/>
        <v>0</v>
      </c>
      <c r="AF343" s="105">
        <f t="shared" si="91"/>
        <v>0</v>
      </c>
      <c r="AG343" s="105">
        <f t="shared" si="91"/>
        <v>0</v>
      </c>
      <c r="AH343" s="105">
        <f t="shared" si="87"/>
        <v>0</v>
      </c>
    </row>
    <row r="344" spans="1:34" outlineLevel="1" x14ac:dyDescent="0.25">
      <c r="A344" s="103" t="str">
        <f t="shared" si="83"/>
        <v>VashonRoll offRECYWPROC40</v>
      </c>
      <c r="B344" s="103" t="s">
        <v>742</v>
      </c>
      <c r="C344" s="103" t="s">
        <v>743</v>
      </c>
      <c r="D344" s="214">
        <v>0</v>
      </c>
      <c r="E344" s="214">
        <v>0</v>
      </c>
      <c r="F344" s="178"/>
      <c r="G344" s="178"/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29">
        <v>0</v>
      </c>
      <c r="S344" s="129">
        <v>0</v>
      </c>
      <c r="T344" s="129">
        <f t="shared" si="84"/>
        <v>0</v>
      </c>
      <c r="V344" s="105">
        <f t="shared" si="88"/>
        <v>0</v>
      </c>
      <c r="W344" s="105">
        <f t="shared" si="85"/>
        <v>0</v>
      </c>
      <c r="X344" s="105">
        <f t="shared" si="91"/>
        <v>0</v>
      </c>
      <c r="Y344" s="105">
        <f t="shared" si="91"/>
        <v>0</v>
      </c>
      <c r="Z344" s="105">
        <f t="shared" si="91"/>
        <v>0</v>
      </c>
      <c r="AA344" s="105">
        <f t="shared" si="91"/>
        <v>0</v>
      </c>
      <c r="AB344" s="105">
        <f t="shared" si="91"/>
        <v>0</v>
      </c>
      <c r="AC344" s="105">
        <f t="shared" si="91"/>
        <v>0</v>
      </c>
      <c r="AD344" s="105">
        <f t="shared" si="91"/>
        <v>0</v>
      </c>
      <c r="AE344" s="105">
        <f t="shared" si="91"/>
        <v>0</v>
      </c>
      <c r="AF344" s="105">
        <f t="shared" si="91"/>
        <v>0</v>
      </c>
      <c r="AG344" s="105">
        <f t="shared" si="91"/>
        <v>0</v>
      </c>
      <c r="AH344" s="105">
        <f t="shared" si="87"/>
        <v>0</v>
      </c>
    </row>
    <row r="345" spans="1:34" outlineLevel="1" x14ac:dyDescent="0.25">
      <c r="A345" s="103" t="str">
        <f t="shared" si="83"/>
        <v>VashonRoll offRECYWPROC50</v>
      </c>
      <c r="B345" s="103" t="s">
        <v>744</v>
      </c>
      <c r="C345" s="103" t="s">
        <v>745</v>
      </c>
      <c r="D345" s="214">
        <v>0</v>
      </c>
      <c r="E345" s="214">
        <v>0</v>
      </c>
      <c r="F345" s="178"/>
      <c r="G345" s="178"/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29">
        <v>0</v>
      </c>
      <c r="S345" s="129">
        <v>0</v>
      </c>
      <c r="T345" s="129">
        <f t="shared" si="84"/>
        <v>0</v>
      </c>
      <c r="V345" s="105">
        <f t="shared" si="88"/>
        <v>0</v>
      </c>
      <c r="W345" s="105">
        <f t="shared" si="85"/>
        <v>0</v>
      </c>
      <c r="X345" s="105">
        <f t="shared" si="91"/>
        <v>0</v>
      </c>
      <c r="Y345" s="105">
        <f t="shared" si="91"/>
        <v>0</v>
      </c>
      <c r="Z345" s="105">
        <f t="shared" si="91"/>
        <v>0</v>
      </c>
      <c r="AA345" s="105">
        <f t="shared" si="91"/>
        <v>0</v>
      </c>
      <c r="AB345" s="105">
        <f t="shared" si="91"/>
        <v>0</v>
      </c>
      <c r="AC345" s="105">
        <f t="shared" si="91"/>
        <v>0</v>
      </c>
      <c r="AD345" s="105">
        <f t="shared" si="91"/>
        <v>0</v>
      </c>
      <c r="AE345" s="105">
        <f t="shared" si="91"/>
        <v>0</v>
      </c>
      <c r="AF345" s="105">
        <f t="shared" si="91"/>
        <v>0</v>
      </c>
      <c r="AG345" s="105">
        <f t="shared" si="91"/>
        <v>0</v>
      </c>
      <c r="AH345" s="105">
        <f t="shared" si="87"/>
        <v>0</v>
      </c>
    </row>
    <row r="346" spans="1:34" outlineLevel="1" x14ac:dyDescent="0.25">
      <c r="A346" s="103" t="str">
        <f t="shared" si="83"/>
        <v>VashonRoll offRECYWPROCSD</v>
      </c>
      <c r="B346" s="103" t="s">
        <v>746</v>
      </c>
      <c r="C346" s="103" t="s">
        <v>747</v>
      </c>
      <c r="D346" s="214">
        <v>0</v>
      </c>
      <c r="E346" s="214">
        <v>0</v>
      </c>
      <c r="F346" s="178"/>
      <c r="G346" s="178"/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29">
        <v>0</v>
      </c>
      <c r="S346" s="129">
        <v>0</v>
      </c>
      <c r="T346" s="129">
        <f t="shared" si="84"/>
        <v>0</v>
      </c>
      <c r="V346" s="105">
        <f t="shared" si="88"/>
        <v>0</v>
      </c>
      <c r="W346" s="105">
        <f t="shared" si="85"/>
        <v>0</v>
      </c>
      <c r="X346" s="105">
        <f t="shared" si="91"/>
        <v>0</v>
      </c>
      <c r="Y346" s="105">
        <f t="shared" si="91"/>
        <v>0</v>
      </c>
      <c r="Z346" s="105">
        <f t="shared" si="91"/>
        <v>0</v>
      </c>
      <c r="AA346" s="105">
        <f t="shared" si="91"/>
        <v>0</v>
      </c>
      <c r="AB346" s="105">
        <f t="shared" si="91"/>
        <v>0</v>
      </c>
      <c r="AC346" s="105">
        <f t="shared" si="91"/>
        <v>0</v>
      </c>
      <c r="AD346" s="105">
        <f t="shared" si="91"/>
        <v>0</v>
      </c>
      <c r="AE346" s="105">
        <f t="shared" si="91"/>
        <v>0</v>
      </c>
      <c r="AF346" s="105">
        <f t="shared" si="91"/>
        <v>0</v>
      </c>
      <c r="AG346" s="105">
        <f t="shared" si="91"/>
        <v>0</v>
      </c>
      <c r="AH346" s="105">
        <f t="shared" si="87"/>
        <v>0</v>
      </c>
    </row>
    <row r="347" spans="1:34" outlineLevel="1" x14ac:dyDescent="0.25">
      <c r="A347" s="103" t="str">
        <f t="shared" si="83"/>
        <v>VashonRoll offRORHAULHR12</v>
      </c>
      <c r="B347" s="103" t="s">
        <v>748</v>
      </c>
      <c r="C347" s="103" t="s">
        <v>749</v>
      </c>
      <c r="D347" s="214">
        <v>0</v>
      </c>
      <c r="E347" s="214">
        <v>0</v>
      </c>
      <c r="F347" s="178"/>
      <c r="G347" s="178"/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29">
        <v>0</v>
      </c>
      <c r="S347" s="129">
        <v>0</v>
      </c>
      <c r="T347" s="129">
        <f t="shared" si="84"/>
        <v>0</v>
      </c>
      <c r="V347" s="105">
        <f t="shared" si="88"/>
        <v>0</v>
      </c>
      <c r="W347" s="105">
        <f t="shared" si="85"/>
        <v>0</v>
      </c>
      <c r="X347" s="105">
        <f t="shared" si="91"/>
        <v>0</v>
      </c>
      <c r="Y347" s="105">
        <f t="shared" si="91"/>
        <v>0</v>
      </c>
      <c r="Z347" s="105">
        <f t="shared" si="91"/>
        <v>0</v>
      </c>
      <c r="AA347" s="105">
        <f t="shared" si="91"/>
        <v>0</v>
      </c>
      <c r="AB347" s="105">
        <f t="shared" si="91"/>
        <v>0</v>
      </c>
      <c r="AC347" s="105">
        <f t="shared" si="91"/>
        <v>0</v>
      </c>
      <c r="AD347" s="105">
        <f t="shared" si="91"/>
        <v>0</v>
      </c>
      <c r="AE347" s="105">
        <f t="shared" si="91"/>
        <v>0</v>
      </c>
      <c r="AF347" s="105">
        <f t="shared" si="91"/>
        <v>0</v>
      </c>
      <c r="AG347" s="105">
        <f t="shared" si="91"/>
        <v>0</v>
      </c>
      <c r="AH347" s="105">
        <f t="shared" si="87"/>
        <v>0</v>
      </c>
    </row>
    <row r="348" spans="1:34" outlineLevel="1" x14ac:dyDescent="0.25">
      <c r="A348" s="103" t="str">
        <f t="shared" si="83"/>
        <v>VashonRoll offRORHAULHR15</v>
      </c>
      <c r="B348" s="103" t="s">
        <v>750</v>
      </c>
      <c r="C348" s="103" t="s">
        <v>751</v>
      </c>
      <c r="D348" s="214">
        <v>0</v>
      </c>
      <c r="E348" s="214">
        <v>0</v>
      </c>
      <c r="F348" s="178"/>
      <c r="G348" s="178"/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29">
        <v>0</v>
      </c>
      <c r="S348" s="129">
        <v>0</v>
      </c>
      <c r="T348" s="129">
        <f t="shared" si="84"/>
        <v>0</v>
      </c>
      <c r="V348" s="105">
        <f t="shared" si="88"/>
        <v>0</v>
      </c>
      <c r="W348" s="105">
        <f t="shared" si="85"/>
        <v>0</v>
      </c>
      <c r="X348" s="105">
        <f t="shared" si="91"/>
        <v>0</v>
      </c>
      <c r="Y348" s="105">
        <f t="shared" si="91"/>
        <v>0</v>
      </c>
      <c r="Z348" s="105">
        <f t="shared" si="91"/>
        <v>0</v>
      </c>
      <c r="AA348" s="105">
        <f t="shared" si="91"/>
        <v>0</v>
      </c>
      <c r="AB348" s="105">
        <f t="shared" si="91"/>
        <v>0</v>
      </c>
      <c r="AC348" s="105">
        <f t="shared" si="91"/>
        <v>0</v>
      </c>
      <c r="AD348" s="105">
        <f t="shared" si="91"/>
        <v>0</v>
      </c>
      <c r="AE348" s="105">
        <f t="shared" si="91"/>
        <v>0</v>
      </c>
      <c r="AF348" s="105">
        <f t="shared" si="91"/>
        <v>0</v>
      </c>
      <c r="AG348" s="105">
        <f t="shared" si="91"/>
        <v>0</v>
      </c>
      <c r="AH348" s="105">
        <f t="shared" si="87"/>
        <v>0</v>
      </c>
    </row>
    <row r="349" spans="1:34" outlineLevel="1" x14ac:dyDescent="0.25">
      <c r="A349" s="103" t="str">
        <f t="shared" si="83"/>
        <v>VashonRoll offRORHAULHR20</v>
      </c>
      <c r="B349" s="103" t="s">
        <v>752</v>
      </c>
      <c r="C349" s="103" t="s">
        <v>753</v>
      </c>
      <c r="D349" s="214">
        <v>0</v>
      </c>
      <c r="E349" s="214">
        <v>0</v>
      </c>
      <c r="F349" s="178"/>
      <c r="G349" s="178"/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29">
        <v>0</v>
      </c>
      <c r="S349" s="129">
        <v>0</v>
      </c>
      <c r="T349" s="129">
        <f t="shared" si="84"/>
        <v>0</v>
      </c>
      <c r="V349" s="105">
        <f t="shared" si="88"/>
        <v>0</v>
      </c>
      <c r="W349" s="105">
        <f t="shared" si="85"/>
        <v>0</v>
      </c>
      <c r="X349" s="105">
        <f t="shared" si="91"/>
        <v>0</v>
      </c>
      <c r="Y349" s="105">
        <f t="shared" si="91"/>
        <v>0</v>
      </c>
      <c r="Z349" s="105">
        <f t="shared" si="91"/>
        <v>0</v>
      </c>
      <c r="AA349" s="105">
        <f t="shared" si="91"/>
        <v>0</v>
      </c>
      <c r="AB349" s="105">
        <f t="shared" si="91"/>
        <v>0</v>
      </c>
      <c r="AC349" s="105">
        <f t="shared" si="91"/>
        <v>0</v>
      </c>
      <c r="AD349" s="105">
        <f t="shared" si="91"/>
        <v>0</v>
      </c>
      <c r="AE349" s="105">
        <f t="shared" si="91"/>
        <v>0</v>
      </c>
      <c r="AF349" s="105">
        <f t="shared" si="91"/>
        <v>0</v>
      </c>
      <c r="AG349" s="105">
        <f t="shared" si="91"/>
        <v>0</v>
      </c>
      <c r="AH349" s="105">
        <f t="shared" si="87"/>
        <v>0</v>
      </c>
    </row>
    <row r="350" spans="1:34" outlineLevel="1" x14ac:dyDescent="0.25">
      <c r="A350" s="103" t="str">
        <f t="shared" si="83"/>
        <v>VashonRoll offRORHAULHR25</v>
      </c>
      <c r="B350" s="103" t="s">
        <v>754</v>
      </c>
      <c r="C350" s="103" t="s">
        <v>755</v>
      </c>
      <c r="D350" s="214">
        <v>0</v>
      </c>
      <c r="E350" s="214">
        <v>0</v>
      </c>
      <c r="F350" s="178"/>
      <c r="G350" s="178"/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29">
        <v>0</v>
      </c>
      <c r="S350" s="129">
        <v>0</v>
      </c>
      <c r="T350" s="129">
        <f t="shared" si="84"/>
        <v>0</v>
      </c>
      <c r="V350" s="105">
        <f t="shared" si="88"/>
        <v>0</v>
      </c>
      <c r="W350" s="105">
        <f t="shared" si="85"/>
        <v>0</v>
      </c>
      <c r="X350" s="105">
        <f t="shared" si="91"/>
        <v>0</v>
      </c>
      <c r="Y350" s="105">
        <f t="shared" si="91"/>
        <v>0</v>
      </c>
      <c r="Z350" s="105">
        <f t="shared" si="91"/>
        <v>0</v>
      </c>
      <c r="AA350" s="105">
        <f t="shared" si="91"/>
        <v>0</v>
      </c>
      <c r="AB350" s="105">
        <f t="shared" si="91"/>
        <v>0</v>
      </c>
      <c r="AC350" s="105">
        <f t="shared" si="91"/>
        <v>0</v>
      </c>
      <c r="AD350" s="105">
        <f t="shared" si="91"/>
        <v>0</v>
      </c>
      <c r="AE350" s="105">
        <f t="shared" si="91"/>
        <v>0</v>
      </c>
      <c r="AF350" s="105">
        <f t="shared" si="91"/>
        <v>0</v>
      </c>
      <c r="AG350" s="105">
        <f t="shared" si="91"/>
        <v>0</v>
      </c>
      <c r="AH350" s="105">
        <f t="shared" si="87"/>
        <v>0</v>
      </c>
    </row>
    <row r="351" spans="1:34" outlineLevel="1" x14ac:dyDescent="0.25">
      <c r="A351" s="103" t="str">
        <f t="shared" si="83"/>
        <v>VashonRoll offRORHAULHR30</v>
      </c>
      <c r="B351" s="103" t="s">
        <v>756</v>
      </c>
      <c r="C351" s="103" t="s">
        <v>757</v>
      </c>
      <c r="D351" s="214">
        <v>0</v>
      </c>
      <c r="E351" s="214">
        <v>0</v>
      </c>
      <c r="F351" s="178"/>
      <c r="G351" s="178"/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29">
        <v>0</v>
      </c>
      <c r="S351" s="129">
        <v>0</v>
      </c>
      <c r="T351" s="129">
        <f t="shared" si="84"/>
        <v>0</v>
      </c>
      <c r="V351" s="105">
        <f t="shared" si="88"/>
        <v>0</v>
      </c>
      <c r="W351" s="105">
        <f t="shared" si="85"/>
        <v>0</v>
      </c>
      <c r="X351" s="105">
        <f t="shared" si="91"/>
        <v>0</v>
      </c>
      <c r="Y351" s="105">
        <f t="shared" si="91"/>
        <v>0</v>
      </c>
      <c r="Z351" s="105">
        <f t="shared" si="91"/>
        <v>0</v>
      </c>
      <c r="AA351" s="105">
        <f t="shared" si="91"/>
        <v>0</v>
      </c>
      <c r="AB351" s="105">
        <f t="shared" si="91"/>
        <v>0</v>
      </c>
      <c r="AC351" s="105">
        <f t="shared" si="91"/>
        <v>0</v>
      </c>
      <c r="AD351" s="105">
        <f t="shared" si="91"/>
        <v>0</v>
      </c>
      <c r="AE351" s="105">
        <f t="shared" si="91"/>
        <v>0</v>
      </c>
      <c r="AF351" s="105">
        <f t="shared" si="91"/>
        <v>0</v>
      </c>
      <c r="AG351" s="105">
        <f t="shared" si="91"/>
        <v>0</v>
      </c>
      <c r="AH351" s="105">
        <f t="shared" si="87"/>
        <v>0</v>
      </c>
    </row>
    <row r="352" spans="1:34" outlineLevel="1" x14ac:dyDescent="0.25">
      <c r="A352" s="103" t="str">
        <f t="shared" si="83"/>
        <v>VashonRoll offRORHAULHR40</v>
      </c>
      <c r="B352" s="103" t="s">
        <v>758</v>
      </c>
      <c r="C352" s="103" t="s">
        <v>759</v>
      </c>
      <c r="D352" s="214">
        <v>0</v>
      </c>
      <c r="E352" s="214">
        <v>0</v>
      </c>
      <c r="F352" s="178"/>
      <c r="G352" s="178"/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29">
        <v>0</v>
      </c>
      <c r="S352" s="129">
        <v>0</v>
      </c>
      <c r="T352" s="129">
        <f t="shared" si="84"/>
        <v>0</v>
      </c>
      <c r="V352" s="105">
        <f t="shared" si="88"/>
        <v>0</v>
      </c>
      <c r="W352" s="105">
        <f t="shared" si="85"/>
        <v>0</v>
      </c>
      <c r="X352" s="105">
        <f t="shared" si="91"/>
        <v>0</v>
      </c>
      <c r="Y352" s="105">
        <f t="shared" si="91"/>
        <v>0</v>
      </c>
      <c r="Z352" s="105">
        <f t="shared" si="91"/>
        <v>0</v>
      </c>
      <c r="AA352" s="105">
        <f t="shared" si="91"/>
        <v>0</v>
      </c>
      <c r="AB352" s="105">
        <f t="shared" si="91"/>
        <v>0</v>
      </c>
      <c r="AC352" s="105">
        <f t="shared" si="91"/>
        <v>0</v>
      </c>
      <c r="AD352" s="105">
        <f t="shared" si="91"/>
        <v>0</v>
      </c>
      <c r="AE352" s="105">
        <f t="shared" si="91"/>
        <v>0</v>
      </c>
      <c r="AF352" s="105">
        <f t="shared" si="91"/>
        <v>0</v>
      </c>
      <c r="AG352" s="105">
        <f t="shared" si="91"/>
        <v>0</v>
      </c>
      <c r="AH352" s="105">
        <f t="shared" si="87"/>
        <v>0</v>
      </c>
    </row>
    <row r="353" spans="1:34" outlineLevel="1" x14ac:dyDescent="0.25">
      <c r="A353" s="103" t="str">
        <f t="shared" si="83"/>
        <v>VashonRoll offRORHAULHR50</v>
      </c>
      <c r="B353" s="103" t="s">
        <v>760</v>
      </c>
      <c r="C353" s="103" t="s">
        <v>761</v>
      </c>
      <c r="D353" s="214">
        <v>0</v>
      </c>
      <c r="E353" s="214">
        <v>0</v>
      </c>
      <c r="F353" s="178"/>
      <c r="G353" s="178"/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29">
        <v>0</v>
      </c>
      <c r="S353" s="129">
        <v>0</v>
      </c>
      <c r="T353" s="129">
        <f t="shared" si="84"/>
        <v>0</v>
      </c>
      <c r="V353" s="105">
        <f t="shared" si="88"/>
        <v>0</v>
      </c>
      <c r="W353" s="105">
        <f t="shared" si="85"/>
        <v>0</v>
      </c>
      <c r="X353" s="105">
        <f t="shared" si="91"/>
        <v>0</v>
      </c>
      <c r="Y353" s="105">
        <f t="shared" si="91"/>
        <v>0</v>
      </c>
      <c r="Z353" s="105">
        <f t="shared" si="91"/>
        <v>0</v>
      </c>
      <c r="AA353" s="105">
        <f t="shared" si="91"/>
        <v>0</v>
      </c>
      <c r="AB353" s="105">
        <f t="shared" si="91"/>
        <v>0</v>
      </c>
      <c r="AC353" s="105">
        <f t="shared" si="91"/>
        <v>0</v>
      </c>
      <c r="AD353" s="105">
        <f t="shared" si="91"/>
        <v>0</v>
      </c>
      <c r="AE353" s="105">
        <f t="shared" si="91"/>
        <v>0</v>
      </c>
      <c r="AF353" s="105">
        <f t="shared" si="91"/>
        <v>0</v>
      </c>
      <c r="AG353" s="105">
        <f t="shared" si="91"/>
        <v>0</v>
      </c>
      <c r="AH353" s="105">
        <f t="shared" si="87"/>
        <v>0</v>
      </c>
    </row>
    <row r="354" spans="1:34" outlineLevel="1" x14ac:dyDescent="0.25">
      <c r="A354" s="103" t="str">
        <f t="shared" si="83"/>
        <v>VashonRoll offRORHAULHRTL</v>
      </c>
      <c r="B354" s="103" t="s">
        <v>762</v>
      </c>
      <c r="C354" s="103" t="s">
        <v>763</v>
      </c>
      <c r="D354" s="214">
        <v>0</v>
      </c>
      <c r="E354" s="214">
        <v>0</v>
      </c>
      <c r="F354" s="178"/>
      <c r="G354" s="178"/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29">
        <v>0</v>
      </c>
      <c r="S354" s="129">
        <v>0</v>
      </c>
      <c r="T354" s="129">
        <f t="shared" si="84"/>
        <v>0</v>
      </c>
      <c r="V354" s="105">
        <f t="shared" si="88"/>
        <v>0</v>
      </c>
      <c r="W354" s="105">
        <f t="shared" si="85"/>
        <v>0</v>
      </c>
      <c r="X354" s="105">
        <f t="shared" si="91"/>
        <v>0</v>
      </c>
      <c r="Y354" s="105">
        <f t="shared" si="91"/>
        <v>0</v>
      </c>
      <c r="Z354" s="105">
        <f t="shared" si="91"/>
        <v>0</v>
      </c>
      <c r="AA354" s="105">
        <f t="shared" si="91"/>
        <v>0</v>
      </c>
      <c r="AB354" s="105">
        <f t="shared" si="91"/>
        <v>0</v>
      </c>
      <c r="AC354" s="105">
        <f t="shared" si="91"/>
        <v>0</v>
      </c>
      <c r="AD354" s="105">
        <f t="shared" si="91"/>
        <v>0</v>
      </c>
      <c r="AE354" s="105">
        <f t="shared" si="91"/>
        <v>0</v>
      </c>
      <c r="AF354" s="105">
        <f t="shared" si="91"/>
        <v>0</v>
      </c>
      <c r="AG354" s="105">
        <f t="shared" si="91"/>
        <v>0</v>
      </c>
      <c r="AH354" s="105">
        <f t="shared" si="87"/>
        <v>0</v>
      </c>
    </row>
    <row r="355" spans="1:34" outlineLevel="1" x14ac:dyDescent="0.25">
      <c r="A355" s="103" t="str">
        <f t="shared" si="83"/>
        <v>VashonRoll offROSPC</v>
      </c>
      <c r="B355" s="103" t="s">
        <v>764</v>
      </c>
      <c r="C355" s="103" t="s">
        <v>765</v>
      </c>
      <c r="D355" s="214">
        <v>0</v>
      </c>
      <c r="E355" s="214">
        <v>0</v>
      </c>
      <c r="F355" s="178"/>
      <c r="G355" s="178"/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29">
        <v>0</v>
      </c>
      <c r="S355" s="129">
        <v>0</v>
      </c>
      <c r="T355" s="129">
        <f t="shared" si="84"/>
        <v>0</v>
      </c>
      <c r="V355" s="105">
        <f t="shared" si="88"/>
        <v>0</v>
      </c>
      <c r="W355" s="105">
        <f t="shared" si="85"/>
        <v>0</v>
      </c>
      <c r="X355" s="105">
        <f t="shared" si="91"/>
        <v>0</v>
      </c>
      <c r="Y355" s="105">
        <f t="shared" si="91"/>
        <v>0</v>
      </c>
      <c r="Z355" s="105">
        <f t="shared" si="91"/>
        <v>0</v>
      </c>
      <c r="AA355" s="105">
        <f t="shared" si="91"/>
        <v>0</v>
      </c>
      <c r="AB355" s="105">
        <f t="shared" si="91"/>
        <v>0</v>
      </c>
      <c r="AC355" s="105">
        <f t="shared" si="91"/>
        <v>0</v>
      </c>
      <c r="AD355" s="105">
        <f t="shared" si="91"/>
        <v>0</v>
      </c>
      <c r="AE355" s="105">
        <f t="shared" si="91"/>
        <v>0</v>
      </c>
      <c r="AF355" s="105">
        <f t="shared" si="91"/>
        <v>0</v>
      </c>
      <c r="AG355" s="105">
        <f t="shared" si="91"/>
        <v>0</v>
      </c>
      <c r="AH355" s="105">
        <f t="shared" si="87"/>
        <v>0</v>
      </c>
    </row>
    <row r="356" spans="1:34" outlineLevel="1" x14ac:dyDescent="0.25">
      <c r="A356" s="103" t="str">
        <f t="shared" si="83"/>
        <v>VashonRoll offROTA</v>
      </c>
      <c r="B356" s="103" t="s">
        <v>766</v>
      </c>
      <c r="C356" s="103" t="s">
        <v>767</v>
      </c>
      <c r="D356" s="214">
        <v>20.350000000000001</v>
      </c>
      <c r="E356" s="214">
        <v>20.87</v>
      </c>
      <c r="F356" s="178"/>
      <c r="G356" s="178">
        <v>39</v>
      </c>
      <c r="H356" s="129">
        <v>20.87</v>
      </c>
      <c r="I356" s="129">
        <v>20.87</v>
      </c>
      <c r="J356" s="129">
        <v>20.87</v>
      </c>
      <c r="K356" s="129">
        <v>0</v>
      </c>
      <c r="L356" s="129">
        <v>0</v>
      </c>
      <c r="M356" s="129">
        <v>0</v>
      </c>
      <c r="N356" s="129">
        <v>62.61</v>
      </c>
      <c r="O356" s="129">
        <v>20.87</v>
      </c>
      <c r="P356" s="129">
        <v>0</v>
      </c>
      <c r="Q356" s="129">
        <v>20.87</v>
      </c>
      <c r="R356" s="129">
        <v>0</v>
      </c>
      <c r="S356" s="129">
        <v>20.87</v>
      </c>
      <c r="T356" s="129">
        <f t="shared" si="84"/>
        <v>187.83</v>
      </c>
      <c r="V356" s="105">
        <f t="shared" si="88"/>
        <v>1.0255528255528255</v>
      </c>
      <c r="W356" s="105">
        <f t="shared" si="85"/>
        <v>1.0255528255528255</v>
      </c>
      <c r="X356" s="105">
        <f t="shared" si="91"/>
        <v>1</v>
      </c>
      <c r="Y356" s="105">
        <f t="shared" si="91"/>
        <v>0</v>
      </c>
      <c r="Z356" s="105">
        <f t="shared" si="91"/>
        <v>0</v>
      </c>
      <c r="AA356" s="105">
        <f t="shared" si="91"/>
        <v>0</v>
      </c>
      <c r="AB356" s="105">
        <f t="shared" si="91"/>
        <v>3</v>
      </c>
      <c r="AC356" s="105">
        <f t="shared" si="91"/>
        <v>1</v>
      </c>
      <c r="AD356" s="105">
        <f t="shared" si="91"/>
        <v>0</v>
      </c>
      <c r="AE356" s="105">
        <f t="shared" si="91"/>
        <v>1</v>
      </c>
      <c r="AF356" s="105">
        <f t="shared" si="91"/>
        <v>0</v>
      </c>
      <c r="AG356" s="105">
        <f t="shared" si="91"/>
        <v>1</v>
      </c>
      <c r="AH356" s="105">
        <f t="shared" si="87"/>
        <v>0.75425880425880421</v>
      </c>
    </row>
    <row r="357" spans="1:34" outlineLevel="1" x14ac:dyDescent="0.25">
      <c r="A357" s="103" t="str">
        <f t="shared" ref="A357:A370" si="92">+$A$4&amp;$A$292&amp;B357</f>
        <v>VashonRoll offROWAIT</v>
      </c>
      <c r="B357" s="103" t="s">
        <v>768</v>
      </c>
      <c r="C357" s="103" t="s">
        <v>769</v>
      </c>
      <c r="D357" s="214">
        <v>0</v>
      </c>
      <c r="E357" s="214">
        <v>0</v>
      </c>
      <c r="F357" s="178"/>
      <c r="G357" s="178"/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29">
        <v>0</v>
      </c>
      <c r="S357" s="129">
        <v>0</v>
      </c>
      <c r="T357" s="129">
        <f t="shared" ref="T357:T368" si="93">SUM(H357:S357)</f>
        <v>0</v>
      </c>
      <c r="V357" s="105">
        <f t="shared" si="88"/>
        <v>0</v>
      </c>
      <c r="W357" s="105">
        <f t="shared" si="88"/>
        <v>0</v>
      </c>
      <c r="X357" s="105">
        <f t="shared" si="91"/>
        <v>0</v>
      </c>
      <c r="Y357" s="105">
        <f t="shared" si="91"/>
        <v>0</v>
      </c>
      <c r="Z357" s="105">
        <f t="shared" si="91"/>
        <v>0</v>
      </c>
      <c r="AA357" s="105">
        <f t="shared" si="91"/>
        <v>0</v>
      </c>
      <c r="AB357" s="105">
        <f t="shared" si="91"/>
        <v>0</v>
      </c>
      <c r="AC357" s="105">
        <f t="shared" si="91"/>
        <v>0</v>
      </c>
      <c r="AD357" s="105">
        <f t="shared" si="91"/>
        <v>0</v>
      </c>
      <c r="AE357" s="105">
        <f t="shared" si="91"/>
        <v>0</v>
      </c>
      <c r="AF357" s="105">
        <f t="shared" si="91"/>
        <v>0</v>
      </c>
      <c r="AG357" s="105">
        <f t="shared" si="91"/>
        <v>0</v>
      </c>
      <c r="AH357" s="105">
        <f t="shared" ref="AH357:AH368" si="94">+SUM(V357:AG357)/$AF$2</f>
        <v>0</v>
      </c>
    </row>
    <row r="358" spans="1:34" outlineLevel="1" x14ac:dyDescent="0.25">
      <c r="A358" s="103" t="str">
        <f t="shared" si="92"/>
        <v>VashonRoll offRTRIP-RO</v>
      </c>
      <c r="B358" s="103" t="s">
        <v>770</v>
      </c>
      <c r="C358" s="103" t="s">
        <v>771</v>
      </c>
      <c r="D358" s="214">
        <v>60.6</v>
      </c>
      <c r="E358" s="214">
        <v>67.73</v>
      </c>
      <c r="F358" s="178"/>
      <c r="G358" s="178">
        <v>17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29">
        <v>0</v>
      </c>
      <c r="S358" s="129">
        <v>0</v>
      </c>
      <c r="T358" s="129">
        <f t="shared" si="93"/>
        <v>0</v>
      </c>
      <c r="V358" s="105">
        <f t="shared" ref="V358:W370" si="95">+IFERROR(H358/$D358,0)</f>
        <v>0</v>
      </c>
      <c r="W358" s="105">
        <f t="shared" si="95"/>
        <v>0</v>
      </c>
      <c r="X358" s="105">
        <f t="shared" si="91"/>
        <v>0</v>
      </c>
      <c r="Y358" s="105">
        <f t="shared" si="91"/>
        <v>0</v>
      </c>
      <c r="Z358" s="105">
        <f t="shared" si="91"/>
        <v>0</v>
      </c>
      <c r="AA358" s="105">
        <f t="shared" si="91"/>
        <v>0</v>
      </c>
      <c r="AB358" s="105">
        <f t="shared" si="91"/>
        <v>0</v>
      </c>
      <c r="AC358" s="105">
        <f t="shared" ref="AC358:AG370" si="96">+IFERROR(O358/$E358,0)</f>
        <v>0</v>
      </c>
      <c r="AD358" s="105">
        <f t="shared" si="96"/>
        <v>0</v>
      </c>
      <c r="AE358" s="105">
        <f t="shared" si="96"/>
        <v>0</v>
      </c>
      <c r="AF358" s="105">
        <f t="shared" si="96"/>
        <v>0</v>
      </c>
      <c r="AG358" s="105">
        <f t="shared" si="96"/>
        <v>0</v>
      </c>
      <c r="AH358" s="105">
        <f t="shared" si="94"/>
        <v>0</v>
      </c>
    </row>
    <row r="359" spans="1:34" outlineLevel="1" x14ac:dyDescent="0.25">
      <c r="A359" s="103" t="str">
        <f t="shared" si="92"/>
        <v>VashonRoll offTHOUR</v>
      </c>
      <c r="B359" s="103" t="s">
        <v>772</v>
      </c>
      <c r="C359" s="103" t="s">
        <v>773</v>
      </c>
      <c r="D359" s="214">
        <v>0</v>
      </c>
      <c r="E359" s="214">
        <v>0</v>
      </c>
      <c r="F359" s="178"/>
      <c r="G359" s="178"/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29">
        <v>0</v>
      </c>
      <c r="S359" s="129">
        <v>0</v>
      </c>
      <c r="T359" s="129">
        <f t="shared" si="93"/>
        <v>0</v>
      </c>
      <c r="V359" s="105">
        <f t="shared" si="95"/>
        <v>0</v>
      </c>
      <c r="W359" s="105">
        <f t="shared" si="95"/>
        <v>0</v>
      </c>
      <c r="X359" s="105">
        <f t="shared" ref="X359:AB370" si="97">+IFERROR(J359/$E359,0)</f>
        <v>0</v>
      </c>
      <c r="Y359" s="105">
        <f t="shared" si="97"/>
        <v>0</v>
      </c>
      <c r="Z359" s="105">
        <f t="shared" si="97"/>
        <v>0</v>
      </c>
      <c r="AA359" s="105">
        <f t="shared" si="97"/>
        <v>0</v>
      </c>
      <c r="AB359" s="105">
        <f t="shared" si="97"/>
        <v>0</v>
      </c>
      <c r="AC359" s="105">
        <f t="shared" si="96"/>
        <v>0</v>
      </c>
      <c r="AD359" s="105">
        <f t="shared" si="96"/>
        <v>0</v>
      </c>
      <c r="AE359" s="105">
        <f t="shared" si="96"/>
        <v>0</v>
      </c>
      <c r="AF359" s="105">
        <f t="shared" si="96"/>
        <v>0</v>
      </c>
      <c r="AG359" s="105">
        <f t="shared" si="96"/>
        <v>0</v>
      </c>
      <c r="AH359" s="105">
        <f t="shared" si="94"/>
        <v>0</v>
      </c>
    </row>
    <row r="360" spans="1:34" outlineLevel="1" x14ac:dyDescent="0.25">
      <c r="A360" s="103" t="str">
        <f t="shared" si="92"/>
        <v>VashonRoll offADJRO</v>
      </c>
      <c r="B360" s="103" t="s">
        <v>774</v>
      </c>
      <c r="C360" s="103" t="s">
        <v>775</v>
      </c>
      <c r="D360" s="214">
        <v>0</v>
      </c>
      <c r="E360" s="214">
        <v>0</v>
      </c>
      <c r="F360" s="178"/>
      <c r="G360" s="178"/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29">
        <v>0</v>
      </c>
      <c r="S360" s="129">
        <v>0</v>
      </c>
      <c r="T360" s="129">
        <f t="shared" si="93"/>
        <v>0</v>
      </c>
      <c r="V360" s="105">
        <f t="shared" si="95"/>
        <v>0</v>
      </c>
      <c r="W360" s="105">
        <f t="shared" si="95"/>
        <v>0</v>
      </c>
      <c r="X360" s="105">
        <f t="shared" si="97"/>
        <v>0</v>
      </c>
      <c r="Y360" s="105">
        <f t="shared" si="97"/>
        <v>0</v>
      </c>
      <c r="Z360" s="105">
        <f t="shared" si="97"/>
        <v>0</v>
      </c>
      <c r="AA360" s="105">
        <f t="shared" si="97"/>
        <v>0</v>
      </c>
      <c r="AB360" s="105">
        <f t="shared" si="97"/>
        <v>0</v>
      </c>
      <c r="AC360" s="105">
        <f t="shared" si="96"/>
        <v>0</v>
      </c>
      <c r="AD360" s="105">
        <f t="shared" si="96"/>
        <v>0</v>
      </c>
      <c r="AE360" s="105">
        <f t="shared" si="96"/>
        <v>0</v>
      </c>
      <c r="AF360" s="105">
        <f t="shared" si="96"/>
        <v>0</v>
      </c>
      <c r="AG360" s="105">
        <f t="shared" si="96"/>
        <v>0</v>
      </c>
      <c r="AH360" s="105">
        <f t="shared" si="94"/>
        <v>0</v>
      </c>
    </row>
    <row r="361" spans="1:34" outlineLevel="1" x14ac:dyDescent="0.25">
      <c r="A361" s="103" t="str">
        <f t="shared" si="92"/>
        <v>VashonRoll offCPCONNECT</v>
      </c>
      <c r="B361" s="103" t="s">
        <v>776</v>
      </c>
      <c r="C361" s="103" t="s">
        <v>777</v>
      </c>
      <c r="D361" s="214">
        <v>4.5199999999999996</v>
      </c>
      <c r="E361" s="214">
        <v>5.05</v>
      </c>
      <c r="F361" s="178"/>
      <c r="G361" s="178">
        <v>38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29">
        <v>0</v>
      </c>
      <c r="S361" s="129">
        <v>0</v>
      </c>
      <c r="T361" s="129">
        <f t="shared" si="93"/>
        <v>0</v>
      </c>
      <c r="V361" s="105">
        <f t="shared" si="95"/>
        <v>0</v>
      </c>
      <c r="W361" s="105">
        <f t="shared" si="95"/>
        <v>0</v>
      </c>
      <c r="X361" s="105">
        <f t="shared" si="97"/>
        <v>0</v>
      </c>
      <c r="Y361" s="105">
        <f t="shared" si="97"/>
        <v>0</v>
      </c>
      <c r="Z361" s="105">
        <f t="shared" si="97"/>
        <v>0</v>
      </c>
      <c r="AA361" s="105">
        <f t="shared" si="97"/>
        <v>0</v>
      </c>
      <c r="AB361" s="105">
        <f t="shared" si="97"/>
        <v>0</v>
      </c>
      <c r="AC361" s="105">
        <f t="shared" si="96"/>
        <v>0</v>
      </c>
      <c r="AD361" s="105">
        <f t="shared" si="96"/>
        <v>0</v>
      </c>
      <c r="AE361" s="105">
        <f t="shared" si="96"/>
        <v>0</v>
      </c>
      <c r="AF361" s="105">
        <f t="shared" si="96"/>
        <v>0</v>
      </c>
      <c r="AG361" s="105">
        <f t="shared" si="96"/>
        <v>0</v>
      </c>
      <c r="AH361" s="105">
        <f t="shared" si="94"/>
        <v>0</v>
      </c>
    </row>
    <row r="362" spans="1:34" outlineLevel="1" x14ac:dyDescent="0.25">
      <c r="A362" s="103" t="str">
        <f t="shared" si="92"/>
        <v>VashonRoll offDELREC-RO</v>
      </c>
      <c r="B362" s="103" t="s">
        <v>778</v>
      </c>
      <c r="C362" s="103" t="s">
        <v>779</v>
      </c>
      <c r="D362" s="214">
        <v>0</v>
      </c>
      <c r="E362" s="214">
        <v>0</v>
      </c>
      <c r="F362" s="178"/>
      <c r="G362" s="178"/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29">
        <v>0</v>
      </c>
      <c r="S362" s="129">
        <v>0</v>
      </c>
      <c r="T362" s="129">
        <f t="shared" si="93"/>
        <v>0</v>
      </c>
      <c r="V362" s="105">
        <f t="shared" si="95"/>
        <v>0</v>
      </c>
      <c r="W362" s="105">
        <f t="shared" si="95"/>
        <v>0</v>
      </c>
      <c r="X362" s="105">
        <f t="shared" si="97"/>
        <v>0</v>
      </c>
      <c r="Y362" s="105">
        <f t="shared" si="97"/>
        <v>0</v>
      </c>
      <c r="Z362" s="105">
        <f t="shared" si="97"/>
        <v>0</v>
      </c>
      <c r="AA362" s="105">
        <f t="shared" si="97"/>
        <v>0</v>
      </c>
      <c r="AB362" s="105">
        <f t="shared" si="97"/>
        <v>0</v>
      </c>
      <c r="AC362" s="105">
        <f t="shared" si="96"/>
        <v>0</v>
      </c>
      <c r="AD362" s="105">
        <f t="shared" si="96"/>
        <v>0</v>
      </c>
      <c r="AE362" s="105">
        <f t="shared" si="96"/>
        <v>0</v>
      </c>
      <c r="AF362" s="105">
        <f t="shared" si="96"/>
        <v>0</v>
      </c>
      <c r="AG362" s="105">
        <f t="shared" si="96"/>
        <v>0</v>
      </c>
      <c r="AH362" s="105">
        <f t="shared" si="94"/>
        <v>0</v>
      </c>
    </row>
    <row r="363" spans="1:34" outlineLevel="1" x14ac:dyDescent="0.25">
      <c r="A363" s="103" t="str">
        <f t="shared" si="92"/>
        <v>VashonRoll offFERRY</v>
      </c>
      <c r="B363" s="103" t="s">
        <v>780</v>
      </c>
      <c r="C363" s="103" t="s">
        <v>781</v>
      </c>
      <c r="D363" s="214">
        <v>0</v>
      </c>
      <c r="E363" s="214">
        <v>0</v>
      </c>
      <c r="F363" s="178"/>
      <c r="G363" s="178"/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29">
        <v>0</v>
      </c>
      <c r="S363" s="129">
        <v>0</v>
      </c>
      <c r="T363" s="129">
        <f t="shared" si="93"/>
        <v>0</v>
      </c>
      <c r="V363" s="105">
        <f t="shared" si="95"/>
        <v>0</v>
      </c>
      <c r="W363" s="105">
        <f t="shared" si="95"/>
        <v>0</v>
      </c>
      <c r="X363" s="105">
        <f t="shared" si="97"/>
        <v>0</v>
      </c>
      <c r="Y363" s="105">
        <f t="shared" si="97"/>
        <v>0</v>
      </c>
      <c r="Z363" s="105">
        <f t="shared" si="97"/>
        <v>0</v>
      </c>
      <c r="AA363" s="105">
        <f t="shared" si="97"/>
        <v>0</v>
      </c>
      <c r="AB363" s="105">
        <f t="shared" si="97"/>
        <v>0</v>
      </c>
      <c r="AC363" s="105">
        <f t="shared" si="96"/>
        <v>0</v>
      </c>
      <c r="AD363" s="105">
        <f t="shared" si="96"/>
        <v>0</v>
      </c>
      <c r="AE363" s="105">
        <f t="shared" si="96"/>
        <v>0</v>
      </c>
      <c r="AF363" s="105">
        <f t="shared" si="96"/>
        <v>0</v>
      </c>
      <c r="AG363" s="105">
        <f t="shared" si="96"/>
        <v>0</v>
      </c>
      <c r="AH363" s="105">
        <f t="shared" si="94"/>
        <v>0</v>
      </c>
    </row>
    <row r="364" spans="1:34" outlineLevel="1" x14ac:dyDescent="0.25">
      <c r="A364" s="103" t="str">
        <f t="shared" si="92"/>
        <v>VashonRoll offRECYWPROCTRL</v>
      </c>
      <c r="B364" s="103" t="s">
        <v>782</v>
      </c>
      <c r="C364" s="103" t="s">
        <v>783</v>
      </c>
      <c r="D364" s="214">
        <v>0</v>
      </c>
      <c r="E364" s="214">
        <v>0</v>
      </c>
      <c r="F364" s="178"/>
      <c r="G364" s="178"/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29">
        <v>0</v>
      </c>
      <c r="S364" s="129">
        <v>0</v>
      </c>
      <c r="T364" s="129">
        <f t="shared" si="93"/>
        <v>0</v>
      </c>
      <c r="V364" s="105">
        <f t="shared" si="95"/>
        <v>0</v>
      </c>
      <c r="W364" s="105">
        <f t="shared" si="95"/>
        <v>0</v>
      </c>
      <c r="X364" s="105">
        <f t="shared" si="97"/>
        <v>0</v>
      </c>
      <c r="Y364" s="105">
        <f t="shared" si="97"/>
        <v>0</v>
      </c>
      <c r="Z364" s="105">
        <f t="shared" si="97"/>
        <v>0</v>
      </c>
      <c r="AA364" s="105">
        <f t="shared" si="97"/>
        <v>0</v>
      </c>
      <c r="AB364" s="105">
        <f t="shared" si="97"/>
        <v>0</v>
      </c>
      <c r="AC364" s="105">
        <f t="shared" si="96"/>
        <v>0</v>
      </c>
      <c r="AD364" s="105">
        <f t="shared" si="96"/>
        <v>0</v>
      </c>
      <c r="AE364" s="105">
        <f t="shared" si="96"/>
        <v>0</v>
      </c>
      <c r="AF364" s="105">
        <f t="shared" si="96"/>
        <v>0</v>
      </c>
      <c r="AG364" s="105">
        <f t="shared" si="96"/>
        <v>0</v>
      </c>
      <c r="AH364" s="105">
        <f t="shared" si="94"/>
        <v>0</v>
      </c>
    </row>
    <row r="365" spans="1:34" outlineLevel="1" x14ac:dyDescent="0.25">
      <c r="A365" s="103" t="str">
        <f t="shared" si="92"/>
        <v>VashonRoll offROCLEAN</v>
      </c>
      <c r="B365" s="103" t="s">
        <v>784</v>
      </c>
      <c r="C365" s="103" t="s">
        <v>785</v>
      </c>
      <c r="D365" s="214">
        <v>3.37</v>
      </c>
      <c r="E365" s="214">
        <v>3.77</v>
      </c>
      <c r="F365" s="178"/>
      <c r="G365" s="178">
        <v>33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29">
        <v>0</v>
      </c>
      <c r="S365" s="129">
        <v>0</v>
      </c>
      <c r="T365" s="129">
        <f t="shared" si="93"/>
        <v>0</v>
      </c>
      <c r="V365" s="105">
        <f t="shared" si="95"/>
        <v>0</v>
      </c>
      <c r="W365" s="105">
        <f t="shared" si="95"/>
        <v>0</v>
      </c>
      <c r="X365" s="105">
        <f t="shared" si="97"/>
        <v>0</v>
      </c>
      <c r="Y365" s="105">
        <f t="shared" si="97"/>
        <v>0</v>
      </c>
      <c r="Z365" s="105">
        <f t="shared" si="97"/>
        <v>0</v>
      </c>
      <c r="AA365" s="105">
        <f t="shared" si="97"/>
        <v>0</v>
      </c>
      <c r="AB365" s="105">
        <f t="shared" si="97"/>
        <v>0</v>
      </c>
      <c r="AC365" s="105">
        <f t="shared" si="96"/>
        <v>0</v>
      </c>
      <c r="AD365" s="105">
        <f t="shared" si="96"/>
        <v>0</v>
      </c>
      <c r="AE365" s="105">
        <f t="shared" si="96"/>
        <v>0</v>
      </c>
      <c r="AF365" s="105">
        <f t="shared" si="96"/>
        <v>0</v>
      </c>
      <c r="AG365" s="105">
        <f t="shared" si="96"/>
        <v>0</v>
      </c>
      <c r="AH365" s="105">
        <f t="shared" si="94"/>
        <v>0</v>
      </c>
    </row>
    <row r="366" spans="1:34" outlineLevel="1" x14ac:dyDescent="0.25">
      <c r="A366" s="103" t="str">
        <f t="shared" si="92"/>
        <v>VashonRoll offRODEL</v>
      </c>
      <c r="B366" s="103" t="s">
        <v>786</v>
      </c>
      <c r="C366" s="103" t="s">
        <v>787</v>
      </c>
      <c r="D366" s="214">
        <v>81.81</v>
      </c>
      <c r="E366" s="214">
        <v>91.44</v>
      </c>
      <c r="F366" s="178"/>
      <c r="G366" s="178">
        <v>39</v>
      </c>
      <c r="H366" s="129">
        <v>182.88</v>
      </c>
      <c r="I366" s="129">
        <v>182.88</v>
      </c>
      <c r="J366" s="129">
        <v>0</v>
      </c>
      <c r="K366" s="129">
        <v>91.44</v>
      </c>
      <c r="L366" s="129">
        <v>274.32</v>
      </c>
      <c r="M366" s="129">
        <v>182.88</v>
      </c>
      <c r="N366" s="129">
        <v>548.64</v>
      </c>
      <c r="O366" s="129">
        <v>365.76</v>
      </c>
      <c r="P366" s="129">
        <v>91.44</v>
      </c>
      <c r="Q366" s="129">
        <v>91.44</v>
      </c>
      <c r="R366" s="129">
        <v>274.32</v>
      </c>
      <c r="S366" s="129">
        <v>274.32</v>
      </c>
      <c r="T366" s="129">
        <f t="shared" si="93"/>
        <v>2560.3200000000002</v>
      </c>
      <c r="V366" s="105">
        <f t="shared" si="95"/>
        <v>2.2354235423542352</v>
      </c>
      <c r="W366" s="105">
        <f t="shared" si="95"/>
        <v>2.2354235423542352</v>
      </c>
      <c r="X366" s="105">
        <f t="shared" si="97"/>
        <v>0</v>
      </c>
      <c r="Y366" s="105">
        <f t="shared" si="97"/>
        <v>1</v>
      </c>
      <c r="Z366" s="105">
        <f t="shared" si="97"/>
        <v>3</v>
      </c>
      <c r="AA366" s="105">
        <f t="shared" si="97"/>
        <v>2</v>
      </c>
      <c r="AB366" s="105">
        <f t="shared" si="97"/>
        <v>6</v>
      </c>
      <c r="AC366" s="105">
        <f t="shared" si="96"/>
        <v>4</v>
      </c>
      <c r="AD366" s="105">
        <f t="shared" si="96"/>
        <v>1</v>
      </c>
      <c r="AE366" s="105">
        <f t="shared" si="96"/>
        <v>1</v>
      </c>
      <c r="AF366" s="105">
        <f t="shared" si="96"/>
        <v>3</v>
      </c>
      <c r="AG366" s="105">
        <f t="shared" si="96"/>
        <v>3</v>
      </c>
      <c r="AH366" s="105">
        <f t="shared" si="94"/>
        <v>2.3725705903923724</v>
      </c>
    </row>
    <row r="367" spans="1:34" outlineLevel="1" x14ac:dyDescent="0.25">
      <c r="A367" s="103" t="str">
        <f t="shared" si="92"/>
        <v>VashonRoll offROMILE</v>
      </c>
      <c r="B367" s="103" t="s">
        <v>788</v>
      </c>
      <c r="C367" s="103" t="s">
        <v>789</v>
      </c>
      <c r="D367" s="214">
        <v>3.04</v>
      </c>
      <c r="E367" s="214">
        <v>3.4</v>
      </c>
      <c r="F367" s="178"/>
      <c r="G367" s="178">
        <v>39</v>
      </c>
      <c r="H367" s="129">
        <v>3.4</v>
      </c>
      <c r="I367" s="129">
        <v>17</v>
      </c>
      <c r="J367" s="129">
        <v>3.4</v>
      </c>
      <c r="K367" s="129">
        <v>0</v>
      </c>
      <c r="L367" s="129">
        <v>0</v>
      </c>
      <c r="M367" s="129">
        <v>3.4</v>
      </c>
      <c r="N367" s="129">
        <v>0</v>
      </c>
      <c r="O367" s="129">
        <v>17</v>
      </c>
      <c r="P367" s="129">
        <v>0</v>
      </c>
      <c r="Q367" s="129">
        <v>6.8</v>
      </c>
      <c r="R367" s="129">
        <v>0</v>
      </c>
      <c r="S367" s="129">
        <v>6.8</v>
      </c>
      <c r="T367" s="129">
        <f t="shared" si="93"/>
        <v>57.79999999999999</v>
      </c>
      <c r="V367" s="105">
        <f t="shared" si="95"/>
        <v>1.118421052631579</v>
      </c>
      <c r="W367" s="105">
        <f t="shared" si="95"/>
        <v>5.5921052631578947</v>
      </c>
      <c r="X367" s="105">
        <f t="shared" si="97"/>
        <v>1</v>
      </c>
      <c r="Y367" s="105">
        <f t="shared" si="97"/>
        <v>0</v>
      </c>
      <c r="Z367" s="105">
        <f t="shared" si="97"/>
        <v>0</v>
      </c>
      <c r="AA367" s="105">
        <f t="shared" si="97"/>
        <v>1</v>
      </c>
      <c r="AB367" s="105">
        <f t="shared" si="97"/>
        <v>0</v>
      </c>
      <c r="AC367" s="105">
        <f t="shared" si="96"/>
        <v>5</v>
      </c>
      <c r="AD367" s="105">
        <f t="shared" si="96"/>
        <v>0</v>
      </c>
      <c r="AE367" s="105">
        <f t="shared" si="96"/>
        <v>2</v>
      </c>
      <c r="AF367" s="105">
        <f t="shared" si="96"/>
        <v>0</v>
      </c>
      <c r="AG367" s="105">
        <f t="shared" si="96"/>
        <v>2</v>
      </c>
      <c r="AH367" s="105">
        <f t="shared" si="94"/>
        <v>1.4758771929824561</v>
      </c>
    </row>
    <row r="368" spans="1:34" outlineLevel="1" x14ac:dyDescent="0.25">
      <c r="A368" s="103" t="str">
        <f t="shared" si="92"/>
        <v>VashonRoll offRORELOCATE</v>
      </c>
      <c r="B368" s="103" t="s">
        <v>790</v>
      </c>
      <c r="C368" s="103" t="s">
        <v>791</v>
      </c>
      <c r="D368" s="214">
        <v>0</v>
      </c>
      <c r="E368" s="214">
        <v>0</v>
      </c>
      <c r="F368" s="178"/>
      <c r="G368" s="178"/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29">
        <v>0</v>
      </c>
      <c r="S368" s="129">
        <v>0</v>
      </c>
      <c r="T368" s="129">
        <f t="shared" si="93"/>
        <v>0</v>
      </c>
      <c r="V368" s="105">
        <f t="shared" si="95"/>
        <v>0</v>
      </c>
      <c r="W368" s="105">
        <f t="shared" si="95"/>
        <v>0</v>
      </c>
      <c r="X368" s="105">
        <f t="shared" si="97"/>
        <v>0</v>
      </c>
      <c r="Y368" s="105">
        <f t="shared" si="97"/>
        <v>0</v>
      </c>
      <c r="Z368" s="105">
        <f t="shared" si="97"/>
        <v>0</v>
      </c>
      <c r="AA368" s="105">
        <f t="shared" si="97"/>
        <v>0</v>
      </c>
      <c r="AB368" s="105">
        <f t="shared" si="97"/>
        <v>0</v>
      </c>
      <c r="AC368" s="105">
        <f t="shared" si="96"/>
        <v>0</v>
      </c>
      <c r="AD368" s="105">
        <f t="shared" si="96"/>
        <v>0</v>
      </c>
      <c r="AE368" s="105">
        <f t="shared" si="96"/>
        <v>0</v>
      </c>
      <c r="AF368" s="105">
        <f t="shared" si="96"/>
        <v>0</v>
      </c>
      <c r="AG368" s="105">
        <f t="shared" si="96"/>
        <v>0</v>
      </c>
      <c r="AH368" s="105">
        <f t="shared" si="94"/>
        <v>0</v>
      </c>
    </row>
    <row r="369" spans="1:37" outlineLevel="1" x14ac:dyDescent="0.25">
      <c r="A369" s="103" t="str">
        <f t="shared" si="92"/>
        <v>VashonRoll offOT-RO</v>
      </c>
      <c r="B369" s="103" t="s">
        <v>793</v>
      </c>
      <c r="C369" s="103" t="s">
        <v>794</v>
      </c>
      <c r="D369" s="214">
        <v>63.42</v>
      </c>
      <c r="E369" s="214">
        <v>70.88</v>
      </c>
      <c r="F369" s="178"/>
      <c r="G369" s="178">
        <v>16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29">
        <v>0</v>
      </c>
      <c r="S369" s="129">
        <v>0</v>
      </c>
      <c r="T369" s="129">
        <f t="shared" ref="T369:T370" si="98">SUM(H369:S369)</f>
        <v>0</v>
      </c>
      <c r="V369" s="105">
        <f t="shared" si="95"/>
        <v>0</v>
      </c>
      <c r="W369" s="105">
        <f t="shared" si="95"/>
        <v>0</v>
      </c>
      <c r="X369" s="105">
        <f t="shared" si="97"/>
        <v>0</v>
      </c>
      <c r="Y369" s="105">
        <f t="shared" si="97"/>
        <v>0</v>
      </c>
      <c r="Z369" s="105">
        <f t="shared" si="97"/>
        <v>0</v>
      </c>
      <c r="AA369" s="105">
        <f t="shared" si="97"/>
        <v>0</v>
      </c>
      <c r="AB369" s="105">
        <f t="shared" si="97"/>
        <v>0</v>
      </c>
      <c r="AC369" s="105">
        <f t="shared" si="96"/>
        <v>0</v>
      </c>
      <c r="AD369" s="105">
        <f t="shared" si="96"/>
        <v>0</v>
      </c>
      <c r="AE369" s="105">
        <f t="shared" si="96"/>
        <v>0</v>
      </c>
      <c r="AF369" s="105">
        <f t="shared" si="96"/>
        <v>0</v>
      </c>
      <c r="AG369" s="105">
        <f t="shared" si="96"/>
        <v>0</v>
      </c>
      <c r="AH369" s="105">
        <f t="shared" ref="AH369:AH370" si="99">+SUM(V369:AG369)/$AF$2</f>
        <v>0</v>
      </c>
    </row>
    <row r="370" spans="1:37" outlineLevel="1" x14ac:dyDescent="0.25">
      <c r="A370" s="103" t="str">
        <f t="shared" si="92"/>
        <v>VashonRoll offTIME-RO</v>
      </c>
      <c r="B370" s="103" t="s">
        <v>797</v>
      </c>
      <c r="C370" s="103" t="s">
        <v>798</v>
      </c>
      <c r="D370" s="214">
        <v>79.28</v>
      </c>
      <c r="E370" s="214">
        <v>88.61</v>
      </c>
      <c r="F370" s="178"/>
      <c r="G370" s="178">
        <v>29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v>0</v>
      </c>
      <c r="S370" s="129">
        <v>0</v>
      </c>
      <c r="T370" s="129">
        <f t="shared" si="98"/>
        <v>0</v>
      </c>
      <c r="V370" s="105">
        <f t="shared" si="95"/>
        <v>0</v>
      </c>
      <c r="W370" s="105">
        <f t="shared" si="95"/>
        <v>0</v>
      </c>
      <c r="X370" s="105">
        <f t="shared" si="97"/>
        <v>0</v>
      </c>
      <c r="Y370" s="105">
        <f t="shared" si="97"/>
        <v>0</v>
      </c>
      <c r="Z370" s="105">
        <f t="shared" si="97"/>
        <v>0</v>
      </c>
      <c r="AA370" s="105">
        <f t="shared" si="97"/>
        <v>0</v>
      </c>
      <c r="AB370" s="105">
        <f t="shared" si="97"/>
        <v>0</v>
      </c>
      <c r="AC370" s="105">
        <f t="shared" si="96"/>
        <v>0</v>
      </c>
      <c r="AD370" s="105">
        <f t="shared" si="96"/>
        <v>0</v>
      </c>
      <c r="AE370" s="105">
        <f t="shared" si="96"/>
        <v>0</v>
      </c>
      <c r="AF370" s="105">
        <f t="shared" si="96"/>
        <v>0</v>
      </c>
      <c r="AG370" s="105">
        <f t="shared" si="96"/>
        <v>0</v>
      </c>
      <c r="AH370" s="105">
        <f t="shared" si="99"/>
        <v>0</v>
      </c>
    </row>
    <row r="371" spans="1:37" outlineLevel="1" x14ac:dyDescent="0.25">
      <c r="D371" s="214"/>
      <c r="E371" s="214"/>
      <c r="F371" s="178"/>
      <c r="G371" s="178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V371" s="105"/>
      <c r="W371" s="105"/>
      <c r="X371" s="105"/>
      <c r="Y371" s="105"/>
      <c r="Z371" s="105"/>
      <c r="AA371" s="105"/>
      <c r="AB371" s="105"/>
      <c r="AC371" s="105"/>
      <c r="AD371" s="105"/>
      <c r="AE371" s="105"/>
      <c r="AF371" s="105"/>
      <c r="AG371" s="105"/>
      <c r="AH371" s="105"/>
    </row>
    <row r="372" spans="1:37" outlineLevel="1" x14ac:dyDescent="0.25">
      <c r="C372" s="135" t="s">
        <v>799</v>
      </c>
      <c r="D372" s="214"/>
      <c r="E372" s="214"/>
      <c r="F372" s="178"/>
      <c r="G372" s="178"/>
      <c r="H372" s="136">
        <f>SUM(H293:H371)</f>
        <v>1118.08</v>
      </c>
      <c r="I372" s="136">
        <f t="shared" ref="I372:T372" si="100">SUM(I293:I371)</f>
        <v>1530.0100000000002</v>
      </c>
      <c r="J372" s="136">
        <f t="shared" si="100"/>
        <v>658.88</v>
      </c>
      <c r="K372" s="136">
        <f t="shared" si="100"/>
        <v>195</v>
      </c>
      <c r="L372" s="136">
        <f t="shared" si="100"/>
        <v>1181.3800000000001</v>
      </c>
      <c r="M372" s="136">
        <f t="shared" si="100"/>
        <v>957.56</v>
      </c>
      <c r="N372" s="136">
        <f t="shared" si="100"/>
        <v>2217.27</v>
      </c>
      <c r="O372" s="136">
        <f t="shared" si="100"/>
        <v>1693.6399999999996</v>
      </c>
      <c r="P372" s="136">
        <f t="shared" si="100"/>
        <v>940.03</v>
      </c>
      <c r="Q372" s="136">
        <f t="shared" si="100"/>
        <v>972.68999999999983</v>
      </c>
      <c r="R372" s="136">
        <f t="shared" si="100"/>
        <v>130.77000000000004</v>
      </c>
      <c r="S372" s="136">
        <f t="shared" si="100"/>
        <v>1118.6299999999999</v>
      </c>
      <c r="T372" s="136">
        <f t="shared" si="100"/>
        <v>12713.939999999999</v>
      </c>
      <c r="V372" s="137">
        <f>+SUM(V313:V323)</f>
        <v>5.9606057736090605</v>
      </c>
      <c r="W372" s="137">
        <f t="shared" ref="W372:AH372" si="101">+SUM(W313:W323)</f>
        <v>7.0141122241548759</v>
      </c>
      <c r="X372" s="137">
        <f t="shared" si="101"/>
        <v>3.4331728989263235</v>
      </c>
      <c r="Y372" s="137">
        <f t="shared" si="101"/>
        <v>3.1667036625971141</v>
      </c>
      <c r="Z372" s="137">
        <f t="shared" si="101"/>
        <v>3.7001851166234725</v>
      </c>
      <c r="AA372" s="137">
        <f t="shared" si="101"/>
        <v>4.1667283722078245</v>
      </c>
      <c r="AB372" s="137">
        <f t="shared" si="101"/>
        <v>5.6668146503884564</v>
      </c>
      <c r="AC372" s="137">
        <f t="shared" si="101"/>
        <v>5.333333333333333</v>
      </c>
      <c r="AD372" s="137">
        <f t="shared" si="101"/>
        <v>4.8720680725120227</v>
      </c>
      <c r="AE372" s="137">
        <f t="shared" si="101"/>
        <v>4.4668147325711978</v>
      </c>
      <c r="AF372" s="137">
        <f t="shared" si="101"/>
        <v>-1.4665926748057707</v>
      </c>
      <c r="AG372" s="137">
        <f t="shared" si="101"/>
        <v>3.6332963374028853</v>
      </c>
      <c r="AH372" s="137">
        <f t="shared" si="101"/>
        <v>4.1622702082933998</v>
      </c>
      <c r="AK372" s="137">
        <f>+SUM(AK313:AK323)</f>
        <v>4.1622702082933998</v>
      </c>
    </row>
    <row r="373" spans="1:37" outlineLevel="1" x14ac:dyDescent="0.25">
      <c r="D373" s="214"/>
      <c r="E373" s="214"/>
      <c r="F373" s="178"/>
      <c r="G373" s="178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09" t="s">
        <v>22</v>
      </c>
      <c r="V373" s="105">
        <f>+SUM(V333:V339)</f>
        <v>0</v>
      </c>
      <c r="W373" s="105">
        <f t="shared" ref="W373:AH373" si="102">+SUM(W333:W339)</f>
        <v>0</v>
      </c>
      <c r="X373" s="105">
        <f t="shared" si="102"/>
        <v>0</v>
      </c>
      <c r="Y373" s="105">
        <f t="shared" si="102"/>
        <v>0</v>
      </c>
      <c r="Z373" s="105">
        <f t="shared" si="102"/>
        <v>0</v>
      </c>
      <c r="AA373" s="105">
        <f t="shared" si="102"/>
        <v>0</v>
      </c>
      <c r="AB373" s="105">
        <f t="shared" si="102"/>
        <v>0</v>
      </c>
      <c r="AC373" s="105">
        <f t="shared" si="102"/>
        <v>0</v>
      </c>
      <c r="AD373" s="105">
        <f t="shared" si="102"/>
        <v>0</v>
      </c>
      <c r="AE373" s="105">
        <f t="shared" si="102"/>
        <v>0</v>
      </c>
      <c r="AF373" s="105">
        <f t="shared" si="102"/>
        <v>0</v>
      </c>
      <c r="AG373" s="105">
        <f t="shared" si="102"/>
        <v>0</v>
      </c>
      <c r="AH373" s="105">
        <f t="shared" si="102"/>
        <v>0</v>
      </c>
    </row>
    <row r="374" spans="1:37" outlineLevel="1" x14ac:dyDescent="0.25">
      <c r="B374" s="7" t="s">
        <v>800</v>
      </c>
      <c r="D374" s="214"/>
      <c r="E374" s="214"/>
      <c r="F374" s="178"/>
      <c r="G374" s="178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V374" s="105"/>
      <c r="W374" s="105"/>
      <c r="X374" s="105"/>
      <c r="Y374" s="105"/>
      <c r="Z374" s="105"/>
      <c r="AA374" s="105"/>
      <c r="AB374" s="105"/>
      <c r="AC374" s="105"/>
      <c r="AD374" s="105"/>
      <c r="AE374" s="105"/>
      <c r="AF374" s="105"/>
      <c r="AG374" s="105"/>
      <c r="AH374" s="105"/>
    </row>
    <row r="375" spans="1:37" outlineLevel="1" x14ac:dyDescent="0.25">
      <c r="A375" s="103" t="str">
        <f>+$A$4&amp;$A$292&amp;B375</f>
        <v>VashonRoll offDISP</v>
      </c>
      <c r="B375" s="103" t="s">
        <v>801</v>
      </c>
      <c r="C375" s="103" t="s">
        <v>802</v>
      </c>
      <c r="D375" s="214">
        <v>168.68</v>
      </c>
      <c r="E375" s="214">
        <v>184.52</v>
      </c>
      <c r="F375" s="178"/>
      <c r="G375" s="178">
        <v>34</v>
      </c>
      <c r="H375" s="129">
        <v>1985.43</v>
      </c>
      <c r="I375" s="129">
        <v>2974.46</v>
      </c>
      <c r="J375" s="129">
        <v>1902.4</v>
      </c>
      <c r="K375" s="129">
        <v>1321.16</v>
      </c>
      <c r="L375" s="129">
        <v>2109.0700000000002</v>
      </c>
      <c r="M375" s="129">
        <v>500.05</v>
      </c>
      <c r="N375" s="129">
        <v>5483.95</v>
      </c>
      <c r="O375" s="129">
        <v>2526.0700000000002</v>
      </c>
      <c r="P375" s="129">
        <v>1850.74</v>
      </c>
      <c r="Q375" s="129">
        <v>2361.52</v>
      </c>
      <c r="R375" s="129">
        <v>573.51</v>
      </c>
      <c r="S375" s="129">
        <v>2047.78</v>
      </c>
      <c r="T375" s="129">
        <f t="shared" ref="T375:T379" si="103">SUM(H375:S375)</f>
        <v>25636.14</v>
      </c>
      <c r="V375" s="105">
        <f t="shared" ref="V375:W379" si="104">+IFERROR(H375/$D375,0)</f>
        <v>11.770393644771165</v>
      </c>
      <c r="W375" s="105">
        <f t="shared" si="104"/>
        <v>17.633744368034147</v>
      </c>
      <c r="X375" s="105">
        <f>+IFERROR(J375/$E375,0)</f>
        <v>10.309993496639931</v>
      </c>
      <c r="Y375" s="105">
        <f t="shared" ref="Y375:AG379" si="105">+IFERROR(K375/$E375,0)</f>
        <v>7.1599826577064816</v>
      </c>
      <c r="Z375" s="105">
        <f t="shared" si="105"/>
        <v>11.430034684587037</v>
      </c>
      <c r="AA375" s="105">
        <f t="shared" si="105"/>
        <v>2.7100043355733794</v>
      </c>
      <c r="AB375" s="105">
        <f t="shared" si="105"/>
        <v>29.720084543680898</v>
      </c>
      <c r="AC375" s="105">
        <f t="shared" si="105"/>
        <v>13.689952308692824</v>
      </c>
      <c r="AD375" s="105">
        <f t="shared" si="105"/>
        <v>10.030023845653588</v>
      </c>
      <c r="AE375" s="105">
        <f t="shared" si="105"/>
        <v>12.798179059180576</v>
      </c>
      <c r="AF375" s="105">
        <f t="shared" si="105"/>
        <v>3.1081183611532621</v>
      </c>
      <c r="AG375" s="105">
        <f t="shared" si="105"/>
        <v>11.097875569044005</v>
      </c>
      <c r="AH375" s="105">
        <f t="shared" ref="AH375:AH379" si="106">+SUM(V375:AG375)/$AF$2</f>
        <v>11.788198906226441</v>
      </c>
    </row>
    <row r="376" spans="1:37" outlineLevel="1" x14ac:dyDescent="0.25">
      <c r="A376" s="103" t="str">
        <f>+$A$4&amp;$A$292&amp;B376</f>
        <v>VashonRoll offDISP-ASB</v>
      </c>
      <c r="B376" s="103" t="s">
        <v>803</v>
      </c>
      <c r="C376" s="103" t="s">
        <v>804</v>
      </c>
      <c r="D376" s="214">
        <v>0</v>
      </c>
      <c r="E376" s="214">
        <v>0</v>
      </c>
      <c r="F376" s="178"/>
      <c r="G376" s="178"/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v>0</v>
      </c>
      <c r="S376" s="129">
        <v>0</v>
      </c>
      <c r="T376" s="129">
        <f t="shared" si="103"/>
        <v>0</v>
      </c>
      <c r="V376" s="105">
        <f t="shared" si="104"/>
        <v>0</v>
      </c>
      <c r="W376" s="105">
        <f t="shared" si="104"/>
        <v>0</v>
      </c>
      <c r="X376" s="105">
        <f t="shared" ref="X376:X379" si="107">+IFERROR(J376/$E376,0)</f>
        <v>0</v>
      </c>
      <c r="Y376" s="105">
        <f t="shared" si="105"/>
        <v>0</v>
      </c>
      <c r="Z376" s="105">
        <f t="shared" si="105"/>
        <v>0</v>
      </c>
      <c r="AA376" s="105">
        <f t="shared" si="105"/>
        <v>0</v>
      </c>
      <c r="AB376" s="105">
        <f t="shared" si="105"/>
        <v>0</v>
      </c>
      <c r="AC376" s="105">
        <f t="shared" si="105"/>
        <v>0</v>
      </c>
      <c r="AD376" s="105">
        <f t="shared" si="105"/>
        <v>0</v>
      </c>
      <c r="AE376" s="105">
        <f t="shared" si="105"/>
        <v>0</v>
      </c>
      <c r="AF376" s="105">
        <f t="shared" si="105"/>
        <v>0</v>
      </c>
      <c r="AG376" s="105">
        <f t="shared" si="105"/>
        <v>0</v>
      </c>
      <c r="AH376" s="105">
        <f t="shared" si="106"/>
        <v>0</v>
      </c>
    </row>
    <row r="377" spans="1:37" outlineLevel="1" x14ac:dyDescent="0.25">
      <c r="A377" s="103" t="str">
        <f>+$A$4&amp;$A$292&amp;B377</f>
        <v>VashonRoll offDISP-MAN</v>
      </c>
      <c r="B377" s="103" t="s">
        <v>805</v>
      </c>
      <c r="C377" s="103" t="s">
        <v>806</v>
      </c>
      <c r="D377" s="214">
        <v>0</v>
      </c>
      <c r="E377" s="214">
        <v>0</v>
      </c>
      <c r="F377" s="178"/>
      <c r="G377" s="178"/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29">
        <v>0</v>
      </c>
      <c r="S377" s="129">
        <v>0</v>
      </c>
      <c r="T377" s="129">
        <f t="shared" si="103"/>
        <v>0</v>
      </c>
      <c r="V377" s="105">
        <f t="shared" si="104"/>
        <v>0</v>
      </c>
      <c r="W377" s="105">
        <f t="shared" si="104"/>
        <v>0</v>
      </c>
      <c r="X377" s="105">
        <f t="shared" si="107"/>
        <v>0</v>
      </c>
      <c r="Y377" s="105">
        <f t="shared" si="105"/>
        <v>0</v>
      </c>
      <c r="Z377" s="105">
        <f t="shared" si="105"/>
        <v>0</v>
      </c>
      <c r="AA377" s="105">
        <f t="shared" si="105"/>
        <v>0</v>
      </c>
      <c r="AB377" s="105">
        <f t="shared" si="105"/>
        <v>0</v>
      </c>
      <c r="AC377" s="105">
        <f t="shared" si="105"/>
        <v>0</v>
      </c>
      <c r="AD377" s="105">
        <f t="shared" si="105"/>
        <v>0</v>
      </c>
      <c r="AE377" s="105">
        <f t="shared" si="105"/>
        <v>0</v>
      </c>
      <c r="AF377" s="105">
        <f t="shared" si="105"/>
        <v>0</v>
      </c>
      <c r="AG377" s="105">
        <f t="shared" si="105"/>
        <v>0</v>
      </c>
      <c r="AH377" s="105">
        <f t="shared" si="106"/>
        <v>0</v>
      </c>
    </row>
    <row r="378" spans="1:37" outlineLevel="1" x14ac:dyDescent="0.25">
      <c r="A378" s="103" t="str">
        <f>+$A$4&amp;$A$292&amp;B378</f>
        <v>VashonRoll offDISP-RECY</v>
      </c>
      <c r="B378" s="103" t="s">
        <v>807</v>
      </c>
      <c r="C378" s="103" t="s">
        <v>808</v>
      </c>
      <c r="D378" s="214">
        <v>0</v>
      </c>
      <c r="E378" s="214">
        <v>0</v>
      </c>
      <c r="F378" s="178"/>
      <c r="G378" s="178"/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f t="shared" si="103"/>
        <v>0</v>
      </c>
      <c r="V378" s="105">
        <f t="shared" si="104"/>
        <v>0</v>
      </c>
      <c r="W378" s="105">
        <f t="shared" si="104"/>
        <v>0</v>
      </c>
      <c r="X378" s="105">
        <f t="shared" si="107"/>
        <v>0</v>
      </c>
      <c r="Y378" s="105">
        <f t="shared" si="105"/>
        <v>0</v>
      </c>
      <c r="Z378" s="105">
        <f t="shared" si="105"/>
        <v>0</v>
      </c>
      <c r="AA378" s="105">
        <f t="shared" si="105"/>
        <v>0</v>
      </c>
      <c r="AB378" s="105">
        <f t="shared" si="105"/>
        <v>0</v>
      </c>
      <c r="AC378" s="105">
        <f t="shared" si="105"/>
        <v>0</v>
      </c>
      <c r="AD378" s="105">
        <f t="shared" si="105"/>
        <v>0</v>
      </c>
      <c r="AE378" s="105">
        <f t="shared" si="105"/>
        <v>0</v>
      </c>
      <c r="AF378" s="105">
        <f t="shared" si="105"/>
        <v>0</v>
      </c>
      <c r="AG378" s="105">
        <f t="shared" si="105"/>
        <v>0</v>
      </c>
      <c r="AH378" s="105">
        <f t="shared" si="106"/>
        <v>0</v>
      </c>
    </row>
    <row r="379" spans="1:37" outlineLevel="1" x14ac:dyDescent="0.25">
      <c r="A379" s="103" t="str">
        <f>+$A$4&amp;$A$292&amp;B379</f>
        <v>VashonRoll offDISP-WD</v>
      </c>
      <c r="B379" s="103" t="s">
        <v>809</v>
      </c>
      <c r="C379" s="103" t="s">
        <v>810</v>
      </c>
      <c r="D379" s="214">
        <v>0</v>
      </c>
      <c r="E379" s="214">
        <v>0</v>
      </c>
      <c r="F379" s="178"/>
      <c r="G379" s="178"/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f t="shared" si="103"/>
        <v>0</v>
      </c>
      <c r="V379" s="105">
        <f t="shared" si="104"/>
        <v>0</v>
      </c>
      <c r="W379" s="105">
        <f t="shared" si="104"/>
        <v>0</v>
      </c>
      <c r="X379" s="105">
        <f t="shared" si="107"/>
        <v>0</v>
      </c>
      <c r="Y379" s="105">
        <f t="shared" si="105"/>
        <v>0</v>
      </c>
      <c r="Z379" s="105">
        <f t="shared" si="105"/>
        <v>0</v>
      </c>
      <c r="AA379" s="105">
        <f t="shared" si="105"/>
        <v>0</v>
      </c>
      <c r="AB379" s="105">
        <f t="shared" si="105"/>
        <v>0</v>
      </c>
      <c r="AC379" s="105">
        <f t="shared" si="105"/>
        <v>0</v>
      </c>
      <c r="AD379" s="105">
        <f t="shared" si="105"/>
        <v>0</v>
      </c>
      <c r="AE379" s="105">
        <f t="shared" si="105"/>
        <v>0</v>
      </c>
      <c r="AF379" s="105">
        <f t="shared" si="105"/>
        <v>0</v>
      </c>
      <c r="AG379" s="105">
        <f t="shared" si="105"/>
        <v>0</v>
      </c>
      <c r="AH379" s="105">
        <f t="shared" si="106"/>
        <v>0</v>
      </c>
    </row>
    <row r="380" spans="1:37" outlineLevel="1" x14ac:dyDescent="0.25">
      <c r="D380" s="214"/>
      <c r="E380" s="214"/>
      <c r="F380" s="178"/>
      <c r="G380" s="178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V380" s="105"/>
      <c r="W380" s="105"/>
      <c r="X380" s="105"/>
      <c r="Y380" s="105"/>
      <c r="Z380" s="105"/>
      <c r="AA380" s="105"/>
      <c r="AB380" s="105"/>
      <c r="AC380" s="105"/>
      <c r="AD380" s="105"/>
      <c r="AE380" s="105"/>
      <c r="AF380" s="105"/>
      <c r="AG380" s="105"/>
      <c r="AH380" s="105"/>
    </row>
    <row r="381" spans="1:37" outlineLevel="1" x14ac:dyDescent="0.25">
      <c r="C381" s="135" t="s">
        <v>811</v>
      </c>
      <c r="D381" s="214"/>
      <c r="E381" s="214"/>
      <c r="F381" s="178"/>
      <c r="G381" s="178"/>
      <c r="H381" s="136">
        <f t="shared" ref="H381:T381" si="108">SUM(H375:H380)</f>
        <v>1985.43</v>
      </c>
      <c r="I381" s="136">
        <f t="shared" si="108"/>
        <v>2974.46</v>
      </c>
      <c r="J381" s="136">
        <f t="shared" si="108"/>
        <v>1902.4</v>
      </c>
      <c r="K381" s="136">
        <f t="shared" si="108"/>
        <v>1321.16</v>
      </c>
      <c r="L381" s="136">
        <f t="shared" si="108"/>
        <v>2109.0700000000002</v>
      </c>
      <c r="M381" s="136">
        <f t="shared" si="108"/>
        <v>500.05</v>
      </c>
      <c r="N381" s="136">
        <f t="shared" si="108"/>
        <v>5483.95</v>
      </c>
      <c r="O381" s="136">
        <f t="shared" si="108"/>
        <v>2526.0700000000002</v>
      </c>
      <c r="P381" s="136">
        <f t="shared" si="108"/>
        <v>1850.74</v>
      </c>
      <c r="Q381" s="136">
        <f t="shared" si="108"/>
        <v>2361.52</v>
      </c>
      <c r="R381" s="136">
        <f t="shared" si="108"/>
        <v>573.51</v>
      </c>
      <c r="S381" s="136">
        <f t="shared" si="108"/>
        <v>2047.78</v>
      </c>
      <c r="T381" s="136">
        <f t="shared" si="108"/>
        <v>25636.14</v>
      </c>
      <c r="V381" s="137"/>
      <c r="W381" s="137"/>
      <c r="X381" s="137"/>
      <c r="Y381" s="137"/>
      <c r="Z381" s="137"/>
      <c r="AA381" s="137"/>
      <c r="AB381" s="137"/>
      <c r="AC381" s="137"/>
      <c r="AD381" s="137"/>
      <c r="AE381" s="137"/>
      <c r="AF381" s="137"/>
      <c r="AG381" s="137"/>
      <c r="AH381" s="137"/>
    </row>
    <row r="382" spans="1:37" outlineLevel="1" x14ac:dyDescent="0.25">
      <c r="D382" s="214"/>
      <c r="E382" s="214"/>
      <c r="F382" s="178"/>
      <c r="G382" s="178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  <c r="AG382" s="105"/>
      <c r="AH382" s="105"/>
    </row>
    <row r="383" spans="1:37" outlineLevel="1" x14ac:dyDescent="0.25">
      <c r="D383" s="214"/>
      <c r="E383" s="214"/>
      <c r="F383" s="178"/>
      <c r="G383" s="178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V383" s="105"/>
      <c r="W383" s="105"/>
      <c r="X383" s="105"/>
      <c r="Y383" s="105"/>
      <c r="Z383" s="105"/>
      <c r="AA383" s="105"/>
      <c r="AB383" s="105"/>
      <c r="AC383" s="105"/>
      <c r="AD383" s="105"/>
      <c r="AE383" s="105"/>
      <c r="AF383" s="105"/>
      <c r="AG383" s="105"/>
      <c r="AH383" s="105"/>
    </row>
    <row r="384" spans="1:37" s="7" customFormat="1" x14ac:dyDescent="0.25">
      <c r="B384" s="7" t="s">
        <v>812</v>
      </c>
      <c r="D384" s="214"/>
      <c r="E384" s="214"/>
      <c r="F384" s="178"/>
      <c r="G384" s="178"/>
      <c r="H384" s="144">
        <f t="shared" ref="H384:AG384" si="109">+H372+H381</f>
        <v>3103.51</v>
      </c>
      <c r="I384" s="144">
        <f t="shared" si="109"/>
        <v>4504.47</v>
      </c>
      <c r="J384" s="144">
        <f t="shared" si="109"/>
        <v>2561.2800000000002</v>
      </c>
      <c r="K384" s="144">
        <f t="shared" si="109"/>
        <v>1516.16</v>
      </c>
      <c r="L384" s="144">
        <f t="shared" si="109"/>
        <v>3290.4500000000003</v>
      </c>
      <c r="M384" s="144">
        <f t="shared" si="109"/>
        <v>1457.61</v>
      </c>
      <c r="N384" s="144">
        <f t="shared" si="109"/>
        <v>7701.2199999999993</v>
      </c>
      <c r="O384" s="144">
        <f t="shared" si="109"/>
        <v>4219.71</v>
      </c>
      <c r="P384" s="144">
        <f t="shared" si="109"/>
        <v>2790.77</v>
      </c>
      <c r="Q384" s="144">
        <f t="shared" si="109"/>
        <v>3334.21</v>
      </c>
      <c r="R384" s="144">
        <f t="shared" si="109"/>
        <v>704.28</v>
      </c>
      <c r="S384" s="144">
        <f t="shared" si="109"/>
        <v>3166.41</v>
      </c>
      <c r="T384" s="129">
        <f t="shared" ref="T384" si="110">SUM(H384:S384)</f>
        <v>38350.080000000002</v>
      </c>
      <c r="U384" s="109"/>
      <c r="V384" s="145">
        <f t="shared" si="109"/>
        <v>5.9606057736090605</v>
      </c>
      <c r="W384" s="145">
        <f t="shared" si="109"/>
        <v>7.0141122241548759</v>
      </c>
      <c r="X384" s="145">
        <f t="shared" si="109"/>
        <v>3.4331728989263235</v>
      </c>
      <c r="Y384" s="145">
        <f t="shared" si="109"/>
        <v>3.1667036625971141</v>
      </c>
      <c r="Z384" s="145">
        <f t="shared" si="109"/>
        <v>3.7001851166234725</v>
      </c>
      <c r="AA384" s="145">
        <f t="shared" si="109"/>
        <v>4.1667283722078245</v>
      </c>
      <c r="AB384" s="145">
        <f t="shared" si="109"/>
        <v>5.6668146503884564</v>
      </c>
      <c r="AC384" s="145">
        <f t="shared" si="109"/>
        <v>5.333333333333333</v>
      </c>
      <c r="AD384" s="145">
        <f t="shared" si="109"/>
        <v>4.8720680725120227</v>
      </c>
      <c r="AE384" s="145">
        <f t="shared" si="109"/>
        <v>4.4668147325711978</v>
      </c>
      <c r="AF384" s="145">
        <f t="shared" si="109"/>
        <v>-1.4665926748057707</v>
      </c>
      <c r="AG384" s="145">
        <f t="shared" si="109"/>
        <v>3.6332963374028853</v>
      </c>
      <c r="AH384" s="145"/>
      <c r="AK384" s="215"/>
    </row>
    <row r="385" spans="1:37" s="7" customFormat="1" outlineLevel="1" x14ac:dyDescent="0.25">
      <c r="D385" s="214"/>
      <c r="E385" s="214"/>
      <c r="F385" s="178"/>
      <c r="G385" s="178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09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K385" s="215"/>
    </row>
    <row r="386" spans="1:37" s="7" customFormat="1" outlineLevel="1" x14ac:dyDescent="0.25">
      <c r="D386" s="214"/>
      <c r="E386" s="214"/>
      <c r="F386" s="178"/>
      <c r="G386" s="178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09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K386" s="215"/>
    </row>
    <row r="387" spans="1:37" outlineLevel="1" x14ac:dyDescent="0.25">
      <c r="A387" s="103" t="s">
        <v>30</v>
      </c>
      <c r="B387" s="121" t="s">
        <v>813</v>
      </c>
      <c r="D387" s="214"/>
      <c r="E387" s="214"/>
      <c r="F387" s="178"/>
      <c r="G387" s="178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V387" s="105"/>
      <c r="W387" s="105"/>
      <c r="X387" s="105"/>
      <c r="Y387" s="105"/>
      <c r="Z387" s="105"/>
      <c r="AA387" s="105"/>
      <c r="AB387" s="105"/>
      <c r="AC387" s="105"/>
      <c r="AD387" s="105"/>
      <c r="AE387" s="105"/>
      <c r="AF387" s="105"/>
      <c r="AG387" s="105"/>
      <c r="AH387" s="105"/>
    </row>
    <row r="388" spans="1:37" outlineLevel="1" x14ac:dyDescent="0.25">
      <c r="A388" s="103" t="str">
        <f>+$A$4&amp;$A$387&amp;B388</f>
        <v>VashonMedical WasteMD10</v>
      </c>
      <c r="B388" s="103" t="s">
        <v>814</v>
      </c>
      <c r="C388" s="103" t="s">
        <v>815</v>
      </c>
      <c r="D388" s="214">
        <f>IFERROR(VLOOKUP(A388,#REF!,12,FALSE),0)</f>
        <v>0</v>
      </c>
      <c r="E388" s="214">
        <v>0</v>
      </c>
      <c r="F388" s="178"/>
      <c r="G388" s="178"/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f t="shared" ref="T388:T390" si="111">SUM(H388:S388)</f>
        <v>0</v>
      </c>
      <c r="V388" s="105">
        <f t="shared" ref="V388:W390" si="112">+IFERROR(H388/$D388,0)</f>
        <v>0</v>
      </c>
      <c r="W388" s="105">
        <f t="shared" si="112"/>
        <v>0</v>
      </c>
      <c r="X388" s="105">
        <f>+IFERROR(J388/$E388,0)</f>
        <v>0</v>
      </c>
      <c r="Y388" s="105">
        <f t="shared" ref="Y388:AG390" si="113">+IFERROR(K388/$E388,0)</f>
        <v>0</v>
      </c>
      <c r="Z388" s="105">
        <f t="shared" si="113"/>
        <v>0</v>
      </c>
      <c r="AA388" s="105">
        <f t="shared" si="113"/>
        <v>0</v>
      </c>
      <c r="AB388" s="105">
        <f t="shared" si="113"/>
        <v>0</v>
      </c>
      <c r="AC388" s="105">
        <f t="shared" si="113"/>
        <v>0</v>
      </c>
      <c r="AD388" s="105">
        <f t="shared" si="113"/>
        <v>0</v>
      </c>
      <c r="AE388" s="105">
        <f t="shared" si="113"/>
        <v>0</v>
      </c>
      <c r="AF388" s="105">
        <f t="shared" si="113"/>
        <v>0</v>
      </c>
      <c r="AG388" s="105">
        <f t="shared" si="113"/>
        <v>0</v>
      </c>
      <c r="AH388" s="105">
        <f t="shared" ref="AH388:AH390" si="114">+SUM(V388:AG388)/$AF$2</f>
        <v>0</v>
      </c>
    </row>
    <row r="389" spans="1:37" outlineLevel="1" x14ac:dyDescent="0.25">
      <c r="A389" s="103" t="str">
        <f>+$A$4&amp;$A$387&amp;B389</f>
        <v>VashonMedical WasteMD20</v>
      </c>
      <c r="B389" s="103" t="s">
        <v>816</v>
      </c>
      <c r="C389" s="103" t="s">
        <v>817</v>
      </c>
      <c r="D389" s="214">
        <f>IFERROR(VLOOKUP(A389,#REF!,12,FALSE),0)</f>
        <v>0</v>
      </c>
      <c r="E389" s="214">
        <v>0</v>
      </c>
      <c r="F389" s="178"/>
      <c r="G389" s="178"/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f t="shared" si="111"/>
        <v>0</v>
      </c>
      <c r="V389" s="105">
        <f t="shared" si="112"/>
        <v>0</v>
      </c>
      <c r="W389" s="105">
        <f t="shared" si="112"/>
        <v>0</v>
      </c>
      <c r="X389" s="105">
        <f t="shared" ref="X389:X390" si="115">+IFERROR(J389/$E389,0)</f>
        <v>0</v>
      </c>
      <c r="Y389" s="105">
        <f t="shared" si="113"/>
        <v>0</v>
      </c>
      <c r="Z389" s="105">
        <f t="shared" si="113"/>
        <v>0</v>
      </c>
      <c r="AA389" s="105">
        <f t="shared" si="113"/>
        <v>0</v>
      </c>
      <c r="AB389" s="105">
        <f t="shared" si="113"/>
        <v>0</v>
      </c>
      <c r="AC389" s="105">
        <f t="shared" si="113"/>
        <v>0</v>
      </c>
      <c r="AD389" s="105">
        <f t="shared" si="113"/>
        <v>0</v>
      </c>
      <c r="AE389" s="105">
        <f t="shared" si="113"/>
        <v>0</v>
      </c>
      <c r="AF389" s="105">
        <f t="shared" si="113"/>
        <v>0</v>
      </c>
      <c r="AG389" s="105">
        <f t="shared" si="113"/>
        <v>0</v>
      </c>
      <c r="AH389" s="105">
        <f t="shared" si="114"/>
        <v>0</v>
      </c>
    </row>
    <row r="390" spans="1:37" outlineLevel="1" x14ac:dyDescent="0.25">
      <c r="A390" s="103" t="str">
        <f>+$A$4&amp;$A$387&amp;B390</f>
        <v>VashonMedical WasteMD35</v>
      </c>
      <c r="B390" s="103" t="s">
        <v>818</v>
      </c>
      <c r="C390" s="103" t="s">
        <v>819</v>
      </c>
      <c r="D390" s="214">
        <f>IFERROR(VLOOKUP(A390,#REF!,12,FALSE),0)</f>
        <v>0</v>
      </c>
      <c r="E390" s="214">
        <v>0</v>
      </c>
      <c r="F390" s="178"/>
      <c r="G390" s="178"/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f t="shared" si="111"/>
        <v>0</v>
      </c>
      <c r="V390" s="105">
        <f t="shared" si="112"/>
        <v>0</v>
      </c>
      <c r="W390" s="105">
        <f t="shared" si="112"/>
        <v>0</v>
      </c>
      <c r="X390" s="105">
        <f t="shared" si="115"/>
        <v>0</v>
      </c>
      <c r="Y390" s="105">
        <f t="shared" si="113"/>
        <v>0</v>
      </c>
      <c r="Z390" s="105">
        <f t="shared" si="113"/>
        <v>0</v>
      </c>
      <c r="AA390" s="105">
        <f t="shared" si="113"/>
        <v>0</v>
      </c>
      <c r="AB390" s="105">
        <f t="shared" si="113"/>
        <v>0</v>
      </c>
      <c r="AC390" s="105">
        <f t="shared" si="113"/>
        <v>0</v>
      </c>
      <c r="AD390" s="105">
        <f t="shared" si="113"/>
        <v>0</v>
      </c>
      <c r="AE390" s="105">
        <f t="shared" si="113"/>
        <v>0</v>
      </c>
      <c r="AF390" s="105">
        <f t="shared" si="113"/>
        <v>0</v>
      </c>
      <c r="AG390" s="105">
        <f t="shared" si="113"/>
        <v>0</v>
      </c>
      <c r="AH390" s="105">
        <f t="shared" si="114"/>
        <v>0</v>
      </c>
    </row>
    <row r="391" spans="1:37" outlineLevel="1" x14ac:dyDescent="0.25">
      <c r="D391" s="214"/>
      <c r="E391" s="214"/>
      <c r="F391" s="178"/>
      <c r="G391" s="178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V391" s="105"/>
      <c r="W391" s="105"/>
      <c r="X391" s="105"/>
      <c r="Y391" s="105"/>
      <c r="Z391" s="105"/>
      <c r="AA391" s="105"/>
      <c r="AB391" s="105"/>
      <c r="AC391" s="105"/>
      <c r="AD391" s="105"/>
      <c r="AE391" s="105"/>
      <c r="AF391" s="105"/>
      <c r="AG391" s="105"/>
      <c r="AH391" s="105"/>
    </row>
    <row r="392" spans="1:37" outlineLevel="1" x14ac:dyDescent="0.25">
      <c r="C392" s="135" t="s">
        <v>826</v>
      </c>
      <c r="D392" s="214"/>
      <c r="E392" s="214"/>
      <c r="F392" s="178"/>
      <c r="G392" s="178"/>
      <c r="H392" s="136">
        <f t="shared" ref="H392:T392" si="116">+SUM(H388:H391)</f>
        <v>0</v>
      </c>
      <c r="I392" s="136">
        <f t="shared" si="116"/>
        <v>0</v>
      </c>
      <c r="J392" s="136">
        <f t="shared" si="116"/>
        <v>0</v>
      </c>
      <c r="K392" s="136">
        <f t="shared" si="116"/>
        <v>0</v>
      </c>
      <c r="L392" s="136">
        <f t="shared" si="116"/>
        <v>0</v>
      </c>
      <c r="M392" s="136">
        <f t="shared" si="116"/>
        <v>0</v>
      </c>
      <c r="N392" s="136">
        <f t="shared" si="116"/>
        <v>0</v>
      </c>
      <c r="O392" s="136">
        <f t="shared" si="116"/>
        <v>0</v>
      </c>
      <c r="P392" s="136">
        <f t="shared" si="116"/>
        <v>0</v>
      </c>
      <c r="Q392" s="136">
        <f t="shared" si="116"/>
        <v>0</v>
      </c>
      <c r="R392" s="136">
        <f t="shared" si="116"/>
        <v>0</v>
      </c>
      <c r="S392" s="136">
        <f t="shared" si="116"/>
        <v>0</v>
      </c>
      <c r="T392" s="136">
        <f t="shared" si="116"/>
        <v>0</v>
      </c>
      <c r="V392" s="137">
        <f t="shared" ref="V392:AH392" si="117">+SUM(V388:V391)</f>
        <v>0</v>
      </c>
      <c r="W392" s="137">
        <f t="shared" si="117"/>
        <v>0</v>
      </c>
      <c r="X392" s="137">
        <f t="shared" si="117"/>
        <v>0</v>
      </c>
      <c r="Y392" s="137">
        <f t="shared" si="117"/>
        <v>0</v>
      </c>
      <c r="Z392" s="137">
        <f t="shared" si="117"/>
        <v>0</v>
      </c>
      <c r="AA392" s="137">
        <f t="shared" si="117"/>
        <v>0</v>
      </c>
      <c r="AB392" s="137">
        <f t="shared" si="117"/>
        <v>0</v>
      </c>
      <c r="AC392" s="137">
        <f t="shared" si="117"/>
        <v>0</v>
      </c>
      <c r="AD392" s="137">
        <f t="shared" si="117"/>
        <v>0</v>
      </c>
      <c r="AE392" s="137">
        <f t="shared" si="117"/>
        <v>0</v>
      </c>
      <c r="AF392" s="137">
        <f t="shared" si="117"/>
        <v>0</v>
      </c>
      <c r="AG392" s="137">
        <f t="shared" si="117"/>
        <v>0</v>
      </c>
      <c r="AH392" s="137">
        <f t="shared" si="117"/>
        <v>0</v>
      </c>
    </row>
    <row r="393" spans="1:37" outlineLevel="1" x14ac:dyDescent="0.25">
      <c r="C393" s="135"/>
      <c r="D393" s="214"/>
      <c r="E393" s="214"/>
      <c r="F393" s="178"/>
      <c r="G393" s="178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</row>
    <row r="394" spans="1:37" outlineLevel="1" x14ac:dyDescent="0.25">
      <c r="D394" s="214"/>
      <c r="E394" s="214"/>
      <c r="F394" s="178"/>
      <c r="G394" s="17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  <c r="V394" s="149"/>
      <c r="W394" s="149"/>
      <c r="X394" s="149"/>
      <c r="Y394" s="149"/>
      <c r="Z394" s="149"/>
      <c r="AA394" s="149"/>
      <c r="AB394" s="149"/>
      <c r="AC394" s="149"/>
      <c r="AD394" s="149"/>
      <c r="AE394" s="149"/>
      <c r="AF394" s="149"/>
      <c r="AG394" s="149"/>
      <c r="AH394" s="149"/>
    </row>
    <row r="395" spans="1:37" s="7" customFormat="1" x14ac:dyDescent="0.25">
      <c r="B395" s="7" t="s">
        <v>827</v>
      </c>
      <c r="D395" s="214"/>
      <c r="E395" s="214"/>
      <c r="F395" s="178"/>
      <c r="G395" s="178"/>
      <c r="H395" s="144">
        <f>+H392</f>
        <v>0</v>
      </c>
      <c r="I395" s="144">
        <f t="shared" ref="I395:S395" si="118">+I392</f>
        <v>0</v>
      </c>
      <c r="J395" s="144">
        <f t="shared" si="118"/>
        <v>0</v>
      </c>
      <c r="K395" s="144">
        <f t="shared" si="118"/>
        <v>0</v>
      </c>
      <c r="L395" s="144">
        <f t="shared" si="118"/>
        <v>0</v>
      </c>
      <c r="M395" s="144">
        <f t="shared" si="118"/>
        <v>0</v>
      </c>
      <c r="N395" s="144">
        <f t="shared" si="118"/>
        <v>0</v>
      </c>
      <c r="O395" s="144">
        <f t="shared" si="118"/>
        <v>0</v>
      </c>
      <c r="P395" s="144">
        <f t="shared" si="118"/>
        <v>0</v>
      </c>
      <c r="Q395" s="144">
        <f t="shared" si="118"/>
        <v>0</v>
      </c>
      <c r="R395" s="144">
        <f t="shared" si="118"/>
        <v>0</v>
      </c>
      <c r="S395" s="144">
        <f t="shared" si="118"/>
        <v>0</v>
      </c>
      <c r="T395" s="129">
        <f t="shared" ref="T395" si="119">SUM(H395:S395)</f>
        <v>0</v>
      </c>
      <c r="U395" s="109"/>
      <c r="V395" s="145">
        <f t="shared" ref="V395:AG395" si="120">+V392</f>
        <v>0</v>
      </c>
      <c r="W395" s="145">
        <f t="shared" si="120"/>
        <v>0</v>
      </c>
      <c r="X395" s="145">
        <f t="shared" si="120"/>
        <v>0</v>
      </c>
      <c r="Y395" s="145">
        <f t="shared" si="120"/>
        <v>0</v>
      </c>
      <c r="Z395" s="145">
        <f t="shared" si="120"/>
        <v>0</v>
      </c>
      <c r="AA395" s="145">
        <f t="shared" si="120"/>
        <v>0</v>
      </c>
      <c r="AB395" s="145">
        <f t="shared" si="120"/>
        <v>0</v>
      </c>
      <c r="AC395" s="145">
        <f t="shared" si="120"/>
        <v>0</v>
      </c>
      <c r="AD395" s="145">
        <f t="shared" si="120"/>
        <v>0</v>
      </c>
      <c r="AE395" s="145">
        <f t="shared" si="120"/>
        <v>0</v>
      </c>
      <c r="AF395" s="145">
        <f t="shared" si="120"/>
        <v>0</v>
      </c>
      <c r="AG395" s="145">
        <f t="shared" si="120"/>
        <v>0</v>
      </c>
      <c r="AH395" s="145"/>
      <c r="AK395" s="215"/>
    </row>
    <row r="396" spans="1:37" s="7" customFormat="1" outlineLevel="1" x14ac:dyDescent="0.25">
      <c r="D396" s="214"/>
      <c r="E396" s="214"/>
      <c r="F396" s="178"/>
      <c r="G396" s="178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09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/>
      <c r="AH396" s="146"/>
      <c r="AK396" s="215"/>
    </row>
    <row r="397" spans="1:37" s="7" customFormat="1" outlineLevel="1" x14ac:dyDescent="0.25">
      <c r="D397" s="214"/>
      <c r="E397" s="214"/>
      <c r="F397" s="178"/>
      <c r="G397" s="178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09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H397" s="146"/>
      <c r="AK397" s="215"/>
    </row>
    <row r="398" spans="1:37" outlineLevel="1" x14ac:dyDescent="0.25">
      <c r="A398" s="103" t="s">
        <v>865</v>
      </c>
      <c r="B398" s="121" t="s">
        <v>829</v>
      </c>
      <c r="D398" s="214"/>
      <c r="E398" s="214"/>
      <c r="F398" s="178"/>
      <c r="G398" s="178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V398" s="105"/>
      <c r="W398" s="105"/>
      <c r="X398" s="105"/>
      <c r="Y398" s="105"/>
      <c r="Z398" s="105"/>
      <c r="AA398" s="105"/>
      <c r="AB398" s="105"/>
      <c r="AC398" s="105"/>
      <c r="AD398" s="105"/>
      <c r="AE398" s="105"/>
      <c r="AF398" s="105"/>
      <c r="AG398" s="105"/>
      <c r="AH398" s="105"/>
    </row>
    <row r="399" spans="1:37" outlineLevel="1" x14ac:dyDescent="0.25">
      <c r="A399" s="103" t="str">
        <f t="shared" ref="A399:A406" si="121">+$A$4&amp;$A$398&amp;B399</f>
        <v>VashonAccountingADJ-SB</v>
      </c>
      <c r="B399" s="103" t="s">
        <v>830</v>
      </c>
      <c r="C399" s="103" t="s">
        <v>831</v>
      </c>
      <c r="D399" s="214">
        <f>IFERROR(VLOOKUP(A399,#REF!,12,FALSE),0)</f>
        <v>0</v>
      </c>
      <c r="E399" s="214">
        <v>0</v>
      </c>
      <c r="F399" s="178"/>
      <c r="G399" s="178"/>
      <c r="H399" s="129">
        <v>0</v>
      </c>
      <c r="I399" s="129">
        <v>0</v>
      </c>
      <c r="J399" s="129">
        <v>0.03</v>
      </c>
      <c r="K399" s="129">
        <v>0</v>
      </c>
      <c r="L399" s="129">
        <v>0</v>
      </c>
      <c r="M399" s="129">
        <v>0.4</v>
      </c>
      <c r="N399" s="129">
        <v>0</v>
      </c>
      <c r="O399" s="129">
        <v>0</v>
      </c>
      <c r="P399" s="129">
        <v>0.4</v>
      </c>
      <c r="Q399" s="129">
        <v>0</v>
      </c>
      <c r="R399" s="129">
        <v>0</v>
      </c>
      <c r="S399" s="129">
        <v>0</v>
      </c>
      <c r="T399" s="129">
        <f t="shared" ref="T399:T406" si="122">SUM(H399:S399)</f>
        <v>0.83000000000000007</v>
      </c>
      <c r="V399" s="105">
        <f t="shared" ref="V399:AG406" si="123">+IFERROR(H399/$D399,0)</f>
        <v>0</v>
      </c>
      <c r="W399" s="105">
        <f t="shared" si="123"/>
        <v>0</v>
      </c>
      <c r="X399" s="105">
        <f t="shared" si="123"/>
        <v>0</v>
      </c>
      <c r="Y399" s="105">
        <f t="shared" si="123"/>
        <v>0</v>
      </c>
      <c r="Z399" s="105">
        <f t="shared" si="123"/>
        <v>0</v>
      </c>
      <c r="AA399" s="105">
        <f t="shared" si="123"/>
        <v>0</v>
      </c>
      <c r="AB399" s="105">
        <f t="shared" si="123"/>
        <v>0</v>
      </c>
      <c r="AC399" s="105">
        <f t="shared" si="123"/>
        <v>0</v>
      </c>
      <c r="AD399" s="105">
        <f t="shared" si="123"/>
        <v>0</v>
      </c>
      <c r="AE399" s="105">
        <f t="shared" si="123"/>
        <v>0</v>
      </c>
      <c r="AF399" s="105">
        <f t="shared" si="123"/>
        <v>0</v>
      </c>
      <c r="AG399" s="105">
        <f t="shared" si="123"/>
        <v>0</v>
      </c>
      <c r="AH399" s="105">
        <f t="shared" ref="AH399:AH406" si="124">+SUM(V399:AG399)/$AF$2</f>
        <v>0</v>
      </c>
    </row>
    <row r="400" spans="1:37" outlineLevel="1" x14ac:dyDescent="0.25">
      <c r="A400" s="103" t="str">
        <f t="shared" si="121"/>
        <v>VashonAccountingADJTAX</v>
      </c>
      <c r="B400" s="103" t="s">
        <v>832</v>
      </c>
      <c r="C400" s="103" t="s">
        <v>833</v>
      </c>
      <c r="D400" s="214">
        <f>IFERROR(VLOOKUP(A400,#REF!,12,FALSE),0)</f>
        <v>0</v>
      </c>
      <c r="E400" s="214">
        <v>0</v>
      </c>
      <c r="F400" s="178"/>
      <c r="G400" s="178"/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f t="shared" si="122"/>
        <v>0</v>
      </c>
      <c r="V400" s="105">
        <f t="shared" si="123"/>
        <v>0</v>
      </c>
      <c r="W400" s="105">
        <f t="shared" si="123"/>
        <v>0</v>
      </c>
      <c r="X400" s="105">
        <f t="shared" si="123"/>
        <v>0</v>
      </c>
      <c r="Y400" s="105">
        <f t="shared" si="123"/>
        <v>0</v>
      </c>
      <c r="Z400" s="105">
        <f t="shared" si="123"/>
        <v>0</v>
      </c>
      <c r="AA400" s="105">
        <f t="shared" si="123"/>
        <v>0</v>
      </c>
      <c r="AB400" s="105">
        <f t="shared" si="123"/>
        <v>0</v>
      </c>
      <c r="AC400" s="105">
        <f t="shared" si="123"/>
        <v>0</v>
      </c>
      <c r="AD400" s="105">
        <f t="shared" si="123"/>
        <v>0</v>
      </c>
      <c r="AE400" s="105">
        <f t="shared" si="123"/>
        <v>0</v>
      </c>
      <c r="AF400" s="105">
        <f t="shared" si="123"/>
        <v>0</v>
      </c>
      <c r="AG400" s="105">
        <f t="shared" si="123"/>
        <v>0</v>
      </c>
      <c r="AH400" s="105">
        <f t="shared" si="124"/>
        <v>0</v>
      </c>
    </row>
    <row r="401" spans="1:37" outlineLevel="1" x14ac:dyDescent="0.25">
      <c r="A401" s="103" t="str">
        <f t="shared" si="121"/>
        <v>VashonAccountingEMPLOYEE</v>
      </c>
      <c r="B401" s="103" t="s">
        <v>834</v>
      </c>
      <c r="C401" s="103" t="s">
        <v>835</v>
      </c>
      <c r="D401" s="214">
        <f>IFERROR(VLOOKUP(A401,#REF!,12,FALSE),0)</f>
        <v>0</v>
      </c>
      <c r="E401" s="214">
        <v>0</v>
      </c>
      <c r="F401" s="178"/>
      <c r="G401" s="178"/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f t="shared" si="122"/>
        <v>0</v>
      </c>
      <c r="V401" s="105">
        <f t="shared" si="123"/>
        <v>0</v>
      </c>
      <c r="W401" s="105">
        <f t="shared" si="123"/>
        <v>0</v>
      </c>
      <c r="X401" s="105">
        <f t="shared" si="123"/>
        <v>0</v>
      </c>
      <c r="Y401" s="105">
        <f t="shared" si="123"/>
        <v>0</v>
      </c>
      <c r="Z401" s="105">
        <f t="shared" si="123"/>
        <v>0</v>
      </c>
      <c r="AA401" s="105">
        <f t="shared" si="123"/>
        <v>0</v>
      </c>
      <c r="AB401" s="105">
        <f t="shared" si="123"/>
        <v>0</v>
      </c>
      <c r="AC401" s="105">
        <f t="shared" si="123"/>
        <v>0</v>
      </c>
      <c r="AD401" s="105">
        <f t="shared" si="123"/>
        <v>0</v>
      </c>
      <c r="AE401" s="105">
        <f t="shared" si="123"/>
        <v>0</v>
      </c>
      <c r="AF401" s="105">
        <f t="shared" si="123"/>
        <v>0</v>
      </c>
      <c r="AG401" s="105">
        <f t="shared" si="123"/>
        <v>0</v>
      </c>
      <c r="AH401" s="105">
        <f t="shared" si="124"/>
        <v>0</v>
      </c>
    </row>
    <row r="402" spans="1:37" outlineLevel="1" x14ac:dyDescent="0.25">
      <c r="A402" s="103" t="str">
        <f t="shared" si="121"/>
        <v>VashonAccountingFINCHG</v>
      </c>
      <c r="B402" s="103" t="s">
        <v>836</v>
      </c>
      <c r="C402" s="103" t="s">
        <v>837</v>
      </c>
      <c r="D402" s="214">
        <f>IFERROR(VLOOKUP(A402,#REF!,12,FALSE),0)</f>
        <v>0</v>
      </c>
      <c r="E402" s="214">
        <v>0</v>
      </c>
      <c r="F402" s="178"/>
      <c r="G402" s="178"/>
      <c r="H402" s="129">
        <v>89.35</v>
      </c>
      <c r="I402" s="129">
        <v>101.1</v>
      </c>
      <c r="J402" s="129">
        <v>89.29</v>
      </c>
      <c r="K402" s="129">
        <v>50.87</v>
      </c>
      <c r="L402" s="129">
        <v>83.7</v>
      </c>
      <c r="M402" s="129">
        <v>84.475000000000009</v>
      </c>
      <c r="N402" s="129">
        <v>79.77000000000001</v>
      </c>
      <c r="O402" s="129">
        <v>89.49</v>
      </c>
      <c r="P402" s="129">
        <v>54.53</v>
      </c>
      <c r="Q402" s="129">
        <v>105.01</v>
      </c>
      <c r="R402" s="129">
        <v>93.52000000000001</v>
      </c>
      <c r="S402" s="129">
        <v>67.875</v>
      </c>
      <c r="T402" s="129">
        <f t="shared" si="122"/>
        <v>988.98</v>
      </c>
      <c r="V402" s="105">
        <f t="shared" si="123"/>
        <v>0</v>
      </c>
      <c r="W402" s="105">
        <f t="shared" si="123"/>
        <v>0</v>
      </c>
      <c r="X402" s="105">
        <f t="shared" si="123"/>
        <v>0</v>
      </c>
      <c r="Y402" s="105">
        <f t="shared" si="123"/>
        <v>0</v>
      </c>
      <c r="Z402" s="105">
        <f t="shared" si="123"/>
        <v>0</v>
      </c>
      <c r="AA402" s="105">
        <f t="shared" si="123"/>
        <v>0</v>
      </c>
      <c r="AB402" s="105">
        <f t="shared" si="123"/>
        <v>0</v>
      </c>
      <c r="AC402" s="105">
        <f t="shared" si="123"/>
        <v>0</v>
      </c>
      <c r="AD402" s="105">
        <f t="shared" si="123"/>
        <v>0</v>
      </c>
      <c r="AE402" s="105">
        <f t="shared" si="123"/>
        <v>0</v>
      </c>
      <c r="AF402" s="105">
        <f t="shared" si="123"/>
        <v>0</v>
      </c>
      <c r="AG402" s="105">
        <f t="shared" si="123"/>
        <v>0</v>
      </c>
      <c r="AH402" s="105">
        <f t="shared" si="124"/>
        <v>0</v>
      </c>
    </row>
    <row r="403" spans="1:37" outlineLevel="1" x14ac:dyDescent="0.25">
      <c r="A403" s="103" t="str">
        <f t="shared" si="121"/>
        <v>VashonAccountingLEGAL-COM</v>
      </c>
      <c r="B403" s="103" t="s">
        <v>838</v>
      </c>
      <c r="C403" s="103" t="s">
        <v>839</v>
      </c>
      <c r="D403" s="214">
        <f>IFERROR(VLOOKUP(A403,#REF!,12,FALSE),0)</f>
        <v>0</v>
      </c>
      <c r="E403" s="214">
        <v>0</v>
      </c>
      <c r="F403" s="178"/>
      <c r="G403" s="178"/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f t="shared" si="122"/>
        <v>0</v>
      </c>
      <c r="V403" s="105">
        <f t="shared" si="123"/>
        <v>0</v>
      </c>
      <c r="W403" s="105">
        <f t="shared" si="123"/>
        <v>0</v>
      </c>
      <c r="X403" s="105">
        <f t="shared" si="123"/>
        <v>0</v>
      </c>
      <c r="Y403" s="105">
        <f t="shared" si="123"/>
        <v>0</v>
      </c>
      <c r="Z403" s="105">
        <f t="shared" si="123"/>
        <v>0</v>
      </c>
      <c r="AA403" s="105">
        <f t="shared" si="123"/>
        <v>0</v>
      </c>
      <c r="AB403" s="105">
        <f t="shared" si="123"/>
        <v>0</v>
      </c>
      <c r="AC403" s="105">
        <f t="shared" si="123"/>
        <v>0</v>
      </c>
      <c r="AD403" s="105">
        <f t="shared" si="123"/>
        <v>0</v>
      </c>
      <c r="AE403" s="105">
        <f t="shared" si="123"/>
        <v>0</v>
      </c>
      <c r="AF403" s="105">
        <f t="shared" si="123"/>
        <v>0</v>
      </c>
      <c r="AG403" s="105">
        <f t="shared" si="123"/>
        <v>0</v>
      </c>
      <c r="AH403" s="105">
        <f t="shared" si="124"/>
        <v>0</v>
      </c>
    </row>
    <row r="404" spans="1:37" outlineLevel="1" x14ac:dyDescent="0.25">
      <c r="A404" s="103" t="str">
        <f t="shared" si="121"/>
        <v>VashonAccountingNSF FEES</v>
      </c>
      <c r="B404" s="103" t="s">
        <v>840</v>
      </c>
      <c r="C404" s="103" t="s">
        <v>841</v>
      </c>
      <c r="D404" s="214">
        <f>IFERROR(VLOOKUP(A404,#REF!,12,FALSE),0)</f>
        <v>0</v>
      </c>
      <c r="E404" s="214">
        <v>28.08</v>
      </c>
      <c r="F404" s="178"/>
      <c r="G404" s="178">
        <v>50</v>
      </c>
      <c r="H404" s="129">
        <v>56.16</v>
      </c>
      <c r="I404" s="129">
        <v>0</v>
      </c>
      <c r="J404" s="129">
        <v>-28.08</v>
      </c>
      <c r="K404" s="129">
        <v>0</v>
      </c>
      <c r="L404" s="129">
        <v>28.08</v>
      </c>
      <c r="M404" s="129">
        <v>28.08</v>
      </c>
      <c r="N404" s="129">
        <v>0</v>
      </c>
      <c r="O404" s="129">
        <v>0</v>
      </c>
      <c r="P404" s="129">
        <v>0</v>
      </c>
      <c r="Q404" s="129">
        <v>28.08</v>
      </c>
      <c r="R404" s="129">
        <v>0</v>
      </c>
      <c r="S404" s="129">
        <v>0</v>
      </c>
      <c r="T404" s="129">
        <f t="shared" si="122"/>
        <v>112.32</v>
      </c>
      <c r="V404" s="105">
        <f t="shared" si="123"/>
        <v>0</v>
      </c>
      <c r="W404" s="105">
        <f t="shared" si="123"/>
        <v>0</v>
      </c>
      <c r="X404" s="105">
        <f t="shared" si="123"/>
        <v>0</v>
      </c>
      <c r="Y404" s="105">
        <f t="shared" si="123"/>
        <v>0</v>
      </c>
      <c r="Z404" s="105">
        <f t="shared" si="123"/>
        <v>0</v>
      </c>
      <c r="AA404" s="105">
        <f t="shared" si="123"/>
        <v>0</v>
      </c>
      <c r="AB404" s="105">
        <f t="shared" si="123"/>
        <v>0</v>
      </c>
      <c r="AC404" s="105">
        <f t="shared" si="123"/>
        <v>0</v>
      </c>
      <c r="AD404" s="105">
        <f t="shared" si="123"/>
        <v>0</v>
      </c>
      <c r="AE404" s="105">
        <f t="shared" si="123"/>
        <v>0</v>
      </c>
      <c r="AF404" s="105">
        <f t="shared" si="123"/>
        <v>0</v>
      </c>
      <c r="AG404" s="105">
        <f t="shared" si="123"/>
        <v>0</v>
      </c>
      <c r="AH404" s="105">
        <f t="shared" si="124"/>
        <v>0</v>
      </c>
    </row>
    <row r="405" spans="1:37" outlineLevel="1" x14ac:dyDescent="0.25">
      <c r="A405" s="103" t="str">
        <f t="shared" si="121"/>
        <v>VashonAccountingPO</v>
      </c>
      <c r="B405" s="103" t="s">
        <v>842</v>
      </c>
      <c r="C405" s="103" t="s">
        <v>843</v>
      </c>
      <c r="D405" s="214">
        <f>IFERROR(VLOOKUP(A405,#REF!,12,FALSE),0)</f>
        <v>0</v>
      </c>
      <c r="E405" s="214">
        <v>0</v>
      </c>
      <c r="F405" s="178"/>
      <c r="G405" s="178"/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f t="shared" si="122"/>
        <v>0</v>
      </c>
      <c r="V405" s="105">
        <f t="shared" si="123"/>
        <v>0</v>
      </c>
      <c r="W405" s="105">
        <f t="shared" si="123"/>
        <v>0</v>
      </c>
      <c r="X405" s="105">
        <f t="shared" si="123"/>
        <v>0</v>
      </c>
      <c r="Y405" s="105">
        <f t="shared" si="123"/>
        <v>0</v>
      </c>
      <c r="Z405" s="105">
        <f t="shared" si="123"/>
        <v>0</v>
      </c>
      <c r="AA405" s="105">
        <f t="shared" si="123"/>
        <v>0</v>
      </c>
      <c r="AB405" s="105">
        <f t="shared" si="123"/>
        <v>0</v>
      </c>
      <c r="AC405" s="105">
        <f t="shared" si="123"/>
        <v>0</v>
      </c>
      <c r="AD405" s="105">
        <f t="shared" si="123"/>
        <v>0</v>
      </c>
      <c r="AE405" s="105">
        <f t="shared" si="123"/>
        <v>0</v>
      </c>
      <c r="AF405" s="105">
        <f t="shared" si="123"/>
        <v>0</v>
      </c>
      <c r="AG405" s="105">
        <f t="shared" si="123"/>
        <v>0</v>
      </c>
      <c r="AH405" s="105">
        <f t="shared" si="124"/>
        <v>0</v>
      </c>
    </row>
    <row r="406" spans="1:37" outlineLevel="1" x14ac:dyDescent="0.25">
      <c r="A406" s="103" t="str">
        <f t="shared" si="121"/>
        <v>VashonAccountingSHOPSERVICE</v>
      </c>
      <c r="B406" s="103" t="s">
        <v>844</v>
      </c>
      <c r="C406" s="103" t="s">
        <v>845</v>
      </c>
      <c r="D406" s="214">
        <f>IFERROR(VLOOKUP(A406,#REF!,12,FALSE),0)</f>
        <v>0</v>
      </c>
      <c r="E406" s="214">
        <v>0</v>
      </c>
      <c r="F406" s="178"/>
      <c r="G406" s="178"/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f t="shared" si="122"/>
        <v>0</v>
      </c>
      <c r="V406" s="105">
        <f t="shared" si="123"/>
        <v>0</v>
      </c>
      <c r="W406" s="105">
        <f t="shared" si="123"/>
        <v>0</v>
      </c>
      <c r="X406" s="105">
        <f t="shared" si="123"/>
        <v>0</v>
      </c>
      <c r="Y406" s="105">
        <f t="shared" si="123"/>
        <v>0</v>
      </c>
      <c r="Z406" s="105">
        <f t="shared" si="123"/>
        <v>0</v>
      </c>
      <c r="AA406" s="105">
        <f t="shared" si="123"/>
        <v>0</v>
      </c>
      <c r="AB406" s="105">
        <f t="shared" si="123"/>
        <v>0</v>
      </c>
      <c r="AC406" s="105">
        <f t="shared" si="123"/>
        <v>0</v>
      </c>
      <c r="AD406" s="105">
        <f t="shared" si="123"/>
        <v>0</v>
      </c>
      <c r="AE406" s="105">
        <f t="shared" si="123"/>
        <v>0</v>
      </c>
      <c r="AF406" s="105">
        <f t="shared" si="123"/>
        <v>0</v>
      </c>
      <c r="AG406" s="105">
        <f t="shared" si="123"/>
        <v>0</v>
      </c>
      <c r="AH406" s="105">
        <f t="shared" si="124"/>
        <v>0</v>
      </c>
    </row>
    <row r="407" spans="1:37" outlineLevel="1" x14ac:dyDescent="0.25">
      <c r="D407" s="214"/>
      <c r="E407" s="214"/>
      <c r="F407" s="178"/>
      <c r="G407" s="178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V407" s="105"/>
      <c r="W407" s="105"/>
      <c r="X407" s="105"/>
      <c r="Y407" s="105"/>
      <c r="Z407" s="105"/>
      <c r="AA407" s="105"/>
      <c r="AB407" s="105"/>
      <c r="AC407" s="105"/>
      <c r="AD407" s="105"/>
      <c r="AE407" s="105"/>
      <c r="AF407" s="105"/>
      <c r="AG407" s="105"/>
      <c r="AH407" s="105"/>
    </row>
    <row r="408" spans="1:37" outlineLevel="1" x14ac:dyDescent="0.25">
      <c r="C408" s="135" t="s">
        <v>846</v>
      </c>
      <c r="D408" s="214"/>
      <c r="E408" s="214"/>
      <c r="F408" s="178"/>
      <c r="G408" s="178"/>
      <c r="H408" s="136">
        <f t="shared" ref="H408:T408" si="125">+SUM(H399:H407)</f>
        <v>145.51</v>
      </c>
      <c r="I408" s="136">
        <f t="shared" si="125"/>
        <v>101.1</v>
      </c>
      <c r="J408" s="136">
        <f t="shared" si="125"/>
        <v>61.240000000000009</v>
      </c>
      <c r="K408" s="136">
        <f t="shared" si="125"/>
        <v>50.87</v>
      </c>
      <c r="L408" s="136">
        <f t="shared" si="125"/>
        <v>111.78</v>
      </c>
      <c r="M408" s="136">
        <f t="shared" si="125"/>
        <v>112.95500000000001</v>
      </c>
      <c r="N408" s="136">
        <f t="shared" si="125"/>
        <v>79.77000000000001</v>
      </c>
      <c r="O408" s="136">
        <f t="shared" si="125"/>
        <v>89.49</v>
      </c>
      <c r="P408" s="136">
        <f t="shared" si="125"/>
        <v>54.93</v>
      </c>
      <c r="Q408" s="136">
        <f t="shared" si="125"/>
        <v>133.09</v>
      </c>
      <c r="R408" s="136">
        <f t="shared" si="125"/>
        <v>93.52000000000001</v>
      </c>
      <c r="S408" s="136">
        <f t="shared" si="125"/>
        <v>67.875</v>
      </c>
      <c r="T408" s="136">
        <f t="shared" si="125"/>
        <v>1102.1300000000001</v>
      </c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  <c r="AG408" s="137"/>
      <c r="AH408" s="137"/>
    </row>
    <row r="409" spans="1:37" outlineLevel="1" x14ac:dyDescent="0.25">
      <c r="C409" s="135"/>
      <c r="D409" s="214"/>
      <c r="E409" s="214"/>
      <c r="F409" s="178"/>
      <c r="G409" s="178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</row>
    <row r="410" spans="1:37" outlineLevel="1" x14ac:dyDescent="0.25">
      <c r="D410" s="214"/>
      <c r="E410" s="214"/>
      <c r="F410" s="178"/>
      <c r="G410" s="17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V410" s="149"/>
      <c r="W410" s="149"/>
      <c r="X410" s="149"/>
      <c r="Y410" s="149"/>
      <c r="Z410" s="149"/>
      <c r="AA410" s="149"/>
      <c r="AB410" s="149"/>
      <c r="AC410" s="149"/>
      <c r="AD410" s="149"/>
      <c r="AE410" s="149"/>
      <c r="AF410" s="149"/>
      <c r="AG410" s="149"/>
      <c r="AH410" s="149"/>
    </row>
    <row r="411" spans="1:37" s="7" customFormat="1" x14ac:dyDescent="0.25">
      <c r="B411" s="7" t="s">
        <v>847</v>
      </c>
      <c r="D411" s="214"/>
      <c r="E411" s="214"/>
      <c r="F411" s="178"/>
      <c r="G411" s="178"/>
      <c r="H411" s="144">
        <f>+H408</f>
        <v>145.51</v>
      </c>
      <c r="I411" s="144">
        <f t="shared" ref="I411:S411" si="126">+I408</f>
        <v>101.1</v>
      </c>
      <c r="J411" s="144">
        <f t="shared" si="126"/>
        <v>61.240000000000009</v>
      </c>
      <c r="K411" s="144">
        <f t="shared" si="126"/>
        <v>50.87</v>
      </c>
      <c r="L411" s="144">
        <f t="shared" si="126"/>
        <v>111.78</v>
      </c>
      <c r="M411" s="144">
        <f t="shared" si="126"/>
        <v>112.95500000000001</v>
      </c>
      <c r="N411" s="144">
        <f t="shared" si="126"/>
        <v>79.77000000000001</v>
      </c>
      <c r="O411" s="144">
        <f t="shared" si="126"/>
        <v>89.49</v>
      </c>
      <c r="P411" s="144">
        <f t="shared" si="126"/>
        <v>54.93</v>
      </c>
      <c r="Q411" s="144">
        <f t="shared" si="126"/>
        <v>133.09</v>
      </c>
      <c r="R411" s="144">
        <f t="shared" si="126"/>
        <v>93.52000000000001</v>
      </c>
      <c r="S411" s="144">
        <f t="shared" si="126"/>
        <v>67.875</v>
      </c>
      <c r="T411" s="129">
        <f t="shared" ref="T411" si="127">SUM(H411:S411)</f>
        <v>1102.1300000000001</v>
      </c>
      <c r="U411" s="109"/>
      <c r="V411" s="145">
        <f>+V408</f>
        <v>0</v>
      </c>
      <c r="W411" s="145">
        <f t="shared" ref="W411" si="128">+W408</f>
        <v>0</v>
      </c>
      <c r="X411" s="105">
        <f>+IFERROR(J411/$E411,0)</f>
        <v>0</v>
      </c>
      <c r="Y411" s="105">
        <f t="shared" ref="Y411:AG411" si="129">+IFERROR(K411/$E411,0)</f>
        <v>0</v>
      </c>
      <c r="Z411" s="105">
        <f t="shared" si="129"/>
        <v>0</v>
      </c>
      <c r="AA411" s="105">
        <f t="shared" si="129"/>
        <v>0</v>
      </c>
      <c r="AB411" s="105">
        <f t="shared" si="129"/>
        <v>0</v>
      </c>
      <c r="AC411" s="105">
        <f t="shared" si="129"/>
        <v>0</v>
      </c>
      <c r="AD411" s="105">
        <f t="shared" si="129"/>
        <v>0</v>
      </c>
      <c r="AE411" s="105">
        <f t="shared" si="129"/>
        <v>0</v>
      </c>
      <c r="AF411" s="105">
        <f t="shared" si="129"/>
        <v>0</v>
      </c>
      <c r="AG411" s="105">
        <f t="shared" si="129"/>
        <v>0</v>
      </c>
      <c r="AH411" s="105">
        <f t="shared" ref="AH411" si="130">+SUM(V411:AG411)/$AF$2</f>
        <v>0</v>
      </c>
      <c r="AK411" s="215"/>
    </row>
    <row r="412" spans="1:37" s="7" customFormat="1" x14ac:dyDescent="0.25">
      <c r="D412" s="178"/>
      <c r="E412" s="178"/>
      <c r="F412" s="178"/>
      <c r="G412" s="178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1"/>
      <c r="S412" s="151"/>
      <c r="T412" s="151"/>
      <c r="U412" s="109"/>
      <c r="V412" s="152"/>
      <c r="W412" s="152"/>
      <c r="X412" s="152"/>
      <c r="Y412" s="152"/>
      <c r="Z412" s="152"/>
      <c r="AA412" s="152"/>
      <c r="AB412" s="152"/>
      <c r="AC412" s="152"/>
      <c r="AD412" s="152"/>
      <c r="AE412" s="152"/>
      <c r="AF412" s="152"/>
      <c r="AG412" s="152"/>
      <c r="AH412" s="152"/>
      <c r="AK412" s="215"/>
    </row>
    <row r="413" spans="1:37" x14ac:dyDescent="0.25">
      <c r="D413" s="178"/>
      <c r="E413" s="178"/>
      <c r="F413" s="178"/>
      <c r="G413" s="17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53"/>
      <c r="S413" s="153"/>
      <c r="T413" s="153"/>
      <c r="V413" s="105"/>
      <c r="W413" s="105"/>
      <c r="X413" s="105"/>
      <c r="Y413" s="105"/>
      <c r="Z413" s="105"/>
      <c r="AA413" s="105"/>
      <c r="AB413" s="105"/>
      <c r="AC413" s="105"/>
      <c r="AD413" s="105"/>
      <c r="AE413" s="105"/>
      <c r="AF413" s="105"/>
      <c r="AG413" s="105"/>
      <c r="AH413" s="105"/>
    </row>
    <row r="414" spans="1:37" s="7" customFormat="1" ht="15.75" thickBot="1" x14ac:dyDescent="0.3">
      <c r="B414" s="7" t="s">
        <v>848</v>
      </c>
      <c r="D414" s="178"/>
      <c r="E414" s="178"/>
      <c r="F414" s="178"/>
      <c r="G414" s="178"/>
      <c r="H414" s="154">
        <f t="shared" ref="H414:T414" si="131">+H97+H287+H384+H395+H411</f>
        <v>128828.20999999999</v>
      </c>
      <c r="I414" s="154">
        <f t="shared" si="131"/>
        <v>128829.50999999998</v>
      </c>
      <c r="J414" s="154">
        <f t="shared" si="131"/>
        <v>127663.93500000001</v>
      </c>
      <c r="K414" s="154">
        <f t="shared" si="131"/>
        <v>127609.33499999999</v>
      </c>
      <c r="L414" s="154">
        <f t="shared" si="131"/>
        <v>130897.25499999999</v>
      </c>
      <c r="M414" s="154">
        <f t="shared" si="131"/>
        <v>128805.965</v>
      </c>
      <c r="N414" s="154">
        <f t="shared" si="131"/>
        <v>139803.05499999999</v>
      </c>
      <c r="O414" s="154">
        <f t="shared" si="131"/>
        <v>135607.73999999996</v>
      </c>
      <c r="P414" s="154">
        <f t="shared" si="131"/>
        <v>133867.875</v>
      </c>
      <c r="Q414" s="154">
        <f t="shared" si="131"/>
        <v>127948.28499999999</v>
      </c>
      <c r="R414" s="154">
        <f t="shared" si="131"/>
        <v>123458.95</v>
      </c>
      <c r="S414" s="154">
        <f t="shared" si="131"/>
        <v>125782.72</v>
      </c>
      <c r="T414" s="154">
        <f t="shared" si="131"/>
        <v>1559102.835</v>
      </c>
      <c r="U414" s="109"/>
      <c r="V414" s="155">
        <f t="shared" ref="V414:AH414" si="132">+V97+V287+V384+V395+V411</f>
        <v>4703.6014136137856</v>
      </c>
      <c r="W414" s="155">
        <f t="shared" si="132"/>
        <v>4727.9328881216588</v>
      </c>
      <c r="X414" s="155">
        <f t="shared" si="132"/>
        <v>4397.5767040138189</v>
      </c>
      <c r="Y414" s="155">
        <f t="shared" si="132"/>
        <v>4397.5286850610328</v>
      </c>
      <c r="Z414" s="155">
        <f t="shared" si="132"/>
        <v>4453.6296097071154</v>
      </c>
      <c r="AA414" s="155">
        <f t="shared" si="132"/>
        <v>4477.1533379419416</v>
      </c>
      <c r="AB414" s="155">
        <f t="shared" si="132"/>
        <v>4554.3903468296885</v>
      </c>
      <c r="AC414" s="155">
        <f t="shared" si="132"/>
        <v>4543.9577716851454</v>
      </c>
      <c r="AD414" s="155">
        <f t="shared" si="132"/>
        <v>4560.967694041673</v>
      </c>
      <c r="AE414" s="155">
        <f t="shared" si="132"/>
        <v>4329.9014257303588</v>
      </c>
      <c r="AF414" s="155">
        <f t="shared" si="132"/>
        <v>4299.8013131944654</v>
      </c>
      <c r="AG414" s="155">
        <f t="shared" si="132"/>
        <v>4313.1729617061519</v>
      </c>
      <c r="AH414" s="155">
        <f t="shared" si="132"/>
        <v>0</v>
      </c>
      <c r="AK414" s="215"/>
    </row>
    <row r="415" spans="1:37" s="7" customFormat="1" ht="15.75" thickTop="1" x14ac:dyDescent="0.25">
      <c r="D415" s="178"/>
      <c r="E415" s="178"/>
      <c r="F415" s="178"/>
      <c r="G415" s="178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1"/>
      <c r="S415" s="151"/>
      <c r="T415" s="151"/>
      <c r="U415" s="109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  <c r="AG415" s="146"/>
      <c r="AH415" s="146"/>
      <c r="AK415" s="215"/>
    </row>
    <row r="416" spans="1:37" s="7" customFormat="1" outlineLevel="1" x14ac:dyDescent="0.25">
      <c r="D416" s="180"/>
      <c r="E416" s="180"/>
      <c r="F416" s="180"/>
      <c r="G416" s="218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09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G416" s="146"/>
      <c r="AH416" s="146"/>
      <c r="AK416" s="215"/>
    </row>
    <row r="417" spans="4:34" outlineLevel="1" x14ac:dyDescent="0.25">
      <c r="D417" s="167"/>
      <c r="E417" s="167"/>
      <c r="F417" s="167"/>
      <c r="G417" s="21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  <c r="AG417" s="105"/>
      <c r="AH417" s="105"/>
    </row>
    <row r="418" spans="4:34" outlineLevel="1" x14ac:dyDescent="0.25">
      <c r="D418" s="167"/>
      <c r="E418" s="167"/>
      <c r="F418" s="167"/>
      <c r="G418" s="21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  <c r="AG418" s="105"/>
      <c r="AH418" s="105"/>
    </row>
    <row r="419" spans="4:34" outlineLevel="1" x14ac:dyDescent="0.25">
      <c r="D419" s="167"/>
      <c r="E419" s="167"/>
      <c r="F419" s="167"/>
      <c r="G419" s="21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  <c r="AG419" s="105"/>
      <c r="AH419" s="105"/>
    </row>
    <row r="420" spans="4:34" outlineLevel="1" x14ac:dyDescent="0.25">
      <c r="D420" s="167"/>
      <c r="E420" s="167"/>
      <c r="F420" s="167"/>
      <c r="G420" s="21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  <c r="AG420" s="105"/>
      <c r="AH420" s="105"/>
    </row>
    <row r="421" spans="4:34" outlineLevel="1" x14ac:dyDescent="0.25">
      <c r="D421" s="167"/>
      <c r="E421" s="167"/>
      <c r="F421" s="167"/>
      <c r="G421" s="21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  <c r="AG421" s="105"/>
      <c r="AH421" s="105"/>
    </row>
    <row r="422" spans="4:34" outlineLevel="1" x14ac:dyDescent="0.25">
      <c r="D422" s="167"/>
      <c r="E422" s="167"/>
      <c r="F422" s="167"/>
      <c r="G422" s="21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  <c r="AG422" s="105"/>
      <c r="AH422" s="105"/>
    </row>
    <row r="423" spans="4:34" outlineLevel="1" x14ac:dyDescent="0.25">
      <c r="D423" s="167"/>
      <c r="E423" s="167"/>
      <c r="F423" s="167"/>
      <c r="G423" s="21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  <c r="AG423" s="105"/>
      <c r="AH423" s="105"/>
    </row>
    <row r="424" spans="4:34" outlineLevel="1" x14ac:dyDescent="0.25">
      <c r="D424" s="167"/>
      <c r="E424" s="167"/>
      <c r="F424" s="167"/>
      <c r="G424" s="21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  <c r="AG424" s="105"/>
      <c r="AH424" s="105"/>
    </row>
    <row r="425" spans="4:34" outlineLevel="1" x14ac:dyDescent="0.25">
      <c r="D425" s="167"/>
      <c r="E425" s="167"/>
      <c r="F425" s="167"/>
      <c r="G425" s="21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  <c r="AG425" s="105"/>
      <c r="AH425" s="105"/>
    </row>
    <row r="426" spans="4:34" outlineLevel="1" x14ac:dyDescent="0.25">
      <c r="D426" s="167"/>
      <c r="E426" s="167"/>
      <c r="F426" s="167"/>
      <c r="G426" s="21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  <c r="AG426" s="105"/>
      <c r="AH426" s="105"/>
    </row>
    <row r="427" spans="4:34" outlineLevel="1" x14ac:dyDescent="0.25">
      <c r="D427" s="167"/>
      <c r="E427" s="167"/>
      <c r="F427" s="167"/>
      <c r="G427" s="21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  <c r="AG427" s="105"/>
      <c r="AH427" s="105"/>
    </row>
    <row r="428" spans="4:34" outlineLevel="1" x14ac:dyDescent="0.25">
      <c r="D428" s="167"/>
      <c r="E428" s="167"/>
      <c r="F428" s="167"/>
      <c r="G428" s="219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59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  <c r="AG428" s="105"/>
      <c r="AH428" s="105"/>
    </row>
    <row r="429" spans="4:34" x14ac:dyDescent="0.25">
      <c r="D429" s="167"/>
      <c r="E429" s="167"/>
      <c r="F429" s="167"/>
      <c r="G429" s="219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  <c r="AG429" s="105"/>
      <c r="AH429" s="105"/>
    </row>
    <row r="430" spans="4:34" x14ac:dyDescent="0.25">
      <c r="H430" s="149"/>
      <c r="I430" s="149"/>
      <c r="J430" s="149"/>
      <c r="K430" s="149"/>
      <c r="L430" s="149"/>
      <c r="M430" s="149"/>
      <c r="N430" s="149"/>
      <c r="O430" s="149"/>
      <c r="P430" s="149"/>
      <c r="Q430" s="149"/>
      <c r="R430" s="105"/>
      <c r="S430" s="105"/>
      <c r="T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  <c r="AG430" s="105"/>
      <c r="AH430" s="105"/>
    </row>
    <row r="431" spans="4:34" x14ac:dyDescent="0.25">
      <c r="R431" s="105"/>
      <c r="S431" s="105"/>
      <c r="T431" s="105"/>
    </row>
    <row r="432" spans="4:34" x14ac:dyDescent="0.25">
      <c r="R432" s="105"/>
      <c r="S432" s="105"/>
      <c r="T432" s="105"/>
    </row>
    <row r="433" spans="18:20" x14ac:dyDescent="0.25">
      <c r="R433" s="105"/>
      <c r="S433" s="105"/>
      <c r="T433" s="105"/>
    </row>
    <row r="434" spans="18:20" x14ac:dyDescent="0.25">
      <c r="R434" s="105"/>
      <c r="S434" s="105"/>
      <c r="T434" s="105"/>
    </row>
    <row r="435" spans="18:20" x14ac:dyDescent="0.25">
      <c r="R435" s="105"/>
      <c r="S435" s="105"/>
      <c r="T435" s="105"/>
    </row>
    <row r="436" spans="18:20" x14ac:dyDescent="0.25">
      <c r="R436" s="105"/>
      <c r="S436" s="105"/>
      <c r="T436" s="105"/>
    </row>
    <row r="437" spans="18:20" x14ac:dyDescent="0.25">
      <c r="R437" s="105"/>
      <c r="S437" s="105"/>
      <c r="T437" s="105"/>
    </row>
    <row r="438" spans="18:20" x14ac:dyDescent="0.25">
      <c r="R438" s="105"/>
      <c r="S438" s="105"/>
      <c r="T438" s="105"/>
    </row>
  </sheetData>
  <autoFilter ref="A5:AL438" xr:uid="{00000000-0001-0000-1100-000000000000}"/>
  <mergeCells count="1">
    <mergeCell ref="V4:AG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A0C3C-AA1A-4A5B-B075-E5F3EC757BE5}">
  <dimension ref="A1:R31"/>
  <sheetViews>
    <sheetView showGridLines="0" zoomScaleNormal="100" workbookViewId="0">
      <selection activeCell="J31" sqref="J31"/>
    </sheetView>
  </sheetViews>
  <sheetFormatPr defaultColWidth="9" defaultRowHeight="15" outlineLevelCol="1" x14ac:dyDescent="0.25"/>
  <cols>
    <col min="1" max="1" width="9" style="36"/>
    <col min="2" max="2" width="9" style="8"/>
    <col min="3" max="3" width="12.375" style="9" customWidth="1"/>
    <col min="4" max="4" width="3.75" style="5" customWidth="1"/>
    <col min="5" max="15" width="12.375" style="9" customWidth="1" outlineLevel="1"/>
    <col min="16" max="16" width="14.125" style="4" bestFit="1" customWidth="1"/>
    <col min="17" max="17" width="3.75" style="5" customWidth="1"/>
    <col min="18" max="18" width="11.5" style="4" bestFit="1" customWidth="1"/>
    <col min="19" max="16384" width="9" style="9"/>
  </cols>
  <sheetData>
    <row r="1" spans="1:18" x14ac:dyDescent="0.25">
      <c r="A1" s="1" t="s">
        <v>40</v>
      </c>
    </row>
    <row r="2" spans="1:18" x14ac:dyDescent="0.25">
      <c r="A2" s="7" t="s">
        <v>1</v>
      </c>
      <c r="D2" s="90"/>
      <c r="E2" s="63"/>
    </row>
    <row r="3" spans="1:18" x14ac:dyDescent="0.25">
      <c r="P3" s="19" t="s">
        <v>41</v>
      </c>
    </row>
    <row r="4" spans="1:18" s="10" customFormat="1" x14ac:dyDescent="0.25">
      <c r="A4" s="1"/>
      <c r="C4" s="19" t="s">
        <v>42</v>
      </c>
      <c r="D4" s="92"/>
      <c r="E4" s="19" t="s">
        <v>6</v>
      </c>
      <c r="F4" s="19" t="s">
        <v>7</v>
      </c>
      <c r="G4" s="19" t="s">
        <v>8</v>
      </c>
      <c r="H4" s="19" t="s">
        <v>9</v>
      </c>
      <c r="I4" s="19" t="s">
        <v>10</v>
      </c>
      <c r="J4" s="19" t="s">
        <v>11</v>
      </c>
      <c r="K4" s="19" t="s">
        <v>12</v>
      </c>
      <c r="L4" s="19" t="s">
        <v>13</v>
      </c>
      <c r="M4" s="19" t="s">
        <v>14</v>
      </c>
      <c r="N4" s="19" t="s">
        <v>15</v>
      </c>
      <c r="O4" s="19" t="s">
        <v>5</v>
      </c>
      <c r="P4" s="19" t="s">
        <v>43</v>
      </c>
      <c r="Q4" s="92"/>
      <c r="R4" s="19" t="s">
        <v>39</v>
      </c>
    </row>
    <row r="5" spans="1:18" x14ac:dyDescent="0.25">
      <c r="A5" s="1" t="s">
        <v>20</v>
      </c>
      <c r="B5" s="9"/>
      <c r="P5" s="4">
        <f>SUM(E5:O5)</f>
        <v>0</v>
      </c>
    </row>
    <row r="6" spans="1:18" x14ac:dyDescent="0.25">
      <c r="B6" s="8" t="s">
        <v>21</v>
      </c>
      <c r="C6" s="63">
        <f>+'Murrey''s American G-9 Reg.'!AG77</f>
        <v>68252.256751051158</v>
      </c>
      <c r="D6" s="90"/>
      <c r="E6" s="63">
        <f>+BonneyLake!AF75</f>
        <v>6834.3166694803786</v>
      </c>
      <c r="F6" s="63">
        <f>+Buckley!AF80</f>
        <v>1866.8690983251201</v>
      </c>
      <c r="G6" s="63">
        <v>251</v>
      </c>
      <c r="H6" s="63">
        <f>+Milton!AF75</f>
        <v>2023.491464450015</v>
      </c>
      <c r="I6" s="63">
        <f>+Orting!AF74</f>
        <v>2875.500645818202</v>
      </c>
      <c r="J6" s="63">
        <f>+'DM-PIER'!AF72</f>
        <v>0</v>
      </c>
      <c r="K6" s="63">
        <f>+Puyallup!AG74</f>
        <v>11360.559533554433</v>
      </c>
      <c r="L6" s="63">
        <f>+'SOUTH PRAIRIE'!AF55</f>
        <v>94.733057903362166</v>
      </c>
      <c r="M6" s="63">
        <f>+SUMNER!AF76</f>
        <v>2940.479156217049</v>
      </c>
      <c r="N6" s="63">
        <f>+RUSTON!AF72</f>
        <v>358.07679621491815</v>
      </c>
      <c r="O6" s="63">
        <f>+Vashon!AH72</f>
        <v>2602.4594691247476</v>
      </c>
      <c r="P6" s="33">
        <f>SUM(E6:N6)</f>
        <v>28605.026421963481</v>
      </c>
      <c r="Q6" s="90"/>
      <c r="R6" s="33">
        <f>+C6+P6+O6</f>
        <v>99459.74264213939</v>
      </c>
    </row>
    <row r="7" spans="1:18" ht="15" customHeight="1" x14ac:dyDescent="0.25">
      <c r="B7" s="8" t="s">
        <v>22</v>
      </c>
      <c r="C7" s="63">
        <f>+'Murrey''s American G-9 Reg.'!AG89</f>
        <v>67878.026895943563</v>
      </c>
      <c r="D7" s="90"/>
      <c r="E7" s="63">
        <f>+BonneyLake!AF76</f>
        <v>6820.1404893160534</v>
      </c>
      <c r="F7" s="63">
        <f>+Buckley!AF81</f>
        <v>1862.7731794991425</v>
      </c>
      <c r="G7" s="63">
        <f>+G6</f>
        <v>251</v>
      </c>
      <c r="H7" s="63">
        <f>+Milton!AF76</f>
        <v>1820.2673953735693</v>
      </c>
      <c r="I7" s="63">
        <f>+Orting!AF75</f>
        <v>2867.7205555621781</v>
      </c>
      <c r="J7" s="63">
        <f>+'DM-PIER'!AF83</f>
        <v>0</v>
      </c>
      <c r="K7" s="63">
        <f>+Puyallup!AG75</f>
        <v>11280.482408078817</v>
      </c>
      <c r="L7" s="63">
        <v>0</v>
      </c>
      <c r="M7" s="63">
        <f>+SUMNER!AF77</f>
        <v>2929.9939243913336</v>
      </c>
      <c r="N7" s="63">
        <f>+RUSTON!AF73</f>
        <v>351.12656658384293</v>
      </c>
      <c r="O7" s="63">
        <f>+Vashon!AH83</f>
        <v>1626.6996709409734</v>
      </c>
      <c r="P7" s="33">
        <f t="shared" ref="P7:P8" si="0">SUM(E7:N7)</f>
        <v>28183.504518804933</v>
      </c>
      <c r="Q7" s="90"/>
      <c r="R7" s="33">
        <f t="shared" ref="R7:R8" si="1">+C7+P7+O7</f>
        <v>97688.231085689462</v>
      </c>
    </row>
    <row r="8" spans="1:18" x14ac:dyDescent="0.25">
      <c r="B8" s="8" t="s">
        <v>23</v>
      </c>
      <c r="C8" s="63">
        <f>+'Murrey''s American G-9 Reg.'!AG101+'Murrey''s American G-9 Reg.'!AG315</f>
        <v>42680.470577994427</v>
      </c>
      <c r="D8" s="90"/>
      <c r="E8" s="63">
        <f>+BonneyLake!AF97</f>
        <v>4877.7343122674292</v>
      </c>
      <c r="F8" s="63">
        <f>+Buckley!AF102</f>
        <v>1495.4895700298</v>
      </c>
      <c r="G8" s="63">
        <v>102</v>
      </c>
      <c r="H8" s="63">
        <f>+Milton!AF97</f>
        <v>1470.9792759180611</v>
      </c>
      <c r="I8" s="63">
        <f>+Orting!AF96</f>
        <v>2405.4036382792642</v>
      </c>
      <c r="J8" s="63">
        <f>+'DM-PIER'!AF94</f>
        <v>0</v>
      </c>
      <c r="K8" s="63">
        <f>+Puyallup!AG96</f>
        <v>8591.0749495589807</v>
      </c>
      <c r="L8" s="63">
        <v>0</v>
      </c>
      <c r="M8" s="63">
        <f>+SUMNER!AF98</f>
        <v>2214.6398780130944</v>
      </c>
      <c r="N8" s="63">
        <f>+RUSTON!AF95</f>
        <v>135.66563173236298</v>
      </c>
      <c r="O8" s="63">
        <f>+Vashon!AH94</f>
        <v>0</v>
      </c>
      <c r="P8" s="33">
        <f t="shared" si="0"/>
        <v>21292.987255798991</v>
      </c>
      <c r="Q8" s="90"/>
      <c r="R8" s="33">
        <f t="shared" si="1"/>
        <v>63973.457833793422</v>
      </c>
    </row>
    <row r="9" spans="1:18" x14ac:dyDescent="0.25">
      <c r="B9" s="44" t="s">
        <v>24</v>
      </c>
      <c r="C9" s="93">
        <f>SUM(C6:C8)</f>
        <v>178810.75422498916</v>
      </c>
      <c r="D9" s="90"/>
      <c r="E9" s="93">
        <f>SUM(E6:E8)</f>
        <v>18532.191471063859</v>
      </c>
      <c r="F9" s="93">
        <f t="shared" ref="F9:R9" si="2">SUM(F6:F8)</f>
        <v>5225.1318478540625</v>
      </c>
      <c r="G9" s="93">
        <f t="shared" si="2"/>
        <v>604</v>
      </c>
      <c r="H9" s="93">
        <f t="shared" si="2"/>
        <v>5314.7381357416452</v>
      </c>
      <c r="I9" s="93">
        <f t="shared" si="2"/>
        <v>8148.6248396596438</v>
      </c>
      <c r="J9" s="93">
        <f t="shared" si="2"/>
        <v>0</v>
      </c>
      <c r="K9" s="93">
        <f t="shared" si="2"/>
        <v>31232.116891192232</v>
      </c>
      <c r="L9" s="93">
        <f t="shared" si="2"/>
        <v>94.733057903362166</v>
      </c>
      <c r="M9" s="93">
        <f t="shared" si="2"/>
        <v>8085.1129586214774</v>
      </c>
      <c r="N9" s="93">
        <f t="shared" si="2"/>
        <v>844.86899453112403</v>
      </c>
      <c r="O9" s="93">
        <f t="shared" si="2"/>
        <v>4229.1591400657207</v>
      </c>
      <c r="P9" s="94">
        <f t="shared" si="2"/>
        <v>78081.518196567398</v>
      </c>
      <c r="Q9" s="90"/>
      <c r="R9" s="94">
        <f t="shared" si="2"/>
        <v>261121.43156162227</v>
      </c>
    </row>
    <row r="10" spans="1:18" x14ac:dyDescent="0.25">
      <c r="C10" s="57"/>
      <c r="D10" s="90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26"/>
      <c r="Q10" s="90"/>
      <c r="R10" s="26"/>
    </row>
    <row r="11" spans="1:18" x14ac:dyDescent="0.25">
      <c r="A11" s="1" t="s">
        <v>26</v>
      </c>
      <c r="B11" s="9"/>
      <c r="C11" s="63"/>
      <c r="D11" s="90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33"/>
      <c r="Q11" s="90"/>
      <c r="R11" s="33"/>
    </row>
    <row r="12" spans="1:18" x14ac:dyDescent="0.25">
      <c r="B12" s="8" t="s">
        <v>21</v>
      </c>
      <c r="C12" s="63">
        <f>+'Murrey''s American G-9 Reg.'!AG194</f>
        <v>1860.1782280055979</v>
      </c>
      <c r="D12" s="90"/>
      <c r="E12" s="63">
        <f>+BonneyLake!AF185</f>
        <v>209.9110403031718</v>
      </c>
      <c r="F12" s="63">
        <f>+Buckley!AF190</f>
        <v>116.56080005359794</v>
      </c>
      <c r="G12" s="63">
        <v>5</v>
      </c>
      <c r="H12" s="63">
        <f>+Milton!AF185</f>
        <v>126.902750451771</v>
      </c>
      <c r="I12" s="63">
        <f>+Orting!AF184</f>
        <v>66.629307583943969</v>
      </c>
      <c r="J12" s="63">
        <f>+'DM-PIER'!AF181</f>
        <v>0</v>
      </c>
      <c r="K12" s="63">
        <f>+Puyallup!AG190</f>
        <v>591.26381080041722</v>
      </c>
      <c r="L12" s="63">
        <f>+'SOUTH PRAIRIE'!AF164</f>
        <v>11.339997276078225</v>
      </c>
      <c r="M12" s="63">
        <f>+SUMNER!AF186</f>
        <v>486.61037497813606</v>
      </c>
      <c r="N12" s="63">
        <f>+RUSTON!AF185</f>
        <v>52.884969118008009</v>
      </c>
      <c r="O12" s="63">
        <f>+Vashon!AH182</f>
        <v>246.64643569655493</v>
      </c>
      <c r="P12" s="33">
        <f>SUM(E12:N12)</f>
        <v>1667.1030505651242</v>
      </c>
      <c r="Q12" s="90"/>
      <c r="R12" s="33">
        <f>+C12+P12+O12</f>
        <v>3773.9277142672768</v>
      </c>
    </row>
    <row r="13" spans="1:18" x14ac:dyDescent="0.25">
      <c r="B13" s="8" t="s">
        <v>22</v>
      </c>
      <c r="C13" s="63">
        <f>+'Murrey''s American G-9 Reg.'!AG233</f>
        <v>0</v>
      </c>
      <c r="D13" s="90"/>
      <c r="E13" s="63">
        <f>+BonneyLake!AF223</f>
        <v>0</v>
      </c>
      <c r="F13" s="63">
        <f>+Buckley!AF227</f>
        <v>0</v>
      </c>
      <c r="G13" s="63">
        <f>+CARBONADO!AF218</f>
        <v>0</v>
      </c>
      <c r="H13" s="63">
        <f>+Milton!AF222</f>
        <v>0</v>
      </c>
      <c r="I13" s="63">
        <f>+Orting!AF221</f>
        <v>0</v>
      </c>
      <c r="J13" s="63">
        <f>+'DM-PIER'!AF218</f>
        <v>0</v>
      </c>
      <c r="K13" s="63">
        <f>+Puyallup!AG227</f>
        <v>0</v>
      </c>
      <c r="L13" s="63">
        <v>0</v>
      </c>
      <c r="M13" s="63">
        <f>+SUMNER!AF223</f>
        <v>0</v>
      </c>
      <c r="N13" s="63">
        <f>+RUSTON!AF222</f>
        <v>0</v>
      </c>
      <c r="O13" s="63">
        <f>+Vashon!AH219</f>
        <v>0</v>
      </c>
      <c r="P13" s="33">
        <f t="shared" ref="P13:P15" si="3">SUM(E13:N13)</f>
        <v>0</v>
      </c>
      <c r="Q13" s="90"/>
      <c r="R13" s="33">
        <f t="shared" ref="R13:R15" si="4">+C13+P13+O13</f>
        <v>0</v>
      </c>
    </row>
    <row r="14" spans="1:18" x14ac:dyDescent="0.25">
      <c r="B14" s="8" t="s">
        <v>28</v>
      </c>
      <c r="C14" s="63">
        <f>+'Murrey''s American G-9 Reg.'!AG290</f>
        <v>3009.1862631130639</v>
      </c>
      <c r="D14" s="90"/>
      <c r="E14" s="63">
        <f>+BonneyLake!AF276</f>
        <v>4.1807944307944309</v>
      </c>
      <c r="F14" s="63">
        <f>+Buckley!AF280</f>
        <v>57.737760749254996</v>
      </c>
      <c r="G14" s="63">
        <f>+CARBONADO!AF271</f>
        <v>0</v>
      </c>
      <c r="H14" s="63">
        <f>+Milton!AF275</f>
        <v>0</v>
      </c>
      <c r="I14" s="63">
        <f>+Orting!AF274</f>
        <v>0</v>
      </c>
      <c r="J14" s="63">
        <f>+'DM-PIER'!AF271</f>
        <v>0</v>
      </c>
      <c r="K14" s="63">
        <f>+Puyallup!AG281</f>
        <v>145.30835204759353</v>
      </c>
      <c r="L14" s="63">
        <f>+'SOUTH PRAIRIE'!AF254</f>
        <v>0</v>
      </c>
      <c r="M14" s="63">
        <f>+SUMNER!AF276</f>
        <v>102.39518819269176</v>
      </c>
      <c r="N14" s="63">
        <f>+RUSTON!AF276</f>
        <v>5.2134821797585165</v>
      </c>
      <c r="O14" s="63">
        <f>+Vashon!AH272</f>
        <v>0</v>
      </c>
      <c r="P14" s="33">
        <f t="shared" si="3"/>
        <v>314.83557760009325</v>
      </c>
      <c r="Q14" s="90"/>
      <c r="R14" s="33">
        <f t="shared" si="4"/>
        <v>3324.021840713157</v>
      </c>
    </row>
    <row r="15" spans="1:18" x14ac:dyDescent="0.25">
      <c r="B15" s="8" t="s">
        <v>29</v>
      </c>
      <c r="C15" s="63">
        <f>'Murrey''s American G-9 Reg.'!AG312</f>
        <v>2384.5242242824988</v>
      </c>
      <c r="D15" s="90"/>
      <c r="E15" s="63">
        <f>+BonneyLake!AF288</f>
        <v>4.0155038759689923</v>
      </c>
      <c r="F15" s="63">
        <f>+Buckley!AF292</f>
        <v>0</v>
      </c>
      <c r="G15" s="63">
        <f>+CARBONADO!AF283</f>
        <v>0</v>
      </c>
      <c r="H15" s="63">
        <f>+Milton!AF287</f>
        <v>0</v>
      </c>
      <c r="I15" s="63">
        <f>+Orting!AF286</f>
        <v>11.025330982802958</v>
      </c>
      <c r="J15" s="63">
        <f>+'DM-PIER'!AF283</f>
        <v>0</v>
      </c>
      <c r="K15" s="63">
        <f>+Puyallup!AG293</f>
        <v>0</v>
      </c>
      <c r="L15" s="63">
        <f>+'SOUTH PRAIRIE'!AF266</f>
        <v>0</v>
      </c>
      <c r="M15" s="63">
        <f>+SUMNER!AF288</f>
        <v>14.250000000000002</v>
      </c>
      <c r="N15" s="63">
        <f>+RUSTON!AF288</f>
        <v>0</v>
      </c>
      <c r="O15" s="63">
        <f>+Vashon!AH284</f>
        <v>0</v>
      </c>
      <c r="P15" s="33">
        <f t="shared" si="3"/>
        <v>29.290834858771952</v>
      </c>
      <c r="Q15" s="90"/>
      <c r="R15" s="33">
        <f t="shared" si="4"/>
        <v>2413.8150591412709</v>
      </c>
    </row>
    <row r="16" spans="1:18" x14ac:dyDescent="0.25">
      <c r="B16" s="44" t="s">
        <v>31</v>
      </c>
      <c r="C16" s="93">
        <f>SUM(C12:C15)</f>
        <v>7253.8887154011609</v>
      </c>
      <c r="D16" s="90"/>
      <c r="E16" s="93">
        <f>SUM(E12:E15)</f>
        <v>218.10733860993523</v>
      </c>
      <c r="F16" s="93">
        <f t="shared" ref="F16:R16" si="5">SUM(F12:F15)</f>
        <v>174.29856080285293</v>
      </c>
      <c r="G16" s="93">
        <f t="shared" si="5"/>
        <v>5</v>
      </c>
      <c r="H16" s="93">
        <f t="shared" si="5"/>
        <v>126.902750451771</v>
      </c>
      <c r="I16" s="93">
        <f t="shared" si="5"/>
        <v>77.654638566746925</v>
      </c>
      <c r="J16" s="93">
        <f t="shared" si="5"/>
        <v>0</v>
      </c>
      <c r="K16" s="93">
        <f t="shared" si="5"/>
        <v>736.57216284801075</v>
      </c>
      <c r="L16" s="93">
        <f t="shared" si="5"/>
        <v>11.339997276078225</v>
      </c>
      <c r="M16" s="93">
        <f t="shared" si="5"/>
        <v>603.25556317082783</v>
      </c>
      <c r="N16" s="93">
        <f t="shared" si="5"/>
        <v>58.098451297766523</v>
      </c>
      <c r="O16" s="93">
        <f t="shared" si="5"/>
        <v>246.64643569655493</v>
      </c>
      <c r="P16" s="94">
        <f t="shared" si="5"/>
        <v>2011.2294630239894</v>
      </c>
      <c r="Q16" s="90"/>
      <c r="R16" s="94">
        <f t="shared" si="5"/>
        <v>9511.7646141217047</v>
      </c>
    </row>
    <row r="17" spans="1:18" x14ac:dyDescent="0.25">
      <c r="C17" s="57"/>
      <c r="D17" s="90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26"/>
      <c r="Q17" s="90"/>
      <c r="R17" s="26"/>
    </row>
    <row r="18" spans="1:18" x14ac:dyDescent="0.25">
      <c r="A18" s="1" t="s">
        <v>32</v>
      </c>
      <c r="B18" s="9"/>
      <c r="C18" s="63"/>
      <c r="D18" s="90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33"/>
      <c r="Q18" s="90"/>
      <c r="R18" s="33"/>
    </row>
    <row r="19" spans="1:18" x14ac:dyDescent="0.25">
      <c r="B19" s="8" t="s">
        <v>33</v>
      </c>
      <c r="C19" s="63">
        <v>436.3381416780382</v>
      </c>
      <c r="D19" s="90"/>
      <c r="E19" s="63">
        <v>27.42889848238659</v>
      </c>
      <c r="F19" s="63">
        <f>+Buckley!AF379</f>
        <v>0</v>
      </c>
      <c r="G19" s="63">
        <f>+CARBONADO!AF369</f>
        <v>0</v>
      </c>
      <c r="H19" s="63">
        <f>+Milton!AF373</f>
        <v>0</v>
      </c>
      <c r="I19" s="63">
        <f>+Orting!AF372</f>
        <v>0</v>
      </c>
      <c r="J19" s="63">
        <f>+'DM-PIER'!AF374</f>
        <v>0</v>
      </c>
      <c r="K19" s="63">
        <v>136.24541870107615</v>
      </c>
      <c r="L19" s="63">
        <f>+'SOUTH PRAIRIE'!AF352</f>
        <v>0</v>
      </c>
      <c r="M19" s="63">
        <f>+SUMNER!AF374</f>
        <v>0</v>
      </c>
      <c r="N19" s="63">
        <f>+RUSTON!AF374</f>
        <v>0</v>
      </c>
      <c r="O19" s="63">
        <f>+Vashon!AH372</f>
        <v>4.1622702082933998</v>
      </c>
      <c r="P19" s="33">
        <f>SUM(E19:N19)</f>
        <v>163.67431718346273</v>
      </c>
      <c r="Q19" s="90"/>
      <c r="R19" s="33">
        <f>+C19+P19+O19</f>
        <v>604.17472906979435</v>
      </c>
    </row>
    <row r="20" spans="1:18" x14ac:dyDescent="0.25">
      <c r="B20" s="8" t="s">
        <v>34</v>
      </c>
      <c r="C20" s="63">
        <f>+'Murrey''s American G-9 Reg.'!AG415</f>
        <v>0</v>
      </c>
      <c r="D20" s="90"/>
      <c r="E20" s="63">
        <f>+BonneyLake!AF385</f>
        <v>0</v>
      </c>
      <c r="F20" s="63">
        <f>+Buckley!AF388</f>
        <v>0</v>
      </c>
      <c r="G20" s="63">
        <f>+CARBONADO!AF378</f>
        <v>0</v>
      </c>
      <c r="H20" s="63">
        <f>+Milton!AF382</f>
        <v>0</v>
      </c>
      <c r="I20" s="63">
        <f>+Orting!AF381</f>
        <v>0</v>
      </c>
      <c r="J20" s="63">
        <f>+'DM-PIER'!AF383</f>
        <v>0</v>
      </c>
      <c r="K20" s="63">
        <f>+Puyallup!AG393</f>
        <v>0</v>
      </c>
      <c r="L20" s="63">
        <f>+'SOUTH PRAIRIE'!AF361</f>
        <v>0</v>
      </c>
      <c r="M20" s="63">
        <f>+SUMNER!AF383</f>
        <v>0</v>
      </c>
      <c r="N20" s="63">
        <v>0</v>
      </c>
      <c r="O20" s="63">
        <f>+Vashon!AH381</f>
        <v>0</v>
      </c>
      <c r="P20" s="33">
        <f>SUM(E20:N20)</f>
        <v>0</v>
      </c>
      <c r="Q20" s="90"/>
      <c r="R20" s="33">
        <f t="shared" ref="R20" si="6">+C20+P20+O20</f>
        <v>0</v>
      </c>
    </row>
    <row r="21" spans="1:18" x14ac:dyDescent="0.25">
      <c r="B21" s="44" t="s">
        <v>35</v>
      </c>
      <c r="C21" s="93">
        <f>SUM(C19:C20)</f>
        <v>436.3381416780382</v>
      </c>
      <c r="D21" s="90"/>
      <c r="E21" s="93">
        <f>SUM(E19:E20)</f>
        <v>27.42889848238659</v>
      </c>
      <c r="F21" s="93">
        <f t="shared" ref="F21:P21" si="7">SUM(F19:F20)</f>
        <v>0</v>
      </c>
      <c r="G21" s="93">
        <f t="shared" si="7"/>
        <v>0</v>
      </c>
      <c r="H21" s="93">
        <f t="shared" si="7"/>
        <v>0</v>
      </c>
      <c r="I21" s="93">
        <f t="shared" si="7"/>
        <v>0</v>
      </c>
      <c r="J21" s="93">
        <f t="shared" si="7"/>
        <v>0</v>
      </c>
      <c r="K21" s="93">
        <f t="shared" si="7"/>
        <v>136.24541870107615</v>
      </c>
      <c r="L21" s="93">
        <f t="shared" si="7"/>
        <v>0</v>
      </c>
      <c r="M21" s="93">
        <f t="shared" si="7"/>
        <v>0</v>
      </c>
      <c r="N21" s="93">
        <f t="shared" si="7"/>
        <v>0</v>
      </c>
      <c r="O21" s="93">
        <f t="shared" si="7"/>
        <v>4.1622702082933998</v>
      </c>
      <c r="P21" s="94">
        <f t="shared" si="7"/>
        <v>163.67431718346273</v>
      </c>
      <c r="Q21" s="90"/>
      <c r="R21" s="94">
        <f>SUM(R19:R20)</f>
        <v>604.17472906979435</v>
      </c>
    </row>
    <row r="22" spans="1:18" x14ac:dyDescent="0.25">
      <c r="C22" s="63"/>
      <c r="D22" s="90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33"/>
      <c r="Q22" s="90"/>
      <c r="R22" s="33"/>
    </row>
    <row r="23" spans="1:18" x14ac:dyDescent="0.25">
      <c r="B23" s="44" t="s">
        <v>44</v>
      </c>
      <c r="C23" s="93">
        <f>+'Murrey''s American G-9 Reg.'!AG429</f>
        <v>280.69589686374673</v>
      </c>
      <c r="D23" s="90"/>
      <c r="E23" s="93">
        <f>+BonneyLake!AF396</f>
        <v>0</v>
      </c>
      <c r="F23" s="93">
        <f>+Buckley!AF399</f>
        <v>0</v>
      </c>
      <c r="G23" s="93">
        <f>+CARBONADO!AF389</f>
        <v>0</v>
      </c>
      <c r="H23" s="93">
        <f>+Milton!AF393</f>
        <v>0</v>
      </c>
      <c r="I23" s="93">
        <f>+Orting!AF392</f>
        <v>0</v>
      </c>
      <c r="J23" s="93">
        <f>+'DM-PIER'!AF394</f>
        <v>0</v>
      </c>
      <c r="K23" s="93">
        <f>+Puyallup!AG404</f>
        <v>0</v>
      </c>
      <c r="L23" s="93">
        <f>+'SOUTH PRAIRIE'!AF372</f>
        <v>0</v>
      </c>
      <c r="M23" s="93">
        <f>+SUMNER!AF394</f>
        <v>0</v>
      </c>
      <c r="N23" s="93">
        <v>0</v>
      </c>
      <c r="O23" s="93">
        <f>+Vashon!AH392</f>
        <v>0</v>
      </c>
      <c r="P23" s="94">
        <f>SUM(E23:O23)</f>
        <v>0</v>
      </c>
      <c r="Q23" s="90"/>
      <c r="R23" s="94">
        <f>+C23+P23</f>
        <v>280.69589686374673</v>
      </c>
    </row>
    <row r="24" spans="1:18" x14ac:dyDescent="0.25">
      <c r="C24" s="63"/>
      <c r="D24" s="90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33"/>
      <c r="Q24" s="90"/>
      <c r="R24" s="33"/>
    </row>
    <row r="25" spans="1:18" x14ac:dyDescent="0.25">
      <c r="B25" s="44" t="s">
        <v>38</v>
      </c>
      <c r="C25" s="93">
        <f>+'Murrey''s American G-9 Reg.'!AG445</f>
        <v>0</v>
      </c>
      <c r="D25" s="90"/>
      <c r="E25" s="93">
        <f>+BonneyLake!AF412</f>
        <v>0</v>
      </c>
      <c r="F25" s="93">
        <f>+Buckley!AF416</f>
        <v>0</v>
      </c>
      <c r="G25" s="93">
        <f>+CARBONADO!AF406</f>
        <v>0</v>
      </c>
      <c r="H25" s="93">
        <f>+Milton!AF409</f>
        <v>0</v>
      </c>
      <c r="I25" s="93">
        <f>+Orting!AF408</f>
        <v>0</v>
      </c>
      <c r="J25" s="93">
        <f>+'DM-PIER'!AF410</f>
        <v>0</v>
      </c>
      <c r="K25" s="93">
        <f>+Puyallup!AG420</f>
        <v>0</v>
      </c>
      <c r="L25" s="93">
        <f>+'SOUTH PRAIRIE'!AF389</f>
        <v>0</v>
      </c>
      <c r="M25" s="93">
        <f>+SUMNER!AF410</f>
        <v>0</v>
      </c>
      <c r="N25" s="93"/>
      <c r="O25" s="93">
        <f>+Vashon!AH408</f>
        <v>0</v>
      </c>
      <c r="P25" s="94">
        <f>SUM(E25:O25)</f>
        <v>0</v>
      </c>
      <c r="Q25" s="90"/>
      <c r="R25" s="94">
        <f>+C25+P25</f>
        <v>0</v>
      </c>
    </row>
    <row r="26" spans="1:18" x14ac:dyDescent="0.25">
      <c r="C26" s="63"/>
      <c r="D26" s="90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33"/>
      <c r="Q26" s="90"/>
      <c r="R26" s="33"/>
    </row>
    <row r="27" spans="1:18" s="4" customFormat="1" ht="15.75" thickBot="1" x14ac:dyDescent="0.3">
      <c r="A27" s="1"/>
      <c r="B27" s="44" t="s">
        <v>39</v>
      </c>
      <c r="C27" s="81">
        <f>+C9+C16+C21+C23+C25</f>
        <v>186781.67697893211</v>
      </c>
      <c r="D27" s="95"/>
      <c r="E27" s="81">
        <f>+E9+E16+E21+E23+E25</f>
        <v>18777.727708156181</v>
      </c>
      <c r="F27" s="81">
        <f t="shared" ref="F27:P27" si="8">+F9+F16+F21+F23+F25</f>
        <v>5399.4304086569155</v>
      </c>
      <c r="G27" s="81">
        <f t="shared" si="8"/>
        <v>609</v>
      </c>
      <c r="H27" s="81">
        <f t="shared" si="8"/>
        <v>5441.640886193416</v>
      </c>
      <c r="I27" s="81">
        <f t="shared" si="8"/>
        <v>8226.27947822639</v>
      </c>
      <c r="J27" s="81">
        <f t="shared" si="8"/>
        <v>0</v>
      </c>
      <c r="K27" s="81">
        <f t="shared" si="8"/>
        <v>32104.934472741319</v>
      </c>
      <c r="L27" s="81">
        <f t="shared" si="8"/>
        <v>106.07305517944039</v>
      </c>
      <c r="M27" s="81">
        <f t="shared" si="8"/>
        <v>8688.3685217923048</v>
      </c>
      <c r="N27" s="81">
        <f t="shared" si="8"/>
        <v>902.9674458288905</v>
      </c>
      <c r="O27" s="81">
        <f t="shared" si="8"/>
        <v>4479.9678459705692</v>
      </c>
      <c r="P27" s="81">
        <f t="shared" si="8"/>
        <v>80256.421976774858</v>
      </c>
      <c r="Q27" s="95"/>
      <c r="R27" s="81">
        <f>+C27+P27</f>
        <v>267038.09895570698</v>
      </c>
    </row>
    <row r="28" spans="1:18" ht="15.75" thickTop="1" x14ac:dyDescent="0.25">
      <c r="C28" s="63"/>
      <c r="D28" s="90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33"/>
      <c r="Q28" s="90"/>
      <c r="R28" s="33"/>
    </row>
    <row r="29" spans="1:18" x14ac:dyDescent="0.25">
      <c r="C29" s="63"/>
      <c r="D29" s="90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33"/>
      <c r="Q29" s="90"/>
      <c r="R29" s="33"/>
    </row>
    <row r="30" spans="1:18" x14ac:dyDescent="0.25">
      <c r="C30" s="63"/>
      <c r="D30" s="90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33"/>
      <c r="Q30" s="90"/>
      <c r="R30" s="33"/>
    </row>
    <row r="31" spans="1:18" x14ac:dyDescent="0.25">
      <c r="C31" s="63"/>
      <c r="D31" s="90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33"/>
      <c r="Q31" s="90"/>
      <c r="R31" s="33"/>
    </row>
  </sheetData>
  <pageMargins left="0.7" right="0.7" top="0.75" bottom="0.75" header="0.3" footer="0.3"/>
  <pageSetup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4E548-F6E9-4EFC-B566-7095BABC83D0}">
  <dimension ref="B2:P22"/>
  <sheetViews>
    <sheetView zoomScaleNormal="100" workbookViewId="0">
      <selection activeCell="L26" sqref="L26"/>
    </sheetView>
  </sheetViews>
  <sheetFormatPr defaultRowHeight="14.25" outlineLevelCol="1" x14ac:dyDescent="0.2"/>
  <cols>
    <col min="2" max="2" width="30.5" bestFit="1" customWidth="1"/>
    <col min="3" max="3" width="30.5" customWidth="1"/>
    <col min="4" max="4" width="17.125" customWidth="1" outlineLevel="1"/>
    <col min="5" max="5" width="11.875" customWidth="1" outlineLevel="1"/>
    <col min="6" max="6" width="8.125" customWidth="1" outlineLevel="1"/>
    <col min="7" max="7" width="10.5" customWidth="1" outlineLevel="1"/>
    <col min="8" max="8" width="7.375" customWidth="1" outlineLevel="1"/>
    <col min="9" max="10" width="7" customWidth="1" outlineLevel="1"/>
    <col min="11" max="11" width="8.875" customWidth="1" outlineLevel="1"/>
    <col min="12" max="12" width="8.75" customWidth="1" outlineLevel="1"/>
    <col min="13" max="13" width="8.125" customWidth="1" outlineLevel="1"/>
    <col min="14" max="14" width="7.5" customWidth="1" outlineLevel="1"/>
    <col min="15" max="15" width="4.875" customWidth="1"/>
    <col min="16" max="16" width="7.875" bestFit="1" customWidth="1"/>
  </cols>
  <sheetData>
    <row r="2" spans="2:16" ht="15" x14ac:dyDescent="0.25">
      <c r="C2" s="96" t="s">
        <v>45</v>
      </c>
      <c r="D2" s="19" t="s">
        <v>42</v>
      </c>
      <c r="E2" s="19" t="s">
        <v>6</v>
      </c>
      <c r="F2" s="19" t="s">
        <v>7</v>
      </c>
      <c r="G2" s="19" t="s">
        <v>8</v>
      </c>
      <c r="H2" s="19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97"/>
      <c r="P2" s="19" t="s">
        <v>5</v>
      </c>
    </row>
    <row r="3" spans="2:16" x14ac:dyDescent="0.2">
      <c r="B3" s="98" t="s">
        <v>46</v>
      </c>
      <c r="C3" s="222">
        <f>+SUM(D3:N3)</f>
        <v>97164.152065957504</v>
      </c>
      <c r="D3" s="90">
        <f>+'Murrey''s American G-9 Reg.'!AN77</f>
        <v>68252.256751051158</v>
      </c>
      <c r="E3" s="90">
        <f>+BonneyLake!AJ75</f>
        <v>6834.3166694803786</v>
      </c>
      <c r="F3" s="90">
        <f>+Buckley!AJ80</f>
        <v>1866.8690983251201</v>
      </c>
      <c r="G3" s="90">
        <f>+CARBONADO!AI72</f>
        <v>557.8688929428946</v>
      </c>
      <c r="H3" s="90">
        <f>+Milton!AI75</f>
        <v>2023.491464450015</v>
      </c>
      <c r="I3" s="90">
        <f>+Orting!AI74</f>
        <v>2875.500645818202</v>
      </c>
      <c r="J3" s="90"/>
      <c r="K3" s="90">
        <f>+Puyallup!AJ74</f>
        <v>11360.559533554433</v>
      </c>
      <c r="L3" s="90">
        <f>+'SOUTH PRAIRIE'!AI55</f>
        <v>94.733057903362166</v>
      </c>
      <c r="M3" s="90">
        <f>+SUMNER!AI76</f>
        <v>2940.479156217049</v>
      </c>
      <c r="N3" s="90">
        <f>+RUSTON!AI72</f>
        <v>358.07679621491815</v>
      </c>
      <c r="O3" s="6"/>
      <c r="P3" s="90">
        <f>+Vashon!AK72</f>
        <v>0</v>
      </c>
    </row>
    <row r="4" spans="2:16" x14ac:dyDescent="0.2">
      <c r="B4" s="98" t="s">
        <v>47</v>
      </c>
      <c r="C4" s="222">
        <f t="shared" ref="C4:C17" si="0">+SUM(D4:N4)</f>
        <v>96423.200250248527</v>
      </c>
      <c r="D4" s="90">
        <f>+'Murrey''s American G-9 Reg.'!AN89</f>
        <v>67369.153747795412</v>
      </c>
      <c r="E4" s="90">
        <f>+BonneyLake!AJ76+BonneyLake!AJ86</f>
        <v>6883.0918045805311</v>
      </c>
      <c r="F4" s="90">
        <f>+Buckley!AJ81+Buckley!AJ84</f>
        <v>1876.2630996588234</v>
      </c>
      <c r="G4" s="90">
        <f>+CARBONADO!AI73+CARBONADO!AI76</f>
        <v>563.0314792580233</v>
      </c>
      <c r="H4" s="90">
        <f>+Milton!AI76+Milton!AI79</f>
        <v>2040.950137475967</v>
      </c>
      <c r="I4" s="90">
        <f>+Orting!AI75+Orting!AI78</f>
        <v>2911.1252784806979</v>
      </c>
      <c r="J4" s="90"/>
      <c r="K4" s="90">
        <f>+Puyallup!AJ75+Puyallup!AJ78</f>
        <v>11384.758461092615</v>
      </c>
      <c r="L4" s="90">
        <f>+'SOUTH PRAIRIE'!AI56+'SOUTH PRAIRIE'!AI59</f>
        <v>94.650284546825475</v>
      </c>
      <c r="M4" s="90">
        <f>+SUMNER!AI77+SUMNER!AI87</f>
        <v>2949.0493907757882</v>
      </c>
      <c r="N4" s="90">
        <f>+RUSTON!AI73</f>
        <v>351.12656658384293</v>
      </c>
      <c r="O4" s="6"/>
      <c r="P4" s="90">
        <f>+Vashon!AK83</f>
        <v>1626.6996709409734</v>
      </c>
    </row>
    <row r="5" spans="2:16" x14ac:dyDescent="0.2">
      <c r="B5" s="98" t="s">
        <v>48</v>
      </c>
      <c r="C5" s="222">
        <f t="shared" si="0"/>
        <v>0</v>
      </c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6"/>
      <c r="P5" s="90"/>
    </row>
    <row r="6" spans="2:16" x14ac:dyDescent="0.2">
      <c r="B6" s="98" t="s">
        <v>49</v>
      </c>
      <c r="C6" s="222">
        <f t="shared" si="0"/>
        <v>413.01245886150093</v>
      </c>
      <c r="D6" s="90">
        <f>+'Murrey''s American G-9 Reg.'!AN406</f>
        <v>329.3381416780382</v>
      </c>
      <c r="E6" s="90">
        <f>+BonneyLake!AJ376</f>
        <v>14.42889848238659</v>
      </c>
      <c r="F6" s="90"/>
      <c r="G6" s="90"/>
      <c r="H6" s="90"/>
      <c r="I6" s="90"/>
      <c r="J6" s="90"/>
      <c r="K6" s="90">
        <f>+Puyallup!AJ384</f>
        <v>69.245418701076147</v>
      </c>
      <c r="L6" s="90"/>
      <c r="M6" s="90"/>
      <c r="N6" s="90"/>
      <c r="O6" s="6"/>
      <c r="P6" s="90">
        <f>+Vashon!AK372</f>
        <v>4.1622702082933998</v>
      </c>
    </row>
    <row r="7" spans="2:16" x14ac:dyDescent="0.2">
      <c r="B7" s="98" t="s">
        <v>50</v>
      </c>
      <c r="C7" s="222">
        <f t="shared" si="0"/>
        <v>0</v>
      </c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6"/>
      <c r="P7" s="90"/>
    </row>
    <row r="8" spans="2:16" x14ac:dyDescent="0.2">
      <c r="B8" s="98" t="s">
        <v>51</v>
      </c>
      <c r="C8" s="222">
        <f t="shared" si="0"/>
        <v>394.44169934292142</v>
      </c>
      <c r="D8" s="90">
        <f>+SUM('Murrey''s American G-9 Reg.'!AN110:AN120)</f>
        <v>248.5180453830321</v>
      </c>
      <c r="E8" s="90">
        <f>+SUM(BonneyLake!AJ106:AJ115)</f>
        <v>18.511772434877599</v>
      </c>
      <c r="F8" s="90"/>
      <c r="G8" s="90"/>
      <c r="H8" s="90">
        <f>+SUM(Milton!AI106:AI115)</f>
        <v>8.984841971142508</v>
      </c>
      <c r="I8" s="90"/>
      <c r="J8" s="90"/>
      <c r="K8" s="90"/>
      <c r="L8" s="90"/>
      <c r="M8" s="90">
        <f>+SUM(SUMNER!AI107:AI116)</f>
        <v>87.088673988566242</v>
      </c>
      <c r="N8" s="90">
        <f>+SUM(RUSTON!AI104:AI113)</f>
        <v>31.33836556530299</v>
      </c>
      <c r="O8" s="6"/>
      <c r="P8" s="90"/>
    </row>
    <row r="9" spans="2:16" x14ac:dyDescent="0.2">
      <c r="B9" s="98" t="s">
        <v>52</v>
      </c>
      <c r="C9" s="222">
        <f t="shared" si="0"/>
        <v>3116.9192164360206</v>
      </c>
      <c r="D9" s="90">
        <f>+SUM('Murrey''s American G-9 Reg.'!AN121:AN191)</f>
        <v>1605.2387418399819</v>
      </c>
      <c r="E9" s="90">
        <f>+BonneyLake!AJ185-E8</f>
        <v>191.3992678682942</v>
      </c>
      <c r="F9" s="90">
        <f>+Buckley!AJ190</f>
        <v>116.56080005359794</v>
      </c>
      <c r="G9" s="90">
        <f>+CARBONADO!AI181</f>
        <v>7.2615910421361676</v>
      </c>
      <c r="H9" s="90">
        <f>+Milton!AI185-H8</f>
        <v>115.92625933045667</v>
      </c>
      <c r="I9" s="90">
        <f>+Orting!AI184</f>
        <v>66.629307583943969</v>
      </c>
      <c r="J9" s="90"/>
      <c r="K9" s="90">
        <f>+Puyallup!AJ190</f>
        <v>585.63194546141995</v>
      </c>
      <c r="L9" s="90">
        <f>+'SOUTH PRAIRIE'!AI164</f>
        <v>11.339997276078225</v>
      </c>
      <c r="M9" s="90">
        <f>+SUMNER!AI186-M8</f>
        <v>399.52170098956981</v>
      </c>
      <c r="N9" s="90">
        <f>+SUM(RUSTON!AI114:AI159)</f>
        <v>17.40960499054264</v>
      </c>
      <c r="O9" s="6"/>
      <c r="P9" s="90">
        <f>+Vashon!AK182</f>
        <v>229.41106213187334</v>
      </c>
    </row>
    <row r="10" spans="2:16" x14ac:dyDescent="0.2">
      <c r="B10" s="98" t="s">
        <v>53</v>
      </c>
      <c r="C10" s="222">
        <f t="shared" si="0"/>
        <v>0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6"/>
      <c r="P10" s="90"/>
    </row>
    <row r="11" spans="2:16" x14ac:dyDescent="0.2">
      <c r="B11" s="98" t="s">
        <v>54</v>
      </c>
      <c r="C11" s="222">
        <f t="shared" si="0"/>
        <v>0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6"/>
      <c r="P11" s="90"/>
    </row>
    <row r="12" spans="2:16" x14ac:dyDescent="0.2">
      <c r="B12" s="98" t="s">
        <v>55</v>
      </c>
      <c r="C12" s="222">
        <f t="shared" si="0"/>
        <v>25.275330982802959</v>
      </c>
      <c r="D12" s="90"/>
      <c r="E12" s="90"/>
      <c r="F12" s="90"/>
      <c r="G12" s="90"/>
      <c r="H12" s="90"/>
      <c r="I12" s="90">
        <f>+Orting!AI281</f>
        <v>11.025330982802958</v>
      </c>
      <c r="J12" s="90"/>
      <c r="K12" s="90"/>
      <c r="L12" s="90"/>
      <c r="M12" s="90">
        <f>+SUMNER!AI284</f>
        <v>14.250000000000002</v>
      </c>
      <c r="N12" s="90"/>
      <c r="O12" s="6"/>
      <c r="P12" s="90"/>
    </row>
    <row r="13" spans="2:16" x14ac:dyDescent="0.2">
      <c r="B13" s="98" t="s">
        <v>56</v>
      </c>
      <c r="C13" s="222">
        <f t="shared" si="0"/>
        <v>89.644191579658951</v>
      </c>
      <c r="D13" s="90">
        <f>+SUM('Murrey''s American G-9 Reg.'!AN294:AN304)</f>
        <v>89.644191579658951</v>
      </c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6"/>
      <c r="P13" s="90"/>
    </row>
    <row r="14" spans="2:16" x14ac:dyDescent="0.2">
      <c r="B14" s="98" t="s">
        <v>57</v>
      </c>
      <c r="C14" s="222">
        <f t="shared" si="0"/>
        <v>2318.2760509092491</v>
      </c>
      <c r="D14" s="90">
        <f>+'Murrey''s American G-9 Reg.'!AN290-D15</f>
        <v>2318.2760509092491</v>
      </c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6"/>
      <c r="P14" s="90"/>
    </row>
    <row r="15" spans="2:16" x14ac:dyDescent="0.2">
      <c r="B15" s="98" t="s">
        <v>58</v>
      </c>
      <c r="C15" s="222">
        <f t="shared" si="0"/>
        <v>852.39586745856855</v>
      </c>
      <c r="D15" s="90">
        <f>+SUM('Murrey''s American G-9 Reg.'!AN256:AN288)</f>
        <v>707.08751541097502</v>
      </c>
      <c r="E15" s="90"/>
      <c r="F15" s="90"/>
      <c r="G15" s="90"/>
      <c r="H15" s="90"/>
      <c r="I15" s="90"/>
      <c r="J15" s="90"/>
      <c r="K15" s="90">
        <f>+Puyallup!AJ281</f>
        <v>145.30835204759353</v>
      </c>
      <c r="L15" s="90"/>
      <c r="M15" s="90"/>
      <c r="N15" s="90"/>
      <c r="O15" s="6"/>
      <c r="P15" s="90"/>
    </row>
    <row r="16" spans="2:16" x14ac:dyDescent="0.2">
      <c r="B16" s="98" t="s">
        <v>23</v>
      </c>
      <c r="C16" s="222">
        <f t="shared" si="0"/>
        <v>64278.941634893235</v>
      </c>
      <c r="D16" s="90">
        <f>+'Murrey''s American G-9 Reg.'!AN317+'Murrey''s American G-9 Reg.'!AN101</f>
        <v>42680.470577994427</v>
      </c>
      <c r="E16" s="90">
        <f>+BonneyLake!AJ97</f>
        <v>4877.7343122674292</v>
      </c>
      <c r="F16" s="90">
        <f>+Buckley!AJ102</f>
        <v>1495.4895700298</v>
      </c>
      <c r="G16" s="90">
        <f>+CARBONADO!AI86</f>
        <v>258.73442700903473</v>
      </c>
      <c r="H16" s="90">
        <f>+Milton!AI89</f>
        <v>1470.9792759180611</v>
      </c>
      <c r="I16" s="90">
        <f>+Orting!AI88</f>
        <v>2405.4036382792642</v>
      </c>
      <c r="J16" s="90"/>
      <c r="K16" s="90">
        <f>+Puyallup!AJ88+Puyallup!AJ89</f>
        <v>8591.0749495589807</v>
      </c>
      <c r="L16" s="90">
        <f>+'SOUTH PRAIRIE'!AI77</f>
        <v>41.14070371832468</v>
      </c>
      <c r="M16" s="90">
        <f>+SUMNER!AI90+SUMNER!AI267</f>
        <v>2317.0350662057863</v>
      </c>
      <c r="N16" s="90">
        <f>+RUSTON!AI276+RUSTON!AI95</f>
        <v>140.87911391212151</v>
      </c>
      <c r="O16" s="6"/>
      <c r="P16" s="90"/>
    </row>
    <row r="17" spans="2:16" x14ac:dyDescent="0.2">
      <c r="B17" s="98" t="s">
        <v>30</v>
      </c>
      <c r="C17" s="222">
        <f t="shared" si="0"/>
        <v>273.0292301970801</v>
      </c>
      <c r="D17" s="90">
        <f>+SUM('Murrey''s American G-9 Reg.'!AG422:AG425)</f>
        <v>273.0292301970801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6"/>
      <c r="P17" s="90"/>
    </row>
    <row r="18" spans="2:16" ht="15" thickBot="1" x14ac:dyDescent="0.25">
      <c r="C18" s="223">
        <f ca="1">SUM(C3:OFFSET(C18,-1,0))</f>
        <v>265349.28799686709</v>
      </c>
      <c r="D18" s="223">
        <f ca="1">SUM(D3:OFFSET(D18,-1,0))</f>
        <v>183873.01299383899</v>
      </c>
      <c r="E18" s="223">
        <f ca="1">SUM(E3:OFFSET(E18,-1,0))</f>
        <v>18819.4827251139</v>
      </c>
      <c r="F18" s="223">
        <f ca="1">SUM(F3:OFFSET(F18,-1,0))</f>
        <v>5355.1825680673419</v>
      </c>
      <c r="G18" s="223">
        <f ca="1">SUM(G3:OFFSET(G18,-1,0))</f>
        <v>1386.8963902520888</v>
      </c>
      <c r="H18" s="223">
        <f ca="1">SUM(H3:OFFSET(H18,-1,0))</f>
        <v>5660.3319791456424</v>
      </c>
      <c r="I18" s="223">
        <f ca="1">SUM(I3:OFFSET(I18,-1,0))</f>
        <v>8269.6842011449116</v>
      </c>
      <c r="J18" s="223">
        <f ca="1">SUM(J3:OFFSET(J18,-1,0))</f>
        <v>0</v>
      </c>
      <c r="K18" s="223">
        <f ca="1">SUM(K3:OFFSET(K18,-1,0))</f>
        <v>32136.578660416119</v>
      </c>
      <c r="L18" s="223">
        <f ca="1">SUM(L3:OFFSET(L18,-1,0))</f>
        <v>241.86404344459055</v>
      </c>
      <c r="M18" s="223">
        <f ca="1">SUM(M3:OFFSET(M18,-1,0))</f>
        <v>8707.4239881767589</v>
      </c>
      <c r="N18" s="223">
        <f ca="1">SUM(N3:OFFSET(N18,-1,0))</f>
        <v>898.83044726672824</v>
      </c>
      <c r="O18" s="100"/>
      <c r="P18" s="99">
        <f ca="1">SUM(P3:OFFSET(P18,-1,0))</f>
        <v>1860.2730032811401</v>
      </c>
    </row>
    <row r="19" spans="2:16" x14ac:dyDescent="0.2"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</row>
    <row r="20" spans="2:16" x14ac:dyDescent="0.2"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2" spans="2:16" x14ac:dyDescent="0.2">
      <c r="C22" s="101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</row>
  </sheetData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DF585-9754-4260-B2F4-EC2A685458F5}">
  <sheetPr>
    <pageSetUpPr fitToPage="1"/>
  </sheetPr>
  <dimension ref="A1:AS488"/>
  <sheetViews>
    <sheetView showGridLines="0" zoomScale="85" zoomScaleNormal="85" workbookViewId="0">
      <pane xSplit="6" ySplit="5" topLeftCell="G71" activePane="bottomRight" state="frozen"/>
      <selection activeCell="Y26" sqref="Y26"/>
      <selection pane="topRight" activeCell="Y26" sqref="Y26"/>
      <selection pane="bottomLeft" activeCell="Y26" sqref="Y26"/>
      <selection pane="bottomRight" activeCell="H91" sqref="H91"/>
    </sheetView>
  </sheetViews>
  <sheetFormatPr defaultColWidth="9" defaultRowHeight="15" outlineLevelRow="2" outlineLevelCol="1" x14ac:dyDescent="0.25"/>
  <cols>
    <col min="1" max="1" width="28.5" style="103" customWidth="1" outlineLevel="1"/>
    <col min="2" max="2" width="25.5" style="103" customWidth="1"/>
    <col min="3" max="3" width="28.125" style="103" bestFit="1" customWidth="1"/>
    <col min="4" max="4" width="13.875" style="103" bestFit="1" customWidth="1"/>
    <col min="5" max="5" width="13.875" style="107" bestFit="1" customWidth="1"/>
    <col min="6" max="6" width="10.5" style="103" customWidth="1"/>
    <col min="7" max="7" width="10.5" style="105" customWidth="1"/>
    <col min="8" max="8" width="13.5" style="103" customWidth="1" outlineLevel="1"/>
    <col min="9" max="9" width="15.75" style="103" bestFit="1" customWidth="1" outlineLevel="1"/>
    <col min="10" max="10" width="16" style="103" bestFit="1" customWidth="1" outlineLevel="1"/>
    <col min="11" max="11" width="15.5" style="103" bestFit="1" customWidth="1" outlineLevel="1"/>
    <col min="12" max="12" width="16.125" style="103" bestFit="1" customWidth="1" outlineLevel="1"/>
    <col min="13" max="13" width="15.5" style="103" bestFit="1" customWidth="1" outlineLevel="1"/>
    <col min="14" max="14" width="14.875" style="103" bestFit="1" customWidth="1" outlineLevel="1"/>
    <col min="15" max="15" width="16" style="103" bestFit="1" customWidth="1" outlineLevel="1"/>
    <col min="16" max="16" width="15.75" style="103" bestFit="1" customWidth="1" outlineLevel="1"/>
    <col min="17" max="17" width="15.5" style="103" bestFit="1" customWidth="1" outlineLevel="1"/>
    <col min="18" max="18" width="16.125" style="103" bestFit="1" customWidth="1" outlineLevel="1"/>
    <col min="19" max="19" width="16" style="103" bestFit="1" customWidth="1" outlineLevel="1"/>
    <col min="20" max="20" width="24.875" style="109" bestFit="1" customWidth="1"/>
    <col min="21" max="21" width="15.375" style="103" customWidth="1" outlineLevel="1"/>
    <col min="22" max="23" width="11.125" style="103" customWidth="1" outlineLevel="1"/>
    <col min="24" max="24" width="15.5" style="103" bestFit="1" customWidth="1" outlineLevel="1"/>
    <col min="25" max="25" width="16.125" style="103" bestFit="1" customWidth="1" outlineLevel="1"/>
    <col min="26" max="26" width="15.5" style="103" bestFit="1" customWidth="1" outlineLevel="1"/>
    <col min="27" max="27" width="14.875" style="103" bestFit="1" customWidth="1" outlineLevel="1"/>
    <col min="28" max="28" width="16" style="103" bestFit="1" customWidth="1" outlineLevel="1"/>
    <col min="29" max="29" width="18" style="103" bestFit="1" customWidth="1" outlineLevel="1"/>
    <col min="30" max="30" width="15.5" style="103" bestFit="1" customWidth="1" outlineLevel="1"/>
    <col min="31" max="31" width="16.125" style="103" bestFit="1" customWidth="1" outlineLevel="1"/>
    <col min="32" max="32" width="16" style="103" bestFit="1" customWidth="1" outlineLevel="1"/>
    <col min="33" max="33" width="17.25" style="103" bestFit="1" customWidth="1"/>
    <col min="34" max="34" width="9.375" style="103" customWidth="1"/>
    <col min="35" max="35" width="5.125" style="103" customWidth="1"/>
    <col min="36" max="37" width="9" style="103"/>
    <col min="38" max="38" width="13.375" style="103" bestFit="1" customWidth="1"/>
    <col min="39" max="39" width="9" style="103"/>
    <col min="40" max="40" width="11.125" style="105" bestFit="1" customWidth="1"/>
    <col min="41" max="16384" width="9" style="103"/>
  </cols>
  <sheetData>
    <row r="1" spans="1:40" x14ac:dyDescent="0.25">
      <c r="A1" s="7" t="s">
        <v>59</v>
      </c>
      <c r="B1" s="103">
        <v>1</v>
      </c>
      <c r="C1" s="103">
        <v>2</v>
      </c>
      <c r="D1" s="103">
        <v>3</v>
      </c>
      <c r="E1" s="104">
        <v>4</v>
      </c>
      <c r="H1" s="103">
        <v>5</v>
      </c>
      <c r="I1" s="103">
        <v>6</v>
      </c>
      <c r="J1" s="103">
        <v>7</v>
      </c>
      <c r="K1" s="103">
        <v>8</v>
      </c>
      <c r="L1" s="103">
        <v>9</v>
      </c>
      <c r="M1" s="103">
        <v>10</v>
      </c>
      <c r="N1" s="103">
        <v>11</v>
      </c>
      <c r="O1" s="103">
        <v>12</v>
      </c>
      <c r="P1" s="103">
        <v>13</v>
      </c>
      <c r="Q1" s="103">
        <v>14</v>
      </c>
      <c r="R1" s="103">
        <v>15</v>
      </c>
      <c r="S1" s="103">
        <v>16</v>
      </c>
      <c r="T1" s="103">
        <v>17</v>
      </c>
    </row>
    <row r="2" spans="1:40" x14ac:dyDescent="0.25">
      <c r="A2" s="7" t="s">
        <v>60</v>
      </c>
      <c r="C2" s="7"/>
      <c r="D2" s="106" t="s">
        <v>61</v>
      </c>
      <c r="R2" s="108"/>
      <c r="S2" s="108"/>
      <c r="AC2" s="110" t="s">
        <v>62</v>
      </c>
      <c r="AD2" s="111">
        <v>12</v>
      </c>
    </row>
    <row r="3" spans="1:40" x14ac:dyDescent="0.25">
      <c r="A3" s="7" t="s">
        <v>1</v>
      </c>
      <c r="C3" s="7"/>
      <c r="H3" s="103">
        <v>1</v>
      </c>
      <c r="I3" s="103">
        <v>2</v>
      </c>
      <c r="J3" s="103">
        <v>3</v>
      </c>
      <c r="K3" s="103">
        <v>4</v>
      </c>
      <c r="L3" s="103">
        <v>5</v>
      </c>
      <c r="M3" s="103">
        <v>6</v>
      </c>
      <c r="N3" s="103">
        <v>7</v>
      </c>
      <c r="O3" s="103">
        <v>8</v>
      </c>
      <c r="P3" s="103">
        <v>9</v>
      </c>
      <c r="Q3" s="103">
        <v>10</v>
      </c>
      <c r="R3" s="103">
        <v>11</v>
      </c>
      <c r="S3" s="103">
        <v>12</v>
      </c>
    </row>
    <row r="4" spans="1:40" x14ac:dyDescent="0.25">
      <c r="A4" s="103" t="s">
        <v>63</v>
      </c>
      <c r="C4" s="112"/>
      <c r="H4" s="221" t="s">
        <v>64</v>
      </c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U4" s="114" t="s">
        <v>65</v>
      </c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5"/>
      <c r="AJ4" s="221" t="s">
        <v>66</v>
      </c>
      <c r="AK4" s="221"/>
      <c r="AL4" s="221"/>
      <c r="AM4" s="221"/>
      <c r="AN4" s="221"/>
    </row>
    <row r="5" spans="1:40" ht="46.5" customHeight="1" x14ac:dyDescent="0.25">
      <c r="B5" s="115" t="s">
        <v>67</v>
      </c>
      <c r="C5" s="112" t="s">
        <v>68</v>
      </c>
      <c r="D5" s="116" t="s">
        <v>69</v>
      </c>
      <c r="E5" s="116" t="s">
        <v>70</v>
      </c>
      <c r="F5" s="116" t="s">
        <v>71</v>
      </c>
      <c r="G5" s="117" t="s">
        <v>72</v>
      </c>
      <c r="H5" s="118">
        <v>45292</v>
      </c>
      <c r="I5" s="118">
        <f>+H5+31</f>
        <v>45323</v>
      </c>
      <c r="J5" s="118">
        <f t="shared" ref="J5:S5" si="0">+I5+31</f>
        <v>45354</v>
      </c>
      <c r="K5" s="118">
        <f t="shared" si="0"/>
        <v>45385</v>
      </c>
      <c r="L5" s="118">
        <f t="shared" si="0"/>
        <v>45416</v>
      </c>
      <c r="M5" s="118">
        <f t="shared" si="0"/>
        <v>45447</v>
      </c>
      <c r="N5" s="118">
        <f t="shared" si="0"/>
        <v>45478</v>
      </c>
      <c r="O5" s="118">
        <f t="shared" si="0"/>
        <v>45509</v>
      </c>
      <c r="P5" s="118">
        <f t="shared" si="0"/>
        <v>45540</v>
      </c>
      <c r="Q5" s="118">
        <v>45230</v>
      </c>
      <c r="R5" s="118">
        <f>Q5+1</f>
        <v>45231</v>
      </c>
      <c r="S5" s="118">
        <f t="shared" si="0"/>
        <v>45262</v>
      </c>
      <c r="T5" s="118" t="s">
        <v>73</v>
      </c>
      <c r="U5" s="118">
        <f>+H5</f>
        <v>45292</v>
      </c>
      <c r="V5" s="118">
        <f>+I5</f>
        <v>45323</v>
      </c>
      <c r="W5" s="118">
        <f>+J5</f>
        <v>45354</v>
      </c>
      <c r="X5" s="118">
        <f t="shared" ref="X5:AF5" si="1">+K5</f>
        <v>45385</v>
      </c>
      <c r="Y5" s="118">
        <f t="shared" si="1"/>
        <v>45416</v>
      </c>
      <c r="Z5" s="118">
        <f t="shared" si="1"/>
        <v>45447</v>
      </c>
      <c r="AA5" s="118">
        <f t="shared" si="1"/>
        <v>45478</v>
      </c>
      <c r="AB5" s="118">
        <f t="shared" si="1"/>
        <v>45509</v>
      </c>
      <c r="AC5" s="118">
        <f t="shared" si="1"/>
        <v>45540</v>
      </c>
      <c r="AD5" s="118">
        <f t="shared" si="1"/>
        <v>45230</v>
      </c>
      <c r="AE5" s="118">
        <f t="shared" si="1"/>
        <v>45231</v>
      </c>
      <c r="AF5" s="118">
        <f t="shared" si="1"/>
        <v>45262</v>
      </c>
      <c r="AG5" s="118" t="s">
        <v>74</v>
      </c>
      <c r="AH5" s="118"/>
      <c r="AJ5" s="119" t="s">
        <v>75</v>
      </c>
      <c r="AK5" s="119" t="s">
        <v>76</v>
      </c>
      <c r="AL5" s="119" t="s">
        <v>77</v>
      </c>
      <c r="AM5" s="119" t="s">
        <v>78</v>
      </c>
      <c r="AN5" s="120" t="s">
        <v>79</v>
      </c>
    </row>
    <row r="7" spans="1:40" outlineLevel="1" x14ac:dyDescent="0.25">
      <c r="B7" s="121" t="s">
        <v>80</v>
      </c>
      <c r="C7" s="122"/>
      <c r="D7" s="123"/>
      <c r="E7" s="124"/>
      <c r="F7" s="123"/>
      <c r="G7" s="125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</row>
    <row r="8" spans="1:40" outlineLevel="1" x14ac:dyDescent="0.25">
      <c r="B8" s="121"/>
      <c r="C8" s="122"/>
      <c r="D8" s="123"/>
      <c r="E8" s="124"/>
      <c r="F8" s="123"/>
      <c r="G8" s="125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</row>
    <row r="9" spans="1:40" outlineLevel="1" x14ac:dyDescent="0.25">
      <c r="A9" s="103" t="s">
        <v>81</v>
      </c>
      <c r="B9" s="126" t="s">
        <v>82</v>
      </c>
      <c r="C9" s="122"/>
      <c r="D9" s="123"/>
      <c r="E9" s="124"/>
      <c r="F9" s="123"/>
      <c r="G9" s="125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</row>
    <row r="10" spans="1:40" outlineLevel="1" x14ac:dyDescent="0.25">
      <c r="A10" s="103" t="str">
        <f>+$A$4&amp;$A$9&amp;B10</f>
        <v>MURREYSRESIDENTIAL10RW1N</v>
      </c>
      <c r="B10" s="103" t="s">
        <v>83</v>
      </c>
      <c r="C10" s="103" t="s">
        <v>84</v>
      </c>
      <c r="D10" s="127">
        <v>0</v>
      </c>
      <c r="E10" s="127">
        <v>0</v>
      </c>
      <c r="F10" s="127">
        <v>0</v>
      </c>
      <c r="G10" s="128"/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29">
        <v>0</v>
      </c>
      <c r="S10" s="129">
        <v>0</v>
      </c>
      <c r="T10" s="130">
        <f>+SUM(H10:S10)</f>
        <v>0</v>
      </c>
      <c r="U10" s="131">
        <f>+IFERROR(H10/$E10,0)</f>
        <v>0</v>
      </c>
      <c r="V10" s="131">
        <f t="shared" ref="V10:Y25" si="2">+IFERROR(I10/$E10,0)</f>
        <v>0</v>
      </c>
      <c r="W10" s="131">
        <f t="shared" si="2"/>
        <v>0</v>
      </c>
      <c r="X10" s="131">
        <f t="shared" si="2"/>
        <v>0</v>
      </c>
      <c r="Y10" s="131">
        <f t="shared" si="2"/>
        <v>0</v>
      </c>
      <c r="Z10" s="131">
        <f t="shared" ref="Z10:AC25" si="3">+IFERROR(M10/$F10,0)</f>
        <v>0</v>
      </c>
      <c r="AA10" s="131">
        <f t="shared" si="3"/>
        <v>0</v>
      </c>
      <c r="AB10" s="131">
        <f t="shared" si="3"/>
        <v>0</v>
      </c>
      <c r="AC10" s="131">
        <f t="shared" si="3"/>
        <v>0</v>
      </c>
      <c r="AD10" s="131">
        <f>+IFERROR(Q10/$E10,0)</f>
        <v>0</v>
      </c>
      <c r="AE10" s="131">
        <f>+IFERROR(R10/$E10,0)</f>
        <v>0</v>
      </c>
      <c r="AF10" s="131">
        <f>+IFERROR(S10/$E10,0)</f>
        <v>0</v>
      </c>
      <c r="AG10" s="132">
        <f t="shared" ref="AG10:AG41" si="4">+SUM(U10:AF10)/$AD$2</f>
        <v>0</v>
      </c>
      <c r="AH10" s="105"/>
      <c r="AM10" s="103">
        <v>1</v>
      </c>
      <c r="AN10" s="105">
        <f>+AG10*AM10</f>
        <v>0</v>
      </c>
    </row>
    <row r="11" spans="1:40" outlineLevel="1" x14ac:dyDescent="0.25">
      <c r="A11" s="103" t="str">
        <f t="shared" ref="A11:A74" si="5">+$A$4&amp;$A$9&amp;B11</f>
        <v>MURREYSRESIDENTIAL10RW1R</v>
      </c>
      <c r="B11" s="103" t="s">
        <v>85</v>
      </c>
      <c r="C11" s="103" t="s">
        <v>86</v>
      </c>
      <c r="D11" s="127">
        <v>0</v>
      </c>
      <c r="E11" s="127">
        <v>0</v>
      </c>
      <c r="F11" s="127">
        <v>0</v>
      </c>
      <c r="G11" s="128"/>
      <c r="H11" s="129">
        <v>0</v>
      </c>
      <c r="I11" s="129">
        <v>0</v>
      </c>
      <c r="J11" s="129">
        <v>0</v>
      </c>
      <c r="K11" s="129">
        <v>0</v>
      </c>
      <c r="L11" s="129">
        <v>0</v>
      </c>
      <c r="M11" s="129">
        <v>0</v>
      </c>
      <c r="N11" s="129">
        <v>0</v>
      </c>
      <c r="O11" s="129">
        <v>0</v>
      </c>
      <c r="P11" s="129">
        <v>0</v>
      </c>
      <c r="Q11" s="129">
        <v>0</v>
      </c>
      <c r="R11" s="129">
        <v>0</v>
      </c>
      <c r="S11" s="129">
        <v>0</v>
      </c>
      <c r="T11" s="130">
        <f t="shared" ref="T11:T70" si="6">+SUM(H11:S11)</f>
        <v>0</v>
      </c>
      <c r="U11" s="131">
        <f t="shared" ref="U11:Y73" si="7">+IFERROR(H11/$E11,0)</f>
        <v>0</v>
      </c>
      <c r="V11" s="131">
        <f t="shared" si="2"/>
        <v>0</v>
      </c>
      <c r="W11" s="131">
        <f t="shared" si="2"/>
        <v>0</v>
      </c>
      <c r="X11" s="131">
        <f t="shared" si="2"/>
        <v>0</v>
      </c>
      <c r="Y11" s="131">
        <f t="shared" si="2"/>
        <v>0</v>
      </c>
      <c r="Z11" s="131">
        <f t="shared" si="3"/>
        <v>0</v>
      </c>
      <c r="AA11" s="131">
        <f t="shared" si="3"/>
        <v>0</v>
      </c>
      <c r="AB11" s="131">
        <f t="shared" si="3"/>
        <v>0</v>
      </c>
      <c r="AC11" s="131">
        <f t="shared" si="3"/>
        <v>0</v>
      </c>
      <c r="AD11" s="131">
        <f t="shared" ref="AD11:AF74" si="8">+IFERROR(Q11/$E11,0)</f>
        <v>0</v>
      </c>
      <c r="AE11" s="131">
        <f t="shared" si="8"/>
        <v>0</v>
      </c>
      <c r="AF11" s="131">
        <f t="shared" si="8"/>
        <v>0</v>
      </c>
      <c r="AG11" s="132">
        <f t="shared" si="4"/>
        <v>0</v>
      </c>
      <c r="AH11" s="105"/>
      <c r="AM11" s="103">
        <v>1</v>
      </c>
      <c r="AN11" s="105">
        <f>+AG11*AM11</f>
        <v>0</v>
      </c>
    </row>
    <row r="12" spans="1:40" outlineLevel="1" x14ac:dyDescent="0.25">
      <c r="A12" s="103" t="str">
        <f>+$A$4&amp;$A$9&amp;B12</f>
        <v>MURREYSRESIDENTIAL20RM1</v>
      </c>
      <c r="B12" s="103" t="s">
        <v>87</v>
      </c>
      <c r="C12" s="103" t="s">
        <v>88</v>
      </c>
      <c r="D12" s="127">
        <v>10.09</v>
      </c>
      <c r="E12" s="127">
        <v>10.3</v>
      </c>
      <c r="F12" s="127">
        <v>10.37</v>
      </c>
      <c r="G12" s="128">
        <v>23</v>
      </c>
      <c r="H12" s="129">
        <v>1049.1699999999998</v>
      </c>
      <c r="I12" s="129">
        <v>1058.2250000000001</v>
      </c>
      <c r="J12" s="129">
        <v>1090.6099999999999</v>
      </c>
      <c r="K12" s="129">
        <v>1044.78</v>
      </c>
      <c r="L12" s="129">
        <v>998.11500000000001</v>
      </c>
      <c r="M12" s="129">
        <v>1038.9900000000002</v>
      </c>
      <c r="N12" s="129">
        <v>1033.8050000000001</v>
      </c>
      <c r="O12" s="129">
        <v>1067.94</v>
      </c>
      <c r="P12" s="129">
        <v>1083.665</v>
      </c>
      <c r="Q12" s="129">
        <v>1075.3600000000001</v>
      </c>
      <c r="R12" s="129">
        <v>1085.7</v>
      </c>
      <c r="S12" s="129">
        <v>1059.8499999999999</v>
      </c>
      <c r="T12" s="130">
        <f t="shared" si="6"/>
        <v>12686.210000000001</v>
      </c>
      <c r="U12" s="131">
        <f t="shared" si="7"/>
        <v>101.86116504854367</v>
      </c>
      <c r="V12" s="131">
        <f t="shared" si="2"/>
        <v>102.74029126213593</v>
      </c>
      <c r="W12" s="131">
        <f t="shared" si="2"/>
        <v>105.88446601941746</v>
      </c>
      <c r="X12" s="131">
        <f t="shared" si="2"/>
        <v>101.43495145631067</v>
      </c>
      <c r="Y12" s="131">
        <f t="shared" si="2"/>
        <v>96.904368932038835</v>
      </c>
      <c r="Z12" s="131">
        <f t="shared" si="3"/>
        <v>100.19189971070398</v>
      </c>
      <c r="AA12" s="131">
        <f t="shared" si="3"/>
        <v>99.691899710703964</v>
      </c>
      <c r="AB12" s="131">
        <f t="shared" si="3"/>
        <v>102.98360655737706</v>
      </c>
      <c r="AC12" s="131">
        <f t="shared" si="3"/>
        <v>104.5</v>
      </c>
      <c r="AD12" s="131">
        <f t="shared" si="8"/>
        <v>104.40388349514564</v>
      </c>
      <c r="AE12" s="131">
        <f t="shared" si="8"/>
        <v>105.40776699029126</v>
      </c>
      <c r="AF12" s="131">
        <f t="shared" si="8"/>
        <v>102.89805825242716</v>
      </c>
      <c r="AG12" s="132">
        <f t="shared" si="4"/>
        <v>102.40852978625797</v>
      </c>
      <c r="AH12" s="105"/>
      <c r="AM12" s="103">
        <v>1</v>
      </c>
      <c r="AN12" s="105">
        <f>+AG12*AM12</f>
        <v>102.40852978625797</v>
      </c>
    </row>
    <row r="13" spans="1:40" outlineLevel="1" x14ac:dyDescent="0.25">
      <c r="A13" s="103" t="str">
        <f t="shared" si="5"/>
        <v>MURREYSRESIDENTIAL20RW1</v>
      </c>
      <c r="B13" s="103" t="s">
        <v>89</v>
      </c>
      <c r="C13" s="103" t="s">
        <v>90</v>
      </c>
      <c r="D13" s="127">
        <v>0</v>
      </c>
      <c r="E13" s="127">
        <v>0</v>
      </c>
      <c r="F13" s="127">
        <v>0</v>
      </c>
      <c r="G13" s="128"/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-12</v>
      </c>
      <c r="O13" s="129">
        <v>0</v>
      </c>
      <c r="P13" s="129">
        <v>0</v>
      </c>
      <c r="Q13" s="129">
        <v>0</v>
      </c>
      <c r="R13" s="129">
        <v>0</v>
      </c>
      <c r="S13" s="129">
        <v>0</v>
      </c>
      <c r="T13" s="130">
        <f t="shared" si="6"/>
        <v>-12</v>
      </c>
      <c r="U13" s="131">
        <f t="shared" si="7"/>
        <v>0</v>
      </c>
      <c r="V13" s="131">
        <f t="shared" si="2"/>
        <v>0</v>
      </c>
      <c r="W13" s="131">
        <f t="shared" si="2"/>
        <v>0</v>
      </c>
      <c r="X13" s="131">
        <f t="shared" si="2"/>
        <v>0</v>
      </c>
      <c r="Y13" s="131">
        <f t="shared" si="2"/>
        <v>0</v>
      </c>
      <c r="Z13" s="131">
        <f t="shared" si="3"/>
        <v>0</v>
      </c>
      <c r="AA13" s="131">
        <f t="shared" si="3"/>
        <v>0</v>
      </c>
      <c r="AB13" s="131">
        <f t="shared" si="3"/>
        <v>0</v>
      </c>
      <c r="AC13" s="131">
        <f t="shared" si="3"/>
        <v>0</v>
      </c>
      <c r="AD13" s="131">
        <f t="shared" si="8"/>
        <v>0</v>
      </c>
      <c r="AE13" s="131">
        <f t="shared" si="8"/>
        <v>0</v>
      </c>
      <c r="AF13" s="131">
        <f t="shared" si="8"/>
        <v>0</v>
      </c>
      <c r="AG13" s="132">
        <f t="shared" si="4"/>
        <v>0</v>
      </c>
      <c r="AH13" s="105"/>
      <c r="AM13" s="103">
        <v>1</v>
      </c>
      <c r="AN13" s="105">
        <f>+AG13*AM13</f>
        <v>0</v>
      </c>
    </row>
    <row r="14" spans="1:40" outlineLevel="1" x14ac:dyDescent="0.25">
      <c r="A14" s="103" t="str">
        <f t="shared" si="5"/>
        <v>MURREYSRESIDENTIAL20RW1N</v>
      </c>
      <c r="B14" s="103" t="s">
        <v>91</v>
      </c>
      <c r="C14" s="103" t="s">
        <v>92</v>
      </c>
      <c r="D14" s="127">
        <v>17.68</v>
      </c>
      <c r="E14" s="127">
        <v>18.02</v>
      </c>
      <c r="F14" s="127">
        <v>18.309999999999999</v>
      </c>
      <c r="G14" s="128">
        <v>23</v>
      </c>
      <c r="H14" s="129">
        <v>636.65</v>
      </c>
      <c r="I14" s="129">
        <v>637.73</v>
      </c>
      <c r="J14" s="129">
        <v>620.91499999999996</v>
      </c>
      <c r="K14" s="129">
        <v>606.51499999999987</v>
      </c>
      <c r="L14" s="129">
        <v>567.06000000000006</v>
      </c>
      <c r="M14" s="129">
        <v>569.9</v>
      </c>
      <c r="N14" s="129">
        <v>558.45499999999993</v>
      </c>
      <c r="O14" s="129">
        <v>583.96499999999992</v>
      </c>
      <c r="P14" s="129">
        <v>613.38499999999999</v>
      </c>
      <c r="Q14" s="129">
        <v>629.83500000000004</v>
      </c>
      <c r="R14" s="129">
        <v>641.20500000000004</v>
      </c>
      <c r="S14" s="129">
        <v>638.92499999999995</v>
      </c>
      <c r="T14" s="130">
        <f t="shared" si="6"/>
        <v>7304.5400000000009</v>
      </c>
      <c r="U14" s="131">
        <f t="shared" si="7"/>
        <v>35.330188679245282</v>
      </c>
      <c r="V14" s="131">
        <f t="shared" si="2"/>
        <v>35.390122086570479</v>
      </c>
      <c r="W14" s="131">
        <f t="shared" si="2"/>
        <v>34.456992230854603</v>
      </c>
      <c r="X14" s="131">
        <f t="shared" si="2"/>
        <v>33.657880133185344</v>
      </c>
      <c r="Y14" s="131">
        <f t="shared" si="2"/>
        <v>31.468368479467262</v>
      </c>
      <c r="Z14" s="131">
        <f t="shared" si="3"/>
        <v>31.125068268705625</v>
      </c>
      <c r="AA14" s="131">
        <f t="shared" si="3"/>
        <v>30.499999999999996</v>
      </c>
      <c r="AB14" s="131">
        <f t="shared" si="3"/>
        <v>31.893227744401965</v>
      </c>
      <c r="AC14" s="131">
        <f t="shared" si="3"/>
        <v>33.5</v>
      </c>
      <c r="AD14" s="131">
        <f t="shared" si="8"/>
        <v>34.951997780244177</v>
      </c>
      <c r="AE14" s="131">
        <f t="shared" si="8"/>
        <v>35.582963374028857</v>
      </c>
      <c r="AF14" s="131">
        <f t="shared" si="8"/>
        <v>35.456437291897892</v>
      </c>
      <c r="AG14" s="132">
        <f t="shared" si="4"/>
        <v>33.609437172383458</v>
      </c>
      <c r="AH14" s="105"/>
      <c r="AM14" s="103">
        <v>1</v>
      </c>
      <c r="AN14" s="105">
        <f>+AG14*AM14</f>
        <v>33.609437172383458</v>
      </c>
    </row>
    <row r="15" spans="1:40" outlineLevel="1" x14ac:dyDescent="0.25">
      <c r="A15" s="103" t="str">
        <f t="shared" si="5"/>
        <v>MURREYSRESIDENTIAL20RW1NR</v>
      </c>
      <c r="B15" s="103" t="s">
        <v>93</v>
      </c>
      <c r="C15" s="103" t="s">
        <v>94</v>
      </c>
      <c r="D15" s="127">
        <v>0</v>
      </c>
      <c r="E15" s="127">
        <v>0</v>
      </c>
      <c r="F15" s="127">
        <v>0</v>
      </c>
      <c r="G15" s="128"/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29">
        <v>0</v>
      </c>
      <c r="S15" s="129">
        <v>0</v>
      </c>
      <c r="T15" s="130">
        <f t="shared" si="6"/>
        <v>0</v>
      </c>
      <c r="U15" s="131">
        <f t="shared" si="7"/>
        <v>0</v>
      </c>
      <c r="V15" s="131">
        <f t="shared" si="2"/>
        <v>0</v>
      </c>
      <c r="W15" s="131">
        <f t="shared" si="2"/>
        <v>0</v>
      </c>
      <c r="X15" s="131">
        <f t="shared" si="2"/>
        <v>0</v>
      </c>
      <c r="Y15" s="131">
        <f t="shared" si="2"/>
        <v>0</v>
      </c>
      <c r="Z15" s="131">
        <f t="shared" si="3"/>
        <v>0</v>
      </c>
      <c r="AA15" s="131">
        <f t="shared" si="3"/>
        <v>0</v>
      </c>
      <c r="AB15" s="131">
        <f t="shared" si="3"/>
        <v>0</v>
      </c>
      <c r="AC15" s="131">
        <f t="shared" si="3"/>
        <v>0</v>
      </c>
      <c r="AD15" s="131">
        <f t="shared" si="8"/>
        <v>0</v>
      </c>
      <c r="AE15" s="131">
        <f t="shared" si="8"/>
        <v>0</v>
      </c>
      <c r="AF15" s="131">
        <f t="shared" si="8"/>
        <v>0</v>
      </c>
      <c r="AG15" s="132">
        <f t="shared" si="4"/>
        <v>0</v>
      </c>
      <c r="AH15" s="105"/>
      <c r="AM15" s="103">
        <v>1</v>
      </c>
      <c r="AN15" s="105">
        <f>+AG15*AM15</f>
        <v>0</v>
      </c>
    </row>
    <row r="16" spans="1:40" outlineLevel="1" x14ac:dyDescent="0.25">
      <c r="A16" s="103" t="str">
        <f t="shared" si="5"/>
        <v>MURREYSRESIDENTIAL20RW1R</v>
      </c>
      <c r="B16" s="103" t="s">
        <v>95</v>
      </c>
      <c r="C16" s="103" t="s">
        <v>96</v>
      </c>
      <c r="D16" s="127">
        <v>16.68</v>
      </c>
      <c r="E16" s="127">
        <v>17.02</v>
      </c>
      <c r="F16" s="127">
        <v>17.309999999999999</v>
      </c>
      <c r="G16" s="128">
        <v>23</v>
      </c>
      <c r="H16" s="129">
        <v>57689.625</v>
      </c>
      <c r="I16" s="129">
        <v>57424.770000000004</v>
      </c>
      <c r="J16" s="129">
        <v>57763.854999999996</v>
      </c>
      <c r="K16" s="129">
        <v>58367.479999999996</v>
      </c>
      <c r="L16" s="129">
        <v>58709.929999999993</v>
      </c>
      <c r="M16" s="129">
        <v>59019.424999999996</v>
      </c>
      <c r="N16" s="129">
        <v>59110.64</v>
      </c>
      <c r="O16" s="129">
        <v>59175.915000000008</v>
      </c>
      <c r="P16" s="129">
        <v>59258.585000000006</v>
      </c>
      <c r="Q16" s="129">
        <v>57977.840000000004</v>
      </c>
      <c r="R16" s="129">
        <v>58055.729999999996</v>
      </c>
      <c r="S16" s="129">
        <v>57550.135000000002</v>
      </c>
      <c r="T16" s="130">
        <f t="shared" si="6"/>
        <v>700103.92999999993</v>
      </c>
      <c r="U16" s="131">
        <f t="shared" si="7"/>
        <v>3389.5196827262043</v>
      </c>
      <c r="V16" s="131">
        <f t="shared" si="2"/>
        <v>3373.9582843713283</v>
      </c>
      <c r="W16" s="131">
        <f t="shared" si="2"/>
        <v>3393.8810223266742</v>
      </c>
      <c r="X16" s="131">
        <f t="shared" si="2"/>
        <v>3429.3466509988248</v>
      </c>
      <c r="Y16" s="131">
        <f t="shared" si="2"/>
        <v>3449.4670975323147</v>
      </c>
      <c r="Z16" s="131">
        <f t="shared" si="3"/>
        <v>3409.5566146735991</v>
      </c>
      <c r="AA16" s="131">
        <f t="shared" si="3"/>
        <v>3414.8261120739458</v>
      </c>
      <c r="AB16" s="131">
        <f t="shared" si="3"/>
        <v>3418.5970537261705</v>
      </c>
      <c r="AC16" s="131">
        <f t="shared" si="3"/>
        <v>3423.3729058347781</v>
      </c>
      <c r="AD16" s="131">
        <f t="shared" si="8"/>
        <v>3406.4535840188018</v>
      </c>
      <c r="AE16" s="131">
        <f t="shared" si="8"/>
        <v>3411.0299647473557</v>
      </c>
      <c r="AF16" s="131">
        <f t="shared" si="8"/>
        <v>3381.3240305522918</v>
      </c>
      <c r="AG16" s="132">
        <f t="shared" si="4"/>
        <v>3408.4444169651906</v>
      </c>
      <c r="AH16" s="105"/>
      <c r="AM16" s="103">
        <v>1</v>
      </c>
      <c r="AN16" s="105">
        <f>+AG16*AM16</f>
        <v>3408.4444169651906</v>
      </c>
    </row>
    <row r="17" spans="1:40" outlineLevel="1" x14ac:dyDescent="0.25">
      <c r="A17" s="103" t="str">
        <f t="shared" si="5"/>
        <v>MURREYSRESIDENTIAL24RW1N</v>
      </c>
      <c r="B17" s="103" t="s">
        <v>97</v>
      </c>
      <c r="C17" s="103" t="s">
        <v>98</v>
      </c>
      <c r="D17" s="127">
        <v>0</v>
      </c>
      <c r="E17" s="127">
        <v>0</v>
      </c>
      <c r="F17" s="127">
        <v>0</v>
      </c>
      <c r="G17" s="128"/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29">
        <v>0</v>
      </c>
      <c r="S17" s="129">
        <v>0</v>
      </c>
      <c r="T17" s="130">
        <f t="shared" si="6"/>
        <v>0</v>
      </c>
      <c r="U17" s="131">
        <f t="shared" si="7"/>
        <v>0</v>
      </c>
      <c r="V17" s="131">
        <f t="shared" si="2"/>
        <v>0</v>
      </c>
      <c r="W17" s="131">
        <f t="shared" si="2"/>
        <v>0</v>
      </c>
      <c r="X17" s="131">
        <f t="shared" si="2"/>
        <v>0</v>
      </c>
      <c r="Y17" s="131">
        <f t="shared" si="2"/>
        <v>0</v>
      </c>
      <c r="Z17" s="131">
        <f t="shared" si="3"/>
        <v>0</v>
      </c>
      <c r="AA17" s="131">
        <f t="shared" si="3"/>
        <v>0</v>
      </c>
      <c r="AB17" s="131">
        <f t="shared" si="3"/>
        <v>0</v>
      </c>
      <c r="AC17" s="131">
        <f t="shared" si="3"/>
        <v>0</v>
      </c>
      <c r="AD17" s="131">
        <f t="shared" si="8"/>
        <v>0</v>
      </c>
      <c r="AE17" s="131">
        <f t="shared" si="8"/>
        <v>0</v>
      </c>
      <c r="AF17" s="131">
        <f t="shared" si="8"/>
        <v>0</v>
      </c>
      <c r="AG17" s="132">
        <f t="shared" si="4"/>
        <v>0</v>
      </c>
      <c r="AH17" s="105"/>
      <c r="AM17" s="103">
        <v>1</v>
      </c>
      <c r="AN17" s="105">
        <f>+AG17*AM17</f>
        <v>0</v>
      </c>
    </row>
    <row r="18" spans="1:40" outlineLevel="1" x14ac:dyDescent="0.25">
      <c r="A18" s="103" t="str">
        <f t="shared" si="5"/>
        <v>MURREYSRESIDENTIAL24RW1R</v>
      </c>
      <c r="B18" s="103" t="s">
        <v>99</v>
      </c>
      <c r="C18" s="103" t="s">
        <v>100</v>
      </c>
      <c r="D18" s="127">
        <v>0</v>
      </c>
      <c r="E18" s="127">
        <v>0</v>
      </c>
      <c r="F18" s="127">
        <v>0</v>
      </c>
      <c r="G18" s="128"/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29">
        <v>0</v>
      </c>
      <c r="S18" s="129">
        <v>0</v>
      </c>
      <c r="T18" s="130">
        <f t="shared" si="6"/>
        <v>0</v>
      </c>
      <c r="U18" s="131">
        <f t="shared" si="7"/>
        <v>0</v>
      </c>
      <c r="V18" s="131">
        <f t="shared" si="2"/>
        <v>0</v>
      </c>
      <c r="W18" s="131">
        <f t="shared" si="2"/>
        <v>0</v>
      </c>
      <c r="X18" s="131">
        <f t="shared" si="2"/>
        <v>0</v>
      </c>
      <c r="Y18" s="131">
        <f t="shared" si="2"/>
        <v>0</v>
      </c>
      <c r="Z18" s="131">
        <f t="shared" si="3"/>
        <v>0</v>
      </c>
      <c r="AA18" s="131">
        <f t="shared" si="3"/>
        <v>0</v>
      </c>
      <c r="AB18" s="131">
        <f t="shared" si="3"/>
        <v>0</v>
      </c>
      <c r="AC18" s="131">
        <f t="shared" si="3"/>
        <v>0</v>
      </c>
      <c r="AD18" s="131">
        <f t="shared" si="8"/>
        <v>0</v>
      </c>
      <c r="AE18" s="131">
        <f t="shared" si="8"/>
        <v>0</v>
      </c>
      <c r="AF18" s="131">
        <f t="shared" si="8"/>
        <v>0</v>
      </c>
      <c r="AG18" s="132">
        <f t="shared" si="4"/>
        <v>0</v>
      </c>
      <c r="AH18" s="105"/>
      <c r="AM18" s="103">
        <v>1</v>
      </c>
      <c r="AN18" s="105">
        <f>+AG18*AM18</f>
        <v>0</v>
      </c>
    </row>
    <row r="19" spans="1:40" outlineLevel="1" x14ac:dyDescent="0.25">
      <c r="A19" s="103" t="str">
        <f t="shared" si="5"/>
        <v>MURREYSRESIDENTIAL32RE1</v>
      </c>
      <c r="B19" s="103" t="s">
        <v>101</v>
      </c>
      <c r="C19" s="103" t="s">
        <v>102</v>
      </c>
      <c r="D19" s="127">
        <v>0</v>
      </c>
      <c r="E19" s="127">
        <v>0</v>
      </c>
      <c r="F19" s="127">
        <v>0</v>
      </c>
      <c r="G19" s="128"/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29">
        <v>0</v>
      </c>
      <c r="S19" s="129">
        <v>0</v>
      </c>
      <c r="T19" s="130">
        <f t="shared" si="6"/>
        <v>0</v>
      </c>
      <c r="U19" s="131">
        <f t="shared" si="7"/>
        <v>0</v>
      </c>
      <c r="V19" s="131">
        <f t="shared" si="2"/>
        <v>0</v>
      </c>
      <c r="W19" s="131">
        <f t="shared" si="2"/>
        <v>0</v>
      </c>
      <c r="X19" s="131">
        <f t="shared" si="2"/>
        <v>0</v>
      </c>
      <c r="Y19" s="131">
        <f t="shared" si="2"/>
        <v>0</v>
      </c>
      <c r="Z19" s="131">
        <f t="shared" si="3"/>
        <v>0</v>
      </c>
      <c r="AA19" s="131">
        <f t="shared" si="3"/>
        <v>0</v>
      </c>
      <c r="AB19" s="131">
        <f t="shared" si="3"/>
        <v>0</v>
      </c>
      <c r="AC19" s="131">
        <f t="shared" si="3"/>
        <v>0</v>
      </c>
      <c r="AD19" s="131">
        <f t="shared" si="8"/>
        <v>0</v>
      </c>
      <c r="AE19" s="131">
        <f t="shared" si="8"/>
        <v>0</v>
      </c>
      <c r="AF19" s="131">
        <f t="shared" si="8"/>
        <v>0</v>
      </c>
      <c r="AG19" s="132">
        <f t="shared" si="4"/>
        <v>0</v>
      </c>
      <c r="AH19" s="105"/>
      <c r="AM19" s="103">
        <v>1</v>
      </c>
      <c r="AN19" s="105">
        <f>+AG19*AM19</f>
        <v>0</v>
      </c>
    </row>
    <row r="20" spans="1:40" outlineLevel="1" x14ac:dyDescent="0.25">
      <c r="A20" s="103" t="str">
        <f t="shared" si="5"/>
        <v>MURREYSRESIDENTIAL32RM1</v>
      </c>
      <c r="B20" s="103" t="s">
        <v>103</v>
      </c>
      <c r="C20" s="103" t="s">
        <v>104</v>
      </c>
      <c r="D20" s="127">
        <v>0</v>
      </c>
      <c r="E20" s="127">
        <v>0</v>
      </c>
      <c r="F20" s="127">
        <v>0</v>
      </c>
      <c r="G20" s="128"/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29">
        <v>0</v>
      </c>
      <c r="S20" s="129">
        <v>0</v>
      </c>
      <c r="T20" s="130">
        <f t="shared" si="6"/>
        <v>0</v>
      </c>
      <c r="U20" s="131">
        <f t="shared" si="7"/>
        <v>0</v>
      </c>
      <c r="V20" s="131">
        <f t="shared" si="2"/>
        <v>0</v>
      </c>
      <c r="W20" s="131">
        <f t="shared" si="2"/>
        <v>0</v>
      </c>
      <c r="X20" s="131">
        <f t="shared" si="2"/>
        <v>0</v>
      </c>
      <c r="Y20" s="131">
        <f t="shared" si="2"/>
        <v>0</v>
      </c>
      <c r="Z20" s="131">
        <f t="shared" si="3"/>
        <v>0</v>
      </c>
      <c r="AA20" s="131">
        <f t="shared" si="3"/>
        <v>0</v>
      </c>
      <c r="AB20" s="131">
        <f t="shared" si="3"/>
        <v>0</v>
      </c>
      <c r="AC20" s="131">
        <f t="shared" si="3"/>
        <v>0</v>
      </c>
      <c r="AD20" s="131">
        <f t="shared" si="8"/>
        <v>0</v>
      </c>
      <c r="AE20" s="131">
        <f t="shared" si="8"/>
        <v>0</v>
      </c>
      <c r="AF20" s="131">
        <f t="shared" si="8"/>
        <v>0</v>
      </c>
      <c r="AG20" s="132">
        <f t="shared" si="4"/>
        <v>0</v>
      </c>
      <c r="AH20" s="105"/>
      <c r="AM20" s="103">
        <v>1</v>
      </c>
      <c r="AN20" s="105">
        <f>+AG20*AM20</f>
        <v>0</v>
      </c>
    </row>
    <row r="21" spans="1:40" outlineLevel="1" x14ac:dyDescent="0.25">
      <c r="A21" s="103" t="str">
        <f t="shared" si="5"/>
        <v>MURREYSRESIDENTIAL32ROCPU</v>
      </c>
      <c r="B21" s="103" t="s">
        <v>105</v>
      </c>
      <c r="C21" s="103" t="s">
        <v>106</v>
      </c>
      <c r="D21" s="127">
        <v>0</v>
      </c>
      <c r="E21" s="127">
        <v>0</v>
      </c>
      <c r="F21" s="127">
        <v>0</v>
      </c>
      <c r="G21" s="128"/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29">
        <v>0</v>
      </c>
      <c r="S21" s="129">
        <v>0</v>
      </c>
      <c r="T21" s="130">
        <f t="shared" si="6"/>
        <v>0</v>
      </c>
      <c r="U21" s="131">
        <f t="shared" si="7"/>
        <v>0</v>
      </c>
      <c r="V21" s="131">
        <f t="shared" si="2"/>
        <v>0</v>
      </c>
      <c r="W21" s="131">
        <f t="shared" si="2"/>
        <v>0</v>
      </c>
      <c r="X21" s="131">
        <f t="shared" si="2"/>
        <v>0</v>
      </c>
      <c r="Y21" s="131">
        <f t="shared" si="2"/>
        <v>0</v>
      </c>
      <c r="Z21" s="131">
        <f t="shared" si="3"/>
        <v>0</v>
      </c>
      <c r="AA21" s="131">
        <f t="shared" si="3"/>
        <v>0</v>
      </c>
      <c r="AB21" s="131">
        <f t="shared" si="3"/>
        <v>0</v>
      </c>
      <c r="AC21" s="131">
        <f t="shared" si="3"/>
        <v>0</v>
      </c>
      <c r="AD21" s="131">
        <f t="shared" si="8"/>
        <v>0</v>
      </c>
      <c r="AE21" s="131">
        <f t="shared" si="8"/>
        <v>0</v>
      </c>
      <c r="AF21" s="131">
        <f t="shared" si="8"/>
        <v>0</v>
      </c>
      <c r="AG21" s="132">
        <f t="shared" si="4"/>
        <v>0</v>
      </c>
      <c r="AH21" s="105"/>
      <c r="AM21" s="103">
        <v>1</v>
      </c>
      <c r="AN21" s="105">
        <f>+AG21*AM21</f>
        <v>0</v>
      </c>
    </row>
    <row r="22" spans="1:40" outlineLevel="1" x14ac:dyDescent="0.25">
      <c r="A22" s="103" t="str">
        <f t="shared" si="5"/>
        <v>MURREYSRESIDENTIAL32RW1</v>
      </c>
      <c r="B22" s="103" t="s">
        <v>107</v>
      </c>
      <c r="C22" s="103" t="s">
        <v>108</v>
      </c>
      <c r="D22" s="127">
        <v>0</v>
      </c>
      <c r="E22" s="127">
        <v>0</v>
      </c>
      <c r="F22" s="127">
        <v>0</v>
      </c>
      <c r="G22" s="128"/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29">
        <v>0</v>
      </c>
      <c r="S22" s="129">
        <v>0</v>
      </c>
      <c r="T22" s="130">
        <f t="shared" si="6"/>
        <v>0</v>
      </c>
      <c r="U22" s="131">
        <f t="shared" si="7"/>
        <v>0</v>
      </c>
      <c r="V22" s="131">
        <f t="shared" si="2"/>
        <v>0</v>
      </c>
      <c r="W22" s="131">
        <f t="shared" si="2"/>
        <v>0</v>
      </c>
      <c r="X22" s="131">
        <f t="shared" si="2"/>
        <v>0</v>
      </c>
      <c r="Y22" s="131">
        <f t="shared" si="2"/>
        <v>0</v>
      </c>
      <c r="Z22" s="131">
        <f t="shared" si="3"/>
        <v>0</v>
      </c>
      <c r="AA22" s="131">
        <f t="shared" si="3"/>
        <v>0</v>
      </c>
      <c r="AB22" s="131">
        <f t="shared" si="3"/>
        <v>0</v>
      </c>
      <c r="AC22" s="131">
        <f t="shared" si="3"/>
        <v>0</v>
      </c>
      <c r="AD22" s="131">
        <f t="shared" si="8"/>
        <v>0</v>
      </c>
      <c r="AE22" s="131">
        <f t="shared" si="8"/>
        <v>0</v>
      </c>
      <c r="AF22" s="131">
        <f t="shared" si="8"/>
        <v>0</v>
      </c>
      <c r="AG22" s="132">
        <f t="shared" si="4"/>
        <v>0</v>
      </c>
      <c r="AH22" s="105"/>
      <c r="AM22" s="103">
        <v>1</v>
      </c>
      <c r="AN22" s="105">
        <f>+AG22*AM22</f>
        <v>0</v>
      </c>
    </row>
    <row r="23" spans="1:40" outlineLevel="1" x14ac:dyDescent="0.25">
      <c r="A23" s="103" t="str">
        <f t="shared" si="5"/>
        <v>MURREYSRESIDENTIAL32RW1N</v>
      </c>
      <c r="B23" s="103" t="s">
        <v>109</v>
      </c>
      <c r="C23" s="103" t="s">
        <v>110</v>
      </c>
      <c r="D23" s="127">
        <v>0</v>
      </c>
      <c r="E23" s="127">
        <v>0</v>
      </c>
      <c r="F23" s="127">
        <v>0</v>
      </c>
      <c r="G23" s="128"/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29">
        <v>0</v>
      </c>
      <c r="S23" s="129">
        <v>0</v>
      </c>
      <c r="T23" s="130">
        <f t="shared" si="6"/>
        <v>0</v>
      </c>
      <c r="U23" s="131">
        <f t="shared" si="7"/>
        <v>0</v>
      </c>
      <c r="V23" s="131">
        <f t="shared" si="2"/>
        <v>0</v>
      </c>
      <c r="W23" s="131">
        <f t="shared" si="2"/>
        <v>0</v>
      </c>
      <c r="X23" s="131">
        <f t="shared" si="2"/>
        <v>0</v>
      </c>
      <c r="Y23" s="131">
        <f t="shared" si="2"/>
        <v>0</v>
      </c>
      <c r="Z23" s="131">
        <f t="shared" si="3"/>
        <v>0</v>
      </c>
      <c r="AA23" s="131">
        <f t="shared" si="3"/>
        <v>0</v>
      </c>
      <c r="AB23" s="131">
        <f t="shared" si="3"/>
        <v>0</v>
      </c>
      <c r="AC23" s="131">
        <f t="shared" si="3"/>
        <v>0</v>
      </c>
      <c r="AD23" s="131">
        <f t="shared" si="8"/>
        <v>0</v>
      </c>
      <c r="AE23" s="131">
        <f t="shared" si="8"/>
        <v>0</v>
      </c>
      <c r="AF23" s="131">
        <f t="shared" si="8"/>
        <v>0</v>
      </c>
      <c r="AG23" s="132">
        <f t="shared" si="4"/>
        <v>0</v>
      </c>
      <c r="AH23" s="105"/>
      <c r="AM23" s="103">
        <v>1</v>
      </c>
      <c r="AN23" s="105">
        <f>+AG23*AM23</f>
        <v>0</v>
      </c>
    </row>
    <row r="24" spans="1:40" outlineLevel="1" x14ac:dyDescent="0.25">
      <c r="A24" s="103" t="str">
        <f t="shared" si="5"/>
        <v>MURREYSRESIDENTIAL32RW1NR</v>
      </c>
      <c r="B24" s="103" t="s">
        <v>111</v>
      </c>
      <c r="C24" s="103" t="s">
        <v>112</v>
      </c>
      <c r="D24" s="127">
        <v>0</v>
      </c>
      <c r="E24" s="127">
        <v>0</v>
      </c>
      <c r="F24" s="127">
        <v>0</v>
      </c>
      <c r="G24" s="128"/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29">
        <v>0</v>
      </c>
      <c r="S24" s="129">
        <v>0</v>
      </c>
      <c r="T24" s="130">
        <f t="shared" si="6"/>
        <v>0</v>
      </c>
      <c r="U24" s="131">
        <f t="shared" si="7"/>
        <v>0</v>
      </c>
      <c r="V24" s="131">
        <f t="shared" si="2"/>
        <v>0</v>
      </c>
      <c r="W24" s="131">
        <f t="shared" si="2"/>
        <v>0</v>
      </c>
      <c r="X24" s="131">
        <f t="shared" si="2"/>
        <v>0</v>
      </c>
      <c r="Y24" s="131">
        <f t="shared" si="2"/>
        <v>0</v>
      </c>
      <c r="Z24" s="131">
        <f t="shared" si="3"/>
        <v>0</v>
      </c>
      <c r="AA24" s="131">
        <f t="shared" si="3"/>
        <v>0</v>
      </c>
      <c r="AB24" s="131">
        <f t="shared" si="3"/>
        <v>0</v>
      </c>
      <c r="AC24" s="131">
        <f t="shared" si="3"/>
        <v>0</v>
      </c>
      <c r="AD24" s="131">
        <f t="shared" si="8"/>
        <v>0</v>
      </c>
      <c r="AE24" s="131">
        <f t="shared" si="8"/>
        <v>0</v>
      </c>
      <c r="AF24" s="131">
        <f t="shared" si="8"/>
        <v>0</v>
      </c>
      <c r="AG24" s="132">
        <f t="shared" si="4"/>
        <v>0</v>
      </c>
      <c r="AH24" s="105"/>
      <c r="AM24" s="103">
        <v>1</v>
      </c>
      <c r="AN24" s="105">
        <f>+AG24*AM24</f>
        <v>0</v>
      </c>
    </row>
    <row r="25" spans="1:40" outlineLevel="1" x14ac:dyDescent="0.25">
      <c r="A25" s="103" t="str">
        <f t="shared" si="5"/>
        <v>MURREYSRESIDENTIAL32RW1R</v>
      </c>
      <c r="B25" s="103" t="s">
        <v>113</v>
      </c>
      <c r="C25" s="103" t="s">
        <v>114</v>
      </c>
      <c r="D25" s="127">
        <v>0</v>
      </c>
      <c r="E25" s="127">
        <v>0</v>
      </c>
      <c r="F25" s="127">
        <v>0</v>
      </c>
      <c r="G25" s="128"/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29">
        <v>0</v>
      </c>
      <c r="S25" s="129">
        <v>0</v>
      </c>
      <c r="T25" s="130">
        <f t="shared" si="6"/>
        <v>0</v>
      </c>
      <c r="U25" s="131">
        <f t="shared" si="7"/>
        <v>0</v>
      </c>
      <c r="V25" s="131">
        <f t="shared" si="2"/>
        <v>0</v>
      </c>
      <c r="W25" s="131">
        <f t="shared" si="2"/>
        <v>0</v>
      </c>
      <c r="X25" s="131">
        <f t="shared" si="2"/>
        <v>0</v>
      </c>
      <c r="Y25" s="131">
        <f t="shared" si="2"/>
        <v>0</v>
      </c>
      <c r="Z25" s="131">
        <f t="shared" si="3"/>
        <v>0</v>
      </c>
      <c r="AA25" s="131">
        <f t="shared" si="3"/>
        <v>0</v>
      </c>
      <c r="AB25" s="131">
        <f t="shared" si="3"/>
        <v>0</v>
      </c>
      <c r="AC25" s="131">
        <f t="shared" si="3"/>
        <v>0</v>
      </c>
      <c r="AD25" s="131">
        <f t="shared" si="8"/>
        <v>0</v>
      </c>
      <c r="AE25" s="131">
        <f t="shared" si="8"/>
        <v>0</v>
      </c>
      <c r="AF25" s="131">
        <f t="shared" si="8"/>
        <v>0</v>
      </c>
      <c r="AG25" s="132">
        <f t="shared" si="4"/>
        <v>0</v>
      </c>
      <c r="AH25" s="105"/>
      <c r="AM25" s="103">
        <v>1</v>
      </c>
      <c r="AN25" s="105">
        <f>+AG25*AM25</f>
        <v>0</v>
      </c>
    </row>
    <row r="26" spans="1:40" outlineLevel="1" x14ac:dyDescent="0.25">
      <c r="A26" s="103" t="str">
        <f t="shared" si="5"/>
        <v>MURREYSRESIDENTIAL32RW2</v>
      </c>
      <c r="B26" s="103" t="s">
        <v>115</v>
      </c>
      <c r="C26" s="103" t="s">
        <v>116</v>
      </c>
      <c r="D26" s="127">
        <v>0</v>
      </c>
      <c r="E26" s="127">
        <v>0</v>
      </c>
      <c r="F26" s="127">
        <v>0</v>
      </c>
      <c r="G26" s="128"/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29">
        <v>0</v>
      </c>
      <c r="S26" s="129">
        <v>0</v>
      </c>
      <c r="T26" s="130">
        <f t="shared" si="6"/>
        <v>0</v>
      </c>
      <c r="U26" s="131">
        <f t="shared" si="7"/>
        <v>0</v>
      </c>
      <c r="V26" s="131">
        <f t="shared" si="7"/>
        <v>0</v>
      </c>
      <c r="W26" s="131">
        <f t="shared" si="7"/>
        <v>0</v>
      </c>
      <c r="X26" s="131">
        <f t="shared" si="7"/>
        <v>0</v>
      </c>
      <c r="Y26" s="131">
        <f t="shared" si="7"/>
        <v>0</v>
      </c>
      <c r="Z26" s="131">
        <f t="shared" ref="Z26:AC64" si="9">+IFERROR(M26/$F26,0)</f>
        <v>0</v>
      </c>
      <c r="AA26" s="131">
        <f t="shared" si="9"/>
        <v>0</v>
      </c>
      <c r="AB26" s="131">
        <f t="shared" si="9"/>
        <v>0</v>
      </c>
      <c r="AC26" s="131">
        <f t="shared" si="9"/>
        <v>0</v>
      </c>
      <c r="AD26" s="131">
        <f t="shared" si="8"/>
        <v>0</v>
      </c>
      <c r="AE26" s="131">
        <f t="shared" si="8"/>
        <v>0</v>
      </c>
      <c r="AF26" s="131">
        <f t="shared" si="8"/>
        <v>0</v>
      </c>
      <c r="AG26" s="132">
        <f t="shared" si="4"/>
        <v>0</v>
      </c>
      <c r="AH26" s="105"/>
      <c r="AM26" s="103">
        <v>2</v>
      </c>
      <c r="AN26" s="105">
        <f>+AG26*AM26</f>
        <v>0</v>
      </c>
    </row>
    <row r="27" spans="1:40" outlineLevel="1" x14ac:dyDescent="0.25">
      <c r="A27" s="103" t="str">
        <f t="shared" si="5"/>
        <v>MURREYSRESIDENTIAL32RW2R</v>
      </c>
      <c r="B27" s="103" t="s">
        <v>117</v>
      </c>
      <c r="C27" s="103" t="s">
        <v>118</v>
      </c>
      <c r="D27" s="127">
        <v>0</v>
      </c>
      <c r="E27" s="127">
        <v>0</v>
      </c>
      <c r="F27" s="127">
        <v>0</v>
      </c>
      <c r="G27" s="128"/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29">
        <v>0</v>
      </c>
      <c r="S27" s="129">
        <v>0</v>
      </c>
      <c r="T27" s="130">
        <f t="shared" si="6"/>
        <v>0</v>
      </c>
      <c r="U27" s="131">
        <f t="shared" si="7"/>
        <v>0</v>
      </c>
      <c r="V27" s="131">
        <f t="shared" si="7"/>
        <v>0</v>
      </c>
      <c r="W27" s="131">
        <f t="shared" si="7"/>
        <v>0</v>
      </c>
      <c r="X27" s="131">
        <f t="shared" si="7"/>
        <v>0</v>
      </c>
      <c r="Y27" s="131">
        <f t="shared" si="7"/>
        <v>0</v>
      </c>
      <c r="Z27" s="131">
        <f t="shared" si="9"/>
        <v>0</v>
      </c>
      <c r="AA27" s="131">
        <f t="shared" si="9"/>
        <v>0</v>
      </c>
      <c r="AB27" s="131">
        <f t="shared" si="9"/>
        <v>0</v>
      </c>
      <c r="AC27" s="131">
        <f t="shared" si="9"/>
        <v>0</v>
      </c>
      <c r="AD27" s="131">
        <f t="shared" si="8"/>
        <v>0</v>
      </c>
      <c r="AE27" s="131">
        <f t="shared" si="8"/>
        <v>0</v>
      </c>
      <c r="AF27" s="131">
        <f t="shared" si="8"/>
        <v>0</v>
      </c>
      <c r="AG27" s="132">
        <f t="shared" si="4"/>
        <v>0</v>
      </c>
      <c r="AH27" s="105"/>
      <c r="AM27" s="103">
        <v>2</v>
      </c>
      <c r="AN27" s="105">
        <f>+AG27*AM27</f>
        <v>0</v>
      </c>
    </row>
    <row r="28" spans="1:40" outlineLevel="1" x14ac:dyDescent="0.25">
      <c r="A28" s="103" t="str">
        <f t="shared" si="5"/>
        <v>MURREYSRESIDENTIAL32RW2NR</v>
      </c>
      <c r="B28" s="103" t="s">
        <v>119</v>
      </c>
      <c r="C28" s="103" t="s">
        <v>120</v>
      </c>
      <c r="D28" s="127">
        <v>0</v>
      </c>
      <c r="E28" s="127">
        <v>0</v>
      </c>
      <c r="F28" s="127">
        <v>0</v>
      </c>
      <c r="G28" s="128"/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29">
        <v>0</v>
      </c>
      <c r="S28" s="129">
        <v>0</v>
      </c>
      <c r="T28" s="130">
        <f t="shared" si="6"/>
        <v>0</v>
      </c>
      <c r="U28" s="131">
        <f t="shared" si="7"/>
        <v>0</v>
      </c>
      <c r="V28" s="131">
        <f t="shared" si="7"/>
        <v>0</v>
      </c>
      <c r="W28" s="131">
        <f t="shared" si="7"/>
        <v>0</v>
      </c>
      <c r="X28" s="131">
        <f t="shared" si="7"/>
        <v>0</v>
      </c>
      <c r="Y28" s="131">
        <f t="shared" si="7"/>
        <v>0</v>
      </c>
      <c r="Z28" s="131">
        <f t="shared" si="9"/>
        <v>0</v>
      </c>
      <c r="AA28" s="131">
        <f t="shared" si="9"/>
        <v>0</v>
      </c>
      <c r="AB28" s="131">
        <f t="shared" si="9"/>
        <v>0</v>
      </c>
      <c r="AC28" s="131">
        <f t="shared" si="9"/>
        <v>0</v>
      </c>
      <c r="AD28" s="131">
        <f t="shared" si="8"/>
        <v>0</v>
      </c>
      <c r="AE28" s="131">
        <f t="shared" si="8"/>
        <v>0</v>
      </c>
      <c r="AF28" s="131">
        <f t="shared" si="8"/>
        <v>0</v>
      </c>
      <c r="AG28" s="132">
        <f t="shared" si="4"/>
        <v>0</v>
      </c>
      <c r="AH28" s="105"/>
      <c r="AM28" s="103">
        <v>2</v>
      </c>
      <c r="AN28" s="105">
        <f>+AG28*AM28</f>
        <v>0</v>
      </c>
    </row>
    <row r="29" spans="1:40" outlineLevel="1" x14ac:dyDescent="0.25">
      <c r="A29" s="103" t="str">
        <f t="shared" si="5"/>
        <v>MURREYSRESIDENTIAL32RW3</v>
      </c>
      <c r="B29" s="103" t="s">
        <v>121</v>
      </c>
      <c r="C29" s="103" t="s">
        <v>122</v>
      </c>
      <c r="D29" s="127">
        <v>0</v>
      </c>
      <c r="E29" s="127">
        <v>0</v>
      </c>
      <c r="F29" s="127">
        <v>0</v>
      </c>
      <c r="G29" s="128"/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29">
        <v>0</v>
      </c>
      <c r="S29" s="129">
        <v>0</v>
      </c>
      <c r="T29" s="130">
        <f t="shared" si="6"/>
        <v>0</v>
      </c>
      <c r="U29" s="131">
        <f t="shared" si="7"/>
        <v>0</v>
      </c>
      <c r="V29" s="131">
        <f t="shared" si="7"/>
        <v>0</v>
      </c>
      <c r="W29" s="131">
        <f t="shared" si="7"/>
        <v>0</v>
      </c>
      <c r="X29" s="131">
        <f t="shared" si="7"/>
        <v>0</v>
      </c>
      <c r="Y29" s="131">
        <f t="shared" si="7"/>
        <v>0</v>
      </c>
      <c r="Z29" s="131">
        <f t="shared" si="9"/>
        <v>0</v>
      </c>
      <c r="AA29" s="131">
        <f t="shared" si="9"/>
        <v>0</v>
      </c>
      <c r="AB29" s="131">
        <f t="shared" si="9"/>
        <v>0</v>
      </c>
      <c r="AC29" s="131">
        <f t="shared" si="9"/>
        <v>0</v>
      </c>
      <c r="AD29" s="131">
        <f t="shared" si="8"/>
        <v>0</v>
      </c>
      <c r="AE29" s="131">
        <f t="shared" si="8"/>
        <v>0</v>
      </c>
      <c r="AF29" s="131">
        <f t="shared" si="8"/>
        <v>0</v>
      </c>
      <c r="AG29" s="132">
        <f t="shared" si="4"/>
        <v>0</v>
      </c>
      <c r="AH29" s="105"/>
      <c r="AM29" s="103">
        <v>3</v>
      </c>
      <c r="AN29" s="105">
        <f>+AG29*AM29</f>
        <v>0</v>
      </c>
    </row>
    <row r="30" spans="1:40" outlineLevel="1" x14ac:dyDescent="0.25">
      <c r="A30" s="103" t="str">
        <f t="shared" si="5"/>
        <v>MURREYSRESIDENTIAL32RW3NR</v>
      </c>
      <c r="B30" s="103" t="s">
        <v>123</v>
      </c>
      <c r="C30" s="103" t="s">
        <v>124</v>
      </c>
      <c r="D30" s="127">
        <v>0</v>
      </c>
      <c r="E30" s="127">
        <v>0</v>
      </c>
      <c r="F30" s="127">
        <v>0</v>
      </c>
      <c r="G30" s="128"/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v>0</v>
      </c>
      <c r="S30" s="129">
        <v>0</v>
      </c>
      <c r="T30" s="130">
        <f t="shared" si="6"/>
        <v>0</v>
      </c>
      <c r="U30" s="131">
        <f t="shared" si="7"/>
        <v>0</v>
      </c>
      <c r="V30" s="131">
        <f t="shared" si="7"/>
        <v>0</v>
      </c>
      <c r="W30" s="131">
        <f t="shared" si="7"/>
        <v>0</v>
      </c>
      <c r="X30" s="131">
        <f t="shared" si="7"/>
        <v>0</v>
      </c>
      <c r="Y30" s="131">
        <f t="shared" si="7"/>
        <v>0</v>
      </c>
      <c r="Z30" s="131">
        <f t="shared" si="9"/>
        <v>0</v>
      </c>
      <c r="AA30" s="131">
        <f t="shared" si="9"/>
        <v>0</v>
      </c>
      <c r="AB30" s="131">
        <f t="shared" si="9"/>
        <v>0</v>
      </c>
      <c r="AC30" s="131">
        <f t="shared" si="9"/>
        <v>0</v>
      </c>
      <c r="AD30" s="131">
        <f t="shared" si="8"/>
        <v>0</v>
      </c>
      <c r="AE30" s="131">
        <f t="shared" si="8"/>
        <v>0</v>
      </c>
      <c r="AF30" s="131">
        <f t="shared" si="8"/>
        <v>0</v>
      </c>
      <c r="AG30" s="132">
        <f t="shared" si="4"/>
        <v>0</v>
      </c>
      <c r="AH30" s="105"/>
      <c r="AM30" s="103">
        <v>3</v>
      </c>
      <c r="AN30" s="105">
        <f>+AG30*AM30</f>
        <v>0</v>
      </c>
    </row>
    <row r="31" spans="1:40" outlineLevel="1" x14ac:dyDescent="0.25">
      <c r="A31" s="103" t="str">
        <f t="shared" si="5"/>
        <v>MURREYSRESIDENTIAL32RW4</v>
      </c>
      <c r="B31" s="103" t="s">
        <v>125</v>
      </c>
      <c r="C31" s="103" t="s">
        <v>126</v>
      </c>
      <c r="D31" s="127">
        <v>0</v>
      </c>
      <c r="E31" s="127">
        <v>0</v>
      </c>
      <c r="F31" s="127">
        <v>0</v>
      </c>
      <c r="G31" s="128"/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v>0</v>
      </c>
      <c r="S31" s="129">
        <v>0</v>
      </c>
      <c r="T31" s="130">
        <f t="shared" si="6"/>
        <v>0</v>
      </c>
      <c r="U31" s="131">
        <f t="shared" si="7"/>
        <v>0</v>
      </c>
      <c r="V31" s="131">
        <f t="shared" si="7"/>
        <v>0</v>
      </c>
      <c r="W31" s="131">
        <f t="shared" si="7"/>
        <v>0</v>
      </c>
      <c r="X31" s="131">
        <f t="shared" si="7"/>
        <v>0</v>
      </c>
      <c r="Y31" s="131">
        <f t="shared" si="7"/>
        <v>0</v>
      </c>
      <c r="Z31" s="131">
        <f t="shared" si="9"/>
        <v>0</v>
      </c>
      <c r="AA31" s="131">
        <f t="shared" si="9"/>
        <v>0</v>
      </c>
      <c r="AB31" s="131">
        <f t="shared" si="9"/>
        <v>0</v>
      </c>
      <c r="AC31" s="131">
        <f t="shared" si="9"/>
        <v>0</v>
      </c>
      <c r="AD31" s="131">
        <f t="shared" si="8"/>
        <v>0</v>
      </c>
      <c r="AE31" s="131">
        <f t="shared" si="8"/>
        <v>0</v>
      </c>
      <c r="AF31" s="131">
        <f t="shared" si="8"/>
        <v>0</v>
      </c>
      <c r="AG31" s="132">
        <f t="shared" si="4"/>
        <v>0</v>
      </c>
      <c r="AH31" s="105"/>
      <c r="AM31" s="103">
        <v>4</v>
      </c>
      <c r="AN31" s="105">
        <f>+AG31*AM31</f>
        <v>0</v>
      </c>
    </row>
    <row r="32" spans="1:40" outlineLevel="1" x14ac:dyDescent="0.25">
      <c r="A32" s="103" t="str">
        <f t="shared" si="5"/>
        <v>MURREYSRESIDENTIAL32RW4NR</v>
      </c>
      <c r="B32" s="103" t="s">
        <v>127</v>
      </c>
      <c r="C32" s="103" t="s">
        <v>128</v>
      </c>
      <c r="D32" s="127">
        <v>0</v>
      </c>
      <c r="E32" s="127">
        <v>0</v>
      </c>
      <c r="F32" s="127">
        <v>0</v>
      </c>
      <c r="G32" s="128"/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29">
        <v>0</v>
      </c>
      <c r="S32" s="129">
        <v>0</v>
      </c>
      <c r="T32" s="130">
        <f t="shared" si="6"/>
        <v>0</v>
      </c>
      <c r="U32" s="131">
        <f t="shared" si="7"/>
        <v>0</v>
      </c>
      <c r="V32" s="131">
        <f t="shared" si="7"/>
        <v>0</v>
      </c>
      <c r="W32" s="131">
        <f t="shared" si="7"/>
        <v>0</v>
      </c>
      <c r="X32" s="131">
        <f t="shared" si="7"/>
        <v>0</v>
      </c>
      <c r="Y32" s="131">
        <f t="shared" si="7"/>
        <v>0</v>
      </c>
      <c r="Z32" s="131">
        <f t="shared" si="9"/>
        <v>0</v>
      </c>
      <c r="AA32" s="131">
        <f t="shared" si="9"/>
        <v>0</v>
      </c>
      <c r="AB32" s="131">
        <f t="shared" si="9"/>
        <v>0</v>
      </c>
      <c r="AC32" s="131">
        <f t="shared" si="9"/>
        <v>0</v>
      </c>
      <c r="AD32" s="131">
        <f t="shared" si="8"/>
        <v>0</v>
      </c>
      <c r="AE32" s="131">
        <f t="shared" si="8"/>
        <v>0</v>
      </c>
      <c r="AF32" s="131">
        <f t="shared" si="8"/>
        <v>0</v>
      </c>
      <c r="AG32" s="132">
        <f t="shared" si="4"/>
        <v>0</v>
      </c>
      <c r="AH32" s="105"/>
      <c r="AM32" s="103">
        <v>4</v>
      </c>
      <c r="AN32" s="105">
        <f>+AG32*AM32</f>
        <v>0</v>
      </c>
    </row>
    <row r="33" spans="1:40" outlineLevel="1" x14ac:dyDescent="0.25">
      <c r="A33" s="103" t="str">
        <f t="shared" si="5"/>
        <v>MURREYSRESIDENTIAL32RW5</v>
      </c>
      <c r="B33" s="103" t="s">
        <v>129</v>
      </c>
      <c r="C33" s="103" t="s">
        <v>130</v>
      </c>
      <c r="D33" s="127">
        <v>0</v>
      </c>
      <c r="E33" s="127">
        <v>0</v>
      </c>
      <c r="F33" s="127">
        <v>0</v>
      </c>
      <c r="G33" s="128"/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30">
        <f t="shared" si="6"/>
        <v>0</v>
      </c>
      <c r="U33" s="131">
        <f t="shared" si="7"/>
        <v>0</v>
      </c>
      <c r="V33" s="131">
        <f t="shared" si="7"/>
        <v>0</v>
      </c>
      <c r="W33" s="131">
        <f t="shared" si="7"/>
        <v>0</v>
      </c>
      <c r="X33" s="131">
        <f t="shared" si="7"/>
        <v>0</v>
      </c>
      <c r="Y33" s="131">
        <f t="shared" si="7"/>
        <v>0</v>
      </c>
      <c r="Z33" s="131">
        <f t="shared" si="9"/>
        <v>0</v>
      </c>
      <c r="AA33" s="131">
        <f t="shared" si="9"/>
        <v>0</v>
      </c>
      <c r="AB33" s="131">
        <f t="shared" si="9"/>
        <v>0</v>
      </c>
      <c r="AC33" s="131">
        <f t="shared" si="9"/>
        <v>0</v>
      </c>
      <c r="AD33" s="131">
        <f t="shared" si="8"/>
        <v>0</v>
      </c>
      <c r="AE33" s="131">
        <f t="shared" si="8"/>
        <v>0</v>
      </c>
      <c r="AF33" s="131">
        <f t="shared" si="8"/>
        <v>0</v>
      </c>
      <c r="AG33" s="132">
        <f t="shared" si="4"/>
        <v>0</v>
      </c>
      <c r="AH33" s="105"/>
      <c r="AM33" s="103">
        <v>5</v>
      </c>
      <c r="AN33" s="105">
        <f>+AG33*AM33</f>
        <v>0</v>
      </c>
    </row>
    <row r="34" spans="1:40" outlineLevel="1" x14ac:dyDescent="0.25">
      <c r="A34" s="103" t="str">
        <f t="shared" si="5"/>
        <v>MURREYSRESIDENTIAL32RW5NR</v>
      </c>
      <c r="B34" s="103" t="s">
        <v>131</v>
      </c>
      <c r="C34" s="103" t="s">
        <v>132</v>
      </c>
      <c r="D34" s="127">
        <v>0</v>
      </c>
      <c r="E34" s="127">
        <v>0</v>
      </c>
      <c r="F34" s="127">
        <v>0</v>
      </c>
      <c r="G34" s="128"/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29">
        <v>0</v>
      </c>
      <c r="S34" s="129">
        <v>0</v>
      </c>
      <c r="T34" s="130">
        <f t="shared" si="6"/>
        <v>0</v>
      </c>
      <c r="U34" s="131">
        <f t="shared" si="7"/>
        <v>0</v>
      </c>
      <c r="V34" s="131">
        <f t="shared" si="7"/>
        <v>0</v>
      </c>
      <c r="W34" s="131">
        <f t="shared" si="7"/>
        <v>0</v>
      </c>
      <c r="X34" s="131">
        <f t="shared" si="7"/>
        <v>0</v>
      </c>
      <c r="Y34" s="131">
        <f t="shared" si="7"/>
        <v>0</v>
      </c>
      <c r="Z34" s="131">
        <f t="shared" si="9"/>
        <v>0</v>
      </c>
      <c r="AA34" s="131">
        <f t="shared" si="9"/>
        <v>0</v>
      </c>
      <c r="AB34" s="131">
        <f t="shared" si="9"/>
        <v>0</v>
      </c>
      <c r="AC34" s="131">
        <f t="shared" si="9"/>
        <v>0</v>
      </c>
      <c r="AD34" s="131">
        <f t="shared" si="8"/>
        <v>0</v>
      </c>
      <c r="AE34" s="131">
        <f t="shared" si="8"/>
        <v>0</v>
      </c>
      <c r="AF34" s="131">
        <f t="shared" si="8"/>
        <v>0</v>
      </c>
      <c r="AG34" s="132">
        <f t="shared" si="4"/>
        <v>0</v>
      </c>
      <c r="AH34" s="105"/>
      <c r="AM34" s="103">
        <v>5</v>
      </c>
      <c r="AN34" s="105">
        <f>+AG34*AM34</f>
        <v>0</v>
      </c>
    </row>
    <row r="35" spans="1:40" outlineLevel="1" x14ac:dyDescent="0.25">
      <c r="A35" s="103" t="str">
        <f t="shared" si="5"/>
        <v>MURREYSRESIDENTIAL32RW6</v>
      </c>
      <c r="B35" s="103" t="s">
        <v>133</v>
      </c>
      <c r="C35" s="103" t="s">
        <v>134</v>
      </c>
      <c r="D35" s="127">
        <v>0</v>
      </c>
      <c r="E35" s="127">
        <v>0</v>
      </c>
      <c r="F35" s="127">
        <v>0</v>
      </c>
      <c r="G35" s="128"/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29">
        <v>0</v>
      </c>
      <c r="S35" s="129">
        <v>0</v>
      </c>
      <c r="T35" s="130">
        <f t="shared" si="6"/>
        <v>0</v>
      </c>
      <c r="U35" s="131">
        <f t="shared" si="7"/>
        <v>0</v>
      </c>
      <c r="V35" s="131">
        <f t="shared" si="7"/>
        <v>0</v>
      </c>
      <c r="W35" s="131">
        <f t="shared" si="7"/>
        <v>0</v>
      </c>
      <c r="X35" s="131">
        <f t="shared" si="7"/>
        <v>0</v>
      </c>
      <c r="Y35" s="131">
        <f t="shared" si="7"/>
        <v>0</v>
      </c>
      <c r="Z35" s="131">
        <f t="shared" si="9"/>
        <v>0</v>
      </c>
      <c r="AA35" s="131">
        <f t="shared" si="9"/>
        <v>0</v>
      </c>
      <c r="AB35" s="131">
        <f t="shared" si="9"/>
        <v>0</v>
      </c>
      <c r="AC35" s="131">
        <f t="shared" si="9"/>
        <v>0</v>
      </c>
      <c r="AD35" s="131">
        <f t="shared" si="8"/>
        <v>0</v>
      </c>
      <c r="AE35" s="131">
        <f t="shared" si="8"/>
        <v>0</v>
      </c>
      <c r="AF35" s="131">
        <f t="shared" si="8"/>
        <v>0</v>
      </c>
      <c r="AG35" s="132">
        <f t="shared" si="4"/>
        <v>0</v>
      </c>
      <c r="AH35" s="105"/>
      <c r="AM35" s="103">
        <v>6</v>
      </c>
      <c r="AN35" s="105">
        <f>+AG35*AM35</f>
        <v>0</v>
      </c>
    </row>
    <row r="36" spans="1:40" outlineLevel="1" x14ac:dyDescent="0.25">
      <c r="A36" s="103" t="str">
        <f t="shared" si="5"/>
        <v>MURREYSRESIDENTIAL35RM1</v>
      </c>
      <c r="B36" s="103" t="s">
        <v>135</v>
      </c>
      <c r="C36" s="103" t="s">
        <v>136</v>
      </c>
      <c r="D36" s="127">
        <v>12.59</v>
      </c>
      <c r="E36" s="127">
        <v>12.85</v>
      </c>
      <c r="F36" s="127">
        <v>12.96</v>
      </c>
      <c r="G36" s="128">
        <v>23</v>
      </c>
      <c r="H36" s="129">
        <v>5867.5950000000003</v>
      </c>
      <c r="I36" s="129">
        <v>5879.7950000000001</v>
      </c>
      <c r="J36" s="129">
        <v>5819.8200000000006</v>
      </c>
      <c r="K36" s="129">
        <v>5632.3700000000008</v>
      </c>
      <c r="L36" s="129">
        <v>5768.829999999999</v>
      </c>
      <c r="M36" s="129">
        <v>5650.5599999999995</v>
      </c>
      <c r="N36" s="129">
        <v>5640.84</v>
      </c>
      <c r="O36" s="129">
        <v>5686.2</v>
      </c>
      <c r="P36" s="129">
        <v>5644.08</v>
      </c>
      <c r="Q36" s="129">
        <v>5825.6399999999994</v>
      </c>
      <c r="R36" s="129">
        <v>5867.5949999999993</v>
      </c>
      <c r="S36" s="129">
        <v>5841.7749999999996</v>
      </c>
      <c r="T36" s="130">
        <f t="shared" si="6"/>
        <v>69125.099999999991</v>
      </c>
      <c r="U36" s="131">
        <f t="shared" si="7"/>
        <v>456.62217898832688</v>
      </c>
      <c r="V36" s="131">
        <f t="shared" si="7"/>
        <v>457.57159533073934</v>
      </c>
      <c r="W36" s="131">
        <f t="shared" si="7"/>
        <v>452.90428015564208</v>
      </c>
      <c r="X36" s="131">
        <f t="shared" si="7"/>
        <v>438.31673151750982</v>
      </c>
      <c r="Y36" s="131">
        <f t="shared" si="7"/>
        <v>448.93618677042792</v>
      </c>
      <c r="Z36" s="131">
        <f t="shared" si="9"/>
        <v>435.99999999999994</v>
      </c>
      <c r="AA36" s="131">
        <f t="shared" si="9"/>
        <v>435.25</v>
      </c>
      <c r="AB36" s="131">
        <f t="shared" si="9"/>
        <v>438.74999999999994</v>
      </c>
      <c r="AC36" s="131">
        <f t="shared" si="9"/>
        <v>435.49999999999994</v>
      </c>
      <c r="AD36" s="131">
        <f t="shared" si="8"/>
        <v>453.35719844357976</v>
      </c>
      <c r="AE36" s="131">
        <f t="shared" si="8"/>
        <v>456.62217898832682</v>
      </c>
      <c r="AF36" s="131">
        <f t="shared" si="8"/>
        <v>454.61284046692606</v>
      </c>
      <c r="AG36" s="132">
        <f t="shared" si="4"/>
        <v>447.0369325551232</v>
      </c>
      <c r="AH36" s="105"/>
      <c r="AM36" s="103">
        <v>1</v>
      </c>
      <c r="AN36" s="105">
        <f>+AG36*AM36</f>
        <v>447.0369325551232</v>
      </c>
    </row>
    <row r="37" spans="1:40" outlineLevel="1" x14ac:dyDescent="0.25">
      <c r="A37" s="103" t="str">
        <f t="shared" si="5"/>
        <v>MURREYSRESIDENTIAL35RW1N</v>
      </c>
      <c r="B37" s="103" t="s">
        <v>137</v>
      </c>
      <c r="C37" s="103" t="s">
        <v>138</v>
      </c>
      <c r="D37" s="127">
        <v>22.23</v>
      </c>
      <c r="E37" s="127">
        <v>22.67</v>
      </c>
      <c r="F37" s="127">
        <v>23.16</v>
      </c>
      <c r="G37" s="128">
        <v>23</v>
      </c>
      <c r="H37" s="129">
        <v>5926.8449999999993</v>
      </c>
      <c r="I37" s="129">
        <v>5879.51</v>
      </c>
      <c r="J37" s="129">
        <v>5925.119999999999</v>
      </c>
      <c r="K37" s="129">
        <v>5977.94</v>
      </c>
      <c r="L37" s="129">
        <v>5807.37</v>
      </c>
      <c r="M37" s="129">
        <v>5814.125</v>
      </c>
      <c r="N37" s="129">
        <v>5755.26</v>
      </c>
      <c r="O37" s="129">
        <v>5641.6850000000004</v>
      </c>
      <c r="P37" s="129">
        <v>5663.0599999999995</v>
      </c>
      <c r="Q37" s="129">
        <v>5855.11</v>
      </c>
      <c r="R37" s="129">
        <v>5883.8050000000003</v>
      </c>
      <c r="S37" s="129">
        <v>5866.5949999999993</v>
      </c>
      <c r="T37" s="130">
        <f t="shared" si="6"/>
        <v>69996.424999999988</v>
      </c>
      <c r="U37" s="131">
        <f t="shared" si="7"/>
        <v>261.44000882223196</v>
      </c>
      <c r="V37" s="131">
        <f t="shared" si="7"/>
        <v>259.35200705778561</v>
      </c>
      <c r="W37" s="131">
        <f t="shared" si="7"/>
        <v>261.36391707101888</v>
      </c>
      <c r="X37" s="131">
        <f t="shared" si="7"/>
        <v>263.69386854874278</v>
      </c>
      <c r="Y37" s="131">
        <f t="shared" si="7"/>
        <v>256.16982796647551</v>
      </c>
      <c r="Z37" s="131">
        <f t="shared" si="9"/>
        <v>251.04166666666666</v>
      </c>
      <c r="AA37" s="131">
        <f t="shared" si="9"/>
        <v>248.5</v>
      </c>
      <c r="AB37" s="131">
        <f t="shared" si="9"/>
        <v>243.5960708117444</v>
      </c>
      <c r="AC37" s="131">
        <f t="shared" si="9"/>
        <v>244.51899827288426</v>
      </c>
      <c r="AD37" s="131">
        <f t="shared" si="8"/>
        <v>258.27569475077189</v>
      </c>
      <c r="AE37" s="131">
        <f t="shared" si="8"/>
        <v>259.54146449051609</v>
      </c>
      <c r="AF37" s="131">
        <f t="shared" si="8"/>
        <v>258.78231142479041</v>
      </c>
      <c r="AG37" s="132">
        <f t="shared" si="4"/>
        <v>255.52298632363568</v>
      </c>
      <c r="AH37" s="105"/>
      <c r="AM37" s="103">
        <v>1</v>
      </c>
      <c r="AN37" s="105">
        <f>+AG37*AM37</f>
        <v>255.52298632363568</v>
      </c>
    </row>
    <row r="38" spans="1:40" outlineLevel="1" x14ac:dyDescent="0.25">
      <c r="A38" s="103" t="str">
        <f t="shared" si="5"/>
        <v>MURREYSRESIDENTIAL35RW1R</v>
      </c>
      <c r="B38" s="103" t="s">
        <v>139</v>
      </c>
      <c r="C38" s="103" t="s">
        <v>140</v>
      </c>
      <c r="D38" s="127">
        <v>21.23</v>
      </c>
      <c r="E38" s="127">
        <v>21.67</v>
      </c>
      <c r="F38" s="127">
        <v>22.16</v>
      </c>
      <c r="G38" s="128">
        <v>23</v>
      </c>
      <c r="H38" s="129">
        <v>639109.23999999987</v>
      </c>
      <c r="I38" s="129">
        <v>638290.64500000014</v>
      </c>
      <c r="J38" s="129">
        <v>640716.08500000008</v>
      </c>
      <c r="K38" s="129">
        <v>644706.25999999978</v>
      </c>
      <c r="L38" s="129">
        <v>647252.995</v>
      </c>
      <c r="M38" s="129">
        <v>648928.8550000001</v>
      </c>
      <c r="N38" s="129">
        <v>650958.83499999996</v>
      </c>
      <c r="O38" s="129">
        <v>650382.7200000002</v>
      </c>
      <c r="P38" s="129">
        <v>649592.47500000021</v>
      </c>
      <c r="Q38" s="129">
        <v>646729.94999999984</v>
      </c>
      <c r="R38" s="129">
        <v>643890.24499999988</v>
      </c>
      <c r="S38" s="129">
        <v>641528.59999999986</v>
      </c>
      <c r="T38" s="130">
        <f t="shared" si="6"/>
        <v>7742086.9050000003</v>
      </c>
      <c r="U38" s="131">
        <f t="shared" si="7"/>
        <v>29492.812182741109</v>
      </c>
      <c r="V38" s="131">
        <f t="shared" si="7"/>
        <v>29455.036686663596</v>
      </c>
      <c r="W38" s="131">
        <f t="shared" si="7"/>
        <v>29566.962851868946</v>
      </c>
      <c r="X38" s="131">
        <f t="shared" si="7"/>
        <v>29751.096446700496</v>
      </c>
      <c r="Y38" s="131">
        <f t="shared" si="7"/>
        <v>29868.619981541298</v>
      </c>
      <c r="Z38" s="131">
        <f t="shared" si="9"/>
        <v>29283.793095667876</v>
      </c>
      <c r="AA38" s="131">
        <f t="shared" si="9"/>
        <v>29375.398691335737</v>
      </c>
      <c r="AB38" s="131">
        <f t="shared" si="9"/>
        <v>29349.40072202167</v>
      </c>
      <c r="AC38" s="131">
        <f t="shared" si="9"/>
        <v>29313.739846570406</v>
      </c>
      <c r="AD38" s="131">
        <f t="shared" si="8"/>
        <v>29844.483156437462</v>
      </c>
      <c r="AE38" s="131">
        <f t="shared" si="8"/>
        <v>29713.44000922934</v>
      </c>
      <c r="AF38" s="131">
        <f t="shared" si="8"/>
        <v>29604.457775726802</v>
      </c>
      <c r="AG38" s="132">
        <f t="shared" si="4"/>
        <v>29551.603453875392</v>
      </c>
      <c r="AH38" s="105"/>
      <c r="AM38" s="103">
        <v>1</v>
      </c>
      <c r="AN38" s="105">
        <f>+AG38*AM38</f>
        <v>29551.603453875392</v>
      </c>
    </row>
    <row r="39" spans="1:40" outlineLevel="1" x14ac:dyDescent="0.25">
      <c r="A39" s="103" t="str">
        <f t="shared" si="5"/>
        <v>MURREYSRESIDENTIAL64RW1N</v>
      </c>
      <c r="B39" s="103" t="s">
        <v>141</v>
      </c>
      <c r="C39" s="103" t="s">
        <v>142</v>
      </c>
      <c r="D39" s="127">
        <v>0</v>
      </c>
      <c r="E39" s="127">
        <v>0</v>
      </c>
      <c r="F39" s="127">
        <v>0</v>
      </c>
      <c r="G39" s="128"/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29">
        <v>0</v>
      </c>
      <c r="S39" s="129">
        <v>0</v>
      </c>
      <c r="T39" s="130">
        <f t="shared" si="6"/>
        <v>0</v>
      </c>
      <c r="U39" s="131">
        <f t="shared" si="7"/>
        <v>0</v>
      </c>
      <c r="V39" s="131">
        <f t="shared" si="7"/>
        <v>0</v>
      </c>
      <c r="W39" s="131">
        <f t="shared" si="7"/>
        <v>0</v>
      </c>
      <c r="X39" s="131">
        <f t="shared" si="7"/>
        <v>0</v>
      </c>
      <c r="Y39" s="131">
        <f t="shared" si="7"/>
        <v>0</v>
      </c>
      <c r="Z39" s="131">
        <f t="shared" si="9"/>
        <v>0</v>
      </c>
      <c r="AA39" s="131">
        <f t="shared" si="9"/>
        <v>0</v>
      </c>
      <c r="AB39" s="131">
        <f t="shared" si="9"/>
        <v>0</v>
      </c>
      <c r="AC39" s="131">
        <f t="shared" si="9"/>
        <v>0</v>
      </c>
      <c r="AD39" s="131">
        <f t="shared" si="8"/>
        <v>0</v>
      </c>
      <c r="AE39" s="131">
        <f t="shared" si="8"/>
        <v>0</v>
      </c>
      <c r="AF39" s="131">
        <f t="shared" si="8"/>
        <v>0</v>
      </c>
      <c r="AG39" s="132">
        <f t="shared" si="4"/>
        <v>0</v>
      </c>
      <c r="AH39" s="105"/>
      <c r="AM39" s="103">
        <v>1</v>
      </c>
      <c r="AN39" s="105">
        <f>+AG39*AM39</f>
        <v>0</v>
      </c>
    </row>
    <row r="40" spans="1:40" outlineLevel="1" x14ac:dyDescent="0.25">
      <c r="A40" s="103" t="str">
        <f t="shared" si="5"/>
        <v>MURREYSRESIDENTIAL64RW1R</v>
      </c>
      <c r="B40" s="103" t="s">
        <v>143</v>
      </c>
      <c r="C40" s="103" t="s">
        <v>144</v>
      </c>
      <c r="D40" s="127">
        <v>0</v>
      </c>
      <c r="E40" s="127">
        <v>0</v>
      </c>
      <c r="F40" s="127">
        <v>0</v>
      </c>
      <c r="G40" s="128"/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29">
        <v>0</v>
      </c>
      <c r="S40" s="129">
        <v>0</v>
      </c>
      <c r="T40" s="130">
        <f t="shared" si="6"/>
        <v>0</v>
      </c>
      <c r="U40" s="131">
        <f t="shared" si="7"/>
        <v>0</v>
      </c>
      <c r="V40" s="131">
        <f t="shared" si="7"/>
        <v>0</v>
      </c>
      <c r="W40" s="131">
        <f t="shared" si="7"/>
        <v>0</v>
      </c>
      <c r="X40" s="131">
        <f t="shared" si="7"/>
        <v>0</v>
      </c>
      <c r="Y40" s="131">
        <f t="shared" si="7"/>
        <v>0</v>
      </c>
      <c r="Z40" s="131">
        <f t="shared" si="9"/>
        <v>0</v>
      </c>
      <c r="AA40" s="131">
        <f t="shared" si="9"/>
        <v>0</v>
      </c>
      <c r="AB40" s="131">
        <f t="shared" si="9"/>
        <v>0</v>
      </c>
      <c r="AC40" s="131">
        <f t="shared" si="9"/>
        <v>0</v>
      </c>
      <c r="AD40" s="131">
        <f t="shared" si="8"/>
        <v>0</v>
      </c>
      <c r="AE40" s="131">
        <f t="shared" si="8"/>
        <v>0</v>
      </c>
      <c r="AF40" s="131">
        <f t="shared" si="8"/>
        <v>0</v>
      </c>
      <c r="AG40" s="132">
        <f t="shared" si="4"/>
        <v>0</v>
      </c>
      <c r="AH40" s="105"/>
      <c r="AM40" s="103">
        <v>1</v>
      </c>
      <c r="AN40" s="105">
        <f>+AG40*AM40</f>
        <v>0</v>
      </c>
    </row>
    <row r="41" spans="1:40" outlineLevel="1" x14ac:dyDescent="0.25">
      <c r="A41" s="103" t="str">
        <f t="shared" si="5"/>
        <v>MURREYSRESIDENTIAL65RM1</v>
      </c>
      <c r="B41" s="103" t="s">
        <v>145</v>
      </c>
      <c r="C41" s="103" t="s">
        <v>146</v>
      </c>
      <c r="D41" s="127">
        <v>18.809999999999999</v>
      </c>
      <c r="E41" s="127">
        <v>19.2</v>
      </c>
      <c r="F41" s="127">
        <v>19.36</v>
      </c>
      <c r="G41" s="128">
        <v>23</v>
      </c>
      <c r="H41" s="129">
        <v>1832.5449999999998</v>
      </c>
      <c r="I41" s="129">
        <v>1814.905</v>
      </c>
      <c r="J41" s="129">
        <v>1785.5950000000003</v>
      </c>
      <c r="K41" s="129">
        <v>1858.56</v>
      </c>
      <c r="L41" s="129">
        <v>1868.2399999999998</v>
      </c>
      <c r="M41" s="129">
        <v>1897.2799999999997</v>
      </c>
      <c r="N41" s="129">
        <v>1877.9199999999998</v>
      </c>
      <c r="O41" s="129">
        <v>1926.32</v>
      </c>
      <c r="P41" s="129">
        <v>1940.8400000000001</v>
      </c>
      <c r="Q41" s="129">
        <v>1776.8849999999998</v>
      </c>
      <c r="R41" s="129">
        <v>1774.6799999999998</v>
      </c>
      <c r="S41" s="129">
        <v>1817.2449999999999</v>
      </c>
      <c r="T41" s="130">
        <f t="shared" si="6"/>
        <v>22171.014999999999</v>
      </c>
      <c r="U41" s="131">
        <f t="shared" si="7"/>
        <v>95.445052083333323</v>
      </c>
      <c r="V41" s="131">
        <f t="shared" si="7"/>
        <v>94.526302083333334</v>
      </c>
      <c r="W41" s="131">
        <f t="shared" si="7"/>
        <v>92.999739583333351</v>
      </c>
      <c r="X41" s="131">
        <f t="shared" si="7"/>
        <v>96.8</v>
      </c>
      <c r="Y41" s="131">
        <f t="shared" si="7"/>
        <v>97.30416666666666</v>
      </c>
      <c r="Z41" s="131">
        <f t="shared" si="9"/>
        <v>97.999999999999986</v>
      </c>
      <c r="AA41" s="131">
        <f t="shared" si="9"/>
        <v>97</v>
      </c>
      <c r="AB41" s="131">
        <f t="shared" si="9"/>
        <v>99.5</v>
      </c>
      <c r="AC41" s="131">
        <f t="shared" si="9"/>
        <v>100.25000000000001</v>
      </c>
      <c r="AD41" s="131">
        <f t="shared" si="8"/>
        <v>92.546093749999997</v>
      </c>
      <c r="AE41" s="131">
        <f t="shared" si="8"/>
        <v>92.431249999999991</v>
      </c>
      <c r="AF41" s="131">
        <f t="shared" si="8"/>
        <v>94.648177083333337</v>
      </c>
      <c r="AG41" s="132">
        <f t="shared" si="4"/>
        <v>95.954231770833346</v>
      </c>
      <c r="AH41" s="105"/>
      <c r="AM41" s="103">
        <v>1</v>
      </c>
      <c r="AN41" s="105">
        <f>+AG41*AM41</f>
        <v>95.954231770833346</v>
      </c>
    </row>
    <row r="42" spans="1:40" outlineLevel="1" x14ac:dyDescent="0.25">
      <c r="A42" s="103" t="str">
        <f t="shared" si="5"/>
        <v>MURREYSRESIDENTIAL65RW1N</v>
      </c>
      <c r="B42" s="103" t="s">
        <v>147</v>
      </c>
      <c r="C42" s="103" t="s">
        <v>148</v>
      </c>
      <c r="D42" s="127">
        <v>33.159999999999997</v>
      </c>
      <c r="E42" s="127">
        <v>33.799999999999997</v>
      </c>
      <c r="F42" s="127">
        <v>34.479999999999997</v>
      </c>
      <c r="G42" s="128">
        <v>23</v>
      </c>
      <c r="H42" s="129">
        <v>5436.21</v>
      </c>
      <c r="I42" s="129">
        <v>5519.9400000000014</v>
      </c>
      <c r="J42" s="129">
        <v>5476.8799999999992</v>
      </c>
      <c r="K42" s="129">
        <v>5491.23</v>
      </c>
      <c r="L42" s="129">
        <v>5542.66</v>
      </c>
      <c r="M42" s="129">
        <v>5409.0499999999993</v>
      </c>
      <c r="N42" s="129">
        <v>5365.9500000000007</v>
      </c>
      <c r="O42" s="129">
        <v>5330.8899999999994</v>
      </c>
      <c r="P42" s="129">
        <v>5245.2699999999995</v>
      </c>
      <c r="Q42" s="129">
        <v>5376.3799999999992</v>
      </c>
      <c r="R42" s="129">
        <v>5376.375</v>
      </c>
      <c r="S42" s="129">
        <v>5402.02</v>
      </c>
      <c r="T42" s="130">
        <f t="shared" si="6"/>
        <v>64972.854999999996</v>
      </c>
      <c r="U42" s="131">
        <f t="shared" si="7"/>
        <v>160.8346153846154</v>
      </c>
      <c r="V42" s="131">
        <f t="shared" si="7"/>
        <v>163.3118343195267</v>
      </c>
      <c r="W42" s="131">
        <f t="shared" si="7"/>
        <v>162.03786982248519</v>
      </c>
      <c r="X42" s="131">
        <f t="shared" si="7"/>
        <v>162.46242603550297</v>
      </c>
      <c r="Y42" s="131">
        <f t="shared" si="7"/>
        <v>163.98402366863905</v>
      </c>
      <c r="Z42" s="131">
        <f t="shared" si="9"/>
        <v>156.875</v>
      </c>
      <c r="AA42" s="131">
        <f t="shared" si="9"/>
        <v>155.62500000000003</v>
      </c>
      <c r="AB42" s="131">
        <f t="shared" si="9"/>
        <v>154.60817865429235</v>
      </c>
      <c r="AC42" s="131">
        <f t="shared" si="9"/>
        <v>152.125</v>
      </c>
      <c r="AD42" s="131">
        <f t="shared" si="8"/>
        <v>159.06449704142011</v>
      </c>
      <c r="AE42" s="131">
        <f t="shared" si="8"/>
        <v>159.06434911242604</v>
      </c>
      <c r="AF42" s="131">
        <f t="shared" si="8"/>
        <v>159.82307692307694</v>
      </c>
      <c r="AG42" s="132">
        <f t="shared" ref="AG42:AG73" si="10">+SUM(U42:AF42)/$AD$2</f>
        <v>159.15132258016538</v>
      </c>
      <c r="AH42" s="105"/>
      <c r="AM42" s="103">
        <v>1</v>
      </c>
      <c r="AN42" s="105">
        <f>+AG42*AM42</f>
        <v>159.15132258016538</v>
      </c>
    </row>
    <row r="43" spans="1:40" outlineLevel="1" x14ac:dyDescent="0.25">
      <c r="A43" s="103" t="str">
        <f t="shared" si="5"/>
        <v>MURREYSRESIDENTIAL65RW1R</v>
      </c>
      <c r="B43" s="103" t="s">
        <v>149</v>
      </c>
      <c r="C43" s="103" t="s">
        <v>150</v>
      </c>
      <c r="D43" s="127">
        <v>31.16</v>
      </c>
      <c r="E43" s="127">
        <v>31.8</v>
      </c>
      <c r="F43" s="127">
        <v>32.479999999999997</v>
      </c>
      <c r="G43" s="128">
        <v>23</v>
      </c>
      <c r="H43" s="129">
        <v>806625.35499999998</v>
      </c>
      <c r="I43" s="129">
        <v>808609.83</v>
      </c>
      <c r="J43" s="129">
        <v>814933.84000000008</v>
      </c>
      <c r="K43" s="129">
        <v>821168.95500000007</v>
      </c>
      <c r="L43" s="129">
        <v>825273.995</v>
      </c>
      <c r="M43" s="129">
        <v>828403.2150000002</v>
      </c>
      <c r="N43" s="129">
        <v>832951.68</v>
      </c>
      <c r="O43" s="129">
        <v>833527.21499999997</v>
      </c>
      <c r="P43" s="129">
        <v>836137.14000000025</v>
      </c>
      <c r="Q43" s="129">
        <v>800491.64500000002</v>
      </c>
      <c r="R43" s="129">
        <v>802890.41999999993</v>
      </c>
      <c r="S43" s="129">
        <v>803372.48</v>
      </c>
      <c r="T43" s="130">
        <f t="shared" si="6"/>
        <v>9814385.7700000014</v>
      </c>
      <c r="U43" s="131">
        <f t="shared" si="7"/>
        <v>25365.57720125786</v>
      </c>
      <c r="V43" s="131">
        <f t="shared" si="7"/>
        <v>25427.982075471697</v>
      </c>
      <c r="W43" s="131">
        <f t="shared" si="7"/>
        <v>25626.85031446541</v>
      </c>
      <c r="X43" s="131">
        <f t="shared" si="7"/>
        <v>25822.923113207547</v>
      </c>
      <c r="Y43" s="131">
        <f t="shared" si="7"/>
        <v>25952.012421383646</v>
      </c>
      <c r="Z43" s="131">
        <f t="shared" si="9"/>
        <v>25505.02509236454</v>
      </c>
      <c r="AA43" s="131">
        <f t="shared" si="9"/>
        <v>25645.06403940887</v>
      </c>
      <c r="AB43" s="131">
        <f t="shared" si="9"/>
        <v>25662.783713054188</v>
      </c>
      <c r="AC43" s="131">
        <f t="shared" si="9"/>
        <v>25743.13854679804</v>
      </c>
      <c r="AD43" s="131">
        <f t="shared" si="8"/>
        <v>25172.69323899371</v>
      </c>
      <c r="AE43" s="131">
        <f t="shared" si="8"/>
        <v>25248.126415094335</v>
      </c>
      <c r="AF43" s="131">
        <f t="shared" si="8"/>
        <v>25263.285534591192</v>
      </c>
      <c r="AG43" s="132">
        <f t="shared" si="10"/>
        <v>25536.28847550759</v>
      </c>
      <c r="AH43" s="105"/>
      <c r="AM43" s="103">
        <v>1</v>
      </c>
      <c r="AN43" s="105">
        <f>+AG43*AM43</f>
        <v>25536.28847550759</v>
      </c>
    </row>
    <row r="44" spans="1:40" outlineLevel="1" x14ac:dyDescent="0.25">
      <c r="A44" s="103" t="str">
        <f t="shared" si="5"/>
        <v>MURREYSRESIDENTIAL95RM1</v>
      </c>
      <c r="B44" s="103" t="s">
        <v>151</v>
      </c>
      <c r="C44" s="103" t="s">
        <v>152</v>
      </c>
      <c r="D44" s="127">
        <v>26.38</v>
      </c>
      <c r="E44" s="127">
        <v>26.93</v>
      </c>
      <c r="F44" s="127">
        <v>27.16</v>
      </c>
      <c r="G44" s="128">
        <v>23</v>
      </c>
      <c r="H44" s="129">
        <v>635.91000000000008</v>
      </c>
      <c r="I44" s="129">
        <v>690.57999999999993</v>
      </c>
      <c r="J44" s="129">
        <v>651.29</v>
      </c>
      <c r="K44" s="129">
        <v>733.32</v>
      </c>
      <c r="L44" s="129">
        <v>733.32</v>
      </c>
      <c r="M44" s="129">
        <v>746.90000000000009</v>
      </c>
      <c r="N44" s="129">
        <v>692.58</v>
      </c>
      <c r="O44" s="129">
        <v>719.74</v>
      </c>
      <c r="P44" s="129">
        <v>692.58</v>
      </c>
      <c r="Q44" s="129">
        <v>662.97</v>
      </c>
      <c r="R44" s="129">
        <v>649.44000000000005</v>
      </c>
      <c r="S44" s="129">
        <v>676.5</v>
      </c>
      <c r="T44" s="130">
        <f t="shared" si="6"/>
        <v>8285.1299999999992</v>
      </c>
      <c r="U44" s="131">
        <f t="shared" si="7"/>
        <v>23.613442257705167</v>
      </c>
      <c r="V44" s="131">
        <f t="shared" si="7"/>
        <v>25.643520237653174</v>
      </c>
      <c r="W44" s="131">
        <f t="shared" si="7"/>
        <v>24.184552543631636</v>
      </c>
      <c r="X44" s="131">
        <f t="shared" si="7"/>
        <v>27.230597846268104</v>
      </c>
      <c r="Y44" s="131">
        <f t="shared" si="7"/>
        <v>27.230597846268104</v>
      </c>
      <c r="Z44" s="131">
        <f t="shared" si="9"/>
        <v>27.500000000000004</v>
      </c>
      <c r="AA44" s="131">
        <f t="shared" si="9"/>
        <v>25.5</v>
      </c>
      <c r="AB44" s="131">
        <f t="shared" si="9"/>
        <v>26.5</v>
      </c>
      <c r="AC44" s="131">
        <f t="shared" si="9"/>
        <v>25.5</v>
      </c>
      <c r="AD44" s="131">
        <f t="shared" si="8"/>
        <v>24.618269587820276</v>
      </c>
      <c r="AE44" s="131">
        <f t="shared" si="8"/>
        <v>24.115855922762719</v>
      </c>
      <c r="AF44" s="131">
        <f t="shared" si="8"/>
        <v>25.120683252877832</v>
      </c>
      <c r="AG44" s="132">
        <f t="shared" si="10"/>
        <v>25.563126624582249</v>
      </c>
      <c r="AH44" s="105"/>
      <c r="AM44" s="103">
        <v>1</v>
      </c>
      <c r="AN44" s="105">
        <f>+AG44*AM44</f>
        <v>25.563126624582249</v>
      </c>
    </row>
    <row r="45" spans="1:40" outlineLevel="1" x14ac:dyDescent="0.25">
      <c r="A45" s="103" t="str">
        <f t="shared" si="5"/>
        <v>MURREYSRESIDENTIAL95RW1N</v>
      </c>
      <c r="B45" s="103" t="s">
        <v>153</v>
      </c>
      <c r="C45" s="103" t="s">
        <v>154</v>
      </c>
      <c r="D45" s="127">
        <v>46.41</v>
      </c>
      <c r="E45" s="127">
        <v>47.31</v>
      </c>
      <c r="F45" s="127">
        <v>48.3</v>
      </c>
      <c r="G45" s="128">
        <v>23</v>
      </c>
      <c r="H45" s="129">
        <v>1329.99</v>
      </c>
      <c r="I45" s="129">
        <v>1283.75</v>
      </c>
      <c r="J45" s="129">
        <v>1517.1499999999999</v>
      </c>
      <c r="K45" s="129">
        <v>1461.0749999999998</v>
      </c>
      <c r="L45" s="129">
        <v>1267.8749999999998</v>
      </c>
      <c r="M45" s="129">
        <v>1455.04</v>
      </c>
      <c r="N45" s="129">
        <v>1479.19</v>
      </c>
      <c r="O45" s="129">
        <v>1533.53</v>
      </c>
      <c r="P45" s="129">
        <v>1587.865</v>
      </c>
      <c r="Q45" s="129">
        <v>1262.5700000000002</v>
      </c>
      <c r="R45" s="129">
        <v>1268.5550000000001</v>
      </c>
      <c r="S45" s="129">
        <v>1316.43</v>
      </c>
      <c r="T45" s="130">
        <f t="shared" si="6"/>
        <v>16763.02</v>
      </c>
      <c r="U45" s="131">
        <f t="shared" si="7"/>
        <v>28.112238427393784</v>
      </c>
      <c r="V45" s="131">
        <f t="shared" si="7"/>
        <v>27.134855210314942</v>
      </c>
      <c r="W45" s="131">
        <f t="shared" si="7"/>
        <v>32.068273092369473</v>
      </c>
      <c r="X45" s="131">
        <f t="shared" si="7"/>
        <v>30.883005707038677</v>
      </c>
      <c r="Y45" s="131">
        <f t="shared" si="7"/>
        <v>26.799302473050091</v>
      </c>
      <c r="Z45" s="131">
        <f t="shared" si="9"/>
        <v>30.125051759834371</v>
      </c>
      <c r="AA45" s="131">
        <f t="shared" si="9"/>
        <v>30.625051759834371</v>
      </c>
      <c r="AB45" s="131">
        <f t="shared" si="9"/>
        <v>31.750103519668738</v>
      </c>
      <c r="AC45" s="131">
        <f t="shared" si="9"/>
        <v>32.875051759834371</v>
      </c>
      <c r="AD45" s="131">
        <f t="shared" si="8"/>
        <v>26.687169731557812</v>
      </c>
      <c r="AE45" s="131">
        <f t="shared" si="8"/>
        <v>26.813675755654195</v>
      </c>
      <c r="AF45" s="131">
        <f t="shared" si="8"/>
        <v>27.825618262523779</v>
      </c>
      <c r="AG45" s="132">
        <f t="shared" si="10"/>
        <v>29.30828312158955</v>
      </c>
      <c r="AH45" s="105"/>
      <c r="AM45" s="103">
        <v>1</v>
      </c>
      <c r="AN45" s="105">
        <f>+AG45*AM45</f>
        <v>29.30828312158955</v>
      </c>
    </row>
    <row r="46" spans="1:40" outlineLevel="1" x14ac:dyDescent="0.25">
      <c r="A46" s="103" t="str">
        <f t="shared" si="5"/>
        <v>MURREYSRESIDENTIAL95RW1R</v>
      </c>
      <c r="B46" s="103" t="s">
        <v>155</v>
      </c>
      <c r="C46" s="103" t="s">
        <v>156</v>
      </c>
      <c r="D46" s="127">
        <v>43.41</v>
      </c>
      <c r="E46" s="127">
        <v>44.31</v>
      </c>
      <c r="F46" s="127">
        <v>45.3</v>
      </c>
      <c r="G46" s="128">
        <v>23</v>
      </c>
      <c r="H46" s="129">
        <v>374978.82499999995</v>
      </c>
      <c r="I46" s="129">
        <v>378249.21499999997</v>
      </c>
      <c r="J46" s="129">
        <v>383653.31499999989</v>
      </c>
      <c r="K46" s="129">
        <v>387448.23499999999</v>
      </c>
      <c r="L46" s="129">
        <v>390637.36499999999</v>
      </c>
      <c r="M46" s="129">
        <v>391743.38500000001</v>
      </c>
      <c r="N46" s="129">
        <v>395984.07</v>
      </c>
      <c r="O46" s="129">
        <v>399063.32999999996</v>
      </c>
      <c r="P46" s="129">
        <v>399832.66499999998</v>
      </c>
      <c r="Q46" s="129">
        <v>366742.24999999994</v>
      </c>
      <c r="R46" s="129">
        <v>369158.76</v>
      </c>
      <c r="S46" s="129">
        <v>373891.55</v>
      </c>
      <c r="T46" s="130">
        <f t="shared" si="6"/>
        <v>4611382.9649999999</v>
      </c>
      <c r="U46" s="131">
        <f t="shared" si="7"/>
        <v>8462.6229970661243</v>
      </c>
      <c r="V46" s="131">
        <f t="shared" si="7"/>
        <v>8536.4300383660557</v>
      </c>
      <c r="W46" s="131">
        <f t="shared" si="7"/>
        <v>8658.3912209433511</v>
      </c>
      <c r="X46" s="131">
        <f t="shared" si="7"/>
        <v>8744.0359963890769</v>
      </c>
      <c r="Y46" s="131">
        <f t="shared" si="7"/>
        <v>8816.0091401489499</v>
      </c>
      <c r="Z46" s="131">
        <f t="shared" si="9"/>
        <v>8647.7568432671087</v>
      </c>
      <c r="AA46" s="131">
        <f t="shared" si="9"/>
        <v>8741.3701986754968</v>
      </c>
      <c r="AB46" s="131">
        <f t="shared" si="9"/>
        <v>8809.3450331125823</v>
      </c>
      <c r="AC46" s="131">
        <f t="shared" si="9"/>
        <v>8826.3281456953646</v>
      </c>
      <c r="AD46" s="131">
        <f t="shared" si="8"/>
        <v>8276.7377567140575</v>
      </c>
      <c r="AE46" s="131">
        <f t="shared" si="8"/>
        <v>8331.2742044685165</v>
      </c>
      <c r="AF46" s="131">
        <f t="shared" si="8"/>
        <v>8438.0850823741821</v>
      </c>
      <c r="AG46" s="132">
        <f t="shared" si="10"/>
        <v>8607.3655547684048</v>
      </c>
      <c r="AH46" s="105"/>
      <c r="AM46" s="103">
        <v>1</v>
      </c>
      <c r="AN46" s="105">
        <f>+AG46*AM46</f>
        <v>8607.3655547684048</v>
      </c>
    </row>
    <row r="47" spans="1:40" outlineLevel="1" x14ac:dyDescent="0.25">
      <c r="A47" s="103" t="str">
        <f t="shared" si="5"/>
        <v>MURREYSRESIDENTIAL96RW1N</v>
      </c>
      <c r="B47" s="103" t="s">
        <v>157</v>
      </c>
      <c r="C47" s="103" t="s">
        <v>158</v>
      </c>
      <c r="D47" s="127">
        <v>0</v>
      </c>
      <c r="E47" s="127">
        <v>0</v>
      </c>
      <c r="F47" s="127">
        <v>0</v>
      </c>
      <c r="G47" s="128"/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29">
        <v>0</v>
      </c>
      <c r="S47" s="129">
        <v>0</v>
      </c>
      <c r="T47" s="130">
        <f t="shared" si="6"/>
        <v>0</v>
      </c>
      <c r="U47" s="131">
        <f t="shared" si="7"/>
        <v>0</v>
      </c>
      <c r="V47" s="131">
        <f t="shared" si="7"/>
        <v>0</v>
      </c>
      <c r="W47" s="131">
        <f t="shared" si="7"/>
        <v>0</v>
      </c>
      <c r="X47" s="131">
        <f t="shared" si="7"/>
        <v>0</v>
      </c>
      <c r="Y47" s="131">
        <f t="shared" si="7"/>
        <v>0</v>
      </c>
      <c r="Z47" s="131">
        <f t="shared" si="9"/>
        <v>0</v>
      </c>
      <c r="AA47" s="131">
        <f t="shared" si="9"/>
        <v>0</v>
      </c>
      <c r="AB47" s="131">
        <f t="shared" si="9"/>
        <v>0</v>
      </c>
      <c r="AC47" s="131">
        <f t="shared" si="9"/>
        <v>0</v>
      </c>
      <c r="AD47" s="131">
        <f t="shared" si="8"/>
        <v>0</v>
      </c>
      <c r="AE47" s="131">
        <f t="shared" si="8"/>
        <v>0</v>
      </c>
      <c r="AF47" s="131">
        <f t="shared" si="8"/>
        <v>0</v>
      </c>
      <c r="AG47" s="132">
        <f t="shared" si="10"/>
        <v>0</v>
      </c>
      <c r="AH47" s="105"/>
      <c r="AM47" s="103">
        <v>1</v>
      </c>
      <c r="AN47" s="105">
        <f>+AG47*AM47</f>
        <v>0</v>
      </c>
    </row>
    <row r="48" spans="1:40" outlineLevel="1" x14ac:dyDescent="0.25">
      <c r="A48" s="103" t="str">
        <f t="shared" si="5"/>
        <v>MURREYSRESIDENTIAL96RW1R</v>
      </c>
      <c r="B48" s="103" t="s">
        <v>159</v>
      </c>
      <c r="C48" s="103" t="s">
        <v>160</v>
      </c>
      <c r="D48" s="127">
        <v>0</v>
      </c>
      <c r="E48" s="127">
        <v>0</v>
      </c>
      <c r="F48" s="127">
        <v>0</v>
      </c>
      <c r="G48" s="128"/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29">
        <v>0</v>
      </c>
      <c r="S48" s="129">
        <v>0</v>
      </c>
      <c r="T48" s="130">
        <f t="shared" si="6"/>
        <v>0</v>
      </c>
      <c r="U48" s="131">
        <f t="shared" si="7"/>
        <v>0</v>
      </c>
      <c r="V48" s="131">
        <f t="shared" si="7"/>
        <v>0</v>
      </c>
      <c r="W48" s="131">
        <f t="shared" si="7"/>
        <v>0</v>
      </c>
      <c r="X48" s="131">
        <f t="shared" si="7"/>
        <v>0</v>
      </c>
      <c r="Y48" s="131">
        <f t="shared" si="7"/>
        <v>0</v>
      </c>
      <c r="Z48" s="131">
        <f t="shared" si="9"/>
        <v>0</v>
      </c>
      <c r="AA48" s="131">
        <f t="shared" si="9"/>
        <v>0</v>
      </c>
      <c r="AB48" s="131">
        <f t="shared" si="9"/>
        <v>0</v>
      </c>
      <c r="AC48" s="131">
        <f t="shared" si="9"/>
        <v>0</v>
      </c>
      <c r="AD48" s="131">
        <f t="shared" si="8"/>
        <v>0</v>
      </c>
      <c r="AE48" s="131">
        <f t="shared" si="8"/>
        <v>0</v>
      </c>
      <c r="AF48" s="131">
        <f t="shared" si="8"/>
        <v>0</v>
      </c>
      <c r="AG48" s="132">
        <f t="shared" si="10"/>
        <v>0</v>
      </c>
      <c r="AH48" s="105"/>
      <c r="AM48" s="103">
        <v>1</v>
      </c>
      <c r="AN48" s="105">
        <f>+AG48*AM48</f>
        <v>0</v>
      </c>
    </row>
    <row r="49" spans="1:34" outlineLevel="1" x14ac:dyDescent="0.25">
      <c r="A49" s="103" t="str">
        <f t="shared" si="5"/>
        <v>MURREYSRESIDENTIALADJRES</v>
      </c>
      <c r="B49" s="103" t="s">
        <v>161</v>
      </c>
      <c r="C49" s="103" t="s">
        <v>162</v>
      </c>
      <c r="D49" s="127">
        <v>0</v>
      </c>
      <c r="E49" s="127">
        <v>0</v>
      </c>
      <c r="F49" s="127">
        <v>0</v>
      </c>
      <c r="G49" s="128"/>
      <c r="H49" s="129">
        <v>-204.14</v>
      </c>
      <c r="I49" s="129">
        <v>202.48000000000002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29">
        <v>0</v>
      </c>
      <c r="S49" s="129">
        <v>-1.4210854715202004E-14</v>
      </c>
      <c r="T49" s="130">
        <f t="shared" si="6"/>
        <v>-1.6599999999999824</v>
      </c>
      <c r="U49" s="105">
        <f t="shared" si="7"/>
        <v>0</v>
      </c>
      <c r="V49" s="105">
        <f t="shared" si="7"/>
        <v>0</v>
      </c>
      <c r="W49" s="105">
        <f t="shared" si="7"/>
        <v>0</v>
      </c>
      <c r="X49" s="105">
        <f t="shared" si="7"/>
        <v>0</v>
      </c>
      <c r="Y49" s="105">
        <f t="shared" si="7"/>
        <v>0</v>
      </c>
      <c r="Z49" s="105">
        <f t="shared" si="9"/>
        <v>0</v>
      </c>
      <c r="AA49" s="105">
        <f t="shared" si="9"/>
        <v>0</v>
      </c>
      <c r="AB49" s="105">
        <f t="shared" si="9"/>
        <v>0</v>
      </c>
      <c r="AC49" s="105">
        <f t="shared" si="9"/>
        <v>0</v>
      </c>
      <c r="AD49" s="105">
        <f t="shared" si="8"/>
        <v>0</v>
      </c>
      <c r="AE49" s="105">
        <f t="shared" si="8"/>
        <v>0</v>
      </c>
      <c r="AF49" s="105">
        <f t="shared" si="8"/>
        <v>0</v>
      </c>
      <c r="AG49" s="105">
        <f t="shared" si="10"/>
        <v>0</v>
      </c>
      <c r="AH49" s="105"/>
    </row>
    <row r="50" spans="1:34" outlineLevel="1" x14ac:dyDescent="0.25">
      <c r="A50" s="103" t="str">
        <f>+$A$4&amp;"ONCALL"&amp;B50</f>
        <v>MURREYSONCALLCARRY-RES</v>
      </c>
      <c r="B50" s="103" t="s">
        <v>163</v>
      </c>
      <c r="C50" s="103" t="s">
        <v>164</v>
      </c>
      <c r="D50" s="127">
        <v>0</v>
      </c>
      <c r="E50" s="127">
        <v>0</v>
      </c>
      <c r="F50" s="127">
        <v>0</v>
      </c>
      <c r="G50" s="128"/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29">
        <v>0</v>
      </c>
      <c r="S50" s="129">
        <v>0</v>
      </c>
      <c r="T50" s="130">
        <f t="shared" si="6"/>
        <v>0</v>
      </c>
      <c r="U50" s="105">
        <f t="shared" si="7"/>
        <v>0</v>
      </c>
      <c r="V50" s="105">
        <f t="shared" si="7"/>
        <v>0</v>
      </c>
      <c r="W50" s="105">
        <f t="shared" si="7"/>
        <v>0</v>
      </c>
      <c r="X50" s="105">
        <f t="shared" si="7"/>
        <v>0</v>
      </c>
      <c r="Y50" s="105">
        <f t="shared" si="7"/>
        <v>0</v>
      </c>
      <c r="Z50" s="105">
        <f t="shared" si="9"/>
        <v>0</v>
      </c>
      <c r="AA50" s="105">
        <f t="shared" si="9"/>
        <v>0</v>
      </c>
      <c r="AB50" s="105">
        <f t="shared" si="9"/>
        <v>0</v>
      </c>
      <c r="AC50" s="105">
        <f t="shared" si="9"/>
        <v>0</v>
      </c>
      <c r="AD50" s="105">
        <f t="shared" si="8"/>
        <v>0</v>
      </c>
      <c r="AE50" s="105">
        <f t="shared" si="8"/>
        <v>0</v>
      </c>
      <c r="AF50" s="105">
        <f t="shared" si="8"/>
        <v>0</v>
      </c>
      <c r="AG50" s="105">
        <f t="shared" si="10"/>
        <v>0</v>
      </c>
      <c r="AH50" s="105"/>
    </row>
    <row r="51" spans="1:34" outlineLevel="1" x14ac:dyDescent="0.25">
      <c r="A51" s="103" t="str">
        <f t="shared" si="5"/>
        <v>MURREYSRESIDENTIALDELTOT</v>
      </c>
      <c r="B51" s="103" t="s">
        <v>165</v>
      </c>
      <c r="C51" s="103" t="s">
        <v>166</v>
      </c>
      <c r="D51" s="127">
        <v>0</v>
      </c>
      <c r="E51" s="127">
        <v>0</v>
      </c>
      <c r="F51" s="127">
        <v>0</v>
      </c>
      <c r="G51" s="128"/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30">
        <f t="shared" si="6"/>
        <v>0</v>
      </c>
      <c r="U51" s="105">
        <f t="shared" si="7"/>
        <v>0</v>
      </c>
      <c r="V51" s="105">
        <f t="shared" si="7"/>
        <v>0</v>
      </c>
      <c r="W51" s="105">
        <f t="shared" si="7"/>
        <v>0</v>
      </c>
      <c r="X51" s="105">
        <f t="shared" si="7"/>
        <v>0</v>
      </c>
      <c r="Y51" s="105">
        <f t="shared" si="7"/>
        <v>0</v>
      </c>
      <c r="Z51" s="105">
        <f t="shared" si="9"/>
        <v>0</v>
      </c>
      <c r="AA51" s="105">
        <f t="shared" si="9"/>
        <v>0</v>
      </c>
      <c r="AB51" s="105">
        <f t="shared" si="9"/>
        <v>0</v>
      </c>
      <c r="AC51" s="105">
        <f t="shared" si="9"/>
        <v>0</v>
      </c>
      <c r="AD51" s="105">
        <f t="shared" si="8"/>
        <v>0</v>
      </c>
      <c r="AE51" s="105">
        <f t="shared" si="8"/>
        <v>0</v>
      </c>
      <c r="AF51" s="105">
        <f t="shared" si="8"/>
        <v>0</v>
      </c>
      <c r="AG51" s="105">
        <f t="shared" si="10"/>
        <v>0</v>
      </c>
      <c r="AH51" s="105"/>
    </row>
    <row r="52" spans="1:34" outlineLevel="1" x14ac:dyDescent="0.25">
      <c r="A52" s="103" t="str">
        <f>+$A$4&amp;"ONCALL"&amp;B52</f>
        <v>MURREYSONCALLDRIVEPRVT-RES</v>
      </c>
      <c r="B52" s="103" t="s">
        <v>167</v>
      </c>
      <c r="C52" s="103" t="s">
        <v>168</v>
      </c>
      <c r="D52" s="127">
        <v>0</v>
      </c>
      <c r="E52" s="127">
        <v>0</v>
      </c>
      <c r="F52" s="127">
        <v>0</v>
      </c>
      <c r="G52" s="128"/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29">
        <v>0</v>
      </c>
      <c r="S52" s="129">
        <v>0</v>
      </c>
      <c r="T52" s="130">
        <f t="shared" si="6"/>
        <v>0</v>
      </c>
      <c r="U52" s="105">
        <f t="shared" si="7"/>
        <v>0</v>
      </c>
      <c r="V52" s="105">
        <f t="shared" si="7"/>
        <v>0</v>
      </c>
      <c r="W52" s="105">
        <f t="shared" si="7"/>
        <v>0</v>
      </c>
      <c r="X52" s="105">
        <f t="shared" si="7"/>
        <v>0</v>
      </c>
      <c r="Y52" s="105">
        <f t="shared" si="7"/>
        <v>0</v>
      </c>
      <c r="Z52" s="105">
        <f t="shared" si="9"/>
        <v>0</v>
      </c>
      <c r="AA52" s="105">
        <f t="shared" si="9"/>
        <v>0</v>
      </c>
      <c r="AB52" s="105">
        <f t="shared" si="9"/>
        <v>0</v>
      </c>
      <c r="AC52" s="105">
        <f t="shared" si="9"/>
        <v>0</v>
      </c>
      <c r="AD52" s="105">
        <f t="shared" si="8"/>
        <v>0</v>
      </c>
      <c r="AE52" s="105">
        <f t="shared" si="8"/>
        <v>0</v>
      </c>
      <c r="AF52" s="105">
        <f t="shared" si="8"/>
        <v>0</v>
      </c>
      <c r="AG52" s="105">
        <f t="shared" si="10"/>
        <v>0</v>
      </c>
      <c r="AH52" s="105"/>
    </row>
    <row r="53" spans="1:34" outlineLevel="1" x14ac:dyDescent="0.25">
      <c r="A53" s="103" t="str">
        <f>+$A$4&amp;"ONCALL"&amp;B53</f>
        <v>MURREYSONCALLDRVNRE1</v>
      </c>
      <c r="B53" s="103" t="s">
        <v>169</v>
      </c>
      <c r="C53" s="103" t="s">
        <v>170</v>
      </c>
      <c r="D53" s="127">
        <v>0</v>
      </c>
      <c r="E53" s="127">
        <v>0</v>
      </c>
      <c r="F53" s="127">
        <v>0</v>
      </c>
      <c r="G53" s="128"/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29">
        <v>0</v>
      </c>
      <c r="S53" s="129">
        <v>0</v>
      </c>
      <c r="T53" s="130">
        <f t="shared" si="6"/>
        <v>0</v>
      </c>
      <c r="U53" s="105">
        <f t="shared" si="7"/>
        <v>0</v>
      </c>
      <c r="V53" s="105">
        <f t="shared" si="7"/>
        <v>0</v>
      </c>
      <c r="W53" s="105">
        <f t="shared" si="7"/>
        <v>0</v>
      </c>
      <c r="X53" s="105">
        <f t="shared" si="7"/>
        <v>0</v>
      </c>
      <c r="Y53" s="105">
        <f t="shared" si="7"/>
        <v>0</v>
      </c>
      <c r="Z53" s="105">
        <f t="shared" si="9"/>
        <v>0</v>
      </c>
      <c r="AA53" s="105">
        <f t="shared" si="9"/>
        <v>0</v>
      </c>
      <c r="AB53" s="105">
        <f t="shared" si="9"/>
        <v>0</v>
      </c>
      <c r="AC53" s="105">
        <f t="shared" si="9"/>
        <v>0</v>
      </c>
      <c r="AD53" s="105">
        <f t="shared" si="8"/>
        <v>0</v>
      </c>
      <c r="AE53" s="105">
        <f t="shared" si="8"/>
        <v>0</v>
      </c>
      <c r="AF53" s="105">
        <f t="shared" si="8"/>
        <v>0</v>
      </c>
      <c r="AG53" s="105">
        <f t="shared" si="10"/>
        <v>0</v>
      </c>
      <c r="AH53" s="105"/>
    </row>
    <row r="54" spans="1:34" outlineLevel="1" x14ac:dyDescent="0.25">
      <c r="A54" s="103" t="str">
        <f t="shared" si="5"/>
        <v>MURREYSRESIDENTIALDRVNRW1</v>
      </c>
      <c r="B54" s="224" t="s">
        <v>171</v>
      </c>
      <c r="C54" s="224" t="s">
        <v>172</v>
      </c>
      <c r="D54" s="127">
        <v>5.0599999999999996</v>
      </c>
      <c r="E54" s="127">
        <v>5.17</v>
      </c>
      <c r="F54" s="127">
        <v>5.17</v>
      </c>
      <c r="G54" s="128">
        <v>21</v>
      </c>
      <c r="H54" s="129">
        <v>1014.2249999999999</v>
      </c>
      <c r="I54" s="129">
        <v>1005.8250000000002</v>
      </c>
      <c r="J54" s="129">
        <v>999.36000000000013</v>
      </c>
      <c r="K54" s="129">
        <v>991.3549999999999</v>
      </c>
      <c r="L54" s="129">
        <v>864.10500000000013</v>
      </c>
      <c r="M54" s="129">
        <v>976.745</v>
      </c>
      <c r="N54" s="129">
        <v>980.62000000000012</v>
      </c>
      <c r="O54" s="129">
        <v>957.35500000000013</v>
      </c>
      <c r="P54" s="129">
        <v>973.12500000000011</v>
      </c>
      <c r="Q54" s="129">
        <v>1020.6949999999999</v>
      </c>
      <c r="R54" s="129">
        <v>1018.75</v>
      </c>
      <c r="S54" s="129">
        <v>990.31499999999994</v>
      </c>
      <c r="T54" s="130">
        <f t="shared" si="6"/>
        <v>11792.475000000002</v>
      </c>
      <c r="U54" s="105">
        <f t="shared" si="7"/>
        <v>196.17504835589941</v>
      </c>
      <c r="V54" s="105">
        <f t="shared" si="7"/>
        <v>194.55029013539655</v>
      </c>
      <c r="W54" s="105">
        <f t="shared" si="7"/>
        <v>193.29980657640235</v>
      </c>
      <c r="X54" s="105">
        <f t="shared" si="7"/>
        <v>191.75145067698259</v>
      </c>
      <c r="Y54" s="105">
        <f t="shared" si="7"/>
        <v>167.13829787234044</v>
      </c>
      <c r="Z54" s="105">
        <f t="shared" si="9"/>
        <v>188.92553191489361</v>
      </c>
      <c r="AA54" s="105">
        <f t="shared" si="9"/>
        <v>189.67504835589943</v>
      </c>
      <c r="AB54" s="105">
        <f t="shared" si="9"/>
        <v>185.17504835589943</v>
      </c>
      <c r="AC54" s="105">
        <f t="shared" si="9"/>
        <v>188.22533849129596</v>
      </c>
      <c r="AD54" s="105">
        <f t="shared" si="8"/>
        <v>197.42649903288199</v>
      </c>
      <c r="AE54" s="105">
        <f t="shared" si="8"/>
        <v>197.05029013539652</v>
      </c>
      <c r="AF54" s="105">
        <f t="shared" si="8"/>
        <v>191.55029013539652</v>
      </c>
      <c r="AG54" s="105">
        <f t="shared" si="10"/>
        <v>190.07857833655706</v>
      </c>
      <c r="AH54" s="105"/>
    </row>
    <row r="55" spans="1:34" outlineLevel="1" x14ac:dyDescent="0.25">
      <c r="A55" s="103" t="str">
        <f t="shared" si="5"/>
        <v>MURREYSRESIDENTIALDRVNRW2</v>
      </c>
      <c r="B55" s="224" t="s">
        <v>173</v>
      </c>
      <c r="C55" s="224" t="s">
        <v>174</v>
      </c>
      <c r="D55" s="127">
        <v>5.0599999999999996</v>
      </c>
      <c r="E55" s="127">
        <v>5.17</v>
      </c>
      <c r="F55" s="127">
        <v>5.17</v>
      </c>
      <c r="G55" s="128"/>
      <c r="H55" s="129">
        <v>3.52</v>
      </c>
      <c r="I55" s="129">
        <v>3.52</v>
      </c>
      <c r="J55" s="129">
        <v>3.52</v>
      </c>
      <c r="K55" s="129">
        <v>3.52</v>
      </c>
      <c r="L55" s="129">
        <v>3.52</v>
      </c>
      <c r="M55" s="129">
        <v>3.52</v>
      </c>
      <c r="N55" s="129">
        <v>3.52</v>
      </c>
      <c r="O55" s="129">
        <v>3.52</v>
      </c>
      <c r="P55" s="129">
        <v>3.52</v>
      </c>
      <c r="Q55" s="129">
        <v>3.52</v>
      </c>
      <c r="R55" s="129">
        <v>3.52</v>
      </c>
      <c r="S55" s="129">
        <v>3.52</v>
      </c>
      <c r="T55" s="130">
        <f t="shared" si="6"/>
        <v>42.240000000000009</v>
      </c>
      <c r="U55" s="105">
        <f t="shared" si="7"/>
        <v>0.68085106382978722</v>
      </c>
      <c r="V55" s="105">
        <f t="shared" si="7"/>
        <v>0.68085106382978722</v>
      </c>
      <c r="W55" s="105">
        <f t="shared" si="7"/>
        <v>0.68085106382978722</v>
      </c>
      <c r="X55" s="105">
        <f t="shared" si="7"/>
        <v>0.68085106382978722</v>
      </c>
      <c r="Y55" s="105">
        <f t="shared" si="7"/>
        <v>0.68085106382978722</v>
      </c>
      <c r="Z55" s="105">
        <f t="shared" si="9"/>
        <v>0.68085106382978722</v>
      </c>
      <c r="AA55" s="105">
        <f t="shared" si="9"/>
        <v>0.68085106382978722</v>
      </c>
      <c r="AB55" s="105">
        <f t="shared" si="9"/>
        <v>0.68085106382978722</v>
      </c>
      <c r="AC55" s="105">
        <f t="shared" si="9"/>
        <v>0.68085106382978722</v>
      </c>
      <c r="AD55" s="105">
        <f t="shared" si="8"/>
        <v>0.68085106382978722</v>
      </c>
      <c r="AE55" s="105">
        <f t="shared" si="8"/>
        <v>0.68085106382978722</v>
      </c>
      <c r="AF55" s="105">
        <f t="shared" si="8"/>
        <v>0.68085106382978722</v>
      </c>
      <c r="AG55" s="105">
        <f t="shared" si="10"/>
        <v>0.68085106382978722</v>
      </c>
      <c r="AH55" s="105"/>
    </row>
    <row r="56" spans="1:34" outlineLevel="1" x14ac:dyDescent="0.25">
      <c r="A56" s="103" t="str">
        <f t="shared" si="5"/>
        <v>MURREYSRESIDENTIALGWCR</v>
      </c>
      <c r="B56" s="224" t="s">
        <v>175</v>
      </c>
      <c r="C56" s="224" t="s">
        <v>176</v>
      </c>
      <c r="D56" s="127">
        <v>0</v>
      </c>
      <c r="E56" s="127">
        <v>0</v>
      </c>
      <c r="F56" s="127">
        <v>10.44</v>
      </c>
      <c r="G56" s="128"/>
      <c r="H56" s="129">
        <v>-35</v>
      </c>
      <c r="I56" s="129">
        <v>0</v>
      </c>
      <c r="J56" s="129">
        <v>0</v>
      </c>
      <c r="K56" s="129">
        <v>0</v>
      </c>
      <c r="L56" s="129">
        <v>-25</v>
      </c>
      <c r="M56" s="129">
        <v>0</v>
      </c>
      <c r="N56" s="129">
        <v>0</v>
      </c>
      <c r="O56" s="129">
        <v>0</v>
      </c>
      <c r="P56" s="129">
        <v>-15</v>
      </c>
      <c r="Q56" s="129">
        <v>-21</v>
      </c>
      <c r="R56" s="129">
        <v>0</v>
      </c>
      <c r="S56" s="129">
        <v>0</v>
      </c>
      <c r="T56" s="130">
        <f t="shared" si="6"/>
        <v>-96</v>
      </c>
      <c r="U56" s="105">
        <f t="shared" si="7"/>
        <v>0</v>
      </c>
      <c r="V56" s="105">
        <f t="shared" si="7"/>
        <v>0</v>
      </c>
      <c r="W56" s="105">
        <f t="shared" si="7"/>
        <v>0</v>
      </c>
      <c r="X56" s="105">
        <f t="shared" si="7"/>
        <v>0</v>
      </c>
      <c r="Y56" s="105">
        <f t="shared" si="7"/>
        <v>0</v>
      </c>
      <c r="Z56" s="105">
        <f t="shared" si="9"/>
        <v>0</v>
      </c>
      <c r="AA56" s="105">
        <f t="shared" si="9"/>
        <v>0</v>
      </c>
      <c r="AB56" s="105">
        <f t="shared" si="9"/>
        <v>0</v>
      </c>
      <c r="AC56" s="105">
        <f t="shared" si="9"/>
        <v>-1.4367816091954024</v>
      </c>
      <c r="AD56" s="105">
        <f t="shared" si="8"/>
        <v>0</v>
      </c>
      <c r="AE56" s="105">
        <f t="shared" si="8"/>
        <v>0</v>
      </c>
      <c r="AF56" s="105">
        <f t="shared" si="8"/>
        <v>0</v>
      </c>
      <c r="AG56" s="105">
        <f t="shared" si="10"/>
        <v>-0.11973180076628354</v>
      </c>
      <c r="AH56" s="105"/>
    </row>
    <row r="57" spans="1:34" outlineLevel="1" x14ac:dyDescent="0.25">
      <c r="A57" s="103" t="str">
        <f t="shared" si="5"/>
        <v>MURREYSRESIDENTIALIMPCNR1</v>
      </c>
      <c r="B57" s="224" t="s">
        <v>177</v>
      </c>
      <c r="C57" s="224" t="s">
        <v>178</v>
      </c>
      <c r="D57" s="127">
        <v>0</v>
      </c>
      <c r="E57" s="127">
        <v>0</v>
      </c>
      <c r="F57" s="127">
        <v>0</v>
      </c>
      <c r="G57" s="128"/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29">
        <v>0</v>
      </c>
      <c r="S57" s="129">
        <v>0</v>
      </c>
      <c r="T57" s="130">
        <f t="shared" si="6"/>
        <v>0</v>
      </c>
      <c r="U57" s="105">
        <f t="shared" si="7"/>
        <v>0</v>
      </c>
      <c r="V57" s="105">
        <f t="shared" si="7"/>
        <v>0</v>
      </c>
      <c r="W57" s="105">
        <f t="shared" si="7"/>
        <v>0</v>
      </c>
      <c r="X57" s="105">
        <f t="shared" si="7"/>
        <v>0</v>
      </c>
      <c r="Y57" s="105">
        <f t="shared" si="7"/>
        <v>0</v>
      </c>
      <c r="Z57" s="105">
        <f t="shared" si="9"/>
        <v>0</v>
      </c>
      <c r="AA57" s="105">
        <f t="shared" si="9"/>
        <v>0</v>
      </c>
      <c r="AB57" s="105">
        <f t="shared" si="9"/>
        <v>0</v>
      </c>
      <c r="AC57" s="105">
        <f t="shared" si="9"/>
        <v>0</v>
      </c>
      <c r="AD57" s="105">
        <f t="shared" si="8"/>
        <v>0</v>
      </c>
      <c r="AE57" s="105">
        <f t="shared" si="8"/>
        <v>0</v>
      </c>
      <c r="AF57" s="105">
        <f t="shared" si="8"/>
        <v>0</v>
      </c>
      <c r="AG57" s="105">
        <f t="shared" si="10"/>
        <v>0</v>
      </c>
      <c r="AH57" s="105"/>
    </row>
    <row r="58" spans="1:34" outlineLevel="1" x14ac:dyDescent="0.25">
      <c r="A58" s="103" t="str">
        <f t="shared" si="5"/>
        <v>MURREYSRESIDENTIALIMPCNR2</v>
      </c>
      <c r="B58" s="224" t="s">
        <v>179</v>
      </c>
      <c r="C58" s="224" t="s">
        <v>180</v>
      </c>
      <c r="D58" s="127">
        <v>0</v>
      </c>
      <c r="E58" s="127">
        <v>0</v>
      </c>
      <c r="F58" s="127">
        <v>0</v>
      </c>
      <c r="G58" s="128"/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29">
        <v>0</v>
      </c>
      <c r="S58" s="129">
        <v>0</v>
      </c>
      <c r="T58" s="130">
        <f t="shared" si="6"/>
        <v>0</v>
      </c>
      <c r="U58" s="105">
        <f t="shared" si="7"/>
        <v>0</v>
      </c>
      <c r="V58" s="105">
        <f t="shared" si="7"/>
        <v>0</v>
      </c>
      <c r="W58" s="105">
        <f t="shared" si="7"/>
        <v>0</v>
      </c>
      <c r="X58" s="105">
        <f t="shared" si="7"/>
        <v>0</v>
      </c>
      <c r="Y58" s="105">
        <f t="shared" si="7"/>
        <v>0</v>
      </c>
      <c r="Z58" s="105">
        <f t="shared" si="9"/>
        <v>0</v>
      </c>
      <c r="AA58" s="105">
        <f t="shared" si="9"/>
        <v>0</v>
      </c>
      <c r="AB58" s="105">
        <f t="shared" si="9"/>
        <v>0</v>
      </c>
      <c r="AC58" s="105">
        <f t="shared" si="9"/>
        <v>0</v>
      </c>
      <c r="AD58" s="105">
        <f t="shared" si="8"/>
        <v>0</v>
      </c>
      <c r="AE58" s="105">
        <f t="shared" si="8"/>
        <v>0</v>
      </c>
      <c r="AF58" s="105">
        <f t="shared" si="8"/>
        <v>0</v>
      </c>
      <c r="AG58" s="105">
        <f t="shared" si="10"/>
        <v>0</v>
      </c>
      <c r="AH58" s="105"/>
    </row>
    <row r="59" spans="1:34" outlineLevel="1" x14ac:dyDescent="0.25">
      <c r="A59" s="103" t="str">
        <f t="shared" si="5"/>
        <v>MURREYSRESIDENTIALOBSR</v>
      </c>
      <c r="B59" s="103" t="s">
        <v>181</v>
      </c>
      <c r="C59" s="103" t="s">
        <v>182</v>
      </c>
      <c r="D59" s="127">
        <v>0.84</v>
      </c>
      <c r="E59" s="127">
        <v>0.86</v>
      </c>
      <c r="F59" s="127">
        <v>0.86</v>
      </c>
      <c r="G59" s="128">
        <v>22</v>
      </c>
      <c r="H59" s="129">
        <v>6.02</v>
      </c>
      <c r="I59" s="129">
        <v>6.02</v>
      </c>
      <c r="J59" s="129">
        <v>7.7399999999999993</v>
      </c>
      <c r="K59" s="129">
        <v>7.7399999999999993</v>
      </c>
      <c r="L59" s="129">
        <v>7.7399999999999993</v>
      </c>
      <c r="M59" s="129">
        <v>7.7399999999999993</v>
      </c>
      <c r="N59" s="129">
        <v>7.7399999999999993</v>
      </c>
      <c r="O59" s="129">
        <v>6.02</v>
      </c>
      <c r="P59" s="129">
        <v>6.02</v>
      </c>
      <c r="Q59" s="129">
        <v>6.02</v>
      </c>
      <c r="R59" s="129">
        <v>6.02</v>
      </c>
      <c r="S59" s="129">
        <v>6.02</v>
      </c>
      <c r="T59" s="130">
        <f t="shared" si="6"/>
        <v>80.839999999999989</v>
      </c>
      <c r="U59" s="105">
        <f t="shared" si="7"/>
        <v>7</v>
      </c>
      <c r="V59" s="105">
        <f t="shared" si="7"/>
        <v>7</v>
      </c>
      <c r="W59" s="105">
        <f t="shared" si="7"/>
        <v>9</v>
      </c>
      <c r="X59" s="105">
        <f t="shared" si="7"/>
        <v>9</v>
      </c>
      <c r="Y59" s="105">
        <f t="shared" si="7"/>
        <v>9</v>
      </c>
      <c r="Z59" s="105">
        <f t="shared" si="9"/>
        <v>9</v>
      </c>
      <c r="AA59" s="105">
        <f t="shared" si="9"/>
        <v>9</v>
      </c>
      <c r="AB59" s="105">
        <f t="shared" si="9"/>
        <v>7</v>
      </c>
      <c r="AC59" s="105">
        <f t="shared" si="9"/>
        <v>7</v>
      </c>
      <c r="AD59" s="105">
        <f t="shared" si="8"/>
        <v>7</v>
      </c>
      <c r="AE59" s="105">
        <f t="shared" si="8"/>
        <v>7</v>
      </c>
      <c r="AF59" s="105">
        <f t="shared" si="8"/>
        <v>7</v>
      </c>
      <c r="AG59" s="105">
        <f t="shared" si="10"/>
        <v>7.833333333333333</v>
      </c>
      <c r="AH59" s="105"/>
    </row>
    <row r="60" spans="1:34" outlineLevel="1" x14ac:dyDescent="0.25">
      <c r="A60" s="103" t="str">
        <f t="shared" si="5"/>
        <v>MURREYSRESIDENTIALOS</v>
      </c>
      <c r="B60" s="103" t="s">
        <v>183</v>
      </c>
      <c r="C60" s="103" t="s">
        <v>184</v>
      </c>
      <c r="D60" s="127">
        <v>0</v>
      </c>
      <c r="E60" s="127">
        <v>0</v>
      </c>
      <c r="F60" s="127">
        <v>0</v>
      </c>
      <c r="G60" s="128"/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29">
        <v>0</v>
      </c>
      <c r="S60" s="129">
        <v>0</v>
      </c>
      <c r="T60" s="130">
        <f t="shared" si="6"/>
        <v>0</v>
      </c>
      <c r="U60" s="105">
        <f t="shared" si="7"/>
        <v>0</v>
      </c>
      <c r="V60" s="105">
        <f t="shared" si="7"/>
        <v>0</v>
      </c>
      <c r="W60" s="105">
        <f t="shared" si="7"/>
        <v>0</v>
      </c>
      <c r="X60" s="105">
        <f t="shared" si="7"/>
        <v>0</v>
      </c>
      <c r="Y60" s="105">
        <f t="shared" si="7"/>
        <v>0</v>
      </c>
      <c r="Z60" s="105">
        <f t="shared" si="9"/>
        <v>0</v>
      </c>
      <c r="AA60" s="105">
        <f t="shared" si="9"/>
        <v>0</v>
      </c>
      <c r="AB60" s="105">
        <f t="shared" si="9"/>
        <v>0</v>
      </c>
      <c r="AC60" s="105">
        <f t="shared" si="9"/>
        <v>0</v>
      </c>
      <c r="AD60" s="105">
        <f t="shared" si="8"/>
        <v>0</v>
      </c>
      <c r="AE60" s="105">
        <f t="shared" si="8"/>
        <v>0</v>
      </c>
      <c r="AF60" s="105">
        <f t="shared" si="8"/>
        <v>0</v>
      </c>
      <c r="AG60" s="132">
        <f t="shared" si="10"/>
        <v>0</v>
      </c>
      <c r="AH60" s="105"/>
    </row>
    <row r="61" spans="1:34" outlineLevel="1" x14ac:dyDescent="0.25">
      <c r="A61" s="103" t="str">
        <f t="shared" si="5"/>
        <v>MURREYSRESIDENTIALOSOW</v>
      </c>
      <c r="B61" s="103" t="s">
        <v>185</v>
      </c>
      <c r="C61" s="103" t="s">
        <v>186</v>
      </c>
      <c r="D61" s="127">
        <v>0</v>
      </c>
      <c r="E61" s="127">
        <v>0</v>
      </c>
      <c r="F61" s="127">
        <v>0</v>
      </c>
      <c r="G61" s="128"/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v>0</v>
      </c>
      <c r="S61" s="129">
        <v>0</v>
      </c>
      <c r="T61" s="130">
        <f t="shared" si="6"/>
        <v>0</v>
      </c>
      <c r="U61" s="105">
        <f t="shared" si="7"/>
        <v>0</v>
      </c>
      <c r="V61" s="105">
        <f t="shared" si="7"/>
        <v>0</v>
      </c>
      <c r="W61" s="105">
        <f t="shared" si="7"/>
        <v>0</v>
      </c>
      <c r="X61" s="105">
        <f t="shared" si="7"/>
        <v>0</v>
      </c>
      <c r="Y61" s="105">
        <f t="shared" si="7"/>
        <v>0</v>
      </c>
      <c r="Z61" s="105">
        <f t="shared" si="9"/>
        <v>0</v>
      </c>
      <c r="AA61" s="105">
        <f t="shared" si="9"/>
        <v>0</v>
      </c>
      <c r="AB61" s="105">
        <f t="shared" si="9"/>
        <v>0</v>
      </c>
      <c r="AC61" s="105">
        <f t="shared" si="9"/>
        <v>0</v>
      </c>
      <c r="AD61" s="105">
        <f t="shared" si="8"/>
        <v>0</v>
      </c>
      <c r="AE61" s="105">
        <f t="shared" si="8"/>
        <v>0</v>
      </c>
      <c r="AF61" s="105">
        <f t="shared" si="8"/>
        <v>0</v>
      </c>
      <c r="AG61" s="132">
        <f t="shared" si="10"/>
        <v>0</v>
      </c>
      <c r="AH61" s="105"/>
    </row>
    <row r="62" spans="1:34" outlineLevel="1" x14ac:dyDescent="0.25">
      <c r="A62" s="103" t="str">
        <f t="shared" si="5"/>
        <v>MURREYSRESIDENTIALOW</v>
      </c>
      <c r="B62" s="103" t="s">
        <v>187</v>
      </c>
      <c r="C62" s="103" t="s">
        <v>188</v>
      </c>
      <c r="D62" s="127">
        <v>0</v>
      </c>
      <c r="E62" s="127">
        <v>0</v>
      </c>
      <c r="F62" s="127">
        <v>0</v>
      </c>
      <c r="G62" s="128"/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29">
        <v>0</v>
      </c>
      <c r="S62" s="129">
        <v>0</v>
      </c>
      <c r="T62" s="130">
        <f t="shared" si="6"/>
        <v>0</v>
      </c>
      <c r="U62" s="105">
        <f t="shared" si="7"/>
        <v>0</v>
      </c>
      <c r="V62" s="105">
        <f t="shared" si="7"/>
        <v>0</v>
      </c>
      <c r="W62" s="105">
        <f t="shared" si="7"/>
        <v>0</v>
      </c>
      <c r="X62" s="105">
        <f t="shared" si="7"/>
        <v>0</v>
      </c>
      <c r="Y62" s="105">
        <f t="shared" si="7"/>
        <v>0</v>
      </c>
      <c r="Z62" s="105">
        <f t="shared" si="9"/>
        <v>0</v>
      </c>
      <c r="AA62" s="105">
        <f t="shared" si="9"/>
        <v>0</v>
      </c>
      <c r="AB62" s="105">
        <f t="shared" si="9"/>
        <v>0</v>
      </c>
      <c r="AC62" s="105">
        <f t="shared" si="9"/>
        <v>0</v>
      </c>
      <c r="AD62" s="105">
        <f t="shared" si="8"/>
        <v>0</v>
      </c>
      <c r="AE62" s="105">
        <f t="shared" si="8"/>
        <v>0</v>
      </c>
      <c r="AF62" s="105">
        <f t="shared" si="8"/>
        <v>0</v>
      </c>
      <c r="AG62" s="132">
        <f t="shared" si="10"/>
        <v>0</v>
      </c>
      <c r="AH62" s="105"/>
    </row>
    <row r="63" spans="1:34" outlineLevel="1" x14ac:dyDescent="0.25">
      <c r="A63" s="103" t="str">
        <f t="shared" si="5"/>
        <v>MURREYSRESIDENTIALPACKLC</v>
      </c>
      <c r="B63" s="103" t="s">
        <v>189</v>
      </c>
      <c r="C63" s="103" t="s">
        <v>190</v>
      </c>
      <c r="D63" s="127">
        <v>0</v>
      </c>
      <c r="E63" s="127">
        <v>0</v>
      </c>
      <c r="F63" s="127">
        <v>0</v>
      </c>
      <c r="G63" s="128"/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29">
        <v>0</v>
      </c>
      <c r="S63" s="129">
        <v>0</v>
      </c>
      <c r="T63" s="130">
        <f t="shared" si="6"/>
        <v>0</v>
      </c>
      <c r="U63" s="105">
        <f t="shared" si="7"/>
        <v>0</v>
      </c>
      <c r="V63" s="105">
        <f t="shared" si="7"/>
        <v>0</v>
      </c>
      <c r="W63" s="105">
        <f t="shared" si="7"/>
        <v>0</v>
      </c>
      <c r="X63" s="105">
        <f t="shared" si="7"/>
        <v>0</v>
      </c>
      <c r="Y63" s="105">
        <f t="shared" si="7"/>
        <v>0</v>
      </c>
      <c r="Z63" s="105">
        <f t="shared" si="9"/>
        <v>0</v>
      </c>
      <c r="AA63" s="105">
        <f t="shared" si="9"/>
        <v>0</v>
      </c>
      <c r="AB63" s="105">
        <f t="shared" si="9"/>
        <v>0</v>
      </c>
      <c r="AC63" s="105">
        <f t="shared" si="9"/>
        <v>0</v>
      </c>
      <c r="AD63" s="105">
        <f t="shared" si="8"/>
        <v>0</v>
      </c>
      <c r="AE63" s="105">
        <f t="shared" si="8"/>
        <v>0</v>
      </c>
      <c r="AF63" s="105">
        <f t="shared" si="8"/>
        <v>0</v>
      </c>
      <c r="AG63" s="105">
        <f t="shared" si="10"/>
        <v>0</v>
      </c>
      <c r="AH63" s="105"/>
    </row>
    <row r="64" spans="1:34" outlineLevel="1" x14ac:dyDescent="0.25">
      <c r="A64" s="103" t="str">
        <f t="shared" si="5"/>
        <v>MURREYSRESIDENTIALPACKR</v>
      </c>
      <c r="B64" s="103" t="s">
        <v>191</v>
      </c>
      <c r="C64" s="103" t="s">
        <v>192</v>
      </c>
      <c r="D64" s="127">
        <v>5.44</v>
      </c>
      <c r="E64" s="127">
        <v>5.55</v>
      </c>
      <c r="F64" s="127">
        <v>5.55</v>
      </c>
      <c r="G64" s="128">
        <v>37</v>
      </c>
      <c r="H64" s="129">
        <v>456.63499999999999</v>
      </c>
      <c r="I64" s="129">
        <v>472.29</v>
      </c>
      <c r="J64" s="129">
        <v>493.4</v>
      </c>
      <c r="K64" s="129">
        <v>448.20999999999992</v>
      </c>
      <c r="L64" s="129">
        <v>455.95499999999993</v>
      </c>
      <c r="M64" s="129">
        <v>477.12</v>
      </c>
      <c r="N64" s="129">
        <v>474.96000000000004</v>
      </c>
      <c r="O64" s="129">
        <v>471.83000000000004</v>
      </c>
      <c r="P64" s="129">
        <v>452.51999999999992</v>
      </c>
      <c r="Q64" s="129">
        <v>473.45500000000004</v>
      </c>
      <c r="R64" s="129">
        <v>479.01499999999999</v>
      </c>
      <c r="S64" s="129">
        <v>494.10500000000002</v>
      </c>
      <c r="T64" s="130">
        <f t="shared" si="6"/>
        <v>5649.494999999999</v>
      </c>
      <c r="U64" s="105">
        <f t="shared" si="7"/>
        <v>82.276576576576574</v>
      </c>
      <c r="V64" s="105">
        <f t="shared" si="7"/>
        <v>85.097297297297303</v>
      </c>
      <c r="W64" s="105">
        <f t="shared" si="7"/>
        <v>88.900900900900893</v>
      </c>
      <c r="X64" s="105">
        <f t="shared" si="7"/>
        <v>80.758558558558548</v>
      </c>
      <c r="Y64" s="105">
        <f t="shared" si="7"/>
        <v>82.154054054054043</v>
      </c>
      <c r="Z64" s="105">
        <f t="shared" si="9"/>
        <v>85.967567567567571</v>
      </c>
      <c r="AA64" s="105">
        <f t="shared" si="9"/>
        <v>85.578378378378389</v>
      </c>
      <c r="AB64" s="105">
        <f t="shared" si="9"/>
        <v>85.014414414414418</v>
      </c>
      <c r="AC64" s="105">
        <f t="shared" si="9"/>
        <v>81.535135135135121</v>
      </c>
      <c r="AD64" s="105">
        <f t="shared" si="8"/>
        <v>85.307207207207213</v>
      </c>
      <c r="AE64" s="105">
        <f t="shared" si="8"/>
        <v>86.309009009009003</v>
      </c>
      <c r="AF64" s="105">
        <f t="shared" si="8"/>
        <v>89.027927927927934</v>
      </c>
      <c r="AG64" s="105">
        <f t="shared" si="10"/>
        <v>84.827252252252251</v>
      </c>
      <c r="AH64" s="105"/>
    </row>
    <row r="65" spans="1:40" outlineLevel="1" x14ac:dyDescent="0.25">
      <c r="A65" s="103" t="str">
        <f t="shared" si="5"/>
        <v>MURREYSRESIDENTIALPACKSNR</v>
      </c>
      <c r="B65" s="103" t="s">
        <v>193</v>
      </c>
      <c r="C65" s="103" t="s">
        <v>194</v>
      </c>
      <c r="D65" s="127">
        <v>0</v>
      </c>
      <c r="E65" s="127">
        <v>0</v>
      </c>
      <c r="F65" s="127">
        <v>0</v>
      </c>
      <c r="G65" s="128"/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29">
        <v>0</v>
      </c>
      <c r="S65" s="129">
        <v>0</v>
      </c>
      <c r="T65" s="130">
        <f t="shared" si="6"/>
        <v>0</v>
      </c>
      <c r="U65" s="105">
        <f t="shared" si="7"/>
        <v>0</v>
      </c>
      <c r="V65" s="105">
        <f t="shared" si="7"/>
        <v>0</v>
      </c>
      <c r="W65" s="105">
        <f t="shared" si="7"/>
        <v>0</v>
      </c>
      <c r="X65" s="105">
        <f t="shared" si="7"/>
        <v>0</v>
      </c>
      <c r="Y65" s="105">
        <f t="shared" si="7"/>
        <v>0</v>
      </c>
      <c r="Z65" s="105">
        <f t="shared" ref="Z65:AC74" si="11">+IFERROR(M65/$F65,0)</f>
        <v>0</v>
      </c>
      <c r="AA65" s="105">
        <f t="shared" si="11"/>
        <v>0</v>
      </c>
      <c r="AB65" s="105">
        <f t="shared" si="11"/>
        <v>0</v>
      </c>
      <c r="AC65" s="105">
        <f t="shared" si="11"/>
        <v>0</v>
      </c>
      <c r="AD65" s="105">
        <f t="shared" si="8"/>
        <v>0</v>
      </c>
      <c r="AE65" s="105">
        <f t="shared" si="8"/>
        <v>0</v>
      </c>
      <c r="AF65" s="105">
        <f t="shared" si="8"/>
        <v>0</v>
      </c>
      <c r="AG65" s="105">
        <f t="shared" si="10"/>
        <v>0</v>
      </c>
      <c r="AH65" s="105"/>
    </row>
    <row r="66" spans="1:40" outlineLevel="1" x14ac:dyDescent="0.25">
      <c r="A66" s="103" t="str">
        <f t="shared" si="5"/>
        <v>MURREYSRESIDENTIALRESTART FEE</v>
      </c>
      <c r="B66" s="103" t="s">
        <v>195</v>
      </c>
      <c r="C66" s="103" t="s">
        <v>195</v>
      </c>
      <c r="D66" s="127">
        <v>11.27</v>
      </c>
      <c r="E66" s="127">
        <v>11.51</v>
      </c>
      <c r="F66" s="127">
        <v>11.51</v>
      </c>
      <c r="G66" s="128">
        <v>17</v>
      </c>
      <c r="H66" s="129">
        <v>5858.59</v>
      </c>
      <c r="I66" s="129">
        <v>4765.1399999999994</v>
      </c>
      <c r="J66" s="129">
        <v>5640.14</v>
      </c>
      <c r="K66" s="129">
        <v>5006.8499999999995</v>
      </c>
      <c r="L66" s="129">
        <v>4638.53</v>
      </c>
      <c r="M66" s="129">
        <v>4120.58</v>
      </c>
      <c r="N66" s="129">
        <v>5098.99</v>
      </c>
      <c r="O66" s="129">
        <v>4178.1299999999992</v>
      </c>
      <c r="P66" s="129">
        <v>4914.7699999999995</v>
      </c>
      <c r="Q66" s="129">
        <v>4857.2200000000012</v>
      </c>
      <c r="R66" s="129">
        <v>5570.8400000000011</v>
      </c>
      <c r="S66" s="129">
        <v>6077.28</v>
      </c>
      <c r="T66" s="130">
        <f t="shared" si="6"/>
        <v>60727.05999999999</v>
      </c>
      <c r="U66" s="105">
        <f t="shared" si="7"/>
        <v>509</v>
      </c>
      <c r="V66" s="105">
        <f t="shared" si="7"/>
        <v>413.99999999999994</v>
      </c>
      <c r="W66" s="105">
        <f t="shared" si="7"/>
        <v>490.02085143353611</v>
      </c>
      <c r="X66" s="105">
        <f t="shared" si="7"/>
        <v>434.99999999999994</v>
      </c>
      <c r="Y66" s="105">
        <f t="shared" si="7"/>
        <v>403</v>
      </c>
      <c r="Z66" s="105">
        <f t="shared" si="11"/>
        <v>358</v>
      </c>
      <c r="AA66" s="105">
        <f t="shared" si="11"/>
        <v>443.00521285838403</v>
      </c>
      <c r="AB66" s="105">
        <f t="shared" si="11"/>
        <v>362.99999999999994</v>
      </c>
      <c r="AC66" s="105">
        <f t="shared" si="11"/>
        <v>426.99999999999994</v>
      </c>
      <c r="AD66" s="105">
        <f t="shared" si="8"/>
        <v>422.00000000000011</v>
      </c>
      <c r="AE66" s="105">
        <f t="shared" si="8"/>
        <v>484.00000000000011</v>
      </c>
      <c r="AF66" s="105">
        <f t="shared" si="8"/>
        <v>528</v>
      </c>
      <c r="AG66" s="105">
        <f t="shared" si="10"/>
        <v>439.66883869099337</v>
      </c>
      <c r="AH66" s="105"/>
    </row>
    <row r="67" spans="1:40" outlineLevel="1" x14ac:dyDescent="0.25">
      <c r="A67" s="103" t="str">
        <f t="shared" si="5"/>
        <v>MURREYSRESIDENTIALREXTRA</v>
      </c>
      <c r="B67" s="103" t="s">
        <v>196</v>
      </c>
      <c r="C67" s="103" t="s">
        <v>197</v>
      </c>
      <c r="D67" s="127">
        <v>4.8499999999999996</v>
      </c>
      <c r="E67" s="127">
        <v>5.6</v>
      </c>
      <c r="F67" s="127">
        <v>5.71</v>
      </c>
      <c r="G67" s="128">
        <v>24</v>
      </c>
      <c r="H67" s="129">
        <v>32641.9</v>
      </c>
      <c r="I67" s="129">
        <v>20313.739999999998</v>
      </c>
      <c r="J67" s="129">
        <v>20171.259999999998</v>
      </c>
      <c r="K67" s="129">
        <v>21248.359999999997</v>
      </c>
      <c r="L67" s="129">
        <v>20276.260000000006</v>
      </c>
      <c r="M67" s="129">
        <v>32806.89</v>
      </c>
      <c r="N67" s="129">
        <v>34300.019999999997</v>
      </c>
      <c r="O67" s="129">
        <v>26425.759999999998</v>
      </c>
      <c r="P67" s="129">
        <v>20835.79</v>
      </c>
      <c r="Q67" s="129">
        <v>25989.769999999997</v>
      </c>
      <c r="R67" s="129">
        <v>32596.81</v>
      </c>
      <c r="S67" s="129">
        <v>25820.920000000002</v>
      </c>
      <c r="T67" s="130">
        <f t="shared" si="6"/>
        <v>313427.48</v>
      </c>
      <c r="U67" s="105">
        <f t="shared" si="7"/>
        <v>5828.9107142857147</v>
      </c>
      <c r="V67" s="105">
        <f t="shared" si="7"/>
        <v>3627.4535714285712</v>
      </c>
      <c r="W67" s="105">
        <f t="shared" si="7"/>
        <v>3602.0107142857141</v>
      </c>
      <c r="X67" s="105">
        <f t="shared" si="7"/>
        <v>3794.35</v>
      </c>
      <c r="Y67" s="105">
        <f t="shared" si="7"/>
        <v>3620.7607142857155</v>
      </c>
      <c r="Z67" s="105">
        <f t="shared" si="11"/>
        <v>5745.514886164623</v>
      </c>
      <c r="AA67" s="105">
        <f t="shared" si="11"/>
        <v>6007.0087565674248</v>
      </c>
      <c r="AB67" s="105">
        <f t="shared" si="11"/>
        <v>4627.9789842381788</v>
      </c>
      <c r="AC67" s="105">
        <f t="shared" si="11"/>
        <v>3649</v>
      </c>
      <c r="AD67" s="105">
        <f t="shared" si="8"/>
        <v>4641.0303571428567</v>
      </c>
      <c r="AE67" s="105">
        <f t="shared" si="8"/>
        <v>5820.8589285714288</v>
      </c>
      <c r="AF67" s="105">
        <f t="shared" si="8"/>
        <v>4610.8785714285723</v>
      </c>
      <c r="AG67" s="132">
        <f t="shared" si="10"/>
        <v>4631.3130165332332</v>
      </c>
      <c r="AH67" s="105"/>
    </row>
    <row r="68" spans="1:40" outlineLevel="1" x14ac:dyDescent="0.25">
      <c r="A68" s="103" t="str">
        <f t="shared" si="5"/>
        <v>MURREYSRESIDENTIALSUNKENR</v>
      </c>
      <c r="B68" s="103" t="s">
        <v>198</v>
      </c>
      <c r="C68" s="103" t="s">
        <v>199</v>
      </c>
      <c r="D68" s="127">
        <v>0.84</v>
      </c>
      <c r="E68" s="127">
        <v>0.86</v>
      </c>
      <c r="F68" s="127">
        <v>0.86</v>
      </c>
      <c r="G68" s="128">
        <v>22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30">
        <f t="shared" si="6"/>
        <v>0</v>
      </c>
      <c r="U68" s="105">
        <f t="shared" si="7"/>
        <v>0</v>
      </c>
      <c r="V68" s="105">
        <f t="shared" si="7"/>
        <v>0</v>
      </c>
      <c r="W68" s="105">
        <f t="shared" si="7"/>
        <v>0</v>
      </c>
      <c r="X68" s="105">
        <f t="shared" si="7"/>
        <v>0</v>
      </c>
      <c r="Y68" s="105">
        <f t="shared" si="7"/>
        <v>0</v>
      </c>
      <c r="Z68" s="105">
        <f t="shared" si="11"/>
        <v>0</v>
      </c>
      <c r="AA68" s="105">
        <f t="shared" si="11"/>
        <v>0</v>
      </c>
      <c r="AB68" s="105">
        <f t="shared" si="11"/>
        <v>0</v>
      </c>
      <c r="AC68" s="105">
        <f t="shared" si="11"/>
        <v>0</v>
      </c>
      <c r="AD68" s="105">
        <f t="shared" si="8"/>
        <v>0</v>
      </c>
      <c r="AE68" s="105">
        <f t="shared" si="8"/>
        <v>0</v>
      </c>
      <c r="AF68" s="105">
        <f t="shared" si="8"/>
        <v>0</v>
      </c>
      <c r="AG68" s="105">
        <f t="shared" si="10"/>
        <v>0</v>
      </c>
      <c r="AH68" s="105"/>
    </row>
    <row r="69" spans="1:40" outlineLevel="1" x14ac:dyDescent="0.25">
      <c r="A69" s="103" t="str">
        <f t="shared" si="5"/>
        <v>MURREYSRESIDENTIALTRIPRCANS</v>
      </c>
      <c r="B69" s="103" t="s">
        <v>200</v>
      </c>
      <c r="C69" s="103" t="s">
        <v>201</v>
      </c>
      <c r="D69" s="127">
        <v>9.0299999999999994</v>
      </c>
      <c r="E69" s="127">
        <v>9.2200000000000006</v>
      </c>
      <c r="F69" s="127">
        <v>9.2200000000000006</v>
      </c>
      <c r="G69" s="128">
        <v>19</v>
      </c>
      <c r="H69" s="129">
        <v>378.02000000000004</v>
      </c>
      <c r="I69" s="129">
        <v>590.08000000000004</v>
      </c>
      <c r="J69" s="129">
        <v>543.98</v>
      </c>
      <c r="K69" s="129">
        <v>673.06000000000006</v>
      </c>
      <c r="L69" s="129">
        <v>691.50000000000011</v>
      </c>
      <c r="M69" s="129">
        <v>479.44</v>
      </c>
      <c r="N69" s="129">
        <v>590.08000000000004</v>
      </c>
      <c r="O69" s="129">
        <v>507.10000000000008</v>
      </c>
      <c r="P69" s="129">
        <v>571.6400000000001</v>
      </c>
      <c r="Q69" s="129">
        <v>442.56</v>
      </c>
      <c r="R69" s="129">
        <v>626.96</v>
      </c>
      <c r="S69" s="129">
        <v>553.20000000000005</v>
      </c>
      <c r="T69" s="130">
        <f t="shared" si="6"/>
        <v>6647.6200000000008</v>
      </c>
      <c r="U69" s="105">
        <f t="shared" si="7"/>
        <v>41</v>
      </c>
      <c r="V69" s="105">
        <f t="shared" si="7"/>
        <v>64</v>
      </c>
      <c r="W69" s="105">
        <f t="shared" si="7"/>
        <v>59</v>
      </c>
      <c r="X69" s="105">
        <f t="shared" si="7"/>
        <v>73</v>
      </c>
      <c r="Y69" s="105">
        <f t="shared" si="7"/>
        <v>75.000000000000014</v>
      </c>
      <c r="Z69" s="105">
        <f t="shared" si="11"/>
        <v>51.999999999999993</v>
      </c>
      <c r="AA69" s="105">
        <f t="shared" si="11"/>
        <v>64</v>
      </c>
      <c r="AB69" s="105">
        <f t="shared" si="11"/>
        <v>55.000000000000007</v>
      </c>
      <c r="AC69" s="105">
        <f t="shared" si="11"/>
        <v>62.000000000000007</v>
      </c>
      <c r="AD69" s="105">
        <f t="shared" si="8"/>
        <v>48</v>
      </c>
      <c r="AE69" s="105">
        <f t="shared" si="8"/>
        <v>68</v>
      </c>
      <c r="AF69" s="105">
        <f t="shared" si="8"/>
        <v>60</v>
      </c>
      <c r="AG69" s="105">
        <f t="shared" si="10"/>
        <v>60.083333333333336</v>
      </c>
      <c r="AH69" s="105"/>
    </row>
    <row r="70" spans="1:40" outlineLevel="1" x14ac:dyDescent="0.25">
      <c r="A70" s="103" t="str">
        <f t="shared" si="5"/>
        <v>MURREYSRESIDENTIALTRIPRCARTS</v>
      </c>
      <c r="B70" s="103" t="s">
        <v>202</v>
      </c>
      <c r="C70" s="103" t="s">
        <v>203</v>
      </c>
      <c r="D70" s="127">
        <v>12.97</v>
      </c>
      <c r="E70" s="127">
        <v>16.54</v>
      </c>
      <c r="F70" s="127">
        <v>16.54</v>
      </c>
      <c r="G70" s="128">
        <v>19</v>
      </c>
      <c r="H70" s="129">
        <v>82.699999999999989</v>
      </c>
      <c r="I70" s="129">
        <v>132.32</v>
      </c>
      <c r="J70" s="129">
        <v>231.56</v>
      </c>
      <c r="K70" s="129">
        <v>215.01999999999998</v>
      </c>
      <c r="L70" s="129">
        <v>314.26000000000005</v>
      </c>
      <c r="M70" s="129">
        <v>314.26</v>
      </c>
      <c r="N70" s="129">
        <v>132.32</v>
      </c>
      <c r="O70" s="129">
        <v>99.240000000000009</v>
      </c>
      <c r="P70" s="129">
        <v>148.86000000000001</v>
      </c>
      <c r="Q70" s="129">
        <v>281.17999999999995</v>
      </c>
      <c r="R70" s="129">
        <v>231.56</v>
      </c>
      <c r="S70" s="129">
        <v>132.32</v>
      </c>
      <c r="T70" s="130">
        <f t="shared" si="6"/>
        <v>2315.6</v>
      </c>
      <c r="U70" s="105">
        <f t="shared" si="7"/>
        <v>5</v>
      </c>
      <c r="V70" s="105">
        <f t="shared" si="7"/>
        <v>8</v>
      </c>
      <c r="W70" s="105">
        <f t="shared" si="7"/>
        <v>14</v>
      </c>
      <c r="X70" s="105">
        <f t="shared" si="7"/>
        <v>13</v>
      </c>
      <c r="Y70" s="105">
        <f t="shared" si="7"/>
        <v>19.000000000000004</v>
      </c>
      <c r="Z70" s="105">
        <f t="shared" si="11"/>
        <v>19</v>
      </c>
      <c r="AA70" s="105">
        <f t="shared" si="11"/>
        <v>8</v>
      </c>
      <c r="AB70" s="105">
        <f t="shared" si="11"/>
        <v>6.0000000000000009</v>
      </c>
      <c r="AC70" s="105">
        <f t="shared" si="11"/>
        <v>9.0000000000000018</v>
      </c>
      <c r="AD70" s="105">
        <f t="shared" si="8"/>
        <v>16.999999999999996</v>
      </c>
      <c r="AE70" s="105">
        <f t="shared" si="8"/>
        <v>14</v>
      </c>
      <c r="AF70" s="105">
        <f t="shared" si="8"/>
        <v>8</v>
      </c>
      <c r="AG70" s="105">
        <f t="shared" si="10"/>
        <v>11.666666666666666</v>
      </c>
      <c r="AH70" s="105"/>
    </row>
    <row r="71" spans="1:40" outlineLevel="1" x14ac:dyDescent="0.25">
      <c r="A71" s="103" t="str">
        <f t="shared" si="5"/>
        <v>MURREYSRESIDENTIAL35ROCPU</v>
      </c>
      <c r="B71" s="103" t="s">
        <v>204</v>
      </c>
      <c r="C71" s="103" t="s">
        <v>205</v>
      </c>
      <c r="D71" s="127">
        <v>14</v>
      </c>
      <c r="E71" s="127">
        <v>14.29</v>
      </c>
      <c r="F71" s="127">
        <v>14.4</v>
      </c>
      <c r="G71" s="128">
        <v>24</v>
      </c>
      <c r="H71" s="129">
        <v>0</v>
      </c>
      <c r="I71" s="129">
        <v>0</v>
      </c>
      <c r="J71" s="129">
        <v>28.8</v>
      </c>
      <c r="K71" s="129">
        <v>0</v>
      </c>
      <c r="L71" s="129">
        <v>0</v>
      </c>
      <c r="M71" s="129">
        <v>0</v>
      </c>
      <c r="N71" s="129">
        <v>0</v>
      </c>
      <c r="O71" s="129">
        <v>0</v>
      </c>
      <c r="P71" s="129">
        <v>0</v>
      </c>
      <c r="Q71" s="129">
        <v>14.35</v>
      </c>
      <c r="R71" s="129">
        <v>-14.35</v>
      </c>
      <c r="S71" s="129">
        <v>28.7</v>
      </c>
      <c r="T71" s="130">
        <f t="shared" ref="T71:T74" si="12">+SUM(H71:S71)</f>
        <v>57.5</v>
      </c>
      <c r="U71" s="105">
        <f t="shared" si="7"/>
        <v>0</v>
      </c>
      <c r="V71" s="105">
        <f t="shared" si="7"/>
        <v>0</v>
      </c>
      <c r="W71" s="105">
        <f t="shared" si="7"/>
        <v>2.0153953813855847</v>
      </c>
      <c r="X71" s="105">
        <f t="shared" si="7"/>
        <v>0</v>
      </c>
      <c r="Y71" s="105">
        <f t="shared" si="7"/>
        <v>0</v>
      </c>
      <c r="Z71" s="105">
        <f t="shared" si="11"/>
        <v>0</v>
      </c>
      <c r="AA71" s="105">
        <f t="shared" si="11"/>
        <v>0</v>
      </c>
      <c r="AB71" s="105">
        <f t="shared" si="11"/>
        <v>0</v>
      </c>
      <c r="AC71" s="105">
        <f t="shared" si="11"/>
        <v>0</v>
      </c>
      <c r="AD71" s="105">
        <f t="shared" si="8"/>
        <v>1.0041987403778867</v>
      </c>
      <c r="AE71" s="105">
        <f t="shared" si="8"/>
        <v>-1.0041987403778867</v>
      </c>
      <c r="AF71" s="105">
        <f t="shared" si="8"/>
        <v>2.0083974807557734</v>
      </c>
      <c r="AG71" s="132">
        <f t="shared" si="10"/>
        <v>0.33531607184511314</v>
      </c>
      <c r="AH71" s="105"/>
    </row>
    <row r="72" spans="1:40" outlineLevel="1" x14ac:dyDescent="0.25">
      <c r="A72" s="103" t="str">
        <f>+$A$4&amp;$A$9&amp;B72</f>
        <v>MURREYSRESIDENTIAL65ROCPU</v>
      </c>
      <c r="B72" s="103" t="s">
        <v>206</v>
      </c>
      <c r="C72" s="103" t="s">
        <v>207</v>
      </c>
      <c r="D72" s="127">
        <v>20.94</v>
      </c>
      <c r="E72" s="127">
        <v>21.37</v>
      </c>
      <c r="F72" s="127">
        <v>21.53</v>
      </c>
      <c r="G72" s="128">
        <v>24</v>
      </c>
      <c r="H72" s="129">
        <v>21.46</v>
      </c>
      <c r="I72" s="129">
        <v>0</v>
      </c>
      <c r="J72" s="129">
        <v>21.53</v>
      </c>
      <c r="K72" s="129">
        <v>21.53</v>
      </c>
      <c r="L72" s="129">
        <v>0</v>
      </c>
      <c r="M72" s="129">
        <v>0</v>
      </c>
      <c r="N72" s="129">
        <v>0</v>
      </c>
      <c r="O72" s="129">
        <v>21.53</v>
      </c>
      <c r="P72" s="129">
        <v>21.53</v>
      </c>
      <c r="Q72" s="129">
        <v>0</v>
      </c>
      <c r="R72" s="129">
        <v>0</v>
      </c>
      <c r="S72" s="129">
        <v>0</v>
      </c>
      <c r="T72" s="130">
        <f t="shared" si="12"/>
        <v>107.58000000000001</v>
      </c>
      <c r="U72" s="105">
        <f t="shared" si="7"/>
        <v>1.0042115114646701</v>
      </c>
      <c r="V72" s="105">
        <f t="shared" si="7"/>
        <v>0</v>
      </c>
      <c r="W72" s="105">
        <f t="shared" si="7"/>
        <v>1.0074871314927469</v>
      </c>
      <c r="X72" s="105">
        <f t="shared" si="7"/>
        <v>1.0074871314927469</v>
      </c>
      <c r="Y72" s="105">
        <f t="shared" si="7"/>
        <v>0</v>
      </c>
      <c r="Z72" s="105">
        <f t="shared" si="11"/>
        <v>0</v>
      </c>
      <c r="AA72" s="105">
        <f t="shared" si="11"/>
        <v>0</v>
      </c>
      <c r="AB72" s="105">
        <f t="shared" si="11"/>
        <v>1</v>
      </c>
      <c r="AC72" s="105">
        <f t="shared" si="11"/>
        <v>1</v>
      </c>
      <c r="AD72" s="105">
        <f t="shared" si="8"/>
        <v>0</v>
      </c>
      <c r="AE72" s="105">
        <f t="shared" si="8"/>
        <v>0</v>
      </c>
      <c r="AF72" s="105">
        <f t="shared" si="8"/>
        <v>0</v>
      </c>
      <c r="AG72" s="132">
        <f t="shared" si="10"/>
        <v>0.41826548120418033</v>
      </c>
      <c r="AH72" s="105"/>
    </row>
    <row r="73" spans="1:40" outlineLevel="1" x14ac:dyDescent="0.25">
      <c r="A73" s="103" t="str">
        <f t="shared" si="5"/>
        <v>MURREYSRESIDENTIALBULKY-RES</v>
      </c>
      <c r="B73" s="103" t="s">
        <v>208</v>
      </c>
      <c r="C73" s="103" t="s">
        <v>209</v>
      </c>
      <c r="D73" s="127">
        <v>25.81</v>
      </c>
      <c r="E73" s="127">
        <v>26.34</v>
      </c>
      <c r="F73" s="127">
        <v>26.76</v>
      </c>
      <c r="G73" s="128">
        <v>34</v>
      </c>
      <c r="H73" s="129">
        <v>1235.77</v>
      </c>
      <c r="I73" s="129">
        <v>5235.0200000000004</v>
      </c>
      <c r="J73" s="129">
        <v>-2728.88</v>
      </c>
      <c r="K73" s="129">
        <v>889.77</v>
      </c>
      <c r="L73" s="129">
        <v>1739.4</v>
      </c>
      <c r="M73" s="129">
        <v>1150.6799999999998</v>
      </c>
      <c r="N73" s="129">
        <v>1672.5</v>
      </c>
      <c r="O73" s="129">
        <v>1123.92</v>
      </c>
      <c r="P73" s="129">
        <v>1204.2</v>
      </c>
      <c r="Q73" s="129">
        <v>1010.04</v>
      </c>
      <c r="R73" s="129">
        <v>1075.8999999999999</v>
      </c>
      <c r="S73" s="129">
        <v>970.17</v>
      </c>
      <c r="T73" s="130">
        <f>+SUM(H73:S73)</f>
        <v>14578.490000000002</v>
      </c>
      <c r="U73" s="105">
        <f t="shared" si="7"/>
        <v>46.916097190584665</v>
      </c>
      <c r="V73" s="105">
        <f t="shared" si="7"/>
        <v>198.74791192103268</v>
      </c>
      <c r="W73" s="105">
        <f t="shared" si="7"/>
        <v>-103.60212604403949</v>
      </c>
      <c r="X73" s="105">
        <f t="shared" si="7"/>
        <v>33.780182232346242</v>
      </c>
      <c r="Y73" s="105">
        <f t="shared" si="7"/>
        <v>66.03644646924829</v>
      </c>
      <c r="Z73" s="105">
        <f t="shared" si="11"/>
        <v>42.999999999999993</v>
      </c>
      <c r="AA73" s="105">
        <f t="shared" si="11"/>
        <v>62.499999999999993</v>
      </c>
      <c r="AB73" s="105">
        <f t="shared" si="11"/>
        <v>42</v>
      </c>
      <c r="AC73" s="105">
        <f t="shared" si="11"/>
        <v>45</v>
      </c>
      <c r="AD73" s="105">
        <f t="shared" si="8"/>
        <v>38.346241457858767</v>
      </c>
      <c r="AE73" s="105">
        <f t="shared" si="8"/>
        <v>40.846621108580102</v>
      </c>
      <c r="AF73" s="105">
        <f t="shared" si="8"/>
        <v>36.832574031890658</v>
      </c>
      <c r="AG73" s="132">
        <f t="shared" si="10"/>
        <v>45.866995697291827</v>
      </c>
      <c r="AH73" s="105"/>
    </row>
    <row r="74" spans="1:40" outlineLevel="1" x14ac:dyDescent="0.25">
      <c r="A74" s="103" t="str">
        <f t="shared" si="5"/>
        <v>MURREYSRESIDENTIALDELCART</v>
      </c>
      <c r="B74" s="103" t="s">
        <v>210</v>
      </c>
      <c r="C74" s="103" t="s">
        <v>211</v>
      </c>
      <c r="D74" s="127">
        <v>22.64</v>
      </c>
      <c r="E74" s="127">
        <v>23.1</v>
      </c>
      <c r="F74" s="127">
        <v>23.1</v>
      </c>
      <c r="G74" s="128">
        <v>17</v>
      </c>
      <c r="H74" s="129">
        <v>531.30000000000007</v>
      </c>
      <c r="I74" s="129">
        <v>462</v>
      </c>
      <c r="J74" s="129">
        <v>1016.3999999999999</v>
      </c>
      <c r="K74" s="129">
        <v>924</v>
      </c>
      <c r="L74" s="129">
        <v>900.90000000000009</v>
      </c>
      <c r="M74" s="129">
        <v>716.10000000000014</v>
      </c>
      <c r="N74" s="129">
        <v>554.40000000000009</v>
      </c>
      <c r="O74" s="129">
        <v>508.20000000000005</v>
      </c>
      <c r="P74" s="129">
        <v>462</v>
      </c>
      <c r="Q74" s="129">
        <v>1432.1999999999998</v>
      </c>
      <c r="R74" s="129">
        <v>762.30000000000007</v>
      </c>
      <c r="S74" s="129">
        <v>300.3</v>
      </c>
      <c r="T74" s="130">
        <f t="shared" si="12"/>
        <v>8570.0999999999985</v>
      </c>
      <c r="U74" s="105">
        <f t="shared" ref="U74:Y74" si="13">+IFERROR(H74/$E74,0)</f>
        <v>23</v>
      </c>
      <c r="V74" s="105">
        <f t="shared" si="13"/>
        <v>20</v>
      </c>
      <c r="W74" s="105">
        <f t="shared" si="13"/>
        <v>43.999999999999993</v>
      </c>
      <c r="X74" s="105">
        <f t="shared" si="13"/>
        <v>40</v>
      </c>
      <c r="Y74" s="105">
        <f t="shared" si="13"/>
        <v>39</v>
      </c>
      <c r="Z74" s="105">
        <f t="shared" si="11"/>
        <v>31.000000000000004</v>
      </c>
      <c r="AA74" s="105">
        <f t="shared" si="11"/>
        <v>24.000000000000004</v>
      </c>
      <c r="AB74" s="105">
        <f t="shared" si="11"/>
        <v>22</v>
      </c>
      <c r="AC74" s="105">
        <f t="shared" si="11"/>
        <v>20</v>
      </c>
      <c r="AD74" s="105">
        <f t="shared" si="8"/>
        <v>61.999999999999986</v>
      </c>
      <c r="AE74" s="105">
        <f t="shared" si="8"/>
        <v>33</v>
      </c>
      <c r="AF74" s="105">
        <f t="shared" si="8"/>
        <v>13</v>
      </c>
      <c r="AG74" s="105">
        <f t="shared" ref="AG74" si="14">+SUM(U74:AF74)/$AD$2</f>
        <v>30.916666666666668</v>
      </c>
      <c r="AH74" s="105"/>
    </row>
    <row r="75" spans="1:40" outlineLevel="1" x14ac:dyDescent="0.25">
      <c r="D75" s="127"/>
      <c r="E75" s="127"/>
      <c r="F75" s="127"/>
      <c r="G75" s="128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30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</row>
    <row r="76" spans="1:40" outlineLevel="1" x14ac:dyDescent="0.25">
      <c r="D76" s="127"/>
      <c r="E76" s="127"/>
      <c r="F76" s="127"/>
      <c r="G76" s="128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30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</row>
    <row r="77" spans="1:40" outlineLevel="1" x14ac:dyDescent="0.25">
      <c r="C77" s="135" t="s">
        <v>212</v>
      </c>
      <c r="D77" s="127"/>
      <c r="E77" s="127"/>
      <c r="F77" s="127"/>
      <c r="G77" s="128"/>
      <c r="H77" s="136">
        <f t="shared" ref="H77:R77" si="15">SUM(H10:H76)</f>
        <v>1943108.96</v>
      </c>
      <c r="I77" s="136">
        <f>SUM(I10:I76)</f>
        <v>1938527.33</v>
      </c>
      <c r="J77" s="136">
        <f t="shared" si="15"/>
        <v>1946383.2850000001</v>
      </c>
      <c r="K77" s="136">
        <f t="shared" si="15"/>
        <v>1964926.135</v>
      </c>
      <c r="L77" s="136">
        <f t="shared" si="15"/>
        <v>1974294.925</v>
      </c>
      <c r="M77" s="136">
        <f t="shared" si="15"/>
        <v>1991729.8000000005</v>
      </c>
      <c r="N77" s="136">
        <f t="shared" si="15"/>
        <v>2005212.3750000002</v>
      </c>
      <c r="O77" s="136">
        <f t="shared" si="15"/>
        <v>1998942.0550000002</v>
      </c>
      <c r="P77" s="136">
        <f t="shared" si="15"/>
        <v>1996870.5850000007</v>
      </c>
      <c r="Q77" s="136">
        <f t="shared" si="15"/>
        <v>1929916.4450000003</v>
      </c>
      <c r="R77" s="136">
        <f t="shared" si="15"/>
        <v>1938899.8349999997</v>
      </c>
      <c r="S77" s="136">
        <f>SUM(S10:S76)</f>
        <v>1934338.9549999998</v>
      </c>
      <c r="T77" s="136">
        <f>SUM(T10:T76)</f>
        <v>23563150.684999999</v>
      </c>
      <c r="U77" s="137">
        <f>SUM(U10:U48)</f>
        <v>67873.79095348269</v>
      </c>
      <c r="V77" s="137">
        <f>SUM(V10:V48)</f>
        <v>67959.077612460722</v>
      </c>
      <c r="W77" s="137">
        <f>SUM(W10:W48)</f>
        <v>68411.985500123134</v>
      </c>
      <c r="X77" s="137">
        <f t="shared" ref="X77:AF77" si="16">SUM(X10:X48)</f>
        <v>68901.881668540504</v>
      </c>
      <c r="Y77" s="137">
        <f t="shared" si="16"/>
        <v>69234.905483409239</v>
      </c>
      <c r="Z77" s="137">
        <f t="shared" si="16"/>
        <v>67976.99033237902</v>
      </c>
      <c r="AA77" s="137">
        <f>SUM(AA10:AA48)</f>
        <v>68299.350992964581</v>
      </c>
      <c r="AB77" s="137">
        <f t="shared" si="16"/>
        <v>68369.707709202092</v>
      </c>
      <c r="AC77" s="137">
        <f t="shared" si="16"/>
        <v>68435.348494931299</v>
      </c>
      <c r="AD77" s="137">
        <f t="shared" si="16"/>
        <v>67854.272540744583</v>
      </c>
      <c r="AE77" s="137">
        <f t="shared" si="16"/>
        <v>67863.450098173562</v>
      </c>
      <c r="AF77" s="137">
        <f t="shared" si="16"/>
        <v>67846.319626202327</v>
      </c>
      <c r="AG77" s="137">
        <f>SUM(AG10:AG48)</f>
        <v>68252.256751051158</v>
      </c>
      <c r="AH77" s="138"/>
      <c r="AM77" s="137"/>
      <c r="AN77" s="139">
        <f t="shared" ref="AN77" si="17">SUM(AN10:AN48)</f>
        <v>68252.256751051158</v>
      </c>
    </row>
    <row r="78" spans="1:40" outlineLevel="1" x14ac:dyDescent="0.25">
      <c r="D78" s="127"/>
      <c r="E78" s="127"/>
      <c r="F78" s="127"/>
      <c r="G78" s="128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40" t="s">
        <v>213</v>
      </c>
      <c r="U78" s="105">
        <f>SUM(U13,U20,U22,U26,U29,U31,U33,U35,U36,U38,U40,U41,U43,U44,U46,U16)</f>
        <v>67286.212737120659</v>
      </c>
      <c r="V78" s="105">
        <f>SUM(V13,V20,V22,V26,V29,V31,V33,V35,V36,V38,V40,V41,V43,V44,V46,V16)</f>
        <v>67371.148502524404</v>
      </c>
      <c r="W78" s="105">
        <f>SUM(W13,W20,W22,W26,W29,W31,W33,W35,W36,W38,W40,W41,W43,W44,W46,W16)</f>
        <v>67816.173981886997</v>
      </c>
      <c r="X78" s="105">
        <f t="shared" ref="X78:AF78" si="18">SUM(X13,X20,X22,X26,X29,X31,X33,X35,X36,X38,X40,X41,X43,X44,X46,X16)</f>
        <v>68309.749536659714</v>
      </c>
      <c r="Y78" s="105">
        <f t="shared" si="18"/>
        <v>68659.57959188956</v>
      </c>
      <c r="Z78" s="105">
        <f t="shared" si="18"/>
        <v>67407.631645973117</v>
      </c>
      <c r="AA78" s="105">
        <f>SUM(AA13,AA20,AA22,AA26,AA29,AA31,AA33,AA35,AA36,AA38,AA40,AA41,AA43,AA44,AA46,AA16)</f>
        <v>67734.409041494044</v>
      </c>
      <c r="AB78" s="105">
        <f t="shared" si="18"/>
        <v>67804.876521914615</v>
      </c>
      <c r="AC78" s="105">
        <f t="shared" si="18"/>
        <v>67867.829444898583</v>
      </c>
      <c r="AD78" s="105">
        <f t="shared" si="18"/>
        <v>67270.889297945425</v>
      </c>
      <c r="AE78" s="105">
        <f t="shared" si="18"/>
        <v>67277.03987845064</v>
      </c>
      <c r="AF78" s="105">
        <f t="shared" si="18"/>
        <v>67261.534124047612</v>
      </c>
      <c r="AG78" s="132">
        <f>SUM(AG10:AG48,AG60:AG62,AG67,AG71:AG73)*12</f>
        <v>875162.28413801664</v>
      </c>
      <c r="AH78" s="105"/>
    </row>
    <row r="79" spans="1:40" outlineLevel="1" x14ac:dyDescent="0.25">
      <c r="B79" s="7" t="s">
        <v>214</v>
      </c>
      <c r="D79" s="127"/>
      <c r="E79" s="127"/>
      <c r="F79" s="127"/>
      <c r="G79" s="128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30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</row>
    <row r="80" spans="1:40" outlineLevel="1" x14ac:dyDescent="0.25">
      <c r="A80" s="103" t="str">
        <f t="shared" ref="A80:A87" si="19">+$A$4&amp;$A$9&amp;B80</f>
        <v>MURREYSRESIDENTIALrecyonly</v>
      </c>
      <c r="B80" s="103" t="s">
        <v>215</v>
      </c>
      <c r="C80" s="103" t="s">
        <v>216</v>
      </c>
      <c r="D80" s="127">
        <v>11.11</v>
      </c>
      <c r="E80" s="127">
        <v>14.18</v>
      </c>
      <c r="F80" s="127">
        <v>14.18</v>
      </c>
      <c r="G80" s="128">
        <v>23</v>
      </c>
      <c r="H80" s="129">
        <v>2605.5749999999998</v>
      </c>
      <c r="I80" s="129">
        <v>2580.7599999999998</v>
      </c>
      <c r="J80" s="129">
        <v>2587.85</v>
      </c>
      <c r="K80" s="129">
        <v>2570.125</v>
      </c>
      <c r="L80" s="129">
        <v>2531.13</v>
      </c>
      <c r="M80" s="129">
        <v>2534.6750000000002</v>
      </c>
      <c r="N80" s="129">
        <v>2410.6</v>
      </c>
      <c r="O80" s="129">
        <v>2499.2249999999999</v>
      </c>
      <c r="P80" s="129">
        <v>2492.1350000000002</v>
      </c>
      <c r="Q80" s="129">
        <v>2619.7550000000001</v>
      </c>
      <c r="R80" s="129">
        <v>2641.0249999999996</v>
      </c>
      <c r="S80" s="129">
        <v>2626.8449999999998</v>
      </c>
      <c r="T80" s="130">
        <f t="shared" ref="T80:T88" si="20">+SUM(H80:S80)</f>
        <v>30699.699999999997</v>
      </c>
      <c r="U80" s="131">
        <f>+IFERROR(H80/$E80,0)</f>
        <v>183.75</v>
      </c>
      <c r="V80" s="131">
        <f t="shared" ref="V80:V87" si="21">+IFERROR(I80/$E80,0)</f>
        <v>182</v>
      </c>
      <c r="W80" s="131">
        <f t="shared" ref="W80:AF87" si="22">+IFERROR(J80/$F80,0)</f>
        <v>182.5</v>
      </c>
      <c r="X80" s="131">
        <f t="shared" si="22"/>
        <v>181.25</v>
      </c>
      <c r="Y80" s="131">
        <f t="shared" si="22"/>
        <v>178.5</v>
      </c>
      <c r="Z80" s="131">
        <f t="shared" si="22"/>
        <v>178.75000000000003</v>
      </c>
      <c r="AA80" s="131">
        <f t="shared" si="22"/>
        <v>170</v>
      </c>
      <c r="AB80" s="131">
        <f t="shared" si="22"/>
        <v>176.25</v>
      </c>
      <c r="AC80" s="131">
        <f t="shared" si="22"/>
        <v>175.75000000000003</v>
      </c>
      <c r="AD80" s="131">
        <f t="shared" si="22"/>
        <v>184.75</v>
      </c>
      <c r="AE80" s="131">
        <f t="shared" si="22"/>
        <v>186.24999999999997</v>
      </c>
      <c r="AF80" s="131">
        <f t="shared" si="22"/>
        <v>185.25</v>
      </c>
      <c r="AG80" s="131">
        <f t="shared" ref="AG80:AG87" si="23">+SUM(U80:AF80)/$AD$2</f>
        <v>180.41666666666666</v>
      </c>
      <c r="AH80" s="105"/>
      <c r="AM80" s="103">
        <v>1</v>
      </c>
      <c r="AN80" s="105">
        <f>+AG80*AM80</f>
        <v>180.41666666666666</v>
      </c>
    </row>
    <row r="81" spans="1:40" outlineLevel="1" x14ac:dyDescent="0.25">
      <c r="A81" s="103" t="str">
        <f t="shared" si="19"/>
        <v>MURREYSRESIDENTIALRECYR</v>
      </c>
      <c r="B81" s="103" t="s">
        <v>217</v>
      </c>
      <c r="C81" s="103" t="s">
        <v>218</v>
      </c>
      <c r="D81" s="127">
        <v>7.41</v>
      </c>
      <c r="E81" s="127">
        <v>9.4499999999999993</v>
      </c>
      <c r="F81" s="127">
        <v>9.4499999999999993</v>
      </c>
      <c r="G81" s="128">
        <v>23</v>
      </c>
      <c r="H81" s="129">
        <v>630334.44000000006</v>
      </c>
      <c r="I81" s="129">
        <v>629647.11499999999</v>
      </c>
      <c r="J81" s="129">
        <v>630866.90500000003</v>
      </c>
      <c r="K81" s="129">
        <v>633871.96000000008</v>
      </c>
      <c r="L81" s="129">
        <v>637070.69500000018</v>
      </c>
      <c r="M81" s="129">
        <v>638966.47000000009</v>
      </c>
      <c r="N81" s="129">
        <v>642012.80000000005</v>
      </c>
      <c r="O81" s="129">
        <v>642500.25000000012</v>
      </c>
      <c r="P81" s="129">
        <v>643319.29499999993</v>
      </c>
      <c r="Q81" s="129">
        <v>630190.13500000001</v>
      </c>
      <c r="R81" s="129">
        <v>630444.01500000025</v>
      </c>
      <c r="S81" s="129">
        <v>629978.70500000007</v>
      </c>
      <c r="T81" s="130">
        <f t="shared" si="20"/>
        <v>7619202.7850000011</v>
      </c>
      <c r="U81" s="131">
        <f t="shared" ref="U81:U87" si="24">+IFERROR(H81/$E81,0)</f>
        <v>66702.057142857157</v>
      </c>
      <c r="V81" s="131">
        <f t="shared" si="21"/>
        <v>66629.324338624341</v>
      </c>
      <c r="W81" s="131">
        <f t="shared" si="22"/>
        <v>66758.402645502647</v>
      </c>
      <c r="X81" s="131">
        <f t="shared" si="22"/>
        <v>67076.397883597892</v>
      </c>
      <c r="Y81" s="131">
        <f t="shared" si="22"/>
        <v>67414.888359788383</v>
      </c>
      <c r="Z81" s="131">
        <f t="shared" si="22"/>
        <v>67615.499470899478</v>
      </c>
      <c r="AA81" s="131">
        <f t="shared" si="22"/>
        <v>67937.86243386245</v>
      </c>
      <c r="AB81" s="131">
        <f t="shared" si="22"/>
        <v>67989.444444444467</v>
      </c>
      <c r="AC81" s="131">
        <f t="shared" si="22"/>
        <v>68076.115873015864</v>
      </c>
      <c r="AD81" s="131">
        <f t="shared" si="22"/>
        <v>66686.786772486783</v>
      </c>
      <c r="AE81" s="131">
        <f t="shared" si="22"/>
        <v>66713.652380952408</v>
      </c>
      <c r="AF81" s="131">
        <f t="shared" si="22"/>
        <v>66664.413227513243</v>
      </c>
      <c r="AG81" s="131">
        <f t="shared" si="23"/>
        <v>67188.73708112874</v>
      </c>
      <c r="AH81" s="105"/>
      <c r="AM81" s="103">
        <v>1</v>
      </c>
      <c r="AN81" s="105">
        <f>+AG81*AM81</f>
        <v>67188.73708112874</v>
      </c>
    </row>
    <row r="82" spans="1:40" outlineLevel="1" x14ac:dyDescent="0.25">
      <c r="A82" s="103" t="str">
        <f t="shared" si="19"/>
        <v>MURREYSRESIDENTIALRECYRNB</v>
      </c>
      <c r="B82" s="103" t="s">
        <v>219</v>
      </c>
      <c r="C82" s="103" t="s">
        <v>220</v>
      </c>
      <c r="D82" s="127">
        <v>7.41</v>
      </c>
      <c r="E82" s="127">
        <v>9.4499999999999993</v>
      </c>
      <c r="F82" s="127">
        <v>9.4499999999999993</v>
      </c>
      <c r="G82" s="128">
        <v>23</v>
      </c>
      <c r="H82" s="129">
        <v>4859.2</v>
      </c>
      <c r="I82" s="129">
        <v>4855.4549999999999</v>
      </c>
      <c r="J82" s="129">
        <v>4868.0050000000001</v>
      </c>
      <c r="K82" s="129">
        <v>4829.2250000000004</v>
      </c>
      <c r="L82" s="129">
        <v>4747.6350000000002</v>
      </c>
      <c r="M82" s="129">
        <v>4753.3700000000008</v>
      </c>
      <c r="N82" s="129">
        <v>4722.6499999999996</v>
      </c>
      <c r="O82" s="129">
        <v>4671.3950000000004</v>
      </c>
      <c r="P82" s="129">
        <v>4668.3050000000012</v>
      </c>
      <c r="Q82" s="129">
        <v>4989.59</v>
      </c>
      <c r="R82" s="129">
        <v>4892.74</v>
      </c>
      <c r="S82" s="129">
        <v>4848.6450000000004</v>
      </c>
      <c r="T82" s="130">
        <f t="shared" si="20"/>
        <v>57706.215000000011</v>
      </c>
      <c r="U82" s="131">
        <f t="shared" si="24"/>
        <v>514.20105820105823</v>
      </c>
      <c r="V82" s="131">
        <f t="shared" si="21"/>
        <v>513.8047619047619</v>
      </c>
      <c r="W82" s="131">
        <f t="shared" si="22"/>
        <v>515.13280423280423</v>
      </c>
      <c r="X82" s="131">
        <f t="shared" si="22"/>
        <v>511.02910052910062</v>
      </c>
      <c r="Y82" s="131">
        <f t="shared" si="22"/>
        <v>502.39523809523814</v>
      </c>
      <c r="Z82" s="131">
        <f t="shared" si="22"/>
        <v>503.00211640211654</v>
      </c>
      <c r="AA82" s="131">
        <f t="shared" si="22"/>
        <v>499.75132275132273</v>
      </c>
      <c r="AB82" s="131">
        <f t="shared" si="22"/>
        <v>494.32751322751329</v>
      </c>
      <c r="AC82" s="131">
        <f t="shared" si="22"/>
        <v>494.00052910052926</v>
      </c>
      <c r="AD82" s="131">
        <f t="shared" si="22"/>
        <v>527.99894179894181</v>
      </c>
      <c r="AE82" s="131">
        <f t="shared" si="22"/>
        <v>517.75026455026455</v>
      </c>
      <c r="AF82" s="131">
        <f t="shared" si="22"/>
        <v>513.08412698412712</v>
      </c>
      <c r="AG82" s="131">
        <f t="shared" si="23"/>
        <v>508.87314814814818</v>
      </c>
      <c r="AH82" s="105"/>
    </row>
    <row r="83" spans="1:40" outlineLevel="1" x14ac:dyDescent="0.25">
      <c r="A83" s="103" t="str">
        <f t="shared" si="19"/>
        <v>MURREYSRESIDENTIALDRVNR-RECYCLE</v>
      </c>
      <c r="B83" s="103" t="s">
        <v>221</v>
      </c>
      <c r="C83" s="103" t="s">
        <v>222</v>
      </c>
      <c r="D83" s="127">
        <v>4.63</v>
      </c>
      <c r="E83" s="127">
        <v>5.91</v>
      </c>
      <c r="F83" s="127">
        <v>5.91</v>
      </c>
      <c r="G83" s="128">
        <v>21</v>
      </c>
      <c r="H83" s="129">
        <v>766.44499999999994</v>
      </c>
      <c r="I83" s="129">
        <v>754.62000000000012</v>
      </c>
      <c r="J83" s="129">
        <v>748.71500000000003</v>
      </c>
      <c r="K83" s="129">
        <v>748.71499999999992</v>
      </c>
      <c r="L83" s="129">
        <v>747.23</v>
      </c>
      <c r="M83" s="129">
        <v>728.03</v>
      </c>
      <c r="N83" s="129">
        <v>733.93999999999994</v>
      </c>
      <c r="O83" s="129">
        <v>725.07500000000005</v>
      </c>
      <c r="P83" s="129">
        <v>739.42</v>
      </c>
      <c r="Q83" s="129">
        <v>745.76499999999999</v>
      </c>
      <c r="R83" s="129">
        <v>764.97</v>
      </c>
      <c r="S83" s="129">
        <v>739.09500000000003</v>
      </c>
      <c r="T83" s="130">
        <f t="shared" si="20"/>
        <v>8942.0199999999986</v>
      </c>
      <c r="U83" s="105">
        <f t="shared" si="24"/>
        <v>129.6861252115059</v>
      </c>
      <c r="V83" s="105">
        <f t="shared" si="21"/>
        <v>127.68527918781727</v>
      </c>
      <c r="W83" s="105">
        <f t="shared" si="22"/>
        <v>126.68612521150592</v>
      </c>
      <c r="X83" s="105">
        <f t="shared" si="22"/>
        <v>126.68612521150591</v>
      </c>
      <c r="Y83" s="105">
        <f t="shared" si="22"/>
        <v>126.43485617597293</v>
      </c>
      <c r="Z83" s="105">
        <f t="shared" si="22"/>
        <v>123.18612521150591</v>
      </c>
      <c r="AA83" s="105">
        <f t="shared" si="22"/>
        <v>124.18612521150591</v>
      </c>
      <c r="AB83" s="105">
        <f t="shared" si="22"/>
        <v>122.68612521150592</v>
      </c>
      <c r="AC83" s="105">
        <f t="shared" si="22"/>
        <v>125.11336717428087</v>
      </c>
      <c r="AD83" s="105">
        <f t="shared" si="22"/>
        <v>126.18697123519458</v>
      </c>
      <c r="AE83" s="105">
        <f t="shared" si="22"/>
        <v>129.43654822335026</v>
      </c>
      <c r="AF83" s="105">
        <f t="shared" si="22"/>
        <v>125.05837563451777</v>
      </c>
      <c r="AG83" s="105">
        <f t="shared" si="23"/>
        <v>126.08601240834741</v>
      </c>
      <c r="AH83" s="105"/>
    </row>
    <row r="84" spans="1:40" outlineLevel="1" x14ac:dyDescent="0.25">
      <c r="A84" s="103" t="str">
        <f t="shared" si="19"/>
        <v>MURREYSRESIDENTIALPACKR-RECYCLE</v>
      </c>
      <c r="B84" s="103" t="s">
        <v>223</v>
      </c>
      <c r="C84" s="103" t="s">
        <v>224</v>
      </c>
      <c r="D84" s="127">
        <v>5.44</v>
      </c>
      <c r="E84" s="127">
        <v>5.55</v>
      </c>
      <c r="F84" s="127">
        <v>5.55</v>
      </c>
      <c r="G84" s="128">
        <v>37</v>
      </c>
      <c r="H84" s="129">
        <v>278.61499999999995</v>
      </c>
      <c r="I84" s="129">
        <v>294.96499999999997</v>
      </c>
      <c r="J84" s="129">
        <v>290.53999999999996</v>
      </c>
      <c r="K84" s="129">
        <v>286.48500000000001</v>
      </c>
      <c r="L84" s="129">
        <v>295.93999999999994</v>
      </c>
      <c r="M84" s="129">
        <v>299.39</v>
      </c>
      <c r="N84" s="129">
        <v>310.685</v>
      </c>
      <c r="O84" s="129">
        <v>299.65999999999997</v>
      </c>
      <c r="P84" s="129">
        <v>288.56</v>
      </c>
      <c r="Q84" s="129">
        <v>320.23500000000001</v>
      </c>
      <c r="R84" s="129">
        <v>309.14499999999992</v>
      </c>
      <c r="S84" s="129">
        <v>316.08500000000004</v>
      </c>
      <c r="T84" s="130">
        <f t="shared" si="20"/>
        <v>3590.3049999999998</v>
      </c>
      <c r="U84" s="105">
        <f t="shared" si="24"/>
        <v>50.200900900900891</v>
      </c>
      <c r="V84" s="105">
        <f t="shared" si="21"/>
        <v>53.146846846846842</v>
      </c>
      <c r="W84" s="105">
        <f t="shared" si="22"/>
        <v>52.349549549549543</v>
      </c>
      <c r="X84" s="105">
        <f t="shared" si="22"/>
        <v>51.618918918918922</v>
      </c>
      <c r="Y84" s="105">
        <f t="shared" si="22"/>
        <v>53.322522522522512</v>
      </c>
      <c r="Z84" s="105">
        <f t="shared" si="22"/>
        <v>53.944144144144147</v>
      </c>
      <c r="AA84" s="105">
        <f t="shared" si="22"/>
        <v>55.979279279279282</v>
      </c>
      <c r="AB84" s="105">
        <f t="shared" si="22"/>
        <v>53.992792792792791</v>
      </c>
      <c r="AC84" s="105">
        <f t="shared" si="22"/>
        <v>51.992792792792798</v>
      </c>
      <c r="AD84" s="105">
        <f t="shared" si="22"/>
        <v>57.7</v>
      </c>
      <c r="AE84" s="105">
        <f t="shared" si="22"/>
        <v>55.701801801801793</v>
      </c>
      <c r="AF84" s="105">
        <f t="shared" si="22"/>
        <v>56.952252252252258</v>
      </c>
      <c r="AG84" s="105">
        <f t="shared" si="23"/>
        <v>53.908483483483487</v>
      </c>
      <c r="AH84" s="105"/>
    </row>
    <row r="85" spans="1:40" outlineLevel="1" x14ac:dyDescent="0.25">
      <c r="A85" s="103" t="str">
        <f t="shared" si="19"/>
        <v>MURREYSRESIDENTIALTOTERDEL</v>
      </c>
      <c r="B85" s="103" t="s">
        <v>225</v>
      </c>
      <c r="C85" s="103" t="s">
        <v>226</v>
      </c>
      <c r="D85" s="127">
        <v>0</v>
      </c>
      <c r="E85" s="127">
        <v>0</v>
      </c>
      <c r="F85" s="127">
        <v>0</v>
      </c>
      <c r="G85" s="128"/>
      <c r="H85" s="129">
        <v>0</v>
      </c>
      <c r="I85" s="129">
        <v>0</v>
      </c>
      <c r="J85" s="129">
        <v>0</v>
      </c>
      <c r="K85" s="129">
        <v>0</v>
      </c>
      <c r="L85" s="129">
        <v>0</v>
      </c>
      <c r="M85" s="129">
        <v>0</v>
      </c>
      <c r="N85" s="129">
        <v>0</v>
      </c>
      <c r="O85" s="129">
        <v>0</v>
      </c>
      <c r="P85" s="129">
        <v>0</v>
      </c>
      <c r="Q85" s="129">
        <v>0</v>
      </c>
      <c r="R85" s="129">
        <v>0</v>
      </c>
      <c r="S85" s="129">
        <v>0</v>
      </c>
      <c r="T85" s="130">
        <f t="shared" si="20"/>
        <v>0</v>
      </c>
      <c r="U85" s="105">
        <f t="shared" si="24"/>
        <v>0</v>
      </c>
      <c r="V85" s="105">
        <f t="shared" si="21"/>
        <v>0</v>
      </c>
      <c r="W85" s="105">
        <f t="shared" si="22"/>
        <v>0</v>
      </c>
      <c r="X85" s="105">
        <f t="shared" si="22"/>
        <v>0</v>
      </c>
      <c r="Y85" s="105">
        <f t="shared" si="22"/>
        <v>0</v>
      </c>
      <c r="Z85" s="105">
        <f t="shared" si="22"/>
        <v>0</v>
      </c>
      <c r="AA85" s="105">
        <f t="shared" si="22"/>
        <v>0</v>
      </c>
      <c r="AB85" s="105">
        <f t="shared" si="22"/>
        <v>0</v>
      </c>
      <c r="AC85" s="105">
        <f t="shared" si="22"/>
        <v>0</v>
      </c>
      <c r="AD85" s="105">
        <f t="shared" si="22"/>
        <v>0</v>
      </c>
      <c r="AE85" s="105">
        <f t="shared" si="22"/>
        <v>0</v>
      </c>
      <c r="AF85" s="105">
        <f t="shared" si="22"/>
        <v>0</v>
      </c>
      <c r="AG85" s="105">
        <f t="shared" si="23"/>
        <v>0</v>
      </c>
      <c r="AH85" s="105"/>
    </row>
    <row r="86" spans="1:40" outlineLevel="1" x14ac:dyDescent="0.25">
      <c r="A86" s="103" t="str">
        <f t="shared" si="19"/>
        <v>MURREYSRESIDENTIALRECYDEL</v>
      </c>
      <c r="B86" s="103" t="s">
        <v>227</v>
      </c>
      <c r="C86" s="103" t="s">
        <v>226</v>
      </c>
      <c r="D86" s="127">
        <v>22.64</v>
      </c>
      <c r="E86" s="127">
        <v>23.1</v>
      </c>
      <c r="F86" s="127">
        <v>23.1</v>
      </c>
      <c r="G86" s="128">
        <v>17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23.1</v>
      </c>
      <c r="N86" s="129">
        <v>0</v>
      </c>
      <c r="O86" s="129">
        <v>0</v>
      </c>
      <c r="P86" s="129">
        <v>0</v>
      </c>
      <c r="Q86" s="129">
        <v>0</v>
      </c>
      <c r="R86" s="129">
        <v>0</v>
      </c>
      <c r="S86" s="129">
        <v>0</v>
      </c>
      <c r="T86" s="130">
        <f t="shared" si="20"/>
        <v>23.1</v>
      </c>
      <c r="U86" s="105">
        <f t="shared" si="24"/>
        <v>0</v>
      </c>
      <c r="V86" s="105">
        <f t="shared" si="21"/>
        <v>0</v>
      </c>
      <c r="W86" s="105">
        <f t="shared" si="22"/>
        <v>0</v>
      </c>
      <c r="X86" s="105">
        <f t="shared" si="22"/>
        <v>0</v>
      </c>
      <c r="Y86" s="105">
        <f t="shared" si="22"/>
        <v>0</v>
      </c>
      <c r="Z86" s="105">
        <f t="shared" si="22"/>
        <v>1</v>
      </c>
      <c r="AA86" s="105">
        <f t="shared" si="22"/>
        <v>0</v>
      </c>
      <c r="AB86" s="105">
        <f t="shared" si="22"/>
        <v>0</v>
      </c>
      <c r="AC86" s="105">
        <f t="shared" si="22"/>
        <v>0</v>
      </c>
      <c r="AD86" s="105">
        <f t="shared" si="22"/>
        <v>0</v>
      </c>
      <c r="AE86" s="105">
        <f t="shared" si="22"/>
        <v>0</v>
      </c>
      <c r="AF86" s="105">
        <f t="shared" si="22"/>
        <v>0</v>
      </c>
      <c r="AG86" s="105">
        <f t="shared" si="23"/>
        <v>8.3333333333333329E-2</v>
      </c>
      <c r="AH86" s="105"/>
    </row>
    <row r="87" spans="1:40" outlineLevel="1" x14ac:dyDescent="0.25">
      <c r="A87" s="103" t="str">
        <f t="shared" si="19"/>
        <v>MURREYSRESIDENTIALPACKR-RECYADL</v>
      </c>
      <c r="B87" s="103" t="s">
        <v>228</v>
      </c>
      <c r="C87" s="103" t="s">
        <v>229</v>
      </c>
      <c r="D87" s="127">
        <v>1.17</v>
      </c>
      <c r="E87" s="127">
        <v>1.19</v>
      </c>
      <c r="F87" s="127">
        <v>1.19</v>
      </c>
      <c r="G87" s="128">
        <v>37</v>
      </c>
      <c r="H87" s="129">
        <v>13.51</v>
      </c>
      <c r="I87" s="129">
        <v>13.51</v>
      </c>
      <c r="J87" s="129">
        <v>13.51</v>
      </c>
      <c r="K87" s="129">
        <v>13.51</v>
      </c>
      <c r="L87" s="129">
        <v>14.95</v>
      </c>
      <c r="M87" s="129">
        <v>20.65</v>
      </c>
      <c r="N87" s="129">
        <v>25.41</v>
      </c>
      <c r="O87" s="129">
        <v>25.41</v>
      </c>
      <c r="P87" s="129">
        <v>32.46</v>
      </c>
      <c r="Q87" s="129">
        <v>13.51</v>
      </c>
      <c r="R87" s="129">
        <v>13.51</v>
      </c>
      <c r="S87" s="129">
        <v>13.51</v>
      </c>
      <c r="T87" s="130">
        <f t="shared" ref="T87" si="25">+SUM(H87:S87)</f>
        <v>213.44999999999996</v>
      </c>
      <c r="U87" s="105">
        <f t="shared" si="24"/>
        <v>11.352941176470589</v>
      </c>
      <c r="V87" s="105">
        <f t="shared" si="21"/>
        <v>11.352941176470589</v>
      </c>
      <c r="W87" s="105">
        <f t="shared" si="22"/>
        <v>11.352941176470589</v>
      </c>
      <c r="X87" s="105">
        <f t="shared" si="22"/>
        <v>11.352941176470589</v>
      </c>
      <c r="Y87" s="105">
        <f t="shared" si="22"/>
        <v>12.563025210084033</v>
      </c>
      <c r="Z87" s="105">
        <f t="shared" si="22"/>
        <v>17.352941176470587</v>
      </c>
      <c r="AA87" s="105">
        <f t="shared" si="22"/>
        <v>21.352941176470591</v>
      </c>
      <c r="AB87" s="105">
        <f t="shared" si="22"/>
        <v>21.352941176470591</v>
      </c>
      <c r="AC87" s="105">
        <f t="shared" si="22"/>
        <v>27.27731092436975</v>
      </c>
      <c r="AD87" s="105">
        <f t="shared" si="22"/>
        <v>11.352941176470589</v>
      </c>
      <c r="AE87" s="105">
        <f t="shared" si="22"/>
        <v>11.352941176470589</v>
      </c>
      <c r="AF87" s="105">
        <f t="shared" si="22"/>
        <v>11.352941176470589</v>
      </c>
      <c r="AG87" s="105">
        <f t="shared" si="23"/>
        <v>14.947478991596638</v>
      </c>
      <c r="AH87" s="105"/>
    </row>
    <row r="88" spans="1:40" outlineLevel="1" x14ac:dyDescent="0.25">
      <c r="D88" s="127"/>
      <c r="E88" s="127"/>
      <c r="F88" s="127"/>
      <c r="G88" s="128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30">
        <f t="shared" si="20"/>
        <v>0</v>
      </c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</row>
    <row r="89" spans="1:40" outlineLevel="1" x14ac:dyDescent="0.25">
      <c r="C89" s="135" t="s">
        <v>230</v>
      </c>
      <c r="D89" s="127"/>
      <c r="E89" s="127"/>
      <c r="F89" s="127"/>
      <c r="G89" s="128"/>
      <c r="H89" s="136">
        <f t="shared" ref="H89:T89" si="26">SUM(H80:H88)</f>
        <v>638857.78499999992</v>
      </c>
      <c r="I89" s="136">
        <f t="shared" si="26"/>
        <v>638146.42499999993</v>
      </c>
      <c r="J89" s="136">
        <f t="shared" si="26"/>
        <v>639375.52500000002</v>
      </c>
      <c r="K89" s="136">
        <f t="shared" si="26"/>
        <v>642320.02</v>
      </c>
      <c r="L89" s="136">
        <f t="shared" si="26"/>
        <v>645407.58000000007</v>
      </c>
      <c r="M89" s="136">
        <f t="shared" si="26"/>
        <v>647325.68500000017</v>
      </c>
      <c r="N89" s="136">
        <f t="shared" si="26"/>
        <v>650216.08500000008</v>
      </c>
      <c r="O89" s="136">
        <f t="shared" si="26"/>
        <v>650721.01500000013</v>
      </c>
      <c r="P89" s="136">
        <f t="shared" si="26"/>
        <v>651540.17500000005</v>
      </c>
      <c r="Q89" s="136">
        <f t="shared" si="26"/>
        <v>638878.99</v>
      </c>
      <c r="R89" s="136">
        <f t="shared" si="26"/>
        <v>639065.40500000026</v>
      </c>
      <c r="S89" s="136">
        <f t="shared" si="26"/>
        <v>638522.88500000001</v>
      </c>
      <c r="T89" s="136">
        <f t="shared" si="26"/>
        <v>7720377.5750000002</v>
      </c>
      <c r="U89" s="137">
        <f>SUM(U80:U82)</f>
        <v>67400.008201058212</v>
      </c>
      <c r="V89" s="137">
        <f>SUM(V80:V82)</f>
        <v>67325.129100529099</v>
      </c>
      <c r="W89" s="137">
        <f>SUM(W80:W82)</f>
        <v>67456.035449735456</v>
      </c>
      <c r="X89" s="137">
        <f t="shared" ref="X89:AG89" si="27">SUM(X80:X82)</f>
        <v>67768.676984127</v>
      </c>
      <c r="Y89" s="137">
        <f t="shared" si="27"/>
        <v>68095.783597883623</v>
      </c>
      <c r="Z89" s="137">
        <f t="shared" si="27"/>
        <v>68297.251587301595</v>
      </c>
      <c r="AA89" s="137">
        <f t="shared" si="27"/>
        <v>68607.613756613777</v>
      </c>
      <c r="AB89" s="137">
        <f t="shared" si="27"/>
        <v>68660.021957671983</v>
      </c>
      <c r="AC89" s="137">
        <f t="shared" si="27"/>
        <v>68745.8664021164</v>
      </c>
      <c r="AD89" s="137">
        <f t="shared" si="27"/>
        <v>67399.535714285725</v>
      </c>
      <c r="AE89" s="137">
        <f t="shared" si="27"/>
        <v>67417.652645502676</v>
      </c>
      <c r="AF89" s="137">
        <f t="shared" si="27"/>
        <v>67362.747354497376</v>
      </c>
      <c r="AG89" s="137">
        <f t="shared" si="27"/>
        <v>67878.026895943563</v>
      </c>
      <c r="AH89" s="138"/>
      <c r="AN89" s="139">
        <f>+SUM(AN80:AN87)</f>
        <v>67369.153747795412</v>
      </c>
    </row>
    <row r="90" spans="1:40" outlineLevel="1" x14ac:dyDescent="0.25">
      <c r="C90" s="135"/>
      <c r="D90" s="127"/>
      <c r="E90" s="127"/>
      <c r="F90" s="127"/>
      <c r="G90" s="128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>
        <f>6726*12</f>
        <v>80712</v>
      </c>
      <c r="T90" s="130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</row>
    <row r="91" spans="1:40" outlineLevel="1" x14ac:dyDescent="0.25">
      <c r="B91" s="7" t="s">
        <v>231</v>
      </c>
      <c r="D91" s="127"/>
      <c r="E91" s="127"/>
      <c r="F91" s="127"/>
      <c r="G91" s="128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30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</row>
    <row r="92" spans="1:40" outlineLevel="1" x14ac:dyDescent="0.25">
      <c r="A92" s="103" t="str">
        <f t="shared" ref="A92:A99" si="28">+$A$4&amp;$A$9&amp;B92</f>
        <v>MURREYSRESIDENTIALYDW90</v>
      </c>
      <c r="B92" s="103" t="s">
        <v>232</v>
      </c>
      <c r="C92" s="103" t="s">
        <v>233</v>
      </c>
      <c r="D92" s="127">
        <v>6.23</v>
      </c>
      <c r="E92" s="127">
        <v>7.18</v>
      </c>
      <c r="F92" s="127">
        <v>7.18</v>
      </c>
      <c r="G92" s="128">
        <v>23</v>
      </c>
      <c r="H92" s="129">
        <v>295672.47000000003</v>
      </c>
      <c r="I92" s="129">
        <v>294641.005</v>
      </c>
      <c r="J92" s="129">
        <v>295396.2350000001</v>
      </c>
      <c r="K92" s="129">
        <v>297255.45999999996</v>
      </c>
      <c r="L92" s="129">
        <v>300150.14999999997</v>
      </c>
      <c r="M92" s="129">
        <v>301792.54500000004</v>
      </c>
      <c r="N92" s="129">
        <v>304084.24</v>
      </c>
      <c r="O92" s="129">
        <v>304349.06999999995</v>
      </c>
      <c r="P92" s="129">
        <v>305289.33499999985</v>
      </c>
      <c r="Q92" s="129">
        <v>297170.73499999999</v>
      </c>
      <c r="R92" s="129">
        <v>296567.19999999995</v>
      </c>
      <c r="S92" s="129">
        <v>296046.13999999996</v>
      </c>
      <c r="T92" s="130">
        <f t="shared" ref="T92:T98" si="29">+SUM(H92:S92)</f>
        <v>3588414.5850000004</v>
      </c>
      <c r="U92" s="131">
        <f>+IFERROR(H92/$E92,0)</f>
        <v>41180.00974930363</v>
      </c>
      <c r="V92" s="131">
        <f t="shared" ref="V92:V98" si="30">+IFERROR(I92/$E92,0)</f>
        <v>41036.351671309196</v>
      </c>
      <c r="W92" s="131">
        <f t="shared" ref="W92:AF98" si="31">+IFERROR(J92/$F92,0)</f>
        <v>41141.536908078007</v>
      </c>
      <c r="X92" s="131">
        <f t="shared" si="31"/>
        <v>41400.481894150413</v>
      </c>
      <c r="Y92" s="131">
        <f t="shared" si="31"/>
        <v>41803.642061281331</v>
      </c>
      <c r="Z92" s="131">
        <f t="shared" si="31"/>
        <v>42032.387883008363</v>
      </c>
      <c r="AA92" s="131">
        <f t="shared" si="31"/>
        <v>42351.565459610028</v>
      </c>
      <c r="AB92" s="131">
        <f t="shared" si="31"/>
        <v>42388.449860724228</v>
      </c>
      <c r="AC92" s="131">
        <f t="shared" si="31"/>
        <v>42519.405988857921</v>
      </c>
      <c r="AD92" s="131">
        <f t="shared" si="31"/>
        <v>41388.681754874655</v>
      </c>
      <c r="AE92" s="131">
        <f t="shared" si="31"/>
        <v>41304.623955431751</v>
      </c>
      <c r="AF92" s="131">
        <f t="shared" si="31"/>
        <v>41232.052924791082</v>
      </c>
      <c r="AG92" s="131">
        <f t="shared" ref="AG92:AG98" si="32">+SUM(U92:AF92)/$AD$2</f>
        <v>41648.265842618384</v>
      </c>
      <c r="AH92" s="105"/>
      <c r="AM92" s="103">
        <v>1</v>
      </c>
      <c r="AN92" s="105">
        <f>+AG92*AM92</f>
        <v>41648.265842618384</v>
      </c>
    </row>
    <row r="93" spans="1:40" outlineLevel="1" x14ac:dyDescent="0.25">
      <c r="A93" s="103" t="str">
        <f t="shared" si="28"/>
        <v>MURREYSRESIDENTIALYDW90SNR</v>
      </c>
      <c r="B93" s="103" t="s">
        <v>234</v>
      </c>
      <c r="C93" s="103" t="s">
        <v>235</v>
      </c>
      <c r="D93" s="127">
        <v>0</v>
      </c>
      <c r="E93" s="127">
        <v>0</v>
      </c>
      <c r="F93" s="127">
        <v>0</v>
      </c>
      <c r="G93" s="128"/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0</v>
      </c>
      <c r="O93" s="129">
        <v>0</v>
      </c>
      <c r="P93" s="129">
        <v>0</v>
      </c>
      <c r="Q93" s="129">
        <v>0</v>
      </c>
      <c r="R93" s="129">
        <v>0</v>
      </c>
      <c r="S93" s="129">
        <v>0</v>
      </c>
      <c r="T93" s="130">
        <f t="shared" si="29"/>
        <v>0</v>
      </c>
      <c r="U93" s="131">
        <f t="shared" ref="U93:U98" si="33">+IFERROR(H93/$E93,0)</f>
        <v>0</v>
      </c>
      <c r="V93" s="131">
        <f t="shared" si="30"/>
        <v>0</v>
      </c>
      <c r="W93" s="131">
        <f t="shared" si="31"/>
        <v>0</v>
      </c>
      <c r="X93" s="131">
        <f t="shared" si="31"/>
        <v>0</v>
      </c>
      <c r="Y93" s="131">
        <f t="shared" si="31"/>
        <v>0</v>
      </c>
      <c r="Z93" s="131">
        <f t="shared" si="31"/>
        <v>0</v>
      </c>
      <c r="AA93" s="131">
        <f t="shared" si="31"/>
        <v>0</v>
      </c>
      <c r="AB93" s="131">
        <f t="shared" si="31"/>
        <v>0</v>
      </c>
      <c r="AC93" s="131">
        <f t="shared" si="31"/>
        <v>0</v>
      </c>
      <c r="AD93" s="131">
        <f t="shared" si="31"/>
        <v>0</v>
      </c>
      <c r="AE93" s="131">
        <f t="shared" si="31"/>
        <v>0</v>
      </c>
      <c r="AF93" s="131">
        <f t="shared" si="31"/>
        <v>0</v>
      </c>
      <c r="AG93" s="131">
        <f t="shared" si="32"/>
        <v>0</v>
      </c>
      <c r="AH93" s="105"/>
      <c r="AM93" s="103">
        <v>1</v>
      </c>
      <c r="AN93" s="105">
        <f>+AG93*AM93</f>
        <v>0</v>
      </c>
    </row>
    <row r="94" spans="1:40" outlineLevel="1" x14ac:dyDescent="0.25">
      <c r="A94" s="103" t="str">
        <f t="shared" si="28"/>
        <v>MURREYSRESIDENTIALYDWDEL</v>
      </c>
      <c r="B94" s="103" t="s">
        <v>236</v>
      </c>
      <c r="C94" s="103" t="s">
        <v>237</v>
      </c>
      <c r="D94" s="127">
        <v>22.64</v>
      </c>
      <c r="E94" s="127">
        <v>23.1</v>
      </c>
      <c r="F94" s="127">
        <v>23.1</v>
      </c>
      <c r="G94" s="128">
        <v>17</v>
      </c>
      <c r="H94" s="129">
        <v>0</v>
      </c>
      <c r="I94" s="129">
        <v>0</v>
      </c>
      <c r="J94" s="129">
        <v>0</v>
      </c>
      <c r="K94" s="129">
        <v>23.1</v>
      </c>
      <c r="L94" s="129">
        <v>254.09999999999997</v>
      </c>
      <c r="M94" s="129">
        <v>184.8</v>
      </c>
      <c r="N94" s="129">
        <v>369.6</v>
      </c>
      <c r="O94" s="129">
        <v>161.70000000000002</v>
      </c>
      <c r="P94" s="129">
        <v>92.4</v>
      </c>
      <c r="Q94" s="129">
        <v>0</v>
      </c>
      <c r="R94" s="129">
        <v>0</v>
      </c>
      <c r="S94" s="129">
        <v>0</v>
      </c>
      <c r="T94" s="130">
        <f t="shared" si="29"/>
        <v>1085.7</v>
      </c>
      <c r="U94" s="105">
        <f t="shared" si="33"/>
        <v>0</v>
      </c>
      <c r="V94" s="105">
        <f t="shared" si="30"/>
        <v>0</v>
      </c>
      <c r="W94" s="105">
        <f t="shared" si="31"/>
        <v>0</v>
      </c>
      <c r="X94" s="105">
        <f t="shared" si="31"/>
        <v>1</v>
      </c>
      <c r="Y94" s="105">
        <f t="shared" si="31"/>
        <v>10.999999999999998</v>
      </c>
      <c r="Z94" s="105">
        <f t="shared" si="31"/>
        <v>8</v>
      </c>
      <c r="AA94" s="105">
        <f t="shared" si="31"/>
        <v>16</v>
      </c>
      <c r="AB94" s="105">
        <f t="shared" si="31"/>
        <v>7</v>
      </c>
      <c r="AC94" s="105">
        <f t="shared" si="31"/>
        <v>4</v>
      </c>
      <c r="AD94" s="105">
        <f t="shared" si="31"/>
        <v>0</v>
      </c>
      <c r="AE94" s="105">
        <f t="shared" si="31"/>
        <v>0</v>
      </c>
      <c r="AF94" s="105">
        <f t="shared" si="31"/>
        <v>0</v>
      </c>
      <c r="AG94" s="105">
        <f t="shared" si="32"/>
        <v>3.9166666666666665</v>
      </c>
      <c r="AH94" s="105"/>
    </row>
    <row r="95" spans="1:40" outlineLevel="1" x14ac:dyDescent="0.25">
      <c r="A95" s="103" t="str">
        <f t="shared" si="28"/>
        <v>MURREYSRESIDENTIALYDWEX</v>
      </c>
      <c r="B95" s="103" t="s">
        <v>238</v>
      </c>
      <c r="C95" s="103" t="s">
        <v>239</v>
      </c>
      <c r="D95" s="127">
        <v>2.0099999999999998</v>
      </c>
      <c r="E95" s="127">
        <v>2.3199999999999998</v>
      </c>
      <c r="F95" s="127">
        <v>2.3199999999999998</v>
      </c>
      <c r="G95" s="128">
        <v>24</v>
      </c>
      <c r="H95" s="129">
        <v>97.44</v>
      </c>
      <c r="I95" s="129">
        <v>178.64</v>
      </c>
      <c r="J95" s="129">
        <v>511.72999999999996</v>
      </c>
      <c r="K95" s="129">
        <v>765.6</v>
      </c>
      <c r="L95" s="129">
        <v>867.68000000000006</v>
      </c>
      <c r="M95" s="129">
        <v>988.32000000000016</v>
      </c>
      <c r="N95" s="129">
        <v>1064.8800000000001</v>
      </c>
      <c r="O95" s="129">
        <v>628.72</v>
      </c>
      <c r="P95" s="129">
        <v>702.96</v>
      </c>
      <c r="Q95" s="129">
        <v>385.12</v>
      </c>
      <c r="R95" s="129">
        <v>923.36</v>
      </c>
      <c r="S95" s="129">
        <v>271.44</v>
      </c>
      <c r="T95" s="130">
        <f t="shared" si="29"/>
        <v>7385.89</v>
      </c>
      <c r="U95" s="105">
        <f>+IFERROR(H95/$E95,0)</f>
        <v>42</v>
      </c>
      <c r="V95" s="105">
        <f>+IFERROR(I95/$E95,0)</f>
        <v>77</v>
      </c>
      <c r="W95" s="105">
        <f>+IFERROR(J95/$F95,0)</f>
        <v>220.57327586206895</v>
      </c>
      <c r="X95" s="105">
        <f t="shared" si="31"/>
        <v>330.00000000000006</v>
      </c>
      <c r="Y95" s="105">
        <f t="shared" si="31"/>
        <v>374.00000000000006</v>
      </c>
      <c r="Z95" s="105">
        <f t="shared" si="31"/>
        <v>426.00000000000011</v>
      </c>
      <c r="AA95" s="105">
        <f t="shared" si="31"/>
        <v>459.00000000000006</v>
      </c>
      <c r="AB95" s="105">
        <f t="shared" si="31"/>
        <v>271.00000000000006</v>
      </c>
      <c r="AC95" s="105">
        <f t="shared" si="31"/>
        <v>303.00000000000006</v>
      </c>
      <c r="AD95" s="105">
        <f t="shared" si="31"/>
        <v>166</v>
      </c>
      <c r="AE95" s="105">
        <f t="shared" si="31"/>
        <v>398.00000000000006</v>
      </c>
      <c r="AF95" s="105">
        <f t="shared" si="31"/>
        <v>117</v>
      </c>
      <c r="AG95" s="105">
        <f t="shared" si="32"/>
        <v>265.29777298850576</v>
      </c>
      <c r="AH95" s="105"/>
    </row>
    <row r="96" spans="1:40" outlineLevel="1" x14ac:dyDescent="0.25">
      <c r="A96" s="103" t="str">
        <f t="shared" si="28"/>
        <v>MURREYSRESIDENTIALDRVNR-YARDWASTE</v>
      </c>
      <c r="B96" s="103" t="s">
        <v>240</v>
      </c>
      <c r="C96" s="103" t="s">
        <v>241</v>
      </c>
      <c r="D96" s="127">
        <v>4.33</v>
      </c>
      <c r="E96" s="127">
        <v>4.99</v>
      </c>
      <c r="F96" s="127">
        <v>4.99</v>
      </c>
      <c r="G96" s="128">
        <v>21</v>
      </c>
      <c r="H96" s="129">
        <v>84.83</v>
      </c>
      <c r="I96" s="129">
        <v>81.09</v>
      </c>
      <c r="J96" s="129">
        <v>78.595000000000013</v>
      </c>
      <c r="K96" s="129">
        <v>74.849999999999994</v>
      </c>
      <c r="L96" s="129">
        <v>77.344999999999999</v>
      </c>
      <c r="M96" s="129">
        <v>77.344999999999999</v>
      </c>
      <c r="N96" s="129">
        <v>79.84</v>
      </c>
      <c r="O96" s="129">
        <v>74.850000000000009</v>
      </c>
      <c r="P96" s="129">
        <v>74.850000000000009</v>
      </c>
      <c r="Q96" s="129">
        <v>89.824999999999989</v>
      </c>
      <c r="R96" s="129">
        <v>94.81</v>
      </c>
      <c r="S96" s="129">
        <v>77.344999999999999</v>
      </c>
      <c r="T96" s="130">
        <f t="shared" si="29"/>
        <v>965.57500000000005</v>
      </c>
      <c r="U96" s="105">
        <f t="shared" si="33"/>
        <v>17</v>
      </c>
      <c r="V96" s="105">
        <f t="shared" si="30"/>
        <v>16.250501002004007</v>
      </c>
      <c r="W96" s="105">
        <f t="shared" si="31"/>
        <v>15.750501002004009</v>
      </c>
      <c r="X96" s="105">
        <f t="shared" si="31"/>
        <v>14.999999999999998</v>
      </c>
      <c r="Y96" s="105">
        <f t="shared" si="31"/>
        <v>15.499999999999998</v>
      </c>
      <c r="Z96" s="105">
        <f t="shared" si="31"/>
        <v>15.499999999999998</v>
      </c>
      <c r="AA96" s="105">
        <f t="shared" si="31"/>
        <v>16</v>
      </c>
      <c r="AB96" s="105">
        <f t="shared" si="31"/>
        <v>15.000000000000002</v>
      </c>
      <c r="AC96" s="105">
        <f t="shared" si="31"/>
        <v>15.000000000000002</v>
      </c>
      <c r="AD96" s="105">
        <f t="shared" si="31"/>
        <v>18.001002004008011</v>
      </c>
      <c r="AE96" s="105">
        <f t="shared" si="31"/>
        <v>19</v>
      </c>
      <c r="AF96" s="105">
        <f t="shared" si="31"/>
        <v>15.499999999999998</v>
      </c>
      <c r="AG96" s="105">
        <f t="shared" si="32"/>
        <v>16.125167000668004</v>
      </c>
      <c r="AH96" s="105"/>
    </row>
    <row r="97" spans="1:40" outlineLevel="1" x14ac:dyDescent="0.25">
      <c r="A97" s="103" t="str">
        <f t="shared" si="28"/>
        <v>MURREYSRESIDENTIALPACKR-YARDWASTE</v>
      </c>
      <c r="B97" s="103" t="s">
        <v>242</v>
      </c>
      <c r="C97" s="103" t="s">
        <v>243</v>
      </c>
      <c r="D97" s="127">
        <v>5.44</v>
      </c>
      <c r="E97" s="127">
        <v>5.55</v>
      </c>
      <c r="F97" s="127">
        <v>5.55</v>
      </c>
      <c r="G97" s="128">
        <v>37</v>
      </c>
      <c r="H97" s="129">
        <v>33.299999999999997</v>
      </c>
      <c r="I97" s="129">
        <v>40.265000000000001</v>
      </c>
      <c r="J97" s="129">
        <v>43.015000000000001</v>
      </c>
      <c r="K97" s="129">
        <v>44.4</v>
      </c>
      <c r="L97" s="129">
        <v>55.5</v>
      </c>
      <c r="M97" s="129">
        <v>49.95</v>
      </c>
      <c r="N97" s="129">
        <v>49.95</v>
      </c>
      <c r="O97" s="129">
        <v>61.050000000000004</v>
      </c>
      <c r="P97" s="129">
        <v>36.069999999999993</v>
      </c>
      <c r="Q97" s="129">
        <v>41.62</v>
      </c>
      <c r="R97" s="129">
        <v>47.179999999999993</v>
      </c>
      <c r="S97" s="129">
        <v>49.95</v>
      </c>
      <c r="T97" s="130">
        <f t="shared" si="29"/>
        <v>552.25</v>
      </c>
      <c r="U97" s="105">
        <f t="shared" si="33"/>
        <v>6</v>
      </c>
      <c r="V97" s="105">
        <f t="shared" si="30"/>
        <v>7.2549549549549557</v>
      </c>
      <c r="W97" s="105">
        <f t="shared" si="31"/>
        <v>7.750450450450451</v>
      </c>
      <c r="X97" s="105">
        <f t="shared" si="31"/>
        <v>8</v>
      </c>
      <c r="Y97" s="105">
        <f t="shared" si="31"/>
        <v>10</v>
      </c>
      <c r="Z97" s="105">
        <f t="shared" si="31"/>
        <v>9</v>
      </c>
      <c r="AA97" s="105">
        <f t="shared" si="31"/>
        <v>9</v>
      </c>
      <c r="AB97" s="105">
        <f t="shared" si="31"/>
        <v>11.000000000000002</v>
      </c>
      <c r="AC97" s="105">
        <f t="shared" si="31"/>
        <v>6.499099099099098</v>
      </c>
      <c r="AD97" s="105">
        <f t="shared" si="31"/>
        <v>7.4990990990990989</v>
      </c>
      <c r="AE97" s="105">
        <f t="shared" si="31"/>
        <v>8.5009009009009002</v>
      </c>
      <c r="AF97" s="105">
        <f t="shared" si="31"/>
        <v>9</v>
      </c>
      <c r="AG97" s="105">
        <f t="shared" si="32"/>
        <v>8.2920420420420431</v>
      </c>
      <c r="AH97" s="105"/>
    </row>
    <row r="98" spans="1:40" outlineLevel="1" x14ac:dyDescent="0.25">
      <c r="A98" s="103" t="str">
        <f t="shared" si="28"/>
        <v>MURREYSRESIDENTIALTRIPYCARTS</v>
      </c>
      <c r="B98" s="103" t="s">
        <v>244</v>
      </c>
      <c r="C98" s="103" t="s">
        <v>245</v>
      </c>
      <c r="D98" s="127">
        <v>11.05</v>
      </c>
      <c r="E98" s="127">
        <v>12.75</v>
      </c>
      <c r="F98" s="127">
        <v>12.75</v>
      </c>
      <c r="G98" s="128">
        <v>19</v>
      </c>
      <c r="H98" s="129">
        <v>12.75</v>
      </c>
      <c r="I98" s="129">
        <v>38.25</v>
      </c>
      <c r="J98" s="129">
        <v>51</v>
      </c>
      <c r="K98" s="129">
        <v>38.25</v>
      </c>
      <c r="L98" s="129">
        <v>89.25</v>
      </c>
      <c r="M98" s="129">
        <v>76.5</v>
      </c>
      <c r="N98" s="129">
        <v>76.5</v>
      </c>
      <c r="O98" s="129">
        <v>38.25</v>
      </c>
      <c r="P98" s="129">
        <v>63.75</v>
      </c>
      <c r="Q98" s="129">
        <v>25.5</v>
      </c>
      <c r="R98" s="129">
        <v>25.5</v>
      </c>
      <c r="S98" s="129">
        <v>12.75</v>
      </c>
      <c r="T98" s="130">
        <f t="shared" si="29"/>
        <v>548.25</v>
      </c>
      <c r="U98" s="105">
        <f t="shared" si="33"/>
        <v>1</v>
      </c>
      <c r="V98" s="105">
        <f t="shared" si="30"/>
        <v>3</v>
      </c>
      <c r="W98" s="105">
        <f t="shared" si="31"/>
        <v>4</v>
      </c>
      <c r="X98" s="105">
        <f t="shared" si="31"/>
        <v>3</v>
      </c>
      <c r="Y98" s="105">
        <f t="shared" si="31"/>
        <v>7</v>
      </c>
      <c r="Z98" s="105">
        <f t="shared" si="31"/>
        <v>6</v>
      </c>
      <c r="AA98" s="105">
        <f t="shared" si="31"/>
        <v>6</v>
      </c>
      <c r="AB98" s="105">
        <f t="shared" si="31"/>
        <v>3</v>
      </c>
      <c r="AC98" s="105">
        <f t="shared" si="31"/>
        <v>5</v>
      </c>
      <c r="AD98" s="105">
        <f t="shared" si="31"/>
        <v>2</v>
      </c>
      <c r="AE98" s="105">
        <f t="shared" si="31"/>
        <v>2</v>
      </c>
      <c r="AF98" s="105">
        <f t="shared" si="31"/>
        <v>1</v>
      </c>
      <c r="AG98" s="105">
        <f t="shared" si="32"/>
        <v>3.5833333333333335</v>
      </c>
      <c r="AH98" s="105"/>
    </row>
    <row r="99" spans="1:40" outlineLevel="1" x14ac:dyDescent="0.25">
      <c r="A99" s="103" t="str">
        <f t="shared" si="28"/>
        <v>MURREYSRESIDENTIALPACKR-YARDAD</v>
      </c>
      <c r="B99" s="103" t="s">
        <v>246</v>
      </c>
      <c r="C99" s="103" t="s">
        <v>247</v>
      </c>
      <c r="D99" s="127">
        <v>1.17</v>
      </c>
      <c r="E99" s="127">
        <v>1.19</v>
      </c>
      <c r="F99" s="127">
        <v>1.19</v>
      </c>
      <c r="G99" s="128">
        <v>37</v>
      </c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30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</row>
    <row r="100" spans="1:40" outlineLevel="1" x14ac:dyDescent="0.25">
      <c r="D100" s="127"/>
      <c r="E100" s="127"/>
      <c r="F100" s="127"/>
      <c r="G100" s="128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30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</row>
    <row r="101" spans="1:40" outlineLevel="1" x14ac:dyDescent="0.25">
      <c r="C101" s="135" t="s">
        <v>248</v>
      </c>
      <c r="D101" s="127"/>
      <c r="E101" s="127"/>
      <c r="F101" s="127"/>
      <c r="G101" s="128"/>
      <c r="H101" s="136">
        <f t="shared" ref="H101:T101" si="34">SUM(H92:H100)</f>
        <v>295900.79000000004</v>
      </c>
      <c r="I101" s="136">
        <f t="shared" si="34"/>
        <v>294979.25000000006</v>
      </c>
      <c r="J101" s="136">
        <f t="shared" si="34"/>
        <v>296080.57500000007</v>
      </c>
      <c r="K101" s="136">
        <f t="shared" si="34"/>
        <v>298201.65999999992</v>
      </c>
      <c r="L101" s="136">
        <f t="shared" si="34"/>
        <v>301494.02499999991</v>
      </c>
      <c r="M101" s="136">
        <f t="shared" si="34"/>
        <v>303169.46000000002</v>
      </c>
      <c r="N101" s="136">
        <f t="shared" si="34"/>
        <v>305725.01</v>
      </c>
      <c r="O101" s="136">
        <f t="shared" si="34"/>
        <v>305313.6399999999</v>
      </c>
      <c r="P101" s="136">
        <f t="shared" si="34"/>
        <v>306259.36499999987</v>
      </c>
      <c r="Q101" s="136">
        <f t="shared" si="34"/>
        <v>297712.8</v>
      </c>
      <c r="R101" s="136">
        <f t="shared" si="34"/>
        <v>297658.04999999993</v>
      </c>
      <c r="S101" s="136">
        <f t="shared" si="34"/>
        <v>296457.62499999994</v>
      </c>
      <c r="T101" s="136">
        <f t="shared" si="34"/>
        <v>3598952.2500000009</v>
      </c>
      <c r="U101" s="137">
        <f>SUM(U92:U93)</f>
        <v>41180.00974930363</v>
      </c>
      <c r="V101" s="137">
        <f>SUM(V92:V93)</f>
        <v>41036.351671309196</v>
      </c>
      <c r="W101" s="137">
        <f>SUM(W92:W93)</f>
        <v>41141.536908078007</v>
      </c>
      <c r="X101" s="137">
        <f t="shared" ref="X101:AF101" si="35">SUM(X92:X93)</f>
        <v>41400.481894150413</v>
      </c>
      <c r="Y101" s="137">
        <f t="shared" si="35"/>
        <v>41803.642061281331</v>
      </c>
      <c r="Z101" s="137">
        <f t="shared" si="35"/>
        <v>42032.387883008363</v>
      </c>
      <c r="AA101" s="137">
        <f t="shared" si="35"/>
        <v>42351.565459610028</v>
      </c>
      <c r="AB101" s="137">
        <f t="shared" si="35"/>
        <v>42388.449860724228</v>
      </c>
      <c r="AC101" s="137">
        <f t="shared" si="35"/>
        <v>42519.405988857921</v>
      </c>
      <c r="AD101" s="137">
        <f t="shared" si="35"/>
        <v>41388.681754874655</v>
      </c>
      <c r="AE101" s="137">
        <f t="shared" si="35"/>
        <v>41304.623955431751</v>
      </c>
      <c r="AF101" s="137">
        <f t="shared" si="35"/>
        <v>41232.052924791082</v>
      </c>
      <c r="AG101" s="137">
        <f>SUM(AG92:AG93)</f>
        <v>41648.265842618384</v>
      </c>
      <c r="AH101" s="138"/>
      <c r="AN101" s="142">
        <f>+SUM(AN92:AN99)</f>
        <v>41648.265842618384</v>
      </c>
    </row>
    <row r="102" spans="1:40" outlineLevel="1" x14ac:dyDescent="0.25">
      <c r="C102" s="135"/>
      <c r="D102" s="127"/>
      <c r="E102" s="127"/>
      <c r="F102" s="127"/>
      <c r="G102" s="128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30"/>
      <c r="U102" s="14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</row>
    <row r="103" spans="1:40" outlineLevel="1" x14ac:dyDescent="0.25">
      <c r="D103" s="127"/>
      <c r="E103" s="127"/>
      <c r="F103" s="127"/>
      <c r="G103" s="128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30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</row>
    <row r="104" spans="1:40" s="7" customFormat="1" x14ac:dyDescent="0.25">
      <c r="B104" s="7" t="s">
        <v>249</v>
      </c>
      <c r="D104" s="127"/>
      <c r="E104" s="127"/>
      <c r="F104" s="127"/>
      <c r="G104" s="128"/>
      <c r="H104" s="144">
        <f t="shared" ref="H104:T104" si="36">+H77+H89+H101</f>
        <v>2877867.5350000001</v>
      </c>
      <c r="I104" s="144">
        <f t="shared" si="36"/>
        <v>2871653.0049999999</v>
      </c>
      <c r="J104" s="144">
        <f t="shared" si="36"/>
        <v>2881839.3850000002</v>
      </c>
      <c r="K104" s="144">
        <f t="shared" si="36"/>
        <v>2905447.8150000004</v>
      </c>
      <c r="L104" s="144">
        <f t="shared" si="36"/>
        <v>2921196.53</v>
      </c>
      <c r="M104" s="144">
        <f t="shared" si="36"/>
        <v>2942224.9450000008</v>
      </c>
      <c r="N104" s="144">
        <f t="shared" si="36"/>
        <v>2961153.4700000007</v>
      </c>
      <c r="O104" s="144">
        <f t="shared" si="36"/>
        <v>2954976.71</v>
      </c>
      <c r="P104" s="144">
        <f t="shared" si="36"/>
        <v>2954670.1250000005</v>
      </c>
      <c r="Q104" s="144">
        <f t="shared" si="36"/>
        <v>2866508.2350000003</v>
      </c>
      <c r="R104" s="144">
        <f t="shared" si="36"/>
        <v>2875623.29</v>
      </c>
      <c r="S104" s="144">
        <f t="shared" si="36"/>
        <v>2869319.4649999999</v>
      </c>
      <c r="T104" s="144">
        <f t="shared" si="36"/>
        <v>34882480.509999998</v>
      </c>
      <c r="U104" s="145">
        <f>+U77+U89+U101</f>
        <v>176453.80890384453</v>
      </c>
      <c r="V104" s="145">
        <f>+V77+V89+V101</f>
        <v>176320.55838429905</v>
      </c>
      <c r="W104" s="145">
        <f>+W77+W89+W101</f>
        <v>177009.5578579366</v>
      </c>
      <c r="X104" s="145">
        <f t="shared" ref="X104:AF104" si="37">+X77+X89+X101</f>
        <v>178071.04054681791</v>
      </c>
      <c r="Y104" s="145">
        <f t="shared" si="37"/>
        <v>179134.3311425742</v>
      </c>
      <c r="Z104" s="145">
        <f t="shared" si="37"/>
        <v>178306.62980268899</v>
      </c>
      <c r="AA104" s="145">
        <f t="shared" si="37"/>
        <v>179258.53020918838</v>
      </c>
      <c r="AB104" s="145">
        <f t="shared" si="37"/>
        <v>179418.17952759832</v>
      </c>
      <c r="AC104" s="145">
        <f t="shared" si="37"/>
        <v>179700.62088590564</v>
      </c>
      <c r="AD104" s="145">
        <f t="shared" si="37"/>
        <v>176642.49000990496</v>
      </c>
      <c r="AE104" s="145">
        <f t="shared" si="37"/>
        <v>176585.72669910797</v>
      </c>
      <c r="AF104" s="145">
        <f t="shared" si="37"/>
        <v>176441.11990549081</v>
      </c>
      <c r="AG104" s="145">
        <f>+AG77+AG89+AG101</f>
        <v>177778.54948961313</v>
      </c>
      <c r="AH104" s="145"/>
      <c r="AN104" s="146"/>
    </row>
    <row r="105" spans="1:40" s="7" customFormat="1" outlineLevel="1" x14ac:dyDescent="0.25">
      <c r="D105" s="127"/>
      <c r="E105" s="127"/>
      <c r="F105" s="127"/>
      <c r="G105" s="128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30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N105" s="146"/>
    </row>
    <row r="106" spans="1:40" s="7" customFormat="1" outlineLevel="1" x14ac:dyDescent="0.25">
      <c r="D106" s="127"/>
      <c r="E106" s="127"/>
      <c r="F106" s="127"/>
      <c r="G106" s="128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30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N106" s="146"/>
    </row>
    <row r="107" spans="1:40" outlineLevel="1" x14ac:dyDescent="0.25">
      <c r="B107" s="121" t="s">
        <v>250</v>
      </c>
      <c r="C107" s="122"/>
      <c r="D107" s="127"/>
      <c r="E107" s="127"/>
      <c r="F107" s="127"/>
      <c r="G107" s="128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30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  <c r="AE107" s="105"/>
      <c r="AF107" s="105"/>
      <c r="AG107" s="105"/>
      <c r="AH107" s="105"/>
    </row>
    <row r="108" spans="1:40" outlineLevel="1" x14ac:dyDescent="0.25">
      <c r="B108" s="121"/>
      <c r="C108" s="122"/>
      <c r="D108" s="127"/>
      <c r="E108" s="127"/>
      <c r="F108" s="127"/>
      <c r="G108" s="128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30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  <c r="AE108" s="105"/>
      <c r="AF108" s="105"/>
      <c r="AG108" s="105"/>
      <c r="AH108" s="105"/>
    </row>
    <row r="109" spans="1:40" outlineLevel="1" x14ac:dyDescent="0.25">
      <c r="A109" s="103" t="s">
        <v>251</v>
      </c>
      <c r="B109" s="126" t="s">
        <v>252</v>
      </c>
      <c r="C109" s="122"/>
      <c r="D109" s="127"/>
      <c r="E109" s="127"/>
      <c r="F109" s="127"/>
      <c r="G109" s="128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30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  <c r="AE109" s="105"/>
      <c r="AF109" s="105"/>
      <c r="AG109" s="105"/>
      <c r="AH109" s="105"/>
    </row>
    <row r="110" spans="1:40" outlineLevel="1" x14ac:dyDescent="0.25">
      <c r="A110" s="103" t="str">
        <f>+$A$4&amp;$A$109&amp;B110</f>
        <v>MURREYSCOMMERCIAL20CW1</v>
      </c>
      <c r="B110" s="103" t="s">
        <v>253</v>
      </c>
      <c r="C110" s="103" t="s">
        <v>254</v>
      </c>
      <c r="D110" s="127">
        <v>17.12</v>
      </c>
      <c r="E110" s="127">
        <v>17.47</v>
      </c>
      <c r="F110" s="127">
        <v>17.760000000000002</v>
      </c>
      <c r="G110" s="128">
        <v>42</v>
      </c>
      <c r="H110" s="129">
        <v>88.2</v>
      </c>
      <c r="I110" s="129">
        <v>88.2</v>
      </c>
      <c r="J110" s="129">
        <v>88.800000000000011</v>
      </c>
      <c r="K110" s="129">
        <v>71.040000000000006</v>
      </c>
      <c r="L110" s="129">
        <v>71.040000000000006</v>
      </c>
      <c r="M110" s="129">
        <v>71.040000000000006</v>
      </c>
      <c r="N110" s="129">
        <v>88.8</v>
      </c>
      <c r="O110" s="129">
        <v>142.08000000000001</v>
      </c>
      <c r="P110" s="129">
        <v>142.08000000000001</v>
      </c>
      <c r="Q110" s="129">
        <v>105.84</v>
      </c>
      <c r="R110" s="129">
        <v>109.81</v>
      </c>
      <c r="S110" s="129">
        <v>88.2</v>
      </c>
      <c r="T110" s="130">
        <f t="shared" ref="T110:T171" si="38">+SUM(H110:S110)</f>
        <v>1155.1300000000003</v>
      </c>
      <c r="U110" s="131">
        <f t="shared" ref="U110:U173" si="39">+IFERROR(H110/$D110,0)</f>
        <v>5.1518691588785046</v>
      </c>
      <c r="V110" s="131">
        <f t="shared" ref="V110:V173" si="40">+IFERROR(I110/$E110,0)</f>
        <v>5.0486548368631947</v>
      </c>
      <c r="W110" s="131">
        <f t="shared" ref="W110:AF135" si="41">+IFERROR(J110/$F110,0)</f>
        <v>5</v>
      </c>
      <c r="X110" s="131">
        <f t="shared" si="41"/>
        <v>4</v>
      </c>
      <c r="Y110" s="131">
        <f t="shared" si="41"/>
        <v>4</v>
      </c>
      <c r="Z110" s="131">
        <f t="shared" si="41"/>
        <v>4</v>
      </c>
      <c r="AA110" s="131">
        <f t="shared" si="41"/>
        <v>4.9999999999999991</v>
      </c>
      <c r="AB110" s="131">
        <f t="shared" si="41"/>
        <v>8</v>
      </c>
      <c r="AC110" s="131">
        <f t="shared" si="41"/>
        <v>8</v>
      </c>
      <c r="AD110" s="131">
        <f t="shared" si="41"/>
        <v>5.9594594594594588</v>
      </c>
      <c r="AE110" s="131">
        <f t="shared" si="41"/>
        <v>6.1829954954954953</v>
      </c>
      <c r="AF110" s="131">
        <f t="shared" si="41"/>
        <v>4.9662162162162158</v>
      </c>
      <c r="AG110" s="132">
        <f>+SUM(U110:AF110)/$AD$2</f>
        <v>5.4424329305760724</v>
      </c>
      <c r="AH110" s="105"/>
      <c r="AM110" s="103">
        <v>1</v>
      </c>
      <c r="AN110" s="105">
        <f>+AG110*AM110</f>
        <v>5.4424329305760724</v>
      </c>
    </row>
    <row r="111" spans="1:40" outlineLevel="1" x14ac:dyDescent="0.25">
      <c r="A111" s="103" t="str">
        <f t="shared" ref="A111:A174" si="42">+$A$4&amp;$A$109&amp;B111</f>
        <v>MURREYSCOMMERCIAL32C2W2</v>
      </c>
      <c r="B111" s="103" t="s">
        <v>255</v>
      </c>
      <c r="C111" s="103" t="s">
        <v>256</v>
      </c>
      <c r="D111" s="127">
        <v>0</v>
      </c>
      <c r="E111" s="127">
        <v>0</v>
      </c>
      <c r="F111" s="127">
        <v>0</v>
      </c>
      <c r="G111" s="128"/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29">
        <v>0</v>
      </c>
      <c r="S111" s="129">
        <v>0</v>
      </c>
      <c r="T111" s="130">
        <f t="shared" si="38"/>
        <v>0</v>
      </c>
      <c r="U111" s="131">
        <f t="shared" si="39"/>
        <v>0</v>
      </c>
      <c r="V111" s="131">
        <f t="shared" si="40"/>
        <v>0</v>
      </c>
      <c r="W111" s="131">
        <f t="shared" si="41"/>
        <v>0</v>
      </c>
      <c r="X111" s="131">
        <f t="shared" si="41"/>
        <v>0</v>
      </c>
      <c r="Y111" s="131">
        <f t="shared" si="41"/>
        <v>0</v>
      </c>
      <c r="Z111" s="131">
        <f t="shared" si="41"/>
        <v>0</v>
      </c>
      <c r="AA111" s="131">
        <f t="shared" si="41"/>
        <v>0</v>
      </c>
      <c r="AB111" s="131">
        <f t="shared" si="41"/>
        <v>0</v>
      </c>
      <c r="AC111" s="131">
        <f t="shared" si="41"/>
        <v>0</v>
      </c>
      <c r="AD111" s="131">
        <f t="shared" si="41"/>
        <v>0</v>
      </c>
      <c r="AE111" s="131">
        <f t="shared" si="41"/>
        <v>0</v>
      </c>
      <c r="AF111" s="131">
        <f t="shared" si="41"/>
        <v>0</v>
      </c>
      <c r="AG111" s="132">
        <f>+SUM(U111:AF111)/$AD$2</f>
        <v>0</v>
      </c>
      <c r="AH111" s="105"/>
      <c r="AM111" s="103">
        <v>2</v>
      </c>
      <c r="AN111" s="105">
        <f>+AG111*AM111</f>
        <v>0</v>
      </c>
    </row>
    <row r="112" spans="1:40" outlineLevel="1" x14ac:dyDescent="0.25">
      <c r="A112" s="103" t="str">
        <f t="shared" si="42"/>
        <v>MURREYSCOMMERCIAL32CE1</v>
      </c>
      <c r="B112" s="103" t="s">
        <v>257</v>
      </c>
      <c r="C112" s="103" t="s">
        <v>258</v>
      </c>
      <c r="D112" s="127">
        <v>0</v>
      </c>
      <c r="E112" s="127">
        <v>0</v>
      </c>
      <c r="F112" s="127">
        <v>0</v>
      </c>
      <c r="G112" s="128"/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29">
        <v>0</v>
      </c>
      <c r="S112" s="129">
        <v>0</v>
      </c>
      <c r="T112" s="130">
        <f t="shared" si="38"/>
        <v>0</v>
      </c>
      <c r="U112" s="131">
        <f t="shared" si="39"/>
        <v>0</v>
      </c>
      <c r="V112" s="131">
        <f t="shared" si="40"/>
        <v>0</v>
      </c>
      <c r="W112" s="131">
        <f t="shared" si="41"/>
        <v>0</v>
      </c>
      <c r="X112" s="131">
        <f t="shared" si="41"/>
        <v>0</v>
      </c>
      <c r="Y112" s="131">
        <f t="shared" si="41"/>
        <v>0</v>
      </c>
      <c r="Z112" s="131">
        <f t="shared" si="41"/>
        <v>0</v>
      </c>
      <c r="AA112" s="131">
        <f t="shared" si="41"/>
        <v>0</v>
      </c>
      <c r="AB112" s="131">
        <f t="shared" si="41"/>
        <v>0</v>
      </c>
      <c r="AC112" s="131">
        <f t="shared" si="41"/>
        <v>0</v>
      </c>
      <c r="AD112" s="131">
        <f t="shared" si="41"/>
        <v>0</v>
      </c>
      <c r="AE112" s="131">
        <f t="shared" si="41"/>
        <v>0</v>
      </c>
      <c r="AF112" s="131">
        <f t="shared" si="41"/>
        <v>0</v>
      </c>
      <c r="AG112" s="132">
        <f>+SUM(U112:AF112)/$AD$2</f>
        <v>0</v>
      </c>
      <c r="AH112" s="105"/>
      <c r="AM112" s="103">
        <v>1</v>
      </c>
      <c r="AN112" s="105">
        <f>+AG112*AM112</f>
        <v>0</v>
      </c>
    </row>
    <row r="113" spans="1:40" outlineLevel="1" x14ac:dyDescent="0.25">
      <c r="A113" s="103" t="str">
        <f t="shared" si="42"/>
        <v>MURREYSCOMMERCIAL32CW1</v>
      </c>
      <c r="B113" s="103" t="s">
        <v>259</v>
      </c>
      <c r="C113" s="103" t="s">
        <v>108</v>
      </c>
      <c r="D113" s="127">
        <v>0</v>
      </c>
      <c r="E113" s="127">
        <v>0</v>
      </c>
      <c r="F113" s="127">
        <v>0</v>
      </c>
      <c r="G113" s="128"/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30">
        <f t="shared" si="38"/>
        <v>0</v>
      </c>
      <c r="U113" s="131">
        <f t="shared" si="39"/>
        <v>0</v>
      </c>
      <c r="V113" s="131">
        <f t="shared" si="40"/>
        <v>0</v>
      </c>
      <c r="W113" s="131">
        <f t="shared" si="41"/>
        <v>0</v>
      </c>
      <c r="X113" s="131">
        <f t="shared" si="41"/>
        <v>0</v>
      </c>
      <c r="Y113" s="131">
        <f t="shared" si="41"/>
        <v>0</v>
      </c>
      <c r="Z113" s="131">
        <f t="shared" si="41"/>
        <v>0</v>
      </c>
      <c r="AA113" s="131">
        <f t="shared" si="41"/>
        <v>0</v>
      </c>
      <c r="AB113" s="131">
        <f t="shared" si="41"/>
        <v>0</v>
      </c>
      <c r="AC113" s="131">
        <f t="shared" si="41"/>
        <v>0</v>
      </c>
      <c r="AD113" s="131">
        <f t="shared" si="41"/>
        <v>0</v>
      </c>
      <c r="AE113" s="131">
        <f t="shared" si="41"/>
        <v>0</v>
      </c>
      <c r="AF113" s="131">
        <f t="shared" si="41"/>
        <v>0</v>
      </c>
      <c r="AG113" s="132">
        <f>+SUM(U113:AF113)/$AD$2</f>
        <v>0</v>
      </c>
      <c r="AH113" s="105"/>
      <c r="AM113" s="103">
        <v>1</v>
      </c>
      <c r="AN113" s="105">
        <f>+AG113*AM113</f>
        <v>0</v>
      </c>
    </row>
    <row r="114" spans="1:40" outlineLevel="1" x14ac:dyDescent="0.25">
      <c r="A114" s="103" t="str">
        <f t="shared" si="42"/>
        <v>MURREYSCOMMERCIAL32CW1</v>
      </c>
      <c r="B114" s="103" t="s">
        <v>259</v>
      </c>
      <c r="C114" s="103" t="s">
        <v>260</v>
      </c>
      <c r="D114" s="127">
        <v>0</v>
      </c>
      <c r="E114" s="127">
        <v>0</v>
      </c>
      <c r="F114" s="127">
        <v>0</v>
      </c>
      <c r="G114" s="128"/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30">
        <f t="shared" si="38"/>
        <v>0</v>
      </c>
      <c r="U114" s="131">
        <f t="shared" si="39"/>
        <v>0</v>
      </c>
      <c r="V114" s="131">
        <f t="shared" si="40"/>
        <v>0</v>
      </c>
      <c r="W114" s="131">
        <f t="shared" si="41"/>
        <v>0</v>
      </c>
      <c r="X114" s="131">
        <f t="shared" si="41"/>
        <v>0</v>
      </c>
      <c r="Y114" s="131">
        <f t="shared" si="41"/>
        <v>0</v>
      </c>
      <c r="Z114" s="131">
        <f t="shared" si="41"/>
        <v>0</v>
      </c>
      <c r="AA114" s="131">
        <f t="shared" si="41"/>
        <v>0</v>
      </c>
      <c r="AB114" s="131">
        <f t="shared" si="41"/>
        <v>0</v>
      </c>
      <c r="AC114" s="131">
        <f t="shared" si="41"/>
        <v>0</v>
      </c>
      <c r="AD114" s="131">
        <f t="shared" si="41"/>
        <v>0</v>
      </c>
      <c r="AE114" s="131">
        <f t="shared" si="41"/>
        <v>0</v>
      </c>
      <c r="AF114" s="131">
        <f t="shared" si="41"/>
        <v>0</v>
      </c>
      <c r="AG114" s="132">
        <f>+SUM(U114:AF114)/$AD$2</f>
        <v>0</v>
      </c>
      <c r="AH114" s="105"/>
      <c r="AM114" s="103">
        <v>2</v>
      </c>
      <c r="AN114" s="105">
        <f>+AG114*AM114</f>
        <v>0</v>
      </c>
    </row>
    <row r="115" spans="1:40" outlineLevel="1" x14ac:dyDescent="0.25">
      <c r="A115" s="103" t="str">
        <f t="shared" si="42"/>
        <v>MURREYSCOMMERCIAL32CW2</v>
      </c>
      <c r="B115" s="103" t="s">
        <v>261</v>
      </c>
      <c r="C115" s="103" t="s">
        <v>260</v>
      </c>
      <c r="D115" s="127">
        <v>0</v>
      </c>
      <c r="E115" s="127">
        <v>0</v>
      </c>
      <c r="F115" s="127">
        <v>0</v>
      </c>
      <c r="G115" s="128"/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30">
        <f t="shared" si="38"/>
        <v>0</v>
      </c>
      <c r="U115" s="131">
        <f t="shared" si="39"/>
        <v>0</v>
      </c>
      <c r="V115" s="131">
        <f t="shared" si="40"/>
        <v>0</v>
      </c>
      <c r="W115" s="131">
        <f t="shared" si="41"/>
        <v>0</v>
      </c>
      <c r="X115" s="131">
        <f t="shared" si="41"/>
        <v>0</v>
      </c>
      <c r="Y115" s="131">
        <f t="shared" si="41"/>
        <v>0</v>
      </c>
      <c r="Z115" s="131">
        <f t="shared" si="41"/>
        <v>0</v>
      </c>
      <c r="AA115" s="131">
        <f t="shared" si="41"/>
        <v>0</v>
      </c>
      <c r="AB115" s="131">
        <f t="shared" si="41"/>
        <v>0</v>
      </c>
      <c r="AC115" s="131">
        <f t="shared" si="41"/>
        <v>0</v>
      </c>
      <c r="AD115" s="131">
        <f t="shared" si="41"/>
        <v>0</v>
      </c>
      <c r="AE115" s="131">
        <f t="shared" si="41"/>
        <v>0</v>
      </c>
      <c r="AF115" s="131">
        <f t="shared" si="41"/>
        <v>0</v>
      </c>
      <c r="AG115" s="132"/>
      <c r="AH115" s="105"/>
      <c r="AM115" s="103">
        <v>2</v>
      </c>
      <c r="AN115" s="105">
        <f>+AG115*AM115</f>
        <v>0</v>
      </c>
    </row>
    <row r="116" spans="1:40" outlineLevel="1" x14ac:dyDescent="0.25">
      <c r="A116" s="103" t="str">
        <f t="shared" si="42"/>
        <v>MURREYSCOMMERCIAL32CW3</v>
      </c>
      <c r="B116" s="103" t="s">
        <v>262</v>
      </c>
      <c r="C116" s="103" t="s">
        <v>263</v>
      </c>
      <c r="D116" s="127">
        <v>0</v>
      </c>
      <c r="E116" s="127">
        <v>0</v>
      </c>
      <c r="F116" s="127">
        <v>0</v>
      </c>
      <c r="G116" s="128"/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30">
        <f t="shared" si="38"/>
        <v>0</v>
      </c>
      <c r="U116" s="131">
        <f t="shared" si="39"/>
        <v>0</v>
      </c>
      <c r="V116" s="131">
        <f t="shared" si="40"/>
        <v>0</v>
      </c>
      <c r="W116" s="131">
        <f t="shared" si="41"/>
        <v>0</v>
      </c>
      <c r="X116" s="131">
        <f t="shared" si="41"/>
        <v>0</v>
      </c>
      <c r="Y116" s="131">
        <f t="shared" si="41"/>
        <v>0</v>
      </c>
      <c r="Z116" s="131">
        <f t="shared" si="41"/>
        <v>0</v>
      </c>
      <c r="AA116" s="131">
        <f t="shared" si="41"/>
        <v>0</v>
      </c>
      <c r="AB116" s="131">
        <f t="shared" si="41"/>
        <v>0</v>
      </c>
      <c r="AC116" s="131">
        <f t="shared" si="41"/>
        <v>0</v>
      </c>
      <c r="AD116" s="131">
        <f t="shared" si="41"/>
        <v>0</v>
      </c>
      <c r="AE116" s="131">
        <f t="shared" si="41"/>
        <v>0</v>
      </c>
      <c r="AF116" s="131">
        <f t="shared" si="41"/>
        <v>0</v>
      </c>
      <c r="AG116" s="132">
        <f t="shared" ref="AG116:AG147" si="43">+SUM(U116:AF116)/$AD$2</f>
        <v>0</v>
      </c>
      <c r="AH116" s="105"/>
      <c r="AM116" s="103">
 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MURREYSCOMMERCIAL32CW4</v>
      </c>
      <c r="B117" s="103" t="s">
        <v>264</v>
      </c>
      <c r="C117" s="103" t="s">
        <v>265</v>
      </c>
      <c r="D117" s="127">
        <v>0</v>
      </c>
      <c r="E117" s="127">
        <v>0</v>
      </c>
      <c r="F117" s="127">
        <v>0</v>
      </c>
      <c r="G117" s="128"/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30">
        <f t="shared" si="38"/>
        <v>0</v>
      </c>
      <c r="U117" s="131">
        <f t="shared" si="39"/>
        <v>0</v>
      </c>
      <c r="V117" s="131">
        <f t="shared" si="40"/>
        <v>0</v>
      </c>
      <c r="W117" s="131">
        <f t="shared" si="41"/>
        <v>0</v>
      </c>
      <c r="X117" s="131">
        <f t="shared" si="41"/>
        <v>0</v>
      </c>
      <c r="Y117" s="131">
        <f t="shared" si="41"/>
        <v>0</v>
      </c>
      <c r="Z117" s="131">
        <f t="shared" si="41"/>
        <v>0</v>
      </c>
      <c r="AA117" s="131">
        <f t="shared" si="41"/>
        <v>0</v>
      </c>
      <c r="AB117" s="131">
        <f t="shared" si="41"/>
        <v>0</v>
      </c>
      <c r="AC117" s="131">
        <f t="shared" si="41"/>
        <v>0</v>
      </c>
      <c r="AD117" s="131">
        <f t="shared" si="41"/>
        <v>0</v>
      </c>
      <c r="AE117" s="131">
        <f t="shared" si="41"/>
        <v>0</v>
      </c>
      <c r="AF117" s="131">
        <f t="shared" si="41"/>
        <v>0</v>
      </c>
      <c r="AG117" s="132">
        <f t="shared" si="43"/>
        <v>0</v>
      </c>
      <c r="AH117" s="105"/>
      <c r="AM117" s="103">
        <v>4</v>
      </c>
      <c r="AN117" s="105">
        <f>+AG117*AM117</f>
        <v>0</v>
      </c>
    </row>
    <row r="118" spans="1:40" outlineLevel="1" x14ac:dyDescent="0.25">
      <c r="A118" s="103" t="str">
        <f t="shared" si="42"/>
        <v>MURREYSCOMMERCIAL35CW1</v>
      </c>
      <c r="B118" s="103" t="s">
        <v>266</v>
      </c>
      <c r="C118" s="103" t="s">
        <v>267</v>
      </c>
      <c r="D118" s="127">
        <v>21.51</v>
      </c>
      <c r="E118" s="127">
        <v>21.95</v>
      </c>
      <c r="F118" s="127">
        <v>22.44</v>
      </c>
      <c r="G118" s="128">
        <v>42</v>
      </c>
      <c r="H118" s="129">
        <v>1350.47</v>
      </c>
      <c r="I118" s="129">
        <v>1333.8</v>
      </c>
      <c r="J118" s="129">
        <v>1312.74</v>
      </c>
      <c r="K118" s="129">
        <v>1374.45</v>
      </c>
      <c r="L118" s="129">
        <v>1368.84</v>
      </c>
      <c r="M118" s="129">
        <v>1368.84</v>
      </c>
      <c r="N118" s="129">
        <v>1368.84</v>
      </c>
      <c r="O118" s="129">
        <v>1368.8400000000001</v>
      </c>
      <c r="P118" s="129">
        <v>1320.5900000000001</v>
      </c>
      <c r="Q118" s="129">
        <v>1311.57</v>
      </c>
      <c r="R118" s="129">
        <v>1344.9099999999999</v>
      </c>
      <c r="S118" s="129">
        <v>1356.03</v>
      </c>
      <c r="T118" s="130">
        <f t="shared" si="38"/>
        <v>16179.92</v>
      </c>
      <c r="U118" s="131">
        <f t="shared" si="39"/>
        <v>62.783356578335656</v>
      </c>
      <c r="V118" s="131">
        <f t="shared" si="40"/>
        <v>60.76537585421412</v>
      </c>
      <c r="W118" s="131">
        <f t="shared" si="41"/>
        <v>58.5</v>
      </c>
      <c r="X118" s="131">
        <f t="shared" si="41"/>
        <v>61.25</v>
      </c>
      <c r="Y118" s="131">
        <f t="shared" si="41"/>
        <v>60.999999999999993</v>
      </c>
      <c r="Z118" s="131">
        <f t="shared" si="41"/>
        <v>60.999999999999993</v>
      </c>
      <c r="AA118" s="131">
        <f t="shared" si="41"/>
        <v>60.999999999999993</v>
      </c>
      <c r="AB118" s="131">
        <f t="shared" si="41"/>
        <v>61</v>
      </c>
      <c r="AC118" s="131">
        <f t="shared" si="41"/>
        <v>58.849821746880572</v>
      </c>
      <c r="AD118" s="131">
        <f t="shared" si="41"/>
        <v>58.447860962566835</v>
      </c>
      <c r="AE118" s="131">
        <f t="shared" si="41"/>
        <v>59.933600713012467</v>
      </c>
      <c r="AF118" s="131">
        <f t="shared" si="41"/>
        <v>60.429144385026731</v>
      </c>
      <c r="AG118" s="132">
        <f t="shared" si="43"/>
        <v>60.413263353336355</v>
      </c>
      <c r="AH118" s="105"/>
      <c r="AM118" s="103">
        <v>1</v>
      </c>
      <c r="AN118" s="105">
        <f>+AG118*AM118</f>
        <v>60.413263353336355</v>
      </c>
    </row>
    <row r="119" spans="1:40" outlineLevel="1" x14ac:dyDescent="0.25">
      <c r="A119" s="103" t="str">
        <f t="shared" si="42"/>
        <v>MURREYSCOMMERCIAL65CW1</v>
      </c>
      <c r="B119" s="103" t="s">
        <v>268</v>
      </c>
      <c r="C119" s="103" t="s">
        <v>269</v>
      </c>
      <c r="D119" s="127">
        <v>32.130000000000003</v>
      </c>
      <c r="E119" s="127">
        <v>32.79</v>
      </c>
      <c r="F119" s="127">
        <v>33.47</v>
      </c>
      <c r="G119" s="128">
        <v>42</v>
      </c>
      <c r="H119" s="129">
        <v>2505.09</v>
      </c>
      <c r="I119" s="129">
        <v>2496.8000000000002</v>
      </c>
      <c r="J119" s="129">
        <v>2543.7199999999998</v>
      </c>
      <c r="K119" s="129">
        <v>2510.25</v>
      </c>
      <c r="L119" s="129">
        <v>2568.8199999999997</v>
      </c>
      <c r="M119" s="129">
        <v>2602.2900000000004</v>
      </c>
      <c r="N119" s="129">
        <v>2583.88</v>
      </c>
      <c r="O119" s="129">
        <v>2493.5100000000007</v>
      </c>
      <c r="P119" s="129">
        <v>2593.9300000000003</v>
      </c>
      <c r="Q119" s="129">
        <v>2513.4</v>
      </c>
      <c r="R119" s="129">
        <v>2505.1000000000004</v>
      </c>
      <c r="S119" s="129">
        <v>2497.65</v>
      </c>
      <c r="T119" s="130">
        <f t="shared" si="38"/>
        <v>30414.44000000001</v>
      </c>
      <c r="U119" s="131">
        <f t="shared" si="39"/>
        <v>77.967320261437905</v>
      </c>
      <c r="V119" s="131">
        <f t="shared" si="40"/>
        <v>76.145166209210132</v>
      </c>
      <c r="W119" s="131">
        <f t="shared" si="41"/>
        <v>76</v>
      </c>
      <c r="X119" s="131">
        <f t="shared" si="41"/>
        <v>75</v>
      </c>
      <c r="Y119" s="131">
        <f t="shared" si="41"/>
        <v>76.749925306244393</v>
      </c>
      <c r="Z119" s="131">
        <f t="shared" si="41"/>
        <v>77.749925306244407</v>
      </c>
      <c r="AA119" s="131">
        <f t="shared" si="41"/>
        <v>77.199880489991045</v>
      </c>
      <c r="AB119" s="131">
        <f t="shared" si="41"/>
        <v>74.499850612488814</v>
      </c>
      <c r="AC119" s="131">
        <f t="shared" si="41"/>
        <v>77.500149387511215</v>
      </c>
      <c r="AD119" s="131">
        <f t="shared" si="41"/>
        <v>75.094114132058564</v>
      </c>
      <c r="AE119" s="131">
        <f t="shared" si="41"/>
        <v>74.846130863459834</v>
      </c>
      <c r="AF119" s="131">
        <f t="shared" si="41"/>
        <v>74.623543471765771</v>
      </c>
      <c r="AG119" s="132">
        <f t="shared" si="43"/>
        <v>76.114667170034338</v>
      </c>
      <c r="AH119" s="105"/>
      <c r="AM119" s="103">
        <v>1</v>
      </c>
      <c r="AN119" s="105">
        <f>+AG119*AM119</f>
        <v>76.114667170034338</v>
      </c>
    </row>
    <row r="120" spans="1:40" outlineLevel="1" x14ac:dyDescent="0.25">
      <c r="A120" s="103" t="str">
        <f t="shared" si="42"/>
        <v>MURREYSCOMMERCIAL95CW1</v>
      </c>
      <c r="B120" s="103" t="s">
        <v>270</v>
      </c>
      <c r="C120" s="103" t="s">
        <v>271</v>
      </c>
      <c r="D120" s="127">
        <v>44.99</v>
      </c>
      <c r="E120" s="127">
        <v>45.92</v>
      </c>
      <c r="F120" s="127">
        <v>46.91</v>
      </c>
      <c r="G120" s="128">
        <v>42</v>
      </c>
      <c r="H120" s="129">
        <v>4496.9400000000005</v>
      </c>
      <c r="I120" s="129">
        <v>4462.08</v>
      </c>
      <c r="J120" s="129">
        <v>4538.54</v>
      </c>
      <c r="K120" s="129">
        <v>4562.0000000000009</v>
      </c>
      <c r="L120" s="129">
        <v>4813.01</v>
      </c>
      <c r="M120" s="129">
        <v>5324.2900000000009</v>
      </c>
      <c r="N120" s="129">
        <v>5594.04</v>
      </c>
      <c r="O120" s="129">
        <v>5887.2199999999993</v>
      </c>
      <c r="P120" s="129">
        <v>5788.71</v>
      </c>
      <c r="Q120" s="129">
        <v>4799.0599999999995</v>
      </c>
      <c r="R120" s="129">
        <v>4793.25</v>
      </c>
      <c r="S120" s="129">
        <v>4630.57</v>
      </c>
      <c r="T120" s="130">
        <f t="shared" si="38"/>
        <v>59689.71</v>
      </c>
      <c r="U120" s="131">
        <f t="shared" si="39"/>
        <v>99.954212047121587</v>
      </c>
      <c r="V120" s="131">
        <f t="shared" si="40"/>
        <v>97.170731707317074</v>
      </c>
      <c r="W120" s="131">
        <f t="shared" si="41"/>
        <v>96.749946706459184</v>
      </c>
      <c r="X120" s="131">
        <f t="shared" si="41"/>
        <v>97.250053293540844</v>
      </c>
      <c r="Y120" s="131">
        <f t="shared" si="41"/>
        <v>102.6009379663185</v>
      </c>
      <c r="Z120" s="131">
        <f t="shared" si="41"/>
        <v>113.50010658708167</v>
      </c>
      <c r="AA120" s="131">
        <f t="shared" si="41"/>
        <v>119.25047964186741</v>
      </c>
      <c r="AB120" s="131">
        <f t="shared" si="41"/>
        <v>125.50031976124494</v>
      </c>
      <c r="AC120" s="131">
        <f t="shared" si="41"/>
        <v>123.40034107866127</v>
      </c>
      <c r="AD120" s="131">
        <f t="shared" si="41"/>
        <v>102.30356000852696</v>
      </c>
      <c r="AE120" s="131">
        <f t="shared" si="41"/>
        <v>102.17970581965467</v>
      </c>
      <c r="AF120" s="131">
        <f t="shared" si="41"/>
        <v>98.711788531230013</v>
      </c>
      <c r="AG120" s="132">
        <f t="shared" si="43"/>
        <v>106.54768192908534</v>
      </c>
      <c r="AH120" s="105"/>
      <c r="AM120" s="103">
        <v>1</v>
      </c>
      <c r="AN120" s="105">
        <f>+AG120*AM120</f>
        <v>106.54768192908534</v>
      </c>
    </row>
    <row r="121" spans="1:40" outlineLevel="1" x14ac:dyDescent="0.25">
      <c r="A121" s="103" t="str">
        <f t="shared" si="42"/>
        <v>MURREYSCOMMERCIALF1YD1W</v>
      </c>
      <c r="B121" s="103" t="s">
        <v>272</v>
      </c>
      <c r="C121" s="103" t="s">
        <v>273</v>
      </c>
      <c r="D121" s="127">
        <v>103.4</v>
      </c>
      <c r="E121" s="127">
        <v>105.52</v>
      </c>
      <c r="F121" s="127">
        <v>108.08</v>
      </c>
      <c r="G121" s="128">
        <v>41</v>
      </c>
      <c r="H121" s="129">
        <v>748.65000000000009</v>
      </c>
      <c r="I121" s="129">
        <v>748.65000000000009</v>
      </c>
      <c r="J121" s="129">
        <v>756.56</v>
      </c>
      <c r="K121" s="129">
        <v>675.5</v>
      </c>
      <c r="L121" s="129">
        <v>583.63</v>
      </c>
      <c r="M121" s="129">
        <v>540.4</v>
      </c>
      <c r="N121" s="129">
        <v>540.4</v>
      </c>
      <c r="O121" s="129">
        <v>540.4</v>
      </c>
      <c r="P121" s="129">
        <v>540.4</v>
      </c>
      <c r="Q121" s="129">
        <v>748.65000000000009</v>
      </c>
      <c r="R121" s="129">
        <v>748.65000000000009</v>
      </c>
      <c r="S121" s="129">
        <v>748.65000000000009</v>
      </c>
      <c r="T121" s="130">
        <f t="shared" si="38"/>
        <v>7920.5399999999991</v>
      </c>
      <c r="U121" s="131">
        <f t="shared" si="39"/>
        <v>7.2403288201160549</v>
      </c>
      <c r="V121" s="131">
        <f t="shared" si="40"/>
        <v>7.0948635329795309</v>
      </c>
      <c r="W121" s="131">
        <f t="shared" si="41"/>
        <v>7</v>
      </c>
      <c r="X121" s="131">
        <f t="shared" si="41"/>
        <v>6.25</v>
      </c>
      <c r="Y121" s="131">
        <f t="shared" si="41"/>
        <v>5.399981495188749</v>
      </c>
      <c r="Z121" s="131">
        <f t="shared" si="41"/>
        <v>5</v>
      </c>
      <c r="AA121" s="131">
        <f t="shared" si="41"/>
        <v>5</v>
      </c>
      <c r="AB121" s="131">
        <f t="shared" si="41"/>
        <v>5</v>
      </c>
      <c r="AC121" s="131">
        <f t="shared" si="41"/>
        <v>5</v>
      </c>
      <c r="AD121" s="131">
        <f t="shared" si="41"/>
        <v>6.9268134715025917</v>
      </c>
      <c r="AE121" s="131">
        <f t="shared" si="41"/>
        <v>6.9268134715025917</v>
      </c>
      <c r="AF121" s="131">
        <f t="shared" si="41"/>
        <v>6.9268134715025917</v>
      </c>
      <c r="AG121" s="132">
        <f t="shared" si="43"/>
        <v>6.1471345218993427</v>
      </c>
      <c r="AH121" s="105"/>
      <c r="AM121" s="103">
        <v>1</v>
      </c>
      <c r="AN121" s="105">
        <f>+AG121*AM121</f>
        <v>6.1471345218993427</v>
      </c>
    </row>
    <row r="122" spans="1:40" outlineLevel="1" x14ac:dyDescent="0.25">
      <c r="A122" s="103" t="str">
        <f t="shared" si="42"/>
        <v>MURREYSCOMMERCIALR1YD1W</v>
      </c>
      <c r="B122" s="103" t="s">
        <v>274</v>
      </c>
      <c r="C122" s="103" t="s">
        <v>275</v>
      </c>
      <c r="D122" s="127">
        <v>103.4</v>
      </c>
      <c r="E122" s="127">
        <v>105.52</v>
      </c>
      <c r="F122" s="127">
        <v>108.08</v>
      </c>
      <c r="G122" s="128">
        <v>41</v>
      </c>
      <c r="H122" s="129">
        <v>34330.949999999997</v>
      </c>
      <c r="I122" s="129">
        <v>35047.519999999997</v>
      </c>
      <c r="J122" s="129">
        <v>34682.14</v>
      </c>
      <c r="K122" s="129">
        <v>34396.460000000006</v>
      </c>
      <c r="L122" s="129">
        <v>33796.619999999995</v>
      </c>
      <c r="M122" s="129">
        <v>33612.880000000005</v>
      </c>
      <c r="N122" s="129">
        <v>33283.240000000005</v>
      </c>
      <c r="O122" s="129">
        <v>33180.050000000003</v>
      </c>
      <c r="P122" s="129">
        <v>33340.740000000005</v>
      </c>
      <c r="Q122" s="129">
        <v>34627.149999999994</v>
      </c>
      <c r="R122" s="129">
        <v>34357.700000000004</v>
      </c>
      <c r="S122" s="129">
        <v>34117.060000000005</v>
      </c>
      <c r="T122" s="130">
        <f t="shared" ref="T122:T133" si="44">+SUM(H122:S122)</f>
        <v>408772.51</v>
      </c>
      <c r="U122" s="131">
        <f t="shared" si="39"/>
        <v>332.02079303675043</v>
      </c>
      <c r="V122" s="131">
        <f t="shared" si="40"/>
        <v>332.14101592115236</v>
      </c>
      <c r="W122" s="131">
        <f t="shared" si="41"/>
        <v>320.89322723908214</v>
      </c>
      <c r="X122" s="131">
        <f t="shared" si="41"/>
        <v>318.25000000000006</v>
      </c>
      <c r="Y122" s="131">
        <f t="shared" si="41"/>
        <v>312.70003700962246</v>
      </c>
      <c r="Z122" s="131">
        <f t="shared" si="41"/>
        <v>311.00000000000006</v>
      </c>
      <c r="AA122" s="131">
        <f t="shared" si="41"/>
        <v>307.95003700962258</v>
      </c>
      <c r="AB122" s="131">
        <f t="shared" si="41"/>
        <v>306.99528127313107</v>
      </c>
      <c r="AC122" s="131">
        <f t="shared" si="41"/>
        <v>308.48205033308665</v>
      </c>
      <c r="AD122" s="131">
        <f t="shared" si="41"/>
        <v>320.38443745373792</v>
      </c>
      <c r="AE122" s="131">
        <f t="shared" si="41"/>
        <v>317.89137675795712</v>
      </c>
      <c r="AF122" s="131">
        <f t="shared" si="41"/>
        <v>315.66487786824581</v>
      </c>
      <c r="AG122" s="132">
        <f t="shared" si="43"/>
        <v>317.0310944918657</v>
      </c>
      <c r="AH122" s="105"/>
      <c r="AM122" s="103">
        <v>1</v>
      </c>
      <c r="AN122" s="105">
        <f>+AG122*AM122</f>
        <v>317.0310944918657</v>
      </c>
    </row>
    <row r="123" spans="1:40" outlineLevel="1" x14ac:dyDescent="0.25">
      <c r="A123" s="103" t="str">
        <f t="shared" si="42"/>
        <v>MURREYSCOMMERCIALF1YD2W</v>
      </c>
      <c r="B123" s="103" t="s">
        <v>276</v>
      </c>
      <c r="C123" s="103" t="s">
        <v>277</v>
      </c>
      <c r="D123" s="127">
        <v>206.8</v>
      </c>
      <c r="E123" s="127">
        <v>211.04</v>
      </c>
      <c r="F123" s="127">
        <v>216.15</v>
      </c>
      <c r="G123" s="128">
        <v>41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30">
        <f t="shared" si="44"/>
        <v>0</v>
      </c>
      <c r="U123" s="131">
        <f t="shared" si="39"/>
        <v>0</v>
      </c>
      <c r="V123" s="131">
        <f t="shared" si="40"/>
        <v>0</v>
      </c>
      <c r="W123" s="131">
        <f t="shared" si="41"/>
        <v>0</v>
      </c>
      <c r="X123" s="131">
        <f t="shared" si="41"/>
        <v>0</v>
      </c>
      <c r="Y123" s="131">
        <f t="shared" si="41"/>
        <v>0</v>
      </c>
      <c r="Z123" s="131">
        <f t="shared" si="41"/>
        <v>0</v>
      </c>
      <c r="AA123" s="131">
        <f t="shared" si="41"/>
        <v>0</v>
      </c>
      <c r="AB123" s="131">
        <f t="shared" si="41"/>
        <v>0</v>
      </c>
      <c r="AC123" s="131">
        <f t="shared" si="41"/>
        <v>0</v>
      </c>
      <c r="AD123" s="131">
        <f t="shared" si="41"/>
        <v>0</v>
      </c>
      <c r="AE123" s="131">
        <f t="shared" si="41"/>
        <v>0</v>
      </c>
      <c r="AF123" s="131">
        <f t="shared" si="41"/>
        <v>0</v>
      </c>
      <c r="AG123" s="132">
        <f t="shared" si="43"/>
        <v>0</v>
      </c>
      <c r="AH123" s="105"/>
      <c r="AM123" s="103">
        <v>1</v>
      </c>
      <c r="AN123" s="105">
        <f>+AG123*AM123</f>
        <v>0</v>
      </c>
    </row>
    <row r="124" spans="1:40" outlineLevel="1" x14ac:dyDescent="0.25">
      <c r="A124" s="103" t="str">
        <f t="shared" si="42"/>
        <v>MURREYSCOMMERCIALR1YD2W</v>
      </c>
      <c r="B124" s="103" t="s">
        <v>278</v>
      </c>
      <c r="C124" s="103" t="s">
        <v>279</v>
      </c>
      <c r="D124" s="127">
        <v>206.8</v>
      </c>
      <c r="E124" s="127">
        <v>211.04</v>
      </c>
      <c r="F124" s="127">
        <v>216.15</v>
      </c>
      <c r="G124" s="128">
        <v>41</v>
      </c>
      <c r="H124" s="129">
        <v>1069.5</v>
      </c>
      <c r="I124" s="129">
        <v>1069.5</v>
      </c>
      <c r="J124" s="129">
        <v>1080.75</v>
      </c>
      <c r="K124" s="129">
        <v>1080.75</v>
      </c>
      <c r="L124" s="129">
        <v>1080.75</v>
      </c>
      <c r="M124" s="129">
        <v>1080.75</v>
      </c>
      <c r="N124" s="129">
        <v>1296.9000000000001</v>
      </c>
      <c r="O124" s="129">
        <v>1296.9000000000001</v>
      </c>
      <c r="P124" s="129">
        <v>1128.78</v>
      </c>
      <c r="Q124" s="129">
        <v>1069.5</v>
      </c>
      <c r="R124" s="129">
        <v>1069.5</v>
      </c>
      <c r="S124" s="129">
        <v>1069.5</v>
      </c>
      <c r="T124" s="130">
        <f t="shared" si="44"/>
        <v>13393.08</v>
      </c>
      <c r="U124" s="131">
        <f t="shared" si="39"/>
        <v>5.1716634429400381</v>
      </c>
      <c r="V124" s="131">
        <f t="shared" si="40"/>
        <v>5.0677596664139504</v>
      </c>
      <c r="W124" s="131">
        <f t="shared" si="41"/>
        <v>5</v>
      </c>
      <c r="X124" s="131">
        <f t="shared" si="41"/>
        <v>5</v>
      </c>
      <c r="Y124" s="131">
        <f t="shared" si="41"/>
        <v>5</v>
      </c>
      <c r="Z124" s="131">
        <f t="shared" si="41"/>
        <v>5</v>
      </c>
      <c r="AA124" s="131">
        <f t="shared" si="41"/>
        <v>6</v>
      </c>
      <c r="AB124" s="131">
        <f t="shared" si="41"/>
        <v>6</v>
      </c>
      <c r="AC124" s="131">
        <f t="shared" si="41"/>
        <v>5.2222068008327547</v>
      </c>
      <c r="AD124" s="131">
        <f t="shared" si="41"/>
        <v>4.9479528105482302</v>
      </c>
      <c r="AE124" s="131">
        <f t="shared" si="41"/>
        <v>4.9479528105482302</v>
      </c>
      <c r="AF124" s="131">
        <f t="shared" si="41"/>
        <v>4.9479528105482302</v>
      </c>
      <c r="AG124" s="132">
        <f t="shared" si="43"/>
        <v>5.1921240284859529</v>
      </c>
      <c r="AH124" s="105"/>
      <c r="AM124" s="103">
        <v>1</v>
      </c>
      <c r="AN124" s="105">
        <f>+AG124*AM124</f>
        <v>5.1921240284859529</v>
      </c>
    </row>
    <row r="125" spans="1:40" outlineLevel="1" x14ac:dyDescent="0.25">
      <c r="A125" s="103" t="str">
        <f t="shared" si="42"/>
        <v>MURREYSCOMMERCIALR1YD3W</v>
      </c>
      <c r="B125" s="103" t="s">
        <v>280</v>
      </c>
      <c r="C125" s="103" t="s">
        <v>281</v>
      </c>
      <c r="D125" s="127">
        <v>310.2</v>
      </c>
      <c r="E125" s="127">
        <v>316.57</v>
      </c>
      <c r="F125" s="127">
        <v>324.23</v>
      </c>
      <c r="G125" s="128">
        <v>41</v>
      </c>
      <c r="H125" s="129">
        <v>1925.1</v>
      </c>
      <c r="I125" s="129">
        <v>1925.1</v>
      </c>
      <c r="J125" s="129">
        <v>2080.48</v>
      </c>
      <c r="K125" s="129">
        <v>2269.61</v>
      </c>
      <c r="L125" s="129">
        <v>2269.61</v>
      </c>
      <c r="M125" s="129">
        <v>2269.61</v>
      </c>
      <c r="N125" s="129">
        <v>1945.38</v>
      </c>
      <c r="O125" s="129">
        <v>1945.38</v>
      </c>
      <c r="P125" s="129">
        <v>1945.38</v>
      </c>
      <c r="Q125" s="129">
        <v>1925.1</v>
      </c>
      <c r="R125" s="129">
        <v>1925.1</v>
      </c>
      <c r="S125" s="129">
        <v>1925.1</v>
      </c>
      <c r="T125" s="130">
        <f t="shared" si="44"/>
        <v>24350.95</v>
      </c>
      <c r="U125" s="131">
        <f t="shared" si="39"/>
        <v>6.2059961315280461</v>
      </c>
      <c r="V125" s="131">
        <f t="shared" si="40"/>
        <v>6.0811194996367313</v>
      </c>
      <c r="W125" s="131">
        <f t="shared" si="41"/>
        <v>6.4166795176263758</v>
      </c>
      <c r="X125" s="131">
        <f t="shared" si="41"/>
        <v>7</v>
      </c>
      <c r="Y125" s="131">
        <f t="shared" si="41"/>
        <v>7</v>
      </c>
      <c r="Z125" s="131">
        <f t="shared" si="41"/>
        <v>7</v>
      </c>
      <c r="AA125" s="131">
        <f t="shared" si="41"/>
        <v>6</v>
      </c>
      <c r="AB125" s="131">
        <f t="shared" si="41"/>
        <v>6</v>
      </c>
      <c r="AC125" s="131">
        <f t="shared" si="41"/>
        <v>6</v>
      </c>
      <c r="AD125" s="131">
        <f t="shared" si="41"/>
        <v>5.9374518089010877</v>
      </c>
      <c r="AE125" s="131">
        <f t="shared" si="41"/>
        <v>5.9374518089010877</v>
      </c>
      <c r="AF125" s="131">
        <f t="shared" si="41"/>
        <v>5.9374518089010877</v>
      </c>
      <c r="AG125" s="132">
        <f t="shared" si="43"/>
        <v>6.2930125479578685</v>
      </c>
      <c r="AH125" s="105"/>
      <c r="AM125" s="103">
        <v>1</v>
      </c>
      <c r="AN125" s="105">
        <f>+AG125*AM125</f>
        <v>6.2930125479578685</v>
      </c>
    </row>
    <row r="126" spans="1:40" outlineLevel="1" x14ac:dyDescent="0.25">
      <c r="A126" s="103" t="str">
        <f t="shared" si="42"/>
        <v>MURREYSCOMMERCIALR1YDEOW</v>
      </c>
      <c r="B126" s="103" t="s">
        <v>282</v>
      </c>
      <c r="C126" s="103" t="s">
        <v>283</v>
      </c>
      <c r="D126" s="127">
        <v>0</v>
      </c>
      <c r="E126" s="127">
        <v>0</v>
      </c>
      <c r="F126" s="127">
        <v>0</v>
      </c>
      <c r="G126" s="128"/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30">
        <f t="shared" si="44"/>
        <v>0</v>
      </c>
      <c r="U126" s="131">
        <f t="shared" si="39"/>
        <v>0</v>
      </c>
      <c r="V126" s="131">
        <f t="shared" si="40"/>
        <v>0</v>
      </c>
      <c r="W126" s="131">
        <f t="shared" si="41"/>
        <v>0</v>
      </c>
      <c r="X126" s="131">
        <f t="shared" si="41"/>
        <v>0</v>
      </c>
      <c r="Y126" s="131">
        <f t="shared" si="41"/>
        <v>0</v>
      </c>
      <c r="Z126" s="131">
        <f t="shared" si="41"/>
        <v>0</v>
      </c>
      <c r="AA126" s="131">
        <f t="shared" si="41"/>
        <v>0</v>
      </c>
      <c r="AB126" s="131">
        <f t="shared" si="41"/>
        <v>0</v>
      </c>
      <c r="AC126" s="131">
        <f t="shared" si="41"/>
        <v>0</v>
      </c>
      <c r="AD126" s="131">
        <f t="shared" si="41"/>
        <v>0</v>
      </c>
      <c r="AE126" s="131">
        <f t="shared" si="41"/>
        <v>0</v>
      </c>
      <c r="AF126" s="131">
        <f t="shared" si="41"/>
        <v>0</v>
      </c>
      <c r="AG126" s="132">
        <f t="shared" si="43"/>
        <v>0</v>
      </c>
      <c r="AH126" s="105"/>
      <c r="AM126" s="103">
        <v>1</v>
      </c>
      <c r="AN126" s="105">
        <f>+AG126*AM126</f>
        <v>0</v>
      </c>
    </row>
    <row r="127" spans="1:40" outlineLevel="1" x14ac:dyDescent="0.25">
      <c r="A127" s="103" t="str">
        <f t="shared" si="42"/>
        <v>MURREYSCOMMERCIALR1YDTPU</v>
      </c>
      <c r="B127" s="103" t="s">
        <v>284</v>
      </c>
      <c r="C127" s="103" t="s">
        <v>285</v>
      </c>
      <c r="D127" s="127">
        <v>112.84</v>
      </c>
      <c r="E127" s="127">
        <v>115.18</v>
      </c>
      <c r="F127" s="127">
        <v>117.73</v>
      </c>
      <c r="G127" s="128">
        <v>41</v>
      </c>
      <c r="H127" s="129">
        <v>87.46</v>
      </c>
      <c r="I127" s="129">
        <v>0</v>
      </c>
      <c r="J127" s="129">
        <v>44.144999999999996</v>
      </c>
      <c r="K127" s="129">
        <v>14.715</v>
      </c>
      <c r="L127" s="129">
        <v>88.3</v>
      </c>
      <c r="M127" s="129">
        <v>117.74</v>
      </c>
      <c r="N127" s="129">
        <v>117.73</v>
      </c>
      <c r="O127" s="129">
        <v>58.87</v>
      </c>
      <c r="P127" s="129">
        <v>235.46</v>
      </c>
      <c r="Q127" s="129">
        <v>262.38</v>
      </c>
      <c r="R127" s="129">
        <v>262.38</v>
      </c>
      <c r="S127" s="129">
        <v>116.61</v>
      </c>
      <c r="T127" s="130">
        <f t="shared" si="44"/>
        <v>1405.7900000000002</v>
      </c>
      <c r="U127" s="131">
        <f t="shared" si="39"/>
        <v>0.77507975895072656</v>
      </c>
      <c r="V127" s="131">
        <f t="shared" si="40"/>
        <v>0</v>
      </c>
      <c r="W127" s="131">
        <f t="shared" si="41"/>
        <v>0.37496814745604345</v>
      </c>
      <c r="X127" s="131">
        <f t="shared" si="41"/>
        <v>0.12498938248534783</v>
      </c>
      <c r="Y127" s="131">
        <f t="shared" si="41"/>
        <v>0.75002123502930429</v>
      </c>
      <c r="Z127" s="131">
        <f t="shared" si="41"/>
        <v>1.0000849401172174</v>
      </c>
      <c r="AA127" s="131">
        <f t="shared" si="41"/>
        <v>1</v>
      </c>
      <c r="AB127" s="131">
        <f t="shared" si="41"/>
        <v>0.50004247005860869</v>
      </c>
      <c r="AC127" s="131">
        <f t="shared" si="41"/>
        <v>2</v>
      </c>
      <c r="AD127" s="131">
        <f t="shared" si="41"/>
        <v>2.2286587955491379</v>
      </c>
      <c r="AE127" s="131">
        <f t="shared" si="41"/>
        <v>2.2286587955491379</v>
      </c>
      <c r="AF127" s="131">
        <f t="shared" si="41"/>
        <v>0.99048670687165541</v>
      </c>
      <c r="AG127" s="132">
        <f t="shared" si="43"/>
        <v>0.99774918600559814</v>
      </c>
      <c r="AH127" s="105"/>
      <c r="AM127" s="103">
        <v>1</v>
      </c>
      <c r="AN127" s="105">
        <f>+AG127*AM127</f>
        <v>0.99774918600559814</v>
      </c>
    </row>
    <row r="128" spans="1:40" outlineLevel="1" x14ac:dyDescent="0.25">
      <c r="A128" s="103" t="str">
        <f t="shared" si="42"/>
        <v>MURREYSCOMMERCIALR1.5YD1W</v>
      </c>
      <c r="B128" s="103" t="s">
        <v>286</v>
      </c>
      <c r="C128" s="103" t="s">
        <v>287</v>
      </c>
      <c r="D128" s="127">
        <v>143.02000000000001</v>
      </c>
      <c r="E128" s="127">
        <v>146.01</v>
      </c>
      <c r="F128" s="127">
        <v>149.63999999999999</v>
      </c>
      <c r="G128" s="128">
        <v>41</v>
      </c>
      <c r="H128" s="129">
        <v>12883.830000000002</v>
      </c>
      <c r="I128" s="129">
        <v>12817.190000000002</v>
      </c>
      <c r="J128" s="129">
        <v>12494.939999999999</v>
      </c>
      <c r="K128" s="129">
        <v>12532.35</v>
      </c>
      <c r="L128" s="129">
        <v>12831.630000000001</v>
      </c>
      <c r="M128" s="129">
        <v>12799.92</v>
      </c>
      <c r="N128" s="129">
        <v>12420.12</v>
      </c>
      <c r="O128" s="129">
        <v>12307.890000000001</v>
      </c>
      <c r="P128" s="129">
        <v>12534.2</v>
      </c>
      <c r="Q128" s="129">
        <v>13068.95</v>
      </c>
      <c r="R128" s="129">
        <v>12957.880000000001</v>
      </c>
      <c r="S128" s="129">
        <v>12883.830000000002</v>
      </c>
      <c r="T128" s="130">
        <f t="shared" si="44"/>
        <v>152532.72999999998</v>
      </c>
      <c r="U128" s="131">
        <f t="shared" si="39"/>
        <v>90.084114109914708</v>
      </c>
      <c r="V128" s="131">
        <f t="shared" si="40"/>
        <v>87.782960071228018</v>
      </c>
      <c r="W128" s="131">
        <f t="shared" si="41"/>
        <v>83.5</v>
      </c>
      <c r="X128" s="131">
        <f t="shared" si="41"/>
        <v>83.750000000000014</v>
      </c>
      <c r="Y128" s="131">
        <f t="shared" si="41"/>
        <v>85.750000000000014</v>
      </c>
      <c r="Z128" s="131">
        <f t="shared" si="41"/>
        <v>85.538091419406584</v>
      </c>
      <c r="AA128" s="131">
        <f t="shared" si="41"/>
        <v>83.000000000000014</v>
      </c>
      <c r="AB128" s="131">
        <f t="shared" si="41"/>
        <v>82.250000000000014</v>
      </c>
      <c r="AC128" s="131">
        <f t="shared" si="41"/>
        <v>83.762363004544255</v>
      </c>
      <c r="AD128" s="131">
        <f t="shared" si="41"/>
        <v>87.335939588345369</v>
      </c>
      <c r="AE128" s="131">
        <f t="shared" si="41"/>
        <v>86.593691526329877</v>
      </c>
      <c r="AF128" s="131">
        <f t="shared" si="41"/>
        <v>86.098837209302346</v>
      </c>
      <c r="AG128" s="132">
        <f t="shared" si="43"/>
        <v>85.453833077422587</v>
      </c>
      <c r="AH128" s="105"/>
      <c r="AM128" s="103">
        <v>1</v>
      </c>
      <c r="AN128" s="105">
        <f>+AG128*AM128</f>
        <v>85.453833077422587</v>
      </c>
    </row>
    <row r="129" spans="1:40" outlineLevel="1" x14ac:dyDescent="0.25">
      <c r="A129" s="103" t="str">
        <f t="shared" si="42"/>
        <v>MURREYSCOMMERCIALF1.5YD1W</v>
      </c>
      <c r="B129" s="103" t="s">
        <v>288</v>
      </c>
      <c r="C129" s="103" t="s">
        <v>289</v>
      </c>
      <c r="D129" s="127">
        <v>143.02000000000001</v>
      </c>
      <c r="E129" s="127">
        <v>146.01</v>
      </c>
      <c r="F129" s="127">
        <v>149.63999999999999</v>
      </c>
      <c r="G129" s="128">
        <v>41</v>
      </c>
      <c r="H129" s="129">
        <v>444.27</v>
      </c>
      <c r="I129" s="129">
        <v>444.27</v>
      </c>
      <c r="J129" s="129">
        <v>299.27999999999997</v>
      </c>
      <c r="K129" s="129">
        <v>299.27999999999997</v>
      </c>
      <c r="L129" s="129">
        <v>299.27999999999997</v>
      </c>
      <c r="M129" s="129">
        <v>299.27999999999997</v>
      </c>
      <c r="N129" s="129">
        <v>299.27999999999997</v>
      </c>
      <c r="O129" s="129">
        <v>299.27999999999997</v>
      </c>
      <c r="P129" s="129">
        <v>299.27999999999997</v>
      </c>
      <c r="Q129" s="129">
        <v>148.09</v>
      </c>
      <c r="R129" s="129">
        <v>185.11</v>
      </c>
      <c r="S129" s="129">
        <v>444.27</v>
      </c>
      <c r="T129" s="130">
        <f t="shared" si="44"/>
        <v>3760.9699999999993</v>
      </c>
      <c r="U129" s="131">
        <f t="shared" si="39"/>
        <v>3.1063487624108514</v>
      </c>
      <c r="V129" s="131">
        <f t="shared" si="40"/>
        <v>3.0427367988493939</v>
      </c>
      <c r="W129" s="131">
        <f t="shared" si="41"/>
        <v>2</v>
      </c>
      <c r="X129" s="131">
        <f t="shared" si="41"/>
        <v>2</v>
      </c>
      <c r="Y129" s="131">
        <f t="shared" si="41"/>
        <v>2</v>
      </c>
      <c r="Z129" s="131">
        <f t="shared" si="41"/>
        <v>2</v>
      </c>
      <c r="AA129" s="131">
        <f t="shared" si="41"/>
        <v>2</v>
      </c>
      <c r="AB129" s="131">
        <f t="shared" si="41"/>
        <v>2</v>
      </c>
      <c r="AC129" s="131">
        <f t="shared" si="41"/>
        <v>2</v>
      </c>
      <c r="AD129" s="131">
        <f t="shared" si="41"/>
        <v>0.98964180700347515</v>
      </c>
      <c r="AE129" s="131">
        <f t="shared" si="41"/>
        <v>1.2370355519914464</v>
      </c>
      <c r="AF129" s="131">
        <f t="shared" si="41"/>
        <v>2.9689254210104252</v>
      </c>
      <c r="AG129" s="132">
        <f t="shared" si="43"/>
        <v>2.1120573617721328</v>
      </c>
      <c r="AH129" s="105"/>
      <c r="AM129" s="103">
        <v>1</v>
      </c>
      <c r="AN129" s="105">
        <f>+AG129*AM129</f>
        <v>2.1120573617721328</v>
      </c>
    </row>
    <row r="130" spans="1:40" outlineLevel="1" x14ac:dyDescent="0.25">
      <c r="A130" s="103" t="str">
        <f t="shared" si="42"/>
        <v>MURREYSCOMMERCIALR1.5YD2W</v>
      </c>
      <c r="B130" s="103" t="s">
        <v>290</v>
      </c>
      <c r="C130" s="103" t="s">
        <v>291</v>
      </c>
      <c r="D130" s="127">
        <v>286.04000000000002</v>
      </c>
      <c r="E130" s="127">
        <v>292.02</v>
      </c>
      <c r="F130" s="127">
        <v>299.29000000000002</v>
      </c>
      <c r="G130" s="128">
        <v>41</v>
      </c>
      <c r="H130" s="129">
        <v>851.4899999999999</v>
      </c>
      <c r="I130" s="129">
        <v>592.34</v>
      </c>
      <c r="J130" s="129">
        <v>598.58000000000004</v>
      </c>
      <c r="K130" s="129">
        <v>598.58000000000004</v>
      </c>
      <c r="L130" s="129">
        <v>598.58000000000004</v>
      </c>
      <c r="M130" s="129">
        <v>673.4000000000002</v>
      </c>
      <c r="N130" s="129">
        <v>1197.1599999999999</v>
      </c>
      <c r="O130" s="129">
        <v>1064.1399999999999</v>
      </c>
      <c r="P130" s="129">
        <v>897.87</v>
      </c>
      <c r="Q130" s="129">
        <v>888.50999999999988</v>
      </c>
      <c r="R130" s="129">
        <v>888.50999999999988</v>
      </c>
      <c r="S130" s="129">
        <v>888.50999999999988</v>
      </c>
      <c r="T130" s="130">
        <f t="shared" si="44"/>
        <v>9737.6699999999983</v>
      </c>
      <c r="U130" s="131">
        <f t="shared" si="39"/>
        <v>2.9768214235771215</v>
      </c>
      <c r="V130" s="131">
        <f t="shared" si="40"/>
        <v>2.0284227107732349</v>
      </c>
      <c r="W130" s="131">
        <f t="shared" si="41"/>
        <v>2</v>
      </c>
      <c r="X130" s="131">
        <f t="shared" si="41"/>
        <v>2</v>
      </c>
      <c r="Y130" s="131">
        <f t="shared" si="41"/>
        <v>2</v>
      </c>
      <c r="Z130" s="131">
        <f t="shared" si="41"/>
        <v>2.2499916468976582</v>
      </c>
      <c r="AA130" s="131">
        <f t="shared" si="41"/>
        <v>3.9999999999999991</v>
      </c>
      <c r="AB130" s="131">
        <f t="shared" si="41"/>
        <v>3.5555481305756951</v>
      </c>
      <c r="AC130" s="131">
        <f t="shared" si="41"/>
        <v>3</v>
      </c>
      <c r="AD130" s="131">
        <f t="shared" si="41"/>
        <v>2.9687259848307654</v>
      </c>
      <c r="AE130" s="131">
        <f t="shared" si="41"/>
        <v>2.9687259848307654</v>
      </c>
      <c r="AF130" s="131">
        <f t="shared" si="41"/>
        <v>2.9687259848307654</v>
      </c>
      <c r="AG130" s="132">
        <f t="shared" si="43"/>
        <v>2.7264134888596669</v>
      </c>
      <c r="AH130" s="105"/>
      <c r="AM130" s="103">
        <v>1</v>
      </c>
      <c r="AN130" s="105">
        <f>+AG130*AM130</f>
        <v>2.7264134888596669</v>
      </c>
    </row>
    <row r="131" spans="1:40" outlineLevel="1" x14ac:dyDescent="0.25">
      <c r="A131" s="103" t="str">
        <f t="shared" si="42"/>
        <v>MURREYSCOMMERCIALR1.5YD3W</v>
      </c>
      <c r="B131" s="103" t="s">
        <v>292</v>
      </c>
      <c r="C131" s="103" t="s">
        <v>293</v>
      </c>
      <c r="D131" s="127">
        <v>429.06</v>
      </c>
      <c r="E131" s="127">
        <v>438.02</v>
      </c>
      <c r="F131" s="127">
        <v>448.93</v>
      </c>
      <c r="G131" s="128">
        <v>41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30">
        <f t="shared" si="44"/>
        <v>0</v>
      </c>
      <c r="U131" s="131">
        <f t="shared" si="39"/>
        <v>0</v>
      </c>
      <c r="V131" s="131">
        <f t="shared" si="40"/>
        <v>0</v>
      </c>
      <c r="W131" s="131">
        <f t="shared" si="41"/>
        <v>0</v>
      </c>
      <c r="X131" s="131">
        <f t="shared" si="41"/>
        <v>0</v>
      </c>
      <c r="Y131" s="131">
        <f t="shared" si="41"/>
        <v>0</v>
      </c>
      <c r="Z131" s="131">
        <f t="shared" si="41"/>
        <v>0</v>
      </c>
      <c r="AA131" s="131">
        <f t="shared" si="41"/>
        <v>0</v>
      </c>
      <c r="AB131" s="131">
        <f t="shared" si="41"/>
        <v>0</v>
      </c>
      <c r="AC131" s="131">
        <f t="shared" si="41"/>
        <v>0</v>
      </c>
      <c r="AD131" s="131">
        <f t="shared" si="41"/>
        <v>0</v>
      </c>
      <c r="AE131" s="131">
        <f t="shared" si="41"/>
        <v>0</v>
      </c>
      <c r="AF131" s="131">
        <f t="shared" si="41"/>
        <v>0</v>
      </c>
      <c r="AG131" s="132">
        <f t="shared" si="43"/>
        <v>0</v>
      </c>
      <c r="AH131" s="105"/>
      <c r="AM131" s="103">
        <v>1</v>
      </c>
      <c r="AN131" s="105">
        <f>+AG131*AM131</f>
        <v>0</v>
      </c>
    </row>
    <row r="132" spans="1:40" outlineLevel="1" x14ac:dyDescent="0.25">
      <c r="A132" s="103" t="str">
        <f t="shared" si="42"/>
        <v>MURREYSCOMMERCIALR1.5YDEOW</v>
      </c>
      <c r="B132" s="103" t="s">
        <v>294</v>
      </c>
      <c r="C132" s="103" t="s">
        <v>295</v>
      </c>
      <c r="D132" s="127">
        <v>0</v>
      </c>
      <c r="E132" s="127">
        <v>0</v>
      </c>
      <c r="F132" s="127">
        <v>0</v>
      </c>
      <c r="G132" s="128"/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30">
        <f t="shared" si="44"/>
        <v>0</v>
      </c>
      <c r="U132" s="131">
        <f t="shared" si="39"/>
        <v>0</v>
      </c>
      <c r="V132" s="131">
        <f t="shared" si="40"/>
        <v>0</v>
      </c>
      <c r="W132" s="131">
        <f t="shared" si="41"/>
        <v>0</v>
      </c>
      <c r="X132" s="131">
        <f t="shared" si="41"/>
        <v>0</v>
      </c>
      <c r="Y132" s="131">
        <f t="shared" si="41"/>
        <v>0</v>
      </c>
      <c r="Z132" s="131">
        <f t="shared" si="41"/>
        <v>0</v>
      </c>
      <c r="AA132" s="131">
        <f t="shared" si="41"/>
        <v>0</v>
      </c>
      <c r="AB132" s="131">
        <f t="shared" si="41"/>
        <v>0</v>
      </c>
      <c r="AC132" s="131">
        <f t="shared" si="41"/>
        <v>0</v>
      </c>
      <c r="AD132" s="131">
        <f t="shared" si="41"/>
        <v>0</v>
      </c>
      <c r="AE132" s="131">
        <f t="shared" si="41"/>
        <v>0</v>
      </c>
      <c r="AF132" s="131">
        <f t="shared" si="41"/>
        <v>0</v>
      </c>
      <c r="AG132" s="132">
        <f t="shared" si="43"/>
        <v>0</v>
      </c>
      <c r="AH132" s="105"/>
      <c r="AM132" s="103">
        <v>1</v>
      </c>
      <c r="AN132" s="105">
        <f>+AG132*AM132</f>
        <v>0</v>
      </c>
    </row>
    <row r="133" spans="1:40" outlineLevel="1" x14ac:dyDescent="0.25">
      <c r="A133" s="103" t="str">
        <f t="shared" si="42"/>
        <v>MURREYSCOMMERCIALR1.5YDTPU</v>
      </c>
      <c r="B133" s="103" t="s">
        <v>296</v>
      </c>
      <c r="C133" s="103" t="s">
        <v>297</v>
      </c>
      <c r="D133" s="127">
        <v>152.59</v>
      </c>
      <c r="E133" s="127">
        <v>155.71</v>
      </c>
      <c r="F133" s="127">
        <v>159.34</v>
      </c>
      <c r="G133" s="128">
        <v>41</v>
      </c>
      <c r="H133" s="129">
        <v>0</v>
      </c>
      <c r="I133" s="129">
        <v>0</v>
      </c>
      <c r="J133" s="129">
        <v>39.840000000000003</v>
      </c>
      <c r="K133" s="129">
        <v>119.51</v>
      </c>
      <c r="L133" s="129">
        <v>79.680000000000007</v>
      </c>
      <c r="M133" s="129">
        <v>0</v>
      </c>
      <c r="N133" s="129">
        <v>0</v>
      </c>
      <c r="O133" s="129">
        <v>79.680000000000007</v>
      </c>
      <c r="P133" s="129">
        <v>119.51</v>
      </c>
      <c r="Q133" s="129">
        <v>0</v>
      </c>
      <c r="R133" s="129">
        <v>0</v>
      </c>
      <c r="S133" s="129">
        <v>0</v>
      </c>
      <c r="T133" s="130">
        <f t="shared" si="44"/>
        <v>438.22</v>
      </c>
      <c r="U133" s="131">
        <f t="shared" si="39"/>
        <v>0</v>
      </c>
      <c r="V133" s="131">
        <f t="shared" si="40"/>
        <v>0</v>
      </c>
      <c r="W133" s="131">
        <f t="shared" si="41"/>
        <v>0.25003137944019083</v>
      </c>
      <c r="X133" s="131">
        <f t="shared" si="41"/>
        <v>0.75003137944019083</v>
      </c>
      <c r="Y133" s="131">
        <f t="shared" si="41"/>
        <v>0.50006275888038165</v>
      </c>
      <c r="Z133" s="131">
        <f t="shared" si="41"/>
        <v>0</v>
      </c>
      <c r="AA133" s="131">
        <f t="shared" si="41"/>
        <v>0</v>
      </c>
      <c r="AB133" s="131">
        <f t="shared" si="41"/>
        <v>0.50006275888038165</v>
      </c>
      <c r="AC133" s="131">
        <f t="shared" si="41"/>
        <v>0.75003137944019083</v>
      </c>
      <c r="AD133" s="131">
        <f t="shared" si="41"/>
        <v>0</v>
      </c>
      <c r="AE133" s="131">
        <f t="shared" si="41"/>
        <v>0</v>
      </c>
      <c r="AF133" s="131">
        <f t="shared" si="41"/>
        <v>0</v>
      </c>
      <c r="AG133" s="132">
        <f t="shared" si="43"/>
        <v>0.22918497134011132</v>
      </c>
      <c r="AH133" s="105"/>
      <c r="AM133" s="103">
        <v>1</v>
      </c>
      <c r="AN133" s="105">
        <f>+AG133*AM133</f>
        <v>0.22918497134011132</v>
      </c>
    </row>
    <row r="134" spans="1:40" outlineLevel="1" x14ac:dyDescent="0.25">
      <c r="A134" s="103" t="str">
        <f t="shared" si="42"/>
        <v>MURREYSCOMMERCIALF2YD1W</v>
      </c>
      <c r="B134" s="103" t="s">
        <v>298</v>
      </c>
      <c r="C134" s="103" t="s">
        <v>299</v>
      </c>
      <c r="D134" s="127">
        <v>178.48</v>
      </c>
      <c r="E134" s="127">
        <v>182.16</v>
      </c>
      <c r="F134" s="127">
        <v>186.84</v>
      </c>
      <c r="G134" s="128">
        <v>41</v>
      </c>
      <c r="H134" s="129">
        <v>4436.3999999999996</v>
      </c>
      <c r="I134" s="129">
        <v>4343.9799999999996</v>
      </c>
      <c r="J134" s="129">
        <v>4624.29</v>
      </c>
      <c r="K134" s="129">
        <v>4203.8999999999996</v>
      </c>
      <c r="L134" s="129">
        <v>4157.1900000000005</v>
      </c>
      <c r="M134" s="129">
        <v>4437.45</v>
      </c>
      <c r="N134" s="129">
        <v>4390.74</v>
      </c>
      <c r="O134" s="129">
        <v>4110.4799999999996</v>
      </c>
      <c r="P134" s="129">
        <v>4157.1900000000005</v>
      </c>
      <c r="Q134" s="129">
        <v>4399.43</v>
      </c>
      <c r="R134" s="129">
        <v>4205.33</v>
      </c>
      <c r="S134" s="129">
        <v>4159.13</v>
      </c>
      <c r="T134" s="130">
        <f t="shared" si="38"/>
        <v>51625.510000000009</v>
      </c>
      <c r="U134" s="131">
        <f t="shared" si="39"/>
        <v>24.856566562079784</v>
      </c>
      <c r="V134" s="131">
        <f t="shared" si="40"/>
        <v>23.847057531840139</v>
      </c>
      <c r="W134" s="131">
        <f t="shared" si="41"/>
        <v>24.75</v>
      </c>
      <c r="X134" s="131">
        <f t="shared" si="41"/>
        <v>22.499999999999996</v>
      </c>
      <c r="Y134" s="131">
        <f t="shared" si="41"/>
        <v>22.250000000000004</v>
      </c>
      <c r="Z134" s="131">
        <f t="shared" si="41"/>
        <v>23.75</v>
      </c>
      <c r="AA134" s="131">
        <f t="shared" si="41"/>
        <v>23.5</v>
      </c>
      <c r="AB134" s="131">
        <f t="shared" si="41"/>
        <v>21.999999999999996</v>
      </c>
      <c r="AC134" s="131">
        <f t="shared" si="41"/>
        <v>22.250000000000004</v>
      </c>
      <c r="AD134" s="131">
        <f t="shared" si="41"/>
        <v>23.546510383215587</v>
      </c>
      <c r="AE134" s="131">
        <f t="shared" si="41"/>
        <v>22.507653607364588</v>
      </c>
      <c r="AF134" s="131">
        <f t="shared" si="41"/>
        <v>22.260383215585527</v>
      </c>
      <c r="AG134" s="132">
        <f t="shared" si="43"/>
        <v>23.1681809416738</v>
      </c>
      <c r="AH134" s="105"/>
      <c r="AM134" s="103">
        <v>1</v>
      </c>
      <c r="AN134" s="105">
        <f>+AG134*AM134</f>
        <v>23.1681809416738</v>
      </c>
    </row>
    <row r="135" spans="1:40" outlineLevel="1" x14ac:dyDescent="0.25">
      <c r="A135" s="103" t="str">
        <f t="shared" si="42"/>
        <v>MURREYSCOMMERCIALR2YD1W</v>
      </c>
      <c r="B135" s="103" t="s">
        <v>300</v>
      </c>
      <c r="C135" s="103" t="s">
        <v>301</v>
      </c>
      <c r="D135" s="127">
        <v>178.48</v>
      </c>
      <c r="E135" s="127">
        <v>182.16</v>
      </c>
      <c r="F135" s="127">
        <v>186.84</v>
      </c>
      <c r="G135" s="128">
        <v>41</v>
      </c>
      <c r="H135" s="129">
        <v>82517.05</v>
      </c>
      <c r="I135" s="129">
        <v>81971.739999999991</v>
      </c>
      <c r="J135" s="129">
        <v>83420.87999999999</v>
      </c>
      <c r="K135" s="129">
        <v>84049.98000000001</v>
      </c>
      <c r="L135" s="129">
        <v>87385.06</v>
      </c>
      <c r="M135" s="129">
        <v>90477.26999999999</v>
      </c>
      <c r="N135" s="129">
        <v>90527.2</v>
      </c>
      <c r="O135" s="129">
        <v>91047.13</v>
      </c>
      <c r="P135" s="129">
        <v>89257.029999999984</v>
      </c>
      <c r="Q135" s="129">
        <v>83653.91</v>
      </c>
      <c r="R135" s="129">
        <v>82027.210000000006</v>
      </c>
      <c r="S135" s="129">
        <v>81676.010000000009</v>
      </c>
      <c r="T135" s="130">
        <f>+SUM(H135:S135)</f>
        <v>1028010.47</v>
      </c>
      <c r="U135" s="131">
        <f t="shared" si="39"/>
        <v>462.33219408337072</v>
      </c>
      <c r="V135" s="131">
        <f t="shared" si="40"/>
        <v>449.99857268335523</v>
      </c>
      <c r="W135" s="131">
        <f t="shared" si="41"/>
        <v>446.48298008991645</v>
      </c>
      <c r="X135" s="131">
        <f t="shared" si="41"/>
        <v>449.85003211303797</v>
      </c>
      <c r="Y135" s="131">
        <f t="shared" si="41"/>
        <v>467.69995718261612</v>
      </c>
      <c r="Z135" s="131">
        <f t="shared" si="41"/>
        <v>484.24999999999994</v>
      </c>
      <c r="AA135" s="131">
        <f t="shared" si="41"/>
        <v>484.51723399700273</v>
      </c>
      <c r="AB135" s="131">
        <f t="shared" ref="AB135:AF185" si="45">+IFERROR(O135/$F135,0)</f>
        <v>487.29998929565403</v>
      </c>
      <c r="AC135" s="131">
        <f t="shared" si="45"/>
        <v>477.71906444016264</v>
      </c>
      <c r="AD135" s="131">
        <f t="shared" si="45"/>
        <v>447.73019695996578</v>
      </c>
      <c r="AE135" s="131">
        <f t="shared" si="45"/>
        <v>439.02381716977095</v>
      </c>
      <c r="AF135" s="131">
        <f t="shared" si="45"/>
        <v>437.14413401841153</v>
      </c>
      <c r="AG135" s="132">
        <f t="shared" si="43"/>
        <v>461.17068100277203</v>
      </c>
      <c r="AH135" s="105"/>
      <c r="AM135" s="103">
        <v>1</v>
      </c>
      <c r="AN135" s="105">
        <f>+AG135*AM135</f>
        <v>461.17068100277203</v>
      </c>
    </row>
    <row r="136" spans="1:40" outlineLevel="1" x14ac:dyDescent="0.25">
      <c r="A136" s="103" t="str">
        <f t="shared" si="42"/>
        <v>MURREYSCOMMERCIALF2YD2W</v>
      </c>
      <c r="B136" s="103" t="s">
        <v>302</v>
      </c>
      <c r="C136" s="103" t="s">
        <v>303</v>
      </c>
      <c r="D136" s="127">
        <v>356.97</v>
      </c>
      <c r="E136" s="127">
        <v>364.33</v>
      </c>
      <c r="F136" s="127">
        <v>373.68</v>
      </c>
      <c r="G136" s="128">
        <v>41</v>
      </c>
      <c r="H136" s="129">
        <v>785.61</v>
      </c>
      <c r="I136" s="129">
        <v>1109.0999999999999</v>
      </c>
      <c r="J136" s="129">
        <v>1121.04</v>
      </c>
      <c r="K136" s="129">
        <v>1494.72</v>
      </c>
      <c r="L136" s="129">
        <v>1494.72</v>
      </c>
      <c r="M136" s="129">
        <v>1494.72</v>
      </c>
      <c r="N136" s="129">
        <v>1868.4</v>
      </c>
      <c r="O136" s="129">
        <v>1868.4</v>
      </c>
      <c r="P136" s="129">
        <v>1494.72</v>
      </c>
      <c r="Q136" s="129">
        <v>1026.94</v>
      </c>
      <c r="R136" s="129">
        <v>739.4</v>
      </c>
      <c r="S136" s="129">
        <v>739.4</v>
      </c>
      <c r="T136" s="130">
        <f t="shared" si="38"/>
        <v>15237.17</v>
      </c>
      <c r="U136" s="131">
        <f t="shared" si="39"/>
        <v>2.2007731742163203</v>
      </c>
      <c r="V136" s="131">
        <f t="shared" si="40"/>
        <v>3.0442181538714901</v>
      </c>
      <c r="W136" s="131">
        <f t="shared" ref="W136:AA167" si="46">+IFERROR(J136/$F136,0)</f>
        <v>3</v>
      </c>
      <c r="X136" s="131">
        <f t="shared" si="46"/>
        <v>4</v>
      </c>
      <c r="Y136" s="131">
        <f t="shared" si="46"/>
        <v>4</v>
      </c>
      <c r="Z136" s="131">
        <f t="shared" si="46"/>
        <v>4</v>
      </c>
      <c r="AA136" s="131">
        <f t="shared" si="46"/>
        <v>5</v>
      </c>
      <c r="AB136" s="131">
        <f t="shared" si="45"/>
        <v>5</v>
      </c>
      <c r="AC136" s="131">
        <f t="shared" si="45"/>
        <v>4</v>
      </c>
      <c r="AD136" s="131">
        <f t="shared" si="45"/>
        <v>2.7481802611860418</v>
      </c>
      <c r="AE136" s="131">
        <f t="shared" si="45"/>
        <v>1.9786983515307213</v>
      </c>
      <c r="AF136" s="131">
        <f t="shared" si="45"/>
        <v>1.9786983515307213</v>
      </c>
      <c r="AG136" s="132">
        <f t="shared" si="43"/>
        <v>3.4125473576946082</v>
      </c>
      <c r="AH136" s="105"/>
      <c r="AM136" s="103">
        <v>1</v>
      </c>
      <c r="AN136" s="105">
        <f>+AG136*AM136</f>
        <v>3.4125473576946082</v>
      </c>
    </row>
    <row r="137" spans="1:40" outlineLevel="1" x14ac:dyDescent="0.25">
      <c r="A137" s="103" t="str">
        <f t="shared" si="42"/>
        <v>MURREYSCOMMERCIALR2YD2W</v>
      </c>
      <c r="B137" s="103" t="s">
        <v>304</v>
      </c>
      <c r="C137" s="103" t="s">
        <v>305</v>
      </c>
      <c r="D137" s="127">
        <v>356.97</v>
      </c>
      <c r="E137" s="127">
        <v>364.33</v>
      </c>
      <c r="F137" s="127">
        <v>373.68</v>
      </c>
      <c r="G137" s="128">
        <v>41</v>
      </c>
      <c r="H137" s="129">
        <v>40944.28</v>
      </c>
      <c r="I137" s="129">
        <v>39958.410000000003</v>
      </c>
      <c r="J137" s="129">
        <v>40646.769999999997</v>
      </c>
      <c r="K137" s="129">
        <v>40881.629999999997</v>
      </c>
      <c r="L137" s="129">
        <v>40824.54</v>
      </c>
      <c r="M137" s="129">
        <v>40357.440000000002</v>
      </c>
      <c r="N137" s="129">
        <v>39874.770000000004</v>
      </c>
      <c r="O137" s="129">
        <v>41395.440000000002</v>
      </c>
      <c r="P137" s="129">
        <v>41914.44</v>
      </c>
      <c r="Q137" s="129">
        <v>39927.61</v>
      </c>
      <c r="R137" s="129">
        <v>40528.369999999995</v>
      </c>
      <c r="S137" s="129">
        <v>40821.049999999996</v>
      </c>
      <c r="T137" s="130">
        <f>+SUM(H137:S137)</f>
        <v>488074.75</v>
      </c>
      <c r="U137" s="131">
        <f t="shared" si="39"/>
        <v>114.69949855730172</v>
      </c>
      <c r="V137" s="131">
        <f t="shared" si="40"/>
        <v>109.67641972936624</v>
      </c>
      <c r="W137" s="131">
        <f t="shared" si="46"/>
        <v>108.77427210447441</v>
      </c>
      <c r="X137" s="131">
        <f t="shared" si="46"/>
        <v>109.40277777777777</v>
      </c>
      <c r="Y137" s="131">
        <f t="shared" si="46"/>
        <v>109.25</v>
      </c>
      <c r="Z137" s="131">
        <f t="shared" si="46"/>
        <v>108</v>
      </c>
      <c r="AA137" s="131">
        <f t="shared" si="46"/>
        <v>106.70833333333334</v>
      </c>
      <c r="AB137" s="131">
        <f t="shared" si="45"/>
        <v>110.77777777777779</v>
      </c>
      <c r="AC137" s="131">
        <f t="shared" si="45"/>
        <v>112.16666666666667</v>
      </c>
      <c r="AD137" s="131">
        <f t="shared" si="45"/>
        <v>106.84973774352387</v>
      </c>
      <c r="AE137" s="131">
        <f t="shared" si="45"/>
        <v>108.45742346392635</v>
      </c>
      <c r="AF137" s="131">
        <f t="shared" si="45"/>
        <v>109.240660458146</v>
      </c>
      <c r="AG137" s="132">
        <f t="shared" si="43"/>
        <v>109.50029730102453</v>
      </c>
      <c r="AH137" s="105"/>
      <c r="AM137" s="103">
        <v>1</v>
      </c>
      <c r="AN137" s="105">
        <f>+AG137*AM137</f>
        <v>109.50029730102453</v>
      </c>
    </row>
    <row r="138" spans="1:40" outlineLevel="1" x14ac:dyDescent="0.25">
      <c r="A138" s="103" t="str">
        <f t="shared" si="42"/>
        <v>MURREYSCOMMERCIALF2YD3W</v>
      </c>
      <c r="B138" s="103" t="s">
        <v>306</v>
      </c>
      <c r="C138" s="103" t="s">
        <v>307</v>
      </c>
      <c r="D138" s="127">
        <v>535.45000000000005</v>
      </c>
      <c r="E138" s="127">
        <v>546.49</v>
      </c>
      <c r="F138" s="127">
        <v>560.52</v>
      </c>
      <c r="G138" s="128">
        <v>41</v>
      </c>
      <c r="H138" s="129">
        <v>1109.08</v>
      </c>
      <c r="I138" s="129">
        <v>1109.08</v>
      </c>
      <c r="J138" s="129">
        <v>1121.04</v>
      </c>
      <c r="K138" s="129">
        <v>1121.04</v>
      </c>
      <c r="L138" s="129">
        <v>1121.04</v>
      </c>
      <c r="M138" s="129">
        <v>1121.04</v>
      </c>
      <c r="N138" s="129">
        <v>1121.04</v>
      </c>
      <c r="O138" s="129">
        <v>1121.04</v>
      </c>
      <c r="P138" s="129">
        <v>1121.04</v>
      </c>
      <c r="Q138" s="129">
        <v>1109.08</v>
      </c>
      <c r="R138" s="129">
        <v>1109.08</v>
      </c>
      <c r="S138" s="129">
        <v>1109.08</v>
      </c>
      <c r="T138" s="130">
        <f t="shared" si="38"/>
        <v>13392.679999999998</v>
      </c>
      <c r="U138" s="131">
        <f t="shared" si="39"/>
        <v>2.071304510225044</v>
      </c>
      <c r="V138" s="131">
        <f t="shared" si="40"/>
        <v>2.0294607403612139</v>
      </c>
      <c r="W138" s="131">
        <f t="shared" si="46"/>
        <v>2</v>
      </c>
      <c r="X138" s="131">
        <f t="shared" si="46"/>
        <v>2</v>
      </c>
      <c r="Y138" s="131">
        <f t="shared" si="46"/>
        <v>2</v>
      </c>
      <c r="Z138" s="131">
        <f t="shared" si="46"/>
        <v>2</v>
      </c>
      <c r="AA138" s="131">
        <f t="shared" si="46"/>
        <v>2</v>
      </c>
      <c r="AB138" s="131">
        <f t="shared" si="45"/>
        <v>2</v>
      </c>
      <c r="AC138" s="131">
        <f t="shared" si="45"/>
        <v>2</v>
      </c>
      <c r="AD138" s="131">
        <f t="shared" si="45"/>
        <v>1.9786626703775065</v>
      </c>
      <c r="AE138" s="131">
        <f t="shared" si="45"/>
        <v>1.9786626703775065</v>
      </c>
      <c r="AF138" s="131">
        <f t="shared" si="45"/>
        <v>1.9786626703775065</v>
      </c>
      <c r="AG138" s="132">
        <f t="shared" si="43"/>
        <v>2.0030627718098981</v>
      </c>
      <c r="AH138" s="105"/>
      <c r="AM138" s="103">
        <v>1</v>
      </c>
      <c r="AN138" s="105">
        <f>+AG138*AM138</f>
        <v>2.0030627718098981</v>
      </c>
    </row>
    <row r="139" spans="1:40" outlineLevel="1" x14ac:dyDescent="0.25">
      <c r="A139" s="103" t="str">
        <f t="shared" si="42"/>
        <v>MURREYSCOMMERCIALR2YD3W</v>
      </c>
      <c r="B139" s="103" t="s">
        <v>308</v>
      </c>
      <c r="C139" s="103" t="s">
        <v>309</v>
      </c>
      <c r="D139" s="127">
        <v>535.45000000000005</v>
      </c>
      <c r="E139" s="127">
        <v>546.49</v>
      </c>
      <c r="F139" s="127">
        <v>560.52</v>
      </c>
      <c r="G139" s="128">
        <v>41</v>
      </c>
      <c r="H139" s="129">
        <v>14510.46</v>
      </c>
      <c r="I139" s="129">
        <v>15989.239999999998</v>
      </c>
      <c r="J139" s="129">
        <v>16815.599999999999</v>
      </c>
      <c r="K139" s="129">
        <v>17160.54</v>
      </c>
      <c r="L139" s="129">
        <v>16815.599999999999</v>
      </c>
      <c r="M139" s="129">
        <v>16815.599999999999</v>
      </c>
      <c r="N139" s="129">
        <v>17077.18</v>
      </c>
      <c r="O139" s="129">
        <v>17376.12</v>
      </c>
      <c r="P139" s="129">
        <v>17268.330000000002</v>
      </c>
      <c r="Q139" s="129">
        <v>16081.66</v>
      </c>
      <c r="R139" s="129">
        <v>14972.579999999998</v>
      </c>
      <c r="S139" s="129">
        <v>14464.249999999998</v>
      </c>
      <c r="T139" s="130">
        <f>+SUM(H139:S139)</f>
        <v>195347.15999999997</v>
      </c>
      <c r="U139" s="131">
        <f t="shared" si="39"/>
        <v>27.099561116817625</v>
      </c>
      <c r="V139" s="131">
        <f t="shared" si="40"/>
        <v>29.258065106406335</v>
      </c>
      <c r="W139" s="131">
        <f t="shared" si="46"/>
        <v>30</v>
      </c>
      <c r="X139" s="131">
        <f t="shared" si="46"/>
        <v>30.615392849496899</v>
      </c>
      <c r="Y139" s="131">
        <f t="shared" si="46"/>
        <v>30</v>
      </c>
      <c r="Z139" s="131">
        <f t="shared" si="46"/>
        <v>30</v>
      </c>
      <c r="AA139" s="131">
        <f t="shared" si="46"/>
        <v>30.466673802897311</v>
      </c>
      <c r="AB139" s="131">
        <f t="shared" si="45"/>
        <v>31</v>
      </c>
      <c r="AC139" s="131">
        <f t="shared" si="45"/>
        <v>30.807696424748453</v>
      </c>
      <c r="AD139" s="131">
        <f t="shared" si="45"/>
        <v>28.690608720473847</v>
      </c>
      <c r="AE139" s="131">
        <f t="shared" si="45"/>
        <v>26.711946050096337</v>
      </c>
      <c r="AF139" s="131">
        <f t="shared" si="45"/>
        <v>25.805056019410546</v>
      </c>
      <c r="AG139" s="132">
        <f t="shared" si="43"/>
        <v>29.204583340862275</v>
      </c>
      <c r="AH139" s="105"/>
      <c r="AM139" s="103">
        <v>1</v>
      </c>
      <c r="AN139" s="105">
        <f>+AG139*AM139</f>
        <v>29.204583340862275</v>
      </c>
    </row>
    <row r="140" spans="1:40" outlineLevel="1" x14ac:dyDescent="0.25">
      <c r="A140" s="103" t="str">
        <f t="shared" si="42"/>
        <v>MURREYSCOMMERCIALR2YD4W</v>
      </c>
      <c r="B140" s="103" t="s">
        <v>310</v>
      </c>
      <c r="C140" s="103" t="s">
        <v>311</v>
      </c>
      <c r="D140" s="127">
        <v>713.93</v>
      </c>
      <c r="E140" s="127">
        <v>728.65</v>
      </c>
      <c r="F140" s="127">
        <v>747.36</v>
      </c>
      <c r="G140" s="128">
        <v>41</v>
      </c>
      <c r="H140" s="129">
        <v>2218.17</v>
      </c>
      <c r="I140" s="129">
        <v>913.37</v>
      </c>
      <c r="J140" s="129">
        <v>-233.33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739.39</v>
      </c>
      <c r="R140" s="129">
        <v>2218.17</v>
      </c>
      <c r="S140" s="129">
        <v>2218.17</v>
      </c>
      <c r="T140" s="130">
        <f>+SUM(H140:S140)</f>
        <v>8073.9400000000005</v>
      </c>
      <c r="U140" s="131">
        <f t="shared" si="39"/>
        <v>3.1069852786687773</v>
      </c>
      <c r="V140" s="131">
        <f t="shared" si="40"/>
        <v>1.2535099155973375</v>
      </c>
      <c r="W140" s="131">
        <f t="shared" si="46"/>
        <v>-0.31220563048597733</v>
      </c>
      <c r="X140" s="131">
        <f t="shared" si="46"/>
        <v>0</v>
      </c>
      <c r="Y140" s="131">
        <f t="shared" si="46"/>
        <v>0</v>
      </c>
      <c r="Z140" s="131">
        <f t="shared" si="46"/>
        <v>0</v>
      </c>
      <c r="AA140" s="131">
        <f t="shared" si="46"/>
        <v>0</v>
      </c>
      <c r="AB140" s="131">
        <f t="shared" si="45"/>
        <v>0</v>
      </c>
      <c r="AC140" s="131">
        <f t="shared" si="45"/>
        <v>0</v>
      </c>
      <c r="AD140" s="131">
        <f t="shared" si="45"/>
        <v>0.98933579533290517</v>
      </c>
      <c r="AE140" s="131">
        <f t="shared" si="45"/>
        <v>2.9680073859987157</v>
      </c>
      <c r="AF140" s="131">
        <f t="shared" si="45"/>
        <v>2.9680073859987157</v>
      </c>
      <c r="AG140" s="132">
        <f t="shared" si="43"/>
        <v>0.91447001092587277</v>
      </c>
      <c r="AH140" s="105"/>
      <c r="AM140" s="103">
        <v>1</v>
      </c>
      <c r="AN140" s="105">
        <f>+AG140*AM140</f>
        <v>0.91447001092587277</v>
      </c>
    </row>
    <row r="141" spans="1:40" outlineLevel="1" x14ac:dyDescent="0.25">
      <c r="A141" s="103" t="str">
        <f t="shared" si="42"/>
        <v>MURREYSCOMMERCIALR2YD5W</v>
      </c>
      <c r="B141" s="103" t="s">
        <v>312</v>
      </c>
      <c r="C141" s="103" t="s">
        <v>313</v>
      </c>
      <c r="D141" s="127">
        <v>892.41</v>
      </c>
      <c r="E141" s="127">
        <v>910.82</v>
      </c>
      <c r="F141" s="127">
        <v>934.2</v>
      </c>
      <c r="G141" s="128">
        <v>41</v>
      </c>
      <c r="H141" s="129">
        <v>2772.7200000000003</v>
      </c>
      <c r="I141" s="129">
        <v>2772.7200000000003</v>
      </c>
      <c r="J141" s="129">
        <v>2802.6000000000004</v>
      </c>
      <c r="K141" s="129">
        <v>2906.4</v>
      </c>
      <c r="L141" s="129">
        <v>3363.12</v>
      </c>
      <c r="M141" s="129">
        <v>2802.6000000000004</v>
      </c>
      <c r="N141" s="129">
        <v>2802.6000000000004</v>
      </c>
      <c r="O141" s="129">
        <v>2802.6000000000004</v>
      </c>
      <c r="P141" s="129">
        <v>2802.6000000000004</v>
      </c>
      <c r="Q141" s="129">
        <v>2772.7200000000003</v>
      </c>
      <c r="R141" s="129">
        <v>2772.7200000000003</v>
      </c>
      <c r="S141" s="129">
        <v>2772.7200000000003</v>
      </c>
      <c r="T141" s="130">
        <f>+SUM(H141:S141)</f>
        <v>34146.120000000003</v>
      </c>
      <c r="U141" s="131">
        <f t="shared" si="39"/>
        <v>3.1070023867953074</v>
      </c>
      <c r="V141" s="131">
        <f t="shared" si="40"/>
        <v>3.0442019279330714</v>
      </c>
      <c r="W141" s="131">
        <f t="shared" si="46"/>
        <v>3.0000000000000004</v>
      </c>
      <c r="X141" s="131">
        <f t="shared" si="46"/>
        <v>3.1111111111111112</v>
      </c>
      <c r="Y141" s="131">
        <f t="shared" si="46"/>
        <v>3.5999999999999996</v>
      </c>
      <c r="Z141" s="131">
        <f t="shared" si="46"/>
        <v>3.0000000000000004</v>
      </c>
      <c r="AA141" s="131">
        <f t="shared" si="46"/>
        <v>3.0000000000000004</v>
      </c>
      <c r="AB141" s="131">
        <f t="shared" si="45"/>
        <v>3.0000000000000004</v>
      </c>
      <c r="AC141" s="131">
        <f t="shared" si="45"/>
        <v>3.0000000000000004</v>
      </c>
      <c r="AD141" s="131">
        <f t="shared" si="45"/>
        <v>2.9680154142581889</v>
      </c>
      <c r="AE141" s="131">
        <f t="shared" si="45"/>
        <v>2.9680154142581889</v>
      </c>
      <c r="AF141" s="131">
        <f t="shared" si="45"/>
        <v>2.9680154142581889</v>
      </c>
      <c r="AG141" s="132">
        <f t="shared" si="43"/>
        <v>3.0638634723845048</v>
      </c>
      <c r="AH141" s="105"/>
      <c r="AM141" s="103">
        <v>1</v>
      </c>
      <c r="AN141" s="105">
        <f>+AG141*AM141</f>
        <v>3.0638634723845048</v>
      </c>
    </row>
    <row r="142" spans="1:40" outlineLevel="1" x14ac:dyDescent="0.25">
      <c r="A142" s="103" t="str">
        <f t="shared" si="42"/>
        <v>MURREYSCOMMERCIALR2YDEOW</v>
      </c>
      <c r="B142" s="103" t="s">
        <v>314</v>
      </c>
      <c r="C142" s="103" t="s">
        <v>315</v>
      </c>
      <c r="D142" s="127">
        <v>0</v>
      </c>
      <c r="E142" s="127">
        <v>0</v>
      </c>
      <c r="F142" s="127">
        <v>0</v>
      </c>
      <c r="G142" s="128"/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30">
        <f>+SUM(H142:S142)</f>
        <v>0</v>
      </c>
      <c r="U142" s="131">
        <f t="shared" si="39"/>
        <v>0</v>
      </c>
      <c r="V142" s="131">
        <f t="shared" si="40"/>
        <v>0</v>
      </c>
      <c r="W142" s="131">
        <f t="shared" si="46"/>
        <v>0</v>
      </c>
      <c r="X142" s="131">
        <f t="shared" si="46"/>
        <v>0</v>
      </c>
      <c r="Y142" s="131">
        <f t="shared" si="46"/>
        <v>0</v>
      </c>
      <c r="Z142" s="131">
        <f t="shared" si="46"/>
        <v>0</v>
      </c>
      <c r="AA142" s="131">
        <f t="shared" si="46"/>
        <v>0</v>
      </c>
      <c r="AB142" s="131">
        <f t="shared" si="45"/>
        <v>0</v>
      </c>
      <c r="AC142" s="131">
        <f t="shared" si="45"/>
        <v>0</v>
      </c>
      <c r="AD142" s="131">
        <f t="shared" si="45"/>
        <v>0</v>
      </c>
      <c r="AE142" s="131">
        <f t="shared" si="45"/>
        <v>0</v>
      </c>
      <c r="AF142" s="131">
        <f t="shared" si="45"/>
        <v>0</v>
      </c>
      <c r="AG142" s="132">
        <f t="shared" si="43"/>
        <v>0</v>
      </c>
      <c r="AH142" s="105"/>
      <c r="AM142" s="103">
        <v>1</v>
      </c>
      <c r="AN142" s="105">
        <f>+AG142*AM142</f>
        <v>0</v>
      </c>
    </row>
    <row r="143" spans="1:40" outlineLevel="1" x14ac:dyDescent="0.25">
      <c r="A143" s="103" t="str">
        <f t="shared" si="42"/>
        <v>MURREYSCOMMERCIALR2YDTPU</v>
      </c>
      <c r="B143" s="103" t="s">
        <v>316</v>
      </c>
      <c r="C143" s="103" t="s">
        <v>317</v>
      </c>
      <c r="D143" s="127">
        <v>187.97</v>
      </c>
      <c r="E143" s="127">
        <f>+F143/4.33</f>
        <v>45.390300230946877</v>
      </c>
      <c r="F143" s="127">
        <v>196.54</v>
      </c>
      <c r="G143" s="128">
        <v>41</v>
      </c>
      <c r="H143" s="129">
        <v>2286.02</v>
      </c>
      <c r="I143" s="129">
        <v>1799.6299999999999</v>
      </c>
      <c r="J143" s="129">
        <v>1568.9</v>
      </c>
      <c r="K143" s="129">
        <v>1818.06</v>
      </c>
      <c r="L143" s="129">
        <v>2987.47</v>
      </c>
      <c r="M143" s="129">
        <v>2044.12</v>
      </c>
      <c r="N143" s="129">
        <v>3068.95</v>
      </c>
      <c r="O143" s="129">
        <v>3645.8900000000003</v>
      </c>
      <c r="P143" s="129">
        <v>2653.37</v>
      </c>
      <c r="Q143" s="129">
        <v>1605.08</v>
      </c>
      <c r="R143" s="129">
        <v>1066.7</v>
      </c>
      <c r="S143" s="129">
        <v>1507.81</v>
      </c>
      <c r="T143" s="130">
        <f>+SUM(H143:S143)</f>
        <v>26052</v>
      </c>
      <c r="U143" s="131">
        <f t="shared" si="39"/>
        <v>12.161621535351387</v>
      </c>
      <c r="V143" s="131">
        <f t="shared" si="40"/>
        <v>39.647898137783656</v>
      </c>
      <c r="W143" s="131">
        <f t="shared" si="46"/>
        <v>7.9825989620433511</v>
      </c>
      <c r="X143" s="131">
        <f t="shared" si="46"/>
        <v>9.2503307214816317</v>
      </c>
      <c r="Y143" s="131">
        <f t="shared" si="46"/>
        <v>15.200315457413248</v>
      </c>
      <c r="Z143" s="131">
        <f t="shared" si="46"/>
        <v>10.400529154370611</v>
      </c>
      <c r="AA143" s="131">
        <f t="shared" si="46"/>
        <v>15.614887554696244</v>
      </c>
      <c r="AB143" s="131">
        <f t="shared" si="45"/>
        <v>18.55037142566399</v>
      </c>
      <c r="AC143" s="131">
        <f t="shared" si="45"/>
        <v>13.500407041823548</v>
      </c>
      <c r="AD143" s="131">
        <f t="shared" si="45"/>
        <v>8.1666836267426479</v>
      </c>
      <c r="AE143" s="131">
        <f t="shared" si="45"/>
        <v>5.4273939147247381</v>
      </c>
      <c r="AF143" s="131">
        <f t="shared" si="45"/>
        <v>7.6717716495369901</v>
      </c>
      <c r="AG143" s="132">
        <f t="shared" si="43"/>
        <v>13.631234098469337</v>
      </c>
      <c r="AH143" s="105"/>
      <c r="AM143" s="103">
        <v>1</v>
      </c>
      <c r="AN143" s="105">
        <f>+AG143*AM143</f>
        <v>13.631234098469337</v>
      </c>
    </row>
    <row r="144" spans="1:40" outlineLevel="1" x14ac:dyDescent="0.25">
      <c r="A144" s="103" t="str">
        <f t="shared" si="42"/>
        <v>MURREYSCOMMERCIALF4YD1W</v>
      </c>
      <c r="B144" s="103" t="s">
        <v>318</v>
      </c>
      <c r="C144" s="103" t="s">
        <v>319</v>
      </c>
      <c r="D144" s="127">
        <v>335.36</v>
      </c>
      <c r="E144" s="127">
        <v>342.29</v>
      </c>
      <c r="F144" s="127">
        <v>351.16</v>
      </c>
      <c r="G144" s="128">
        <v>41</v>
      </c>
      <c r="H144" s="129">
        <v>62523</v>
      </c>
      <c r="I144" s="129">
        <v>62106.18</v>
      </c>
      <c r="J144" s="129">
        <v>62383.570000000007</v>
      </c>
      <c r="K144" s="129">
        <v>62857.64</v>
      </c>
      <c r="L144" s="129">
        <v>61628.58</v>
      </c>
      <c r="M144" s="129">
        <v>61101.84</v>
      </c>
      <c r="N144" s="129">
        <v>60926.259999999995</v>
      </c>
      <c r="O144" s="129">
        <v>61101.84</v>
      </c>
      <c r="P144" s="129">
        <v>61716.369999999995</v>
      </c>
      <c r="Q144" s="129">
        <v>62609.850000000006</v>
      </c>
      <c r="R144" s="129">
        <v>61915.140000000014</v>
      </c>
      <c r="S144" s="129">
        <v>61828.31</v>
      </c>
      <c r="T144" s="130">
        <f t="shared" si="38"/>
        <v>742698.58000000007</v>
      </c>
      <c r="U144" s="131">
        <f t="shared" si="39"/>
        <v>186.43547232824426</v>
      </c>
      <c r="V144" s="131">
        <f t="shared" si="40"/>
        <v>181.44316223085687</v>
      </c>
      <c r="W144" s="131">
        <f t="shared" si="46"/>
        <v>177.64998860918101</v>
      </c>
      <c r="X144" s="131">
        <f t="shared" si="46"/>
        <v>178.99999999999997</v>
      </c>
      <c r="Y144" s="131">
        <f t="shared" si="46"/>
        <v>175.5</v>
      </c>
      <c r="Z144" s="131">
        <f t="shared" si="46"/>
        <v>173.99999999999997</v>
      </c>
      <c r="AA144" s="131">
        <f t="shared" si="46"/>
        <v>173.49999999999997</v>
      </c>
      <c r="AB144" s="131">
        <f t="shared" si="45"/>
        <v>173.99999999999997</v>
      </c>
      <c r="AC144" s="131">
        <f t="shared" si="45"/>
        <v>175.74999999999997</v>
      </c>
      <c r="AD144" s="131">
        <f t="shared" si="45"/>
        <v>178.29436724000456</v>
      </c>
      <c r="AE144" s="131">
        <f t="shared" si="45"/>
        <v>176.31603827315186</v>
      </c>
      <c r="AF144" s="131">
        <f t="shared" si="45"/>
        <v>176.0687720697118</v>
      </c>
      <c r="AG144" s="132">
        <f t="shared" si="43"/>
        <v>177.32981672926255</v>
      </c>
      <c r="AH144" s="105"/>
      <c r="AM144" s="103">
        <v>1</v>
      </c>
      <c r="AN144" s="105">
        <f>+AG144*AM144</f>
        <v>177.32981672926255</v>
      </c>
    </row>
    <row r="145" spans="1:40" outlineLevel="1" x14ac:dyDescent="0.25">
      <c r="A145" s="103" t="str">
        <f t="shared" si="42"/>
        <v>MURREYSCOMMERCIALF4YD2W</v>
      </c>
      <c r="B145" s="103" t="s">
        <v>320</v>
      </c>
      <c r="C145" s="103" t="s">
        <v>321</v>
      </c>
      <c r="D145" s="127">
        <v>670.72</v>
      </c>
      <c r="E145" s="127">
        <v>684.57</v>
      </c>
      <c r="F145" s="127">
        <v>702.33</v>
      </c>
      <c r="G145" s="128">
        <v>41</v>
      </c>
      <c r="H145" s="129">
        <v>20841.300000000003</v>
      </c>
      <c r="I145" s="129">
        <v>20543.57</v>
      </c>
      <c r="J145" s="129">
        <v>21453.31</v>
      </c>
      <c r="K145" s="129">
        <v>21596.65</v>
      </c>
      <c r="L145" s="129">
        <v>21284.5</v>
      </c>
      <c r="M145" s="129">
        <v>21069.9</v>
      </c>
      <c r="N145" s="129">
        <v>21069.9</v>
      </c>
      <c r="O145" s="129">
        <v>21069.9</v>
      </c>
      <c r="P145" s="129">
        <v>21069.9</v>
      </c>
      <c r="Q145" s="129">
        <v>21536.010000000002</v>
      </c>
      <c r="R145" s="129">
        <v>21188.660000000003</v>
      </c>
      <c r="S145" s="129">
        <v>21536.010000000002</v>
      </c>
      <c r="T145" s="130">
        <f t="shared" si="38"/>
        <v>254259.61000000002</v>
      </c>
      <c r="U145" s="131">
        <f t="shared" si="39"/>
        <v>31.073026001908399</v>
      </c>
      <c r="V145" s="131">
        <f t="shared" si="40"/>
        <v>30.009451188337202</v>
      </c>
      <c r="W145" s="131">
        <f t="shared" si="46"/>
        <v>30.545911466119914</v>
      </c>
      <c r="X145" s="131">
        <f t="shared" si="46"/>
        <v>30.750003559580254</v>
      </c>
      <c r="Y145" s="131">
        <f t="shared" si="46"/>
        <v>30.305554369028801</v>
      </c>
      <c r="Z145" s="131">
        <f t="shared" si="46"/>
        <v>30</v>
      </c>
      <c r="AA145" s="131">
        <f t="shared" si="46"/>
        <v>30</v>
      </c>
      <c r="AB145" s="131">
        <f t="shared" si="45"/>
        <v>30</v>
      </c>
      <c r="AC145" s="131">
        <f t="shared" si="45"/>
        <v>30</v>
      </c>
      <c r="AD145" s="131">
        <f t="shared" si="45"/>
        <v>30.663662380932042</v>
      </c>
      <c r="AE145" s="131">
        <f t="shared" si="45"/>
        <v>30.169094300400101</v>
      </c>
      <c r="AF145" s="131">
        <f t="shared" si="45"/>
        <v>30.663662380932042</v>
      </c>
      <c r="AG145" s="132">
        <f t="shared" si="43"/>
        <v>30.348363803936568</v>
      </c>
      <c r="AH145" s="105"/>
      <c r="AM145" s="103">
        <v>1</v>
      </c>
      <c r="AN145" s="105">
        <f>+AG145*AM145</f>
        <v>30.348363803936568</v>
      </c>
    </row>
    <row r="146" spans="1:40" outlineLevel="1" x14ac:dyDescent="0.25">
      <c r="A146" s="103" t="str">
        <f t="shared" si="42"/>
        <v>MURREYSCOMMERCIALF4YD3W</v>
      </c>
      <c r="B146" s="103" t="s">
        <v>322</v>
      </c>
      <c r="C146" s="103" t="s">
        <v>323</v>
      </c>
      <c r="D146" s="127">
        <v>1006.08</v>
      </c>
      <c r="E146" s="127">
        <v>1026.8599999999999</v>
      </c>
      <c r="F146" s="127">
        <v>1053.49</v>
      </c>
      <c r="G146" s="128">
        <v>41</v>
      </c>
      <c r="H146" s="129">
        <v>5210.3</v>
      </c>
      <c r="I146" s="129">
        <v>4168.24</v>
      </c>
      <c r="J146" s="129">
        <v>4213.9599999999991</v>
      </c>
      <c r="K146" s="129">
        <v>4213.9599999999991</v>
      </c>
      <c r="L146" s="129">
        <v>4213.9599999999991</v>
      </c>
      <c r="M146" s="129">
        <v>3160.47</v>
      </c>
      <c r="N146" s="129">
        <v>4213.9599999999991</v>
      </c>
      <c r="O146" s="129">
        <v>4213.9599999999991</v>
      </c>
      <c r="P146" s="129">
        <v>4213.9599999999991</v>
      </c>
      <c r="Q146" s="129">
        <v>4168.24</v>
      </c>
      <c r="R146" s="129">
        <v>5210.3</v>
      </c>
      <c r="S146" s="129">
        <v>5210.3</v>
      </c>
      <c r="T146" s="130">
        <f t="shared" si="38"/>
        <v>52411.61</v>
      </c>
      <c r="U146" s="131">
        <f t="shared" si="39"/>
        <v>5.1788128180661577</v>
      </c>
      <c r="V146" s="131">
        <f t="shared" si="40"/>
        <v>4.0592096293555109</v>
      </c>
      <c r="W146" s="131">
        <f t="shared" si="46"/>
        <v>3.9999999999999991</v>
      </c>
      <c r="X146" s="131">
        <f t="shared" si="46"/>
        <v>3.9999999999999991</v>
      </c>
      <c r="Y146" s="131">
        <f t="shared" si="46"/>
        <v>3.9999999999999991</v>
      </c>
      <c r="Z146" s="131">
        <f t="shared" si="46"/>
        <v>3</v>
      </c>
      <c r="AA146" s="131">
        <f t="shared" si="46"/>
        <v>3.9999999999999991</v>
      </c>
      <c r="AB146" s="131">
        <f t="shared" si="45"/>
        <v>3.9999999999999991</v>
      </c>
      <c r="AC146" s="131">
        <f t="shared" si="45"/>
        <v>3.9999999999999991</v>
      </c>
      <c r="AD146" s="131">
        <f t="shared" si="45"/>
        <v>3.9566013915651785</v>
      </c>
      <c r="AE146" s="131">
        <f t="shared" si="45"/>
        <v>4.9457517394564734</v>
      </c>
      <c r="AF146" s="131">
        <f t="shared" si="45"/>
        <v>4.9457517394564734</v>
      </c>
      <c r="AG146" s="132">
        <f t="shared" si="43"/>
        <v>4.1738439431583165</v>
      </c>
      <c r="AH146" s="105"/>
      <c r="AM146" s="103">
        <v>1</v>
      </c>
      <c r="AN146" s="105">
        <f>+AG146*AM146</f>
        <v>4.1738439431583165</v>
      </c>
    </row>
    <row r="147" spans="1:40" outlineLevel="1" x14ac:dyDescent="0.25">
      <c r="A147" s="103" t="str">
        <f t="shared" si="42"/>
        <v>MURREYSCOMMERCIALF4YD4W</v>
      </c>
      <c r="B147" s="103" t="s">
        <v>324</v>
      </c>
      <c r="C147" s="103" t="s">
        <v>325</v>
      </c>
      <c r="D147" s="127">
        <v>1341.43</v>
      </c>
      <c r="E147" s="127">
        <v>1369.15</v>
      </c>
      <c r="F147" s="127">
        <v>1404.65</v>
      </c>
      <c r="G147" s="128">
        <v>41</v>
      </c>
      <c r="H147" s="129">
        <v>1389.41</v>
      </c>
      <c r="I147" s="129">
        <v>1389.41</v>
      </c>
      <c r="J147" s="129">
        <v>1404.65</v>
      </c>
      <c r="K147" s="129">
        <v>1404.65</v>
      </c>
      <c r="L147" s="129">
        <v>1404.65</v>
      </c>
      <c r="M147" s="129">
        <v>1404.65</v>
      </c>
      <c r="N147" s="129">
        <v>1404.65</v>
      </c>
      <c r="O147" s="129">
        <v>1404.65</v>
      </c>
      <c r="P147" s="129">
        <v>1404.65</v>
      </c>
      <c r="Q147" s="129">
        <v>1389.41</v>
      </c>
      <c r="R147" s="129">
        <v>1389.41</v>
      </c>
      <c r="S147" s="129">
        <v>1389.41</v>
      </c>
      <c r="T147" s="130">
        <f t="shared" si="38"/>
        <v>16779.599999999999</v>
      </c>
      <c r="U147" s="131">
        <f t="shared" si="39"/>
        <v>1.0357678000342918</v>
      </c>
      <c r="V147" s="131">
        <f t="shared" si="40"/>
        <v>1.014797502099843</v>
      </c>
      <c r="W147" s="131">
        <f t="shared" si="46"/>
        <v>1</v>
      </c>
      <c r="X147" s="131">
        <f t="shared" si="46"/>
        <v>1</v>
      </c>
      <c r="Y147" s="131">
        <f t="shared" si="46"/>
        <v>1</v>
      </c>
      <c r="Z147" s="131">
        <f t="shared" si="46"/>
        <v>1</v>
      </c>
      <c r="AA147" s="131">
        <f t="shared" si="46"/>
        <v>1</v>
      </c>
      <c r="AB147" s="131">
        <f t="shared" si="45"/>
        <v>1</v>
      </c>
      <c r="AC147" s="131">
        <f t="shared" si="45"/>
        <v>1</v>
      </c>
      <c r="AD147" s="131">
        <f t="shared" si="45"/>
        <v>0.98915032214430643</v>
      </c>
      <c r="AE147" s="131">
        <f t="shared" si="45"/>
        <v>0.98915032214430643</v>
      </c>
      <c r="AF147" s="131">
        <f t="shared" si="45"/>
        <v>0.98915032214430643</v>
      </c>
      <c r="AG147" s="132">
        <f t="shared" si="43"/>
        <v>1.0015013557139212</v>
      </c>
      <c r="AH147" s="105"/>
      <c r="AM147" s="103">
        <v>1</v>
      </c>
      <c r="AN147" s="105">
        <f>+AG147*AM147</f>
        <v>1.0015013557139212</v>
      </c>
    </row>
    <row r="148" spans="1:40" outlineLevel="1" x14ac:dyDescent="0.25">
      <c r="A148" s="103" t="str">
        <f t="shared" si="42"/>
        <v>MURREYSCOMMERCIALF6YD1W</v>
      </c>
      <c r="B148" s="103" t="s">
        <v>326</v>
      </c>
      <c r="C148" s="103" t="s">
        <v>327</v>
      </c>
      <c r="D148" s="127">
        <v>463.44</v>
      </c>
      <c r="E148" s="127">
        <v>473.01</v>
      </c>
      <c r="F148" s="127">
        <v>485.18</v>
      </c>
      <c r="G148" s="128">
        <v>41</v>
      </c>
      <c r="H148" s="129">
        <v>75710.549999999988</v>
      </c>
      <c r="I148" s="129">
        <v>76046.5</v>
      </c>
      <c r="J148" s="129">
        <v>76166.73</v>
      </c>
      <c r="K148" s="129">
        <v>76901.03</v>
      </c>
      <c r="L148" s="129">
        <v>77167.920000000013</v>
      </c>
      <c r="M148" s="129">
        <v>76779.75</v>
      </c>
      <c r="N148" s="129">
        <v>76852.509999999995</v>
      </c>
      <c r="O148" s="129">
        <v>77628.839999999982</v>
      </c>
      <c r="P148" s="129">
        <v>75954.94</v>
      </c>
      <c r="Q148" s="129">
        <v>75830.53</v>
      </c>
      <c r="R148" s="129">
        <v>75719.69</v>
      </c>
      <c r="S148" s="129">
        <v>76070.509999999995</v>
      </c>
      <c r="T148" s="130">
        <f t="shared" si="38"/>
        <v>916829.5</v>
      </c>
      <c r="U148" s="131">
        <f t="shared" si="39"/>
        <v>163.36645520455721</v>
      </c>
      <c r="V148" s="131">
        <f t="shared" si="40"/>
        <v>160.77144246421852</v>
      </c>
      <c r="W148" s="131">
        <f t="shared" si="46"/>
        <v>156.98654107753822</v>
      </c>
      <c r="X148" s="131">
        <f t="shared" si="46"/>
        <v>158.5</v>
      </c>
      <c r="Y148" s="131">
        <f t="shared" si="46"/>
        <v>159.05008450471993</v>
      </c>
      <c r="Z148" s="131">
        <f t="shared" si="46"/>
        <v>158.25003091636094</v>
      </c>
      <c r="AA148" s="131">
        <f t="shared" si="46"/>
        <v>158.39999587781853</v>
      </c>
      <c r="AB148" s="131">
        <f t="shared" si="45"/>
        <v>160.00008244362914</v>
      </c>
      <c r="AC148" s="131">
        <f t="shared" si="45"/>
        <v>156.55002267199802</v>
      </c>
      <c r="AD148" s="131">
        <f t="shared" si="45"/>
        <v>156.29360237437652</v>
      </c>
      <c r="AE148" s="131">
        <f t="shared" si="45"/>
        <v>156.06515107795045</v>
      </c>
      <c r="AF148" s="131">
        <f t="shared" si="45"/>
        <v>156.78822292757326</v>
      </c>
      <c r="AG148" s="132">
        <f t="shared" ref="AG148:AG179" si="47">+SUM(U148:AF148)/$AD$2</f>
        <v>158.41846929506173</v>
      </c>
      <c r="AH148" s="105"/>
      <c r="AM148" s="103">
        <v>1</v>
      </c>
      <c r="AN148" s="105">
        <f>+AG148*AM148</f>
        <v>158.41846929506173</v>
      </c>
    </row>
    <row r="149" spans="1:40" outlineLevel="1" x14ac:dyDescent="0.25">
      <c r="A149" s="103" t="str">
        <f t="shared" si="42"/>
        <v>MURREYSCOMMERCIALF6YD2W</v>
      </c>
      <c r="B149" s="103" t="s">
        <v>328</v>
      </c>
      <c r="C149" s="103" t="s">
        <v>329</v>
      </c>
      <c r="D149" s="127">
        <v>926.88</v>
      </c>
      <c r="E149" s="127">
        <v>946.02</v>
      </c>
      <c r="F149" s="127">
        <v>970.35</v>
      </c>
      <c r="G149" s="128">
        <v>41</v>
      </c>
      <c r="H149" s="129">
        <v>114464.50000000001</v>
      </c>
      <c r="I149" s="129">
        <v>114891.11000000002</v>
      </c>
      <c r="J149" s="129">
        <v>113530.95</v>
      </c>
      <c r="K149" s="129">
        <v>113180.55</v>
      </c>
      <c r="L149" s="129">
        <v>118652.25</v>
      </c>
      <c r="M149" s="129">
        <v>121354.44999999998</v>
      </c>
      <c r="N149" s="129">
        <v>120229.04999999999</v>
      </c>
      <c r="O149" s="129">
        <v>120970.29999999999</v>
      </c>
      <c r="P149" s="129">
        <v>125175.15000000001</v>
      </c>
      <c r="Q149" s="129">
        <v>114104.54</v>
      </c>
      <c r="R149" s="129">
        <v>114344.53</v>
      </c>
      <c r="S149" s="129">
        <v>114224.53000000001</v>
      </c>
      <c r="T149" s="130">
        <f t="shared" si="38"/>
        <v>1405121.9100000001</v>
      </c>
      <c r="U149" s="131">
        <f t="shared" si="39"/>
        <v>123.49441135853618</v>
      </c>
      <c r="V149" s="131">
        <f t="shared" si="40"/>
        <v>121.44680873554472</v>
      </c>
      <c r="W149" s="131">
        <f t="shared" si="46"/>
        <v>117</v>
      </c>
      <c r="X149" s="131">
        <f t="shared" si="46"/>
        <v>116.63889318287217</v>
      </c>
      <c r="Y149" s="131">
        <f t="shared" si="46"/>
        <v>122.27778636574432</v>
      </c>
      <c r="Z149" s="131">
        <f t="shared" si="46"/>
        <v>125.06255474828669</v>
      </c>
      <c r="AA149" s="131">
        <f t="shared" si="46"/>
        <v>123.90276704281959</v>
      </c>
      <c r="AB149" s="131">
        <f t="shared" si="45"/>
        <v>124.66666666666666</v>
      </c>
      <c r="AC149" s="131">
        <f t="shared" si="45"/>
        <v>129</v>
      </c>
      <c r="AD149" s="131">
        <f t="shared" si="45"/>
        <v>117.59111660740969</v>
      </c>
      <c r="AE149" s="131">
        <f t="shared" si="45"/>
        <v>117.83843973823878</v>
      </c>
      <c r="AF149" s="131">
        <f t="shared" si="45"/>
        <v>117.71477302004432</v>
      </c>
      <c r="AG149" s="132">
        <f t="shared" si="47"/>
        <v>121.38618478884693</v>
      </c>
      <c r="AH149" s="105"/>
      <c r="AM149" s="103">
        <v>1</v>
      </c>
      <c r="AN149" s="105">
        <f>+AG149*AM149</f>
        <v>121.38618478884693</v>
      </c>
    </row>
    <row r="150" spans="1:40" outlineLevel="1" x14ac:dyDescent="0.25">
      <c r="A150" s="103" t="str">
        <f t="shared" si="42"/>
        <v>MURREYSCOMMERCIALF6YD3W</v>
      </c>
      <c r="B150" s="103" t="s">
        <v>330</v>
      </c>
      <c r="C150" s="103" t="s">
        <v>331</v>
      </c>
      <c r="D150" s="127">
        <v>1390.32</v>
      </c>
      <c r="E150" s="127">
        <v>1419.03</v>
      </c>
      <c r="F150" s="127">
        <v>1455.53</v>
      </c>
      <c r="G150" s="128">
        <v>41</v>
      </c>
      <c r="H150" s="129">
        <v>33012.79</v>
      </c>
      <c r="I150" s="129">
        <v>33475.58</v>
      </c>
      <c r="J150" s="129">
        <v>34204.97</v>
      </c>
      <c r="K150" s="129">
        <v>34932.720000000001</v>
      </c>
      <c r="L150" s="129">
        <v>35268.61</v>
      </c>
      <c r="M150" s="129">
        <v>36388.25</v>
      </c>
      <c r="N150" s="129">
        <v>35244.620000000003</v>
      </c>
      <c r="O150" s="129">
        <v>35268.61</v>
      </c>
      <c r="P150" s="129">
        <v>36388.25</v>
      </c>
      <c r="Q150" s="129">
        <v>34555.439999999995</v>
      </c>
      <c r="R150" s="129">
        <v>33004.870000000003</v>
      </c>
      <c r="S150" s="129">
        <v>33115.629999999997</v>
      </c>
      <c r="T150" s="130">
        <f t="shared" si="38"/>
        <v>414860.33999999997</v>
      </c>
      <c r="U150" s="131">
        <f t="shared" si="39"/>
        <v>23.744742217618967</v>
      </c>
      <c r="V150" s="131">
        <f t="shared" si="40"/>
        <v>23.590466727271448</v>
      </c>
      <c r="W150" s="131">
        <f t="shared" si="46"/>
        <v>23.500010305524448</v>
      </c>
      <c r="X150" s="131">
        <f t="shared" si="46"/>
        <v>24</v>
      </c>
      <c r="Y150" s="131">
        <f t="shared" si="46"/>
        <v>24.230768173792367</v>
      </c>
      <c r="Z150" s="131">
        <f t="shared" si="46"/>
        <v>25</v>
      </c>
      <c r="AA150" s="131">
        <f t="shared" si="46"/>
        <v>24.214286205024976</v>
      </c>
      <c r="AB150" s="131">
        <f t="shared" si="45"/>
        <v>24.230768173792367</v>
      </c>
      <c r="AC150" s="131">
        <f t="shared" si="45"/>
        <v>25</v>
      </c>
      <c r="AD150" s="131">
        <f t="shared" si="45"/>
        <v>23.740795449080402</v>
      </c>
      <c r="AE150" s="131">
        <f t="shared" si="45"/>
        <v>22.675499646176995</v>
      </c>
      <c r="AF150" s="131">
        <f t="shared" si="45"/>
        <v>22.751595638702053</v>
      </c>
      <c r="AG150" s="132">
        <f t="shared" si="47"/>
        <v>23.889911044748668</v>
      </c>
      <c r="AH150" s="105"/>
      <c r="AM150" s="103">
        <v>1</v>
      </c>
      <c r="AN150" s="105">
        <f>+AG150*AM150</f>
        <v>23.889911044748668</v>
      </c>
    </row>
    <row r="151" spans="1:40" outlineLevel="1" x14ac:dyDescent="0.25">
      <c r="A151" s="103" t="str">
        <f t="shared" si="42"/>
        <v>MURREYSCOMMERCIALF6YD4W</v>
      </c>
      <c r="B151" s="103" t="s">
        <v>332</v>
      </c>
      <c r="C151" s="103" t="s">
        <v>333</v>
      </c>
      <c r="D151" s="127">
        <v>1853.76</v>
      </c>
      <c r="E151" s="127">
        <v>1892.04</v>
      </c>
      <c r="F151" s="127">
        <v>1940.71</v>
      </c>
      <c r="G151" s="128">
        <v>41</v>
      </c>
      <c r="H151" s="129">
        <v>3839.5</v>
      </c>
      <c r="I151" s="129">
        <v>3839.5</v>
      </c>
      <c r="J151" s="129">
        <v>3881.42</v>
      </c>
      <c r="K151" s="129">
        <v>3881.42</v>
      </c>
      <c r="L151" s="129">
        <v>3881.42</v>
      </c>
      <c r="M151" s="129">
        <v>3881.42</v>
      </c>
      <c r="N151" s="129">
        <v>5413.56</v>
      </c>
      <c r="O151" s="129">
        <v>5822.13</v>
      </c>
      <c r="P151" s="129">
        <v>4923.13</v>
      </c>
      <c r="Q151" s="129">
        <v>3839.5</v>
      </c>
      <c r="R151" s="129">
        <v>3839.5</v>
      </c>
      <c r="S151" s="129">
        <v>3839.5</v>
      </c>
      <c r="T151" s="130">
        <f t="shared" si="38"/>
        <v>50882</v>
      </c>
      <c r="U151" s="131">
        <f t="shared" si="39"/>
        <v>2.0711958398066632</v>
      </c>
      <c r="V151" s="131">
        <f t="shared" si="40"/>
        <v>2.0292911354939642</v>
      </c>
      <c r="W151" s="131">
        <f t="shared" si="46"/>
        <v>2</v>
      </c>
      <c r="X151" s="131">
        <f t="shared" si="46"/>
        <v>2</v>
      </c>
      <c r="Y151" s="131">
        <f t="shared" si="46"/>
        <v>2</v>
      </c>
      <c r="Z151" s="131">
        <f t="shared" si="46"/>
        <v>2</v>
      </c>
      <c r="AA151" s="131">
        <f t="shared" si="46"/>
        <v>2.7894739554080723</v>
      </c>
      <c r="AB151" s="131">
        <f t="shared" si="45"/>
        <v>3</v>
      </c>
      <c r="AC151" s="131">
        <f t="shared" si="45"/>
        <v>2.5367674716985023</v>
      </c>
      <c r="AD151" s="131">
        <f t="shared" si="45"/>
        <v>1.9783996578571759</v>
      </c>
      <c r="AE151" s="131">
        <f t="shared" si="45"/>
        <v>1.9783996578571759</v>
      </c>
      <c r="AF151" s="131">
        <f t="shared" si="45"/>
        <v>1.9783996578571759</v>
      </c>
      <c r="AG151" s="132">
        <f t="shared" si="47"/>
        <v>2.1968272813315606</v>
      </c>
      <c r="AH151" s="105"/>
      <c r="AM151" s="103">
        <v>1</v>
      </c>
      <c r="AN151" s="105">
        <f>+AG151*AM151</f>
        <v>2.1968272813315606</v>
      </c>
    </row>
    <row r="152" spans="1:40" outlineLevel="1" x14ac:dyDescent="0.25">
      <c r="A152" s="103" t="str">
        <f t="shared" si="42"/>
        <v>MURREYSCOMMERCIALF6YD5W</v>
      </c>
      <c r="B152" s="103" t="s">
        <v>334</v>
      </c>
      <c r="C152" s="103" t="s">
        <v>335</v>
      </c>
      <c r="D152" s="127">
        <v>2317.1999999999998</v>
      </c>
      <c r="E152" s="127">
        <v>2365.0500000000002</v>
      </c>
      <c r="F152" s="127">
        <v>2425.88</v>
      </c>
      <c r="G152" s="128">
        <v>41</v>
      </c>
      <c r="H152" s="129">
        <v>14398.14</v>
      </c>
      <c r="I152" s="129">
        <v>14398.14</v>
      </c>
      <c r="J152" s="129">
        <v>14555.28</v>
      </c>
      <c r="K152" s="129">
        <v>14555.279999999999</v>
      </c>
      <c r="L152" s="129">
        <v>14555.28</v>
      </c>
      <c r="M152" s="129">
        <v>12129.400000000001</v>
      </c>
      <c r="N152" s="129">
        <v>12129.4</v>
      </c>
      <c r="O152" s="129">
        <v>12129.400000000001</v>
      </c>
      <c r="P152" s="129">
        <v>13631.14</v>
      </c>
      <c r="Q152" s="129">
        <v>14398.14</v>
      </c>
      <c r="R152" s="129">
        <v>14398.14</v>
      </c>
      <c r="S152" s="129">
        <v>14398.14</v>
      </c>
      <c r="T152" s="130">
        <f t="shared" si="38"/>
        <v>165675.88</v>
      </c>
      <c r="U152" s="131">
        <f t="shared" si="39"/>
        <v>6.2135939927498711</v>
      </c>
      <c r="V152" s="131">
        <f t="shared" si="40"/>
        <v>6.0878797488425187</v>
      </c>
      <c r="W152" s="131">
        <f t="shared" si="46"/>
        <v>6</v>
      </c>
      <c r="X152" s="131">
        <f t="shared" si="46"/>
        <v>5.9999999999999991</v>
      </c>
      <c r="Y152" s="131">
        <f t="shared" si="46"/>
        <v>6</v>
      </c>
      <c r="Z152" s="131">
        <f t="shared" si="46"/>
        <v>5</v>
      </c>
      <c r="AA152" s="131">
        <f t="shared" si="46"/>
        <v>5</v>
      </c>
      <c r="AB152" s="131">
        <f t="shared" si="45"/>
        <v>5</v>
      </c>
      <c r="AC152" s="131">
        <f t="shared" si="45"/>
        <v>5.6190495820073538</v>
      </c>
      <c r="AD152" s="131">
        <f t="shared" si="45"/>
        <v>5.9352235065213446</v>
      </c>
      <c r="AE152" s="131">
        <f t="shared" si="45"/>
        <v>5.9352235065213446</v>
      </c>
      <c r="AF152" s="131">
        <f t="shared" si="45"/>
        <v>5.9352235065213446</v>
      </c>
      <c r="AG152" s="132">
        <f t="shared" si="47"/>
        <v>5.727182820263649</v>
      </c>
      <c r="AH152" s="105"/>
      <c r="AM152" s="103">
        <v>1</v>
      </c>
      <c r="AN152" s="105">
        <f>+AG152*AM152</f>
        <v>5.727182820263649</v>
      </c>
    </row>
    <row r="153" spans="1:40" outlineLevel="1" x14ac:dyDescent="0.25">
      <c r="A153" s="103" t="str">
        <f t="shared" si="42"/>
        <v>MURREYSCOMMERCIALF6YDEX</v>
      </c>
      <c r="B153" s="103" t="s">
        <v>336</v>
      </c>
      <c r="C153" s="103" t="s">
        <v>337</v>
      </c>
      <c r="D153" s="127">
        <v>109.22</v>
      </c>
      <c r="E153" s="127">
        <v>111.47</v>
      </c>
      <c r="F153" s="127">
        <v>114.28</v>
      </c>
      <c r="G153" s="128">
        <v>41</v>
      </c>
      <c r="H153" s="129">
        <v>1017.6299999999999</v>
      </c>
      <c r="I153" s="129">
        <v>791.49</v>
      </c>
      <c r="J153" s="129">
        <v>911.82</v>
      </c>
      <c r="K153" s="129">
        <v>1142.8</v>
      </c>
      <c r="L153" s="129">
        <v>342.84000000000003</v>
      </c>
      <c r="M153" s="129">
        <v>457.12</v>
      </c>
      <c r="N153" s="129">
        <v>685.68</v>
      </c>
      <c r="O153" s="129">
        <v>1485.6399999999999</v>
      </c>
      <c r="P153" s="129">
        <v>914.24</v>
      </c>
      <c r="Q153" s="129">
        <v>1017.63</v>
      </c>
      <c r="R153" s="129">
        <v>1017.63</v>
      </c>
      <c r="S153" s="129">
        <v>452.28</v>
      </c>
      <c r="T153" s="130">
        <f t="shared" si="38"/>
        <v>10236.799999999999</v>
      </c>
      <c r="U153" s="131">
        <f t="shared" si="39"/>
        <v>9.317249587987547</v>
      </c>
      <c r="V153" s="131">
        <f t="shared" si="40"/>
        <v>7.1004754642504713</v>
      </c>
      <c r="W153" s="131">
        <f t="shared" si="46"/>
        <v>7.9788239411970601</v>
      </c>
      <c r="X153" s="131">
        <f t="shared" si="46"/>
        <v>10</v>
      </c>
      <c r="Y153" s="131">
        <f t="shared" si="46"/>
        <v>3.0000000000000004</v>
      </c>
      <c r="Z153" s="131">
        <f t="shared" si="46"/>
        <v>4</v>
      </c>
      <c r="AA153" s="131">
        <f t="shared" si="46"/>
        <v>5.9999999999999991</v>
      </c>
      <c r="AB153" s="131">
        <f t="shared" si="45"/>
        <v>12.999999999999998</v>
      </c>
      <c r="AC153" s="131">
        <f t="shared" si="45"/>
        <v>8</v>
      </c>
      <c r="AD153" s="131">
        <f t="shared" si="45"/>
        <v>8.9047077353867685</v>
      </c>
      <c r="AE153" s="131">
        <f t="shared" si="45"/>
        <v>8.9047077353867685</v>
      </c>
      <c r="AF153" s="131">
        <f t="shared" si="45"/>
        <v>3.9576478823941192</v>
      </c>
      <c r="AG153" s="132">
        <f t="shared" si="47"/>
        <v>7.5136343622168935</v>
      </c>
      <c r="AH153" s="105"/>
      <c r="AM153" s="103">
        <v>1</v>
      </c>
      <c r="AN153" s="105">
        <f>+AG153*AM153</f>
        <v>7.5136343622168935</v>
      </c>
    </row>
    <row r="154" spans="1:40" outlineLevel="1" x14ac:dyDescent="0.25">
      <c r="A154" s="103" t="str">
        <f t="shared" si="42"/>
        <v>MURREYSCOMMERCIALF8YD2W</v>
      </c>
      <c r="B154" s="103" t="s">
        <v>338</v>
      </c>
      <c r="C154" s="103" t="s">
        <v>339</v>
      </c>
      <c r="D154" s="127">
        <v>0</v>
      </c>
      <c r="E154" s="127">
        <v>0</v>
      </c>
      <c r="F154" s="127">
        <v>0</v>
      </c>
      <c r="G154" s="128"/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30">
        <f t="shared" si="38"/>
        <v>0</v>
      </c>
      <c r="U154" s="131">
        <f t="shared" si="39"/>
        <v>0</v>
      </c>
      <c r="V154" s="131">
        <f t="shared" si="40"/>
        <v>0</v>
      </c>
      <c r="W154" s="131">
        <f t="shared" si="46"/>
        <v>0</v>
      </c>
      <c r="X154" s="131">
        <f t="shared" si="46"/>
        <v>0</v>
      </c>
      <c r="Y154" s="131">
        <f t="shared" si="46"/>
        <v>0</v>
      </c>
      <c r="Z154" s="131">
        <f t="shared" si="46"/>
        <v>0</v>
      </c>
      <c r="AA154" s="131">
        <f t="shared" si="46"/>
        <v>0</v>
      </c>
      <c r="AB154" s="131">
        <f t="shared" si="45"/>
        <v>0</v>
      </c>
      <c r="AC154" s="131">
        <f t="shared" si="45"/>
        <v>0</v>
      </c>
      <c r="AD154" s="131">
        <f t="shared" si="45"/>
        <v>0</v>
      </c>
      <c r="AE154" s="131">
        <f t="shared" si="45"/>
        <v>0</v>
      </c>
      <c r="AF154" s="131">
        <f t="shared" si="45"/>
        <v>0</v>
      </c>
      <c r="AG154" s="132">
        <f t="shared" si="47"/>
        <v>0</v>
      </c>
      <c r="AH154" s="105"/>
      <c r="AM154" s="103">
        <v>1</v>
      </c>
      <c r="AN154" s="105">
        <f>+AG154*AM154</f>
        <v>0</v>
      </c>
    </row>
    <row r="155" spans="1:40" outlineLevel="1" x14ac:dyDescent="0.25">
      <c r="A155" s="103" t="str">
        <f t="shared" si="42"/>
        <v>MURREYSCOMMERCIALFCP2YD1W2.25-1</v>
      </c>
      <c r="B155" s="103" t="s">
        <v>340</v>
      </c>
      <c r="C155" s="103" t="s">
        <v>341</v>
      </c>
      <c r="D155" s="127">
        <v>381.04</v>
      </c>
      <c r="E155" s="127">
        <v>388.92</v>
      </c>
      <c r="F155" s="127">
        <v>399.49</v>
      </c>
      <c r="G155" s="128">
        <v>44</v>
      </c>
      <c r="H155" s="129">
        <v>394.94</v>
      </c>
      <c r="I155" s="129">
        <v>394.94</v>
      </c>
      <c r="J155" s="129">
        <v>399.49</v>
      </c>
      <c r="K155" s="129">
        <v>399.49</v>
      </c>
      <c r="L155" s="129">
        <v>399.49</v>
      </c>
      <c r="M155" s="129">
        <v>399.49</v>
      </c>
      <c r="N155" s="129">
        <v>399.49</v>
      </c>
      <c r="O155" s="129">
        <v>399.49</v>
      </c>
      <c r="P155" s="129">
        <v>399.49</v>
      </c>
      <c r="Q155" s="129">
        <v>394.94</v>
      </c>
      <c r="R155" s="129">
        <v>394.94</v>
      </c>
      <c r="S155" s="129">
        <v>394.94</v>
      </c>
      <c r="T155" s="130">
        <f t="shared" si="38"/>
        <v>4771.1299999999992</v>
      </c>
      <c r="U155" s="131">
        <f t="shared" si="39"/>
        <v>1.0364791098047448</v>
      </c>
      <c r="V155" s="131">
        <f t="shared" si="40"/>
        <v>1.0154787616990639</v>
      </c>
      <c r="W155" s="131">
        <f t="shared" si="46"/>
        <v>1</v>
      </c>
      <c r="X155" s="131">
        <f t="shared" si="46"/>
        <v>1</v>
      </c>
      <c r="Y155" s="131">
        <f t="shared" si="46"/>
        <v>1</v>
      </c>
      <c r="Z155" s="131">
        <f t="shared" si="46"/>
        <v>1</v>
      </c>
      <c r="AA155" s="131">
        <f t="shared" si="46"/>
        <v>1</v>
      </c>
      <c r="AB155" s="131">
        <f t="shared" si="45"/>
        <v>1</v>
      </c>
      <c r="AC155" s="131">
        <f t="shared" si="45"/>
        <v>1</v>
      </c>
      <c r="AD155" s="131">
        <f t="shared" si="45"/>
        <v>0.9886104783599089</v>
      </c>
      <c r="AE155" s="131">
        <f t="shared" si="45"/>
        <v>0.9886104783599089</v>
      </c>
      <c r="AF155" s="131">
        <f t="shared" si="45"/>
        <v>0.9886104783599089</v>
      </c>
      <c r="AG155" s="132">
        <f t="shared" si="47"/>
        <v>1.0014824422152948</v>
      </c>
      <c r="AH155" s="105"/>
      <c r="AM155" s="103">
        <v>1</v>
      </c>
      <c r="AN155" s="105">
        <f>+AG155*AM155</f>
        <v>1.0014824422152948</v>
      </c>
    </row>
    <row r="156" spans="1:40" outlineLevel="1" x14ac:dyDescent="0.25">
      <c r="A156" s="103" t="str">
        <f t="shared" si="42"/>
        <v>MURREYSCOMMERCIALFCP2YD1W4-1</v>
      </c>
      <c r="B156" s="103" t="s">
        <v>342</v>
      </c>
      <c r="C156" s="103" t="s">
        <v>343</v>
      </c>
      <c r="D156" s="127">
        <v>0</v>
      </c>
      <c r="E156" s="127">
        <v>0</v>
      </c>
      <c r="F156" s="127">
        <v>0</v>
      </c>
      <c r="G156" s="128"/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30">
        <f t="shared" si="38"/>
        <v>0</v>
      </c>
      <c r="U156" s="131">
        <f t="shared" si="39"/>
        <v>0</v>
      </c>
      <c r="V156" s="131">
        <f t="shared" si="40"/>
        <v>0</v>
      </c>
      <c r="W156" s="131">
        <f t="shared" si="46"/>
        <v>0</v>
      </c>
      <c r="X156" s="131">
        <f t="shared" si="46"/>
        <v>0</v>
      </c>
      <c r="Y156" s="131">
        <f t="shared" si="46"/>
        <v>0</v>
      </c>
      <c r="Z156" s="131">
        <f t="shared" si="46"/>
        <v>0</v>
      </c>
      <c r="AA156" s="131">
        <f t="shared" si="46"/>
        <v>0</v>
      </c>
      <c r="AB156" s="131">
        <f t="shared" si="45"/>
        <v>0</v>
      </c>
      <c r="AC156" s="131">
        <f t="shared" si="45"/>
        <v>0</v>
      </c>
      <c r="AD156" s="131">
        <f t="shared" si="45"/>
        <v>0</v>
      </c>
      <c r="AE156" s="131">
        <f t="shared" si="45"/>
        <v>0</v>
      </c>
      <c r="AF156" s="131">
        <f t="shared" si="45"/>
        <v>0</v>
      </c>
      <c r="AG156" s="132">
        <f t="shared" si="47"/>
        <v>0</v>
      </c>
      <c r="AH156" s="105"/>
      <c r="AM156" s="103">
        <v>1</v>
      </c>
      <c r="AN156" s="105">
        <f>+AG156*AM156</f>
        <v>0</v>
      </c>
    </row>
    <row r="157" spans="1:40" outlineLevel="1" x14ac:dyDescent="0.25">
      <c r="A157" s="103" t="str">
        <f t="shared" si="42"/>
        <v>MURREYSCOMMERCIALFCP2YD2W</v>
      </c>
      <c r="B157" s="103" t="s">
        <v>344</v>
      </c>
      <c r="C157" s="103" t="s">
        <v>345</v>
      </c>
      <c r="D157" s="127">
        <v>0</v>
      </c>
      <c r="E157" s="127">
        <v>0</v>
      </c>
      <c r="F157" s="127">
        <v>0</v>
      </c>
      <c r="G157" s="128"/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30">
        <f t="shared" si="38"/>
        <v>0</v>
      </c>
      <c r="U157" s="131">
        <f t="shared" si="39"/>
        <v>0</v>
      </c>
      <c r="V157" s="131">
        <f t="shared" si="40"/>
        <v>0</v>
      </c>
      <c r="W157" s="131">
        <f t="shared" si="46"/>
        <v>0</v>
      </c>
      <c r="X157" s="131">
        <f t="shared" si="46"/>
        <v>0</v>
      </c>
      <c r="Y157" s="131">
        <f t="shared" si="46"/>
        <v>0</v>
      </c>
      <c r="Z157" s="131">
        <f t="shared" si="46"/>
        <v>0</v>
      </c>
      <c r="AA157" s="131">
        <f t="shared" si="46"/>
        <v>0</v>
      </c>
      <c r="AB157" s="131">
        <f t="shared" si="45"/>
        <v>0</v>
      </c>
      <c r="AC157" s="131">
        <f t="shared" si="45"/>
        <v>0</v>
      </c>
      <c r="AD157" s="131">
        <f t="shared" si="45"/>
        <v>0</v>
      </c>
      <c r="AE157" s="131">
        <f t="shared" si="45"/>
        <v>0</v>
      </c>
      <c r="AF157" s="131">
        <f t="shared" si="45"/>
        <v>0</v>
      </c>
      <c r="AG157" s="132">
        <f t="shared" si="47"/>
        <v>0</v>
      </c>
      <c r="AH157" s="105"/>
      <c r="AM157" s="103">
        <v>1</v>
      </c>
      <c r="AN157" s="105">
        <f>+AG157*AM157</f>
        <v>0</v>
      </c>
    </row>
    <row r="158" spans="1:40" outlineLevel="1" x14ac:dyDescent="0.25">
      <c r="A158" s="103" t="str">
        <f t="shared" si="42"/>
        <v>MURREYSCOMMERCIALFCP4YD1W2.25-1</v>
      </c>
      <c r="B158" s="103" t="s">
        <v>346</v>
      </c>
      <c r="C158" s="103" t="s">
        <v>347</v>
      </c>
      <c r="D158" s="127">
        <v>692.32</v>
      </c>
      <c r="E158" s="127">
        <v>706.57</v>
      </c>
      <c r="F158" s="127">
        <v>726.57</v>
      </c>
      <c r="G158" s="128">
        <v>44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30">
        <f t="shared" si="38"/>
        <v>0</v>
      </c>
      <c r="U158" s="131">
        <f t="shared" si="39"/>
        <v>0</v>
      </c>
      <c r="V158" s="131">
        <f t="shared" si="40"/>
        <v>0</v>
      </c>
      <c r="W158" s="131">
        <f t="shared" si="46"/>
        <v>0</v>
      </c>
      <c r="X158" s="131">
        <f t="shared" si="46"/>
        <v>0</v>
      </c>
      <c r="Y158" s="131">
        <f t="shared" si="46"/>
        <v>0</v>
      </c>
      <c r="Z158" s="131">
        <f t="shared" si="46"/>
        <v>0</v>
      </c>
      <c r="AA158" s="131">
        <f t="shared" si="46"/>
        <v>0</v>
      </c>
      <c r="AB158" s="131">
        <f t="shared" si="45"/>
        <v>0</v>
      </c>
      <c r="AC158" s="131">
        <f t="shared" si="45"/>
        <v>0</v>
      </c>
      <c r="AD158" s="131">
        <f t="shared" si="45"/>
        <v>0</v>
      </c>
      <c r="AE158" s="131">
        <f t="shared" si="45"/>
        <v>0</v>
      </c>
      <c r="AF158" s="131">
        <f t="shared" si="45"/>
        <v>0</v>
      </c>
      <c r="AG158" s="132">
        <f t="shared" si="47"/>
        <v>0</v>
      </c>
      <c r="AH158" s="105"/>
      <c r="AM158" s="103">
        <v>1</v>
      </c>
      <c r="AN158" s="105">
        <f>+AG158*AM158</f>
        <v>0</v>
      </c>
    </row>
    <row r="159" spans="1:40" outlineLevel="1" x14ac:dyDescent="0.25">
      <c r="A159" s="103" t="str">
        <f t="shared" si="42"/>
        <v>MURREYSCOMMERCIALFCP4YD1W4-1</v>
      </c>
      <c r="B159" s="103" t="s">
        <v>348</v>
      </c>
      <c r="C159" s="103" t="s">
        <v>349</v>
      </c>
      <c r="D159" s="127">
        <v>1110.3</v>
      </c>
      <c r="E159" s="127">
        <v>1133.2</v>
      </c>
      <c r="F159" s="127">
        <v>1168.75</v>
      </c>
      <c r="G159" s="128">
        <v>46</v>
      </c>
      <c r="H159" s="129">
        <v>1153.47</v>
      </c>
      <c r="I159" s="129">
        <v>1153.47</v>
      </c>
      <c r="J159" s="129">
        <v>1168.75</v>
      </c>
      <c r="K159" s="129">
        <v>1168.75</v>
      </c>
      <c r="L159" s="129">
        <v>1168.75</v>
      </c>
      <c r="M159" s="129">
        <v>1168.75</v>
      </c>
      <c r="N159" s="129">
        <v>1168.75</v>
      </c>
      <c r="O159" s="129">
        <v>1168.75</v>
      </c>
      <c r="P159" s="129">
        <v>1168.75</v>
      </c>
      <c r="Q159" s="129">
        <v>1153.47</v>
      </c>
      <c r="R159" s="129">
        <v>1153.47</v>
      </c>
      <c r="S159" s="129">
        <v>1153.47</v>
      </c>
      <c r="T159" s="130">
        <f t="shared" si="38"/>
        <v>13948.599999999999</v>
      </c>
      <c r="U159" s="131">
        <f t="shared" si="39"/>
        <v>1.0388813834098893</v>
      </c>
      <c r="V159" s="131">
        <f t="shared" si="40"/>
        <v>1.0178873985174726</v>
      </c>
      <c r="W159" s="131">
        <f t="shared" si="46"/>
        <v>1</v>
      </c>
      <c r="X159" s="131">
        <f t="shared" si="46"/>
        <v>1</v>
      </c>
      <c r="Y159" s="131">
        <f t="shared" si="46"/>
        <v>1</v>
      </c>
      <c r="Z159" s="131">
        <f t="shared" si="46"/>
        <v>1</v>
      </c>
      <c r="AA159" s="131">
        <f t="shared" si="46"/>
        <v>1</v>
      </c>
      <c r="AB159" s="131">
        <f t="shared" si="45"/>
        <v>1</v>
      </c>
      <c r="AC159" s="131">
        <f t="shared" si="45"/>
        <v>1</v>
      </c>
      <c r="AD159" s="131">
        <f t="shared" si="45"/>
        <v>0.98692620320855617</v>
      </c>
      <c r="AE159" s="131">
        <f t="shared" si="45"/>
        <v>0.98692620320855617</v>
      </c>
      <c r="AF159" s="131">
        <f t="shared" si="45"/>
        <v>0.98692620320855617</v>
      </c>
      <c r="AG159" s="132">
        <f t="shared" si="47"/>
        <v>1.0014622826294193</v>
      </c>
      <c r="AH159" s="105"/>
      <c r="AN159" s="105">
        <f>+AG159*AM159</f>
        <v>0</v>
      </c>
    </row>
    <row r="160" spans="1:40" outlineLevel="1" x14ac:dyDescent="0.25">
      <c r="A160" s="103" t="str">
        <f t="shared" si="42"/>
        <v>MURREYSCOMMERCIALFCP4YD1W5-1</v>
      </c>
      <c r="B160" s="103" t="s">
        <v>350</v>
      </c>
      <c r="C160" s="103" t="s">
        <v>351</v>
      </c>
      <c r="D160" s="127">
        <v>1256.44</v>
      </c>
      <c r="E160" s="127">
        <v>1282.33</v>
      </c>
      <c r="F160" s="127">
        <v>1326.76</v>
      </c>
      <c r="G160" s="128">
        <v>47</v>
      </c>
      <c r="H160" s="129">
        <v>1307.6600000000001</v>
      </c>
      <c r="I160" s="129">
        <v>1307.6600000000001</v>
      </c>
      <c r="J160" s="129">
        <v>1326.76</v>
      </c>
      <c r="K160" s="129">
        <v>1326.76</v>
      </c>
      <c r="L160" s="129">
        <v>1326.76</v>
      </c>
      <c r="M160" s="129">
        <v>1326.76</v>
      </c>
      <c r="N160" s="129">
        <v>1326.76</v>
      </c>
      <c r="O160" s="129">
        <v>1326.76</v>
      </c>
      <c r="P160" s="129">
        <v>1326.76</v>
      </c>
      <c r="Q160" s="129">
        <v>1307.6600000000001</v>
      </c>
      <c r="R160" s="129">
        <v>1307.6600000000001</v>
      </c>
      <c r="S160" s="129">
        <v>1307.6600000000001</v>
      </c>
      <c r="T160" s="130">
        <f t="shared" si="38"/>
        <v>15825.62</v>
      </c>
      <c r="U160" s="131">
        <f t="shared" si="39"/>
        <v>1.0407659737034798</v>
      </c>
      <c r="V160" s="131">
        <f t="shared" si="40"/>
        <v>1.0197531056748264</v>
      </c>
      <c r="W160" s="131">
        <f t="shared" si="46"/>
        <v>1</v>
      </c>
      <c r="X160" s="131">
        <f t="shared" si="46"/>
        <v>1</v>
      </c>
      <c r="Y160" s="131">
        <f t="shared" si="46"/>
        <v>1</v>
      </c>
      <c r="Z160" s="131">
        <f t="shared" si="46"/>
        <v>1</v>
      </c>
      <c r="AA160" s="131">
        <f t="shared" si="46"/>
        <v>1</v>
      </c>
      <c r="AB160" s="131">
        <f t="shared" si="45"/>
        <v>1</v>
      </c>
      <c r="AC160" s="131">
        <f t="shared" si="45"/>
        <v>1</v>
      </c>
      <c r="AD160" s="131">
        <f t="shared" si="45"/>
        <v>0.9856040278573367</v>
      </c>
      <c r="AE160" s="131">
        <f t="shared" si="45"/>
        <v>0.9856040278573367</v>
      </c>
      <c r="AF160" s="131">
        <f t="shared" si="45"/>
        <v>0.9856040278573367</v>
      </c>
      <c r="AG160" s="132">
        <f t="shared" si="47"/>
        <v>1.0014442635791929</v>
      </c>
      <c r="AH160" s="105"/>
      <c r="AN160" s="105">
        <f>+AG160*AM160</f>
        <v>0</v>
      </c>
    </row>
    <row r="161" spans="1:40" outlineLevel="1" x14ac:dyDescent="0.25">
      <c r="A161" s="103" t="str">
        <f t="shared" si="42"/>
        <v>MURREYSCOMMERCIALFCP4YDEOW5-1</v>
      </c>
      <c r="B161" s="103" t="s">
        <v>352</v>
      </c>
      <c r="C161" s="103" t="s">
        <v>353</v>
      </c>
      <c r="D161" s="127">
        <v>629.66</v>
      </c>
      <c r="E161" s="127">
        <v>642.65</v>
      </c>
      <c r="F161" s="127">
        <v>664.91</v>
      </c>
      <c r="G161" s="128">
        <v>47</v>
      </c>
      <c r="H161" s="129">
        <v>655.34</v>
      </c>
      <c r="I161" s="129">
        <v>655.34</v>
      </c>
      <c r="J161" s="129">
        <v>664.91</v>
      </c>
      <c r="K161" s="129">
        <v>664.91</v>
      </c>
      <c r="L161" s="129">
        <v>664.91</v>
      </c>
      <c r="M161" s="129">
        <v>664.91</v>
      </c>
      <c r="N161" s="129">
        <v>664.91</v>
      </c>
      <c r="O161" s="129">
        <v>664.91</v>
      </c>
      <c r="P161" s="129">
        <v>664.91</v>
      </c>
      <c r="Q161" s="129">
        <v>655.34</v>
      </c>
      <c r="R161" s="129">
        <v>655.34</v>
      </c>
      <c r="S161" s="129">
        <v>655.34</v>
      </c>
      <c r="T161" s="130">
        <f t="shared" si="38"/>
        <v>7931.07</v>
      </c>
      <c r="U161" s="131">
        <f t="shared" si="39"/>
        <v>1.0407839151287999</v>
      </c>
      <c r="V161" s="131">
        <f t="shared" si="40"/>
        <v>1.0197463627168755</v>
      </c>
      <c r="W161" s="131">
        <f t="shared" si="46"/>
        <v>1</v>
      </c>
      <c r="X161" s="131">
        <f t="shared" si="46"/>
        <v>1</v>
      </c>
      <c r="Y161" s="131">
        <f t="shared" si="46"/>
        <v>1</v>
      </c>
      <c r="Z161" s="131">
        <f t="shared" si="46"/>
        <v>1</v>
      </c>
      <c r="AA161" s="131">
        <f t="shared" si="46"/>
        <v>1</v>
      </c>
      <c r="AB161" s="131">
        <f t="shared" si="45"/>
        <v>1</v>
      </c>
      <c r="AC161" s="131">
        <f t="shared" si="45"/>
        <v>1</v>
      </c>
      <c r="AD161" s="131">
        <f t="shared" si="45"/>
        <v>0.98560707464168096</v>
      </c>
      <c r="AE161" s="131">
        <f t="shared" si="45"/>
        <v>0.98560707464168096</v>
      </c>
      <c r="AF161" s="131">
        <f t="shared" si="45"/>
        <v>0.98560707464168096</v>
      </c>
      <c r="AG161" s="132">
        <f t="shared" si="47"/>
        <v>1.0014459584808932</v>
      </c>
      <c r="AH161" s="105"/>
      <c r="AN161" s="105">
        <f>+AG161*AM161</f>
        <v>0</v>
      </c>
    </row>
    <row r="162" spans="1:40" outlineLevel="1" x14ac:dyDescent="0.25">
      <c r="A162" s="103" t="str">
        <f t="shared" si="42"/>
        <v>MURREYSCOMMERCIALFCP4YDOC5-1</v>
      </c>
      <c r="B162" s="103" t="s">
        <v>354</v>
      </c>
      <c r="C162" s="103" t="s">
        <v>355</v>
      </c>
      <c r="D162" s="127">
        <v>296.74</v>
      </c>
      <c r="E162" s="127">
        <v>302.86</v>
      </c>
      <c r="F162" s="127">
        <v>313.12</v>
      </c>
      <c r="G162" s="128">
        <v>47</v>
      </c>
      <c r="H162" s="129">
        <v>308.70999999999998</v>
      </c>
      <c r="I162" s="129">
        <v>0</v>
      </c>
      <c r="J162" s="129">
        <v>621.83000000000004</v>
      </c>
      <c r="K162" s="129">
        <v>313.12</v>
      </c>
      <c r="L162" s="129">
        <v>626.24</v>
      </c>
      <c r="M162" s="129">
        <v>626.24</v>
      </c>
      <c r="N162" s="129">
        <v>313.12</v>
      </c>
      <c r="O162" s="129">
        <v>626.24</v>
      </c>
      <c r="P162" s="129">
        <v>626.24</v>
      </c>
      <c r="Q162" s="129">
        <v>308.70999999999998</v>
      </c>
      <c r="R162" s="129">
        <v>617.41999999999996</v>
      </c>
      <c r="S162" s="129">
        <v>308.70999999999998</v>
      </c>
      <c r="T162" s="130">
        <f t="shared" si="38"/>
        <v>5296.58</v>
      </c>
      <c r="U162" s="131">
        <f t="shared" si="39"/>
        <v>1.0403383433308619</v>
      </c>
      <c r="V162" s="131">
        <f t="shared" si="40"/>
        <v>0</v>
      </c>
      <c r="W162" s="131">
        <f t="shared" si="46"/>
        <v>1.9859159427695454</v>
      </c>
      <c r="X162" s="131">
        <f t="shared" si="46"/>
        <v>1</v>
      </c>
      <c r="Y162" s="131">
        <f t="shared" si="46"/>
        <v>2</v>
      </c>
      <c r="Z162" s="131">
        <f t="shared" si="46"/>
        <v>2</v>
      </c>
      <c r="AA162" s="131">
        <f t="shared" si="46"/>
        <v>1</v>
      </c>
      <c r="AB162" s="131">
        <f t="shared" si="45"/>
        <v>2</v>
      </c>
      <c r="AC162" s="131">
        <f t="shared" si="45"/>
        <v>2</v>
      </c>
      <c r="AD162" s="131">
        <f t="shared" si="45"/>
        <v>0.98591594276954519</v>
      </c>
      <c r="AE162" s="131">
        <f t="shared" si="45"/>
        <v>1.9718318855390904</v>
      </c>
      <c r="AF162" s="131">
        <f t="shared" si="45"/>
        <v>0.98591594276954519</v>
      </c>
      <c r="AG162" s="132">
        <f t="shared" si="47"/>
        <v>1.4141598380982157</v>
      </c>
      <c r="AH162" s="105"/>
      <c r="AN162" s="105">
        <f>+AG162*AM162</f>
        <v>0</v>
      </c>
    </row>
    <row r="163" spans="1:40" outlineLevel="1" x14ac:dyDescent="0.25">
      <c r="A163" s="103" t="str">
        <f t="shared" si="42"/>
        <v>MURREYSCOMMERCIALFCP6YD2W</v>
      </c>
      <c r="B163" s="103" t="s">
        <v>356</v>
      </c>
      <c r="C163" s="103" t="s">
        <v>357</v>
      </c>
      <c r="D163" s="127">
        <v>0</v>
      </c>
      <c r="E163" s="127">
        <v>0</v>
      </c>
      <c r="F163" s="127">
        <v>0</v>
      </c>
      <c r="G163" s="128"/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30">
        <f t="shared" si="38"/>
        <v>0</v>
      </c>
      <c r="U163" s="131">
        <f t="shared" si="39"/>
        <v>0</v>
      </c>
      <c r="V163" s="131">
        <f t="shared" si="40"/>
        <v>0</v>
      </c>
      <c r="W163" s="131">
        <f t="shared" si="46"/>
        <v>0</v>
      </c>
      <c r="X163" s="131">
        <f t="shared" si="46"/>
        <v>0</v>
      </c>
      <c r="Y163" s="131">
        <f t="shared" si="46"/>
        <v>0</v>
      </c>
      <c r="Z163" s="131">
        <f t="shared" si="46"/>
        <v>0</v>
      </c>
      <c r="AA163" s="131">
        <f t="shared" si="46"/>
        <v>0</v>
      </c>
      <c r="AB163" s="131">
        <f t="shared" si="45"/>
        <v>0</v>
      </c>
      <c r="AC163" s="131">
        <f t="shared" si="45"/>
        <v>0</v>
      </c>
      <c r="AD163" s="131">
        <f t="shared" si="45"/>
        <v>0</v>
      </c>
      <c r="AE163" s="131">
        <f t="shared" si="45"/>
        <v>0</v>
      </c>
      <c r="AF163" s="131">
        <f t="shared" si="45"/>
        <v>0</v>
      </c>
      <c r="AG163" s="132">
        <f t="shared" si="47"/>
        <v>0</v>
      </c>
      <c r="AH163" s="105"/>
      <c r="AN163" s="105">
        <f>+AG163*AM163</f>
        <v>0</v>
      </c>
    </row>
    <row r="164" spans="1:40" outlineLevel="1" x14ac:dyDescent="0.25">
      <c r="A164" s="103" t="str">
        <f t="shared" si="42"/>
        <v>MURREYSCOMMERCIALFCP6YD2W3-1</v>
      </c>
      <c r="B164" s="103" t="s">
        <v>358</v>
      </c>
      <c r="C164" s="103" t="s">
        <v>359</v>
      </c>
      <c r="D164" s="127">
        <v>2449.31</v>
      </c>
      <c r="E164" s="127">
        <v>2499.71</v>
      </c>
      <c r="F164" s="127">
        <v>2572.8000000000002</v>
      </c>
      <c r="G164" s="128">
        <v>45</v>
      </c>
      <c r="H164" s="129">
        <v>2541.36</v>
      </c>
      <c r="I164" s="129">
        <v>2541.36</v>
      </c>
      <c r="J164" s="129">
        <v>2572.8000000000002</v>
      </c>
      <c r="K164" s="129">
        <v>2572.8000000000002</v>
      </c>
      <c r="L164" s="129">
        <v>2572.8000000000002</v>
      </c>
      <c r="M164" s="129">
        <v>2572.8000000000002</v>
      </c>
      <c r="N164" s="129">
        <v>2572.8000000000002</v>
      </c>
      <c r="O164" s="129">
        <v>2572.8000000000002</v>
      </c>
      <c r="P164" s="129">
        <v>2572.8000000000002</v>
      </c>
      <c r="Q164" s="129">
        <v>2541.36</v>
      </c>
      <c r="R164" s="129">
        <v>2541.36</v>
      </c>
      <c r="S164" s="129">
        <v>2541.36</v>
      </c>
      <c r="T164" s="130">
        <f t="shared" si="38"/>
        <v>30716.399999999998</v>
      </c>
      <c r="U164" s="131">
        <f t="shared" si="39"/>
        <v>1.0375820128934272</v>
      </c>
      <c r="V164" s="131">
        <f t="shared" si="40"/>
        <v>1.016661932784203</v>
      </c>
      <c r="W164" s="131">
        <f t="shared" si="46"/>
        <v>1</v>
      </c>
      <c r="X164" s="131">
        <f t="shared" si="46"/>
        <v>1</v>
      </c>
      <c r="Y164" s="131">
        <f t="shared" si="46"/>
        <v>1</v>
      </c>
      <c r="Z164" s="131">
        <f t="shared" si="46"/>
        <v>1</v>
      </c>
      <c r="AA164" s="131">
        <f t="shared" si="46"/>
        <v>1</v>
      </c>
      <c r="AB164" s="131">
        <f t="shared" si="45"/>
        <v>1</v>
      </c>
      <c r="AC164" s="131">
        <f t="shared" si="45"/>
        <v>1</v>
      </c>
      <c r="AD164" s="131">
        <f t="shared" si="45"/>
        <v>0.98777985074626862</v>
      </c>
      <c r="AE164" s="131">
        <f t="shared" si="45"/>
        <v>0.98777985074626862</v>
      </c>
      <c r="AF164" s="131">
        <f t="shared" si="45"/>
        <v>0.98777985074626862</v>
      </c>
      <c r="AG164" s="132">
        <f t="shared" si="47"/>
        <v>1.0014652914930362</v>
      </c>
      <c r="AH164" s="105"/>
      <c r="AN164" s="105">
        <f>+AG164*AM164</f>
        <v>0</v>
      </c>
    </row>
    <row r="165" spans="1:40" outlineLevel="1" x14ac:dyDescent="0.25">
      <c r="A165" s="103" t="str">
        <f t="shared" si="42"/>
        <v>MURREYSCOMMERCIALFCP6YD2W4-1</v>
      </c>
      <c r="B165" s="103" t="s">
        <v>360</v>
      </c>
      <c r="C165" s="103" t="s">
        <v>361</v>
      </c>
      <c r="D165" s="127">
        <v>3158.82</v>
      </c>
      <c r="E165" s="127">
        <v>3223.94</v>
      </c>
      <c r="F165" s="127">
        <v>3321.37</v>
      </c>
      <c r="G165" s="128">
        <v>46</v>
      </c>
      <c r="H165" s="129">
        <v>3279.46</v>
      </c>
      <c r="I165" s="129">
        <v>3279.46</v>
      </c>
      <c r="J165" s="129">
        <v>3321.37</v>
      </c>
      <c r="K165" s="129">
        <v>3321.37</v>
      </c>
      <c r="L165" s="129">
        <v>3321.37</v>
      </c>
      <c r="M165" s="129">
        <v>3321.37</v>
      </c>
      <c r="N165" s="129">
        <v>3321.37</v>
      </c>
      <c r="O165" s="129">
        <v>3321.37</v>
      </c>
      <c r="P165" s="129">
        <v>3321.37</v>
      </c>
      <c r="Q165" s="129">
        <v>3279.46</v>
      </c>
      <c r="R165" s="129">
        <v>3279.46</v>
      </c>
      <c r="S165" s="129">
        <v>3279.46</v>
      </c>
      <c r="T165" s="130">
        <f t="shared" si="38"/>
        <v>39646.889999999992</v>
      </c>
      <c r="U165" s="131">
        <f t="shared" si="39"/>
        <v>1.0381914765640334</v>
      </c>
      <c r="V165" s="131">
        <f t="shared" si="40"/>
        <v>1.0172211641655862</v>
      </c>
      <c r="W165" s="131">
        <f t="shared" si="46"/>
        <v>1</v>
      </c>
      <c r="X165" s="131">
        <f t="shared" si="46"/>
        <v>1</v>
      </c>
      <c r="Y165" s="131">
        <f t="shared" si="46"/>
        <v>1</v>
      </c>
      <c r="Z165" s="131">
        <f t="shared" si="46"/>
        <v>1</v>
      </c>
      <c r="AA165" s="131">
        <f t="shared" si="46"/>
        <v>1</v>
      </c>
      <c r="AB165" s="131">
        <f t="shared" si="45"/>
        <v>1</v>
      </c>
      <c r="AC165" s="131">
        <f t="shared" si="45"/>
        <v>1</v>
      </c>
      <c r="AD165" s="131">
        <f t="shared" si="45"/>
        <v>0.98738171296784161</v>
      </c>
      <c r="AE165" s="131">
        <f t="shared" si="45"/>
        <v>0.98738171296784161</v>
      </c>
      <c r="AF165" s="131">
        <f t="shared" si="45"/>
        <v>0.98738171296784161</v>
      </c>
      <c r="AG165" s="132">
        <f t="shared" si="47"/>
        <v>1.0014631483027621</v>
      </c>
      <c r="AH165" s="105"/>
      <c r="AN165" s="105">
        <f>+AG165*AM165</f>
        <v>0</v>
      </c>
    </row>
    <row r="166" spans="1:40" outlineLevel="1" x14ac:dyDescent="0.25">
      <c r="A166" s="103" t="str">
        <f t="shared" si="42"/>
        <v>MURREYSCOMMERCIALIMPCNC</v>
      </c>
      <c r="B166" s="103" t="s">
        <v>362</v>
      </c>
      <c r="C166" s="103" t="s">
        <v>363</v>
      </c>
      <c r="D166" s="127">
        <v>0</v>
      </c>
      <c r="E166" s="127">
        <v>0</v>
      </c>
      <c r="F166" s="127">
        <v>0</v>
      </c>
      <c r="G166" s="128"/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30">
        <f t="shared" si="38"/>
        <v>0</v>
      </c>
      <c r="U166" s="105">
        <f t="shared" si="39"/>
        <v>0</v>
      </c>
      <c r="V166" s="105">
        <f t="shared" si="40"/>
        <v>0</v>
      </c>
      <c r="W166" s="105">
        <f t="shared" si="46"/>
        <v>0</v>
      </c>
      <c r="X166" s="105">
        <f t="shared" si="46"/>
        <v>0</v>
      </c>
      <c r="Y166" s="105">
        <f t="shared" si="46"/>
        <v>0</v>
      </c>
      <c r="Z166" s="105">
        <f t="shared" si="46"/>
        <v>0</v>
      </c>
      <c r="AA166" s="105">
        <f t="shared" si="46"/>
        <v>0</v>
      </c>
      <c r="AB166" s="105">
        <f t="shared" si="45"/>
        <v>0</v>
      </c>
      <c r="AC166" s="105">
        <f t="shared" si="45"/>
        <v>0</v>
      </c>
      <c r="AD166" s="105">
        <f t="shared" si="45"/>
        <v>0</v>
      </c>
      <c r="AE166" s="105">
        <f t="shared" si="45"/>
        <v>0</v>
      </c>
      <c r="AF166" s="105">
        <f t="shared" si="45"/>
        <v>0</v>
      </c>
      <c r="AG166" s="105">
        <f t="shared" si="47"/>
        <v>0</v>
      </c>
      <c r="AH166" s="105"/>
    </row>
    <row r="167" spans="1:40" outlineLevel="1" x14ac:dyDescent="0.25">
      <c r="A167" s="103" t="str">
        <f t="shared" si="42"/>
        <v>MURREYSCOMMERCIALPACKC</v>
      </c>
      <c r="B167" s="103" t="s">
        <v>364</v>
      </c>
      <c r="C167" s="103" t="s">
        <v>365</v>
      </c>
      <c r="D167" s="127">
        <v>5.44</v>
      </c>
      <c r="E167" s="127">
        <v>5.55</v>
      </c>
      <c r="F167" s="127">
        <v>5.55</v>
      </c>
      <c r="G167" s="128">
        <v>37</v>
      </c>
      <c r="H167" s="129">
        <v>38.85</v>
      </c>
      <c r="I167" s="129">
        <v>38.85</v>
      </c>
      <c r="J167" s="129">
        <v>38.85</v>
      </c>
      <c r="K167" s="129">
        <v>33.299999999999997</v>
      </c>
      <c r="L167" s="129">
        <v>33.299999999999997</v>
      </c>
      <c r="M167" s="129">
        <v>33.299999999999997</v>
      </c>
      <c r="N167" s="129">
        <v>33.299999999999997</v>
      </c>
      <c r="O167" s="129">
        <v>33.299999999999997</v>
      </c>
      <c r="P167" s="129">
        <v>33.299999999999997</v>
      </c>
      <c r="Q167" s="129">
        <v>38.85</v>
      </c>
      <c r="R167" s="129">
        <v>38.85</v>
      </c>
      <c r="S167" s="129">
        <v>38.85</v>
      </c>
      <c r="T167" s="130">
        <f t="shared" si="38"/>
        <v>432.90000000000015</v>
      </c>
      <c r="U167" s="105">
        <f t="shared" si="39"/>
        <v>7.1415441176470589</v>
      </c>
      <c r="V167" s="105">
        <f t="shared" si="40"/>
        <v>7.0000000000000009</v>
      </c>
      <c r="W167" s="105">
        <f t="shared" si="46"/>
        <v>7.0000000000000009</v>
      </c>
      <c r="X167" s="105">
        <f t="shared" si="46"/>
        <v>6</v>
      </c>
      <c r="Y167" s="105">
        <f t="shared" si="46"/>
        <v>6</v>
      </c>
      <c r="Z167" s="105">
        <f t="shared" si="46"/>
        <v>6</v>
      </c>
      <c r="AA167" s="105">
        <f t="shared" si="46"/>
        <v>6</v>
      </c>
      <c r="AB167" s="105">
        <f t="shared" si="45"/>
        <v>6</v>
      </c>
      <c r="AC167" s="105">
        <f t="shared" si="45"/>
        <v>6</v>
      </c>
      <c r="AD167" s="105">
        <f t="shared" si="45"/>
        <v>7.0000000000000009</v>
      </c>
      <c r="AE167" s="105">
        <f t="shared" si="45"/>
        <v>7.0000000000000009</v>
      </c>
      <c r="AF167" s="105">
        <f t="shared" si="45"/>
        <v>7.0000000000000009</v>
      </c>
      <c r="AG167" s="143">
        <f t="shared" si="47"/>
        <v>6.5117953431372548</v>
      </c>
      <c r="AH167" s="105"/>
    </row>
    <row r="168" spans="1:40" outlineLevel="1" x14ac:dyDescent="0.25">
      <c r="A168" s="103" t="str">
        <f t="shared" si="42"/>
        <v>MURREYSCOMMERCIALR1YDEX</v>
      </c>
      <c r="B168" s="103" t="s">
        <v>366</v>
      </c>
      <c r="C168" s="103" t="s">
        <v>367</v>
      </c>
      <c r="D168" s="127">
        <v>26.06</v>
      </c>
      <c r="E168" s="127">
        <v>26.6</v>
      </c>
      <c r="F168" s="127">
        <v>27.19</v>
      </c>
      <c r="G168" s="128">
        <v>41</v>
      </c>
      <c r="H168" s="129">
        <v>80.790000000000006</v>
      </c>
      <c r="I168" s="129">
        <v>26.93</v>
      </c>
      <c r="J168" s="129">
        <v>0</v>
      </c>
      <c r="K168" s="129">
        <v>54.38</v>
      </c>
      <c r="L168" s="129">
        <v>190.33</v>
      </c>
      <c r="M168" s="129">
        <v>54.38</v>
      </c>
      <c r="N168" s="129">
        <v>108.76</v>
      </c>
      <c r="O168" s="129">
        <v>108.76</v>
      </c>
      <c r="P168" s="129">
        <v>81.569999999999993</v>
      </c>
      <c r="Q168" s="129">
        <v>80.790000000000006</v>
      </c>
      <c r="R168" s="129">
        <v>53.86</v>
      </c>
      <c r="S168" s="129">
        <v>80.790000000000006</v>
      </c>
      <c r="T168" s="130">
        <f t="shared" si="38"/>
        <v>921.34</v>
      </c>
      <c r="U168" s="105">
        <f t="shared" si="39"/>
        <v>3.1001534919416733</v>
      </c>
      <c r="V168" s="105">
        <f t="shared" si="40"/>
        <v>1.012406015037594</v>
      </c>
      <c r="W168" s="105">
        <f t="shared" ref="W168:AF192" si="48">+IFERROR(J168/$F168,0)</f>
        <v>0</v>
      </c>
      <c r="X168" s="105">
        <f t="shared" si="48"/>
        <v>2</v>
      </c>
      <c r="Y168" s="105">
        <f t="shared" si="48"/>
        <v>7</v>
      </c>
      <c r="Z168" s="105">
        <f t="shared" si="48"/>
        <v>2</v>
      </c>
      <c r="AA168" s="105">
        <f t="shared" si="48"/>
        <v>4</v>
      </c>
      <c r="AB168" s="105">
        <f t="shared" si="45"/>
        <v>4</v>
      </c>
      <c r="AC168" s="105">
        <f t="shared" si="45"/>
        <v>2.9999999999999996</v>
      </c>
      <c r="AD168" s="105">
        <f t="shared" si="45"/>
        <v>2.9713129827142333</v>
      </c>
      <c r="AE168" s="105">
        <f t="shared" si="45"/>
        <v>1.9808753218094888</v>
      </c>
      <c r="AF168" s="105">
        <f t="shared" si="45"/>
        <v>2.9713129827142333</v>
      </c>
      <c r="AG168" s="132">
        <f t="shared" si="47"/>
        <v>2.8363383995181017</v>
      </c>
      <c r="AH168" s="105"/>
    </row>
    <row r="169" spans="1:40" outlineLevel="1" x14ac:dyDescent="0.25">
      <c r="A169" s="103" t="str">
        <f t="shared" si="42"/>
        <v>MURREYSCOMMERCIALF1YDEX</v>
      </c>
      <c r="B169" s="103" t="s">
        <v>368</v>
      </c>
      <c r="C169" s="103" t="s">
        <v>369</v>
      </c>
      <c r="D169" s="127">
        <v>26.06</v>
      </c>
      <c r="E169" s="127">
        <v>26.6</v>
      </c>
      <c r="F169" s="127">
        <v>27.19</v>
      </c>
      <c r="G169" s="128">
        <v>41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30">
        <f>+SUM(H169:S169)</f>
        <v>0</v>
      </c>
      <c r="U169" s="105">
        <f t="shared" si="39"/>
        <v>0</v>
      </c>
      <c r="V169" s="105">
        <f t="shared" si="40"/>
        <v>0</v>
      </c>
      <c r="W169" s="105">
        <f t="shared" si="48"/>
        <v>0</v>
      </c>
      <c r="X169" s="105">
        <f t="shared" si="48"/>
        <v>0</v>
      </c>
      <c r="Y169" s="105">
        <f t="shared" si="48"/>
        <v>0</v>
      </c>
      <c r="Z169" s="105">
        <f t="shared" si="48"/>
        <v>0</v>
      </c>
      <c r="AA169" s="105">
        <f t="shared" si="48"/>
        <v>0</v>
      </c>
      <c r="AB169" s="105">
        <f t="shared" si="45"/>
        <v>0</v>
      </c>
      <c r="AC169" s="105">
        <f t="shared" si="45"/>
        <v>0</v>
      </c>
      <c r="AD169" s="105">
        <f t="shared" si="45"/>
        <v>0</v>
      </c>
      <c r="AE169" s="105">
        <f t="shared" si="45"/>
        <v>0</v>
      </c>
      <c r="AF169" s="105">
        <f t="shared" si="45"/>
        <v>0</v>
      </c>
      <c r="AG169" s="132">
        <f t="shared" si="47"/>
        <v>0</v>
      </c>
      <c r="AH169" s="105"/>
    </row>
    <row r="170" spans="1:40" outlineLevel="1" x14ac:dyDescent="0.25">
      <c r="A170" s="103" t="str">
        <f t="shared" si="42"/>
        <v>MURREYSCOMMERCIALR1.5YDEX</v>
      </c>
      <c r="B170" s="103" t="s">
        <v>370</v>
      </c>
      <c r="C170" s="103" t="s">
        <v>371</v>
      </c>
      <c r="D170" s="127">
        <v>35.24</v>
      </c>
      <c r="E170" s="127">
        <v>35.96</v>
      </c>
      <c r="F170" s="127">
        <v>36.799999999999997</v>
      </c>
      <c r="G170" s="128">
        <v>41</v>
      </c>
      <c r="H170" s="129">
        <v>36.44</v>
      </c>
      <c r="I170" s="129">
        <v>0</v>
      </c>
      <c r="J170" s="129">
        <v>0</v>
      </c>
      <c r="K170" s="129">
        <v>0</v>
      </c>
      <c r="L170" s="129">
        <v>0</v>
      </c>
      <c r="M170" s="129">
        <v>36.799999999999997</v>
      </c>
      <c r="N170" s="129">
        <v>0</v>
      </c>
      <c r="O170" s="129">
        <v>0</v>
      </c>
      <c r="P170" s="129">
        <v>73.599999999999994</v>
      </c>
      <c r="Q170" s="129">
        <v>0</v>
      </c>
      <c r="R170" s="129">
        <v>0</v>
      </c>
      <c r="S170" s="129">
        <v>0</v>
      </c>
      <c r="T170" s="130">
        <f>+SUM(H170:S170)</f>
        <v>146.83999999999997</v>
      </c>
      <c r="U170" s="105">
        <f t="shared" si="39"/>
        <v>1.0340522133938705</v>
      </c>
      <c r="V170" s="105">
        <f t="shared" si="40"/>
        <v>0</v>
      </c>
      <c r="W170" s="105">
        <f t="shared" si="48"/>
        <v>0</v>
      </c>
      <c r="X170" s="105">
        <f t="shared" si="48"/>
        <v>0</v>
      </c>
      <c r="Y170" s="105">
        <f t="shared" si="48"/>
        <v>0</v>
      </c>
      <c r="Z170" s="105">
        <f t="shared" si="48"/>
        <v>1</v>
      </c>
      <c r="AA170" s="105">
        <f t="shared" si="48"/>
        <v>0</v>
      </c>
      <c r="AB170" s="105">
        <f t="shared" si="45"/>
        <v>0</v>
      </c>
      <c r="AC170" s="105">
        <f t="shared" si="45"/>
        <v>2</v>
      </c>
      <c r="AD170" s="105">
        <f t="shared" si="45"/>
        <v>0</v>
      </c>
      <c r="AE170" s="105">
        <f t="shared" si="45"/>
        <v>0</v>
      </c>
      <c r="AF170" s="105">
        <f t="shared" si="45"/>
        <v>0</v>
      </c>
      <c r="AG170" s="132">
        <f t="shared" si="47"/>
        <v>0.33617101778282255</v>
      </c>
      <c r="AH170" s="105"/>
    </row>
    <row r="171" spans="1:40" outlineLevel="1" x14ac:dyDescent="0.25">
      <c r="A171" s="103" t="str">
        <f t="shared" si="42"/>
        <v>MURREYSCOMMERCIALR2YDEX</v>
      </c>
      <c r="B171" s="103" t="s">
        <v>372</v>
      </c>
      <c r="C171" s="103" t="s">
        <v>373</v>
      </c>
      <c r="D171" s="127">
        <v>43.41</v>
      </c>
      <c r="E171" s="127">
        <v>44.31</v>
      </c>
      <c r="F171" s="127">
        <v>45.39</v>
      </c>
      <c r="G171" s="128">
        <v>41</v>
      </c>
      <c r="H171" s="129">
        <v>134.79</v>
      </c>
      <c r="I171" s="129">
        <v>89.86</v>
      </c>
      <c r="J171" s="129">
        <v>181.10000000000002</v>
      </c>
      <c r="K171" s="129">
        <v>45.39</v>
      </c>
      <c r="L171" s="129">
        <v>45.389999999999993</v>
      </c>
      <c r="M171" s="129">
        <v>90.779999999999973</v>
      </c>
      <c r="N171" s="129">
        <v>363.12</v>
      </c>
      <c r="O171" s="129">
        <v>272.34000000000003</v>
      </c>
      <c r="P171" s="129">
        <v>136.17000000000002</v>
      </c>
      <c r="Q171" s="129">
        <v>494.23</v>
      </c>
      <c r="R171" s="129">
        <v>179.72</v>
      </c>
      <c r="S171" s="129">
        <v>0</v>
      </c>
      <c r="T171" s="130">
        <f t="shared" si="38"/>
        <v>2032.89</v>
      </c>
      <c r="U171" s="105">
        <f t="shared" si="39"/>
        <v>3.1050449205252248</v>
      </c>
      <c r="V171" s="105">
        <f t="shared" si="40"/>
        <v>2.0279846535770707</v>
      </c>
      <c r="W171" s="105">
        <f t="shared" si="48"/>
        <v>3.9898656091650149</v>
      </c>
      <c r="X171" s="105">
        <f t="shared" si="48"/>
        <v>1</v>
      </c>
      <c r="Y171" s="105">
        <f t="shared" si="48"/>
        <v>0.99999999999999989</v>
      </c>
      <c r="Z171" s="105">
        <f t="shared" si="48"/>
        <v>1.9999999999999993</v>
      </c>
      <c r="AA171" s="105">
        <f t="shared" si="48"/>
        <v>8</v>
      </c>
      <c r="AB171" s="105">
        <f t="shared" si="45"/>
        <v>6.0000000000000009</v>
      </c>
      <c r="AC171" s="105">
        <f t="shared" si="45"/>
        <v>3.0000000000000004</v>
      </c>
      <c r="AD171" s="105">
        <f t="shared" si="45"/>
        <v>10.888521700815158</v>
      </c>
      <c r="AE171" s="105">
        <f t="shared" si="45"/>
        <v>3.9594624366600573</v>
      </c>
      <c r="AF171" s="105">
        <f t="shared" si="45"/>
        <v>0</v>
      </c>
      <c r="AG171" s="132">
        <f t="shared" si="47"/>
        <v>3.7475732767285432</v>
      </c>
      <c r="AH171" s="105"/>
    </row>
    <row r="172" spans="1:40" outlineLevel="1" x14ac:dyDescent="0.25">
      <c r="A172" s="103" t="str">
        <f t="shared" si="42"/>
        <v>MURREYSCOMMERCIALF2YDEX</v>
      </c>
      <c r="B172" s="103" t="s">
        <v>374</v>
      </c>
      <c r="C172" s="103" t="s">
        <v>375</v>
      </c>
      <c r="D172" s="127">
        <v>43.41</v>
      </c>
      <c r="E172" s="127">
        <v>44.31</v>
      </c>
      <c r="F172" s="127">
        <v>45.39</v>
      </c>
      <c r="G172" s="128">
        <v>41</v>
      </c>
      <c r="H172" s="129">
        <v>0</v>
      </c>
      <c r="I172" s="129">
        <v>0</v>
      </c>
      <c r="J172" s="129">
        <v>0</v>
      </c>
      <c r="K172" s="129">
        <v>0</v>
      </c>
      <c r="L172" s="129">
        <v>45.39</v>
      </c>
      <c r="M172" s="129">
        <v>0</v>
      </c>
      <c r="N172" s="129">
        <v>0</v>
      </c>
      <c r="O172" s="129">
        <v>45.39</v>
      </c>
      <c r="P172" s="129">
        <v>0</v>
      </c>
      <c r="Q172" s="129">
        <v>0</v>
      </c>
      <c r="R172" s="129">
        <v>0</v>
      </c>
      <c r="S172" s="129">
        <v>0</v>
      </c>
      <c r="T172" s="130">
        <f>+SUM(H172:S172)</f>
        <v>90.78</v>
      </c>
      <c r="U172" s="105">
        <f t="shared" si="39"/>
        <v>0</v>
      </c>
      <c r="V172" s="105">
        <f t="shared" si="40"/>
        <v>0</v>
      </c>
      <c r="W172" s="105">
        <f t="shared" si="48"/>
        <v>0</v>
      </c>
      <c r="X172" s="105">
        <f t="shared" si="48"/>
        <v>0</v>
      </c>
      <c r="Y172" s="105">
        <f t="shared" si="48"/>
        <v>1</v>
      </c>
      <c r="Z172" s="105">
        <f t="shared" si="48"/>
        <v>0</v>
      </c>
      <c r="AA172" s="105">
        <f t="shared" si="48"/>
        <v>0</v>
      </c>
      <c r="AB172" s="105">
        <f t="shared" si="45"/>
        <v>1</v>
      </c>
      <c r="AC172" s="105">
        <f t="shared" si="45"/>
        <v>0</v>
      </c>
      <c r="AD172" s="105">
        <f t="shared" si="45"/>
        <v>0</v>
      </c>
      <c r="AE172" s="105">
        <f t="shared" si="45"/>
        <v>0</v>
      </c>
      <c r="AF172" s="105">
        <f t="shared" si="45"/>
        <v>0</v>
      </c>
      <c r="AG172" s="132">
        <f t="shared" si="47"/>
        <v>0.16666666666666666</v>
      </c>
      <c r="AH172" s="105"/>
    </row>
    <row r="173" spans="1:40" outlineLevel="1" x14ac:dyDescent="0.25">
      <c r="A173" s="103" t="str">
        <f t="shared" si="42"/>
        <v>MURREYSCOMMERCIALF4YDEX</v>
      </c>
      <c r="B173" s="103" t="s">
        <v>376</v>
      </c>
      <c r="C173" s="103" t="s">
        <v>377</v>
      </c>
      <c r="D173" s="127">
        <v>79.64</v>
      </c>
      <c r="E173" s="127">
        <v>81.28</v>
      </c>
      <c r="F173" s="127">
        <v>83.33</v>
      </c>
      <c r="G173" s="128">
        <v>41</v>
      </c>
      <c r="H173" s="129">
        <v>82.45</v>
      </c>
      <c r="I173" s="129">
        <v>329.8</v>
      </c>
      <c r="J173" s="129">
        <v>165.78</v>
      </c>
      <c r="K173" s="129">
        <v>249.99</v>
      </c>
      <c r="L173" s="129">
        <v>249.99</v>
      </c>
      <c r="M173" s="129">
        <v>83.33</v>
      </c>
      <c r="N173" s="129">
        <v>83.33</v>
      </c>
      <c r="O173" s="129">
        <v>166.66</v>
      </c>
      <c r="P173" s="129">
        <v>83.33</v>
      </c>
      <c r="Q173" s="129">
        <v>164.9</v>
      </c>
      <c r="R173" s="129">
        <v>82.45</v>
      </c>
      <c r="S173" s="129">
        <v>577.15</v>
      </c>
      <c r="T173" s="130">
        <f>+SUM(H173:S173)</f>
        <v>2319.16</v>
      </c>
      <c r="U173" s="105">
        <f t="shared" si="39"/>
        <v>1.0352837769964842</v>
      </c>
      <c r="V173" s="105">
        <f t="shared" si="40"/>
        <v>4.0575787401574805</v>
      </c>
      <c r="W173" s="105">
        <f t="shared" si="48"/>
        <v>1.9894395775831033</v>
      </c>
      <c r="X173" s="105">
        <f t="shared" si="48"/>
        <v>3</v>
      </c>
      <c r="Y173" s="105">
        <f t="shared" si="48"/>
        <v>3</v>
      </c>
      <c r="Z173" s="105">
        <f t="shared" si="48"/>
        <v>1</v>
      </c>
      <c r="AA173" s="105">
        <f t="shared" si="48"/>
        <v>1</v>
      </c>
      <c r="AB173" s="105">
        <f t="shared" si="45"/>
        <v>2</v>
      </c>
      <c r="AC173" s="105">
        <f t="shared" si="45"/>
        <v>1</v>
      </c>
      <c r="AD173" s="105">
        <f t="shared" si="45"/>
        <v>1.9788791551662068</v>
      </c>
      <c r="AE173" s="105">
        <f t="shared" si="45"/>
        <v>0.98943957758310341</v>
      </c>
      <c r="AF173" s="105">
        <f t="shared" si="45"/>
        <v>6.9260770430817233</v>
      </c>
      <c r="AG173" s="132">
        <f t="shared" si="47"/>
        <v>2.3313914892140084</v>
      </c>
      <c r="AH173" s="105"/>
    </row>
    <row r="174" spans="1:40" outlineLevel="1" x14ac:dyDescent="0.25">
      <c r="A174" s="103" t="str">
        <f t="shared" si="42"/>
        <v>MURREYSCOMMERCIALADJCOM</v>
      </c>
      <c r="B174" s="103" t="s">
        <v>378</v>
      </c>
      <c r="C174" s="103" t="s">
        <v>379</v>
      </c>
      <c r="D174" s="127">
        <v>0</v>
      </c>
      <c r="E174" s="127">
        <v>0</v>
      </c>
      <c r="F174" s="127">
        <v>0</v>
      </c>
      <c r="G174" s="128"/>
      <c r="H174" s="129">
        <v>-246.23</v>
      </c>
      <c r="I174" s="129">
        <v>246.23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-0.01</v>
      </c>
      <c r="T174" s="130">
        <f t="shared" ref="T174:T187" si="49">+SUM(H174:S174)</f>
        <v>-0.01</v>
      </c>
      <c r="U174" s="105">
        <f t="shared" ref="U174:U192" si="50">+IFERROR(H174/$D174,0)</f>
        <v>0</v>
      </c>
      <c r="V174" s="105">
        <f t="shared" ref="V174:V192" si="51">+IFERROR(I174/$E174,0)</f>
        <v>0</v>
      </c>
      <c r="W174" s="105">
        <f t="shared" si="48"/>
        <v>0</v>
      </c>
      <c r="X174" s="105">
        <f t="shared" si="48"/>
        <v>0</v>
      </c>
      <c r="Y174" s="105">
        <f t="shared" si="48"/>
        <v>0</v>
      </c>
      <c r="Z174" s="105">
        <f t="shared" si="48"/>
        <v>0</v>
      </c>
      <c r="AA174" s="105">
        <f t="shared" si="48"/>
        <v>0</v>
      </c>
      <c r="AB174" s="105">
        <f t="shared" si="45"/>
        <v>0</v>
      </c>
      <c r="AC174" s="105">
        <f t="shared" si="45"/>
        <v>0</v>
      </c>
      <c r="AD174" s="105">
        <f t="shared" si="45"/>
        <v>0</v>
      </c>
      <c r="AE174" s="105">
        <f t="shared" si="45"/>
        <v>0</v>
      </c>
      <c r="AF174" s="105">
        <f t="shared" si="45"/>
        <v>0</v>
      </c>
      <c r="AG174" s="105">
        <f t="shared" si="47"/>
        <v>0</v>
      </c>
      <c r="AH174" s="105"/>
    </row>
    <row r="175" spans="1:40" outlineLevel="1" x14ac:dyDescent="0.25">
      <c r="A175" s="103" t="str">
        <f t="shared" ref="A175:A192" si="52">+$A$4&amp;$A$109&amp;B175</f>
        <v>MURREYSCOMMERCIALCCONNECT</v>
      </c>
      <c r="B175" s="103" t="s">
        <v>380</v>
      </c>
      <c r="C175" s="103" t="s">
        <v>381</v>
      </c>
      <c r="D175" s="127">
        <v>0</v>
      </c>
      <c r="E175" s="127">
        <v>0</v>
      </c>
      <c r="F175" s="127">
        <v>0</v>
      </c>
      <c r="G175" s="128"/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30">
        <f t="shared" si="49"/>
        <v>0</v>
      </c>
      <c r="U175" s="105">
        <f t="shared" si="50"/>
        <v>0</v>
      </c>
      <c r="V175" s="105">
        <f t="shared" si="51"/>
        <v>0</v>
      </c>
      <c r="W175" s="105">
        <f t="shared" si="48"/>
        <v>0</v>
      </c>
      <c r="X175" s="105">
        <f t="shared" si="48"/>
        <v>0</v>
      </c>
      <c r="Y175" s="105">
        <f t="shared" si="48"/>
        <v>0</v>
      </c>
      <c r="Z175" s="105">
        <f t="shared" si="48"/>
        <v>0</v>
      </c>
      <c r="AA175" s="105">
        <f t="shared" si="48"/>
        <v>0</v>
      </c>
      <c r="AB175" s="105">
        <f t="shared" si="45"/>
        <v>0</v>
      </c>
      <c r="AC175" s="105">
        <f t="shared" si="45"/>
        <v>0</v>
      </c>
      <c r="AD175" s="105">
        <f t="shared" si="45"/>
        <v>0</v>
      </c>
      <c r="AE175" s="105">
        <f t="shared" si="45"/>
        <v>0</v>
      </c>
      <c r="AF175" s="105">
        <f t="shared" si="45"/>
        <v>0</v>
      </c>
      <c r="AG175" s="105">
        <f t="shared" si="47"/>
        <v>0</v>
      </c>
      <c r="AH175" s="105"/>
    </row>
    <row r="176" spans="1:40" outlineLevel="1" x14ac:dyDescent="0.25">
      <c r="A176" s="103" t="str">
        <f t="shared" si="52"/>
        <v>MURREYSCOMMERCIALCDEL</v>
      </c>
      <c r="B176" s="103" t="s">
        <v>382</v>
      </c>
      <c r="C176" s="103" t="s">
        <v>383</v>
      </c>
      <c r="D176" s="127">
        <v>42.83</v>
      </c>
      <c r="E176" s="127">
        <v>43.71</v>
      </c>
      <c r="F176" s="127">
        <v>43.71</v>
      </c>
      <c r="G176" s="128">
        <v>41</v>
      </c>
      <c r="H176" s="129">
        <v>0</v>
      </c>
      <c r="I176" s="129">
        <v>174.84</v>
      </c>
      <c r="J176" s="129">
        <v>43.71</v>
      </c>
      <c r="K176" s="129">
        <v>437.1</v>
      </c>
      <c r="L176" s="129">
        <v>480.81</v>
      </c>
      <c r="M176" s="129">
        <v>0</v>
      </c>
      <c r="N176" s="129">
        <v>305.97000000000003</v>
      </c>
      <c r="O176" s="129">
        <v>0</v>
      </c>
      <c r="P176" s="129">
        <v>0</v>
      </c>
      <c r="Q176" s="129">
        <v>131.13</v>
      </c>
      <c r="R176" s="129">
        <v>87.42</v>
      </c>
      <c r="S176" s="129">
        <v>87.42</v>
      </c>
      <c r="T176" s="130">
        <f t="shared" si="49"/>
        <v>1748.4</v>
      </c>
      <c r="U176" s="105">
        <f t="shared" si="50"/>
        <v>0</v>
      </c>
      <c r="V176" s="105">
        <f t="shared" si="51"/>
        <v>4</v>
      </c>
      <c r="W176" s="105">
        <f t="shared" si="48"/>
        <v>1</v>
      </c>
      <c r="X176" s="105">
        <f t="shared" si="48"/>
        <v>10</v>
      </c>
      <c r="Y176" s="105">
        <f t="shared" si="48"/>
        <v>11</v>
      </c>
      <c r="Z176" s="105">
        <f t="shared" si="48"/>
        <v>0</v>
      </c>
      <c r="AA176" s="105">
        <f t="shared" si="48"/>
        <v>7.0000000000000009</v>
      </c>
      <c r="AB176" s="105">
        <f t="shared" si="45"/>
        <v>0</v>
      </c>
      <c r="AC176" s="105">
        <f t="shared" si="45"/>
        <v>0</v>
      </c>
      <c r="AD176" s="105">
        <f t="shared" si="45"/>
        <v>3</v>
      </c>
      <c r="AE176" s="105">
        <f t="shared" si="45"/>
        <v>2</v>
      </c>
      <c r="AF176" s="105">
        <f t="shared" si="45"/>
        <v>2</v>
      </c>
      <c r="AG176" s="105">
        <f t="shared" si="47"/>
        <v>3.3333333333333335</v>
      </c>
      <c r="AH176" s="105"/>
    </row>
    <row r="177" spans="1:34" outlineLevel="1" x14ac:dyDescent="0.25">
      <c r="A177" s="103" t="str">
        <f t="shared" si="52"/>
        <v>MURREYSCOMMERCIALCEX</v>
      </c>
      <c r="B177" s="103" t="s">
        <v>384</v>
      </c>
      <c r="C177" s="103" t="s">
        <v>385</v>
      </c>
      <c r="D177" s="127">
        <v>4.79</v>
      </c>
      <c r="E177" s="127">
        <v>4.8899999999999997</v>
      </c>
      <c r="F177" s="127">
        <v>4.99</v>
      </c>
      <c r="G177" s="128">
        <v>42</v>
      </c>
      <c r="H177" s="129">
        <v>539.55000000000007</v>
      </c>
      <c r="I177" s="129">
        <v>-321.75</v>
      </c>
      <c r="J177" s="129">
        <v>134.73000000000002</v>
      </c>
      <c r="K177" s="129">
        <v>64.87</v>
      </c>
      <c r="L177" s="129">
        <v>54.89</v>
      </c>
      <c r="M177" s="129">
        <v>159.68</v>
      </c>
      <c r="N177" s="129">
        <v>299.40000000000003</v>
      </c>
      <c r="O177" s="129">
        <v>246.65</v>
      </c>
      <c r="P177" s="129">
        <v>154.69</v>
      </c>
      <c r="Q177" s="129">
        <v>178.2</v>
      </c>
      <c r="R177" s="129">
        <v>188.1</v>
      </c>
      <c r="S177" s="129">
        <v>89.1</v>
      </c>
      <c r="T177" s="130">
        <f t="shared" si="49"/>
        <v>1788.1100000000001</v>
      </c>
      <c r="U177" s="105">
        <f t="shared" si="50"/>
        <v>112.6409185803758</v>
      </c>
      <c r="V177" s="105">
        <f t="shared" si="51"/>
        <v>-65.797546012269947</v>
      </c>
      <c r="W177" s="105">
        <f t="shared" si="48"/>
        <v>27.000000000000004</v>
      </c>
      <c r="X177" s="105">
        <f t="shared" si="48"/>
        <v>13</v>
      </c>
      <c r="Y177" s="105">
        <f t="shared" si="48"/>
        <v>11</v>
      </c>
      <c r="Z177" s="105">
        <f t="shared" si="48"/>
        <v>32</v>
      </c>
      <c r="AA177" s="105">
        <f t="shared" si="48"/>
        <v>60.000000000000007</v>
      </c>
      <c r="AB177" s="105">
        <f t="shared" si="45"/>
        <v>49.428857715430858</v>
      </c>
      <c r="AC177" s="105">
        <f t="shared" si="45"/>
        <v>30.999999999999996</v>
      </c>
      <c r="AD177" s="105">
        <f t="shared" si="45"/>
        <v>35.711422845691381</v>
      </c>
      <c r="AE177" s="105">
        <f t="shared" si="45"/>
        <v>37.695390781563127</v>
      </c>
      <c r="AF177" s="105">
        <f t="shared" si="45"/>
        <v>17.85571142284569</v>
      </c>
      <c r="AG177" s="132">
        <f t="shared" si="47"/>
        <v>30.127896277803075</v>
      </c>
      <c r="AH177" s="105"/>
    </row>
    <row r="178" spans="1:34" outlineLevel="1" x14ac:dyDescent="0.25">
      <c r="A178" s="103" t="str">
        <f t="shared" si="52"/>
        <v>MURREYSCOMMERCIALCEXYD</v>
      </c>
      <c r="B178" s="103" t="s">
        <v>386</v>
      </c>
      <c r="C178" s="103" t="s">
        <v>387</v>
      </c>
      <c r="D178" s="127">
        <v>25.81</v>
      </c>
      <c r="E178" s="127">
        <v>26.34</v>
      </c>
      <c r="F178" s="127">
        <v>26.76</v>
      </c>
      <c r="G178" s="128">
        <v>34</v>
      </c>
      <c r="H178" s="129">
        <v>14074.11</v>
      </c>
      <c r="I178" s="129">
        <v>13369.740000000002</v>
      </c>
      <c r="J178" s="129">
        <v>12040.019999999999</v>
      </c>
      <c r="K178" s="129">
        <v>13299.72</v>
      </c>
      <c r="L178" s="129">
        <v>10302.6</v>
      </c>
      <c r="M178" s="129">
        <v>11426.519999999999</v>
      </c>
      <c r="N178" s="129">
        <v>17514.420000000002</v>
      </c>
      <c r="O178" s="129">
        <v>16229.94</v>
      </c>
      <c r="P178" s="129">
        <v>17046.12</v>
      </c>
      <c r="Q178" s="129">
        <v>10552.26</v>
      </c>
      <c r="R178" s="129">
        <v>15137.310000000001</v>
      </c>
      <c r="S178" s="129">
        <v>14565.84</v>
      </c>
      <c r="T178" s="130">
        <f t="shared" si="49"/>
        <v>165558.6</v>
      </c>
      <c r="U178" s="105">
        <f t="shared" si="50"/>
        <v>545.29678419217362</v>
      </c>
      <c r="V178" s="105">
        <f t="shared" si="51"/>
        <v>507.58314350797275</v>
      </c>
      <c r="W178" s="105">
        <f t="shared" si="48"/>
        <v>449.92600896860978</v>
      </c>
      <c r="X178" s="105">
        <f t="shared" si="48"/>
        <v>496.99999999999994</v>
      </c>
      <c r="Y178" s="105">
        <f t="shared" si="48"/>
        <v>385</v>
      </c>
      <c r="Z178" s="105">
        <f t="shared" si="48"/>
        <v>426.99999999999994</v>
      </c>
      <c r="AA178" s="105">
        <f t="shared" si="48"/>
        <v>654.5</v>
      </c>
      <c r="AB178" s="105">
        <f t="shared" si="45"/>
        <v>606.5</v>
      </c>
      <c r="AC178" s="105">
        <f t="shared" si="45"/>
        <v>636.99999999999989</v>
      </c>
      <c r="AD178" s="105">
        <f t="shared" si="45"/>
        <v>394.32959641255604</v>
      </c>
      <c r="AE178" s="105">
        <f t="shared" si="45"/>
        <v>565.66928251121078</v>
      </c>
      <c r="AF178" s="105">
        <f t="shared" si="45"/>
        <v>544.31390134529147</v>
      </c>
      <c r="AG178" s="132">
        <f t="shared" si="47"/>
        <v>517.84322641148447</v>
      </c>
      <c r="AH178" s="105"/>
    </row>
    <row r="179" spans="1:34" outlineLevel="1" x14ac:dyDescent="0.25">
      <c r="A179" s="103" t="str">
        <f t="shared" si="52"/>
        <v>MURREYSCOMMERCIALCLOCK</v>
      </c>
      <c r="B179" s="103" t="s">
        <v>388</v>
      </c>
      <c r="C179" s="103" t="s">
        <v>389</v>
      </c>
      <c r="D179" s="127">
        <v>4.76</v>
      </c>
      <c r="E179" s="127">
        <v>4.8499999999999996</v>
      </c>
      <c r="F179" s="127">
        <v>4.8499999999999996</v>
      </c>
      <c r="G179" s="128">
        <v>30</v>
      </c>
      <c r="H179" s="129">
        <v>2693.9900000000002</v>
      </c>
      <c r="I179" s="129">
        <v>2698.23</v>
      </c>
      <c r="J179" s="129">
        <v>2719.65</v>
      </c>
      <c r="K179" s="129">
        <v>2749.96</v>
      </c>
      <c r="L179" s="129">
        <v>2593.6099999999997</v>
      </c>
      <c r="M179" s="129">
        <v>2742.7</v>
      </c>
      <c r="N179" s="129">
        <v>2731.79</v>
      </c>
      <c r="O179" s="129">
        <v>2785.12</v>
      </c>
      <c r="P179" s="129">
        <v>2843.57</v>
      </c>
      <c r="Q179" s="129">
        <v>2656.6</v>
      </c>
      <c r="R179" s="129">
        <v>2644.5799999999995</v>
      </c>
      <c r="S179" s="129">
        <v>2651.7499999999995</v>
      </c>
      <c r="T179" s="130">
        <f t="shared" si="49"/>
        <v>32511.55</v>
      </c>
      <c r="U179" s="105">
        <f t="shared" si="50"/>
        <v>565.96428571428578</v>
      </c>
      <c r="V179" s="105">
        <f t="shared" si="51"/>
        <v>556.33608247422683</v>
      </c>
      <c r="W179" s="105">
        <f t="shared" si="48"/>
        <v>560.75257731958766</v>
      </c>
      <c r="X179" s="105">
        <f t="shared" si="48"/>
        <v>567.00206185567015</v>
      </c>
      <c r="Y179" s="105">
        <f t="shared" si="48"/>
        <v>534.76494845360821</v>
      </c>
      <c r="Z179" s="105">
        <f t="shared" si="48"/>
        <v>565.50515463917532</v>
      </c>
      <c r="AA179" s="105">
        <f t="shared" si="48"/>
        <v>563.25567010309283</v>
      </c>
      <c r="AB179" s="105">
        <f t="shared" si="45"/>
        <v>574.25154639175264</v>
      </c>
      <c r="AC179" s="105">
        <f t="shared" si="45"/>
        <v>586.30309278350524</v>
      </c>
      <c r="AD179" s="105">
        <f t="shared" si="45"/>
        <v>547.75257731958766</v>
      </c>
      <c r="AE179" s="105">
        <f t="shared" si="45"/>
        <v>545.2742268041236</v>
      </c>
      <c r="AF179" s="105">
        <f t="shared" si="45"/>
        <v>546.75257731958754</v>
      </c>
      <c r="AG179" s="105">
        <f t="shared" si="47"/>
        <v>559.49290009818355</v>
      </c>
      <c r="AH179" s="105"/>
    </row>
    <row r="180" spans="1:34" outlineLevel="1" x14ac:dyDescent="0.25">
      <c r="A180" s="103" t="str">
        <f t="shared" si="52"/>
        <v>MURREYSCOMMERCIALCROLL</v>
      </c>
      <c r="B180" s="103" t="s">
        <v>390</v>
      </c>
      <c r="C180" s="103" t="s">
        <v>391</v>
      </c>
      <c r="D180" s="127">
        <v>17.059999999999999</v>
      </c>
      <c r="E180" s="127">
        <f>+F180/4.33</f>
        <v>4.0207852193995377</v>
      </c>
      <c r="F180" s="127">
        <v>17.41</v>
      </c>
      <c r="G180" s="128">
        <v>37</v>
      </c>
      <c r="H180" s="129">
        <v>3046.92</v>
      </c>
      <c r="I180" s="129">
        <v>3086.1000000000004</v>
      </c>
      <c r="J180" s="129">
        <v>3116.5699999999997</v>
      </c>
      <c r="K180" s="129">
        <v>3086.0899999999997</v>
      </c>
      <c r="L180" s="129">
        <v>3086.0899999999997</v>
      </c>
      <c r="M180" s="129">
        <v>3046.92</v>
      </c>
      <c r="N180" s="129">
        <v>3058.02</v>
      </c>
      <c r="O180" s="129">
        <v>3075.4</v>
      </c>
      <c r="P180" s="129">
        <v>3081.12</v>
      </c>
      <c r="Q180" s="129">
        <v>3051.27</v>
      </c>
      <c r="R180" s="129">
        <v>3081.73</v>
      </c>
      <c r="S180" s="129">
        <v>3073.04</v>
      </c>
      <c r="T180" s="130">
        <f t="shared" si="49"/>
        <v>36889.270000000004</v>
      </c>
      <c r="U180" s="105">
        <f t="shared" si="50"/>
        <v>178.60023446658852</v>
      </c>
      <c r="V180" s="105">
        <f t="shared" si="51"/>
        <v>767.53664560597372</v>
      </c>
      <c r="W180" s="105">
        <f t="shared" si="48"/>
        <v>179.01033888569785</v>
      </c>
      <c r="X180" s="105">
        <f t="shared" si="48"/>
        <v>177.25962090752438</v>
      </c>
      <c r="Y180" s="105">
        <f t="shared" si="48"/>
        <v>177.25962090752438</v>
      </c>
      <c r="Z180" s="105">
        <f t="shared" si="48"/>
        <v>175.00976450315912</v>
      </c>
      <c r="AA180" s="105">
        <f t="shared" si="48"/>
        <v>175.6473291211947</v>
      </c>
      <c r="AB180" s="105">
        <f t="shared" si="45"/>
        <v>176.6456059735784</v>
      </c>
      <c r="AC180" s="105">
        <f t="shared" si="45"/>
        <v>176.97415278575531</v>
      </c>
      <c r="AD180" s="105">
        <f t="shared" si="45"/>
        <v>175.25962090752441</v>
      </c>
      <c r="AE180" s="105">
        <f t="shared" si="45"/>
        <v>177.00919012062033</v>
      </c>
      <c r="AF180" s="105">
        <f t="shared" si="45"/>
        <v>176.51005169442848</v>
      </c>
      <c r="AG180" s="105">
        <f t="shared" ref="AG180:AG192" si="53">+SUM(U180:AF180)/$AD$2</f>
        <v>226.06018132329746</v>
      </c>
      <c r="AH180" s="105"/>
    </row>
    <row r="181" spans="1:34" outlineLevel="1" x14ac:dyDescent="0.25">
      <c r="A181" s="103" t="str">
        <f t="shared" si="52"/>
        <v>MURREYSCOMMERCIALCTDEL</v>
      </c>
      <c r="B181" s="103" t="s">
        <v>392</v>
      </c>
      <c r="C181" s="103" t="s">
        <v>393</v>
      </c>
      <c r="D181" s="127">
        <v>42.83</v>
      </c>
      <c r="E181" s="127">
        <v>43.71</v>
      </c>
      <c r="F181" s="127">
        <v>43.71</v>
      </c>
      <c r="G181" s="128">
        <v>30</v>
      </c>
      <c r="H181" s="129">
        <v>786.78</v>
      </c>
      <c r="I181" s="129">
        <v>393.39</v>
      </c>
      <c r="J181" s="129">
        <v>786.78000000000009</v>
      </c>
      <c r="K181" s="129">
        <v>830.49</v>
      </c>
      <c r="L181" s="129">
        <v>743.07</v>
      </c>
      <c r="M181" s="129">
        <v>830.49</v>
      </c>
      <c r="N181" s="129">
        <v>743.07</v>
      </c>
      <c r="O181" s="129">
        <v>568.23</v>
      </c>
      <c r="P181" s="129">
        <v>1049.04</v>
      </c>
      <c r="Q181" s="129">
        <v>648.67000000000007</v>
      </c>
      <c r="R181" s="129">
        <v>568.23</v>
      </c>
      <c r="S181" s="129">
        <v>699.36</v>
      </c>
      <c r="T181" s="130">
        <f t="shared" si="49"/>
        <v>8647.6000000000022</v>
      </c>
      <c r="U181" s="105">
        <f t="shared" si="50"/>
        <v>18.369834228344619</v>
      </c>
      <c r="V181" s="105">
        <f t="shared" si="51"/>
        <v>9</v>
      </c>
      <c r="W181" s="105">
        <f t="shared" si="48"/>
        <v>18</v>
      </c>
      <c r="X181" s="105">
        <f t="shared" si="48"/>
        <v>19</v>
      </c>
      <c r="Y181" s="105">
        <f t="shared" si="48"/>
        <v>17</v>
      </c>
      <c r="Z181" s="105">
        <f t="shared" si="48"/>
        <v>19</v>
      </c>
      <c r="AA181" s="105">
        <f t="shared" si="48"/>
        <v>17</v>
      </c>
      <c r="AB181" s="105">
        <f t="shared" si="45"/>
        <v>13</v>
      </c>
      <c r="AC181" s="105">
        <f t="shared" si="45"/>
        <v>24</v>
      </c>
      <c r="AD181" s="105">
        <f t="shared" si="45"/>
        <v>14.840311141615192</v>
      </c>
      <c r="AE181" s="105">
        <f t="shared" si="45"/>
        <v>13</v>
      </c>
      <c r="AF181" s="105">
        <f t="shared" si="45"/>
        <v>16</v>
      </c>
      <c r="AG181" s="105">
        <f t="shared" si="53"/>
        <v>16.517512114163317</v>
      </c>
      <c r="AH181" s="105"/>
    </row>
    <row r="182" spans="1:34" outlineLevel="1" x14ac:dyDescent="0.25">
      <c r="A182" s="103" t="str">
        <f t="shared" si="52"/>
        <v>MURREYSCOMMERCIALCTRIP</v>
      </c>
      <c r="B182" s="103" t="s">
        <v>394</v>
      </c>
      <c r="C182" s="103" t="s">
        <v>395</v>
      </c>
      <c r="D182" s="127">
        <v>16.88</v>
      </c>
      <c r="E182" s="127">
        <v>17.23</v>
      </c>
      <c r="F182" s="127">
        <v>17.23</v>
      </c>
      <c r="G182" s="128">
        <v>19</v>
      </c>
      <c r="H182" s="129">
        <v>155.07</v>
      </c>
      <c r="I182" s="129">
        <v>275.68</v>
      </c>
      <c r="J182" s="129">
        <v>189.53</v>
      </c>
      <c r="K182" s="129">
        <v>103.38000000000001</v>
      </c>
      <c r="L182" s="129">
        <v>258.45</v>
      </c>
      <c r="M182" s="129">
        <v>172.29999999999998</v>
      </c>
      <c r="N182" s="129">
        <v>189.53</v>
      </c>
      <c r="O182" s="129">
        <v>223.99</v>
      </c>
      <c r="P182" s="129">
        <v>206.76</v>
      </c>
      <c r="Q182" s="129">
        <v>155.07</v>
      </c>
      <c r="R182" s="129">
        <v>155.07</v>
      </c>
      <c r="S182" s="129">
        <v>275.68</v>
      </c>
      <c r="T182" s="130">
        <f t="shared" si="49"/>
        <v>2360.5099999999998</v>
      </c>
      <c r="U182" s="105">
        <f t="shared" si="50"/>
        <v>9.1866113744075832</v>
      </c>
      <c r="V182" s="105">
        <f t="shared" si="51"/>
        <v>16</v>
      </c>
      <c r="W182" s="105">
        <f t="shared" si="48"/>
        <v>11</v>
      </c>
      <c r="X182" s="105">
        <f t="shared" si="48"/>
        <v>6</v>
      </c>
      <c r="Y182" s="105">
        <f t="shared" si="48"/>
        <v>14.999999999999998</v>
      </c>
      <c r="Z182" s="105">
        <f t="shared" si="48"/>
        <v>9.9999999999999982</v>
      </c>
      <c r="AA182" s="105">
        <f t="shared" si="48"/>
        <v>11</v>
      </c>
      <c r="AB182" s="105">
        <f t="shared" si="45"/>
        <v>13</v>
      </c>
      <c r="AC182" s="105">
        <f t="shared" si="45"/>
        <v>12</v>
      </c>
      <c r="AD182" s="105">
        <f t="shared" si="45"/>
        <v>9</v>
      </c>
      <c r="AE182" s="105">
        <f t="shared" si="45"/>
        <v>9</v>
      </c>
      <c r="AF182" s="105">
        <f t="shared" si="45"/>
        <v>16</v>
      </c>
      <c r="AG182" s="105">
        <f t="shared" si="53"/>
        <v>11.432217614533963</v>
      </c>
      <c r="AH182" s="105"/>
    </row>
    <row r="183" spans="1:34" outlineLevel="1" x14ac:dyDescent="0.25">
      <c r="A183" s="103" t="str">
        <f t="shared" si="52"/>
        <v>MURREYSCOMMERCIALCUNLOCK</v>
      </c>
      <c r="B183" s="103" t="s">
        <v>396</v>
      </c>
      <c r="C183" s="103" t="s">
        <v>397</v>
      </c>
      <c r="D183" s="127">
        <v>4.76</v>
      </c>
      <c r="E183" s="127">
        <v>4.8499999999999996</v>
      </c>
      <c r="F183" s="127">
        <v>4.8499999999999996</v>
      </c>
      <c r="G183" s="128">
        <v>30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4.8499999999999996</v>
      </c>
      <c r="R183" s="129">
        <v>4.8499999999999996</v>
      </c>
      <c r="S183" s="129">
        <v>4.8499999999999996</v>
      </c>
      <c r="T183" s="130">
        <f t="shared" si="49"/>
        <v>14.549999999999999</v>
      </c>
      <c r="U183" s="105">
        <f t="shared" si="50"/>
        <v>0</v>
      </c>
      <c r="V183" s="105">
        <f t="shared" si="51"/>
        <v>0</v>
      </c>
      <c r="W183" s="105">
        <f t="shared" si="48"/>
        <v>0</v>
      </c>
      <c r="X183" s="105">
        <f t="shared" si="48"/>
        <v>0</v>
      </c>
      <c r="Y183" s="105">
        <f t="shared" si="48"/>
        <v>0</v>
      </c>
      <c r="Z183" s="105">
        <f t="shared" si="48"/>
        <v>0</v>
      </c>
      <c r="AA183" s="105">
        <f t="shared" si="48"/>
        <v>0</v>
      </c>
      <c r="AB183" s="105">
        <f t="shared" si="45"/>
        <v>0</v>
      </c>
      <c r="AC183" s="105">
        <f t="shared" si="45"/>
        <v>0</v>
      </c>
      <c r="AD183" s="105">
        <f t="shared" si="45"/>
        <v>1</v>
      </c>
      <c r="AE183" s="105">
        <f t="shared" si="45"/>
        <v>1</v>
      </c>
      <c r="AF183" s="105">
        <f t="shared" si="45"/>
        <v>1</v>
      </c>
      <c r="AG183" s="105">
        <f t="shared" si="53"/>
        <v>0.25</v>
      </c>
      <c r="AH183" s="105"/>
    </row>
    <row r="184" spans="1:34" outlineLevel="1" x14ac:dyDescent="0.25">
      <c r="A184" s="103" t="str">
        <f t="shared" si="52"/>
        <v>MURREYSCOMMERCIALDRIVEDWAY-COMM</v>
      </c>
      <c r="B184" s="103" t="s">
        <v>398</v>
      </c>
      <c r="C184" s="103" t="s">
        <v>399</v>
      </c>
      <c r="D184" s="127">
        <v>0</v>
      </c>
      <c r="E184" s="127">
        <v>0</v>
      </c>
      <c r="F184" s="127">
        <v>0</v>
      </c>
      <c r="G184" s="128"/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  <c r="S184" s="129">
        <v>0</v>
      </c>
      <c r="T184" s="130">
        <f t="shared" si="49"/>
        <v>0</v>
      </c>
      <c r="U184" s="105">
        <f t="shared" si="50"/>
        <v>0</v>
      </c>
      <c r="V184" s="105">
        <f t="shared" si="51"/>
        <v>0</v>
      </c>
      <c r="W184" s="105">
        <f t="shared" si="48"/>
        <v>0</v>
      </c>
      <c r="X184" s="105">
        <f t="shared" si="48"/>
        <v>0</v>
      </c>
      <c r="Y184" s="105">
        <f t="shared" si="48"/>
        <v>0</v>
      </c>
      <c r="Z184" s="105">
        <f t="shared" si="48"/>
        <v>0</v>
      </c>
      <c r="AA184" s="105">
        <f t="shared" si="48"/>
        <v>0</v>
      </c>
      <c r="AB184" s="105">
        <f t="shared" si="45"/>
        <v>0</v>
      </c>
      <c r="AC184" s="105">
        <f t="shared" si="45"/>
        <v>0</v>
      </c>
      <c r="AD184" s="105">
        <f t="shared" si="45"/>
        <v>0</v>
      </c>
      <c r="AE184" s="105">
        <f t="shared" si="45"/>
        <v>0</v>
      </c>
      <c r="AF184" s="105">
        <f t="shared" si="45"/>
        <v>0</v>
      </c>
      <c r="AG184" s="105">
        <f t="shared" si="53"/>
        <v>0</v>
      </c>
      <c r="AH184" s="105"/>
    </row>
    <row r="185" spans="1:34" outlineLevel="1" x14ac:dyDescent="0.25">
      <c r="A185" s="103" t="str">
        <f t="shared" si="52"/>
        <v>MURREYSCOMMERCIALDRIVEPVT-COMM</v>
      </c>
      <c r="B185" s="103" t="s">
        <v>400</v>
      </c>
      <c r="C185" s="103" t="s">
        <v>401</v>
      </c>
      <c r="D185" s="127">
        <v>0</v>
      </c>
      <c r="E185" s="127">
        <v>0</v>
      </c>
      <c r="F185" s="127">
        <v>0</v>
      </c>
      <c r="G185" s="128"/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  <c r="S185" s="129">
        <v>0</v>
      </c>
      <c r="T185" s="130">
        <f t="shared" si="49"/>
        <v>0</v>
      </c>
      <c r="U185" s="105">
        <f t="shared" si="50"/>
        <v>0</v>
      </c>
      <c r="V185" s="105">
        <f t="shared" si="51"/>
        <v>0</v>
      </c>
      <c r="W185" s="105">
        <f t="shared" si="48"/>
        <v>0</v>
      </c>
      <c r="X185" s="105">
        <f t="shared" si="48"/>
        <v>0</v>
      </c>
      <c r="Y185" s="105">
        <f t="shared" si="48"/>
        <v>0</v>
      </c>
      <c r="Z185" s="105">
        <f t="shared" si="48"/>
        <v>0</v>
      </c>
      <c r="AA185" s="105">
        <f t="shared" si="48"/>
        <v>0</v>
      </c>
      <c r="AB185" s="105">
        <f t="shared" si="45"/>
        <v>0</v>
      </c>
      <c r="AC185" s="105">
        <f t="shared" si="45"/>
        <v>0</v>
      </c>
      <c r="AD185" s="105">
        <f t="shared" si="45"/>
        <v>0</v>
      </c>
      <c r="AE185" s="105">
        <f t="shared" si="45"/>
        <v>0</v>
      </c>
      <c r="AF185" s="105">
        <f t="shared" si="45"/>
        <v>0</v>
      </c>
      <c r="AG185" s="105">
        <f t="shared" si="53"/>
        <v>0</v>
      </c>
      <c r="AH185" s="105"/>
    </row>
    <row r="186" spans="1:34" outlineLevel="1" x14ac:dyDescent="0.25">
      <c r="A186" s="103" t="str">
        <f t="shared" si="52"/>
        <v>MURREYSCOMMERCIALDRVNC</v>
      </c>
      <c r="B186" s="103" t="s">
        <v>402</v>
      </c>
      <c r="C186" s="103" t="s">
        <v>403</v>
      </c>
      <c r="D186" s="127">
        <v>5.07</v>
      </c>
      <c r="E186" s="127">
        <v>5.15</v>
      </c>
      <c r="F186" s="127">
        <v>5.15</v>
      </c>
      <c r="G186" s="128">
        <v>21</v>
      </c>
      <c r="H186" s="129">
        <v>72.099999999999994</v>
      </c>
      <c r="I186" s="129">
        <v>72.099999999999994</v>
      </c>
      <c r="J186" s="129">
        <v>72.099999999999994</v>
      </c>
      <c r="K186" s="129">
        <v>66.95</v>
      </c>
      <c r="L186" s="129">
        <v>66.95</v>
      </c>
      <c r="M186" s="129">
        <v>66.95</v>
      </c>
      <c r="N186" s="129">
        <v>66.95</v>
      </c>
      <c r="O186" s="129">
        <v>66.95</v>
      </c>
      <c r="P186" s="129">
        <v>66.95</v>
      </c>
      <c r="Q186" s="129">
        <v>72.099999999999994</v>
      </c>
      <c r="R186" s="129">
        <v>72.099999999999994</v>
      </c>
      <c r="S186" s="129">
        <v>72.099999999999994</v>
      </c>
      <c r="T186" s="130">
        <f t="shared" si="49"/>
        <v>834.30000000000007</v>
      </c>
      <c r="U186" s="105">
        <f t="shared" si="50"/>
        <v>14.220907297830372</v>
      </c>
      <c r="V186" s="105">
        <f t="shared" si="51"/>
        <v>13.999999999999998</v>
      </c>
      <c r="W186" s="105">
        <f t="shared" si="48"/>
        <v>13.999999999999998</v>
      </c>
      <c r="X186" s="105">
        <f t="shared" si="48"/>
        <v>13</v>
      </c>
      <c r="Y186" s="105">
        <f t="shared" si="48"/>
        <v>13</v>
      </c>
      <c r="Z186" s="105">
        <f t="shared" si="48"/>
        <v>13</v>
      </c>
      <c r="AA186" s="105">
        <f t="shared" si="48"/>
        <v>13</v>
      </c>
      <c r="AB186" s="105">
        <f t="shared" si="48"/>
        <v>13</v>
      </c>
      <c r="AC186" s="105">
        <f t="shared" si="48"/>
        <v>13</v>
      </c>
      <c r="AD186" s="105">
        <f t="shared" si="48"/>
        <v>13.999999999999998</v>
      </c>
      <c r="AE186" s="105">
        <f t="shared" si="48"/>
        <v>13.999999999999998</v>
      </c>
      <c r="AF186" s="105">
        <f t="shared" si="48"/>
        <v>13.999999999999998</v>
      </c>
      <c r="AG186" s="105">
        <f t="shared" si="53"/>
        <v>13.518408941485864</v>
      </c>
      <c r="AH186" s="105"/>
    </row>
    <row r="187" spans="1:34" outlineLevel="1" x14ac:dyDescent="0.25">
      <c r="A187" s="103" t="str">
        <f t="shared" si="52"/>
        <v>MURREYSCOMMERCIALTIMEC</v>
      </c>
      <c r="B187" s="103" t="s">
        <v>404</v>
      </c>
      <c r="C187" s="103" t="s">
        <v>405</v>
      </c>
      <c r="D187" s="127">
        <v>101.86</v>
      </c>
      <c r="E187" s="127">
        <v>103.97</v>
      </c>
      <c r="F187" s="127">
        <v>103.97</v>
      </c>
      <c r="G187" s="128">
        <v>35</v>
      </c>
      <c r="H187" s="129">
        <v>-210.79999999999995</v>
      </c>
      <c r="I187" s="129">
        <v>311.89999999999998</v>
      </c>
      <c r="J187" s="129">
        <v>25.99</v>
      </c>
      <c r="K187" s="129">
        <v>311.89</v>
      </c>
      <c r="L187" s="129">
        <v>1644.85</v>
      </c>
      <c r="M187" s="129">
        <v>571.78</v>
      </c>
      <c r="N187" s="129">
        <v>389.85</v>
      </c>
      <c r="O187" s="129">
        <v>155.94</v>
      </c>
      <c r="P187" s="129">
        <v>1637.53</v>
      </c>
      <c r="Q187" s="129">
        <v>6056.28</v>
      </c>
      <c r="R187" s="129">
        <v>389.85</v>
      </c>
      <c r="S187" s="129">
        <v>935.72</v>
      </c>
      <c r="T187" s="130">
        <f t="shared" si="49"/>
        <v>12220.779999999999</v>
      </c>
      <c r="U187" s="105">
        <f t="shared" si="50"/>
        <v>-2.0695071666993909</v>
      </c>
      <c r="V187" s="105">
        <f t="shared" si="51"/>
        <v>2.9999038184091562</v>
      </c>
      <c r="W187" s="105">
        <f t="shared" si="48"/>
        <v>0.24997595460228911</v>
      </c>
      <c r="X187" s="105">
        <f t="shared" si="48"/>
        <v>2.9998076368183129</v>
      </c>
      <c r="Y187" s="105">
        <f t="shared" si="48"/>
        <v>15.820428969895161</v>
      </c>
      <c r="Z187" s="105">
        <f t="shared" si="48"/>
        <v>5.4994710012503605</v>
      </c>
      <c r="AA187" s="105">
        <f t="shared" si="48"/>
        <v>3.7496393190343369</v>
      </c>
      <c r="AB187" s="105">
        <f t="shared" si="48"/>
        <v>1.4998557276137348</v>
      </c>
      <c r="AC187" s="105">
        <f t="shared" si="48"/>
        <v>15.75002404539771</v>
      </c>
      <c r="AD187" s="105">
        <f t="shared" si="48"/>
        <v>58.250264499374815</v>
      </c>
      <c r="AE187" s="105">
        <f t="shared" si="48"/>
        <v>3.7496393190343369</v>
      </c>
      <c r="AF187" s="105">
        <f t="shared" si="48"/>
        <v>8.9999038184091571</v>
      </c>
      <c r="AG187" s="105">
        <f t="shared" si="53"/>
        <v>9.7916172452616657</v>
      </c>
      <c r="AH187" s="105"/>
    </row>
    <row r="188" spans="1:34" outlineLevel="1" x14ac:dyDescent="0.25">
      <c r="A188" s="103" t="str">
        <f t="shared" si="52"/>
        <v>MURREYSCOMMERCIALBULKY-COM</v>
      </c>
      <c r="B188" s="103" t="s">
        <v>406</v>
      </c>
      <c r="C188" s="103" t="s">
        <v>209</v>
      </c>
      <c r="D188" s="127">
        <v>25.81</v>
      </c>
      <c r="E188" s="127">
        <v>26.34</v>
      </c>
      <c r="F188" s="127">
        <v>26.76</v>
      </c>
      <c r="G188" s="128">
        <v>34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30">
        <f t="shared" ref="T188:T192" si="54">+SUM(H188:S188)</f>
        <v>0</v>
      </c>
      <c r="U188" s="105">
        <f t="shared" si="50"/>
        <v>0</v>
      </c>
      <c r="V188" s="105">
        <f t="shared" si="51"/>
        <v>0</v>
      </c>
      <c r="W188" s="105">
        <f t="shared" si="48"/>
        <v>0</v>
      </c>
      <c r="X188" s="105">
        <f t="shared" si="48"/>
        <v>0</v>
      </c>
      <c r="Y188" s="105">
        <f t="shared" si="48"/>
        <v>0</v>
      </c>
      <c r="Z188" s="105">
        <f t="shared" si="48"/>
        <v>0</v>
      </c>
      <c r="AA188" s="105">
        <f t="shared" si="48"/>
        <v>0</v>
      </c>
      <c r="AB188" s="105">
        <f t="shared" si="48"/>
        <v>0</v>
      </c>
      <c r="AC188" s="105">
        <f t="shared" si="48"/>
        <v>0</v>
      </c>
      <c r="AD188" s="105">
        <f t="shared" si="48"/>
        <v>0</v>
      </c>
      <c r="AE188" s="105">
        <f t="shared" si="48"/>
        <v>0</v>
      </c>
      <c r="AF188" s="105">
        <f t="shared" si="48"/>
        <v>0</v>
      </c>
      <c r="AG188" s="132">
        <f t="shared" si="53"/>
        <v>0</v>
      </c>
      <c r="AH188" s="105"/>
    </row>
    <row r="189" spans="1:34" outlineLevel="1" x14ac:dyDescent="0.25">
      <c r="A189" s="103" t="str">
        <f t="shared" si="52"/>
        <v>MURREYSCOMMERCIALCGATE</v>
      </c>
      <c r="B189" s="103" t="s">
        <v>407</v>
      </c>
      <c r="C189" s="103" t="s">
        <v>408</v>
      </c>
      <c r="D189" s="127">
        <v>0</v>
      </c>
      <c r="E189" s="127">
        <v>0</v>
      </c>
      <c r="F189" s="127">
        <v>0</v>
      </c>
      <c r="G189" s="128"/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  <c r="S189" s="129">
        <v>0</v>
      </c>
      <c r="T189" s="130">
        <f t="shared" si="54"/>
        <v>0</v>
      </c>
      <c r="U189" s="105">
        <f t="shared" si="50"/>
        <v>0</v>
      </c>
      <c r="V189" s="105">
        <f t="shared" si="51"/>
        <v>0</v>
      </c>
      <c r="W189" s="105">
        <f t="shared" si="48"/>
        <v>0</v>
      </c>
      <c r="X189" s="105">
        <f t="shared" si="48"/>
        <v>0</v>
      </c>
      <c r="Y189" s="105">
        <f t="shared" si="48"/>
        <v>0</v>
      </c>
      <c r="Z189" s="105">
        <f t="shared" si="48"/>
        <v>0</v>
      </c>
      <c r="AA189" s="105">
        <f t="shared" si="48"/>
        <v>0</v>
      </c>
      <c r="AB189" s="105">
        <f t="shared" si="48"/>
        <v>0</v>
      </c>
      <c r="AC189" s="105">
        <f t="shared" si="48"/>
        <v>0</v>
      </c>
      <c r="AD189" s="105">
        <f t="shared" si="48"/>
        <v>0</v>
      </c>
      <c r="AE189" s="105">
        <f t="shared" si="48"/>
        <v>0</v>
      </c>
      <c r="AF189" s="105">
        <f t="shared" si="48"/>
        <v>0</v>
      </c>
      <c r="AG189" s="105">
        <f t="shared" si="53"/>
        <v>0</v>
      </c>
      <c r="AH189" s="105"/>
    </row>
    <row r="190" spans="1:34" outlineLevel="1" x14ac:dyDescent="0.25">
      <c r="A190" s="103" t="str">
        <f t="shared" si="52"/>
        <v>MURREYSCOMMERCIALCTRIPCAN</v>
      </c>
      <c r="B190" s="103" t="s">
        <v>409</v>
      </c>
      <c r="C190" s="103" t="s">
        <v>410</v>
      </c>
      <c r="D190" s="127">
        <v>9.0299999999999994</v>
      </c>
      <c r="E190" s="127">
        <v>9.2200000000000006</v>
      </c>
      <c r="F190" s="127">
        <v>9.2200000000000006</v>
      </c>
      <c r="G190" s="128">
        <v>19</v>
      </c>
      <c r="H190" s="129">
        <v>-9.2200000000000006</v>
      </c>
      <c r="I190" s="129">
        <v>-18.440000000000001</v>
      </c>
      <c r="J190" s="129">
        <v>-9.2200000000000006</v>
      </c>
      <c r="K190" s="129">
        <v>-34.980000000000004</v>
      </c>
      <c r="L190" s="129">
        <v>-9.2200000000000006</v>
      </c>
      <c r="M190" s="129">
        <v>0</v>
      </c>
      <c r="N190" s="129">
        <v>-9.2200000000000006</v>
      </c>
      <c r="O190" s="129">
        <v>-9.2200000000000006</v>
      </c>
      <c r="P190" s="129">
        <v>0</v>
      </c>
      <c r="Q190" s="129">
        <v>0</v>
      </c>
      <c r="R190" s="129">
        <v>0</v>
      </c>
      <c r="S190" s="129">
        <v>-9.2200000000000006</v>
      </c>
      <c r="T190" s="130">
        <f t="shared" si="54"/>
        <v>-108.74000000000001</v>
      </c>
      <c r="U190" s="105">
        <f t="shared" si="50"/>
        <v>-1.0210409745293467</v>
      </c>
      <c r="V190" s="105">
        <f t="shared" si="51"/>
        <v>-2</v>
      </c>
      <c r="W190" s="105">
        <f t="shared" si="48"/>
        <v>-1</v>
      </c>
      <c r="X190" s="105">
        <f t="shared" si="48"/>
        <v>-3.7939262472885034</v>
      </c>
      <c r="Y190" s="105">
        <f t="shared" si="48"/>
        <v>-1</v>
      </c>
      <c r="Z190" s="105">
        <f t="shared" si="48"/>
        <v>0</v>
      </c>
      <c r="AA190" s="105">
        <f t="shared" si="48"/>
        <v>-1</v>
      </c>
      <c r="AB190" s="105">
        <f t="shared" si="48"/>
        <v>-1</v>
      </c>
      <c r="AC190" s="105">
        <f t="shared" si="48"/>
        <v>0</v>
      </c>
      <c r="AD190" s="105">
        <f t="shared" si="48"/>
        <v>0</v>
      </c>
      <c r="AE190" s="105">
        <f t="shared" si="48"/>
        <v>0</v>
      </c>
      <c r="AF190" s="105">
        <f t="shared" si="48"/>
        <v>-1</v>
      </c>
      <c r="AG190" s="105">
        <f t="shared" si="53"/>
        <v>-0.98458060181815421</v>
      </c>
      <c r="AH190" s="105"/>
    </row>
    <row r="191" spans="1:34" outlineLevel="1" x14ac:dyDescent="0.25">
      <c r="A191" s="103" t="str">
        <f t="shared" si="52"/>
        <v>MURREYSCOMMERCIALF1.5YD2W</v>
      </c>
      <c r="B191" s="103" t="s">
        <v>411</v>
      </c>
      <c r="C191" s="103" t="s">
        <v>412</v>
      </c>
      <c r="D191" s="127">
        <v>286.04000000000002</v>
      </c>
      <c r="E191" s="127">
        <v>292.02</v>
      </c>
      <c r="F191" s="127">
        <v>299.29000000000002</v>
      </c>
      <c r="G191" s="128">
        <v>41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  <c r="S191" s="129">
        <v>0</v>
      </c>
      <c r="T191" s="130">
        <f t="shared" si="54"/>
        <v>0</v>
      </c>
      <c r="U191" s="105">
        <f t="shared" si="50"/>
        <v>0</v>
      </c>
      <c r="V191" s="105">
        <f t="shared" si="51"/>
        <v>0</v>
      </c>
      <c r="W191" s="105">
        <f t="shared" si="48"/>
        <v>0</v>
      </c>
      <c r="X191" s="105">
        <f t="shared" si="48"/>
        <v>0</v>
      </c>
      <c r="Y191" s="105">
        <f t="shared" si="48"/>
        <v>0</v>
      </c>
      <c r="Z191" s="105">
        <f t="shared" si="48"/>
        <v>0</v>
      </c>
      <c r="AA191" s="105">
        <f t="shared" si="48"/>
        <v>0</v>
      </c>
      <c r="AB191" s="105">
        <f t="shared" si="48"/>
        <v>0</v>
      </c>
      <c r="AC191" s="105">
        <f t="shared" si="48"/>
        <v>0</v>
      </c>
      <c r="AD191" s="105">
        <f t="shared" si="48"/>
        <v>0</v>
      </c>
      <c r="AE191" s="105">
        <f t="shared" si="48"/>
        <v>0</v>
      </c>
      <c r="AF191" s="105">
        <f t="shared" si="48"/>
        <v>0</v>
      </c>
      <c r="AG191" s="132">
        <f t="shared" si="53"/>
        <v>0</v>
      </c>
      <c r="AH191" s="105"/>
    </row>
    <row r="192" spans="1:34" outlineLevel="1" x14ac:dyDescent="0.25">
      <c r="A192" s="103" t="str">
        <f t="shared" si="52"/>
        <v>MURREYSCOMMERCIALRESTART FEE-COM</v>
      </c>
      <c r="B192" s="103" t="s">
        <v>413</v>
      </c>
      <c r="C192" s="103" t="s">
        <v>195</v>
      </c>
      <c r="D192" s="127">
        <v>11.27</v>
      </c>
      <c r="E192" s="127">
        <v>11.51</v>
      </c>
      <c r="F192" s="127">
        <v>11.51</v>
      </c>
      <c r="G192" s="128">
        <v>17</v>
      </c>
      <c r="H192" s="129">
        <v>126.61</v>
      </c>
      <c r="I192" s="129">
        <v>172.64999999999998</v>
      </c>
      <c r="J192" s="129">
        <v>103.59</v>
      </c>
      <c r="K192" s="129">
        <v>138.12</v>
      </c>
      <c r="L192" s="129">
        <v>103.59</v>
      </c>
      <c r="M192" s="129">
        <v>69.06</v>
      </c>
      <c r="N192" s="129">
        <v>103.59</v>
      </c>
      <c r="O192" s="129">
        <v>126.61</v>
      </c>
      <c r="P192" s="129">
        <v>115.1</v>
      </c>
      <c r="Q192" s="129">
        <v>115.1</v>
      </c>
      <c r="R192" s="129">
        <v>184.15999999999997</v>
      </c>
      <c r="S192" s="129">
        <v>92.08</v>
      </c>
      <c r="T192" s="130">
        <f t="shared" si="54"/>
        <v>1450.2599999999998</v>
      </c>
      <c r="U192" s="105">
        <f t="shared" si="50"/>
        <v>11.234250221827862</v>
      </c>
      <c r="V192" s="105">
        <f t="shared" si="51"/>
        <v>14.999999999999998</v>
      </c>
      <c r="W192" s="105">
        <f t="shared" si="48"/>
        <v>9</v>
      </c>
      <c r="X192" s="105">
        <f t="shared" si="48"/>
        <v>12</v>
      </c>
      <c r="Y192" s="105">
        <f t="shared" si="48"/>
        <v>9</v>
      </c>
      <c r="Z192" s="105">
        <f t="shared" si="48"/>
        <v>6</v>
      </c>
      <c r="AA192" s="105">
        <f t="shared" si="48"/>
        <v>9</v>
      </c>
      <c r="AB192" s="105">
        <f t="shared" si="48"/>
        <v>11</v>
      </c>
      <c r="AC192" s="105">
        <f t="shared" si="48"/>
        <v>10</v>
      </c>
      <c r="AD192" s="105">
        <f t="shared" si="48"/>
        <v>10</v>
      </c>
      <c r="AE192" s="105">
        <f t="shared" si="48"/>
        <v>15.999999999999998</v>
      </c>
      <c r="AF192" s="105">
        <f t="shared" si="48"/>
        <v>8</v>
      </c>
      <c r="AG192" s="105">
        <f t="shared" si="53"/>
        <v>10.519520851818989</v>
      </c>
      <c r="AH192" s="105"/>
    </row>
    <row r="193" spans="1:40" outlineLevel="1" x14ac:dyDescent="0.25">
      <c r="B193" s="147"/>
      <c r="D193" s="127"/>
      <c r="E193" s="127"/>
      <c r="F193" s="127"/>
      <c r="G193" s="128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30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  <c r="AE193" s="105"/>
      <c r="AF193" s="105"/>
      <c r="AG193" s="105"/>
      <c r="AH193" s="105"/>
      <c r="AN193" s="139">
        <f>+SUM(AN109:AN192)</f>
        <v>1853.7567872230143</v>
      </c>
    </row>
    <row r="194" spans="1:40" outlineLevel="1" x14ac:dyDescent="0.25">
      <c r="C194" s="135" t="s">
        <v>414</v>
      </c>
      <c r="D194" s="127"/>
      <c r="E194" s="127"/>
      <c r="F194" s="127"/>
      <c r="G194" s="128"/>
      <c r="H194" s="136">
        <f t="shared" ref="H194:T194" si="55">SUM(H110:H193)</f>
        <v>575811.99999999977</v>
      </c>
      <c r="I194" s="136">
        <f t="shared" si="55"/>
        <v>572920.78</v>
      </c>
      <c r="J194" s="136">
        <f t="shared" si="55"/>
        <v>574840.05500000005</v>
      </c>
      <c r="K194" s="136">
        <f t="shared" si="55"/>
        <v>580011.31500000018</v>
      </c>
      <c r="L194" s="136">
        <f t="shared" si="55"/>
        <v>586968.95000000007</v>
      </c>
      <c r="M194" s="136">
        <f t="shared" si="55"/>
        <v>587503.24000000034</v>
      </c>
      <c r="N194" s="136">
        <f t="shared" si="55"/>
        <v>595385.3200000003</v>
      </c>
      <c r="O194" s="136">
        <f t="shared" si="55"/>
        <v>599302.99000000011</v>
      </c>
      <c r="P194" s="136">
        <f t="shared" si="55"/>
        <v>603636.55000000005</v>
      </c>
      <c r="Q194" s="136">
        <f t="shared" si="55"/>
        <v>580274.5499999997</v>
      </c>
      <c r="R194" s="136">
        <f t="shared" si="55"/>
        <v>575633.25999999966</v>
      </c>
      <c r="S194" s="136">
        <f t="shared" si="55"/>
        <v>575173.65999999992</v>
      </c>
      <c r="T194" s="136">
        <f t="shared" si="55"/>
        <v>7007462.6699999981</v>
      </c>
      <c r="U194" s="137">
        <f>+SUM(U110:U165)</f>
        <v>1904.2771601011329</v>
      </c>
      <c r="V194" s="137">
        <f>+SUM(V110:V165)</f>
        <v>1887.8279442869816</v>
      </c>
      <c r="W194" s="137">
        <f>+SUM(W110:W165)</f>
        <v>1824.0096898583422</v>
      </c>
      <c r="X194" s="137">
        <f t="shared" ref="X194:AF194" si="56">+SUM(X110:X165)</f>
        <v>1832.243615370824</v>
      </c>
      <c r="Y194" s="137">
        <f t="shared" si="56"/>
        <v>1854.8154318245986</v>
      </c>
      <c r="Z194" s="137">
        <f t="shared" si="56"/>
        <v>1875.7513147187656</v>
      </c>
      <c r="AA194" s="137">
        <f t="shared" si="56"/>
        <v>1884.0140489104817</v>
      </c>
      <c r="AB194" s="137">
        <f t="shared" si="56"/>
        <v>1908.3267607895637</v>
      </c>
      <c r="AC194" s="137">
        <f t="shared" si="56"/>
        <v>1894.8666380300622</v>
      </c>
      <c r="AD194" s="137">
        <f>+SUM(AD110:AD165)</f>
        <v>1832.4479998139359</v>
      </c>
      <c r="AE194" s="137">
        <f t="shared" si="56"/>
        <v>1817.6069548578857</v>
      </c>
      <c r="AF194" s="137">
        <f t="shared" si="56"/>
        <v>1805.9511775045958</v>
      </c>
      <c r="AG194" s="137">
        <f>+SUM(AG110:AG165)</f>
        <v>1860.1782280055979</v>
      </c>
      <c r="AH194" s="138"/>
    </row>
    <row r="195" spans="1:40" outlineLevel="1" x14ac:dyDescent="0.25">
      <c r="C195" s="135"/>
      <c r="D195" s="127"/>
      <c r="E195" s="127"/>
      <c r="F195" s="127"/>
      <c r="G195" s="128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30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  <c r="AE195" s="105"/>
      <c r="AF195" s="132" t="s">
        <v>415</v>
      </c>
      <c r="AG195" s="132">
        <f>12*SUM(AG110:AG165,AG168:AG173,AG177:AG178,AG188,AG191)</f>
        <v>29010.809898537547</v>
      </c>
      <c r="AH195" s="105"/>
    </row>
    <row r="196" spans="1:40" outlineLevel="1" x14ac:dyDescent="0.25">
      <c r="B196" s="7" t="s">
        <v>416</v>
      </c>
      <c r="D196" s="127"/>
      <c r="E196" s="127"/>
      <c r="F196" s="127"/>
      <c r="G196" s="128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30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  <c r="AE196" s="105"/>
      <c r="AF196" s="105"/>
      <c r="AG196" s="105"/>
      <c r="AH196" s="105"/>
    </row>
    <row r="197" spans="1:40" outlineLevel="2" x14ac:dyDescent="0.25">
      <c r="A197" s="103" t="str">
        <f t="shared" ref="A197:A231" si="57">+$A$4&amp;$A$109&amp;B197</f>
        <v>MURREYSCOMMERCIAL1.5YDCOM1W</v>
      </c>
      <c r="B197" s="103" t="s">
        <v>417</v>
      </c>
      <c r="C197" s="103" t="s">
        <v>418</v>
      </c>
      <c r="D197" s="127">
        <f>IFERROR(VLOOKUP(A197,#REF!,12,FALSE),0)</f>
        <v>0</v>
      </c>
      <c r="E197" s="127">
        <v>0</v>
      </c>
      <c r="F197" s="127">
        <v>0</v>
      </c>
      <c r="G197" s="128"/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  <c r="S197" s="129">
        <v>-0.93</v>
      </c>
      <c r="T197" s="130">
        <f t="shared" ref="T197:T229" si="58">+SUM(H197:S197)</f>
        <v>-0.93</v>
      </c>
      <c r="U197" s="131">
        <f t="shared" ref="U197:U231" si="59">+IFERROR(H197/$D197,0)</f>
        <v>0</v>
      </c>
      <c r="V197" s="131">
        <f t="shared" ref="V197:V231" si="60">+IFERROR(I197/$E197,0)</f>
        <v>0</v>
      </c>
      <c r="W197" s="131">
        <f t="shared" ref="W197:AF222" si="61">+IFERROR(J197/$F197,0)</f>
        <v>0</v>
      </c>
      <c r="X197" s="131">
        <f t="shared" si="61"/>
        <v>0</v>
      </c>
      <c r="Y197" s="131">
        <f t="shared" si="61"/>
        <v>0</v>
      </c>
      <c r="Z197" s="131">
        <f t="shared" si="61"/>
        <v>0</v>
      </c>
      <c r="AA197" s="131">
        <f t="shared" si="61"/>
        <v>0</v>
      </c>
      <c r="AB197" s="131">
        <f t="shared" si="61"/>
        <v>0</v>
      </c>
      <c r="AC197" s="131">
        <f t="shared" si="61"/>
        <v>0</v>
      </c>
      <c r="AD197" s="131">
        <f t="shared" si="61"/>
        <v>0</v>
      </c>
      <c r="AE197" s="131">
        <f t="shared" si="61"/>
        <v>0</v>
      </c>
      <c r="AF197" s="131">
        <f t="shared" si="61"/>
        <v>0</v>
      </c>
      <c r="AG197" s="131">
        <f t="shared" ref="AG197:AG231" si="62">+SUM(U197:AF197)/$AD$2</f>
        <v>0</v>
      </c>
      <c r="AH197" s="143"/>
    </row>
    <row r="198" spans="1:40" outlineLevel="2" x14ac:dyDescent="0.25">
      <c r="A198" s="103" t="str">
        <f t="shared" si="57"/>
        <v>MURREYSCOMMERCIAL1.5YDFOOD1W</v>
      </c>
      <c r="B198" s="103" t="s">
        <v>419</v>
      </c>
      <c r="C198" s="103" t="s">
        <v>420</v>
      </c>
      <c r="D198" s="127">
        <f>IFERROR(VLOOKUP(A198,#REF!,12,FALSE),0)</f>
        <v>0</v>
      </c>
      <c r="E198" s="127">
        <v>0</v>
      </c>
      <c r="F198" s="127">
        <v>0</v>
      </c>
      <c r="G198" s="128"/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  <c r="S198" s="129">
        <v>0</v>
      </c>
      <c r="T198" s="130">
        <f t="shared" si="58"/>
        <v>0</v>
      </c>
      <c r="U198" s="131">
        <f t="shared" si="59"/>
        <v>0</v>
      </c>
      <c r="V198" s="131">
        <f t="shared" si="60"/>
        <v>0</v>
      </c>
      <c r="W198" s="131">
        <f t="shared" si="61"/>
        <v>0</v>
      </c>
      <c r="X198" s="131">
        <f t="shared" si="61"/>
        <v>0</v>
      </c>
      <c r="Y198" s="131">
        <f t="shared" si="61"/>
        <v>0</v>
      </c>
      <c r="Z198" s="131">
        <f t="shared" si="61"/>
        <v>0</v>
      </c>
      <c r="AA198" s="131">
        <f t="shared" si="61"/>
        <v>0</v>
      </c>
      <c r="AB198" s="131">
        <f t="shared" si="61"/>
        <v>0</v>
      </c>
      <c r="AC198" s="131">
        <f t="shared" si="61"/>
        <v>0</v>
      </c>
      <c r="AD198" s="131">
        <f t="shared" si="61"/>
        <v>0</v>
      </c>
      <c r="AE198" s="131">
        <f t="shared" si="61"/>
        <v>0</v>
      </c>
      <c r="AF198" s="131">
        <f t="shared" si="61"/>
        <v>0</v>
      </c>
      <c r="AG198" s="131">
        <f t="shared" si="62"/>
        <v>0</v>
      </c>
      <c r="AH198" s="143"/>
    </row>
    <row r="199" spans="1:40" outlineLevel="2" x14ac:dyDescent="0.25">
      <c r="A199" s="103" t="str">
        <f t="shared" si="57"/>
        <v>MURREYSCOMMERCIAL2YDCOM1W</v>
      </c>
      <c r="B199" s="103" t="s">
        <v>421</v>
      </c>
      <c r="C199" s="103" t="s">
        <v>422</v>
      </c>
      <c r="D199" s="127">
        <f>IFERROR(VLOOKUP(A199,#REF!,12,FALSE),0)</f>
        <v>0</v>
      </c>
      <c r="E199" s="127">
        <v>0</v>
      </c>
      <c r="F199" s="127">
        <v>0</v>
      </c>
      <c r="G199" s="128"/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  <c r="S199" s="129">
        <v>0</v>
      </c>
      <c r="T199" s="130">
        <f t="shared" si="58"/>
        <v>0</v>
      </c>
      <c r="U199" s="131">
        <f t="shared" si="59"/>
        <v>0</v>
      </c>
      <c r="V199" s="131">
        <f t="shared" si="60"/>
        <v>0</v>
      </c>
      <c r="W199" s="131">
        <f t="shared" si="61"/>
        <v>0</v>
      </c>
      <c r="X199" s="131">
        <f t="shared" si="61"/>
        <v>0</v>
      </c>
      <c r="Y199" s="131">
        <f t="shared" si="61"/>
        <v>0</v>
      </c>
      <c r="Z199" s="131">
        <f t="shared" si="61"/>
        <v>0</v>
      </c>
      <c r="AA199" s="131">
        <f t="shared" si="61"/>
        <v>0</v>
      </c>
      <c r="AB199" s="131">
        <f t="shared" si="61"/>
        <v>0</v>
      </c>
      <c r="AC199" s="131">
        <f t="shared" si="61"/>
        <v>0</v>
      </c>
      <c r="AD199" s="131">
        <f t="shared" si="61"/>
        <v>0</v>
      </c>
      <c r="AE199" s="131">
        <f t="shared" si="61"/>
        <v>0</v>
      </c>
      <c r="AF199" s="131">
        <f t="shared" si="61"/>
        <v>0</v>
      </c>
      <c r="AG199" s="131">
        <f t="shared" si="62"/>
        <v>0</v>
      </c>
      <c r="AH199" s="143"/>
    </row>
    <row r="200" spans="1:40" outlineLevel="2" x14ac:dyDescent="0.25">
      <c r="A200" s="103" t="str">
        <f t="shared" si="57"/>
        <v>MURREYSCOMMERCIAL2YDCOM2W</v>
      </c>
      <c r="B200" s="103" t="s">
        <v>423</v>
      </c>
      <c r="C200" s="103" t="s">
        <v>424</v>
      </c>
      <c r="D200" s="127">
        <f>IFERROR(VLOOKUP(A200,#REF!,12,FALSE),0)</f>
        <v>0</v>
      </c>
      <c r="E200" s="127">
        <v>0</v>
      </c>
      <c r="F200" s="127">
        <v>0</v>
      </c>
      <c r="G200" s="128"/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  <c r="S200" s="129">
        <v>0</v>
      </c>
      <c r="T200" s="130">
        <f t="shared" si="58"/>
        <v>0</v>
      </c>
      <c r="U200" s="131">
        <f t="shared" si="59"/>
        <v>0</v>
      </c>
      <c r="V200" s="131">
        <f t="shared" si="60"/>
        <v>0</v>
      </c>
      <c r="W200" s="131">
        <f t="shared" si="61"/>
        <v>0</v>
      </c>
      <c r="X200" s="131">
        <f t="shared" si="61"/>
        <v>0</v>
      </c>
      <c r="Y200" s="131">
        <f t="shared" si="61"/>
        <v>0</v>
      </c>
      <c r="Z200" s="131">
        <f t="shared" si="61"/>
        <v>0</v>
      </c>
      <c r="AA200" s="131">
        <f t="shared" si="61"/>
        <v>0</v>
      </c>
      <c r="AB200" s="131">
        <f t="shared" si="61"/>
        <v>0</v>
      </c>
      <c r="AC200" s="131">
        <f t="shared" si="61"/>
        <v>0</v>
      </c>
      <c r="AD200" s="131">
        <f t="shared" si="61"/>
        <v>0</v>
      </c>
      <c r="AE200" s="131">
        <f t="shared" si="61"/>
        <v>0</v>
      </c>
      <c r="AF200" s="131">
        <f t="shared" si="61"/>
        <v>0</v>
      </c>
      <c r="AG200" s="131">
        <f t="shared" si="62"/>
        <v>0</v>
      </c>
      <c r="AH200" s="143"/>
    </row>
    <row r="201" spans="1:40" outlineLevel="2" x14ac:dyDescent="0.25">
      <c r="A201" s="103" t="str">
        <f t="shared" si="57"/>
        <v>MURREYSCOMMERCIAL2YDCOM3W</v>
      </c>
      <c r="B201" s="103" t="s">
        <v>425</v>
      </c>
      <c r="C201" s="103" t="s">
        <v>426</v>
      </c>
      <c r="D201" s="127">
        <f>IFERROR(VLOOKUP(A201,#REF!,12,FALSE),0)</f>
        <v>0</v>
      </c>
      <c r="E201" s="127">
        <v>0</v>
      </c>
      <c r="F201" s="127">
        <v>0</v>
      </c>
      <c r="G201" s="128"/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  <c r="S201" s="129">
        <v>0</v>
      </c>
      <c r="T201" s="130">
        <f t="shared" si="58"/>
        <v>0</v>
      </c>
      <c r="U201" s="131">
        <f t="shared" si="59"/>
        <v>0</v>
      </c>
      <c r="V201" s="131">
        <f t="shared" si="60"/>
        <v>0</v>
      </c>
      <c r="W201" s="131">
        <f t="shared" si="61"/>
        <v>0</v>
      </c>
      <c r="X201" s="131">
        <f t="shared" si="61"/>
        <v>0</v>
      </c>
      <c r="Y201" s="131">
        <f t="shared" si="61"/>
        <v>0</v>
      </c>
      <c r="Z201" s="131">
        <f t="shared" si="61"/>
        <v>0</v>
      </c>
      <c r="AA201" s="131">
        <f t="shared" si="61"/>
        <v>0</v>
      </c>
      <c r="AB201" s="131">
        <f t="shared" si="61"/>
        <v>0</v>
      </c>
      <c r="AC201" s="131">
        <f t="shared" si="61"/>
        <v>0</v>
      </c>
      <c r="AD201" s="131">
        <f t="shared" si="61"/>
        <v>0</v>
      </c>
      <c r="AE201" s="131">
        <f t="shared" si="61"/>
        <v>0</v>
      </c>
      <c r="AF201" s="131">
        <f t="shared" si="61"/>
        <v>0</v>
      </c>
      <c r="AG201" s="131">
        <f t="shared" si="62"/>
        <v>0</v>
      </c>
      <c r="AH201" s="143"/>
    </row>
    <row r="202" spans="1:40" outlineLevel="2" x14ac:dyDescent="0.25">
      <c r="A202" s="103" t="str">
        <f t="shared" si="57"/>
        <v>MURREYSCOMMERCIAL2YDCOM4W</v>
      </c>
      <c r="B202" s="103" t="s">
        <v>427</v>
      </c>
      <c r="C202" s="103" t="s">
        <v>428</v>
      </c>
      <c r="D202" s="127">
        <f>IFERROR(VLOOKUP(A202,#REF!,12,FALSE),0)</f>
        <v>0</v>
      </c>
      <c r="E202" s="127">
        <v>0</v>
      </c>
      <c r="F202" s="127">
        <v>0</v>
      </c>
      <c r="G202" s="128"/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  <c r="S202" s="129">
        <v>0</v>
      </c>
      <c r="T202" s="130">
        <f t="shared" si="58"/>
        <v>0</v>
      </c>
      <c r="U202" s="131">
        <f t="shared" si="59"/>
        <v>0</v>
      </c>
      <c r="V202" s="131">
        <f t="shared" si="60"/>
        <v>0</v>
      </c>
      <c r="W202" s="131">
        <f t="shared" si="61"/>
        <v>0</v>
      </c>
      <c r="X202" s="131">
        <f t="shared" si="61"/>
        <v>0</v>
      </c>
      <c r="Y202" s="131">
        <f t="shared" si="61"/>
        <v>0</v>
      </c>
      <c r="Z202" s="131">
        <f t="shared" si="61"/>
        <v>0</v>
      </c>
      <c r="AA202" s="131">
        <f t="shared" si="61"/>
        <v>0</v>
      </c>
      <c r="AB202" s="131">
        <f t="shared" si="61"/>
        <v>0</v>
      </c>
      <c r="AC202" s="131">
        <f t="shared" si="61"/>
        <v>0</v>
      </c>
      <c r="AD202" s="131">
        <f t="shared" si="61"/>
        <v>0</v>
      </c>
      <c r="AE202" s="131">
        <f t="shared" si="61"/>
        <v>0</v>
      </c>
      <c r="AF202" s="131">
        <f t="shared" si="61"/>
        <v>0</v>
      </c>
      <c r="AG202" s="131">
        <f t="shared" si="62"/>
        <v>0</v>
      </c>
      <c r="AH202" s="143"/>
    </row>
    <row r="203" spans="1:40" outlineLevel="2" x14ac:dyDescent="0.25">
      <c r="A203" s="103" t="str">
        <f t="shared" si="57"/>
        <v>MURREYSCOMMERCIAL2YDCOMEW</v>
      </c>
      <c r="B203" s="103" t="s">
        <v>429</v>
      </c>
      <c r="C203" s="103" t="s">
        <v>430</v>
      </c>
      <c r="D203" s="127">
        <f>IFERROR(VLOOKUP(A203,#REF!,12,FALSE),0)</f>
        <v>0</v>
      </c>
      <c r="E203" s="127">
        <v>0</v>
      </c>
      <c r="F203" s="127">
        <v>0</v>
      </c>
      <c r="G203" s="128"/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  <c r="S203" s="129">
        <v>0</v>
      </c>
      <c r="T203" s="130">
        <f t="shared" si="58"/>
        <v>0</v>
      </c>
      <c r="U203" s="131">
        <f t="shared" si="59"/>
        <v>0</v>
      </c>
      <c r="V203" s="131">
        <f t="shared" si="60"/>
        <v>0</v>
      </c>
      <c r="W203" s="131">
        <f t="shared" si="61"/>
        <v>0</v>
      </c>
      <c r="X203" s="131">
        <f t="shared" si="61"/>
        <v>0</v>
      </c>
      <c r="Y203" s="131">
        <f t="shared" si="61"/>
        <v>0</v>
      </c>
      <c r="Z203" s="131">
        <f t="shared" si="61"/>
        <v>0</v>
      </c>
      <c r="AA203" s="131">
        <f t="shared" si="61"/>
        <v>0</v>
      </c>
      <c r="AB203" s="131">
        <f t="shared" si="61"/>
        <v>0</v>
      </c>
      <c r="AC203" s="131">
        <f t="shared" si="61"/>
        <v>0</v>
      </c>
      <c r="AD203" s="131">
        <f t="shared" si="61"/>
        <v>0</v>
      </c>
      <c r="AE203" s="131">
        <f t="shared" si="61"/>
        <v>0</v>
      </c>
      <c r="AF203" s="131">
        <f t="shared" si="61"/>
        <v>0</v>
      </c>
      <c r="AG203" s="131">
        <f t="shared" si="62"/>
        <v>0</v>
      </c>
      <c r="AH203" s="143"/>
    </row>
    <row r="204" spans="1:40" outlineLevel="2" x14ac:dyDescent="0.25">
      <c r="A204" s="103" t="str">
        <f t="shared" si="57"/>
        <v>MURREYSCOMMERCIAL2YDFOOD1W</v>
      </c>
      <c r="B204" s="103" t="s">
        <v>431</v>
      </c>
      <c r="C204" s="103" t="s">
        <v>432</v>
      </c>
      <c r="D204" s="127">
        <f>IFERROR(VLOOKUP(A204,#REF!,12,FALSE),0)</f>
        <v>0</v>
      </c>
      <c r="E204" s="127">
        <v>0</v>
      </c>
      <c r="F204" s="127">
        <v>0</v>
      </c>
      <c r="G204" s="128"/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  <c r="S204" s="129">
        <v>0</v>
      </c>
      <c r="T204" s="130">
        <f t="shared" si="58"/>
        <v>0</v>
      </c>
      <c r="U204" s="131">
        <f t="shared" si="59"/>
        <v>0</v>
      </c>
      <c r="V204" s="131">
        <f t="shared" si="60"/>
        <v>0</v>
      </c>
      <c r="W204" s="131">
        <f t="shared" si="61"/>
        <v>0</v>
      </c>
      <c r="X204" s="131">
        <f t="shared" si="61"/>
        <v>0</v>
      </c>
      <c r="Y204" s="131">
        <f t="shared" si="61"/>
        <v>0</v>
      </c>
      <c r="Z204" s="131">
        <f t="shared" si="61"/>
        <v>0</v>
      </c>
      <c r="AA204" s="131">
        <f t="shared" si="61"/>
        <v>0</v>
      </c>
      <c r="AB204" s="131">
        <f t="shared" si="61"/>
        <v>0</v>
      </c>
      <c r="AC204" s="131">
        <f t="shared" si="61"/>
        <v>0</v>
      </c>
      <c r="AD204" s="131">
        <f t="shared" si="61"/>
        <v>0</v>
      </c>
      <c r="AE204" s="131">
        <f t="shared" si="61"/>
        <v>0</v>
      </c>
      <c r="AF204" s="131">
        <f t="shared" si="61"/>
        <v>0</v>
      </c>
      <c r="AG204" s="131">
        <f t="shared" si="62"/>
        <v>0</v>
      </c>
      <c r="AH204" s="143"/>
    </row>
    <row r="205" spans="1:40" outlineLevel="2" x14ac:dyDescent="0.25">
      <c r="A205" s="103" t="str">
        <f t="shared" si="57"/>
        <v>MURREYSCOMMERCIAL2YDOCC1W</v>
      </c>
      <c r="B205" s="103" t="s">
        <v>433</v>
      </c>
      <c r="C205" s="103" t="s">
        <v>434</v>
      </c>
      <c r="D205" s="127">
        <f>IFERROR(VLOOKUP(A205,#REF!,12,FALSE),0)</f>
        <v>0</v>
      </c>
      <c r="E205" s="127">
        <v>0</v>
      </c>
      <c r="F205" s="127">
        <v>0</v>
      </c>
      <c r="G205" s="128"/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  <c r="S205" s="129">
        <v>0</v>
      </c>
      <c r="T205" s="130">
        <f t="shared" si="58"/>
        <v>0</v>
      </c>
      <c r="U205" s="131">
        <f t="shared" si="59"/>
        <v>0</v>
      </c>
      <c r="V205" s="131">
        <f t="shared" si="60"/>
        <v>0</v>
      </c>
      <c r="W205" s="131">
        <f t="shared" si="61"/>
        <v>0</v>
      </c>
      <c r="X205" s="131">
        <f t="shared" si="61"/>
        <v>0</v>
      </c>
      <c r="Y205" s="131">
        <f t="shared" si="61"/>
        <v>0</v>
      </c>
      <c r="Z205" s="131">
        <f t="shared" si="61"/>
        <v>0</v>
      </c>
      <c r="AA205" s="131">
        <f t="shared" si="61"/>
        <v>0</v>
      </c>
      <c r="AB205" s="131">
        <f t="shared" si="61"/>
        <v>0</v>
      </c>
      <c r="AC205" s="131">
        <f t="shared" si="61"/>
        <v>0</v>
      </c>
      <c r="AD205" s="131">
        <f t="shared" si="61"/>
        <v>0</v>
      </c>
      <c r="AE205" s="131">
        <f t="shared" si="61"/>
        <v>0</v>
      </c>
      <c r="AF205" s="131">
        <f t="shared" si="61"/>
        <v>0</v>
      </c>
      <c r="AG205" s="131">
        <f t="shared" si="62"/>
        <v>0</v>
      </c>
      <c r="AH205" s="143"/>
    </row>
    <row r="206" spans="1:40" outlineLevel="2" x14ac:dyDescent="0.25">
      <c r="A206" s="103" t="str">
        <f t="shared" si="57"/>
        <v>MURREYSCOMMERCIAL2YDOCC2W</v>
      </c>
      <c r="B206" s="103" t="s">
        <v>435</v>
      </c>
      <c r="C206" s="103" t="s">
        <v>436</v>
      </c>
      <c r="D206" s="127">
        <f>IFERROR(VLOOKUP(A206,#REF!,12,FALSE),0)</f>
        <v>0</v>
      </c>
      <c r="E206" s="127">
        <v>0</v>
      </c>
      <c r="F206" s="127">
        <v>0</v>
      </c>
      <c r="G206" s="128"/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  <c r="S206" s="129">
        <v>0</v>
      </c>
      <c r="T206" s="130">
        <f t="shared" si="58"/>
        <v>0</v>
      </c>
      <c r="U206" s="131">
        <f t="shared" si="59"/>
        <v>0</v>
      </c>
      <c r="V206" s="131">
        <f t="shared" si="60"/>
        <v>0</v>
      </c>
      <c r="W206" s="131">
        <f t="shared" si="61"/>
        <v>0</v>
      </c>
      <c r="X206" s="131">
        <f t="shared" si="61"/>
        <v>0</v>
      </c>
      <c r="Y206" s="131">
        <f t="shared" si="61"/>
        <v>0</v>
      </c>
      <c r="Z206" s="131">
        <f t="shared" si="61"/>
        <v>0</v>
      </c>
      <c r="AA206" s="131">
        <f t="shared" si="61"/>
        <v>0</v>
      </c>
      <c r="AB206" s="131">
        <f t="shared" si="61"/>
        <v>0</v>
      </c>
      <c r="AC206" s="131">
        <f t="shared" si="61"/>
        <v>0</v>
      </c>
      <c r="AD206" s="131">
        <f t="shared" si="61"/>
        <v>0</v>
      </c>
      <c r="AE206" s="131">
        <f t="shared" si="61"/>
        <v>0</v>
      </c>
      <c r="AF206" s="131">
        <f t="shared" si="61"/>
        <v>0</v>
      </c>
      <c r="AG206" s="131">
        <f t="shared" si="62"/>
        <v>0</v>
      </c>
      <c r="AH206" s="143"/>
    </row>
    <row r="207" spans="1:40" outlineLevel="2" x14ac:dyDescent="0.25">
      <c r="A207" s="103" t="str">
        <f t="shared" si="57"/>
        <v>MURREYSCOMMERCIAL2YDOCC3W</v>
      </c>
      <c r="B207" s="103" t="s">
        <v>437</v>
      </c>
      <c r="C207" s="103" t="s">
        <v>438</v>
      </c>
      <c r="D207" s="127">
        <f>IFERROR(VLOOKUP(A207,#REF!,12,FALSE),0)</f>
        <v>0</v>
      </c>
      <c r="E207" s="127">
        <v>0</v>
      </c>
      <c r="F207" s="127">
        <v>0</v>
      </c>
      <c r="G207" s="128"/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  <c r="S207" s="129">
        <v>0</v>
      </c>
      <c r="T207" s="130">
        <f t="shared" si="58"/>
        <v>0</v>
      </c>
      <c r="U207" s="131">
        <f t="shared" si="59"/>
        <v>0</v>
      </c>
      <c r="V207" s="131">
        <f t="shared" si="60"/>
        <v>0</v>
      </c>
      <c r="W207" s="131">
        <f t="shared" si="61"/>
        <v>0</v>
      </c>
      <c r="X207" s="131">
        <f t="shared" si="61"/>
        <v>0</v>
      </c>
      <c r="Y207" s="131">
        <f t="shared" si="61"/>
        <v>0</v>
      </c>
      <c r="Z207" s="131">
        <f t="shared" si="61"/>
        <v>0</v>
      </c>
      <c r="AA207" s="131">
        <f t="shared" si="61"/>
        <v>0</v>
      </c>
      <c r="AB207" s="131">
        <f t="shared" si="61"/>
        <v>0</v>
      </c>
      <c r="AC207" s="131">
        <f t="shared" si="61"/>
        <v>0</v>
      </c>
      <c r="AD207" s="131">
        <f t="shared" si="61"/>
        <v>0</v>
      </c>
      <c r="AE207" s="131">
        <f t="shared" si="61"/>
        <v>0</v>
      </c>
      <c r="AF207" s="131">
        <f t="shared" si="61"/>
        <v>0</v>
      </c>
      <c r="AG207" s="131">
        <f t="shared" si="62"/>
        <v>0</v>
      </c>
      <c r="AH207" s="143"/>
    </row>
    <row r="208" spans="1:40" outlineLevel="2" x14ac:dyDescent="0.25">
      <c r="A208" s="103" t="str">
        <f t="shared" si="57"/>
        <v>MURREYSCOMMERCIAL2YDOCC4W</v>
      </c>
      <c r="B208" s="103" t="s">
        <v>439</v>
      </c>
      <c r="C208" s="103" t="s">
        <v>440</v>
      </c>
      <c r="D208" s="127">
        <f>IFERROR(VLOOKUP(A208,#REF!,12,FALSE),0)</f>
        <v>0</v>
      </c>
      <c r="E208" s="127">
        <v>0</v>
      </c>
      <c r="F208" s="127">
        <v>0</v>
      </c>
      <c r="G208" s="128"/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  <c r="S208" s="129">
        <v>0</v>
      </c>
      <c r="T208" s="130">
        <f t="shared" si="58"/>
        <v>0</v>
      </c>
      <c r="U208" s="131">
        <f t="shared" si="59"/>
        <v>0</v>
      </c>
      <c r="V208" s="131">
        <f t="shared" si="60"/>
        <v>0</v>
      </c>
      <c r="W208" s="131">
        <f t="shared" si="61"/>
        <v>0</v>
      </c>
      <c r="X208" s="131">
        <f t="shared" si="61"/>
        <v>0</v>
      </c>
      <c r="Y208" s="131">
        <f t="shared" si="61"/>
        <v>0</v>
      </c>
      <c r="Z208" s="131">
        <f t="shared" si="61"/>
        <v>0</v>
      </c>
      <c r="AA208" s="131">
        <f t="shared" si="61"/>
        <v>0</v>
      </c>
      <c r="AB208" s="131">
        <f t="shared" si="61"/>
        <v>0</v>
      </c>
      <c r="AC208" s="131">
        <f t="shared" si="61"/>
        <v>0</v>
      </c>
      <c r="AD208" s="131">
        <f t="shared" si="61"/>
        <v>0</v>
      </c>
      <c r="AE208" s="131">
        <f t="shared" si="61"/>
        <v>0</v>
      </c>
      <c r="AF208" s="131">
        <f t="shared" si="61"/>
        <v>0</v>
      </c>
      <c r="AG208" s="131">
        <f t="shared" si="62"/>
        <v>0</v>
      </c>
      <c r="AH208" s="143"/>
    </row>
    <row r="209" spans="1:34" outlineLevel="2" x14ac:dyDescent="0.25">
      <c r="A209" s="103" t="str">
        <f t="shared" si="57"/>
        <v>MURREYSCOMMERCIAL2YDOCCEW</v>
      </c>
      <c r="B209" s="103" t="s">
        <v>441</v>
      </c>
      <c r="C209" s="103" t="s">
        <v>442</v>
      </c>
      <c r="D209" s="127">
        <f>IFERROR(VLOOKUP(A209,#REF!,12,FALSE),0)</f>
        <v>0</v>
      </c>
      <c r="E209" s="127">
        <v>0</v>
      </c>
      <c r="F209" s="127">
        <v>0</v>
      </c>
      <c r="G209" s="128"/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  <c r="S209" s="129">
        <v>0</v>
      </c>
      <c r="T209" s="130">
        <f t="shared" si="58"/>
        <v>0</v>
      </c>
      <c r="U209" s="131">
        <f t="shared" si="59"/>
        <v>0</v>
      </c>
      <c r="V209" s="131">
        <f t="shared" si="60"/>
        <v>0</v>
      </c>
      <c r="W209" s="131">
        <f t="shared" si="61"/>
        <v>0</v>
      </c>
      <c r="X209" s="131">
        <f t="shared" si="61"/>
        <v>0</v>
      </c>
      <c r="Y209" s="131">
        <f t="shared" si="61"/>
        <v>0</v>
      </c>
      <c r="Z209" s="131">
        <f t="shared" si="61"/>
        <v>0</v>
      </c>
      <c r="AA209" s="131">
        <f t="shared" si="61"/>
        <v>0</v>
      </c>
      <c r="AB209" s="131">
        <f t="shared" si="61"/>
        <v>0</v>
      </c>
      <c r="AC209" s="131">
        <f t="shared" si="61"/>
        <v>0</v>
      </c>
      <c r="AD209" s="131">
        <f t="shared" si="61"/>
        <v>0</v>
      </c>
      <c r="AE209" s="131">
        <f t="shared" si="61"/>
        <v>0</v>
      </c>
      <c r="AF209" s="131">
        <f t="shared" si="61"/>
        <v>0</v>
      </c>
      <c r="AG209" s="131">
        <f t="shared" si="62"/>
        <v>0</v>
      </c>
      <c r="AH209" s="143"/>
    </row>
    <row r="210" spans="1:34" outlineLevel="2" x14ac:dyDescent="0.25">
      <c r="A210" s="103" t="str">
        <f t="shared" si="57"/>
        <v>MURREYSCOMMERCIAL64FOOD1W</v>
      </c>
      <c r="B210" s="103" t="s">
        <v>443</v>
      </c>
      <c r="C210" s="103" t="s">
        <v>444</v>
      </c>
      <c r="D210" s="127">
        <f>IFERROR(VLOOKUP(A210,#REF!,12,FALSE),0)</f>
        <v>0</v>
      </c>
      <c r="E210" s="127">
        <v>0</v>
      </c>
      <c r="F210" s="127">
        <v>0</v>
      </c>
      <c r="G210" s="128"/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  <c r="S210" s="129">
        <v>0</v>
      </c>
      <c r="T210" s="130">
        <f t="shared" si="58"/>
        <v>0</v>
      </c>
      <c r="U210" s="131">
        <f t="shared" si="59"/>
        <v>0</v>
      </c>
      <c r="V210" s="131">
        <f t="shared" si="60"/>
        <v>0</v>
      </c>
      <c r="W210" s="131">
        <f t="shared" si="61"/>
        <v>0</v>
      </c>
      <c r="X210" s="131">
        <f t="shared" si="61"/>
        <v>0</v>
      </c>
      <c r="Y210" s="131">
        <f t="shared" si="61"/>
        <v>0</v>
      </c>
      <c r="Z210" s="131">
        <f t="shared" si="61"/>
        <v>0</v>
      </c>
      <c r="AA210" s="131">
        <f t="shared" si="61"/>
        <v>0</v>
      </c>
      <c r="AB210" s="131">
        <f t="shared" si="61"/>
        <v>0</v>
      </c>
      <c r="AC210" s="131">
        <f t="shared" si="61"/>
        <v>0</v>
      </c>
      <c r="AD210" s="131">
        <f t="shared" si="61"/>
        <v>0</v>
      </c>
      <c r="AE210" s="131">
        <f t="shared" si="61"/>
        <v>0</v>
      </c>
      <c r="AF210" s="131">
        <f t="shared" si="61"/>
        <v>0</v>
      </c>
      <c r="AG210" s="131">
        <f t="shared" si="62"/>
        <v>0</v>
      </c>
      <c r="AH210" s="143"/>
    </row>
    <row r="211" spans="1:34" outlineLevel="2" x14ac:dyDescent="0.25">
      <c r="A211" s="103" t="str">
        <f t="shared" si="57"/>
        <v>MURREYSCOMMERCIAL6YDCOM1W</v>
      </c>
      <c r="B211" s="103" t="s">
        <v>445</v>
      </c>
      <c r="C211" s="103" t="s">
        <v>446</v>
      </c>
      <c r="D211" s="127">
        <f>IFERROR(VLOOKUP(A211,#REF!,12,FALSE),0)</f>
        <v>0</v>
      </c>
      <c r="E211" s="127">
        <v>0</v>
      </c>
      <c r="F211" s="127">
        <v>0</v>
      </c>
      <c r="G211" s="128"/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  <c r="S211" s="129">
        <v>0</v>
      </c>
      <c r="T211" s="130">
        <f t="shared" si="58"/>
        <v>0</v>
      </c>
      <c r="U211" s="131">
        <f t="shared" si="59"/>
        <v>0</v>
      </c>
      <c r="V211" s="131">
        <f t="shared" si="60"/>
        <v>0</v>
      </c>
      <c r="W211" s="131">
        <f t="shared" si="61"/>
        <v>0</v>
      </c>
      <c r="X211" s="131">
        <f t="shared" si="61"/>
        <v>0</v>
      </c>
      <c r="Y211" s="131">
        <f t="shared" si="61"/>
        <v>0</v>
      </c>
      <c r="Z211" s="131">
        <f t="shared" si="61"/>
        <v>0</v>
      </c>
      <c r="AA211" s="131">
        <f t="shared" si="61"/>
        <v>0</v>
      </c>
      <c r="AB211" s="131">
        <f t="shared" si="61"/>
        <v>0</v>
      </c>
      <c r="AC211" s="131">
        <f t="shared" si="61"/>
        <v>0</v>
      </c>
      <c r="AD211" s="131">
        <f t="shared" si="61"/>
        <v>0</v>
      </c>
      <c r="AE211" s="131">
        <f t="shared" si="61"/>
        <v>0</v>
      </c>
      <c r="AF211" s="131">
        <f t="shared" si="61"/>
        <v>0</v>
      </c>
      <c r="AG211" s="131">
        <f t="shared" si="62"/>
        <v>0</v>
      </c>
      <c r="AH211" s="143"/>
    </row>
    <row r="212" spans="1:34" outlineLevel="2" x14ac:dyDescent="0.25">
      <c r="A212" s="103" t="str">
        <f t="shared" si="57"/>
        <v>MURREYSCOMMERCIAL6YDCOM2W</v>
      </c>
      <c r="B212" s="103" t="s">
        <v>447</v>
      </c>
      <c r="C212" s="103" t="s">
        <v>448</v>
      </c>
      <c r="D212" s="127">
        <f>IFERROR(VLOOKUP(A212,#REF!,12,FALSE),0)</f>
        <v>0</v>
      </c>
      <c r="E212" s="127">
        <v>0</v>
      </c>
      <c r="F212" s="127">
        <v>0</v>
      </c>
      <c r="G212" s="128"/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29">
        <v>0</v>
      </c>
      <c r="S212" s="129">
        <v>0</v>
      </c>
      <c r="T212" s="130">
        <f t="shared" si="58"/>
        <v>0</v>
      </c>
      <c r="U212" s="131">
        <f t="shared" si="59"/>
        <v>0</v>
      </c>
      <c r="V212" s="131">
        <f t="shared" si="60"/>
        <v>0</v>
      </c>
      <c r="W212" s="131">
        <f t="shared" si="61"/>
        <v>0</v>
      </c>
      <c r="X212" s="131">
        <f t="shared" si="61"/>
        <v>0</v>
      </c>
      <c r="Y212" s="131">
        <f t="shared" si="61"/>
        <v>0</v>
      </c>
      <c r="Z212" s="131">
        <f t="shared" si="61"/>
        <v>0</v>
      </c>
      <c r="AA212" s="131">
        <f t="shared" si="61"/>
        <v>0</v>
      </c>
      <c r="AB212" s="131">
        <f t="shared" si="61"/>
        <v>0</v>
      </c>
      <c r="AC212" s="131">
        <f t="shared" si="61"/>
        <v>0</v>
      </c>
      <c r="AD212" s="131">
        <f t="shared" si="61"/>
        <v>0</v>
      </c>
      <c r="AE212" s="131">
        <f t="shared" si="61"/>
        <v>0</v>
      </c>
      <c r="AF212" s="131">
        <f t="shared" si="61"/>
        <v>0</v>
      </c>
      <c r="AG212" s="131">
        <f t="shared" si="62"/>
        <v>0</v>
      </c>
      <c r="AH212" s="143"/>
    </row>
    <row r="213" spans="1:34" outlineLevel="2" x14ac:dyDescent="0.25">
      <c r="A213" s="103" t="str">
        <f t="shared" si="57"/>
        <v>MURREYSCOMMERCIAL6YDCOM3W</v>
      </c>
      <c r="B213" s="103" t="s">
        <v>449</v>
      </c>
      <c r="C213" s="103" t="s">
        <v>450</v>
      </c>
      <c r="D213" s="127">
        <f>IFERROR(VLOOKUP(A213,#REF!,12,FALSE),0)</f>
        <v>0</v>
      </c>
      <c r="E213" s="127">
        <v>0</v>
      </c>
      <c r="F213" s="127">
        <v>0</v>
      </c>
      <c r="G213" s="128"/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29">
        <v>0</v>
      </c>
      <c r="S213" s="129">
        <v>0</v>
      </c>
      <c r="T213" s="130">
        <f t="shared" si="58"/>
        <v>0</v>
      </c>
      <c r="U213" s="131">
        <f t="shared" si="59"/>
        <v>0</v>
      </c>
      <c r="V213" s="131">
        <f t="shared" si="60"/>
        <v>0</v>
      </c>
      <c r="W213" s="131">
        <f t="shared" si="61"/>
        <v>0</v>
      </c>
      <c r="X213" s="131">
        <f t="shared" si="61"/>
        <v>0</v>
      </c>
      <c r="Y213" s="131">
        <f t="shared" si="61"/>
        <v>0</v>
      </c>
      <c r="Z213" s="131">
        <f t="shared" si="61"/>
        <v>0</v>
      </c>
      <c r="AA213" s="131">
        <f t="shared" si="61"/>
        <v>0</v>
      </c>
      <c r="AB213" s="131">
        <f t="shared" si="61"/>
        <v>0</v>
      </c>
      <c r="AC213" s="131">
        <f t="shared" si="61"/>
        <v>0</v>
      </c>
      <c r="AD213" s="131">
        <f t="shared" si="61"/>
        <v>0</v>
      </c>
      <c r="AE213" s="131">
        <f t="shared" si="61"/>
        <v>0</v>
      </c>
      <c r="AF213" s="131">
        <f t="shared" si="61"/>
        <v>0</v>
      </c>
      <c r="AG213" s="131">
        <f t="shared" si="62"/>
        <v>0</v>
      </c>
      <c r="AH213" s="143"/>
    </row>
    <row r="214" spans="1:34" outlineLevel="2" x14ac:dyDescent="0.25">
      <c r="A214" s="103" t="str">
        <f t="shared" si="57"/>
        <v>MURREYSCOMMERCIAL6YDCOM4W</v>
      </c>
      <c r="B214" s="103" t="s">
        <v>451</v>
      </c>
      <c r="C214" s="103" t="s">
        <v>452</v>
      </c>
      <c r="D214" s="127">
        <f>IFERROR(VLOOKUP(A214,#REF!,12,FALSE),0)</f>
        <v>0</v>
      </c>
      <c r="E214" s="127">
        <v>0</v>
      </c>
      <c r="F214" s="127">
        <v>0</v>
      </c>
      <c r="G214" s="128"/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29">
        <v>0</v>
      </c>
      <c r="S214" s="129">
        <v>0</v>
      </c>
      <c r="T214" s="130">
        <f t="shared" si="58"/>
        <v>0</v>
      </c>
      <c r="U214" s="131">
        <f t="shared" si="59"/>
        <v>0</v>
      </c>
      <c r="V214" s="131">
        <f t="shared" si="60"/>
        <v>0</v>
      </c>
      <c r="W214" s="131">
        <f t="shared" si="61"/>
        <v>0</v>
      </c>
      <c r="X214" s="131">
        <f t="shared" si="61"/>
        <v>0</v>
      </c>
      <c r="Y214" s="131">
        <f t="shared" si="61"/>
        <v>0</v>
      </c>
      <c r="Z214" s="131">
        <f t="shared" si="61"/>
        <v>0</v>
      </c>
      <c r="AA214" s="131">
        <f t="shared" si="61"/>
        <v>0</v>
      </c>
      <c r="AB214" s="131">
        <f t="shared" si="61"/>
        <v>0</v>
      </c>
      <c r="AC214" s="131">
        <f t="shared" si="61"/>
        <v>0</v>
      </c>
      <c r="AD214" s="131">
        <f t="shared" si="61"/>
        <v>0</v>
      </c>
      <c r="AE214" s="131">
        <f t="shared" si="61"/>
        <v>0</v>
      </c>
      <c r="AF214" s="131">
        <f t="shared" si="61"/>
        <v>0</v>
      </c>
      <c r="AG214" s="131">
        <f t="shared" si="62"/>
        <v>0</v>
      </c>
      <c r="AH214" s="143"/>
    </row>
    <row r="215" spans="1:34" outlineLevel="2" x14ac:dyDescent="0.25">
      <c r="A215" s="103" t="str">
        <f t="shared" si="57"/>
        <v>MURREYSCOMMERCIAL6YDCOM5W</v>
      </c>
      <c r="B215" s="103" t="s">
        <v>453</v>
      </c>
      <c r="C215" s="103" t="s">
        <v>454</v>
      </c>
      <c r="D215" s="127">
        <f>IFERROR(VLOOKUP(A215,#REF!,12,FALSE),0)</f>
        <v>0</v>
      </c>
      <c r="E215" s="127">
        <v>0</v>
      </c>
      <c r="F215" s="127">
        <v>0</v>
      </c>
      <c r="G215" s="128"/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29">
        <v>0</v>
      </c>
      <c r="S215" s="129">
        <v>0</v>
      </c>
      <c r="T215" s="130">
        <f t="shared" si="58"/>
        <v>0</v>
      </c>
      <c r="U215" s="131">
        <f t="shared" si="59"/>
        <v>0</v>
      </c>
      <c r="V215" s="131">
        <f t="shared" si="60"/>
        <v>0</v>
      </c>
      <c r="W215" s="131">
        <f t="shared" si="61"/>
        <v>0</v>
      </c>
      <c r="X215" s="131">
        <f t="shared" si="61"/>
        <v>0</v>
      </c>
      <c r="Y215" s="131">
        <f t="shared" si="61"/>
        <v>0</v>
      </c>
      <c r="Z215" s="131">
        <f t="shared" si="61"/>
        <v>0</v>
      </c>
      <c r="AA215" s="131">
        <f t="shared" si="61"/>
        <v>0</v>
      </c>
      <c r="AB215" s="131">
        <f t="shared" si="61"/>
        <v>0</v>
      </c>
      <c r="AC215" s="131">
        <f t="shared" si="61"/>
        <v>0</v>
      </c>
      <c r="AD215" s="131">
        <f t="shared" si="61"/>
        <v>0</v>
      </c>
      <c r="AE215" s="131">
        <f t="shared" si="61"/>
        <v>0</v>
      </c>
      <c r="AF215" s="131">
        <f t="shared" si="61"/>
        <v>0</v>
      </c>
      <c r="AG215" s="131">
        <f t="shared" si="62"/>
        <v>0</v>
      </c>
      <c r="AH215" s="143"/>
    </row>
    <row r="216" spans="1:34" outlineLevel="2" x14ac:dyDescent="0.25">
      <c r="A216" s="103" t="str">
        <f t="shared" si="57"/>
        <v>MURREYSCOMMERCIAL6YDCOMEW</v>
      </c>
      <c r="B216" s="103" t="s">
        <v>455</v>
      </c>
      <c r="C216" s="103" t="s">
        <v>456</v>
      </c>
      <c r="D216" s="127">
        <f>IFERROR(VLOOKUP(A216,#REF!,12,FALSE),0)</f>
        <v>0</v>
      </c>
      <c r="E216" s="127">
        <v>0</v>
      </c>
      <c r="F216" s="127">
        <v>0</v>
      </c>
      <c r="G216" s="128"/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29">
        <v>0</v>
      </c>
      <c r="S216" s="129">
        <v>0</v>
      </c>
      <c r="T216" s="130">
        <f t="shared" si="58"/>
        <v>0</v>
      </c>
      <c r="U216" s="131">
        <f t="shared" si="59"/>
        <v>0</v>
      </c>
      <c r="V216" s="131">
        <f t="shared" si="60"/>
        <v>0</v>
      </c>
      <c r="W216" s="131">
        <f t="shared" si="61"/>
        <v>0</v>
      </c>
      <c r="X216" s="131">
        <f t="shared" si="61"/>
        <v>0</v>
      </c>
      <c r="Y216" s="131">
        <f t="shared" si="61"/>
        <v>0</v>
      </c>
      <c r="Z216" s="131">
        <f t="shared" si="61"/>
        <v>0</v>
      </c>
      <c r="AA216" s="131">
        <f t="shared" si="61"/>
        <v>0</v>
      </c>
      <c r="AB216" s="131">
        <f t="shared" si="61"/>
        <v>0</v>
      </c>
      <c r="AC216" s="131">
        <f t="shared" si="61"/>
        <v>0</v>
      </c>
      <c r="AD216" s="131">
        <f t="shared" si="61"/>
        <v>0</v>
      </c>
      <c r="AE216" s="131">
        <f t="shared" si="61"/>
        <v>0</v>
      </c>
      <c r="AF216" s="131">
        <f t="shared" si="61"/>
        <v>0</v>
      </c>
      <c r="AG216" s="131">
        <f t="shared" si="62"/>
        <v>0</v>
      </c>
      <c r="AH216" s="143"/>
    </row>
    <row r="217" spans="1:34" outlineLevel="2" x14ac:dyDescent="0.25">
      <c r="A217" s="103" t="str">
        <f t="shared" si="57"/>
        <v>MURREYSCOMMERCIAL6YDOCC1W</v>
      </c>
      <c r="B217" s="103" t="s">
        <v>457</v>
      </c>
      <c r="C217" s="103" t="s">
        <v>458</v>
      </c>
      <c r="D217" s="127">
        <f>IFERROR(VLOOKUP(A217,#REF!,12,FALSE),0)</f>
        <v>0</v>
      </c>
      <c r="E217" s="127">
        <v>0</v>
      </c>
      <c r="F217" s="127">
        <v>0</v>
      </c>
      <c r="G217" s="128"/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29">
        <v>0</v>
      </c>
      <c r="S217" s="129">
        <v>0</v>
      </c>
      <c r="T217" s="130">
        <f t="shared" si="58"/>
        <v>0</v>
      </c>
      <c r="U217" s="131">
        <f t="shared" si="59"/>
        <v>0</v>
      </c>
      <c r="V217" s="131">
        <f t="shared" si="60"/>
        <v>0</v>
      </c>
      <c r="W217" s="131">
        <f t="shared" si="61"/>
        <v>0</v>
      </c>
      <c r="X217" s="131">
        <f t="shared" si="61"/>
        <v>0</v>
      </c>
      <c r="Y217" s="131">
        <f t="shared" si="61"/>
        <v>0</v>
      </c>
      <c r="Z217" s="131">
        <f t="shared" si="61"/>
        <v>0</v>
      </c>
      <c r="AA217" s="131">
        <f t="shared" si="61"/>
        <v>0</v>
      </c>
      <c r="AB217" s="131">
        <f t="shared" si="61"/>
        <v>0</v>
      </c>
      <c r="AC217" s="131">
        <f t="shared" si="61"/>
        <v>0</v>
      </c>
      <c r="AD217" s="131">
        <f t="shared" si="61"/>
        <v>0</v>
      </c>
      <c r="AE217" s="131">
        <f t="shared" si="61"/>
        <v>0</v>
      </c>
      <c r="AF217" s="131">
        <f t="shared" si="61"/>
        <v>0</v>
      </c>
      <c r="AG217" s="131">
        <f t="shared" si="62"/>
        <v>0</v>
      </c>
      <c r="AH217" s="143"/>
    </row>
    <row r="218" spans="1:34" outlineLevel="2" x14ac:dyDescent="0.25">
      <c r="A218" s="103" t="str">
        <f t="shared" si="57"/>
        <v>MURREYSCOMMERCIAL6YDOCC2W</v>
      </c>
      <c r="B218" s="103" t="s">
        <v>459</v>
      </c>
      <c r="C218" s="103" t="s">
        <v>460</v>
      </c>
      <c r="D218" s="127">
        <f>IFERROR(VLOOKUP(A218,#REF!,12,FALSE),0)</f>
        <v>0</v>
      </c>
      <c r="E218" s="127">
        <v>0</v>
      </c>
      <c r="F218" s="127">
        <v>0</v>
      </c>
      <c r="G218" s="128"/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29">
        <v>0</v>
      </c>
      <c r="S218" s="129">
        <v>0</v>
      </c>
      <c r="T218" s="130">
        <f t="shared" si="58"/>
        <v>0</v>
      </c>
      <c r="U218" s="131">
        <f t="shared" si="59"/>
        <v>0</v>
      </c>
      <c r="V218" s="131">
        <f t="shared" si="60"/>
        <v>0</v>
      </c>
      <c r="W218" s="131">
        <f t="shared" si="61"/>
        <v>0</v>
      </c>
      <c r="X218" s="131">
        <f t="shared" si="61"/>
        <v>0</v>
      </c>
      <c r="Y218" s="131">
        <f t="shared" si="61"/>
        <v>0</v>
      </c>
      <c r="Z218" s="131">
        <f t="shared" si="61"/>
        <v>0</v>
      </c>
      <c r="AA218" s="131">
        <f t="shared" si="61"/>
        <v>0</v>
      </c>
      <c r="AB218" s="131">
        <f t="shared" si="61"/>
        <v>0</v>
      </c>
      <c r="AC218" s="131">
        <f t="shared" si="61"/>
        <v>0</v>
      </c>
      <c r="AD218" s="131">
        <f t="shared" si="61"/>
        <v>0</v>
      </c>
      <c r="AE218" s="131">
        <f t="shared" si="61"/>
        <v>0</v>
      </c>
      <c r="AF218" s="131">
        <f t="shared" si="61"/>
        <v>0</v>
      </c>
      <c r="AG218" s="131">
        <f t="shared" si="62"/>
        <v>0</v>
      </c>
      <c r="AH218" s="143"/>
    </row>
    <row r="219" spans="1:34" outlineLevel="2" x14ac:dyDescent="0.25">
      <c r="A219" s="103" t="str">
        <f t="shared" si="57"/>
        <v>MURREYSCOMMERCIAL6YDOCC3W</v>
      </c>
      <c r="B219" s="103" t="s">
        <v>461</v>
      </c>
      <c r="C219" s="103" t="s">
        <v>462</v>
      </c>
      <c r="D219" s="127">
        <f>IFERROR(VLOOKUP(A219,#REF!,12,FALSE),0)</f>
        <v>0</v>
      </c>
      <c r="E219" s="127">
        <v>0</v>
      </c>
      <c r="F219" s="127">
        <v>0</v>
      </c>
      <c r="G219" s="128"/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0</v>
      </c>
      <c r="P219" s="129">
        <v>0</v>
      </c>
      <c r="Q219" s="129">
        <v>0</v>
      </c>
      <c r="R219" s="129">
        <v>0</v>
      </c>
      <c r="S219" s="129">
        <v>0</v>
      </c>
      <c r="T219" s="130">
        <f t="shared" si="58"/>
        <v>0</v>
      </c>
      <c r="U219" s="131">
        <f t="shared" si="59"/>
        <v>0</v>
      </c>
      <c r="V219" s="131">
        <f t="shared" si="60"/>
        <v>0</v>
      </c>
      <c r="W219" s="131">
        <f t="shared" si="61"/>
        <v>0</v>
      </c>
      <c r="X219" s="131">
        <f t="shared" si="61"/>
        <v>0</v>
      </c>
      <c r="Y219" s="131">
        <f t="shared" si="61"/>
        <v>0</v>
      </c>
      <c r="Z219" s="131">
        <f t="shared" si="61"/>
        <v>0</v>
      </c>
      <c r="AA219" s="131">
        <f t="shared" si="61"/>
        <v>0</v>
      </c>
      <c r="AB219" s="131">
        <f t="shared" si="61"/>
        <v>0</v>
      </c>
      <c r="AC219" s="131">
        <f t="shared" si="61"/>
        <v>0</v>
      </c>
      <c r="AD219" s="131">
        <f t="shared" si="61"/>
        <v>0</v>
      </c>
      <c r="AE219" s="131">
        <f t="shared" si="61"/>
        <v>0</v>
      </c>
      <c r="AF219" s="131">
        <f t="shared" si="61"/>
        <v>0</v>
      </c>
      <c r="AG219" s="131">
        <f t="shared" si="62"/>
        <v>0</v>
      </c>
      <c r="AH219" s="143"/>
    </row>
    <row r="220" spans="1:34" outlineLevel="2" x14ac:dyDescent="0.25">
      <c r="A220" s="103" t="str">
        <f t="shared" si="57"/>
        <v>MURREYSCOMMERCIAL6YDOCC4W</v>
      </c>
      <c r="B220" s="103" t="s">
        <v>463</v>
      </c>
      <c r="C220" s="103" t="s">
        <v>464</v>
      </c>
      <c r="D220" s="127">
        <f>IFERROR(VLOOKUP(A220,#REF!,12,FALSE),0)</f>
        <v>0</v>
      </c>
      <c r="E220" s="127">
        <v>0</v>
      </c>
      <c r="F220" s="127">
        <v>0</v>
      </c>
      <c r="G220" s="128"/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29">
        <v>0</v>
      </c>
      <c r="O220" s="129">
        <v>0</v>
      </c>
      <c r="P220" s="129">
        <v>0</v>
      </c>
      <c r="Q220" s="129">
        <v>0</v>
      </c>
      <c r="R220" s="129">
        <v>0</v>
      </c>
      <c r="S220" s="129">
        <v>0</v>
      </c>
      <c r="T220" s="130">
        <f t="shared" si="58"/>
        <v>0</v>
      </c>
      <c r="U220" s="131">
        <f t="shared" si="59"/>
        <v>0</v>
      </c>
      <c r="V220" s="131">
        <f t="shared" si="60"/>
        <v>0</v>
      </c>
      <c r="W220" s="131">
        <f t="shared" si="61"/>
        <v>0</v>
      </c>
      <c r="X220" s="131">
        <f t="shared" si="61"/>
        <v>0</v>
      </c>
      <c r="Y220" s="131">
        <f t="shared" si="61"/>
        <v>0</v>
      </c>
      <c r="Z220" s="131">
        <f t="shared" si="61"/>
        <v>0</v>
      </c>
      <c r="AA220" s="131">
        <f t="shared" si="61"/>
        <v>0</v>
      </c>
      <c r="AB220" s="131">
        <f t="shared" si="61"/>
        <v>0</v>
      </c>
      <c r="AC220" s="131">
        <f t="shared" si="61"/>
        <v>0</v>
      </c>
      <c r="AD220" s="131">
        <f t="shared" si="61"/>
        <v>0</v>
      </c>
      <c r="AE220" s="131">
        <f t="shared" si="61"/>
        <v>0</v>
      </c>
      <c r="AF220" s="131">
        <f t="shared" si="61"/>
        <v>0</v>
      </c>
      <c r="AG220" s="131">
        <f t="shared" si="62"/>
        <v>0</v>
      </c>
      <c r="AH220" s="143"/>
    </row>
    <row r="221" spans="1:34" outlineLevel="2" x14ac:dyDescent="0.25">
      <c r="A221" s="103" t="str">
        <f t="shared" si="57"/>
        <v>MURREYSCOMMERCIAL6YDOCC5W</v>
      </c>
      <c r="B221" s="103" t="s">
        <v>465</v>
      </c>
      <c r="C221" s="103" t="s">
        <v>466</v>
      </c>
      <c r="D221" s="127">
        <f>IFERROR(VLOOKUP(A221,#REF!,12,FALSE),0)</f>
        <v>0</v>
      </c>
      <c r="E221" s="127">
        <v>0</v>
      </c>
      <c r="F221" s="127">
        <v>0</v>
      </c>
      <c r="G221" s="128"/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29">
        <v>0</v>
      </c>
      <c r="S221" s="129">
        <v>0</v>
      </c>
      <c r="T221" s="130">
        <f t="shared" si="58"/>
        <v>0</v>
      </c>
      <c r="U221" s="131">
        <f t="shared" si="59"/>
        <v>0</v>
      </c>
      <c r="V221" s="131">
        <f t="shared" si="60"/>
        <v>0</v>
      </c>
      <c r="W221" s="131">
        <f t="shared" si="61"/>
        <v>0</v>
      </c>
      <c r="X221" s="131">
        <f t="shared" si="61"/>
        <v>0</v>
      </c>
      <c r="Y221" s="131">
        <f t="shared" si="61"/>
        <v>0</v>
      </c>
      <c r="Z221" s="131">
        <f t="shared" si="61"/>
        <v>0</v>
      </c>
      <c r="AA221" s="131">
        <f t="shared" si="61"/>
        <v>0</v>
      </c>
      <c r="AB221" s="131">
        <f t="shared" si="61"/>
        <v>0</v>
      </c>
      <c r="AC221" s="131">
        <f t="shared" si="61"/>
        <v>0</v>
      </c>
      <c r="AD221" s="131">
        <f t="shared" si="61"/>
        <v>0</v>
      </c>
      <c r="AE221" s="131">
        <f t="shared" si="61"/>
        <v>0</v>
      </c>
      <c r="AF221" s="131">
        <f t="shared" si="61"/>
        <v>0</v>
      </c>
      <c r="AG221" s="131">
        <f t="shared" si="62"/>
        <v>0</v>
      </c>
      <c r="AH221" s="143"/>
    </row>
    <row r="222" spans="1:34" outlineLevel="2" x14ac:dyDescent="0.25">
      <c r="A222" s="103" t="str">
        <f t="shared" si="57"/>
        <v>MURREYSCOMMERCIAL6YDOCCEW</v>
      </c>
      <c r="B222" s="103" t="s">
        <v>467</v>
      </c>
      <c r="C222" s="103" t="s">
        <v>468</v>
      </c>
      <c r="D222" s="127">
        <f>IFERROR(VLOOKUP(A222,#REF!,12,FALSE),0)</f>
        <v>0</v>
      </c>
      <c r="E222" s="127">
        <v>0</v>
      </c>
      <c r="F222" s="127">
        <v>0</v>
      </c>
      <c r="G222" s="128"/>
      <c r="H222" s="129">
        <v>0</v>
      </c>
      <c r="I222" s="129">
        <v>0</v>
      </c>
      <c r="J222" s="129">
        <v>0</v>
      </c>
      <c r="K222" s="129">
        <v>0</v>
      </c>
      <c r="L222" s="129">
        <v>0</v>
      </c>
      <c r="M222" s="129">
        <v>0</v>
      </c>
      <c r="N222" s="129">
        <v>0</v>
      </c>
      <c r="O222" s="129">
        <v>0</v>
      </c>
      <c r="P222" s="129">
        <v>0</v>
      </c>
      <c r="Q222" s="129">
        <v>0</v>
      </c>
      <c r="R222" s="129">
        <v>0</v>
      </c>
      <c r="S222" s="129">
        <v>0</v>
      </c>
      <c r="T222" s="130">
        <f t="shared" si="58"/>
        <v>0</v>
      </c>
      <c r="U222" s="131">
        <f t="shared" si="59"/>
        <v>0</v>
      </c>
      <c r="V222" s="131">
        <f t="shared" si="60"/>
        <v>0</v>
      </c>
      <c r="W222" s="131">
        <f t="shared" si="61"/>
        <v>0</v>
      </c>
      <c r="X222" s="131">
        <f t="shared" si="61"/>
        <v>0</v>
      </c>
      <c r="Y222" s="131">
        <f t="shared" si="61"/>
        <v>0</v>
      </c>
      <c r="Z222" s="131">
        <f t="shared" si="61"/>
        <v>0</v>
      </c>
      <c r="AA222" s="131">
        <f t="shared" si="61"/>
        <v>0</v>
      </c>
      <c r="AB222" s="131">
        <f t="shared" ref="AB222:AF231" si="63">+IFERROR(O222/$F222,0)</f>
        <v>0</v>
      </c>
      <c r="AC222" s="131">
        <f t="shared" si="63"/>
        <v>0</v>
      </c>
      <c r="AD222" s="131">
        <f t="shared" si="63"/>
        <v>0</v>
      </c>
      <c r="AE222" s="131">
        <f t="shared" si="63"/>
        <v>0</v>
      </c>
      <c r="AF222" s="131">
        <f t="shared" si="63"/>
        <v>0</v>
      </c>
      <c r="AG222" s="131">
        <f t="shared" si="62"/>
        <v>0</v>
      </c>
      <c r="AH222" s="143"/>
    </row>
    <row r="223" spans="1:34" outlineLevel="2" x14ac:dyDescent="0.25">
      <c r="A223" s="103" t="str">
        <f t="shared" si="57"/>
        <v>MURREYSCOMMERCIAL90COM1E</v>
      </c>
      <c r="B223" s="103" t="s">
        <v>469</v>
      </c>
      <c r="C223" s="103" t="s">
        <v>470</v>
      </c>
      <c r="D223" s="127">
        <f>IFERROR(VLOOKUP(A223,#REF!,12,FALSE),0)</f>
        <v>0</v>
      </c>
      <c r="E223" s="127">
        <v>0</v>
      </c>
      <c r="F223" s="127">
        <v>0</v>
      </c>
      <c r="G223" s="128"/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29">
        <v>0</v>
      </c>
      <c r="N223" s="129">
        <v>0</v>
      </c>
      <c r="O223" s="129">
        <v>0</v>
      </c>
      <c r="P223" s="129">
        <v>0</v>
      </c>
      <c r="Q223" s="129">
        <v>0</v>
      </c>
      <c r="R223" s="129">
        <v>0</v>
      </c>
      <c r="S223" s="129">
        <v>0</v>
      </c>
      <c r="T223" s="130">
        <f t="shared" si="58"/>
        <v>0</v>
      </c>
      <c r="U223" s="131">
        <f t="shared" si="59"/>
        <v>0</v>
      </c>
      <c r="V223" s="131">
        <f t="shared" si="60"/>
        <v>0</v>
      </c>
      <c r="W223" s="131">
        <f t="shared" ref="W223:AA231" si="64">+IFERROR(J223/$F223,0)</f>
        <v>0</v>
      </c>
      <c r="X223" s="131">
        <f t="shared" si="64"/>
        <v>0</v>
      </c>
      <c r="Y223" s="131">
        <f t="shared" si="64"/>
        <v>0</v>
      </c>
      <c r="Z223" s="131">
        <f t="shared" si="64"/>
        <v>0</v>
      </c>
      <c r="AA223" s="131">
        <f t="shared" si="64"/>
        <v>0</v>
      </c>
      <c r="AB223" s="131">
        <f t="shared" si="63"/>
        <v>0</v>
      </c>
      <c r="AC223" s="131">
        <f t="shared" si="63"/>
        <v>0</v>
      </c>
      <c r="AD223" s="131">
        <f t="shared" si="63"/>
        <v>0</v>
      </c>
      <c r="AE223" s="131">
        <f t="shared" si="63"/>
        <v>0</v>
      </c>
      <c r="AF223" s="131">
        <f t="shared" si="63"/>
        <v>0</v>
      </c>
      <c r="AG223" s="131">
        <f t="shared" si="62"/>
        <v>0</v>
      </c>
      <c r="AH223" s="143"/>
    </row>
    <row r="224" spans="1:34" outlineLevel="2" x14ac:dyDescent="0.25">
      <c r="A224" s="103" t="str">
        <f t="shared" si="57"/>
        <v>MURREYSCOMMERCIAL90COM1W</v>
      </c>
      <c r="B224" s="103" t="s">
        <v>471</v>
      </c>
      <c r="C224" s="103" t="s">
        <v>472</v>
      </c>
      <c r="D224" s="127">
        <f>IFERROR(VLOOKUP(A224,#REF!,12,FALSE),0)</f>
        <v>0</v>
      </c>
      <c r="E224" s="127">
        <v>0</v>
      </c>
      <c r="F224" s="127">
        <v>0</v>
      </c>
      <c r="G224" s="128"/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29">
        <v>0</v>
      </c>
      <c r="S224" s="129">
        <v>0</v>
      </c>
      <c r="T224" s="130">
        <f t="shared" si="58"/>
        <v>0</v>
      </c>
      <c r="U224" s="131">
        <f t="shared" si="59"/>
        <v>0</v>
      </c>
      <c r="V224" s="131">
        <f t="shared" si="60"/>
        <v>0</v>
      </c>
      <c r="W224" s="131">
        <f t="shared" si="64"/>
        <v>0</v>
      </c>
      <c r="X224" s="131">
        <f t="shared" si="64"/>
        <v>0</v>
      </c>
      <c r="Y224" s="131">
        <f t="shared" si="64"/>
        <v>0</v>
      </c>
      <c r="Z224" s="131">
        <f t="shared" si="64"/>
        <v>0</v>
      </c>
      <c r="AA224" s="131">
        <f t="shared" si="64"/>
        <v>0</v>
      </c>
      <c r="AB224" s="131">
        <f t="shared" si="63"/>
        <v>0</v>
      </c>
      <c r="AC224" s="131">
        <f t="shared" si="63"/>
        <v>0</v>
      </c>
      <c r="AD224" s="131">
        <f t="shared" si="63"/>
        <v>0</v>
      </c>
      <c r="AE224" s="131">
        <f t="shared" si="63"/>
        <v>0</v>
      </c>
      <c r="AF224" s="131">
        <f t="shared" si="63"/>
        <v>0</v>
      </c>
      <c r="AG224" s="131">
        <f t="shared" si="62"/>
        <v>0</v>
      </c>
      <c r="AH224" s="143"/>
    </row>
    <row r="225" spans="1:40" outlineLevel="2" x14ac:dyDescent="0.25">
      <c r="A225" s="103" t="str">
        <f t="shared" si="57"/>
        <v>MURREYSCOMMERCIAL90COM2W</v>
      </c>
      <c r="B225" s="103" t="s">
        <v>473</v>
      </c>
      <c r="C225" s="103" t="s">
        <v>474</v>
      </c>
      <c r="D225" s="127">
        <f>IFERROR(VLOOKUP(A225,#REF!,12,FALSE),0)</f>
        <v>0</v>
      </c>
      <c r="E225" s="127">
        <v>0</v>
      </c>
      <c r="F225" s="127">
        <v>0</v>
      </c>
      <c r="G225" s="128"/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29">
        <v>0</v>
      </c>
      <c r="S225" s="129">
        <v>0</v>
      </c>
      <c r="T225" s="130">
        <f t="shared" si="58"/>
        <v>0</v>
      </c>
      <c r="U225" s="131">
        <f t="shared" si="59"/>
        <v>0</v>
      </c>
      <c r="V225" s="131">
        <f t="shared" si="60"/>
        <v>0</v>
      </c>
      <c r="W225" s="131">
        <f t="shared" si="64"/>
        <v>0</v>
      </c>
      <c r="X225" s="131">
        <f t="shared" si="64"/>
        <v>0</v>
      </c>
      <c r="Y225" s="131">
        <f t="shared" si="64"/>
        <v>0</v>
      </c>
      <c r="Z225" s="131">
        <f t="shared" si="64"/>
        <v>0</v>
      </c>
      <c r="AA225" s="131">
        <f t="shared" si="64"/>
        <v>0</v>
      </c>
      <c r="AB225" s="131">
        <f t="shared" si="63"/>
        <v>0</v>
      </c>
      <c r="AC225" s="131">
        <f t="shared" si="63"/>
        <v>0</v>
      </c>
      <c r="AD225" s="131">
        <f t="shared" si="63"/>
        <v>0</v>
      </c>
      <c r="AE225" s="131">
        <f t="shared" si="63"/>
        <v>0</v>
      </c>
      <c r="AF225" s="131">
        <f t="shared" si="63"/>
        <v>0</v>
      </c>
      <c r="AG225" s="131">
        <f t="shared" si="62"/>
        <v>0</v>
      </c>
      <c r="AH225" s="143"/>
    </row>
    <row r="226" spans="1:40" outlineLevel="2" x14ac:dyDescent="0.25">
      <c r="A226" s="103" t="str">
        <f t="shared" si="57"/>
        <v>MURREYSCOMMERCIAL90FOOD1E</v>
      </c>
      <c r="B226" s="103" t="s">
        <v>475</v>
      </c>
      <c r="C226" s="103" t="s">
        <v>476</v>
      </c>
      <c r="D226" s="127">
        <f>IFERROR(VLOOKUP(A226,#REF!,12,FALSE),0)</f>
        <v>0</v>
      </c>
      <c r="E226" s="127">
        <v>0</v>
      </c>
      <c r="F226" s="127">
        <v>0</v>
      </c>
      <c r="G226" s="128"/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29">
        <v>0</v>
      </c>
      <c r="S226" s="129">
        <v>0</v>
      </c>
      <c r="T226" s="130">
        <f t="shared" si="58"/>
        <v>0</v>
      </c>
      <c r="U226" s="131">
        <f t="shared" si="59"/>
        <v>0</v>
      </c>
      <c r="V226" s="131">
        <f t="shared" si="60"/>
        <v>0</v>
      </c>
      <c r="W226" s="131">
        <f t="shared" si="64"/>
        <v>0</v>
      </c>
      <c r="X226" s="131">
        <f t="shared" si="64"/>
        <v>0</v>
      </c>
      <c r="Y226" s="131">
        <f t="shared" si="64"/>
        <v>0</v>
      </c>
      <c r="Z226" s="131">
        <f t="shared" si="64"/>
        <v>0</v>
      </c>
      <c r="AA226" s="131">
        <f t="shared" si="64"/>
        <v>0</v>
      </c>
      <c r="AB226" s="131">
        <f t="shared" si="63"/>
        <v>0</v>
      </c>
      <c r="AC226" s="131">
        <f t="shared" si="63"/>
        <v>0</v>
      </c>
      <c r="AD226" s="131">
        <f t="shared" si="63"/>
        <v>0</v>
      </c>
      <c r="AE226" s="131">
        <f t="shared" si="63"/>
        <v>0</v>
      </c>
      <c r="AF226" s="131">
        <f t="shared" si="63"/>
        <v>0</v>
      </c>
      <c r="AG226" s="131">
        <f t="shared" si="62"/>
        <v>0</v>
      </c>
      <c r="AH226" s="143"/>
    </row>
    <row r="227" spans="1:40" outlineLevel="2" x14ac:dyDescent="0.25">
      <c r="A227" s="103" t="str">
        <f t="shared" si="57"/>
        <v>MURREYSCOMMERCIAL96FOOD1W</v>
      </c>
      <c r="B227" s="103" t="s">
        <v>477</v>
      </c>
      <c r="C227" s="103" t="s">
        <v>478</v>
      </c>
      <c r="D227" s="127">
        <f>IFERROR(VLOOKUP(A227,#REF!,12,FALSE),0)</f>
        <v>0</v>
      </c>
      <c r="E227" s="127">
        <v>0</v>
      </c>
      <c r="F227" s="127">
        <v>0</v>
      </c>
      <c r="G227" s="128"/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29">
        <v>0</v>
      </c>
      <c r="S227" s="129">
        <v>0</v>
      </c>
      <c r="T227" s="130">
        <f t="shared" si="58"/>
        <v>0</v>
      </c>
      <c r="U227" s="131">
        <f t="shared" si="59"/>
        <v>0</v>
      </c>
      <c r="V227" s="131">
        <f t="shared" si="60"/>
        <v>0</v>
      </c>
      <c r="W227" s="131">
        <f t="shared" si="64"/>
        <v>0</v>
      </c>
      <c r="X227" s="131">
        <f t="shared" si="64"/>
        <v>0</v>
      </c>
      <c r="Y227" s="131">
        <f t="shared" si="64"/>
        <v>0</v>
      </c>
      <c r="Z227" s="131">
        <f t="shared" si="64"/>
        <v>0</v>
      </c>
      <c r="AA227" s="131">
        <f t="shared" si="64"/>
        <v>0</v>
      </c>
      <c r="AB227" s="131">
        <f t="shared" si="63"/>
        <v>0</v>
      </c>
      <c r="AC227" s="131">
        <f t="shared" si="63"/>
        <v>0</v>
      </c>
      <c r="AD227" s="131">
        <f t="shared" si="63"/>
        <v>0</v>
      </c>
      <c r="AE227" s="131">
        <f t="shared" si="63"/>
        <v>0</v>
      </c>
      <c r="AF227" s="131">
        <f t="shared" si="63"/>
        <v>0</v>
      </c>
      <c r="AG227" s="131">
        <f t="shared" si="62"/>
        <v>0</v>
      </c>
      <c r="AH227" s="143"/>
    </row>
    <row r="228" spans="1:40" outlineLevel="2" x14ac:dyDescent="0.25">
      <c r="A228" s="103" t="str">
        <f t="shared" si="57"/>
        <v>MURREYSCOMMERCIALRECYSVC</v>
      </c>
      <c r="B228" s="103" t="s">
        <v>479</v>
      </c>
      <c r="C228" s="103" t="s">
        <v>480</v>
      </c>
      <c r="D228" s="127">
        <f>IFERROR(VLOOKUP(A228,#REF!,12,FALSE),0)</f>
        <v>0</v>
      </c>
      <c r="E228" s="127">
        <v>0</v>
      </c>
      <c r="F228" s="127">
        <v>0</v>
      </c>
      <c r="G228" s="128"/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29">
        <v>0</v>
      </c>
      <c r="S228" s="129">
        <v>0</v>
      </c>
      <c r="T228" s="130">
        <f>+SUM(H228:S228)</f>
        <v>0</v>
      </c>
      <c r="U228" s="105">
        <f t="shared" si="59"/>
        <v>0</v>
      </c>
      <c r="V228" s="105">
        <f t="shared" si="60"/>
        <v>0</v>
      </c>
      <c r="W228" s="105">
        <f t="shared" si="64"/>
        <v>0</v>
      </c>
      <c r="X228" s="105">
        <f t="shared" si="64"/>
        <v>0</v>
      </c>
      <c r="Y228" s="105">
        <f t="shared" si="64"/>
        <v>0</v>
      </c>
      <c r="Z228" s="105">
        <f t="shared" si="64"/>
        <v>0</v>
      </c>
      <c r="AA228" s="105">
        <f t="shared" si="64"/>
        <v>0</v>
      </c>
      <c r="AB228" s="105">
        <f t="shared" si="63"/>
        <v>0</v>
      </c>
      <c r="AC228" s="105">
        <f t="shared" si="63"/>
        <v>0</v>
      </c>
      <c r="AD228" s="105">
        <f t="shared" si="63"/>
        <v>0</v>
      </c>
      <c r="AE228" s="105">
        <f t="shared" si="63"/>
        <v>0</v>
      </c>
      <c r="AF228" s="105">
        <f t="shared" si="63"/>
        <v>0</v>
      </c>
      <c r="AG228" s="105">
        <f t="shared" si="62"/>
        <v>0</v>
      </c>
      <c r="AH228" s="143"/>
    </row>
    <row r="229" spans="1:40" outlineLevel="2" x14ac:dyDescent="0.25">
      <c r="A229" s="103" t="str">
        <f t="shared" si="57"/>
        <v>MURREYSCOMMERCIALRECYCOMPHR</v>
      </c>
      <c r="B229" s="103" t="s">
        <v>481</v>
      </c>
      <c r="C229" s="103" t="s">
        <v>482</v>
      </c>
      <c r="D229" s="127">
        <f>IFERROR(VLOOKUP(A229,#REF!,12,FALSE),0)</f>
        <v>0</v>
      </c>
      <c r="E229" s="127">
        <v>0</v>
      </c>
      <c r="F229" s="127">
        <v>0</v>
      </c>
      <c r="G229" s="128"/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29">
        <v>0</v>
      </c>
      <c r="S229" s="129">
        <v>0</v>
      </c>
      <c r="T229" s="130">
        <f t="shared" si="58"/>
        <v>0</v>
      </c>
      <c r="U229" s="105">
        <f t="shared" si="59"/>
        <v>0</v>
      </c>
      <c r="V229" s="105">
        <f t="shared" si="60"/>
        <v>0</v>
      </c>
      <c r="W229" s="105">
        <f t="shared" si="64"/>
        <v>0</v>
      </c>
      <c r="X229" s="105">
        <f t="shared" si="64"/>
        <v>0</v>
      </c>
      <c r="Y229" s="105">
        <f t="shared" si="64"/>
        <v>0</v>
      </c>
      <c r="Z229" s="105">
        <f t="shared" si="64"/>
        <v>0</v>
      </c>
      <c r="AA229" s="105">
        <f t="shared" si="64"/>
        <v>0</v>
      </c>
      <c r="AB229" s="105">
        <f t="shared" si="63"/>
        <v>0</v>
      </c>
      <c r="AC229" s="105">
        <f t="shared" si="63"/>
        <v>0</v>
      </c>
      <c r="AD229" s="105">
        <f t="shared" si="63"/>
        <v>0</v>
      </c>
      <c r="AE229" s="105">
        <f t="shared" si="63"/>
        <v>0</v>
      </c>
      <c r="AF229" s="105">
        <f t="shared" si="63"/>
        <v>0</v>
      </c>
      <c r="AG229" s="105">
        <f t="shared" si="62"/>
        <v>0</v>
      </c>
      <c r="AH229" s="143"/>
    </row>
    <row r="230" spans="1:40" outlineLevel="2" x14ac:dyDescent="0.25">
      <c r="A230" s="103" t="str">
        <f t="shared" si="57"/>
        <v>MURREYSCOMMERCIALCEXRECY</v>
      </c>
      <c r="B230" s="103" t="s">
        <v>483</v>
      </c>
      <c r="C230" s="103" t="s">
        <v>484</v>
      </c>
      <c r="D230" s="127">
        <f>IFERROR(VLOOKUP(A230,#REF!,12,FALSE),0)</f>
        <v>0</v>
      </c>
      <c r="E230" s="127">
        <v>0</v>
      </c>
      <c r="F230" s="127">
        <v>0</v>
      </c>
      <c r="G230" s="128"/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29">
        <v>0</v>
      </c>
      <c r="S230" s="129">
        <v>0</v>
      </c>
      <c r="T230" s="130">
        <f t="shared" ref="T230" si="65">+SUM(H230:S230)</f>
        <v>0</v>
      </c>
      <c r="U230" s="105">
        <f t="shared" si="59"/>
        <v>0</v>
      </c>
      <c r="V230" s="105">
        <f t="shared" si="60"/>
        <v>0</v>
      </c>
      <c r="W230" s="105">
        <f t="shared" si="64"/>
        <v>0</v>
      </c>
      <c r="X230" s="105">
        <f t="shared" si="64"/>
        <v>0</v>
      </c>
      <c r="Y230" s="105">
        <f t="shared" si="64"/>
        <v>0</v>
      </c>
      <c r="Z230" s="105">
        <f t="shared" si="64"/>
        <v>0</v>
      </c>
      <c r="AA230" s="105">
        <f t="shared" si="64"/>
        <v>0</v>
      </c>
      <c r="AB230" s="105">
        <f t="shared" si="63"/>
        <v>0</v>
      </c>
      <c r="AC230" s="105">
        <f t="shared" si="63"/>
        <v>0</v>
      </c>
      <c r="AD230" s="105">
        <f t="shared" si="63"/>
        <v>0</v>
      </c>
      <c r="AE230" s="105">
        <f t="shared" si="63"/>
        <v>0</v>
      </c>
      <c r="AF230" s="105">
        <f t="shared" si="63"/>
        <v>0</v>
      </c>
      <c r="AG230" s="105">
        <f t="shared" si="62"/>
        <v>0</v>
      </c>
      <c r="AH230" s="143"/>
    </row>
    <row r="231" spans="1:40" outlineLevel="2" x14ac:dyDescent="0.25">
      <c r="A231" s="103" t="str">
        <f t="shared" si="57"/>
        <v>MURREYSCOMMERCIALCTRIPRECY</v>
      </c>
      <c r="B231" s="103" t="s">
        <v>485</v>
      </c>
      <c r="C231" s="103" t="s">
        <v>395</v>
      </c>
      <c r="D231" s="127">
        <f>IFERROR(VLOOKUP(A231,#REF!,12,FALSE),0)</f>
        <v>0</v>
      </c>
      <c r="E231" s="127">
        <v>0</v>
      </c>
      <c r="F231" s="127">
        <v>0</v>
      </c>
      <c r="G231" s="128"/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29">
        <v>0</v>
      </c>
      <c r="S231" s="129">
        <v>-16.54</v>
      </c>
      <c r="T231" s="130">
        <f>+SUM(H231:S231)</f>
        <v>-16.54</v>
      </c>
      <c r="U231" s="105">
        <f t="shared" si="59"/>
        <v>0</v>
      </c>
      <c r="V231" s="105">
        <f t="shared" si="60"/>
        <v>0</v>
      </c>
      <c r="W231" s="105">
        <f t="shared" si="64"/>
        <v>0</v>
      </c>
      <c r="X231" s="105">
        <f t="shared" si="64"/>
        <v>0</v>
      </c>
      <c r="Y231" s="105">
        <f t="shared" si="64"/>
        <v>0</v>
      </c>
      <c r="Z231" s="105">
        <f t="shared" si="64"/>
        <v>0</v>
      </c>
      <c r="AA231" s="105">
        <f t="shared" si="64"/>
        <v>0</v>
      </c>
      <c r="AB231" s="105">
        <f t="shared" si="63"/>
        <v>0</v>
      </c>
      <c r="AC231" s="105">
        <f t="shared" si="63"/>
        <v>0</v>
      </c>
      <c r="AD231" s="105">
        <f t="shared" si="63"/>
        <v>0</v>
      </c>
      <c r="AE231" s="105">
        <f t="shared" si="63"/>
        <v>0</v>
      </c>
      <c r="AF231" s="105">
        <f t="shared" si="63"/>
        <v>0</v>
      </c>
      <c r="AG231" s="105">
        <f t="shared" si="62"/>
        <v>0</v>
      </c>
      <c r="AH231" s="143"/>
    </row>
    <row r="232" spans="1:40" outlineLevel="1" x14ac:dyDescent="0.25">
      <c r="D232" s="127"/>
      <c r="E232" s="127"/>
      <c r="F232" s="127"/>
      <c r="G232" s="128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30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</row>
    <row r="233" spans="1:40" outlineLevel="1" x14ac:dyDescent="0.25">
      <c r="C233" s="135" t="s">
        <v>486</v>
      </c>
      <c r="D233" s="127"/>
      <c r="E233" s="127"/>
      <c r="F233" s="127"/>
      <c r="G233" s="128"/>
      <c r="H233" s="136">
        <f t="shared" ref="H233:T233" si="66">SUM(H197:H232)</f>
        <v>0</v>
      </c>
      <c r="I233" s="136">
        <f t="shared" si="66"/>
        <v>0</v>
      </c>
      <c r="J233" s="136">
        <f t="shared" si="66"/>
        <v>0</v>
      </c>
      <c r="K233" s="136">
        <f t="shared" si="66"/>
        <v>0</v>
      </c>
      <c r="L233" s="136">
        <f t="shared" si="66"/>
        <v>0</v>
      </c>
      <c r="M233" s="136">
        <f t="shared" si="66"/>
        <v>0</v>
      </c>
      <c r="N233" s="136">
        <f t="shared" si="66"/>
        <v>0</v>
      </c>
      <c r="O233" s="136">
        <f t="shared" si="66"/>
        <v>0</v>
      </c>
      <c r="P233" s="136">
        <f t="shared" si="66"/>
        <v>0</v>
      </c>
      <c r="Q233" s="136">
        <f t="shared" si="66"/>
        <v>0</v>
      </c>
      <c r="R233" s="136">
        <f t="shared" si="66"/>
        <v>0</v>
      </c>
      <c r="S233" s="136">
        <f t="shared" si="66"/>
        <v>-17.47</v>
      </c>
      <c r="T233" s="136">
        <f t="shared" si="66"/>
        <v>-17.47</v>
      </c>
      <c r="U233" s="137">
        <f t="shared" ref="U233:AG233" si="67">SUM(U197:U227)</f>
        <v>0</v>
      </c>
      <c r="V233" s="137">
        <f t="shared" si="67"/>
        <v>0</v>
      </c>
      <c r="W233" s="137">
        <f t="shared" si="67"/>
        <v>0</v>
      </c>
      <c r="X233" s="137">
        <f t="shared" si="67"/>
        <v>0</v>
      </c>
      <c r="Y233" s="137">
        <f t="shared" si="67"/>
        <v>0</v>
      </c>
      <c r="Z233" s="137">
        <f t="shared" si="67"/>
        <v>0</v>
      </c>
      <c r="AA233" s="137">
        <f t="shared" si="67"/>
        <v>0</v>
      </c>
      <c r="AB233" s="137">
        <f t="shared" si="67"/>
        <v>0</v>
      </c>
      <c r="AC233" s="137">
        <f t="shared" si="67"/>
        <v>0</v>
      </c>
      <c r="AD233" s="137">
        <f t="shared" si="67"/>
        <v>0</v>
      </c>
      <c r="AE233" s="137">
        <f t="shared" si="67"/>
        <v>0</v>
      </c>
      <c r="AF233" s="137">
        <f t="shared" si="67"/>
        <v>0</v>
      </c>
      <c r="AG233" s="137">
        <f t="shared" si="67"/>
        <v>0</v>
      </c>
      <c r="AH233" s="138"/>
    </row>
    <row r="234" spans="1:40" outlineLevel="1" x14ac:dyDescent="0.25">
      <c r="C234" s="135"/>
      <c r="D234" s="127"/>
      <c r="E234" s="127"/>
      <c r="F234" s="127"/>
      <c r="G234" s="128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30"/>
      <c r="U234" s="105"/>
      <c r="V234" s="105"/>
      <c r="W234" s="105"/>
      <c r="X234" s="105"/>
      <c r="Y234" s="105"/>
      <c r="Z234" s="105"/>
      <c r="AA234" s="105"/>
      <c r="AB234" s="105"/>
      <c r="AC234" s="105"/>
      <c r="AD234" s="105"/>
      <c r="AE234" s="105"/>
      <c r="AF234" s="105"/>
      <c r="AG234" s="105"/>
      <c r="AH234" s="105"/>
    </row>
    <row r="235" spans="1:40" outlineLevel="1" x14ac:dyDescent="0.25">
      <c r="A235" s="103" t="s">
        <v>487</v>
      </c>
      <c r="B235" s="7" t="s">
        <v>488</v>
      </c>
      <c r="C235" s="135"/>
      <c r="D235" s="127"/>
      <c r="E235" s="127"/>
      <c r="F235" s="127"/>
      <c r="G235" s="128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30"/>
      <c r="U235" s="105"/>
      <c r="V235" s="105"/>
      <c r="W235" s="105"/>
      <c r="X235" s="105"/>
      <c r="Y235" s="105"/>
      <c r="Z235" s="105"/>
      <c r="AA235" s="105"/>
      <c r="AB235" s="105"/>
      <c r="AC235" s="105"/>
      <c r="AD235" s="105"/>
      <c r="AE235" s="105"/>
      <c r="AF235" s="105"/>
      <c r="AG235" s="105"/>
      <c r="AH235" s="105"/>
    </row>
    <row r="236" spans="1:40" outlineLevel="1" x14ac:dyDescent="0.25">
      <c r="A236" s="103" t="str">
        <f t="shared" ref="A236:A288" si="68">+$A$4&amp;$A$235&amp;B236</f>
        <v>MURREYSMULTI-FAMILY32MW1</v>
      </c>
      <c r="B236" s="103" t="s">
        <v>489</v>
      </c>
      <c r="C236" s="103" t="s">
        <v>490</v>
      </c>
      <c r="D236" s="127">
        <v>0</v>
      </c>
      <c r="E236" s="127">
        <v>0</v>
      </c>
      <c r="F236" s="127">
        <v>0</v>
      </c>
      <c r="G236" s="128"/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29">
        <v>0</v>
      </c>
      <c r="S236" s="129">
        <v>0</v>
      </c>
      <c r="T236" s="130">
        <f t="shared" ref="T236:T285" si="69">+SUM(H236:S236)</f>
        <v>0</v>
      </c>
      <c r="U236" s="131">
        <f t="shared" ref="U236:U288" si="70">+IFERROR(H236/$D236,0)</f>
        <v>0</v>
      </c>
      <c r="V236" s="131">
        <f t="shared" ref="V236:V288" si="71">+IFERROR(I236/$E236,0)</f>
        <v>0</v>
      </c>
      <c r="W236" s="131">
        <f t="shared" ref="W236:AF261" si="72">+IFERROR(J236/$F236,0)</f>
        <v>0</v>
      </c>
      <c r="X236" s="131">
        <f t="shared" si="72"/>
        <v>0</v>
      </c>
      <c r="Y236" s="131">
        <f t="shared" si="72"/>
        <v>0</v>
      </c>
      <c r="Z236" s="131">
        <f t="shared" si="72"/>
        <v>0</v>
      </c>
      <c r="AA236" s="131">
        <f t="shared" si="72"/>
        <v>0</v>
      </c>
      <c r="AB236" s="131">
        <f t="shared" si="72"/>
        <v>0</v>
      </c>
      <c r="AC236" s="131">
        <f t="shared" si="72"/>
        <v>0</v>
      </c>
      <c r="AD236" s="131">
        <f t="shared" si="72"/>
        <v>0</v>
      </c>
      <c r="AE236" s="131">
        <f t="shared" si="72"/>
        <v>0</v>
      </c>
      <c r="AF236" s="131">
        <f t="shared" si="72"/>
        <v>0</v>
      </c>
      <c r="AG236" s="131">
        <f t="shared" ref="AG236:AG288" si="73">+SUM(U236:AF236)/$AD$2</f>
        <v>0</v>
      </c>
      <c r="AH236" s="105"/>
      <c r="AM236" s="103">
        <v>1</v>
      </c>
      <c r="AN236" s="105">
        <f>+AG236*AM236</f>
        <v>0</v>
      </c>
    </row>
    <row r="237" spans="1:40" outlineLevel="1" x14ac:dyDescent="0.25">
      <c r="A237" s="103" t="str">
        <f t="shared" si="68"/>
        <v>MURREYSMULTI-FAMILY32MW1NR</v>
      </c>
      <c r="B237" s="103" t="s">
        <v>491</v>
      </c>
      <c r="C237" s="103" t="s">
        <v>492</v>
      </c>
      <c r="D237" s="127">
        <v>0</v>
      </c>
      <c r="E237" s="127">
        <v>0</v>
      </c>
      <c r="F237" s="127">
        <v>0</v>
      </c>
      <c r="G237" s="128"/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29">
        <v>0</v>
      </c>
      <c r="S237" s="129">
        <v>0</v>
      </c>
      <c r="T237" s="130">
        <f t="shared" si="69"/>
        <v>0</v>
      </c>
      <c r="U237" s="131">
        <f t="shared" si="70"/>
        <v>0</v>
      </c>
      <c r="V237" s="131">
        <f t="shared" si="71"/>
        <v>0</v>
      </c>
      <c r="W237" s="131">
        <f t="shared" si="72"/>
        <v>0</v>
      </c>
      <c r="X237" s="131">
        <f t="shared" si="72"/>
        <v>0</v>
      </c>
      <c r="Y237" s="131">
        <f t="shared" si="72"/>
        <v>0</v>
      </c>
      <c r="Z237" s="131">
        <f t="shared" si="72"/>
        <v>0</v>
      </c>
      <c r="AA237" s="131">
        <f t="shared" si="72"/>
        <v>0</v>
      </c>
      <c r="AB237" s="131">
        <f t="shared" si="72"/>
        <v>0</v>
      </c>
      <c r="AC237" s="131">
        <f t="shared" si="72"/>
        <v>0</v>
      </c>
      <c r="AD237" s="131">
        <f t="shared" si="72"/>
        <v>0</v>
      </c>
      <c r="AE237" s="131">
        <f t="shared" si="72"/>
        <v>0</v>
      </c>
      <c r="AF237" s="131">
        <f t="shared" si="72"/>
        <v>0</v>
      </c>
      <c r="AG237" s="131">
        <f t="shared" si="73"/>
        <v>0</v>
      </c>
      <c r="AH237" s="105"/>
      <c r="AM237" s="103">
        <v>1</v>
      </c>
      <c r="AN237" s="105">
        <f>+AG237*AM237</f>
        <v>0</v>
      </c>
    </row>
    <row r="238" spans="1:40" outlineLevel="1" x14ac:dyDescent="0.25">
      <c r="A238" s="103" t="str">
        <f t="shared" si="68"/>
        <v>MURREYSMULTI-FAMILY32MW2</v>
      </c>
      <c r="B238" s="103" t="s">
        <v>493</v>
      </c>
      <c r="C238" s="103" t="s">
        <v>494</v>
      </c>
      <c r="D238" s="127">
        <v>0</v>
      </c>
      <c r="E238" s="127">
        <v>0</v>
      </c>
      <c r="F238" s="127">
        <v>0</v>
      </c>
      <c r="G238" s="128"/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29">
        <v>0</v>
      </c>
      <c r="S238" s="129">
        <v>0</v>
      </c>
      <c r="T238" s="130">
        <f t="shared" si="69"/>
        <v>0</v>
      </c>
      <c r="U238" s="131">
        <f t="shared" si="70"/>
        <v>0</v>
      </c>
      <c r="V238" s="131">
        <f t="shared" si="71"/>
        <v>0</v>
      </c>
      <c r="W238" s="131">
        <f t="shared" si="72"/>
        <v>0</v>
      </c>
      <c r="X238" s="131">
        <f t="shared" si="72"/>
        <v>0</v>
      </c>
      <c r="Y238" s="131">
        <f t="shared" si="72"/>
        <v>0</v>
      </c>
      <c r="Z238" s="131">
        <f t="shared" si="72"/>
        <v>0</v>
      </c>
      <c r="AA238" s="131">
        <f t="shared" si="72"/>
        <v>0</v>
      </c>
      <c r="AB238" s="131">
        <f t="shared" si="72"/>
        <v>0</v>
      </c>
      <c r="AC238" s="131">
        <f t="shared" si="72"/>
        <v>0</v>
      </c>
      <c r="AD238" s="131">
        <f t="shared" si="72"/>
        <v>0</v>
      </c>
      <c r="AE238" s="131">
        <f t="shared" si="72"/>
        <v>0</v>
      </c>
      <c r="AF238" s="131">
        <f t="shared" si="72"/>
        <v>0</v>
      </c>
      <c r="AG238" s="131">
        <f t="shared" si="73"/>
        <v>0</v>
      </c>
      <c r="AH238" s="105"/>
      <c r="AM238" s="103">
        <v>2</v>
      </c>
      <c r="AN238" s="105">
        <f>+AG238*AM238</f>
        <v>0</v>
      </c>
    </row>
    <row r="239" spans="1:40" outlineLevel="1" x14ac:dyDescent="0.25">
      <c r="A239" s="103" t="str">
        <f t="shared" si="68"/>
        <v>MURREYSMULTI-FAMILY32MW3</v>
      </c>
      <c r="B239" s="103" t="s">
        <v>495</v>
      </c>
      <c r="C239" s="103" t="s">
        <v>496</v>
      </c>
      <c r="D239" s="127">
        <v>0</v>
      </c>
      <c r="E239" s="127">
        <v>0</v>
      </c>
      <c r="F239" s="127">
        <v>0</v>
      </c>
      <c r="G239" s="128"/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29">
        <v>0</v>
      </c>
      <c r="S239" s="129">
        <v>0</v>
      </c>
      <c r="T239" s="130">
        <f t="shared" si="69"/>
        <v>0</v>
      </c>
      <c r="U239" s="131">
        <f t="shared" si="70"/>
        <v>0</v>
      </c>
      <c r="V239" s="131">
        <f t="shared" si="71"/>
        <v>0</v>
      </c>
      <c r="W239" s="131">
        <f t="shared" si="72"/>
        <v>0</v>
      </c>
      <c r="X239" s="131">
        <f t="shared" si="72"/>
        <v>0</v>
      </c>
      <c r="Y239" s="131">
        <f t="shared" si="72"/>
        <v>0</v>
      </c>
      <c r="Z239" s="131">
        <f t="shared" si="72"/>
        <v>0</v>
      </c>
      <c r="AA239" s="131">
        <f t="shared" si="72"/>
        <v>0</v>
      </c>
      <c r="AB239" s="131">
        <f t="shared" si="72"/>
        <v>0</v>
      </c>
      <c r="AC239" s="131">
        <f t="shared" si="72"/>
        <v>0</v>
      </c>
      <c r="AD239" s="131">
        <f t="shared" si="72"/>
        <v>0</v>
      </c>
      <c r="AE239" s="131">
        <f t="shared" si="72"/>
        <v>0</v>
      </c>
      <c r="AF239" s="131">
        <f t="shared" si="72"/>
        <v>0</v>
      </c>
      <c r="AG239" s="131">
        <f t="shared" si="73"/>
        <v>0</v>
      </c>
      <c r="AH239" s="105"/>
      <c r="AM239" s="103">
        <v>3</v>
      </c>
      <c r="AN239" s="105">
        <f>+AG239*AM239</f>
        <v>0</v>
      </c>
    </row>
    <row r="240" spans="1:40" outlineLevel="1" x14ac:dyDescent="0.25">
      <c r="A240" s="103" t="str">
        <f t="shared" si="68"/>
        <v>MURREYSMULTI-FAMILY32MW3NR</v>
      </c>
      <c r="B240" s="103" t="s">
        <v>497</v>
      </c>
      <c r="C240" s="103" t="s">
        <v>498</v>
      </c>
      <c r="D240" s="127">
        <v>0</v>
      </c>
      <c r="E240" s="127">
        <v>0</v>
      </c>
      <c r="F240" s="127">
        <v>0</v>
      </c>
      <c r="G240" s="128"/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29">
        <v>0</v>
      </c>
      <c r="S240" s="129">
        <v>0</v>
      </c>
      <c r="T240" s="130">
        <f t="shared" si="69"/>
        <v>0</v>
      </c>
      <c r="U240" s="131">
        <f t="shared" si="70"/>
        <v>0</v>
      </c>
      <c r="V240" s="131">
        <f t="shared" si="71"/>
        <v>0</v>
      </c>
      <c r="W240" s="131">
        <f t="shared" si="72"/>
        <v>0</v>
      </c>
      <c r="X240" s="131">
        <f t="shared" si="72"/>
        <v>0</v>
      </c>
      <c r="Y240" s="131">
        <f t="shared" si="72"/>
        <v>0</v>
      </c>
      <c r="Z240" s="131">
        <f t="shared" si="72"/>
        <v>0</v>
      </c>
      <c r="AA240" s="131">
        <f t="shared" si="72"/>
        <v>0</v>
      </c>
      <c r="AB240" s="131">
        <f t="shared" si="72"/>
        <v>0</v>
      </c>
      <c r="AC240" s="131">
        <f t="shared" si="72"/>
        <v>0</v>
      </c>
      <c r="AD240" s="131">
        <f t="shared" si="72"/>
        <v>0</v>
      </c>
      <c r="AE240" s="131">
        <f t="shared" si="72"/>
        <v>0</v>
      </c>
      <c r="AF240" s="131">
        <f t="shared" si="72"/>
        <v>0</v>
      </c>
      <c r="AG240" s="131">
        <f t="shared" si="73"/>
        <v>0</v>
      </c>
      <c r="AH240" s="105"/>
      <c r="AM240" s="103">
        <v>3</v>
      </c>
      <c r="AN240" s="105">
        <f>+AG240*AM240</f>
        <v>0</v>
      </c>
    </row>
    <row r="241" spans="1:40" outlineLevel="1" x14ac:dyDescent="0.25">
      <c r="A241" s="103" t="str">
        <f t="shared" si="68"/>
        <v>MURREYSMULTI-FAMILY32MW4</v>
      </c>
      <c r="B241" s="103" t="s">
        <v>499</v>
      </c>
      <c r="C241" s="103" t="s">
        <v>500</v>
      </c>
      <c r="D241" s="127">
        <v>0</v>
      </c>
      <c r="E241" s="127">
        <v>0</v>
      </c>
      <c r="F241" s="127">
        <v>0</v>
      </c>
      <c r="G241" s="128"/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29">
        <v>0</v>
      </c>
      <c r="S241" s="129">
        <v>0</v>
      </c>
      <c r="T241" s="130">
        <f t="shared" si="69"/>
        <v>0</v>
      </c>
      <c r="U241" s="131">
        <f t="shared" si="70"/>
        <v>0</v>
      </c>
      <c r="V241" s="131">
        <f t="shared" si="71"/>
        <v>0</v>
      </c>
      <c r="W241" s="131">
        <f t="shared" si="72"/>
        <v>0</v>
      </c>
      <c r="X241" s="131">
        <f t="shared" si="72"/>
        <v>0</v>
      </c>
      <c r="Y241" s="131">
        <f t="shared" si="72"/>
        <v>0</v>
      </c>
      <c r="Z241" s="131">
        <f t="shared" si="72"/>
        <v>0</v>
      </c>
      <c r="AA241" s="131">
        <f t="shared" si="72"/>
        <v>0</v>
      </c>
      <c r="AB241" s="131">
        <f t="shared" si="72"/>
        <v>0</v>
      </c>
      <c r="AC241" s="131">
        <f t="shared" si="72"/>
        <v>0</v>
      </c>
      <c r="AD241" s="131">
        <f t="shared" si="72"/>
        <v>0</v>
      </c>
      <c r="AE241" s="131">
        <f t="shared" si="72"/>
        <v>0</v>
      </c>
      <c r="AF241" s="131">
        <f t="shared" si="72"/>
        <v>0</v>
      </c>
      <c r="AG241" s="131">
        <f t="shared" si="73"/>
        <v>0</v>
      </c>
      <c r="AH241" s="105"/>
      <c r="AM241" s="103">
        <v>4</v>
      </c>
      <c r="AN241" s="105">
        <f>+AG241*AM241</f>
        <v>0</v>
      </c>
    </row>
    <row r="242" spans="1:40" outlineLevel="1" x14ac:dyDescent="0.25">
      <c r="A242" s="103" t="str">
        <f t="shared" si="68"/>
        <v>MURREYSMULTI-FAMILY32MW4NR</v>
      </c>
      <c r="B242" s="103" t="s">
        <v>501</v>
      </c>
      <c r="C242" s="103" t="s">
        <v>502</v>
      </c>
      <c r="D242" s="127">
        <v>0</v>
      </c>
      <c r="E242" s="127">
        <v>0</v>
      </c>
      <c r="F242" s="127">
        <v>0</v>
      </c>
      <c r="G242" s="128"/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29">
        <v>0</v>
      </c>
      <c r="S242" s="129">
        <v>0</v>
      </c>
      <c r="T242" s="130">
        <f t="shared" si="69"/>
        <v>0</v>
      </c>
      <c r="U242" s="131">
        <f t="shared" si="70"/>
        <v>0</v>
      </c>
      <c r="V242" s="131">
        <f t="shared" si="71"/>
        <v>0</v>
      </c>
      <c r="W242" s="131">
        <f t="shared" si="72"/>
        <v>0</v>
      </c>
      <c r="X242" s="131">
        <f t="shared" si="72"/>
        <v>0</v>
      </c>
      <c r="Y242" s="131">
        <f t="shared" si="72"/>
        <v>0</v>
      </c>
      <c r="Z242" s="131">
        <f t="shared" si="72"/>
        <v>0</v>
      </c>
      <c r="AA242" s="131">
        <f t="shared" si="72"/>
        <v>0</v>
      </c>
      <c r="AB242" s="131">
        <f t="shared" si="72"/>
        <v>0</v>
      </c>
      <c r="AC242" s="131">
        <f t="shared" si="72"/>
        <v>0</v>
      </c>
      <c r="AD242" s="131">
        <f t="shared" si="72"/>
        <v>0</v>
      </c>
      <c r="AE242" s="131">
        <f t="shared" si="72"/>
        <v>0</v>
      </c>
      <c r="AF242" s="131">
        <f t="shared" si="72"/>
        <v>0</v>
      </c>
      <c r="AG242" s="131">
        <f t="shared" si="73"/>
        <v>0</v>
      </c>
      <c r="AH242" s="105"/>
      <c r="AM242" s="103">
        <v>4</v>
      </c>
      <c r="AN242" s="105">
        <f>+AG242*AM242</f>
        <v>0</v>
      </c>
    </row>
    <row r="243" spans="1:40" outlineLevel="1" x14ac:dyDescent="0.25">
      <c r="A243" s="103" t="str">
        <f t="shared" si="68"/>
        <v>MURREYSMULTI-FAMILY32MW5</v>
      </c>
      <c r="B243" s="103" t="s">
        <v>503</v>
      </c>
      <c r="C243" s="103" t="s">
        <v>504</v>
      </c>
      <c r="D243" s="127">
        <v>0</v>
      </c>
      <c r="E243" s="127">
        <v>0</v>
      </c>
      <c r="F243" s="127">
        <v>0</v>
      </c>
      <c r="G243" s="128"/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29">
        <v>0</v>
      </c>
      <c r="S243" s="129">
        <v>0</v>
      </c>
      <c r="T243" s="130">
        <f t="shared" si="69"/>
        <v>0</v>
      </c>
      <c r="U243" s="131">
        <f t="shared" si="70"/>
        <v>0</v>
      </c>
      <c r="V243" s="131">
        <f t="shared" si="71"/>
        <v>0</v>
      </c>
      <c r="W243" s="131">
        <f t="shared" si="72"/>
        <v>0</v>
      </c>
      <c r="X243" s="131">
        <f t="shared" si="72"/>
        <v>0</v>
      </c>
      <c r="Y243" s="131">
        <f t="shared" si="72"/>
        <v>0</v>
      </c>
      <c r="Z243" s="131">
        <f t="shared" si="72"/>
        <v>0</v>
      </c>
      <c r="AA243" s="131">
        <f t="shared" si="72"/>
        <v>0</v>
      </c>
      <c r="AB243" s="131">
        <f t="shared" si="72"/>
        <v>0</v>
      </c>
      <c r="AC243" s="131">
        <f t="shared" si="72"/>
        <v>0</v>
      </c>
      <c r="AD243" s="131">
        <f t="shared" si="72"/>
        <v>0</v>
      </c>
      <c r="AE243" s="131">
        <f t="shared" si="72"/>
        <v>0</v>
      </c>
      <c r="AF243" s="131">
        <f t="shared" si="72"/>
        <v>0</v>
      </c>
      <c r="AG243" s="131">
        <f t="shared" si="73"/>
        <v>0</v>
      </c>
      <c r="AH243" s="105"/>
      <c r="AM243" s="103">
        <v>5</v>
      </c>
      <c r="AN243" s="105">
        <f>+AG243*AM243</f>
        <v>0</v>
      </c>
    </row>
    <row r="244" spans="1:40" outlineLevel="1" x14ac:dyDescent="0.25">
      <c r="A244" s="103" t="str">
        <f t="shared" si="68"/>
        <v>MURREYSMULTI-FAMILY35MW1</v>
      </c>
      <c r="B244" s="103" t="s">
        <v>505</v>
      </c>
      <c r="C244" s="103" t="s">
        <v>506</v>
      </c>
      <c r="D244" s="127">
        <v>23</v>
      </c>
      <c r="E244" s="127">
        <v>23.47</v>
      </c>
      <c r="F244" s="127">
        <v>23.96</v>
      </c>
      <c r="G244" s="128">
        <v>27</v>
      </c>
      <c r="H244" s="129">
        <v>34758.160000000003</v>
      </c>
      <c r="I244" s="129">
        <v>34778.32</v>
      </c>
      <c r="J244" s="129">
        <v>34897.74</v>
      </c>
      <c r="K244" s="129">
        <v>34874.200000000004</v>
      </c>
      <c r="L244" s="129">
        <v>34879.769999999997</v>
      </c>
      <c r="M244" s="129">
        <v>33370.29</v>
      </c>
      <c r="N244" s="129">
        <v>33408.639999999999</v>
      </c>
      <c r="O244" s="129">
        <v>33412.22</v>
      </c>
      <c r="P244" s="129">
        <v>33328.36</v>
      </c>
      <c r="Q244" s="129">
        <v>35023.82</v>
      </c>
      <c r="R244" s="129">
        <v>34289.54</v>
      </c>
      <c r="S244" s="129">
        <v>34594.839999999997</v>
      </c>
      <c r="T244" s="130">
        <f t="shared" si="69"/>
        <v>411615.89999999991</v>
      </c>
      <c r="U244" s="131">
        <f t="shared" si="70"/>
        <v>1511.2243478260871</v>
      </c>
      <c r="V244" s="131">
        <f t="shared" si="71"/>
        <v>1481.8201959948872</v>
      </c>
      <c r="W244" s="131">
        <f t="shared" si="72"/>
        <v>1456.4999999999998</v>
      </c>
      <c r="X244" s="131">
        <f t="shared" si="72"/>
        <v>1455.517529215359</v>
      </c>
      <c r="Y244" s="131">
        <f t="shared" si="72"/>
        <v>1455.7499999999998</v>
      </c>
      <c r="Z244" s="131">
        <f t="shared" si="72"/>
        <v>1392.75</v>
      </c>
      <c r="AA244" s="131">
        <f t="shared" si="72"/>
        <v>1394.3505843071785</v>
      </c>
      <c r="AB244" s="131">
        <f t="shared" si="72"/>
        <v>1394.5</v>
      </c>
      <c r="AC244" s="131">
        <f t="shared" si="72"/>
        <v>1391</v>
      </c>
      <c r="AD244" s="131">
        <f t="shared" si="72"/>
        <v>1461.762103505843</v>
      </c>
      <c r="AE244" s="131">
        <f t="shared" si="72"/>
        <v>1431.1160267111852</v>
      </c>
      <c r="AF244" s="131">
        <f t="shared" si="72"/>
        <v>1443.8580968280467</v>
      </c>
      <c r="AG244" s="131">
        <f t="shared" si="73"/>
        <v>1439.1790736990488</v>
      </c>
      <c r="AH244" s="105"/>
      <c r="AM244" s="103">
        <v>1</v>
      </c>
      <c r="AN244" s="105">
        <f>+AG244*AM244</f>
        <v>1439.1790736990488</v>
      </c>
    </row>
    <row r="245" spans="1:40" outlineLevel="1" x14ac:dyDescent="0.25">
      <c r="A245" s="103" t="str">
        <f t="shared" si="68"/>
        <v>MURREYSMULTI-FAMILY35MW1N</v>
      </c>
      <c r="B245" s="103" t="s">
        <v>507</v>
      </c>
      <c r="C245" s="103" t="s">
        <v>508</v>
      </c>
      <c r="D245" s="127">
        <v>23.75</v>
      </c>
      <c r="E245" s="127">
        <v>24.22</v>
      </c>
      <c r="F245" s="127">
        <v>24.71</v>
      </c>
      <c r="G245" s="128">
        <v>27</v>
      </c>
      <c r="H245" s="129">
        <v>73.5</v>
      </c>
      <c r="I245" s="129">
        <v>73.5</v>
      </c>
      <c r="J245" s="129">
        <v>74.13</v>
      </c>
      <c r="K245" s="129">
        <v>74.13</v>
      </c>
      <c r="L245" s="129">
        <v>74.13</v>
      </c>
      <c r="M245" s="129">
        <v>74.13</v>
      </c>
      <c r="N245" s="129">
        <v>74.13</v>
      </c>
      <c r="O245" s="129">
        <v>74.13</v>
      </c>
      <c r="P245" s="129">
        <v>74.13</v>
      </c>
      <c r="Q245" s="129">
        <v>73.5</v>
      </c>
      <c r="R245" s="129">
        <v>73.5</v>
      </c>
      <c r="S245" s="129">
        <v>73.5</v>
      </c>
      <c r="T245" s="130">
        <f t="shared" si="69"/>
        <v>886.41</v>
      </c>
      <c r="U245" s="131">
        <f t="shared" si="70"/>
        <v>3.094736842105263</v>
      </c>
      <c r="V245" s="131">
        <f t="shared" si="71"/>
        <v>3.0346820809248558</v>
      </c>
      <c r="W245" s="131">
        <f t="shared" si="72"/>
        <v>2.9999999999999996</v>
      </c>
      <c r="X245" s="131">
        <f t="shared" si="72"/>
        <v>2.9999999999999996</v>
      </c>
      <c r="Y245" s="131">
        <f t="shared" si="72"/>
        <v>2.9999999999999996</v>
      </c>
      <c r="Z245" s="131">
        <f t="shared" si="72"/>
        <v>2.9999999999999996</v>
      </c>
      <c r="AA245" s="131">
        <f t="shared" si="72"/>
        <v>2.9999999999999996</v>
      </c>
      <c r="AB245" s="131">
        <f t="shared" si="72"/>
        <v>2.9999999999999996</v>
      </c>
      <c r="AC245" s="131">
        <f t="shared" si="72"/>
        <v>2.9999999999999996</v>
      </c>
      <c r="AD245" s="131">
        <f t="shared" si="72"/>
        <v>2.9745042492917846</v>
      </c>
      <c r="AE245" s="131">
        <f t="shared" si="72"/>
        <v>2.9745042492917846</v>
      </c>
      <c r="AF245" s="131">
        <f t="shared" si="72"/>
        <v>2.9745042492917846</v>
      </c>
      <c r="AG245" s="131">
        <f t="shared" si="73"/>
        <v>3.0044109725754562</v>
      </c>
      <c r="AH245" s="105"/>
      <c r="AM245" s="103">
        <v>1</v>
      </c>
      <c r="AN245" s="105">
        <f>+AG245*AM245</f>
        <v>3.0044109725754562</v>
      </c>
    </row>
    <row r="246" spans="1:40" outlineLevel="1" x14ac:dyDescent="0.25">
      <c r="A246" s="103" t="str">
        <f t="shared" si="68"/>
        <v>MURREYSMULTI-FAMILY65MW1</v>
      </c>
      <c r="B246" s="103" t="s">
        <v>509</v>
      </c>
      <c r="C246" s="103" t="s">
        <v>510</v>
      </c>
      <c r="D246" s="127">
        <v>35.950000000000003</v>
      </c>
      <c r="E246" s="127">
        <v>36.69</v>
      </c>
      <c r="F246" s="127">
        <v>37.369999999999997</v>
      </c>
      <c r="G246" s="128">
        <v>27</v>
      </c>
      <c r="H246" s="129">
        <v>17109.259999999998</v>
      </c>
      <c r="I246" s="129">
        <v>17270.009999999998</v>
      </c>
      <c r="J246" s="129">
        <v>17563.900000000001</v>
      </c>
      <c r="K246" s="129">
        <v>18412.199999999997</v>
      </c>
      <c r="L246" s="129">
        <v>18437.419999999998</v>
      </c>
      <c r="M246" s="129">
        <v>18598.77</v>
      </c>
      <c r="N246" s="129">
        <v>18431.329999999998</v>
      </c>
      <c r="O246" s="129">
        <v>18124.449999999997</v>
      </c>
      <c r="P246" s="129">
        <v>18180.53</v>
      </c>
      <c r="Q246" s="129">
        <v>16707.060000000001</v>
      </c>
      <c r="R246" s="129">
        <v>17038.259999999998</v>
      </c>
      <c r="S246" s="129">
        <v>17077.170000000002</v>
      </c>
      <c r="T246" s="130">
        <f t="shared" si="69"/>
        <v>212950.36000000002</v>
      </c>
      <c r="U246" s="131">
        <f t="shared" si="70"/>
        <v>475.91821974965222</v>
      </c>
      <c r="V246" s="131">
        <f t="shared" si="71"/>
        <v>470.70073589533934</v>
      </c>
      <c r="W246" s="131">
        <f t="shared" si="72"/>
        <v>470.00000000000006</v>
      </c>
      <c r="X246" s="131">
        <f t="shared" si="72"/>
        <v>492.70002675943266</v>
      </c>
      <c r="Y246" s="131">
        <f t="shared" si="72"/>
        <v>493.37489965212734</v>
      </c>
      <c r="Z246" s="131">
        <f t="shared" si="72"/>
        <v>497.69253411827674</v>
      </c>
      <c r="AA246" s="131">
        <f t="shared" si="72"/>
        <v>493.21193470698421</v>
      </c>
      <c r="AB246" s="131">
        <f t="shared" si="72"/>
        <v>484.99999999999994</v>
      </c>
      <c r="AC246" s="131">
        <f t="shared" si="72"/>
        <v>486.50066898581753</v>
      </c>
      <c r="AD246" s="131">
        <f t="shared" si="72"/>
        <v>447.07144768530912</v>
      </c>
      <c r="AE246" s="131">
        <f t="shared" si="72"/>
        <v>455.93417179555792</v>
      </c>
      <c r="AF246" s="131">
        <f t="shared" si="72"/>
        <v>456.97538132191607</v>
      </c>
      <c r="AG246" s="131">
        <f t="shared" si="73"/>
        <v>477.0900017225344</v>
      </c>
      <c r="AH246" s="105"/>
      <c r="AM246" s="103">
        <v>1</v>
      </c>
      <c r="AN246" s="105">
        <f>+AG246*AM246</f>
        <v>477.0900017225344</v>
      </c>
    </row>
    <row r="247" spans="1:40" outlineLevel="1" x14ac:dyDescent="0.25">
      <c r="A247" s="103" t="str">
        <f t="shared" si="68"/>
        <v>MURREYSMULTI-FAMILY65MW1N</v>
      </c>
      <c r="B247" s="103" t="s">
        <v>511</v>
      </c>
      <c r="C247" s="103" t="s">
        <v>512</v>
      </c>
      <c r="D247" s="127">
        <v>36.700000000000003</v>
      </c>
      <c r="E247" s="127">
        <v>37.44</v>
      </c>
      <c r="F247" s="127">
        <v>38.119999999999997</v>
      </c>
      <c r="G247" s="128">
        <v>27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29">
        <v>0</v>
      </c>
      <c r="S247" s="129">
        <v>0</v>
      </c>
      <c r="T247" s="130">
        <f t="shared" si="69"/>
        <v>0</v>
      </c>
      <c r="U247" s="131">
        <f t="shared" si="70"/>
        <v>0</v>
      </c>
      <c r="V247" s="131">
        <f t="shared" si="71"/>
        <v>0</v>
      </c>
      <c r="W247" s="131">
        <f t="shared" si="72"/>
        <v>0</v>
      </c>
      <c r="X247" s="131">
        <f t="shared" si="72"/>
        <v>0</v>
      </c>
      <c r="Y247" s="131">
        <f t="shared" si="72"/>
        <v>0</v>
      </c>
      <c r="Z247" s="131">
        <f t="shared" si="72"/>
        <v>0</v>
      </c>
      <c r="AA247" s="131">
        <f t="shared" si="72"/>
        <v>0</v>
      </c>
      <c r="AB247" s="131">
        <f t="shared" si="72"/>
        <v>0</v>
      </c>
      <c r="AC247" s="131">
        <f t="shared" si="72"/>
        <v>0</v>
      </c>
      <c r="AD247" s="131">
        <f t="shared" si="72"/>
        <v>0</v>
      </c>
      <c r="AE247" s="131">
        <f t="shared" si="72"/>
        <v>0</v>
      </c>
      <c r="AF247" s="131">
        <f t="shared" si="72"/>
        <v>0</v>
      </c>
      <c r="AG247" s="131">
        <f t="shared" si="73"/>
        <v>0</v>
      </c>
      <c r="AH247" s="105"/>
      <c r="AM247" s="103">
        <v>1</v>
      </c>
      <c r="AN247" s="105">
        <f>+AG247*AM247</f>
        <v>0</v>
      </c>
    </row>
    <row r="248" spans="1:40" outlineLevel="1" x14ac:dyDescent="0.25">
      <c r="A248" s="103" t="str">
        <f t="shared" si="68"/>
        <v>MURREYSMULTI-FAMILY95MW1</v>
      </c>
      <c r="B248" s="103" t="s">
        <v>513</v>
      </c>
      <c r="C248" s="103" t="s">
        <v>514</v>
      </c>
      <c r="D248" s="127">
        <v>52.93</v>
      </c>
      <c r="E248" s="127">
        <v>54.02</v>
      </c>
      <c r="F248" s="127">
        <v>55.01</v>
      </c>
      <c r="G248" s="128">
        <v>27</v>
      </c>
      <c r="H248" s="129">
        <v>21662.799999999999</v>
      </c>
      <c r="I248" s="129">
        <v>21954.809999999998</v>
      </c>
      <c r="J248" s="129">
        <v>22086.520000000004</v>
      </c>
      <c r="K248" s="129">
        <v>21893.98</v>
      </c>
      <c r="L248" s="129">
        <v>21921.51</v>
      </c>
      <c r="M248" s="129">
        <v>21702.33</v>
      </c>
      <c r="N248" s="129">
        <v>22004.02</v>
      </c>
      <c r="O248" s="129">
        <v>22416.58</v>
      </c>
      <c r="P248" s="129">
        <v>22334.11</v>
      </c>
      <c r="Q248" s="129">
        <v>21136.11</v>
      </c>
      <c r="R248" s="129">
        <v>21340.82</v>
      </c>
      <c r="S248" s="129">
        <v>21627.33</v>
      </c>
      <c r="T248" s="130">
        <f t="shared" si="69"/>
        <v>262080.91999999998</v>
      </c>
      <c r="U248" s="131">
        <f t="shared" si="70"/>
        <v>409.27262422066877</v>
      </c>
      <c r="V248" s="131">
        <f t="shared" si="71"/>
        <v>406.42002961865967</v>
      </c>
      <c r="W248" s="131">
        <f t="shared" si="72"/>
        <v>401.50009089256508</v>
      </c>
      <c r="X248" s="131">
        <f t="shared" si="72"/>
        <v>398</v>
      </c>
      <c r="Y248" s="131">
        <f t="shared" si="72"/>
        <v>398.50045446282491</v>
      </c>
      <c r="Z248" s="131">
        <f t="shared" si="72"/>
        <v>394.51608798400298</v>
      </c>
      <c r="AA248" s="131">
        <f t="shared" si="72"/>
        <v>400.00036357025999</v>
      </c>
      <c r="AB248" s="131">
        <f t="shared" si="72"/>
        <v>407.50009089256503</v>
      </c>
      <c r="AC248" s="131">
        <f t="shared" si="72"/>
        <v>406.00090892564992</v>
      </c>
      <c r="AD248" s="131">
        <f t="shared" si="72"/>
        <v>384.22305035448102</v>
      </c>
      <c r="AE248" s="131">
        <f t="shared" si="72"/>
        <v>387.94437375022721</v>
      </c>
      <c r="AF248" s="131">
        <f t="shared" si="72"/>
        <v>393.1526995091802</v>
      </c>
      <c r="AG248" s="131">
        <f t="shared" si="73"/>
        <v>398.91923118175708</v>
      </c>
      <c r="AH248" s="105"/>
      <c r="AM248" s="103">
        <v>1</v>
      </c>
      <c r="AN248" s="105">
        <f>+AG248*AM248</f>
        <v>398.91923118175708</v>
      </c>
    </row>
    <row r="249" spans="1:40" outlineLevel="1" x14ac:dyDescent="0.25">
      <c r="A249" s="103" t="str">
        <f t="shared" si="68"/>
        <v>MURREYSMULTI-FAMILY95MW1N</v>
      </c>
      <c r="B249" s="103" t="s">
        <v>515</v>
      </c>
      <c r="C249" s="103" t="s">
        <v>516</v>
      </c>
      <c r="D249" s="127">
        <v>53.68</v>
      </c>
      <c r="E249" s="127">
        <v>54.77</v>
      </c>
      <c r="F249" s="127">
        <v>55.76</v>
      </c>
      <c r="G249" s="128">
        <v>27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55.76</v>
      </c>
      <c r="Q249" s="129">
        <v>0</v>
      </c>
      <c r="R249" s="129">
        <v>0</v>
      </c>
      <c r="S249" s="129">
        <v>0</v>
      </c>
      <c r="T249" s="130">
        <f t="shared" si="69"/>
        <v>55.76</v>
      </c>
      <c r="U249" s="131">
        <f t="shared" si="70"/>
        <v>0</v>
      </c>
      <c r="V249" s="131">
        <f t="shared" si="71"/>
        <v>0</v>
      </c>
      <c r="W249" s="131">
        <f t="shared" si="72"/>
        <v>0</v>
      </c>
      <c r="X249" s="131">
        <f t="shared" si="72"/>
        <v>0</v>
      </c>
      <c r="Y249" s="131">
        <f t="shared" si="72"/>
        <v>0</v>
      </c>
      <c r="Z249" s="131">
        <f t="shared" si="72"/>
        <v>0</v>
      </c>
      <c r="AA249" s="131">
        <f t="shared" si="72"/>
        <v>0</v>
      </c>
      <c r="AB249" s="131">
        <f t="shared" si="72"/>
        <v>0</v>
      </c>
      <c r="AC249" s="131">
        <f t="shared" si="72"/>
        <v>1</v>
      </c>
      <c r="AD249" s="131">
        <f t="shared" si="72"/>
        <v>0</v>
      </c>
      <c r="AE249" s="131">
        <f t="shared" si="72"/>
        <v>0</v>
      </c>
      <c r="AF249" s="131">
        <f t="shared" si="72"/>
        <v>0</v>
      </c>
      <c r="AG249" s="131">
        <f t="shared" si="73"/>
        <v>8.3333333333333329E-2</v>
      </c>
      <c r="AH249" s="105"/>
      <c r="AM249" s="103">
        <v>1</v>
      </c>
      <c r="AN249" s="105">
        <f>+AG249*AM249</f>
        <v>8.3333333333333329E-2</v>
      </c>
    </row>
    <row r="250" spans="1:40" outlineLevel="1" x14ac:dyDescent="0.25">
      <c r="A250" s="103" t="str">
        <f t="shared" si="68"/>
        <v>MURREYSMULTI-FAMILYMCCWR35</v>
      </c>
      <c r="B250" s="103" t="s">
        <v>517</v>
      </c>
      <c r="C250" s="103" t="s">
        <v>518</v>
      </c>
      <c r="D250" s="127">
        <v>4.8499999999999996</v>
      </c>
      <c r="E250" s="127">
        <v>4.95</v>
      </c>
      <c r="F250" s="127">
        <v>5.0599999999999996</v>
      </c>
      <c r="G250" s="128">
        <v>29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29">
        <v>0</v>
      </c>
      <c r="S250" s="129">
        <v>0</v>
      </c>
      <c r="T250" s="130">
        <f t="shared" ref="T250:T258" si="74">+SUM(H250:S250)</f>
        <v>0</v>
      </c>
      <c r="U250" s="131">
        <f t="shared" si="70"/>
        <v>0</v>
      </c>
      <c r="V250" s="131">
        <f t="shared" si="71"/>
        <v>0</v>
      </c>
      <c r="W250" s="131">
        <f t="shared" si="72"/>
        <v>0</v>
      </c>
      <c r="X250" s="131">
        <f t="shared" si="72"/>
        <v>0</v>
      </c>
      <c r="Y250" s="131">
        <f t="shared" si="72"/>
        <v>0</v>
      </c>
      <c r="Z250" s="131">
        <f t="shared" si="72"/>
        <v>0</v>
      </c>
      <c r="AA250" s="131">
        <f t="shared" si="72"/>
        <v>0</v>
      </c>
      <c r="AB250" s="131">
        <f t="shared" si="72"/>
        <v>0</v>
      </c>
      <c r="AC250" s="131">
        <f t="shared" si="72"/>
        <v>0</v>
      </c>
      <c r="AD250" s="131">
        <f t="shared" si="72"/>
        <v>0</v>
      </c>
      <c r="AE250" s="131">
        <f t="shared" si="72"/>
        <v>0</v>
      </c>
      <c r="AF250" s="131">
        <f t="shared" si="72"/>
        <v>0</v>
      </c>
      <c r="AG250" s="131">
        <f t="shared" si="73"/>
        <v>0</v>
      </c>
      <c r="AH250" s="105"/>
      <c r="AM250" s="103">
        <v>1</v>
      </c>
      <c r="AN250" s="105">
        <f>+AG250*AM250</f>
        <v>0</v>
      </c>
    </row>
    <row r="251" spans="1:40" outlineLevel="1" x14ac:dyDescent="0.25">
      <c r="A251" s="103" t="str">
        <f t="shared" si="68"/>
        <v>MURREYSMULTI-FAMILYMCCWR65</v>
      </c>
      <c r="B251" s="103" t="s">
        <v>519</v>
      </c>
      <c r="C251" s="103" t="s">
        <v>520</v>
      </c>
      <c r="D251" s="127">
        <v>7.19</v>
      </c>
      <c r="E251" s="127">
        <v>7.34</v>
      </c>
      <c r="F251" s="127">
        <v>7.5</v>
      </c>
      <c r="G251" s="128">
        <v>29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29">
        <v>0</v>
      </c>
      <c r="S251" s="129">
        <v>0</v>
      </c>
      <c r="T251" s="130">
        <f t="shared" si="74"/>
        <v>0</v>
      </c>
      <c r="U251" s="131">
        <f t="shared" si="70"/>
        <v>0</v>
      </c>
      <c r="V251" s="131">
        <f t="shared" si="71"/>
        <v>0</v>
      </c>
      <c r="W251" s="131">
        <f t="shared" si="72"/>
        <v>0</v>
      </c>
      <c r="X251" s="131">
        <f t="shared" si="72"/>
        <v>0</v>
      </c>
      <c r="Y251" s="131">
        <f t="shared" si="72"/>
        <v>0</v>
      </c>
      <c r="Z251" s="131">
        <f t="shared" si="72"/>
        <v>0</v>
      </c>
      <c r="AA251" s="131">
        <f t="shared" si="72"/>
        <v>0</v>
      </c>
      <c r="AB251" s="131">
        <f t="shared" si="72"/>
        <v>0</v>
      </c>
      <c r="AC251" s="131">
        <f t="shared" si="72"/>
        <v>0</v>
      </c>
      <c r="AD251" s="131">
        <f t="shared" si="72"/>
        <v>0</v>
      </c>
      <c r="AE251" s="131">
        <f t="shared" si="72"/>
        <v>0</v>
      </c>
      <c r="AF251" s="131">
        <f t="shared" si="72"/>
        <v>0</v>
      </c>
      <c r="AG251" s="131">
        <f t="shared" si="73"/>
        <v>0</v>
      </c>
      <c r="AH251" s="105"/>
      <c r="AM251" s="103">
        <v>1</v>
      </c>
      <c r="AN251" s="105">
        <f>+AG251*AM251</f>
        <v>0</v>
      </c>
    </row>
    <row r="252" spans="1:40" outlineLevel="1" x14ac:dyDescent="0.25">
      <c r="A252" s="103" t="str">
        <f t="shared" si="68"/>
        <v>MURREYSMULTI-FAMILYMCCWR95</v>
      </c>
      <c r="B252" s="103" t="s">
        <v>521</v>
      </c>
      <c r="C252" s="103" t="s">
        <v>522</v>
      </c>
      <c r="D252" s="127">
        <v>10.050000000000001</v>
      </c>
      <c r="E252" s="127">
        <v>10.25</v>
      </c>
      <c r="F252" s="127">
        <v>10.48</v>
      </c>
      <c r="G252" s="128">
        <v>29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29">
        <v>0</v>
      </c>
      <c r="S252" s="129">
        <v>0</v>
      </c>
      <c r="T252" s="130">
        <f t="shared" si="74"/>
        <v>0</v>
      </c>
      <c r="U252" s="131">
        <f t="shared" si="70"/>
        <v>0</v>
      </c>
      <c r="V252" s="131">
        <f t="shared" si="71"/>
        <v>0</v>
      </c>
      <c r="W252" s="131">
        <f t="shared" si="72"/>
        <v>0</v>
      </c>
      <c r="X252" s="131">
        <f t="shared" si="72"/>
        <v>0</v>
      </c>
      <c r="Y252" s="131">
        <f t="shared" si="72"/>
        <v>0</v>
      </c>
      <c r="Z252" s="131">
        <f t="shared" si="72"/>
        <v>0</v>
      </c>
      <c r="AA252" s="131">
        <f t="shared" si="72"/>
        <v>0</v>
      </c>
      <c r="AB252" s="131">
        <f t="shared" si="72"/>
        <v>0</v>
      </c>
      <c r="AC252" s="131">
        <f t="shared" si="72"/>
        <v>0</v>
      </c>
      <c r="AD252" s="131">
        <f t="shared" si="72"/>
        <v>0</v>
      </c>
      <c r="AE252" s="131">
        <f t="shared" si="72"/>
        <v>0</v>
      </c>
      <c r="AF252" s="131">
        <f t="shared" si="72"/>
        <v>0</v>
      </c>
      <c r="AG252" s="131">
        <f t="shared" si="73"/>
        <v>0</v>
      </c>
      <c r="AH252" s="105"/>
      <c r="AM252" s="103">
        <v>1</v>
      </c>
      <c r="AN252" s="105">
        <f>+AG252*AM252</f>
        <v>0</v>
      </c>
    </row>
    <row r="253" spans="1:40" outlineLevel="1" x14ac:dyDescent="0.25">
      <c r="A253" s="103" t="str">
        <f t="shared" si="68"/>
        <v>MURREYSMULTI-FAMILYMCCWR1</v>
      </c>
      <c r="B253" s="103" t="s">
        <v>523</v>
      </c>
      <c r="C253" s="103" t="s">
        <v>524</v>
      </c>
      <c r="D253" s="127">
        <v>0</v>
      </c>
      <c r="E253" s="127">
        <v>0</v>
      </c>
      <c r="F253" s="127">
        <v>0</v>
      </c>
      <c r="G253" s="128"/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29">
        <v>0</v>
      </c>
      <c r="S253" s="129">
        <v>0</v>
      </c>
      <c r="T253" s="130">
        <f t="shared" si="74"/>
        <v>0</v>
      </c>
      <c r="U253" s="131">
        <f t="shared" si="70"/>
        <v>0</v>
      </c>
      <c r="V253" s="131">
        <f t="shared" si="71"/>
        <v>0</v>
      </c>
      <c r="W253" s="131">
        <f t="shared" si="72"/>
        <v>0</v>
      </c>
      <c r="X253" s="131">
        <f t="shared" si="72"/>
        <v>0</v>
      </c>
      <c r="Y253" s="131">
        <f t="shared" si="72"/>
        <v>0</v>
      </c>
      <c r="Z253" s="131">
        <f t="shared" si="72"/>
        <v>0</v>
      </c>
      <c r="AA253" s="131">
        <f t="shared" si="72"/>
        <v>0</v>
      </c>
      <c r="AB253" s="131">
        <f t="shared" si="72"/>
        <v>0</v>
      </c>
      <c r="AC253" s="131">
        <f t="shared" si="72"/>
        <v>0</v>
      </c>
      <c r="AD253" s="131">
        <f t="shared" si="72"/>
        <v>0</v>
      </c>
      <c r="AE253" s="131">
        <f t="shared" si="72"/>
        <v>0</v>
      </c>
      <c r="AF253" s="131">
        <f t="shared" si="72"/>
        <v>0</v>
      </c>
      <c r="AG253" s="131">
        <f t="shared" si="73"/>
        <v>0</v>
      </c>
      <c r="AH253" s="105"/>
      <c r="AM253" s="103">
        <v>1</v>
      </c>
      <c r="AN253" s="105">
        <f>+AG253*AM253</f>
        <v>0</v>
      </c>
    </row>
    <row r="254" spans="1:40" outlineLevel="1" x14ac:dyDescent="0.25">
      <c r="A254" s="103" t="str">
        <f t="shared" si="68"/>
        <v>MURREYSMULTI-FAMILYMCCWRA</v>
      </c>
      <c r="B254" s="103" t="s">
        <v>525</v>
      </c>
      <c r="C254" s="103" t="s">
        <v>526</v>
      </c>
      <c r="D254" s="127">
        <v>0</v>
      </c>
      <c r="E254" s="127">
        <v>0</v>
      </c>
      <c r="F254" s="127">
        <v>0</v>
      </c>
      <c r="G254" s="128"/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29">
        <v>0</v>
      </c>
      <c r="S254" s="129">
        <v>0</v>
      </c>
      <c r="T254" s="130">
        <f t="shared" si="74"/>
        <v>0</v>
      </c>
      <c r="U254" s="131">
        <f t="shared" si="70"/>
        <v>0</v>
      </c>
      <c r="V254" s="131">
        <f t="shared" si="71"/>
        <v>0</v>
      </c>
      <c r="W254" s="131">
        <f t="shared" si="72"/>
        <v>0</v>
      </c>
      <c r="X254" s="131">
        <f t="shared" si="72"/>
        <v>0</v>
      </c>
      <c r="Y254" s="131">
        <f t="shared" si="72"/>
        <v>0</v>
      </c>
      <c r="Z254" s="131">
        <f t="shared" si="72"/>
        <v>0</v>
      </c>
      <c r="AA254" s="131">
        <f t="shared" si="72"/>
        <v>0</v>
      </c>
      <c r="AB254" s="131">
        <f t="shared" si="72"/>
        <v>0</v>
      </c>
      <c r="AC254" s="131">
        <f t="shared" si="72"/>
        <v>0</v>
      </c>
      <c r="AD254" s="131">
        <f t="shared" si="72"/>
        <v>0</v>
      </c>
      <c r="AE254" s="131">
        <f t="shared" si="72"/>
        <v>0</v>
      </c>
      <c r="AF254" s="131">
        <f t="shared" si="72"/>
        <v>0</v>
      </c>
      <c r="AG254" s="131">
        <f t="shared" si="73"/>
        <v>0</v>
      </c>
      <c r="AH254" s="105"/>
      <c r="AM254" s="103">
        <v>1</v>
      </c>
      <c r="AN254" s="105">
        <f>+AG254*AM254</f>
        <v>0</v>
      </c>
    </row>
    <row r="255" spans="1:40" outlineLevel="1" x14ac:dyDescent="0.25">
      <c r="A255" s="103" t="str">
        <f t="shared" si="68"/>
        <v>MURREYSMULTI-FAMILYMSRTOT</v>
      </c>
      <c r="B255" s="103" t="s">
        <v>527</v>
      </c>
      <c r="C255" s="103" t="s">
        <v>528</v>
      </c>
      <c r="D255" s="127">
        <v>7.5</v>
      </c>
      <c r="E255" s="127">
        <v>6.03</v>
      </c>
      <c r="F255" s="127">
        <v>0</v>
      </c>
      <c r="G255" s="128"/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29">
        <v>0</v>
      </c>
      <c r="S255" s="129">
        <v>0</v>
      </c>
      <c r="T255" s="130">
        <f t="shared" si="74"/>
        <v>0</v>
      </c>
      <c r="U255" s="131">
        <f t="shared" si="70"/>
        <v>0</v>
      </c>
      <c r="V255" s="131">
        <f t="shared" si="71"/>
        <v>0</v>
      </c>
      <c r="W255" s="131">
        <f t="shared" si="72"/>
        <v>0</v>
      </c>
      <c r="X255" s="131">
        <f t="shared" si="72"/>
        <v>0</v>
      </c>
      <c r="Y255" s="131">
        <f t="shared" si="72"/>
        <v>0</v>
      </c>
      <c r="Z255" s="131">
        <f t="shared" si="72"/>
        <v>0</v>
      </c>
      <c r="AA255" s="131">
        <f t="shared" si="72"/>
        <v>0</v>
      </c>
      <c r="AB255" s="131">
        <f t="shared" si="72"/>
        <v>0</v>
      </c>
      <c r="AC255" s="131">
        <f t="shared" si="72"/>
        <v>0</v>
      </c>
      <c r="AD255" s="131">
        <f t="shared" si="72"/>
        <v>0</v>
      </c>
      <c r="AE255" s="131">
        <f t="shared" si="72"/>
        <v>0</v>
      </c>
      <c r="AF255" s="131">
        <f t="shared" si="72"/>
        <v>0</v>
      </c>
      <c r="AG255" s="131">
        <f t="shared" si="73"/>
        <v>0</v>
      </c>
      <c r="AH255" s="105"/>
      <c r="AM255" s="103">
        <v>1</v>
      </c>
      <c r="AN255" s="105">
        <f>+AG255*AM255</f>
        <v>0</v>
      </c>
    </row>
    <row r="256" spans="1:40" outlineLevel="1" x14ac:dyDescent="0.25">
      <c r="A256" s="103" t="str">
        <f t="shared" si="68"/>
        <v>MURREYSMULTI-FAMILYM1YD1W</v>
      </c>
      <c r="B256" s="103" t="s">
        <v>529</v>
      </c>
      <c r="C256" s="103" t="s">
        <v>530</v>
      </c>
      <c r="D256" s="127">
        <v>123.19</v>
      </c>
      <c r="E256" s="127">
        <v>130.76</v>
      </c>
      <c r="F256" s="127">
        <v>133.32</v>
      </c>
      <c r="G256" s="128">
        <v>30</v>
      </c>
      <c r="H256" s="129">
        <v>41225.99</v>
      </c>
      <c r="I256" s="129">
        <v>41243.299999999996</v>
      </c>
      <c r="J256" s="129">
        <v>42076.83</v>
      </c>
      <c r="K256" s="129">
        <v>43162.35</v>
      </c>
      <c r="L256" s="129">
        <v>42982.369999999995</v>
      </c>
      <c r="M256" s="129">
        <v>43162.35</v>
      </c>
      <c r="N256" s="129">
        <v>43049.020000000004</v>
      </c>
      <c r="O256" s="129">
        <v>42795.719999999994</v>
      </c>
      <c r="P256" s="129">
        <v>43235.68</v>
      </c>
      <c r="Q256" s="129">
        <v>41573.759999999995</v>
      </c>
      <c r="R256" s="129">
        <v>41375.479999999996</v>
      </c>
      <c r="S256" s="129">
        <v>40906.549999999996</v>
      </c>
      <c r="T256" s="130">
        <f t="shared" si="74"/>
        <v>506789.39999999997</v>
      </c>
      <c r="U256" s="131">
        <f t="shared" si="70"/>
        <v>334.65370565792676</v>
      </c>
      <c r="V256" s="131">
        <f t="shared" si="71"/>
        <v>315.41220556745179</v>
      </c>
      <c r="W256" s="131">
        <f t="shared" si="72"/>
        <v>315.60778577857786</v>
      </c>
      <c r="X256" s="131">
        <f t="shared" si="72"/>
        <v>323.75</v>
      </c>
      <c r="Y256" s="131">
        <f t="shared" si="72"/>
        <v>322.40001500150015</v>
      </c>
      <c r="Z256" s="131">
        <f t="shared" si="72"/>
        <v>323.75</v>
      </c>
      <c r="AA256" s="131">
        <f t="shared" si="72"/>
        <v>322.89993999399945</v>
      </c>
      <c r="AB256" s="131">
        <f t="shared" si="72"/>
        <v>320.99999999999994</v>
      </c>
      <c r="AC256" s="131">
        <f t="shared" si="72"/>
        <v>324.3000300030003</v>
      </c>
      <c r="AD256" s="131">
        <f t="shared" si="72"/>
        <v>311.83438343834382</v>
      </c>
      <c r="AE256" s="131">
        <f t="shared" si="72"/>
        <v>310.34713471347135</v>
      </c>
      <c r="AF256" s="131">
        <f t="shared" si="72"/>
        <v>306.82980798079808</v>
      </c>
      <c r="AG256" s="131">
        <f t="shared" si="73"/>
        <v>319.39875067792252</v>
      </c>
      <c r="AH256" s="105"/>
      <c r="AM256" s="103">
        <v>1</v>
      </c>
      <c r="AN256" s="105">
        <f>+AG256*AM256</f>
        <v>319.39875067792252</v>
      </c>
    </row>
    <row r="257" spans="1:40" outlineLevel="1" x14ac:dyDescent="0.25">
      <c r="A257" s="103" t="str">
        <f t="shared" si="68"/>
        <v>MURREYSMULTI-FAMILYM1YD2W</v>
      </c>
      <c r="B257" s="103" t="s">
        <v>531</v>
      </c>
      <c r="C257" s="103" t="s">
        <v>532</v>
      </c>
      <c r="D257" s="127">
        <v>246.38</v>
      </c>
      <c r="E257" s="127">
        <v>261.52</v>
      </c>
      <c r="F257" s="127">
        <v>266.64</v>
      </c>
      <c r="G257" s="128">
        <v>30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29">
        <v>0</v>
      </c>
      <c r="S257" s="129">
        <v>0</v>
      </c>
      <c r="T257" s="130">
        <f t="shared" si="74"/>
        <v>0</v>
      </c>
      <c r="U257" s="131">
        <f t="shared" si="70"/>
        <v>0</v>
      </c>
      <c r="V257" s="131">
        <f t="shared" si="71"/>
        <v>0</v>
      </c>
      <c r="W257" s="131">
        <f t="shared" si="72"/>
        <v>0</v>
      </c>
      <c r="X257" s="131">
        <f t="shared" si="72"/>
        <v>0</v>
      </c>
      <c r="Y257" s="131">
        <f t="shared" si="72"/>
        <v>0</v>
      </c>
      <c r="Z257" s="131">
        <f t="shared" si="72"/>
        <v>0</v>
      </c>
      <c r="AA257" s="131">
        <f t="shared" si="72"/>
        <v>0</v>
      </c>
      <c r="AB257" s="131">
        <f t="shared" si="72"/>
        <v>0</v>
      </c>
      <c r="AC257" s="131">
        <f t="shared" si="72"/>
        <v>0</v>
      </c>
      <c r="AD257" s="131">
        <f t="shared" si="72"/>
        <v>0</v>
      </c>
      <c r="AE257" s="131">
        <f t="shared" si="72"/>
        <v>0</v>
      </c>
      <c r="AF257" s="131">
        <f t="shared" si="72"/>
        <v>0</v>
      </c>
      <c r="AG257" s="131">
        <f t="shared" si="73"/>
        <v>0</v>
      </c>
      <c r="AH257" s="105"/>
      <c r="AM257" s="103">
        <v>1</v>
      </c>
      <c r="AN257" s="105">
        <f>+AG257*AM257</f>
        <v>0</v>
      </c>
    </row>
    <row r="258" spans="1:40" outlineLevel="1" x14ac:dyDescent="0.25">
      <c r="A258" s="103" t="str">
        <f t="shared" si="68"/>
        <v>MURREYSMULTI-FAMILYM1YDTPU</v>
      </c>
      <c r="B258" s="103" t="s">
        <v>533</v>
      </c>
      <c r="C258" s="103" t="s">
        <v>534</v>
      </c>
      <c r="D258" s="127">
        <v>132.63</v>
      </c>
      <c r="E258" s="127">
        <v>140.41999999999999</v>
      </c>
      <c r="F258" s="127">
        <v>142.97999999999999</v>
      </c>
      <c r="G258" s="128">
        <v>30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29">
        <v>0</v>
      </c>
      <c r="S258" s="129">
        <v>0</v>
      </c>
      <c r="T258" s="130">
        <f t="shared" si="74"/>
        <v>0</v>
      </c>
      <c r="U258" s="131">
        <f t="shared" si="70"/>
        <v>0</v>
      </c>
      <c r="V258" s="131">
        <f t="shared" si="71"/>
        <v>0</v>
      </c>
      <c r="W258" s="131">
        <f t="shared" si="72"/>
        <v>0</v>
      </c>
      <c r="X258" s="131">
        <f t="shared" si="72"/>
        <v>0</v>
      </c>
      <c r="Y258" s="131">
        <f t="shared" si="72"/>
        <v>0</v>
      </c>
      <c r="Z258" s="131">
        <f t="shared" si="72"/>
        <v>0</v>
      </c>
      <c r="AA258" s="131">
        <f t="shared" si="72"/>
        <v>0</v>
      </c>
      <c r="AB258" s="131">
        <f t="shared" si="72"/>
        <v>0</v>
      </c>
      <c r="AC258" s="131">
        <f t="shared" si="72"/>
        <v>0</v>
      </c>
      <c r="AD258" s="131">
        <f t="shared" si="72"/>
        <v>0</v>
      </c>
      <c r="AE258" s="131">
        <f t="shared" si="72"/>
        <v>0</v>
      </c>
      <c r="AF258" s="131">
        <f t="shared" si="72"/>
        <v>0</v>
      </c>
      <c r="AG258" s="131">
        <f t="shared" si="73"/>
        <v>0</v>
      </c>
      <c r="AH258" s="105"/>
      <c r="AM258" s="103">
        <v>1</v>
      </c>
      <c r="AN258" s="105">
        <f>+AG258*AM258</f>
        <v>0</v>
      </c>
    </row>
    <row r="259" spans="1:40" outlineLevel="1" x14ac:dyDescent="0.25">
      <c r="A259" s="103" t="str">
        <f t="shared" si="68"/>
        <v>MURREYSMULTI-FAMILYM1.5YD1W</v>
      </c>
      <c r="B259" s="103" t="s">
        <v>535</v>
      </c>
      <c r="C259" s="103" t="s">
        <v>536</v>
      </c>
      <c r="D259" s="127">
        <v>172.81</v>
      </c>
      <c r="E259" s="127">
        <v>183.94</v>
      </c>
      <c r="F259" s="127">
        <v>187.58</v>
      </c>
      <c r="G259" s="128">
        <v>30</v>
      </c>
      <c r="H259" s="129">
        <v>13346.939999999999</v>
      </c>
      <c r="I259" s="129">
        <v>12835.39</v>
      </c>
      <c r="J259" s="129">
        <v>12755.44</v>
      </c>
      <c r="K259" s="129">
        <v>12755.44</v>
      </c>
      <c r="L259" s="129">
        <v>12755.449999999999</v>
      </c>
      <c r="M259" s="129">
        <v>12943.03</v>
      </c>
      <c r="N259" s="129">
        <v>12896.13</v>
      </c>
      <c r="O259" s="129">
        <v>12708.55</v>
      </c>
      <c r="P259" s="129">
        <v>12755.44</v>
      </c>
      <c r="Q259" s="129">
        <v>13393.439999999999</v>
      </c>
      <c r="R259" s="129">
        <v>13346.939999999999</v>
      </c>
      <c r="S259" s="129">
        <v>13160.93</v>
      </c>
      <c r="T259" s="130">
        <f t="shared" si="69"/>
        <v>155653.12</v>
      </c>
      <c r="U259" s="131">
        <f t="shared" si="70"/>
        <v>77.234766506567894</v>
      </c>
      <c r="V259" s="131">
        <f t="shared" si="71"/>
        <v>69.780308796346631</v>
      </c>
      <c r="W259" s="131">
        <f t="shared" si="72"/>
        <v>68</v>
      </c>
      <c r="X259" s="131">
        <f t="shared" si="72"/>
        <v>68</v>
      </c>
      <c r="Y259" s="131">
        <f t="shared" si="72"/>
        <v>68.000053310587475</v>
      </c>
      <c r="Z259" s="131">
        <f t="shared" si="72"/>
        <v>69.000053310587475</v>
      </c>
      <c r="AA259" s="131">
        <f t="shared" si="72"/>
        <v>68.750026655293738</v>
      </c>
      <c r="AB259" s="131">
        <f t="shared" si="72"/>
        <v>67.750026655293738</v>
      </c>
      <c r="AC259" s="131">
        <f t="shared" si="72"/>
        <v>68</v>
      </c>
      <c r="AD259" s="131">
        <f t="shared" si="72"/>
        <v>71.401215481394587</v>
      </c>
      <c r="AE259" s="131">
        <f t="shared" si="72"/>
        <v>71.153321249600154</v>
      </c>
      <c r="AF259" s="131">
        <f t="shared" si="72"/>
        <v>70.161691011834947</v>
      </c>
      <c r="AG259" s="131">
        <f t="shared" si="73"/>
        <v>69.769288581458881</v>
      </c>
      <c r="AH259" s="105"/>
      <c r="AM259" s="103">
        <v>1</v>
      </c>
      <c r="AN259" s="105">
        <f>+AG259*AM259</f>
        <v>69.769288581458881</v>
      </c>
    </row>
    <row r="260" spans="1:40" outlineLevel="1" x14ac:dyDescent="0.25">
      <c r="A260" s="103" t="str">
        <f t="shared" si="68"/>
        <v>MURREYSMULTI-FAMILYM1.5YD2W</v>
      </c>
      <c r="B260" s="103" t="s">
        <v>537</v>
      </c>
      <c r="C260" s="103" t="s">
        <v>538</v>
      </c>
      <c r="D260" s="127">
        <v>345.62</v>
      </c>
      <c r="E260" s="127">
        <v>367.88</v>
      </c>
      <c r="F260" s="127">
        <v>375.15</v>
      </c>
      <c r="G260" s="128">
        <v>30</v>
      </c>
      <c r="H260" s="129">
        <v>1116.0899999999999</v>
      </c>
      <c r="I260" s="129">
        <v>1116.0899999999999</v>
      </c>
      <c r="J260" s="129">
        <v>1125.45</v>
      </c>
      <c r="K260" s="129">
        <v>1125.45</v>
      </c>
      <c r="L260" s="129">
        <v>1125.45</v>
      </c>
      <c r="M260" s="129">
        <v>1125.45</v>
      </c>
      <c r="N260" s="129">
        <v>1125.45</v>
      </c>
      <c r="O260" s="129">
        <v>1125.45</v>
      </c>
      <c r="P260" s="129">
        <v>1125.45</v>
      </c>
      <c r="Q260" s="129">
        <v>1116.0899999999999</v>
      </c>
      <c r="R260" s="129">
        <v>1116.0899999999999</v>
      </c>
      <c r="S260" s="129">
        <v>1116.0899999999999</v>
      </c>
      <c r="T260" s="130">
        <f t="shared" si="69"/>
        <v>13458.6</v>
      </c>
      <c r="U260" s="131">
        <f t="shared" si="70"/>
        <v>3.2292402060065966</v>
      </c>
      <c r="V260" s="131">
        <f t="shared" si="71"/>
        <v>3.0338425573556593</v>
      </c>
      <c r="W260" s="131">
        <f t="shared" si="72"/>
        <v>3.0000000000000004</v>
      </c>
      <c r="X260" s="131">
        <f t="shared" si="72"/>
        <v>3.0000000000000004</v>
      </c>
      <c r="Y260" s="131">
        <f t="shared" si="72"/>
        <v>3.0000000000000004</v>
      </c>
      <c r="Z260" s="131">
        <f t="shared" si="72"/>
        <v>3.0000000000000004</v>
      </c>
      <c r="AA260" s="131">
        <f t="shared" si="72"/>
        <v>3.0000000000000004</v>
      </c>
      <c r="AB260" s="131">
        <f t="shared" si="72"/>
        <v>3.0000000000000004</v>
      </c>
      <c r="AC260" s="131">
        <f t="shared" si="72"/>
        <v>3.0000000000000004</v>
      </c>
      <c r="AD260" s="131">
        <f t="shared" si="72"/>
        <v>2.9750499800079968</v>
      </c>
      <c r="AE260" s="131">
        <f t="shared" si="72"/>
        <v>2.9750499800079968</v>
      </c>
      <c r="AF260" s="131">
        <f t="shared" si="72"/>
        <v>2.9750499800079968</v>
      </c>
      <c r="AG260" s="131">
        <f t="shared" si="73"/>
        <v>3.0156860586155201</v>
      </c>
      <c r="AH260" s="105"/>
      <c r="AM260" s="103">
        <v>1</v>
      </c>
      <c r="AN260" s="105">
        <f>+AG260*AM260</f>
        <v>3.0156860586155201</v>
      </c>
    </row>
    <row r="261" spans="1:40" outlineLevel="1" x14ac:dyDescent="0.25">
      <c r="A261" s="103" t="str">
        <f t="shared" si="68"/>
        <v>MURREYSMULTI-FAMILYM1.5YD3W</v>
      </c>
      <c r="B261" s="103" t="s">
        <v>539</v>
      </c>
      <c r="C261" s="103" t="s">
        <v>540</v>
      </c>
      <c r="D261" s="127">
        <v>259.21499999999997</v>
      </c>
      <c r="E261" s="127">
        <v>551.82000000000005</v>
      </c>
      <c r="F261" s="127">
        <v>562.73</v>
      </c>
      <c r="G261" s="128">
        <v>30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29">
        <v>0</v>
      </c>
      <c r="S261" s="129">
        <v>0</v>
      </c>
      <c r="T261" s="130">
        <f t="shared" si="69"/>
        <v>0</v>
      </c>
      <c r="U261" s="131">
        <f t="shared" si="70"/>
        <v>0</v>
      </c>
      <c r="V261" s="131">
        <f t="shared" si="71"/>
        <v>0</v>
      </c>
      <c r="W261" s="131">
        <f t="shared" si="72"/>
        <v>0</v>
      </c>
      <c r="X261" s="131">
        <f t="shared" si="72"/>
        <v>0</v>
      </c>
      <c r="Y261" s="131">
        <f t="shared" si="72"/>
        <v>0</v>
      </c>
      <c r="Z261" s="131">
        <f t="shared" si="72"/>
        <v>0</v>
      </c>
      <c r="AA261" s="131">
        <f t="shared" si="72"/>
        <v>0</v>
      </c>
      <c r="AB261" s="131">
        <f t="shared" ref="AB261:AF271" si="75">+IFERROR(O261/$F261,0)</f>
        <v>0</v>
      </c>
      <c r="AC261" s="131">
        <f t="shared" si="75"/>
        <v>0</v>
      </c>
      <c r="AD261" s="131">
        <f t="shared" si="75"/>
        <v>0</v>
      </c>
      <c r="AE261" s="131">
        <f t="shared" si="75"/>
        <v>0</v>
      </c>
      <c r="AF261" s="131">
        <f t="shared" si="75"/>
        <v>0</v>
      </c>
      <c r="AG261" s="131">
        <f t="shared" si="73"/>
        <v>0</v>
      </c>
      <c r="AH261" s="105"/>
      <c r="AM261" s="103">
        <v>1</v>
      </c>
      <c r="AN261" s="105">
        <f>+AG261*AM261</f>
        <v>0</v>
      </c>
    </row>
    <row r="262" spans="1:40" outlineLevel="1" x14ac:dyDescent="0.25">
      <c r="A262" s="103" t="str">
        <f t="shared" si="68"/>
        <v>MURREYSMULTI-FAMILYM2YD1W</v>
      </c>
      <c r="B262" s="103" t="s">
        <v>541</v>
      </c>
      <c r="C262" s="103" t="s">
        <v>542</v>
      </c>
      <c r="D262" s="127">
        <v>218.15</v>
      </c>
      <c r="E262" s="127">
        <v>232.69</v>
      </c>
      <c r="F262" s="127">
        <v>237.37</v>
      </c>
      <c r="G262" s="128">
        <v>30</v>
      </c>
      <c r="H262" s="129">
        <v>40603.070000000007</v>
      </c>
      <c r="I262" s="129">
        <v>41426.899999999994</v>
      </c>
      <c r="J262" s="129">
        <v>41484.949999999997</v>
      </c>
      <c r="K262" s="129">
        <v>42370.559999999998</v>
      </c>
      <c r="L262" s="129">
        <v>42394.29</v>
      </c>
      <c r="M262" s="129">
        <v>42696.925000000003</v>
      </c>
      <c r="N262" s="129">
        <v>42459.555</v>
      </c>
      <c r="O262" s="129">
        <v>42857.165000000008</v>
      </c>
      <c r="P262" s="129">
        <v>43735.474999999999</v>
      </c>
      <c r="Q262" s="129">
        <v>39838.080000000009</v>
      </c>
      <c r="R262" s="129">
        <v>40132.29</v>
      </c>
      <c r="S262" s="129">
        <v>40073.449999999997</v>
      </c>
      <c r="T262" s="130">
        <f t="shared" si="69"/>
        <v>500072.71</v>
      </c>
      <c r="U262" s="131">
        <f t="shared" si="70"/>
        <v>186.12454732981897</v>
      </c>
      <c r="V262" s="131">
        <f t="shared" si="71"/>
        <v>178.03472431131547</v>
      </c>
      <c r="W262" s="131">
        <f t="shared" ref="W262:AF288" si="76">+IFERROR(J262/$F262,0)</f>
        <v>174.76913679066436</v>
      </c>
      <c r="X262" s="131">
        <f t="shared" si="76"/>
        <v>178.5000631924843</v>
      </c>
      <c r="Y262" s="131">
        <f t="shared" si="76"/>
        <v>178.60003370265829</v>
      </c>
      <c r="Z262" s="131">
        <f t="shared" si="76"/>
        <v>179.87498420187893</v>
      </c>
      <c r="AA262" s="131">
        <f t="shared" si="76"/>
        <v>178.87498420187893</v>
      </c>
      <c r="AB262" s="131">
        <f t="shared" si="75"/>
        <v>180.55004844757133</v>
      </c>
      <c r="AC262" s="131">
        <f t="shared" si="75"/>
        <v>184.25022117369505</v>
      </c>
      <c r="AD262" s="131">
        <f t="shared" si="75"/>
        <v>167.83114968193121</v>
      </c>
      <c r="AE262" s="131">
        <f t="shared" si="75"/>
        <v>169.07060706913259</v>
      </c>
      <c r="AF262" s="131">
        <f t="shared" si="75"/>
        <v>168.82272401735685</v>
      </c>
      <c r="AG262" s="131">
        <f t="shared" si="73"/>
        <v>177.1086020100322</v>
      </c>
      <c r="AH262" s="105"/>
      <c r="AM262" s="103">
        <v>1</v>
      </c>
      <c r="AN262" s="105">
        <f>+AG262*AM262</f>
        <v>177.1086020100322</v>
      </c>
    </row>
    <row r="263" spans="1:40" outlineLevel="1" x14ac:dyDescent="0.25">
      <c r="A263" s="103" t="str">
        <f t="shared" si="68"/>
        <v>MURREYSMULTI-FAMILYM2YD2W</v>
      </c>
      <c r="B263" s="103" t="s">
        <v>543</v>
      </c>
      <c r="C263" s="103" t="s">
        <v>544</v>
      </c>
      <c r="D263" s="127">
        <v>436.29</v>
      </c>
      <c r="E263" s="127">
        <v>465.37</v>
      </c>
      <c r="F263" s="127">
        <v>474.74</v>
      </c>
      <c r="G263" s="128">
        <v>30</v>
      </c>
      <c r="H263" s="129">
        <v>9415.2000000000007</v>
      </c>
      <c r="I263" s="129">
        <v>11298.24</v>
      </c>
      <c r="J263" s="129">
        <v>11631.130000000001</v>
      </c>
      <c r="K263" s="129">
        <v>11868.5</v>
      </c>
      <c r="L263" s="129">
        <v>11868.5</v>
      </c>
      <c r="M263" s="129">
        <v>10325.599999999999</v>
      </c>
      <c r="N263" s="129">
        <v>4288.58</v>
      </c>
      <c r="O263" s="129">
        <v>11393.76</v>
      </c>
      <c r="P263" s="129">
        <v>11393.76</v>
      </c>
      <c r="Q263" s="129">
        <v>8944.44</v>
      </c>
      <c r="R263" s="129">
        <v>8944.44</v>
      </c>
      <c r="S263" s="129">
        <v>9297.51</v>
      </c>
      <c r="T263" s="130">
        <f t="shared" si="69"/>
        <v>120669.66</v>
      </c>
      <c r="U263" s="131">
        <f t="shared" si="70"/>
        <v>21.580141648903254</v>
      </c>
      <c r="V263" s="131">
        <f t="shared" si="71"/>
        <v>24.277972366074305</v>
      </c>
      <c r="W263" s="131">
        <f t="shared" si="76"/>
        <v>24.5</v>
      </c>
      <c r="X263" s="131">
        <f t="shared" si="76"/>
        <v>25</v>
      </c>
      <c r="Y263" s="131">
        <f t="shared" si="76"/>
        <v>25</v>
      </c>
      <c r="Z263" s="131">
        <f t="shared" si="76"/>
        <v>21.750010532080715</v>
      </c>
      <c r="AA263" s="131">
        <f t="shared" si="76"/>
        <v>9.033534145005687</v>
      </c>
      <c r="AB263" s="131">
        <f t="shared" si="75"/>
        <v>24</v>
      </c>
      <c r="AC263" s="131">
        <f t="shared" si="75"/>
        <v>24</v>
      </c>
      <c r="AD263" s="131">
        <f t="shared" si="75"/>
        <v>18.840712811222986</v>
      </c>
      <c r="AE263" s="131">
        <f t="shared" si="75"/>
        <v>18.840712811222986</v>
      </c>
      <c r="AF263" s="131">
        <f t="shared" si="75"/>
        <v>19.584425159034417</v>
      </c>
      <c r="AG263" s="131">
        <f t="shared" si="73"/>
        <v>21.367292456128698</v>
      </c>
      <c r="AH263" s="105"/>
      <c r="AM263" s="103">
        <v>1</v>
      </c>
      <c r="AN263" s="105">
        <f>+AG263*AM263</f>
        <v>21.367292456128698</v>
      </c>
    </row>
    <row r="264" spans="1:40" outlineLevel="1" x14ac:dyDescent="0.25">
      <c r="A264" s="103" t="str">
        <f t="shared" si="68"/>
        <v>MURREYSMULTI-FAMILYM2YD3W</v>
      </c>
      <c r="B264" s="103" t="s">
        <v>545</v>
      </c>
      <c r="C264" s="103" t="s">
        <v>546</v>
      </c>
      <c r="D264" s="127">
        <v>654.44000000000005</v>
      </c>
      <c r="E264" s="127">
        <v>698.06</v>
      </c>
      <c r="F264" s="127">
        <v>712.11</v>
      </c>
      <c r="G264" s="128">
        <v>30</v>
      </c>
      <c r="H264" s="129">
        <v>9885.9599999999991</v>
      </c>
      <c r="I264" s="129">
        <v>9885.9599999999991</v>
      </c>
      <c r="J264" s="129">
        <v>9969.5400000000009</v>
      </c>
      <c r="K264" s="129">
        <v>9969.5400000000009</v>
      </c>
      <c r="L264" s="129">
        <v>9969.5400000000009</v>
      </c>
      <c r="M264" s="129">
        <v>9969.5400000000009</v>
      </c>
      <c r="N264" s="129">
        <v>9969.5400000000009</v>
      </c>
      <c r="O264" s="129">
        <v>9969.5400000000009</v>
      </c>
      <c r="P264" s="129">
        <v>9969.5400000000009</v>
      </c>
      <c r="Q264" s="129">
        <v>7767.54</v>
      </c>
      <c r="R264" s="129">
        <v>7944.06</v>
      </c>
      <c r="S264" s="129">
        <v>9885.9599999999991</v>
      </c>
      <c r="T264" s="130">
        <f t="shared" si="69"/>
        <v>115156.26000000001</v>
      </c>
      <c r="U264" s="131">
        <f t="shared" si="70"/>
        <v>15.105983741825069</v>
      </c>
      <c r="V264" s="131">
        <f t="shared" si="71"/>
        <v>14.162049107526574</v>
      </c>
      <c r="W264" s="131">
        <f t="shared" si="76"/>
        <v>14.000000000000002</v>
      </c>
      <c r="X264" s="131">
        <f t="shared" si="76"/>
        <v>14.000000000000002</v>
      </c>
      <c r="Y264" s="131">
        <f t="shared" si="76"/>
        <v>14.000000000000002</v>
      </c>
      <c r="Z264" s="131">
        <f t="shared" si="76"/>
        <v>14.000000000000002</v>
      </c>
      <c r="AA264" s="131">
        <f t="shared" si="76"/>
        <v>14.000000000000002</v>
      </c>
      <c r="AB264" s="131">
        <f t="shared" si="75"/>
        <v>14.000000000000002</v>
      </c>
      <c r="AC264" s="131">
        <f t="shared" si="75"/>
        <v>14.000000000000002</v>
      </c>
      <c r="AD264" s="131">
        <f t="shared" si="75"/>
        <v>10.90778110123436</v>
      </c>
      <c r="AE264" s="131">
        <f t="shared" si="75"/>
        <v>11.155664153010068</v>
      </c>
      <c r="AF264" s="131">
        <f t="shared" si="75"/>
        <v>13.882630492480093</v>
      </c>
      <c r="AG264" s="131">
        <f t="shared" si="73"/>
        <v>13.60117571633968</v>
      </c>
      <c r="AH264" s="105"/>
      <c r="AM264" s="103">
        <v>1</v>
      </c>
      <c r="AN264" s="105">
        <f>+AG264*AM264</f>
        <v>13.60117571633968</v>
      </c>
    </row>
    <row r="265" spans="1:40" outlineLevel="1" x14ac:dyDescent="0.25">
      <c r="A265" s="103" t="str">
        <f t="shared" si="68"/>
        <v>MURREYSMULTI-FAMILYM2YDTPU</v>
      </c>
      <c r="B265" s="103" t="s">
        <v>547</v>
      </c>
      <c r="C265" s="103" t="s">
        <v>548</v>
      </c>
      <c r="D265" s="127">
        <v>227.63</v>
      </c>
      <c r="E265" s="127">
        <v>242.39</v>
      </c>
      <c r="F265" s="127">
        <v>247.07</v>
      </c>
      <c r="G265" s="128">
        <v>30</v>
      </c>
      <c r="H265" s="129">
        <v>428.89</v>
      </c>
      <c r="I265" s="129">
        <v>293.72000000000003</v>
      </c>
      <c r="J265" s="129">
        <v>370.11</v>
      </c>
      <c r="K265" s="129">
        <v>247.08</v>
      </c>
      <c r="L265" s="129">
        <v>123.54</v>
      </c>
      <c r="M265" s="129">
        <v>123.54</v>
      </c>
      <c r="N265" s="129">
        <v>370.61</v>
      </c>
      <c r="O265" s="129">
        <v>247.07</v>
      </c>
      <c r="P265" s="129">
        <v>0</v>
      </c>
      <c r="Q265" s="129">
        <v>306.35000000000002</v>
      </c>
      <c r="R265" s="129">
        <v>183.81</v>
      </c>
      <c r="S265" s="129">
        <v>183.81</v>
      </c>
      <c r="T265" s="130">
        <f t="shared" si="69"/>
        <v>2878.5299999999997</v>
      </c>
      <c r="U265" s="131">
        <f t="shared" si="70"/>
        <v>1.8841541097394896</v>
      </c>
      <c r="V265" s="131">
        <f t="shared" si="71"/>
        <v>1.2117661619703786</v>
      </c>
      <c r="W265" s="131">
        <f t="shared" si="76"/>
        <v>1.4979965192050837</v>
      </c>
      <c r="X265" s="131">
        <f t="shared" si="76"/>
        <v>1.0000404743594933</v>
      </c>
      <c r="Y265" s="131">
        <f t="shared" si="76"/>
        <v>0.50002023717974664</v>
      </c>
      <c r="Z265" s="131">
        <f t="shared" si="76"/>
        <v>0.50002023717974664</v>
      </c>
      <c r="AA265" s="131">
        <f t="shared" si="76"/>
        <v>1.5000202371797466</v>
      </c>
      <c r="AB265" s="131">
        <f t="shared" si="75"/>
        <v>1</v>
      </c>
      <c r="AC265" s="131">
        <f t="shared" si="75"/>
        <v>0</v>
      </c>
      <c r="AD265" s="131">
        <f t="shared" si="75"/>
        <v>1.2399320030760514</v>
      </c>
      <c r="AE265" s="131">
        <f t="shared" si="75"/>
        <v>0.7439592018456308</v>
      </c>
      <c r="AF265" s="131">
        <f t="shared" si="75"/>
        <v>0.7439592018456308</v>
      </c>
      <c r="AG265" s="131">
        <f t="shared" si="73"/>
        <v>0.9851556986317499</v>
      </c>
      <c r="AH265" s="105"/>
      <c r="AM265" s="103">
        <v>1</v>
      </c>
      <c r="AN265" s="105">
        <f>+AG265*AM265</f>
        <v>0.9851556986317499</v>
      </c>
    </row>
    <row r="266" spans="1:40" outlineLevel="1" x14ac:dyDescent="0.25">
      <c r="A266" s="103" t="str">
        <f t="shared" si="68"/>
        <v>MURREYSMULTI-FAMILYM4YD1W</v>
      </c>
      <c r="B266" s="103" t="s">
        <v>549</v>
      </c>
      <c r="C266" s="103" t="s">
        <v>550</v>
      </c>
      <c r="D266" s="127">
        <v>414.68</v>
      </c>
      <c r="E266" s="127">
        <v>443.38</v>
      </c>
      <c r="F266" s="127">
        <v>452.27</v>
      </c>
      <c r="G266" s="128">
        <v>30</v>
      </c>
      <c r="H266" s="129">
        <v>7175.36</v>
      </c>
      <c r="I266" s="129">
        <v>7175.36</v>
      </c>
      <c r="J266" s="129">
        <v>7236.32</v>
      </c>
      <c r="K266" s="129">
        <v>7236.32</v>
      </c>
      <c r="L266" s="129">
        <v>7236.32</v>
      </c>
      <c r="M266" s="129">
        <v>6670.9900000000007</v>
      </c>
      <c r="N266" s="129">
        <v>7575.52</v>
      </c>
      <c r="O266" s="129">
        <v>7688.59</v>
      </c>
      <c r="P266" s="129">
        <v>7462.46</v>
      </c>
      <c r="Q266" s="129">
        <v>6726.9</v>
      </c>
      <c r="R266" s="129">
        <v>7175.36</v>
      </c>
      <c r="S266" s="129">
        <v>7175.36</v>
      </c>
      <c r="T266" s="130">
        <f t="shared" si="69"/>
        <v>86534.86</v>
      </c>
      <c r="U266" s="131">
        <f t="shared" si="70"/>
        <v>17.303366451239508</v>
      </c>
      <c r="V266" s="131">
        <f t="shared" si="71"/>
        <v>16.183319049122648</v>
      </c>
      <c r="W266" s="131">
        <f t="shared" si="76"/>
        <v>16</v>
      </c>
      <c r="X266" s="131">
        <f t="shared" si="76"/>
        <v>16</v>
      </c>
      <c r="Y266" s="131">
        <f t="shared" si="76"/>
        <v>16</v>
      </c>
      <c r="Z266" s="131">
        <f t="shared" si="76"/>
        <v>14.750016583014572</v>
      </c>
      <c r="AA266" s="131">
        <f t="shared" si="76"/>
        <v>16.749994472328478</v>
      </c>
      <c r="AB266" s="131">
        <f t="shared" si="75"/>
        <v>17</v>
      </c>
      <c r="AC266" s="131">
        <f t="shared" si="75"/>
        <v>16.500011055343048</v>
      </c>
      <c r="AD266" s="131">
        <f t="shared" si="75"/>
        <v>14.87363742896942</v>
      </c>
      <c r="AE266" s="131">
        <f t="shared" si="75"/>
        <v>15.865213257567381</v>
      </c>
      <c r="AF266" s="131">
        <f t="shared" si="75"/>
        <v>15.865213257567381</v>
      </c>
      <c r="AG266" s="131">
        <f t="shared" si="73"/>
        <v>16.090897629596036</v>
      </c>
      <c r="AH266" s="105"/>
      <c r="AM266" s="103">
        <v>1</v>
      </c>
      <c r="AN266" s="105">
        <f>+AG266*AM266</f>
        <v>16.090897629596036</v>
      </c>
    </row>
    <row r="267" spans="1:40" outlineLevel="1" x14ac:dyDescent="0.25">
      <c r="A267" s="103" t="str">
        <f t="shared" si="68"/>
        <v>MURREYSMULTI-FAMILYM4YD2W</v>
      </c>
      <c r="B267" s="103" t="s">
        <v>551</v>
      </c>
      <c r="C267" s="103" t="s">
        <v>552</v>
      </c>
      <c r="D267" s="127">
        <v>829.37</v>
      </c>
      <c r="E267" s="127">
        <v>886.76</v>
      </c>
      <c r="F267" s="127">
        <v>904.54</v>
      </c>
      <c r="G267" s="128">
        <v>30</v>
      </c>
      <c r="H267" s="129">
        <v>4484.6000000000004</v>
      </c>
      <c r="I267" s="129">
        <v>4484.6000000000004</v>
      </c>
      <c r="J267" s="129">
        <v>4522.7</v>
      </c>
      <c r="K267" s="129">
        <v>4522.7</v>
      </c>
      <c r="L267" s="129">
        <v>4522.7</v>
      </c>
      <c r="M267" s="129">
        <v>2487.48</v>
      </c>
      <c r="N267" s="129">
        <v>1809.08</v>
      </c>
      <c r="O267" s="129">
        <v>1809.08</v>
      </c>
      <c r="P267" s="129">
        <v>1809.08</v>
      </c>
      <c r="Q267" s="129">
        <v>4484.6000000000004</v>
      </c>
      <c r="R267" s="129">
        <v>6278.4400000000005</v>
      </c>
      <c r="S267" s="129">
        <v>2690.76</v>
      </c>
      <c r="T267" s="130">
        <f t="shared" si="69"/>
        <v>43905.820000000007</v>
      </c>
      <c r="U267" s="131">
        <f t="shared" si="70"/>
        <v>5.4072368183078723</v>
      </c>
      <c r="V267" s="131">
        <f t="shared" si="71"/>
        <v>5.0572872028508282</v>
      </c>
      <c r="W267" s="131">
        <f t="shared" si="76"/>
        <v>5</v>
      </c>
      <c r="X267" s="131">
        <f t="shared" si="76"/>
        <v>5</v>
      </c>
      <c r="Y267" s="131">
        <f t="shared" si="76"/>
        <v>5</v>
      </c>
      <c r="Z267" s="131">
        <f t="shared" si="76"/>
        <v>2.7499944723284764</v>
      </c>
      <c r="AA267" s="131">
        <f t="shared" si="76"/>
        <v>2</v>
      </c>
      <c r="AB267" s="131">
        <f t="shared" si="75"/>
        <v>2</v>
      </c>
      <c r="AC267" s="131">
        <f t="shared" si="75"/>
        <v>2</v>
      </c>
      <c r="AD267" s="131">
        <f t="shared" si="75"/>
        <v>4.9578791429898077</v>
      </c>
      <c r="AE267" s="131">
        <f t="shared" si="75"/>
        <v>6.9410308001857306</v>
      </c>
      <c r="AF267" s="131">
        <f t="shared" si="75"/>
        <v>2.9747274857938844</v>
      </c>
      <c r="AG267" s="131">
        <f t="shared" si="73"/>
        <v>4.0906796602047164</v>
      </c>
      <c r="AH267" s="105"/>
      <c r="AM267" s="103">
        <v>1</v>
      </c>
      <c r="AN267" s="105">
        <f>+AG267*AM267</f>
        <v>4.0906796602047164</v>
      </c>
    </row>
    <row r="268" spans="1:40" outlineLevel="1" x14ac:dyDescent="0.25">
      <c r="A268" s="103" t="str">
        <f t="shared" si="68"/>
        <v>MURREYSMULTI-FAMILYM6YD1W</v>
      </c>
      <c r="B268" s="103" t="s">
        <v>553</v>
      </c>
      <c r="C268" s="103" t="s">
        <v>554</v>
      </c>
      <c r="D268" s="127">
        <v>582.29999999999995</v>
      </c>
      <c r="E268" s="127">
        <v>624.54</v>
      </c>
      <c r="F268" s="127">
        <v>636.73</v>
      </c>
      <c r="G268" s="128">
        <v>30</v>
      </c>
      <c r="H268" s="129">
        <v>20839.169999999998</v>
      </c>
      <c r="I268" s="129">
        <v>20839.169999999998</v>
      </c>
      <c r="J268" s="129">
        <v>21012.089999999997</v>
      </c>
      <c r="K268" s="129">
        <v>21012.089999999997</v>
      </c>
      <c r="L268" s="129">
        <v>21012.089999999997</v>
      </c>
      <c r="M268" s="129">
        <v>21012.089999999997</v>
      </c>
      <c r="N268" s="129">
        <v>21171.269999999997</v>
      </c>
      <c r="O268" s="129">
        <v>21967.199999999997</v>
      </c>
      <c r="P268" s="129">
        <v>22285.550000000003</v>
      </c>
      <c r="Q268" s="129">
        <v>20839.169999999998</v>
      </c>
      <c r="R268" s="129">
        <v>20839.169999999998</v>
      </c>
      <c r="S268" s="129">
        <v>20839.169999999998</v>
      </c>
      <c r="T268" s="130">
        <f t="shared" si="69"/>
        <v>253668.22999999992</v>
      </c>
      <c r="U268" s="131">
        <f t="shared" si="70"/>
        <v>35.787686759402369</v>
      </c>
      <c r="V268" s="131">
        <f t="shared" si="71"/>
        <v>33.367230281487174</v>
      </c>
      <c r="W268" s="131">
        <f t="shared" si="76"/>
        <v>32.999999999999993</v>
      </c>
      <c r="X268" s="131">
        <f t="shared" si="76"/>
        <v>32.999999999999993</v>
      </c>
      <c r="Y268" s="131">
        <f t="shared" si="76"/>
        <v>32.999999999999993</v>
      </c>
      <c r="Z268" s="131">
        <f t="shared" si="76"/>
        <v>32.999999999999993</v>
      </c>
      <c r="AA268" s="131">
        <f t="shared" si="76"/>
        <v>33.249996073688997</v>
      </c>
      <c r="AB268" s="131">
        <f t="shared" si="75"/>
        <v>34.500023557865966</v>
      </c>
      <c r="AC268" s="131">
        <f t="shared" si="75"/>
        <v>35.000000000000007</v>
      </c>
      <c r="AD268" s="131">
        <f t="shared" si="75"/>
        <v>32.728424921081142</v>
      </c>
      <c r="AE268" s="131">
        <f t="shared" si="75"/>
        <v>32.728424921081142</v>
      </c>
      <c r="AF268" s="131">
        <f t="shared" si="75"/>
        <v>32.728424921081142</v>
      </c>
      <c r="AG268" s="131">
        <f t="shared" si="73"/>
        <v>33.507517619640652</v>
      </c>
      <c r="AH268" s="105"/>
      <c r="AM268" s="103">
        <v>1</v>
      </c>
      <c r="AN268" s="105">
        <f>+AG268*AM268</f>
        <v>33.507517619640652</v>
      </c>
    </row>
    <row r="269" spans="1:40" outlineLevel="1" x14ac:dyDescent="0.25">
      <c r="A269" s="103" t="str">
        <f t="shared" si="68"/>
        <v>MURREYSMULTI-FAMILYM6YD2W</v>
      </c>
      <c r="B269" s="103" t="s">
        <v>555</v>
      </c>
      <c r="C269" s="103" t="s">
        <v>556</v>
      </c>
      <c r="D269" s="127">
        <v>1164.5999999999999</v>
      </c>
      <c r="E269" s="127">
        <v>1249.08</v>
      </c>
      <c r="F269" s="127">
        <v>1273.45</v>
      </c>
      <c r="G269" s="128">
        <v>30</v>
      </c>
      <c r="H269" s="129">
        <v>32837.22</v>
      </c>
      <c r="I269" s="129">
        <v>32837.22</v>
      </c>
      <c r="J269" s="129">
        <v>33109.699999999997</v>
      </c>
      <c r="K269" s="129">
        <v>30562.799999999999</v>
      </c>
      <c r="L269" s="129">
        <v>30562.799999999999</v>
      </c>
      <c r="M269" s="129">
        <v>31836.249999999996</v>
      </c>
      <c r="N269" s="129">
        <v>31836.249999999996</v>
      </c>
      <c r="O269" s="129">
        <v>31836.249999999996</v>
      </c>
      <c r="P269" s="129">
        <v>31836.249999999996</v>
      </c>
      <c r="Q269" s="129">
        <v>34100.19</v>
      </c>
      <c r="R269" s="129">
        <v>33100.339999999997</v>
      </c>
      <c r="S269" s="129">
        <v>32837.22</v>
      </c>
      <c r="T269" s="130">
        <f t="shared" si="69"/>
        <v>387292.49</v>
      </c>
      <c r="U269" s="131">
        <f t="shared" si="70"/>
        <v>28.196136012364764</v>
      </c>
      <c r="V269" s="131">
        <f t="shared" si="71"/>
        <v>26.289124795849748</v>
      </c>
      <c r="W269" s="131">
        <f t="shared" si="76"/>
        <v>25.999999999999996</v>
      </c>
      <c r="X269" s="131">
        <f t="shared" si="76"/>
        <v>24</v>
      </c>
      <c r="Y269" s="131">
        <f t="shared" si="76"/>
        <v>24</v>
      </c>
      <c r="Z269" s="131">
        <f t="shared" si="76"/>
        <v>24.999999999999996</v>
      </c>
      <c r="AA269" s="131">
        <f t="shared" si="76"/>
        <v>24.999999999999996</v>
      </c>
      <c r="AB269" s="131">
        <f t="shared" si="75"/>
        <v>24.999999999999996</v>
      </c>
      <c r="AC269" s="131">
        <f t="shared" si="75"/>
        <v>24.999999999999996</v>
      </c>
      <c r="AD269" s="131">
        <f t="shared" si="75"/>
        <v>26.777800463308335</v>
      </c>
      <c r="AE269" s="131">
        <f t="shared" si="75"/>
        <v>25.992649888099255</v>
      </c>
      <c r="AF269" s="131">
        <f t="shared" si="75"/>
        <v>25.786030075778399</v>
      </c>
      <c r="AG269" s="131">
        <f t="shared" si="73"/>
        <v>25.586811769616705</v>
      </c>
      <c r="AH269" s="105"/>
      <c r="AM269" s="103">
        <v>1</v>
      </c>
      <c r="AN269" s="105">
        <f>+AG269*AM269</f>
        <v>25.586811769616705</v>
      </c>
    </row>
    <row r="270" spans="1:40" outlineLevel="1" x14ac:dyDescent="0.25">
      <c r="A270" s="103" t="str">
        <f t="shared" si="68"/>
        <v>MURREYSMULTI-FAMILYM6YD3W</v>
      </c>
      <c r="B270" s="103" t="s">
        <v>557</v>
      </c>
      <c r="C270" s="103" t="s">
        <v>558</v>
      </c>
      <c r="D270" s="127">
        <v>1746.9</v>
      </c>
      <c r="E270" s="127">
        <v>1873.61</v>
      </c>
      <c r="F270" s="127">
        <v>1910.18</v>
      </c>
      <c r="G270" s="128">
        <v>30</v>
      </c>
      <c r="H270" s="129">
        <v>13261.220000000001</v>
      </c>
      <c r="I270" s="129">
        <v>12787.61</v>
      </c>
      <c r="J270" s="129">
        <v>11461.08</v>
      </c>
      <c r="K270" s="129">
        <v>11461.08</v>
      </c>
      <c r="L270" s="129">
        <v>11461.08</v>
      </c>
      <c r="M270" s="129">
        <v>11461.08</v>
      </c>
      <c r="N270" s="129">
        <v>11461.08</v>
      </c>
      <c r="O270" s="129">
        <v>11461.08</v>
      </c>
      <c r="P270" s="129">
        <v>10346.810000000001</v>
      </c>
      <c r="Q270" s="129">
        <v>13261.220000000001</v>
      </c>
      <c r="R270" s="129">
        <v>13261.220000000001</v>
      </c>
      <c r="S270" s="129">
        <v>13261.220000000001</v>
      </c>
      <c r="T270" s="130">
        <f t="shared" si="69"/>
        <v>144945.78</v>
      </c>
      <c r="U270" s="131">
        <f t="shared" si="70"/>
        <v>7.5912874234358005</v>
      </c>
      <c r="V270" s="131">
        <f t="shared" si="71"/>
        <v>6.825118354406734</v>
      </c>
      <c r="W270" s="131">
        <f t="shared" si="76"/>
        <v>6</v>
      </c>
      <c r="X270" s="131">
        <f t="shared" si="76"/>
        <v>6</v>
      </c>
      <c r="Y270" s="131">
        <f t="shared" si="76"/>
        <v>6</v>
      </c>
      <c r="Z270" s="131">
        <f t="shared" si="76"/>
        <v>6</v>
      </c>
      <c r="AA270" s="131">
        <f t="shared" si="76"/>
        <v>6</v>
      </c>
      <c r="AB270" s="131">
        <f t="shared" si="75"/>
        <v>6</v>
      </c>
      <c r="AC270" s="131">
        <f t="shared" si="75"/>
        <v>5.4166675391847896</v>
      </c>
      <c r="AD270" s="131">
        <f t="shared" si="75"/>
        <v>6.9423928634997756</v>
      </c>
      <c r="AE270" s="131">
        <f t="shared" si="75"/>
        <v>6.9423928634997756</v>
      </c>
      <c r="AF270" s="131">
        <f t="shared" si="75"/>
        <v>6.9423928634997756</v>
      </c>
      <c r="AG270" s="131">
        <f t="shared" si="73"/>
        <v>6.3883543256272217</v>
      </c>
      <c r="AH270" s="105"/>
      <c r="AM270" s="103">
        <v>1</v>
      </c>
      <c r="AN270" s="105">
        <f>+AG270*AM270</f>
        <v>6.3883543256272217</v>
      </c>
    </row>
    <row r="271" spans="1:40" outlineLevel="1" x14ac:dyDescent="0.25">
      <c r="A271" s="103" t="str">
        <f t="shared" si="68"/>
        <v>MURREYSMULTI-FAMILYM6YD4W</v>
      </c>
      <c r="B271" s="103" t="s">
        <v>559</v>
      </c>
      <c r="C271" s="103" t="s">
        <v>560</v>
      </c>
      <c r="D271" s="127">
        <v>2329.19</v>
      </c>
      <c r="E271" s="127">
        <v>2498.15</v>
      </c>
      <c r="F271" s="127">
        <v>2546.91</v>
      </c>
      <c r="G271" s="128">
        <v>30</v>
      </c>
      <c r="H271" s="129">
        <v>0</v>
      </c>
      <c r="I271" s="129">
        <v>445.76</v>
      </c>
      <c r="J271" s="129">
        <v>2546.91</v>
      </c>
      <c r="K271" s="129">
        <v>2546.91</v>
      </c>
      <c r="L271" s="129">
        <v>2546.91</v>
      </c>
      <c r="M271" s="129">
        <v>2546.91</v>
      </c>
      <c r="N271" s="129">
        <v>2546.91</v>
      </c>
      <c r="O271" s="129">
        <v>2546.91</v>
      </c>
      <c r="P271" s="129">
        <v>2546.91</v>
      </c>
      <c r="Q271" s="129">
        <v>0</v>
      </c>
      <c r="R271" s="129">
        <v>0</v>
      </c>
      <c r="S271" s="129">
        <v>0</v>
      </c>
      <c r="T271" s="130">
        <f t="shared" ref="T271" si="77">+SUM(H271:S271)</f>
        <v>18274.129999999997</v>
      </c>
      <c r="U271" s="131">
        <f t="shared" si="70"/>
        <v>0</v>
      </c>
      <c r="V271" s="131">
        <f t="shared" si="71"/>
        <v>0.17843604267157695</v>
      </c>
      <c r="W271" s="131">
        <f t="shared" si="76"/>
        <v>1</v>
      </c>
      <c r="X271" s="131">
        <f t="shared" si="76"/>
        <v>1</v>
      </c>
      <c r="Y271" s="131">
        <f t="shared" si="76"/>
        <v>1</v>
      </c>
      <c r="Z271" s="131">
        <f t="shared" si="76"/>
        <v>1</v>
      </c>
      <c r="AA271" s="131">
        <f t="shared" si="76"/>
        <v>1</v>
      </c>
      <c r="AB271" s="131">
        <f t="shared" si="75"/>
        <v>1</v>
      </c>
      <c r="AC271" s="131">
        <f t="shared" si="75"/>
        <v>1</v>
      </c>
      <c r="AD271" s="131">
        <f t="shared" si="75"/>
        <v>0</v>
      </c>
      <c r="AE271" s="131">
        <f t="shared" si="75"/>
        <v>0</v>
      </c>
      <c r="AF271" s="131">
        <f t="shared" si="75"/>
        <v>0</v>
      </c>
      <c r="AG271" s="131">
        <f t="shared" si="73"/>
        <v>0.59820300355596479</v>
      </c>
      <c r="AH271" s="143"/>
      <c r="AN271" s="105">
        <f>+AG271*AM271</f>
        <v>0</v>
      </c>
    </row>
    <row r="272" spans="1:40" x14ac:dyDescent="0.25">
      <c r="Q272" s="129">
        <v>0</v>
      </c>
      <c r="R272" s="129">
        <v>0</v>
      </c>
      <c r="S272" s="129">
        <v>0</v>
      </c>
      <c r="AN272" s="105">
        <f>+AG272*AM272</f>
        <v>0</v>
      </c>
    </row>
    <row r="273" spans="1:40" outlineLevel="1" x14ac:dyDescent="0.25">
      <c r="A273" s="103" t="str">
        <f t="shared" si="68"/>
        <v>MURREYSMULTI-FAMILYM1YDEX</v>
      </c>
      <c r="B273" s="103" t="s">
        <v>561</v>
      </c>
      <c r="C273" s="103" t="s">
        <v>562</v>
      </c>
      <c r="D273" s="127">
        <v>30.63</v>
      </c>
      <c r="E273" s="127">
        <v>32.43</v>
      </c>
      <c r="F273" s="127">
        <v>33.020000000000003</v>
      </c>
      <c r="G273" s="128">
        <v>30</v>
      </c>
      <c r="H273" s="129">
        <v>0</v>
      </c>
      <c r="I273" s="129">
        <v>0</v>
      </c>
      <c r="J273" s="129">
        <v>33.020000000000003</v>
      </c>
      <c r="K273" s="129">
        <v>0</v>
      </c>
      <c r="L273" s="129">
        <v>0</v>
      </c>
      <c r="M273" s="129">
        <v>0</v>
      </c>
      <c r="N273" s="129">
        <v>33.020000000000003</v>
      </c>
      <c r="O273" s="129">
        <v>0</v>
      </c>
      <c r="P273" s="129">
        <v>0</v>
      </c>
      <c r="Q273" s="129">
        <v>0</v>
      </c>
      <c r="R273" s="129">
        <v>0</v>
      </c>
      <c r="S273" s="129">
        <v>0</v>
      </c>
      <c r="T273" s="130">
        <f t="shared" ref="T273:T278" si="78">+SUM(H273:S273)</f>
        <v>66.040000000000006</v>
      </c>
      <c r="U273" s="105">
        <f t="shared" si="70"/>
        <v>0</v>
      </c>
      <c r="V273" s="105">
        <f t="shared" si="71"/>
        <v>0</v>
      </c>
      <c r="W273" s="105">
        <f t="shared" si="76"/>
        <v>1</v>
      </c>
      <c r="X273" s="105">
        <f t="shared" si="76"/>
        <v>0</v>
      </c>
      <c r="Y273" s="105">
        <f t="shared" si="76"/>
        <v>0</v>
      </c>
      <c r="Z273" s="105">
        <f t="shared" si="76"/>
        <v>0</v>
      </c>
      <c r="AA273" s="105">
        <f t="shared" si="76"/>
        <v>1</v>
      </c>
      <c r="AB273" s="105">
        <f t="shared" si="76"/>
        <v>0</v>
      </c>
      <c r="AC273" s="105">
        <f t="shared" si="76"/>
        <v>0</v>
      </c>
      <c r="AD273" s="105">
        <f t="shared" si="76"/>
        <v>0</v>
      </c>
      <c r="AE273" s="105">
        <f t="shared" si="76"/>
        <v>0</v>
      </c>
      <c r="AF273" s="105">
        <f t="shared" si="76"/>
        <v>0</v>
      </c>
      <c r="AG273" s="105">
        <f t="shared" si="73"/>
        <v>0.16666666666666666</v>
      </c>
      <c r="AH273" s="105"/>
      <c r="AM273" s="103">
        <v>1</v>
      </c>
      <c r="AN273" s="105">
        <f>+AG273*AM273</f>
        <v>0.16666666666666666</v>
      </c>
    </row>
    <row r="274" spans="1:40" outlineLevel="1" x14ac:dyDescent="0.25">
      <c r="A274" s="103" t="str">
        <f t="shared" si="68"/>
        <v>MURREYSMULTI-FAMILYM1.5YDEX</v>
      </c>
      <c r="B274" s="103" t="s">
        <v>563</v>
      </c>
      <c r="C274" s="103" t="s">
        <v>564</v>
      </c>
      <c r="D274" s="127">
        <v>42.11</v>
      </c>
      <c r="E274" s="127">
        <v>44.72</v>
      </c>
      <c r="F274" s="127">
        <v>45.56</v>
      </c>
      <c r="G274" s="128">
        <v>30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0</v>
      </c>
      <c r="N274" s="129">
        <v>0</v>
      </c>
      <c r="O274" s="129">
        <v>0</v>
      </c>
      <c r="P274" s="129">
        <v>0</v>
      </c>
      <c r="Q274" s="129">
        <v>0</v>
      </c>
      <c r="R274" s="129">
        <v>0</v>
      </c>
      <c r="S274" s="129">
        <v>0</v>
      </c>
      <c r="T274" s="130">
        <f t="shared" si="78"/>
        <v>0</v>
      </c>
      <c r="U274" s="105">
        <f t="shared" si="70"/>
        <v>0</v>
      </c>
      <c r="V274" s="105">
        <f t="shared" si="71"/>
        <v>0</v>
      </c>
      <c r="W274" s="105">
        <f t="shared" si="76"/>
        <v>0</v>
      </c>
      <c r="X274" s="105">
        <f t="shared" si="76"/>
        <v>0</v>
      </c>
      <c r="Y274" s="105">
        <f t="shared" si="76"/>
        <v>0</v>
      </c>
      <c r="Z274" s="105">
        <f t="shared" si="76"/>
        <v>0</v>
      </c>
      <c r="AA274" s="105">
        <f t="shared" si="76"/>
        <v>0</v>
      </c>
      <c r="AB274" s="105">
        <f t="shared" si="76"/>
        <v>0</v>
      </c>
      <c r="AC274" s="105">
        <f t="shared" si="76"/>
        <v>0</v>
      </c>
      <c r="AD274" s="105">
        <f t="shared" si="76"/>
        <v>0</v>
      </c>
      <c r="AE274" s="105">
        <f t="shared" si="76"/>
        <v>0</v>
      </c>
      <c r="AF274" s="105">
        <f t="shared" si="76"/>
        <v>0</v>
      </c>
      <c r="AG274" s="105">
        <f t="shared" si="73"/>
        <v>0</v>
      </c>
      <c r="AH274" s="105"/>
      <c r="AM274" s="103">
        <v>1</v>
      </c>
      <c r="AN274" s="105">
        <f>+AG274*AM274</f>
        <v>0</v>
      </c>
    </row>
    <row r="275" spans="1:40" outlineLevel="1" x14ac:dyDescent="0.25">
      <c r="A275" s="103" t="str">
        <f t="shared" si="68"/>
        <v>MURREYSMULTI-FAMILYM2YDEX</v>
      </c>
      <c r="B275" s="103" t="s">
        <v>565</v>
      </c>
      <c r="C275" s="103" t="s">
        <v>566</v>
      </c>
      <c r="D275" s="127">
        <v>52.57</v>
      </c>
      <c r="E275" s="127">
        <v>55.98</v>
      </c>
      <c r="F275" s="127">
        <v>57.06</v>
      </c>
      <c r="G275" s="128">
        <v>30</v>
      </c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0</v>
      </c>
      <c r="Q275" s="129">
        <v>0</v>
      </c>
      <c r="R275" s="129">
        <v>0</v>
      </c>
      <c r="S275" s="129">
        <v>0</v>
      </c>
      <c r="T275" s="130">
        <f t="shared" si="78"/>
        <v>0</v>
      </c>
      <c r="U275" s="105">
        <f t="shared" si="70"/>
        <v>0</v>
      </c>
      <c r="V275" s="105">
        <f t="shared" si="71"/>
        <v>0</v>
      </c>
      <c r="W275" s="105">
        <f t="shared" si="76"/>
        <v>0</v>
      </c>
      <c r="X275" s="105">
        <f t="shared" si="76"/>
        <v>0</v>
      </c>
      <c r="Y275" s="105">
        <f t="shared" si="76"/>
        <v>0</v>
      </c>
      <c r="Z275" s="105">
        <f t="shared" si="76"/>
        <v>0</v>
      </c>
      <c r="AA275" s="105">
        <f t="shared" si="76"/>
        <v>0</v>
      </c>
      <c r="AB275" s="105">
        <f t="shared" si="76"/>
        <v>0</v>
      </c>
      <c r="AC275" s="105">
        <f t="shared" si="76"/>
        <v>0</v>
      </c>
      <c r="AD275" s="105">
        <f t="shared" si="76"/>
        <v>0</v>
      </c>
      <c r="AE275" s="105">
        <f t="shared" si="76"/>
        <v>0</v>
      </c>
      <c r="AF275" s="105">
        <f t="shared" si="76"/>
        <v>0</v>
      </c>
      <c r="AG275" s="105">
        <f t="shared" si="73"/>
        <v>0</v>
      </c>
      <c r="AH275" s="105"/>
      <c r="AM275" s="103">
        <v>1</v>
      </c>
      <c r="AN275" s="105">
        <f>+AG275*AM275</f>
        <v>0</v>
      </c>
    </row>
    <row r="276" spans="1:40" outlineLevel="1" x14ac:dyDescent="0.25">
      <c r="A276" s="103" t="str">
        <f t="shared" si="68"/>
        <v>MURREYSMULTI-FAMILYM4YDEX</v>
      </c>
      <c r="B276" s="103" t="s">
        <v>567</v>
      </c>
      <c r="C276" s="103" t="s">
        <v>568</v>
      </c>
      <c r="D276" s="127">
        <v>97.95</v>
      </c>
      <c r="E276" s="127">
        <v>104.62</v>
      </c>
      <c r="F276" s="127">
        <v>106.67</v>
      </c>
      <c r="G276" s="128">
        <v>30</v>
      </c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29">
        <v>0</v>
      </c>
      <c r="N276" s="129">
        <v>106.67</v>
      </c>
      <c r="O276" s="129">
        <v>0</v>
      </c>
      <c r="P276" s="129">
        <v>0</v>
      </c>
      <c r="Q276" s="129">
        <v>0</v>
      </c>
      <c r="R276" s="129">
        <v>0</v>
      </c>
      <c r="S276" s="129">
        <v>0</v>
      </c>
      <c r="T276" s="130">
        <f t="shared" si="78"/>
        <v>106.67</v>
      </c>
      <c r="U276" s="105">
        <f t="shared" si="70"/>
        <v>0</v>
      </c>
      <c r="V276" s="105">
        <f t="shared" si="71"/>
        <v>0</v>
      </c>
      <c r="W276" s="105">
        <f t="shared" si="76"/>
        <v>0</v>
      </c>
      <c r="X276" s="105">
        <f t="shared" si="76"/>
        <v>0</v>
      </c>
      <c r="Y276" s="105">
        <f t="shared" si="76"/>
        <v>0</v>
      </c>
      <c r="Z276" s="105">
        <f t="shared" si="76"/>
        <v>0</v>
      </c>
      <c r="AA276" s="105">
        <f t="shared" si="76"/>
        <v>1</v>
      </c>
      <c r="AB276" s="105">
        <f t="shared" si="76"/>
        <v>0</v>
      </c>
      <c r="AC276" s="105">
        <f t="shared" si="76"/>
        <v>0</v>
      </c>
      <c r="AD276" s="105">
        <f t="shared" si="76"/>
        <v>0</v>
      </c>
      <c r="AE276" s="105">
        <f t="shared" si="76"/>
        <v>0</v>
      </c>
      <c r="AF276" s="105">
        <f t="shared" si="76"/>
        <v>0</v>
      </c>
      <c r="AG276" s="105">
        <f t="shared" si="73"/>
        <v>8.3333333333333329E-2</v>
      </c>
      <c r="AH276" s="105"/>
      <c r="AM276" s="103">
        <v>1</v>
      </c>
      <c r="AN276" s="105">
        <f>+AG276*AM276</f>
        <v>8.3333333333333329E-2</v>
      </c>
    </row>
    <row r="277" spans="1:40" outlineLevel="1" x14ac:dyDescent="0.25">
      <c r="A277" s="103" t="str">
        <f t="shared" si="68"/>
        <v>MURREYSMULTI-FAMILYM6YDEX</v>
      </c>
      <c r="B277" s="103" t="s">
        <v>569</v>
      </c>
      <c r="C277" s="103" t="s">
        <v>570</v>
      </c>
      <c r="D277" s="127">
        <v>136.68</v>
      </c>
      <c r="E277" s="127">
        <v>146.47999999999999</v>
      </c>
      <c r="F277" s="127">
        <v>149.29</v>
      </c>
      <c r="G277" s="128">
        <v>30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29">
        <v>0</v>
      </c>
      <c r="S277" s="129">
        <v>0</v>
      </c>
      <c r="T277" s="130">
        <f t="shared" si="78"/>
        <v>0</v>
      </c>
      <c r="U277" s="105">
        <f t="shared" si="70"/>
        <v>0</v>
      </c>
      <c r="V277" s="105">
        <f t="shared" si="71"/>
        <v>0</v>
      </c>
      <c r="W277" s="105">
        <f t="shared" si="76"/>
        <v>0</v>
      </c>
      <c r="X277" s="105">
        <f t="shared" si="76"/>
        <v>0</v>
      </c>
      <c r="Y277" s="105">
        <f t="shared" si="76"/>
        <v>0</v>
      </c>
      <c r="Z277" s="105">
        <f t="shared" si="76"/>
        <v>0</v>
      </c>
      <c r="AA277" s="105">
        <f t="shared" si="76"/>
        <v>0</v>
      </c>
      <c r="AB277" s="105">
        <f t="shared" si="76"/>
        <v>0</v>
      </c>
      <c r="AC277" s="105">
        <f t="shared" si="76"/>
        <v>0</v>
      </c>
      <c r="AD277" s="105">
        <f t="shared" si="76"/>
        <v>0</v>
      </c>
      <c r="AE277" s="105">
        <f t="shared" si="76"/>
        <v>0</v>
      </c>
      <c r="AF277" s="105">
        <f t="shared" si="76"/>
        <v>0</v>
      </c>
      <c r="AG277" s="105">
        <f t="shared" si="73"/>
        <v>0</v>
      </c>
      <c r="AH277" s="105"/>
      <c r="AM277" s="103">
        <v>1</v>
      </c>
      <c r="AN277" s="105">
        <f>+AG277*AM277</f>
        <v>0</v>
      </c>
    </row>
    <row r="278" spans="1:40" outlineLevel="1" x14ac:dyDescent="0.25">
      <c r="A278" s="103" t="str">
        <f t="shared" si="68"/>
        <v>MURREYSMULTI-FAMILYMIMPCN</v>
      </c>
      <c r="B278" s="103" t="s">
        <v>571</v>
      </c>
      <c r="C278" s="103" t="s">
        <v>572</v>
      </c>
      <c r="D278" s="127">
        <v>0</v>
      </c>
      <c r="E278" s="127">
        <v>0</v>
      </c>
      <c r="F278" s="127">
        <v>0</v>
      </c>
      <c r="G278" s="128"/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29">
        <v>0</v>
      </c>
      <c r="S278" s="129">
        <v>0</v>
      </c>
      <c r="T278" s="130">
        <f t="shared" si="78"/>
        <v>0</v>
      </c>
      <c r="U278" s="105">
        <f t="shared" si="70"/>
        <v>0</v>
      </c>
      <c r="V278" s="105">
        <f t="shared" si="71"/>
        <v>0</v>
      </c>
      <c r="W278" s="105">
        <f t="shared" si="76"/>
        <v>0</v>
      </c>
      <c r="X278" s="105">
        <f t="shared" si="76"/>
        <v>0</v>
      </c>
      <c r="Y278" s="105">
        <f t="shared" si="76"/>
        <v>0</v>
      </c>
      <c r="Z278" s="105">
        <f t="shared" si="76"/>
        <v>0</v>
      </c>
      <c r="AA278" s="105">
        <f t="shared" si="76"/>
        <v>0</v>
      </c>
      <c r="AB278" s="105">
        <f t="shared" si="76"/>
        <v>0</v>
      </c>
      <c r="AC278" s="105">
        <f t="shared" si="76"/>
        <v>0</v>
      </c>
      <c r="AD278" s="105">
        <f t="shared" si="76"/>
        <v>0</v>
      </c>
      <c r="AE278" s="105">
        <f t="shared" si="76"/>
        <v>0</v>
      </c>
      <c r="AF278" s="105">
        <f t="shared" si="76"/>
        <v>0</v>
      </c>
      <c r="AG278" s="105">
        <f t="shared" si="73"/>
        <v>0</v>
      </c>
      <c r="AH278" s="105"/>
      <c r="AM278" s="103">
        <v>1</v>
      </c>
      <c r="AN278" s="105">
        <f>+AG278*AM278</f>
        <v>0</v>
      </c>
    </row>
    <row r="279" spans="1:40" outlineLevel="1" x14ac:dyDescent="0.25">
      <c r="A279" s="103" t="str">
        <f t="shared" si="68"/>
        <v>MURREYSMULTI-FAMILYMCONNECT</v>
      </c>
      <c r="B279" s="103" t="s">
        <v>573</v>
      </c>
      <c r="C279" s="103" t="s">
        <v>574</v>
      </c>
      <c r="D279" s="127">
        <v>0</v>
      </c>
      <c r="E279" s="127">
        <v>0</v>
      </c>
      <c r="F279" s="127">
        <v>0</v>
      </c>
      <c r="G279" s="128"/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29">
        <v>0</v>
      </c>
      <c r="S279" s="129">
        <v>0</v>
      </c>
      <c r="T279" s="130">
        <f t="shared" si="69"/>
        <v>0</v>
      </c>
      <c r="U279" s="105">
        <f t="shared" si="70"/>
        <v>0</v>
      </c>
      <c r="V279" s="105">
        <f t="shared" si="71"/>
        <v>0</v>
      </c>
      <c r="W279" s="105">
        <f t="shared" si="76"/>
        <v>0</v>
      </c>
      <c r="X279" s="105">
        <f t="shared" si="76"/>
        <v>0</v>
      </c>
      <c r="Y279" s="105">
        <f t="shared" si="76"/>
        <v>0</v>
      </c>
      <c r="Z279" s="105">
        <f t="shared" si="76"/>
        <v>0</v>
      </c>
      <c r="AA279" s="105">
        <f t="shared" si="76"/>
        <v>0</v>
      </c>
      <c r="AB279" s="105">
        <f t="shared" si="76"/>
        <v>0</v>
      </c>
      <c r="AC279" s="105">
        <f t="shared" si="76"/>
        <v>0</v>
      </c>
      <c r="AD279" s="105">
        <f t="shared" si="76"/>
        <v>0</v>
      </c>
      <c r="AE279" s="105">
        <f t="shared" si="76"/>
        <v>0</v>
      </c>
      <c r="AF279" s="105">
        <f t="shared" si="76"/>
        <v>0</v>
      </c>
      <c r="AG279" s="105">
        <f t="shared" si="73"/>
        <v>0</v>
      </c>
      <c r="AH279" s="105"/>
      <c r="AN279" s="105">
        <f>+AG279*AM279</f>
        <v>0</v>
      </c>
    </row>
    <row r="280" spans="1:40" outlineLevel="1" x14ac:dyDescent="0.25">
      <c r="A280" s="103" t="str">
        <f t="shared" si="68"/>
        <v>MURREYSMULTI-FAMILYMRENT90</v>
      </c>
      <c r="B280" s="103" t="s">
        <v>575</v>
      </c>
      <c r="C280" s="103" t="s">
        <v>576</v>
      </c>
      <c r="D280" s="127">
        <v>4.4400000000000004</v>
      </c>
      <c r="E280" s="127">
        <v>4.53</v>
      </c>
      <c r="F280" s="127">
        <v>4.53</v>
      </c>
      <c r="G280" s="128">
        <v>32</v>
      </c>
      <c r="H280" s="129">
        <v>194.79</v>
      </c>
      <c r="I280" s="129">
        <v>194.79</v>
      </c>
      <c r="J280" s="129">
        <v>194.79</v>
      </c>
      <c r="K280" s="129">
        <v>194.79</v>
      </c>
      <c r="L280" s="129">
        <v>194.79</v>
      </c>
      <c r="M280" s="129">
        <v>194.79</v>
      </c>
      <c r="N280" s="129">
        <v>194.79</v>
      </c>
      <c r="O280" s="129">
        <v>194.79</v>
      </c>
      <c r="P280" s="129">
        <v>194.79</v>
      </c>
      <c r="Q280" s="129">
        <v>194.79</v>
      </c>
      <c r="R280" s="129">
        <v>194.79</v>
      </c>
      <c r="S280" s="129">
        <v>194.79</v>
      </c>
      <c r="T280" s="130">
        <f t="shared" si="69"/>
        <v>2337.48</v>
      </c>
      <c r="U280" s="105">
        <f t="shared" si="70"/>
        <v>43.871621621621614</v>
      </c>
      <c r="V280" s="105">
        <f t="shared" si="71"/>
        <v>42.999999999999993</v>
      </c>
      <c r="W280" s="105">
        <f t="shared" si="76"/>
        <v>42.999999999999993</v>
      </c>
      <c r="X280" s="105">
        <f t="shared" si="76"/>
        <v>42.999999999999993</v>
      </c>
      <c r="Y280" s="105">
        <f t="shared" si="76"/>
        <v>42.999999999999993</v>
      </c>
      <c r="Z280" s="105">
        <f t="shared" si="76"/>
        <v>42.999999999999993</v>
      </c>
      <c r="AA280" s="105">
        <f t="shared" si="76"/>
        <v>42.999999999999993</v>
      </c>
      <c r="AB280" s="105">
        <f t="shared" si="76"/>
        <v>42.999999999999993</v>
      </c>
      <c r="AC280" s="105">
        <f t="shared" si="76"/>
        <v>42.999999999999993</v>
      </c>
      <c r="AD280" s="105">
        <f t="shared" si="76"/>
        <v>42.999999999999993</v>
      </c>
      <c r="AE280" s="105">
        <f t="shared" si="76"/>
        <v>42.999999999999993</v>
      </c>
      <c r="AF280" s="105">
        <f t="shared" si="76"/>
        <v>42.999999999999993</v>
      </c>
      <c r="AG280" s="105">
        <f t="shared" si="73"/>
        <v>43.07263513513513</v>
      </c>
      <c r="AH280" s="105"/>
      <c r="AN280" s="105">
        <f>+AG280*AM280</f>
        <v>0</v>
      </c>
    </row>
    <row r="281" spans="1:40" outlineLevel="1" x14ac:dyDescent="0.25">
      <c r="A281" s="103" t="str">
        <f t="shared" si="68"/>
        <v>MURREYSMULTI-FAMILYMROLL</v>
      </c>
      <c r="B281" s="103" t="s">
        <v>577</v>
      </c>
      <c r="C281" s="103" t="s">
        <v>578</v>
      </c>
      <c r="D281" s="127">
        <v>17.059999999999999</v>
      </c>
      <c r="E281" s="127">
        <v>17.41</v>
      </c>
      <c r="F281" s="127">
        <v>17.41</v>
      </c>
      <c r="G281" s="128">
        <v>37</v>
      </c>
      <c r="H281" s="129">
        <v>1191.7</v>
      </c>
      <c r="I281" s="129">
        <v>1152.53</v>
      </c>
      <c r="J281" s="129">
        <v>1169.94</v>
      </c>
      <c r="K281" s="129">
        <v>1174.29</v>
      </c>
      <c r="L281" s="129">
        <v>1174.29</v>
      </c>
      <c r="M281" s="129">
        <v>1174.29</v>
      </c>
      <c r="N281" s="129">
        <v>1174.29</v>
      </c>
      <c r="O281" s="129">
        <v>1174.29</v>
      </c>
      <c r="P281" s="129">
        <v>1174.29</v>
      </c>
      <c r="Q281" s="129">
        <v>1174.29</v>
      </c>
      <c r="R281" s="129">
        <v>1169.94</v>
      </c>
      <c r="S281" s="129">
        <v>1174.29</v>
      </c>
      <c r="T281" s="130">
        <f t="shared" si="69"/>
        <v>14078.43</v>
      </c>
      <c r="U281" s="105">
        <f t="shared" si="70"/>
        <v>69.853458382180548</v>
      </c>
      <c r="V281" s="105">
        <f t="shared" si="71"/>
        <v>66.199310740953479</v>
      </c>
      <c r="W281" s="105">
        <f t="shared" si="76"/>
        <v>67.199310740953479</v>
      </c>
      <c r="X281" s="105">
        <f t="shared" si="76"/>
        <v>67.449167145318782</v>
      </c>
      <c r="Y281" s="105">
        <f t="shared" si="76"/>
        <v>67.449167145318782</v>
      </c>
      <c r="Z281" s="105">
        <f t="shared" si="76"/>
        <v>67.449167145318782</v>
      </c>
      <c r="AA281" s="105">
        <f t="shared" si="76"/>
        <v>67.449167145318782</v>
      </c>
      <c r="AB281" s="105">
        <f t="shared" si="76"/>
        <v>67.449167145318782</v>
      </c>
      <c r="AC281" s="105">
        <f t="shared" si="76"/>
        <v>67.449167145318782</v>
      </c>
      <c r="AD281" s="105">
        <f t="shared" si="76"/>
        <v>67.449167145318782</v>
      </c>
      <c r="AE281" s="105">
        <f t="shared" si="76"/>
        <v>67.199310740953479</v>
      </c>
      <c r="AF281" s="105">
        <f t="shared" si="76"/>
        <v>67.449167145318782</v>
      </c>
      <c r="AG281" s="105">
        <f t="shared" si="73"/>
        <v>67.503727313965939</v>
      </c>
      <c r="AH281" s="105"/>
      <c r="AN281" s="105">
        <f>+AG281*AM281</f>
        <v>0</v>
      </c>
    </row>
    <row r="282" spans="1:40" outlineLevel="1" x14ac:dyDescent="0.25">
      <c r="A282" s="103" t="str">
        <f t="shared" si="68"/>
        <v>MURREYSMULTI-FAMILYPACKM</v>
      </c>
      <c r="B282" s="103" t="s">
        <v>579</v>
      </c>
      <c r="C282" s="103" t="s">
        <v>580</v>
      </c>
      <c r="D282" s="127">
        <v>5.44</v>
      </c>
      <c r="E282" s="127">
        <v>5.55</v>
      </c>
      <c r="F282" s="127">
        <v>5.55</v>
      </c>
      <c r="G282" s="128">
        <v>37</v>
      </c>
      <c r="H282" s="129">
        <v>38.85</v>
      </c>
      <c r="I282" s="129">
        <v>38.85</v>
      </c>
      <c r="J282" s="129">
        <v>38.85</v>
      </c>
      <c r="K282" s="129">
        <v>38.85</v>
      </c>
      <c r="L282" s="129">
        <v>47.19</v>
      </c>
      <c r="M282" s="129">
        <v>55.5</v>
      </c>
      <c r="N282" s="129">
        <v>66.599999999999994</v>
      </c>
      <c r="O282" s="129">
        <v>66.599999999999994</v>
      </c>
      <c r="P282" s="129">
        <v>61.09</v>
      </c>
      <c r="Q282" s="129">
        <v>38.85</v>
      </c>
      <c r="R282" s="129">
        <v>38.85</v>
      </c>
      <c r="S282" s="129">
        <v>38.85</v>
      </c>
      <c r="T282" s="130">
        <f t="shared" si="69"/>
        <v>568.93000000000018</v>
      </c>
      <c r="U282" s="105">
        <f t="shared" si="70"/>
        <v>7.1415441176470589</v>
      </c>
      <c r="V282" s="105">
        <f t="shared" si="71"/>
        <v>7.0000000000000009</v>
      </c>
      <c r="W282" s="105">
        <f t="shared" si="76"/>
        <v>7.0000000000000009</v>
      </c>
      <c r="X282" s="105">
        <f t="shared" si="76"/>
        <v>7.0000000000000009</v>
      </c>
      <c r="Y282" s="105">
        <f t="shared" si="76"/>
        <v>8.5027027027027025</v>
      </c>
      <c r="Z282" s="105">
        <f t="shared" si="76"/>
        <v>10</v>
      </c>
      <c r="AA282" s="105">
        <f t="shared" si="76"/>
        <v>12</v>
      </c>
      <c r="AB282" s="105">
        <f t="shared" si="76"/>
        <v>12</v>
      </c>
      <c r="AC282" s="105">
        <f t="shared" si="76"/>
        <v>11.007207207207209</v>
      </c>
      <c r="AD282" s="105">
        <f t="shared" si="76"/>
        <v>7.0000000000000009</v>
      </c>
      <c r="AE282" s="105">
        <f t="shared" si="76"/>
        <v>7.0000000000000009</v>
      </c>
      <c r="AF282" s="105">
        <f t="shared" si="76"/>
        <v>7.0000000000000009</v>
      </c>
      <c r="AG282" s="105">
        <f t="shared" si="73"/>
        <v>8.5542878356297489</v>
      </c>
      <c r="AH282" s="105"/>
      <c r="AN282" s="105">
        <f>+AG282*AM282</f>
        <v>0</v>
      </c>
    </row>
    <row r="283" spans="1:40" outlineLevel="1" x14ac:dyDescent="0.25">
      <c r="A283" s="103" t="str">
        <f t="shared" si="68"/>
        <v>MURREYSMULTI-FAMILYADJMF</v>
      </c>
      <c r="B283" s="103" t="s">
        <v>581</v>
      </c>
      <c r="C283" s="103" t="s">
        <v>582</v>
      </c>
      <c r="D283" s="127">
        <v>0</v>
      </c>
      <c r="E283" s="127">
        <v>0</v>
      </c>
      <c r="F283" s="127">
        <v>0</v>
      </c>
      <c r="G283" s="128"/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29">
        <v>0</v>
      </c>
      <c r="S283" s="129">
        <v>0</v>
      </c>
      <c r="T283" s="130">
        <f t="shared" si="69"/>
        <v>0</v>
      </c>
      <c r="U283" s="105">
        <f t="shared" si="70"/>
        <v>0</v>
      </c>
      <c r="V283" s="105">
        <f t="shared" si="71"/>
        <v>0</v>
      </c>
      <c r="W283" s="105">
        <f t="shared" si="76"/>
        <v>0</v>
      </c>
      <c r="X283" s="105">
        <f t="shared" si="76"/>
        <v>0</v>
      </c>
      <c r="Y283" s="105">
        <f t="shared" si="76"/>
        <v>0</v>
      </c>
      <c r="Z283" s="105">
        <f t="shared" si="76"/>
        <v>0</v>
      </c>
      <c r="AA283" s="105">
        <f t="shared" si="76"/>
        <v>0</v>
      </c>
      <c r="AB283" s="105">
        <f t="shared" si="76"/>
        <v>0</v>
      </c>
      <c r="AC283" s="105">
        <f t="shared" si="76"/>
        <v>0</v>
      </c>
      <c r="AD283" s="105">
        <f t="shared" si="76"/>
        <v>0</v>
      </c>
      <c r="AE283" s="105">
        <f t="shared" si="76"/>
        <v>0</v>
      </c>
      <c r="AF283" s="105">
        <f t="shared" si="76"/>
        <v>0</v>
      </c>
      <c r="AG283" s="105">
        <f t="shared" si="73"/>
        <v>0</v>
      </c>
      <c r="AH283" s="105"/>
      <c r="AN283" s="105">
        <f>+AG283*AM283</f>
        <v>0</v>
      </c>
    </row>
    <row r="284" spans="1:40" outlineLevel="1" x14ac:dyDescent="0.25">
      <c r="A284" s="103" t="str">
        <f t="shared" si="68"/>
        <v>MURREYSMULTI-FAMILYDRVNM</v>
      </c>
      <c r="B284" s="103" t="s">
        <v>583</v>
      </c>
      <c r="C284" s="103" t="s">
        <v>584</v>
      </c>
      <c r="D284" s="127">
        <v>5.07</v>
      </c>
      <c r="E284" s="127">
        <v>5.15</v>
      </c>
      <c r="F284" s="127">
        <v>5.15</v>
      </c>
      <c r="G284" s="128">
        <v>21</v>
      </c>
      <c r="H284" s="129">
        <v>113.3</v>
      </c>
      <c r="I284" s="129">
        <v>113.3</v>
      </c>
      <c r="J284" s="129">
        <v>113.3</v>
      </c>
      <c r="K284" s="129">
        <v>113.3</v>
      </c>
      <c r="L284" s="129">
        <v>113.3</v>
      </c>
      <c r="M284" s="129">
        <v>113.3</v>
      </c>
      <c r="N284" s="129">
        <v>113.3</v>
      </c>
      <c r="O284" s="129">
        <v>113.3</v>
      </c>
      <c r="P284" s="129">
        <v>123.6</v>
      </c>
      <c r="Q284" s="129">
        <v>137.42000000000002</v>
      </c>
      <c r="R284" s="129">
        <v>137.42000000000002</v>
      </c>
      <c r="S284" s="129">
        <v>113.3</v>
      </c>
      <c r="T284" s="130">
        <f t="shared" si="69"/>
        <v>1418.1399999999999</v>
      </c>
      <c r="U284" s="105">
        <f t="shared" si="70"/>
        <v>22.34714003944773</v>
      </c>
      <c r="V284" s="105">
        <f t="shared" si="71"/>
        <v>21.999999999999996</v>
      </c>
      <c r="W284" s="105">
        <f t="shared" si="76"/>
        <v>21.999999999999996</v>
      </c>
      <c r="X284" s="105">
        <f t="shared" si="76"/>
        <v>21.999999999999996</v>
      </c>
      <c r="Y284" s="105">
        <f t="shared" si="76"/>
        <v>21.999999999999996</v>
      </c>
      <c r="Z284" s="105">
        <f t="shared" si="76"/>
        <v>21.999999999999996</v>
      </c>
      <c r="AA284" s="105">
        <f t="shared" si="76"/>
        <v>21.999999999999996</v>
      </c>
      <c r="AB284" s="105">
        <f t="shared" si="76"/>
        <v>21.999999999999996</v>
      </c>
      <c r="AC284" s="105">
        <f t="shared" si="76"/>
        <v>23.999999999999996</v>
      </c>
      <c r="AD284" s="105">
        <f t="shared" si="76"/>
        <v>26.68349514563107</v>
      </c>
      <c r="AE284" s="105">
        <f t="shared" si="76"/>
        <v>26.68349514563107</v>
      </c>
      <c r="AF284" s="105">
        <f t="shared" si="76"/>
        <v>21.999999999999996</v>
      </c>
      <c r="AG284" s="105">
        <f t="shared" si="73"/>
        <v>22.976177527559155</v>
      </c>
      <c r="AH284" s="105"/>
      <c r="AN284" s="105">
        <f>+AG284*AM284</f>
        <v>0</v>
      </c>
    </row>
    <row r="285" spans="1:40" outlineLevel="1" x14ac:dyDescent="0.25">
      <c r="A285" s="103" t="str">
        <f t="shared" si="68"/>
        <v>MURREYSMULTI-FAMILYEXTRA-MF</v>
      </c>
      <c r="B285" s="103" t="s">
        <v>585</v>
      </c>
      <c r="C285" s="103" t="s">
        <v>586</v>
      </c>
      <c r="D285" s="127">
        <v>4.82</v>
      </c>
      <c r="E285" s="127">
        <v>4.92</v>
      </c>
      <c r="F285" s="127">
        <v>5.0199999999999996</v>
      </c>
      <c r="G285" s="128">
        <v>28</v>
      </c>
      <c r="H285" s="129">
        <v>1693.1999999999998</v>
      </c>
      <c r="I285" s="129">
        <v>1010.94</v>
      </c>
      <c r="J285" s="129">
        <v>1024</v>
      </c>
      <c r="K285" s="129">
        <v>1134.52</v>
      </c>
      <c r="L285" s="129">
        <v>1365.44</v>
      </c>
      <c r="M285" s="129">
        <v>1435.72</v>
      </c>
      <c r="N285" s="129">
        <v>1651.5800000000002</v>
      </c>
      <c r="O285" s="129">
        <v>1069.26</v>
      </c>
      <c r="P285" s="129">
        <v>933.71999999999991</v>
      </c>
      <c r="Q285" s="129">
        <v>1887.42</v>
      </c>
      <c r="R285" s="129">
        <v>2011.9199999999998</v>
      </c>
      <c r="S285" s="129">
        <v>1314.7199999999998</v>
      </c>
      <c r="T285" s="130">
        <f t="shared" si="69"/>
        <v>16532.440000000002</v>
      </c>
      <c r="U285" s="105">
        <f t="shared" si="70"/>
        <v>351.28630705394187</v>
      </c>
      <c r="V285" s="105">
        <f t="shared" si="71"/>
        <v>205.47560975609758</v>
      </c>
      <c r="W285" s="105">
        <f t="shared" si="76"/>
        <v>203.98406374501994</v>
      </c>
      <c r="X285" s="105">
        <f t="shared" si="76"/>
        <v>226.00000000000003</v>
      </c>
      <c r="Y285" s="105">
        <f t="shared" si="76"/>
        <v>272.00000000000006</v>
      </c>
      <c r="Z285" s="105">
        <f t="shared" si="76"/>
        <v>286.00000000000006</v>
      </c>
      <c r="AA285" s="105">
        <f t="shared" si="76"/>
        <v>329.00000000000006</v>
      </c>
      <c r="AB285" s="105">
        <f t="shared" si="76"/>
        <v>213.00000000000003</v>
      </c>
      <c r="AC285" s="105">
        <f t="shared" si="76"/>
        <v>186</v>
      </c>
      <c r="AD285" s="105">
        <f t="shared" si="76"/>
        <v>375.98007968127496</v>
      </c>
      <c r="AE285" s="105">
        <f t="shared" si="76"/>
        <v>400.78087649402391</v>
      </c>
      <c r="AF285" s="105">
        <f t="shared" si="76"/>
        <v>261.89641434262944</v>
      </c>
      <c r="AG285" s="105">
        <f t="shared" si="73"/>
        <v>275.9502792560823</v>
      </c>
      <c r="AH285" s="105"/>
      <c r="AN285" s="105">
        <f>+AG285*AM285</f>
        <v>0</v>
      </c>
    </row>
    <row r="286" spans="1:40" outlineLevel="1" x14ac:dyDescent="0.25">
      <c r="A286" s="103" t="str">
        <f t="shared" si="68"/>
        <v>MURREYSMULTI-FAMILY20MW1</v>
      </c>
      <c r="B286" s="103" t="s">
        <v>587</v>
      </c>
      <c r="C286" s="103" t="s">
        <v>588</v>
      </c>
      <c r="D286" s="127">
        <v>18.079999999999998</v>
      </c>
      <c r="E286" s="127">
        <v>18.46</v>
      </c>
      <c r="F286" s="127">
        <v>18.75</v>
      </c>
      <c r="G286" s="128">
        <v>27</v>
      </c>
      <c r="H286" s="129">
        <v>242.19</v>
      </c>
      <c r="I286" s="129">
        <v>242.19</v>
      </c>
      <c r="J286" s="129">
        <v>243.75</v>
      </c>
      <c r="K286" s="129">
        <v>243.75</v>
      </c>
      <c r="L286" s="129">
        <v>262.5</v>
      </c>
      <c r="M286" s="129">
        <v>267.19</v>
      </c>
      <c r="N286" s="129">
        <v>281.25</v>
      </c>
      <c r="O286" s="129">
        <v>281.25</v>
      </c>
      <c r="P286" s="129">
        <v>271.88</v>
      </c>
      <c r="Q286" s="129">
        <v>279.45</v>
      </c>
      <c r="R286" s="129">
        <v>260.82</v>
      </c>
      <c r="S286" s="129">
        <v>242.19</v>
      </c>
      <c r="T286" s="130">
        <f t="shared" ref="T286:T288" si="79">+SUM(H286:S286)</f>
        <v>3118.4100000000003</v>
      </c>
      <c r="U286" s="105">
        <f t="shared" si="70"/>
        <v>13.395464601769913</v>
      </c>
      <c r="V286" s="105">
        <f t="shared" si="71"/>
        <v>13.119718309859154</v>
      </c>
      <c r="W286" s="105">
        <f t="shared" si="76"/>
        <v>13</v>
      </c>
      <c r="X286" s="105">
        <f t="shared" si="76"/>
        <v>13</v>
      </c>
      <c r="Y286" s="105">
        <f t="shared" si="76"/>
        <v>14</v>
      </c>
      <c r="Z286" s="105">
        <f t="shared" si="76"/>
        <v>14.250133333333332</v>
      </c>
      <c r="AA286" s="105">
        <f t="shared" si="76"/>
        <v>15</v>
      </c>
      <c r="AB286" s="105">
        <f t="shared" si="76"/>
        <v>15</v>
      </c>
      <c r="AC286" s="105">
        <f t="shared" si="76"/>
        <v>14.500266666666667</v>
      </c>
      <c r="AD286" s="105">
        <f t="shared" si="76"/>
        <v>14.904</v>
      </c>
      <c r="AE286" s="105">
        <f t="shared" si="76"/>
        <v>13.910399999999999</v>
      </c>
      <c r="AF286" s="105">
        <f t="shared" si="76"/>
        <v>12.9168</v>
      </c>
      <c r="AG286" s="105">
        <f t="shared" si="73"/>
        <v>13.91639857596909</v>
      </c>
      <c r="AH286" s="105"/>
      <c r="AM286" s="103">
        <v>1</v>
      </c>
      <c r="AN286" s="105">
        <f>+AG286*AM286</f>
        <v>13.91639857596909</v>
      </c>
    </row>
    <row r="287" spans="1:40" outlineLevel="1" x14ac:dyDescent="0.25">
      <c r="A287" s="103" t="str">
        <f t="shared" si="68"/>
        <v>MURREYSMULTI-FAMILYM1.5YDTPU</v>
      </c>
      <c r="B287" s="103" t="s">
        <v>589</v>
      </c>
      <c r="C287" s="103" t="s">
        <v>590</v>
      </c>
      <c r="D287" s="127">
        <v>182.34</v>
      </c>
      <c r="E287" s="127">
        <v>193.64</v>
      </c>
      <c r="F287" s="127">
        <v>197.27</v>
      </c>
      <c r="G287" s="128">
        <v>30</v>
      </c>
      <c r="H287" s="129">
        <v>0</v>
      </c>
      <c r="I287" s="129">
        <v>0</v>
      </c>
      <c r="J287" s="129">
        <v>0</v>
      </c>
      <c r="K287" s="129">
        <v>0</v>
      </c>
      <c r="L287" s="129">
        <v>0</v>
      </c>
      <c r="M287" s="129">
        <v>0</v>
      </c>
      <c r="N287" s="129">
        <v>0</v>
      </c>
      <c r="O287" s="129">
        <v>0</v>
      </c>
      <c r="P287" s="129">
        <v>0</v>
      </c>
      <c r="Q287" s="129">
        <v>0</v>
      </c>
      <c r="R287" s="129">
        <v>0</v>
      </c>
      <c r="S287" s="129">
        <v>0</v>
      </c>
      <c r="T287" s="130">
        <f t="shared" si="79"/>
        <v>0</v>
      </c>
      <c r="U287" s="105">
        <f t="shared" si="70"/>
        <v>0</v>
      </c>
      <c r="V287" s="105">
        <f t="shared" si="71"/>
        <v>0</v>
      </c>
      <c r="W287" s="105">
        <f t="shared" si="76"/>
        <v>0</v>
      </c>
      <c r="X287" s="105">
        <f t="shared" si="76"/>
        <v>0</v>
      </c>
      <c r="Y287" s="105">
        <f t="shared" si="76"/>
        <v>0</v>
      </c>
      <c r="Z287" s="105">
        <f t="shared" si="76"/>
        <v>0</v>
      </c>
      <c r="AA287" s="105">
        <f t="shared" si="76"/>
        <v>0</v>
      </c>
      <c r="AB287" s="105">
        <f t="shared" si="76"/>
        <v>0</v>
      </c>
      <c r="AC287" s="105">
        <f t="shared" si="76"/>
        <v>0</v>
      </c>
      <c r="AD287" s="105">
        <f t="shared" si="76"/>
        <v>0</v>
      </c>
      <c r="AE287" s="105">
        <f t="shared" si="76"/>
        <v>0</v>
      </c>
      <c r="AF287" s="105">
        <f t="shared" si="76"/>
        <v>0</v>
      </c>
      <c r="AG287" s="105">
        <f t="shared" si="73"/>
        <v>0</v>
      </c>
      <c r="AH287" s="105"/>
      <c r="AM287" s="103">
        <v>1</v>
      </c>
      <c r="AN287" s="105">
        <f>+AG287*AM287</f>
        <v>0</v>
      </c>
    </row>
    <row r="288" spans="1:40" outlineLevel="1" x14ac:dyDescent="0.25">
      <c r="A288" s="103" t="str">
        <f t="shared" si="68"/>
        <v>MURREYSMULTI-FAMILYM2YD4W</v>
      </c>
      <c r="B288" s="103" t="s">
        <v>591</v>
      </c>
      <c r="C288" s="103" t="s">
        <v>592</v>
      </c>
      <c r="D288" s="127">
        <v>872.58</v>
      </c>
      <c r="E288" s="127">
        <v>930.75</v>
      </c>
      <c r="F288" s="127">
        <v>949.48</v>
      </c>
      <c r="G288" s="128">
        <v>30</v>
      </c>
      <c r="H288" s="129">
        <v>1883.04</v>
      </c>
      <c r="I288" s="129">
        <v>1883.04</v>
      </c>
      <c r="J288" s="129">
        <v>1898.96</v>
      </c>
      <c r="K288" s="129">
        <v>1898.96</v>
      </c>
      <c r="L288" s="129">
        <v>1898.96</v>
      </c>
      <c r="M288" s="129">
        <v>1898.96</v>
      </c>
      <c r="N288" s="129">
        <v>1898.96</v>
      </c>
      <c r="O288" s="129">
        <v>1898.96</v>
      </c>
      <c r="P288" s="129">
        <v>1898.96</v>
      </c>
      <c r="Q288" s="129">
        <v>1883.04</v>
      </c>
      <c r="R288" s="129">
        <v>1883.04</v>
      </c>
      <c r="S288" s="129">
        <v>1883.04</v>
      </c>
      <c r="T288" s="130">
        <f t="shared" si="79"/>
        <v>22707.919999999998</v>
      </c>
      <c r="U288" s="105">
        <f t="shared" si="70"/>
        <v>2.158014164890325</v>
      </c>
      <c r="V288" s="105">
        <f t="shared" si="71"/>
        <v>2.0231426269137791</v>
      </c>
      <c r="W288" s="105">
        <f t="shared" si="76"/>
        <v>2</v>
      </c>
      <c r="X288" s="105">
        <f t="shared" si="76"/>
        <v>2</v>
      </c>
      <c r="Y288" s="105">
        <f t="shared" si="76"/>
        <v>2</v>
      </c>
      <c r="Z288" s="105">
        <f t="shared" si="76"/>
        <v>2</v>
      </c>
      <c r="AA288" s="105">
        <f t="shared" si="76"/>
        <v>2</v>
      </c>
      <c r="AB288" s="105">
        <f t="shared" si="76"/>
        <v>2</v>
      </c>
      <c r="AC288" s="105">
        <f t="shared" si="76"/>
        <v>2</v>
      </c>
      <c r="AD288" s="105">
        <f t="shared" si="76"/>
        <v>1.9832329274971563</v>
      </c>
      <c r="AE288" s="105">
        <f t="shared" si="76"/>
        <v>1.9832329274971563</v>
      </c>
      <c r="AF288" s="105">
        <f t="shared" si="76"/>
        <v>1.9832329274971563</v>
      </c>
      <c r="AG288" s="105">
        <f t="shared" si="73"/>
        <v>2.0109046311912979</v>
      </c>
      <c r="AH288" s="105"/>
      <c r="AM288" s="103">
        <v>1</v>
      </c>
      <c r="AN288" s="105">
        <f>+AG288*AM288</f>
        <v>2.0109046311912979</v>
      </c>
    </row>
    <row r="289" spans="1:40" outlineLevel="1" x14ac:dyDescent="0.25">
      <c r="D289" s="127"/>
      <c r="E289" s="127"/>
      <c r="F289" s="127"/>
      <c r="G289" s="12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  <c r="AG289" s="105"/>
      <c r="AH289" s="105"/>
    </row>
    <row r="290" spans="1:40" outlineLevel="1" x14ac:dyDescent="0.25">
      <c r="C290" s="135" t="s">
        <v>593</v>
      </c>
      <c r="D290" s="127"/>
      <c r="E290" s="127"/>
      <c r="F290" s="127"/>
      <c r="G290" s="128"/>
      <c r="H290" s="136">
        <f t="shared" ref="H290:T290" si="80">SUM(H236:H289)</f>
        <v>273580.49999999994</v>
      </c>
      <c r="I290" s="136">
        <f t="shared" si="80"/>
        <v>275381.59999999998</v>
      </c>
      <c r="J290" s="136">
        <f t="shared" si="80"/>
        <v>278641.15000000002</v>
      </c>
      <c r="K290" s="136">
        <f t="shared" si="80"/>
        <v>278893.78999999992</v>
      </c>
      <c r="L290" s="136">
        <f t="shared" si="80"/>
        <v>278930.33999999997</v>
      </c>
      <c r="M290" s="136">
        <f t="shared" si="80"/>
        <v>275246.50499999995</v>
      </c>
      <c r="N290" s="136">
        <f t="shared" si="80"/>
        <v>269997.5749999999</v>
      </c>
      <c r="O290" s="136">
        <f t="shared" si="80"/>
        <v>277232.19499999995</v>
      </c>
      <c r="P290" s="136">
        <f t="shared" si="80"/>
        <v>277133.62499999994</v>
      </c>
      <c r="Q290" s="136">
        <f t="shared" si="80"/>
        <v>270887.52999999991</v>
      </c>
      <c r="R290" s="136">
        <f t="shared" si="80"/>
        <v>272136.53999999986</v>
      </c>
      <c r="S290" s="136">
        <f t="shared" si="80"/>
        <v>269762.04999999987</v>
      </c>
      <c r="T290" s="136">
        <f t="shared" si="80"/>
        <v>3297823.3999999994</v>
      </c>
      <c r="U290" s="137">
        <f>+SUM(U236:U270)</f>
        <v>3133.6081813040523</v>
      </c>
      <c r="V290" s="137">
        <f>+SUM(V236:V270)</f>
        <v>3055.6105921415674</v>
      </c>
      <c r="W290" s="137">
        <f>+SUM(W236:W270)</f>
        <v>3018.3750099810122</v>
      </c>
      <c r="X290" s="137">
        <f t="shared" ref="X290:AF290" si="81">+SUM(X236:X270)</f>
        <v>3046.4676596416357</v>
      </c>
      <c r="Y290" s="137">
        <f t="shared" si="81"/>
        <v>3046.1254763668785</v>
      </c>
      <c r="Z290" s="137">
        <f t="shared" si="81"/>
        <v>2981.3337014393501</v>
      </c>
      <c r="AA290" s="137">
        <f t="shared" si="81"/>
        <v>2971.6213783637982</v>
      </c>
      <c r="AB290" s="137">
        <f t="shared" si="81"/>
        <v>2985.8001895532961</v>
      </c>
      <c r="AC290" s="137">
        <f t="shared" si="81"/>
        <v>2988.9685076826904</v>
      </c>
      <c r="AD290" s="137">
        <f t="shared" si="81"/>
        <v>2967.3414651119838</v>
      </c>
      <c r="AE290" s="137">
        <f t="shared" si="81"/>
        <v>2950.7252374149862</v>
      </c>
      <c r="AF290" s="137">
        <f t="shared" si="81"/>
        <v>2964.257758355513</v>
      </c>
      <c r="AG290" s="137">
        <f>+SUM(AG252:AG270,AG244:AG249,AG250:AG251)</f>
        <v>3009.1862631130639</v>
      </c>
      <c r="AH290" s="138"/>
      <c r="AN290" s="137">
        <f>SUM(AN236:AN288)</f>
        <v>3025.363566320224</v>
      </c>
    </row>
    <row r="291" spans="1:40" outlineLevel="1" x14ac:dyDescent="0.25">
      <c r="C291" s="135"/>
      <c r="D291" s="127"/>
      <c r="E291" s="127"/>
      <c r="F291" s="127"/>
      <c r="G291" s="128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30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  <c r="AG291" s="105"/>
      <c r="AH291" s="105"/>
    </row>
    <row r="292" spans="1:40" outlineLevel="1" x14ac:dyDescent="0.25">
      <c r="B292" s="7" t="s">
        <v>594</v>
      </c>
      <c r="C292" s="225"/>
      <c r="D292" s="127"/>
      <c r="E292" s="127"/>
      <c r="F292" s="127"/>
      <c r="G292" s="128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30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105"/>
      <c r="AH292" s="105"/>
    </row>
    <row r="293" spans="1:40" outlineLevel="1" x14ac:dyDescent="0.25">
      <c r="A293" s="103" t="str">
        <f t="shared" ref="A293:A310" si="82">+$A$4&amp;$A$235&amp;B293</f>
        <v>MURREYSMULTI-FAMILYM2YDRECY</v>
      </c>
      <c r="B293" s="103" t="s">
        <v>595</v>
      </c>
      <c r="C293" s="103" t="s">
        <v>596</v>
      </c>
      <c r="D293" s="127">
        <v>12.22</v>
      </c>
      <c r="E293" s="127">
        <v>12.47</v>
      </c>
      <c r="F293" s="127">
        <v>0</v>
      </c>
      <c r="G293" s="128"/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0</v>
      </c>
      <c r="P293" s="129">
        <v>0</v>
      </c>
      <c r="Q293" s="129">
        <v>0</v>
      </c>
      <c r="R293" s="129">
        <v>0</v>
      </c>
      <c r="S293" s="129">
        <v>0</v>
      </c>
      <c r="T293" s="130">
        <f t="shared" ref="T293:T310" si="83">+SUM(H293:S293)</f>
        <v>0</v>
      </c>
      <c r="U293" s="131">
        <f t="shared" ref="U293:U310" si="84">+IFERROR(H293/$D293,0)</f>
        <v>0</v>
      </c>
      <c r="V293" s="131">
        <f t="shared" ref="V293:V310" si="85">+IFERROR(I293/$E293,0)</f>
        <v>0</v>
      </c>
      <c r="W293" s="131">
        <f t="shared" ref="W293:Y308" si="86">+IFERROR(J293/$F293,0)</f>
        <v>0</v>
      </c>
      <c r="X293" s="131">
        <f t="shared" si="86"/>
        <v>0</v>
      </c>
      <c r="Y293" s="131">
        <f>+IFERROR(L293/$F293,0)</f>
        <v>0</v>
      </c>
      <c r="Z293" s="131">
        <f t="shared" ref="Z293:AF310" si="87">+IFERROR(M293/$F293,0)</f>
        <v>0</v>
      </c>
      <c r="AA293" s="131">
        <f t="shared" si="87"/>
        <v>0</v>
      </c>
      <c r="AB293" s="131">
        <f t="shared" si="87"/>
        <v>0</v>
      </c>
      <c r="AC293" s="131">
        <f t="shared" si="87"/>
        <v>0</v>
      </c>
      <c r="AD293" s="131">
        <f t="shared" si="87"/>
        <v>0</v>
      </c>
      <c r="AE293" s="131">
        <f t="shared" si="87"/>
        <v>0</v>
      </c>
      <c r="AF293" s="131">
        <f t="shared" si="87"/>
        <v>0</v>
      </c>
      <c r="AG293" s="131">
        <f>+SUM(U293:AF293)/$AD$2</f>
        <v>0</v>
      </c>
      <c r="AH293" s="143"/>
    </row>
    <row r="294" spans="1:40" outlineLevel="1" x14ac:dyDescent="0.25">
      <c r="A294" s="103" t="str">
        <f t="shared" si="82"/>
        <v>MURREYSMULTI-FAMILYM2YDRECY1XWK</v>
      </c>
      <c r="B294" s="103" t="s">
        <v>597</v>
      </c>
      <c r="C294" s="103" t="s">
        <v>598</v>
      </c>
      <c r="D294" s="127">
        <v>0</v>
      </c>
      <c r="E294" s="127">
        <v>0</v>
      </c>
      <c r="F294" s="127">
        <v>54</v>
      </c>
      <c r="G294" s="128"/>
      <c r="H294" s="129">
        <v>432</v>
      </c>
      <c r="I294" s="129">
        <v>432</v>
      </c>
      <c r="J294" s="129">
        <v>432</v>
      </c>
      <c r="K294" s="129">
        <v>472.5</v>
      </c>
      <c r="L294" s="129">
        <v>594</v>
      </c>
      <c r="M294" s="129">
        <v>594</v>
      </c>
      <c r="N294" s="129">
        <v>594</v>
      </c>
      <c r="O294" s="129">
        <v>594</v>
      </c>
      <c r="P294" s="129">
        <v>594</v>
      </c>
      <c r="Q294" s="129">
        <v>432</v>
      </c>
      <c r="R294" s="129">
        <v>432</v>
      </c>
      <c r="S294" s="129">
        <v>432</v>
      </c>
      <c r="T294" s="130">
        <f t="shared" ref="T294" si="88">+SUM(H294:S294)</f>
        <v>6034.5</v>
      </c>
      <c r="U294" s="131">
        <f t="shared" si="84"/>
        <v>0</v>
      </c>
      <c r="V294" s="131">
        <f t="shared" si="85"/>
        <v>0</v>
      </c>
      <c r="W294" s="131">
        <f t="shared" si="86"/>
        <v>8</v>
      </c>
      <c r="X294" s="131">
        <f t="shared" si="86"/>
        <v>8.75</v>
      </c>
      <c r="Y294" s="131">
        <f t="shared" si="86"/>
        <v>11</v>
      </c>
      <c r="Z294" s="131">
        <f t="shared" si="87"/>
        <v>11</v>
      </c>
      <c r="AA294" s="131">
        <f t="shared" si="87"/>
        <v>11</v>
      </c>
      <c r="AB294" s="131">
        <f t="shared" si="87"/>
        <v>11</v>
      </c>
      <c r="AC294" s="131">
        <f t="shared" si="87"/>
        <v>11</v>
      </c>
      <c r="AD294" s="131">
        <f t="shared" si="87"/>
        <v>8</v>
      </c>
      <c r="AE294" s="131">
        <f t="shared" si="87"/>
        <v>8</v>
      </c>
      <c r="AF294" s="131">
        <f t="shared" si="87"/>
        <v>8</v>
      </c>
      <c r="AG294" s="131">
        <f t="shared" ref="AG294:AG310" si="89">+SUM(U294:AF294)/$AD$2</f>
        <v>7.979166666666667</v>
      </c>
      <c r="AH294" s="143"/>
      <c r="AM294" s="103">
        <v>1</v>
      </c>
      <c r="AN294" s="105">
        <f>+AG294*AM294</f>
        <v>7.979166666666667</v>
      </c>
    </row>
    <row r="295" spans="1:40" outlineLevel="1" x14ac:dyDescent="0.25">
      <c r="A295" s="103" t="str">
        <f t="shared" si="82"/>
        <v>MURREYSMULTI-FAMILYM2YDRECY2XWK</v>
      </c>
      <c r="B295" s="103" t="s">
        <v>599</v>
      </c>
      <c r="C295" s="103" t="s">
        <v>600</v>
      </c>
      <c r="D295" s="127">
        <v>0</v>
      </c>
      <c r="E295" s="127">
        <v>0</v>
      </c>
      <c r="F295" s="127">
        <v>107.99</v>
      </c>
      <c r="G295" s="128"/>
      <c r="H295" s="129">
        <v>2807.7400000000002</v>
      </c>
      <c r="I295" s="129">
        <v>2807.7400000000002</v>
      </c>
      <c r="J295" s="129">
        <v>2807.7400000000002</v>
      </c>
      <c r="K295" s="129">
        <v>2807.7400000000002</v>
      </c>
      <c r="L295" s="129">
        <v>2807.7400000000002</v>
      </c>
      <c r="M295" s="129">
        <v>2807.7400000000002</v>
      </c>
      <c r="N295" s="129">
        <v>2807.7400000000002</v>
      </c>
      <c r="O295" s="129">
        <v>2807.7400000000002</v>
      </c>
      <c r="P295" s="129">
        <v>2807.7400000000002</v>
      </c>
      <c r="Q295" s="129">
        <v>2807.7400000000002</v>
      </c>
      <c r="R295" s="129">
        <v>2794.2400000000002</v>
      </c>
      <c r="S295" s="129">
        <v>2807.7400000000002</v>
      </c>
      <c r="T295" s="130">
        <f t="shared" ref="T295" si="90">+SUM(H295:S295)</f>
        <v>33679.380000000012</v>
      </c>
      <c r="U295" s="131">
        <f t="shared" si="84"/>
        <v>0</v>
      </c>
      <c r="V295" s="131">
        <f t="shared" si="85"/>
        <v>0</v>
      </c>
      <c r="W295" s="131">
        <f t="shared" si="86"/>
        <v>26.000000000000004</v>
      </c>
      <c r="X295" s="131">
        <f t="shared" si="86"/>
        <v>26.000000000000004</v>
      </c>
      <c r="Y295" s="131">
        <f t="shared" si="86"/>
        <v>26.000000000000004</v>
      </c>
      <c r="Z295" s="131">
        <f>+IFERROR(M295/$F295,0)</f>
        <v>26.000000000000004</v>
      </c>
      <c r="AA295" s="131">
        <f t="shared" si="87"/>
        <v>26.000000000000004</v>
      </c>
      <c r="AB295" s="131">
        <f t="shared" si="87"/>
        <v>26.000000000000004</v>
      </c>
      <c r="AC295" s="131">
        <f t="shared" si="87"/>
        <v>26.000000000000004</v>
      </c>
      <c r="AD295" s="131">
        <f t="shared" si="87"/>
        <v>26.000000000000004</v>
      </c>
      <c r="AE295" s="131">
        <f t="shared" si="87"/>
        <v>25.874988424854156</v>
      </c>
      <c r="AF295" s="131">
        <f t="shared" si="87"/>
        <v>26.000000000000004</v>
      </c>
      <c r="AG295" s="131">
        <f>+SUM(U295:AF295)/$AD$2</f>
        <v>21.656249035404517</v>
      </c>
      <c r="AH295" s="143"/>
      <c r="AM295" s="103">
        <v>1</v>
      </c>
      <c r="AN295" s="105">
        <f>+AG295*AM295</f>
        <v>21.656249035404517</v>
      </c>
    </row>
    <row r="296" spans="1:40" outlineLevel="1" x14ac:dyDescent="0.25">
      <c r="A296" s="103" t="str">
        <f t="shared" si="82"/>
        <v>MURREYSMULTI-FAMILYM2YDRECY3XWK</v>
      </c>
      <c r="B296" s="103" t="s">
        <v>601</v>
      </c>
      <c r="C296" s="103" t="s">
        <v>602</v>
      </c>
      <c r="D296" s="127">
        <v>0</v>
      </c>
      <c r="E296" s="127">
        <v>0</v>
      </c>
      <c r="F296" s="127">
        <v>161.99</v>
      </c>
      <c r="G296" s="128"/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29">
        <v>0</v>
      </c>
      <c r="S296" s="129">
        <v>0</v>
      </c>
      <c r="T296" s="130">
        <f t="shared" ref="T296" si="91">+SUM(H296:S296)</f>
        <v>0</v>
      </c>
      <c r="U296" s="131">
        <f t="shared" si="84"/>
        <v>0</v>
      </c>
      <c r="V296" s="131">
        <f t="shared" si="85"/>
        <v>0</v>
      </c>
      <c r="W296" s="131">
        <f t="shared" si="86"/>
        <v>0</v>
      </c>
      <c r="X296" s="131">
        <f t="shared" si="86"/>
        <v>0</v>
      </c>
      <c r="Y296" s="131">
        <f t="shared" si="86"/>
        <v>0</v>
      </c>
      <c r="Z296" s="131">
        <f t="shared" si="87"/>
        <v>0</v>
      </c>
      <c r="AA296" s="131">
        <f t="shared" si="87"/>
        <v>0</v>
      </c>
      <c r="AB296" s="131">
        <f t="shared" si="87"/>
        <v>0</v>
      </c>
      <c r="AC296" s="131">
        <f t="shared" si="87"/>
        <v>0</v>
      </c>
      <c r="AD296" s="131">
        <f t="shared" si="87"/>
        <v>0</v>
      </c>
      <c r="AE296" s="131">
        <f t="shared" si="87"/>
        <v>0</v>
      </c>
      <c r="AF296" s="131">
        <f t="shared" si="87"/>
        <v>0</v>
      </c>
      <c r="AG296" s="131">
        <f t="shared" si="89"/>
        <v>0</v>
      </c>
      <c r="AH296" s="143"/>
      <c r="AM296" s="103">
        <v>1</v>
      </c>
      <c r="AN296" s="105">
        <f>+AG296*AM296</f>
        <v>0</v>
      </c>
    </row>
    <row r="297" spans="1:40" outlineLevel="1" x14ac:dyDescent="0.25">
      <c r="A297" s="103" t="str">
        <f t="shared" si="82"/>
        <v>MURREYSMULTI-FAMILYM6YDRECY</v>
      </c>
      <c r="B297" s="103" t="s">
        <v>603</v>
      </c>
      <c r="C297" s="103" t="s">
        <v>604</v>
      </c>
      <c r="D297" s="127">
        <v>38.130000000000003</v>
      </c>
      <c r="E297" s="127">
        <v>38.909999999999997</v>
      </c>
      <c r="F297" s="127">
        <v>0</v>
      </c>
      <c r="G297" s="128"/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29">
        <v>0</v>
      </c>
      <c r="S297" s="129">
        <v>0</v>
      </c>
      <c r="T297" s="130">
        <f t="shared" si="83"/>
        <v>0</v>
      </c>
      <c r="U297" s="131">
        <f t="shared" si="84"/>
        <v>0</v>
      </c>
      <c r="V297" s="131">
        <f t="shared" si="85"/>
        <v>0</v>
      </c>
      <c r="W297" s="131">
        <f t="shared" si="86"/>
        <v>0</v>
      </c>
      <c r="X297" s="131">
        <f t="shared" si="86"/>
        <v>0</v>
      </c>
      <c r="Y297" s="131">
        <f>+IFERROR(L297/$F297,0)</f>
        <v>0</v>
      </c>
      <c r="Z297" s="131">
        <f t="shared" si="87"/>
        <v>0</v>
      </c>
      <c r="AA297" s="131">
        <f t="shared" si="87"/>
        <v>0</v>
      </c>
      <c r="AB297" s="131">
        <f t="shared" si="87"/>
        <v>0</v>
      </c>
      <c r="AC297" s="131">
        <f t="shared" si="87"/>
        <v>0</v>
      </c>
      <c r="AD297" s="131">
        <f t="shared" si="87"/>
        <v>0</v>
      </c>
      <c r="AE297" s="131">
        <f t="shared" si="87"/>
        <v>0</v>
      </c>
      <c r="AF297" s="131">
        <f t="shared" si="87"/>
        <v>0</v>
      </c>
      <c r="AG297" s="131">
        <f t="shared" si="89"/>
        <v>0</v>
      </c>
      <c r="AH297" s="143"/>
      <c r="AM297" s="103">
        <v>1</v>
      </c>
      <c r="AN297" s="105">
        <f>+AG297*AM297</f>
        <v>0</v>
      </c>
    </row>
    <row r="298" spans="1:40" outlineLevel="1" x14ac:dyDescent="0.25">
      <c r="A298" s="103" t="str">
        <f t="shared" si="82"/>
        <v>MURREYSMULTI-FAMILYM6YDRECY1XWK</v>
      </c>
      <c r="B298" s="103" t="s">
        <v>605</v>
      </c>
      <c r="C298" s="103" t="s">
        <v>606</v>
      </c>
      <c r="D298" s="127">
        <v>0</v>
      </c>
      <c r="E298" s="127">
        <v>0</v>
      </c>
      <c r="F298" s="127">
        <v>168.48</v>
      </c>
      <c r="G298" s="128"/>
      <c r="H298" s="129">
        <v>1684.7999999999997</v>
      </c>
      <c r="I298" s="129">
        <v>1684.7999999999997</v>
      </c>
      <c r="J298" s="129">
        <v>1853.28</v>
      </c>
      <c r="K298" s="129">
        <v>1718.5</v>
      </c>
      <c r="L298" s="129">
        <v>1684.8</v>
      </c>
      <c r="M298" s="129">
        <v>1684.8</v>
      </c>
      <c r="N298" s="129">
        <v>1684.8</v>
      </c>
      <c r="O298" s="129">
        <v>1684.8</v>
      </c>
      <c r="P298" s="129">
        <v>1684.8</v>
      </c>
      <c r="Q298" s="129">
        <v>1819.58</v>
      </c>
      <c r="R298" s="129">
        <v>1684.7999999999997</v>
      </c>
      <c r="S298" s="129">
        <v>1684.7999999999997</v>
      </c>
      <c r="T298" s="130">
        <f t="shared" ref="T298" si="92">+SUM(H298:S298)</f>
        <v>20554.559999999994</v>
      </c>
      <c r="U298" s="131">
        <f t="shared" si="84"/>
        <v>0</v>
      </c>
      <c r="V298" s="131">
        <f t="shared" si="85"/>
        <v>0</v>
      </c>
      <c r="W298" s="131">
        <f t="shared" si="86"/>
        <v>11</v>
      </c>
      <c r="X298" s="131">
        <f t="shared" si="86"/>
        <v>10.200023741690408</v>
      </c>
      <c r="Y298" s="131">
        <f t="shared" si="86"/>
        <v>10</v>
      </c>
      <c r="Z298" s="131">
        <f t="shared" si="87"/>
        <v>10</v>
      </c>
      <c r="AA298" s="131">
        <f t="shared" si="87"/>
        <v>10</v>
      </c>
      <c r="AB298" s="131">
        <f t="shared" si="87"/>
        <v>10</v>
      </c>
      <c r="AC298" s="131">
        <f t="shared" si="87"/>
        <v>10</v>
      </c>
      <c r="AD298" s="131">
        <f t="shared" si="87"/>
        <v>10.799976258309592</v>
      </c>
      <c r="AE298" s="131">
        <f t="shared" si="87"/>
        <v>9.9999999999999982</v>
      </c>
      <c r="AF298" s="131">
        <f t="shared" si="87"/>
        <v>9.9999999999999982</v>
      </c>
      <c r="AG298" s="131">
        <f t="shared" si="89"/>
        <v>8.5</v>
      </c>
      <c r="AH298" s="143"/>
      <c r="AM298" s="103">
        <v>1</v>
      </c>
      <c r="AN298" s="105">
        <f>+AG298*AM298</f>
        <v>8.5</v>
      </c>
    </row>
    <row r="299" spans="1:40" outlineLevel="1" x14ac:dyDescent="0.25">
      <c r="A299" s="103" t="str">
        <f t="shared" si="82"/>
        <v>MURREYSMULTI-FAMILYM6YDRECY2XWK</v>
      </c>
      <c r="B299" s="103" t="s">
        <v>607</v>
      </c>
      <c r="C299" s="103" t="s">
        <v>608</v>
      </c>
      <c r="D299" s="127">
        <v>0</v>
      </c>
      <c r="E299" s="127">
        <v>0</v>
      </c>
      <c r="F299" s="127">
        <v>336.96</v>
      </c>
      <c r="G299" s="128"/>
      <c r="H299" s="129">
        <v>6402.24</v>
      </c>
      <c r="I299" s="129">
        <v>6402.24</v>
      </c>
      <c r="J299" s="129">
        <v>6402.24</v>
      </c>
      <c r="K299" s="129">
        <v>6402.24</v>
      </c>
      <c r="L299" s="129">
        <v>6402.24</v>
      </c>
      <c r="M299" s="129">
        <v>6402.24</v>
      </c>
      <c r="N299" s="129">
        <v>6402.24</v>
      </c>
      <c r="O299" s="129">
        <v>6402.24</v>
      </c>
      <c r="P299" s="129">
        <v>6402.24</v>
      </c>
      <c r="Q299" s="129">
        <v>6402.24</v>
      </c>
      <c r="R299" s="129">
        <v>6402.24</v>
      </c>
      <c r="S299" s="129">
        <v>6402.24</v>
      </c>
      <c r="T299" s="130">
        <f t="shared" ref="T299:T300" si="93">+SUM(H299:S299)</f>
        <v>76826.87999999999</v>
      </c>
      <c r="U299" s="131">
        <f t="shared" si="84"/>
        <v>0</v>
      </c>
      <c r="V299" s="131">
        <f t="shared" si="85"/>
        <v>0</v>
      </c>
      <c r="W299" s="131">
        <f t="shared" si="86"/>
        <v>19</v>
      </c>
      <c r="X299" s="131">
        <f t="shared" si="86"/>
        <v>19</v>
      </c>
      <c r="Y299" s="131">
        <f t="shared" si="86"/>
        <v>19</v>
      </c>
      <c r="Z299" s="131">
        <f t="shared" si="87"/>
        <v>19</v>
      </c>
      <c r="AA299" s="131">
        <f t="shared" si="87"/>
        <v>19</v>
      </c>
      <c r="AB299" s="131">
        <f t="shared" si="87"/>
        <v>19</v>
      </c>
      <c r="AC299" s="131">
        <f t="shared" si="87"/>
        <v>19</v>
      </c>
      <c r="AD299" s="131">
        <f t="shared" si="87"/>
        <v>19</v>
      </c>
      <c r="AE299" s="131">
        <f t="shared" si="87"/>
        <v>19</v>
      </c>
      <c r="AF299" s="131">
        <f t="shared" si="87"/>
        <v>19</v>
      </c>
      <c r="AG299" s="131">
        <f t="shared" si="89"/>
        <v>15.833333333333334</v>
      </c>
      <c r="AH299" s="143"/>
      <c r="AM299" s="103">
        <v>1</v>
      </c>
      <c r="AN299" s="105">
        <f>+AG299*AM299</f>
        <v>15.833333333333334</v>
      </c>
    </row>
    <row r="300" spans="1:40" outlineLevel="1" x14ac:dyDescent="0.25">
      <c r="A300" s="103" t="str">
        <f t="shared" si="82"/>
        <v>MURREYSMULTI-FAMILYM6YDRECY3XWK</v>
      </c>
      <c r="B300" s="103" t="s">
        <v>609</v>
      </c>
      <c r="C300" s="103" t="s">
        <v>610</v>
      </c>
      <c r="D300" s="127">
        <v>0</v>
      </c>
      <c r="E300" s="127">
        <v>0</v>
      </c>
      <c r="F300" s="127">
        <v>505.44</v>
      </c>
      <c r="G300" s="128"/>
      <c r="H300" s="129">
        <v>3538.08</v>
      </c>
      <c r="I300" s="129">
        <v>3538.08</v>
      </c>
      <c r="J300" s="129">
        <v>3538.08</v>
      </c>
      <c r="K300" s="129">
        <v>3538.08</v>
      </c>
      <c r="L300" s="129">
        <v>3538.08</v>
      </c>
      <c r="M300" s="129">
        <v>3538.08</v>
      </c>
      <c r="N300" s="129">
        <v>3538.08</v>
      </c>
      <c r="O300" s="129">
        <v>3538.08</v>
      </c>
      <c r="P300" s="129">
        <v>3538.08</v>
      </c>
      <c r="Q300" s="129">
        <v>3032.64</v>
      </c>
      <c r="R300" s="129">
        <v>3538.08</v>
      </c>
      <c r="S300" s="129">
        <v>3538.08</v>
      </c>
      <c r="T300" s="130">
        <f t="shared" si="93"/>
        <v>41951.520000000011</v>
      </c>
      <c r="U300" s="131">
        <f t="shared" si="84"/>
        <v>0</v>
      </c>
      <c r="V300" s="131">
        <f t="shared" si="85"/>
        <v>0</v>
      </c>
      <c r="W300" s="131">
        <f t="shared" si="86"/>
        <v>7</v>
      </c>
      <c r="X300" s="131">
        <f t="shared" si="86"/>
        <v>7</v>
      </c>
      <c r="Y300" s="131">
        <f t="shared" si="86"/>
        <v>7</v>
      </c>
      <c r="Z300" s="131">
        <f t="shared" si="87"/>
        <v>7</v>
      </c>
      <c r="AA300" s="131">
        <f t="shared" si="87"/>
        <v>7</v>
      </c>
      <c r="AB300" s="131">
        <f t="shared" si="87"/>
        <v>7</v>
      </c>
      <c r="AC300" s="131">
        <f t="shared" si="87"/>
        <v>7</v>
      </c>
      <c r="AD300" s="131">
        <f t="shared" si="87"/>
        <v>6</v>
      </c>
      <c r="AE300" s="131">
        <f t="shared" si="87"/>
        <v>7</v>
      </c>
      <c r="AF300" s="131">
        <f t="shared" si="87"/>
        <v>7</v>
      </c>
      <c r="AG300" s="131">
        <f t="shared" si="89"/>
        <v>5.75</v>
      </c>
      <c r="AH300" s="143"/>
      <c r="AM300" s="103">
        <v>1</v>
      </c>
      <c r="AN300" s="105">
        <f>+AG300*AM300</f>
        <v>5.75</v>
      </c>
    </row>
    <row r="301" spans="1:40" outlineLevel="1" x14ac:dyDescent="0.25">
      <c r="A301" s="103" t="str">
        <f t="shared" si="82"/>
        <v>MURREYSMULTI-FAMILYM6YDRECY4XWK</v>
      </c>
      <c r="B301" s="103" t="s">
        <v>611</v>
      </c>
      <c r="C301" s="103" t="s">
        <v>612</v>
      </c>
      <c r="D301" s="127">
        <v>0</v>
      </c>
      <c r="E301" s="127">
        <v>0</v>
      </c>
      <c r="F301" s="127">
        <v>673.92</v>
      </c>
      <c r="G301" s="128"/>
      <c r="H301" s="129">
        <v>673.92</v>
      </c>
      <c r="I301" s="129">
        <v>673.92</v>
      </c>
      <c r="J301" s="129">
        <v>673.92</v>
      </c>
      <c r="K301" s="129">
        <v>673.92</v>
      </c>
      <c r="L301" s="129">
        <v>673.92</v>
      </c>
      <c r="M301" s="129">
        <v>673.92</v>
      </c>
      <c r="N301" s="129">
        <v>673.92</v>
      </c>
      <c r="O301" s="129">
        <v>673.92</v>
      </c>
      <c r="P301" s="129">
        <v>673.92</v>
      </c>
      <c r="Q301" s="129">
        <v>673.92</v>
      </c>
      <c r="R301" s="129">
        <v>673.92</v>
      </c>
      <c r="S301" s="129">
        <v>673.92</v>
      </c>
      <c r="T301" s="130">
        <f t="shared" ref="T301:T302" si="94">+SUM(H301:S301)</f>
        <v>8087.04</v>
      </c>
      <c r="U301" s="131">
        <f t="shared" si="84"/>
        <v>0</v>
      </c>
      <c r="V301" s="131">
        <f t="shared" si="85"/>
        <v>0</v>
      </c>
      <c r="W301" s="131">
        <f t="shared" si="86"/>
        <v>1</v>
      </c>
      <c r="X301" s="131">
        <f t="shared" si="86"/>
        <v>1</v>
      </c>
      <c r="Y301" s="131">
        <f t="shared" si="86"/>
        <v>1</v>
      </c>
      <c r="Z301" s="131">
        <f t="shared" si="87"/>
        <v>1</v>
      </c>
      <c r="AA301" s="131">
        <f t="shared" si="87"/>
        <v>1</v>
      </c>
      <c r="AB301" s="131">
        <f t="shared" si="87"/>
        <v>1</v>
      </c>
      <c r="AC301" s="131">
        <f t="shared" si="87"/>
        <v>1</v>
      </c>
      <c r="AD301" s="131">
        <f t="shared" si="87"/>
        <v>1</v>
      </c>
      <c r="AE301" s="131">
        <f t="shared" si="87"/>
        <v>1</v>
      </c>
      <c r="AF301" s="131">
        <f t="shared" si="87"/>
        <v>1</v>
      </c>
      <c r="AG301" s="131">
        <f t="shared" si="89"/>
        <v>0.83333333333333337</v>
      </c>
      <c r="AH301" s="143"/>
      <c r="AM301" s="103">
        <v>1</v>
      </c>
      <c r="AN301" s="105">
        <f>+AG301*AM301</f>
        <v>0.83333333333333337</v>
      </c>
    </row>
    <row r="302" spans="1:40" outlineLevel="1" x14ac:dyDescent="0.25">
      <c r="A302" s="103" t="str">
        <f t="shared" si="82"/>
        <v>MURREYSMULTI-FAMILYMSRTOT1XWK</v>
      </c>
      <c r="B302" s="103" t="s">
        <v>613</v>
      </c>
      <c r="C302" s="103" t="s">
        <v>614</v>
      </c>
      <c r="D302" s="127">
        <v>0</v>
      </c>
      <c r="E302" s="127">
        <v>0</v>
      </c>
      <c r="F302" s="127">
        <v>26.11</v>
      </c>
      <c r="G302" s="128"/>
      <c r="H302" s="129">
        <v>1122.73</v>
      </c>
      <c r="I302" s="129">
        <v>1122.73</v>
      </c>
      <c r="J302" s="129">
        <v>1122.73</v>
      </c>
      <c r="K302" s="129">
        <v>1122.73</v>
      </c>
      <c r="L302" s="129">
        <v>1122.73</v>
      </c>
      <c r="M302" s="129">
        <v>1122.73</v>
      </c>
      <c r="N302" s="129">
        <v>1122.73</v>
      </c>
      <c r="O302" s="129">
        <v>1122.73</v>
      </c>
      <c r="P302" s="129">
        <v>1122.73</v>
      </c>
      <c r="Q302" s="129">
        <v>0</v>
      </c>
      <c r="R302" s="129">
        <v>0</v>
      </c>
      <c r="S302" s="129">
        <v>0</v>
      </c>
      <c r="T302" s="130">
        <f t="shared" si="94"/>
        <v>10104.569999999998</v>
      </c>
      <c r="U302" s="131">
        <f t="shared" si="84"/>
        <v>0</v>
      </c>
      <c r="V302" s="131">
        <f t="shared" si="85"/>
        <v>0</v>
      </c>
      <c r="W302" s="131">
        <f t="shared" si="86"/>
        <v>43</v>
      </c>
      <c r="X302" s="131">
        <f t="shared" si="86"/>
        <v>43</v>
      </c>
      <c r="Y302" s="131">
        <f>+IFERROR(L302/$F302,0)</f>
        <v>43</v>
      </c>
      <c r="Z302" s="131">
        <f t="shared" si="87"/>
        <v>43</v>
      </c>
      <c r="AA302" s="131">
        <f t="shared" si="87"/>
        <v>43</v>
      </c>
      <c r="AB302" s="131">
        <f t="shared" si="87"/>
        <v>43</v>
      </c>
      <c r="AC302" s="131">
        <f t="shared" si="87"/>
        <v>43</v>
      </c>
      <c r="AD302" s="131">
        <f t="shared" si="87"/>
        <v>0</v>
      </c>
      <c r="AE302" s="131">
        <f t="shared" si="87"/>
        <v>0</v>
      </c>
      <c r="AF302" s="131">
        <f t="shared" si="87"/>
        <v>0</v>
      </c>
      <c r="AG302" s="131">
        <f>+SUM(U302:AF302)/$AD$2</f>
        <v>25.083333333333332</v>
      </c>
      <c r="AH302" s="143"/>
      <c r="AM302" s="103">
        <v>1</v>
      </c>
      <c r="AN302" s="105">
        <f>+AG302*AM302</f>
        <v>25.083333333333332</v>
      </c>
    </row>
    <row r="303" spans="1:40" outlineLevel="1" x14ac:dyDescent="0.25">
      <c r="A303" s="103" t="str">
        <f t="shared" si="82"/>
        <v>MURREYSMULTI-FAMILYMCCRECYR</v>
      </c>
      <c r="B303" s="103" t="s">
        <v>615</v>
      </c>
      <c r="C303" s="103" t="s">
        <v>616</v>
      </c>
      <c r="D303" s="127">
        <v>7.5</v>
      </c>
      <c r="E303" s="127">
        <v>7.5</v>
      </c>
      <c r="F303" s="127">
        <v>7.5</v>
      </c>
      <c r="G303" s="128"/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v>0</v>
      </c>
      <c r="S303" s="129">
        <v>0</v>
      </c>
      <c r="T303" s="130">
        <f t="shared" si="83"/>
        <v>0</v>
      </c>
      <c r="U303" s="131">
        <f t="shared" si="84"/>
        <v>0</v>
      </c>
      <c r="V303" s="131">
        <f t="shared" si="85"/>
        <v>0</v>
      </c>
      <c r="W303" s="131">
        <f t="shared" si="86"/>
        <v>0</v>
      </c>
      <c r="X303" s="131">
        <f t="shared" si="86"/>
        <v>0</v>
      </c>
      <c r="Y303" s="131">
        <f t="shared" si="86"/>
        <v>0</v>
      </c>
      <c r="Z303" s="131">
        <f t="shared" si="87"/>
        <v>0</v>
      </c>
      <c r="AA303" s="131">
        <f t="shared" si="87"/>
        <v>0</v>
      </c>
      <c r="AB303" s="131">
        <f t="shared" si="87"/>
        <v>0</v>
      </c>
      <c r="AC303" s="131">
        <f t="shared" si="87"/>
        <v>0</v>
      </c>
      <c r="AD303" s="131">
        <f t="shared" si="87"/>
        <v>0</v>
      </c>
      <c r="AE303" s="131">
        <f t="shared" si="87"/>
        <v>0</v>
      </c>
      <c r="AF303" s="131">
        <f t="shared" si="87"/>
        <v>0</v>
      </c>
      <c r="AG303" s="131">
        <f t="shared" si="89"/>
        <v>0</v>
      </c>
      <c r="AH303" s="143"/>
      <c r="AM303" s="103">
        <v>1</v>
      </c>
      <c r="AN303" s="105">
        <f>+AG303*AM303</f>
        <v>0</v>
      </c>
    </row>
    <row r="304" spans="1:40" outlineLevel="1" x14ac:dyDescent="0.25">
      <c r="A304" s="103" t="str">
        <f t="shared" si="82"/>
        <v>MURREYSMULTI-FAMILYMRECYONLY</v>
      </c>
      <c r="B304" s="103" t="s">
        <v>617</v>
      </c>
      <c r="C304" s="103" t="s">
        <v>618</v>
      </c>
      <c r="D304" s="127">
        <v>11.11</v>
      </c>
      <c r="E304" s="127">
        <v>14.18</v>
      </c>
      <c r="F304" s="127">
        <v>14.18</v>
      </c>
      <c r="G304" s="128"/>
      <c r="H304" s="129">
        <v>56.72</v>
      </c>
      <c r="I304" s="129">
        <v>56.72</v>
      </c>
      <c r="J304" s="129">
        <v>56.72</v>
      </c>
      <c r="K304" s="129">
        <v>56.72</v>
      </c>
      <c r="L304" s="129">
        <v>42.54</v>
      </c>
      <c r="M304" s="129">
        <v>56.72</v>
      </c>
      <c r="N304" s="129">
        <v>56.72</v>
      </c>
      <c r="O304" s="129">
        <v>56.72</v>
      </c>
      <c r="P304" s="129">
        <v>56.72</v>
      </c>
      <c r="Q304" s="129">
        <v>56.72</v>
      </c>
      <c r="R304" s="129">
        <v>56.72</v>
      </c>
      <c r="S304" s="129">
        <v>56.72</v>
      </c>
      <c r="T304" s="130">
        <f t="shared" si="83"/>
        <v>666.46000000000015</v>
      </c>
      <c r="U304" s="131">
        <f t="shared" si="84"/>
        <v>5.1053105310531057</v>
      </c>
      <c r="V304" s="131">
        <f t="shared" si="85"/>
        <v>4</v>
      </c>
      <c r="W304" s="131">
        <f t="shared" si="86"/>
        <v>4</v>
      </c>
      <c r="X304" s="131">
        <f t="shared" si="86"/>
        <v>4</v>
      </c>
      <c r="Y304" s="131">
        <f t="shared" si="86"/>
        <v>3</v>
      </c>
      <c r="Z304" s="131">
        <f t="shared" si="87"/>
        <v>4</v>
      </c>
      <c r="AA304" s="131">
        <f t="shared" si="87"/>
        <v>4</v>
      </c>
      <c r="AB304" s="131">
        <f t="shared" si="87"/>
        <v>4</v>
      </c>
      <c r="AC304" s="131">
        <f t="shared" si="87"/>
        <v>4</v>
      </c>
      <c r="AD304" s="131">
        <f t="shared" si="87"/>
        <v>4</v>
      </c>
      <c r="AE304" s="131">
        <f t="shared" si="87"/>
        <v>4</v>
      </c>
      <c r="AF304" s="131">
        <f t="shared" si="87"/>
        <v>4</v>
      </c>
      <c r="AG304" s="131">
        <f t="shared" si="89"/>
        <v>4.0087758775877589</v>
      </c>
      <c r="AH304" s="143"/>
      <c r="AM304" s="103">
        <v>1</v>
      </c>
      <c r="AN304" s="105">
        <f>+AG304*AM304</f>
        <v>4.0087758775877589</v>
      </c>
    </row>
    <row r="305" spans="1:40" outlineLevel="1" x14ac:dyDescent="0.25">
      <c r="A305" s="103" t="str">
        <f t="shared" si="82"/>
        <v>MURREYSMULTI-FAMILYMRECYR</v>
      </c>
      <c r="B305" s="103" t="s">
        <v>619</v>
      </c>
      <c r="C305" s="103" t="s">
        <v>620</v>
      </c>
      <c r="D305" s="127">
        <v>7.41</v>
      </c>
      <c r="E305" s="127">
        <v>9.4499999999999993</v>
      </c>
      <c r="F305" s="127">
        <v>9.4499999999999993</v>
      </c>
      <c r="G305" s="128"/>
      <c r="H305" s="129">
        <v>21245.98</v>
      </c>
      <c r="I305" s="129">
        <v>21297.95</v>
      </c>
      <c r="J305" s="129">
        <v>21276.690000000002</v>
      </c>
      <c r="K305" s="129">
        <v>21437.350000000002</v>
      </c>
      <c r="L305" s="129">
        <v>21470.44</v>
      </c>
      <c r="M305" s="129">
        <v>20879.82</v>
      </c>
      <c r="N305" s="129">
        <v>20941.23</v>
      </c>
      <c r="O305" s="129">
        <v>20929.39</v>
      </c>
      <c r="P305" s="129">
        <v>20903.579999999998</v>
      </c>
      <c r="Q305" s="129">
        <v>21442.07</v>
      </c>
      <c r="R305" s="129">
        <v>21404.880000000001</v>
      </c>
      <c r="S305" s="129">
        <v>21160.92</v>
      </c>
      <c r="T305" s="130">
        <f t="shared" si="83"/>
        <v>254390.30000000005</v>
      </c>
      <c r="U305" s="131">
        <f t="shared" si="84"/>
        <v>2867.2037786774627</v>
      </c>
      <c r="V305" s="131">
        <f t="shared" si="85"/>
        <v>2253.7513227513232</v>
      </c>
      <c r="W305" s="131">
        <f t="shared" si="86"/>
        <v>2251.5015873015877</v>
      </c>
      <c r="X305" s="131">
        <f t="shared" si="86"/>
        <v>2268.5026455026459</v>
      </c>
      <c r="Y305" s="131">
        <f t="shared" si="86"/>
        <v>2272.0042328042327</v>
      </c>
      <c r="Z305" s="131">
        <f t="shared" si="87"/>
        <v>2209.5047619047618</v>
      </c>
      <c r="AA305" s="131">
        <f t="shared" si="87"/>
        <v>2216.0031746031746</v>
      </c>
      <c r="AB305" s="131">
        <f t="shared" si="87"/>
        <v>2214.7502645502645</v>
      </c>
      <c r="AC305" s="131">
        <f t="shared" si="87"/>
        <v>2212.0190476190478</v>
      </c>
      <c r="AD305" s="131">
        <f t="shared" si="87"/>
        <v>2269.0021164021164</v>
      </c>
      <c r="AE305" s="131">
        <f t="shared" si="87"/>
        <v>2265.0666666666671</v>
      </c>
      <c r="AF305" s="131">
        <f>+IFERROR(S305/$F305,0)</f>
        <v>2239.2507936507936</v>
      </c>
      <c r="AG305" s="131">
        <f t="shared" si="89"/>
        <v>2294.8800327028398</v>
      </c>
      <c r="AH305" s="143"/>
    </row>
    <row r="306" spans="1:40" outlineLevel="1" x14ac:dyDescent="0.25">
      <c r="A306" s="103" t="str">
        <f t="shared" si="82"/>
        <v>MURREYSMULTI-FAMILYMRECYIN</v>
      </c>
      <c r="B306" s="103" t="s">
        <v>621</v>
      </c>
      <c r="C306" s="103" t="s">
        <v>622</v>
      </c>
      <c r="D306" s="127">
        <v>0.75</v>
      </c>
      <c r="E306" s="127">
        <v>0.75</v>
      </c>
      <c r="F306" s="127">
        <v>0.75</v>
      </c>
      <c r="G306" s="128"/>
      <c r="H306" s="129">
        <v>1125.3</v>
      </c>
      <c r="I306" s="129">
        <v>1125.3</v>
      </c>
      <c r="J306" s="129">
        <v>1125.3</v>
      </c>
      <c r="K306" s="129">
        <v>1124.56</v>
      </c>
      <c r="L306" s="129">
        <v>1533</v>
      </c>
      <c r="M306" s="129">
        <v>1533</v>
      </c>
      <c r="N306" s="129">
        <v>1533</v>
      </c>
      <c r="O306" s="129">
        <v>1533</v>
      </c>
      <c r="P306" s="129">
        <v>1532.63</v>
      </c>
      <c r="Q306" s="129">
        <v>1150.05</v>
      </c>
      <c r="R306" s="129">
        <v>1149.3</v>
      </c>
      <c r="S306" s="129">
        <v>1125.3</v>
      </c>
      <c r="T306" s="130">
        <f>+SUM(H306:S306)</f>
        <v>15589.739999999998</v>
      </c>
      <c r="U306" s="105">
        <f t="shared" si="84"/>
        <v>1500.3999999999999</v>
      </c>
      <c r="V306" s="105">
        <f t="shared" si="85"/>
        <v>1500.3999999999999</v>
      </c>
      <c r="W306" s="105">
        <f t="shared" si="86"/>
        <v>1500.3999999999999</v>
      </c>
      <c r="X306" s="105">
        <f t="shared" si="86"/>
        <v>1499.4133333333332</v>
      </c>
      <c r="Y306" s="105">
        <f t="shared" si="86"/>
        <v>2044</v>
      </c>
      <c r="Z306" s="105">
        <f t="shared" si="87"/>
        <v>2044</v>
      </c>
      <c r="AA306" s="105">
        <f t="shared" si="87"/>
        <v>2044</v>
      </c>
      <c r="AB306" s="105">
        <f t="shared" si="87"/>
        <v>2044</v>
      </c>
      <c r="AC306" s="105">
        <f t="shared" si="87"/>
        <v>2043.5066666666669</v>
      </c>
      <c r="AD306" s="105">
        <f t="shared" si="87"/>
        <v>1533.3999999999999</v>
      </c>
      <c r="AE306" s="105">
        <f t="shared" si="87"/>
        <v>1532.3999999999999</v>
      </c>
      <c r="AF306" s="105">
        <f t="shared" si="87"/>
        <v>1500.3999999999999</v>
      </c>
      <c r="AG306" s="143">
        <f t="shared" si="89"/>
        <v>1732.1933333333336</v>
      </c>
      <c r="AH306" s="143"/>
    </row>
    <row r="307" spans="1:40" outlineLevel="1" x14ac:dyDescent="0.25">
      <c r="A307" s="103" t="str">
        <f t="shared" si="82"/>
        <v>MURREYSMULTI-FAMILYCEXYDRECY-STATION</v>
      </c>
      <c r="B307" s="103" t="s">
        <v>623</v>
      </c>
      <c r="C307" s="103" t="s">
        <v>624</v>
      </c>
      <c r="D307" s="127">
        <v>0</v>
      </c>
      <c r="E307" s="127">
        <v>0</v>
      </c>
      <c r="F307" s="127">
        <v>27</v>
      </c>
      <c r="G307" s="128"/>
      <c r="H307" s="129">
        <v>2700</v>
      </c>
      <c r="I307" s="129">
        <v>1593</v>
      </c>
      <c r="J307" s="129">
        <v>1917</v>
      </c>
      <c r="K307" s="129">
        <v>1998</v>
      </c>
      <c r="L307" s="129">
        <v>2875.5</v>
      </c>
      <c r="M307" s="129">
        <v>2011.5</v>
      </c>
      <c r="N307" s="129">
        <v>5359.5</v>
      </c>
      <c r="O307" s="129">
        <v>3240</v>
      </c>
      <c r="P307" s="129">
        <v>2025</v>
      </c>
      <c r="Q307" s="129">
        <v>0</v>
      </c>
      <c r="R307" s="129">
        <v>0</v>
      </c>
      <c r="S307" s="129">
        <v>0</v>
      </c>
      <c r="T307" s="130">
        <f t="shared" ref="T307" si="95">+SUM(H307:S307)</f>
        <v>23719.5</v>
      </c>
      <c r="U307" s="131">
        <f t="shared" si="84"/>
        <v>0</v>
      </c>
      <c r="V307" s="131">
        <f t="shared" si="85"/>
        <v>0</v>
      </c>
      <c r="W307" s="131">
        <f t="shared" si="86"/>
        <v>71</v>
      </c>
      <c r="X307" s="131">
        <f t="shared" si="86"/>
        <v>74</v>
      </c>
      <c r="Y307" s="131">
        <f t="shared" si="86"/>
        <v>106.5</v>
      </c>
      <c r="Z307" s="131">
        <f t="shared" si="87"/>
        <v>74.5</v>
      </c>
      <c r="AA307" s="131">
        <f t="shared" si="87"/>
        <v>198.5</v>
      </c>
      <c r="AB307" s="131">
        <f t="shared" si="87"/>
        <v>120</v>
      </c>
      <c r="AC307" s="131">
        <f t="shared" si="87"/>
        <v>75</v>
      </c>
      <c r="AD307" s="131">
        <f t="shared" si="87"/>
        <v>0</v>
      </c>
      <c r="AE307" s="131">
        <f t="shared" si="87"/>
        <v>0</v>
      </c>
      <c r="AF307" s="131">
        <f t="shared" si="87"/>
        <v>0</v>
      </c>
      <c r="AG307" s="131">
        <f t="shared" si="89"/>
        <v>59.958333333333336</v>
      </c>
      <c r="AH307" s="143"/>
    </row>
    <row r="308" spans="1:40" outlineLevel="1" x14ac:dyDescent="0.25">
      <c r="A308" s="103" t="str">
        <f t="shared" si="82"/>
        <v>MURREYSMULTI-FAMILYMRECYSTATION</v>
      </c>
      <c r="B308" s="103" t="s">
        <v>625</v>
      </c>
      <c r="C308" s="103" t="s">
        <v>626</v>
      </c>
      <c r="D308" s="127">
        <v>0</v>
      </c>
      <c r="E308" s="127">
        <v>0</v>
      </c>
      <c r="F308" s="127">
        <v>5.67</v>
      </c>
      <c r="G308" s="128"/>
      <c r="H308" s="129">
        <v>1379.21</v>
      </c>
      <c r="I308" s="129">
        <v>1379.21</v>
      </c>
      <c r="J308" s="129">
        <v>3319.81</v>
      </c>
      <c r="K308" s="129">
        <v>3308.45</v>
      </c>
      <c r="L308" s="129">
        <v>3304.22</v>
      </c>
      <c r="M308" s="129">
        <v>3302.7999999999997</v>
      </c>
      <c r="N308" s="129">
        <v>3302.7999999999997</v>
      </c>
      <c r="O308" s="129">
        <v>3302.7999999999997</v>
      </c>
      <c r="P308" s="129">
        <v>3302.7999999999997</v>
      </c>
      <c r="Q308" s="129">
        <v>2695.54</v>
      </c>
      <c r="R308" s="129">
        <v>2758.42</v>
      </c>
      <c r="S308" s="129">
        <v>2758.42</v>
      </c>
      <c r="T308" s="130">
        <f>+SUM(H308:S308)</f>
        <v>34114.479999999996</v>
      </c>
      <c r="U308" s="105">
        <f t="shared" si="84"/>
        <v>0</v>
      </c>
      <c r="V308" s="105">
        <f t="shared" si="85"/>
        <v>0</v>
      </c>
      <c r="W308" s="105">
        <f t="shared" si="86"/>
        <v>585.50440917107585</v>
      </c>
      <c r="X308" s="105">
        <f t="shared" si="86"/>
        <v>583.50088183421519</v>
      </c>
      <c r="Y308" s="105">
        <f t="shared" si="86"/>
        <v>582.75485008818339</v>
      </c>
      <c r="Z308" s="105">
        <f t="shared" si="87"/>
        <v>582.50440917107585</v>
      </c>
      <c r="AA308" s="105">
        <f t="shared" si="87"/>
        <v>582.50440917107585</v>
      </c>
      <c r="AB308" s="105">
        <f t="shared" si="87"/>
        <v>582.50440917107585</v>
      </c>
      <c r="AC308" s="105">
        <f t="shared" si="87"/>
        <v>582.50440917107585</v>
      </c>
      <c r="AD308" s="105">
        <f t="shared" si="87"/>
        <v>475.40388007054673</v>
      </c>
      <c r="AE308" s="105">
        <f t="shared" si="87"/>
        <v>486.49382716049382</v>
      </c>
      <c r="AF308" s="105">
        <f t="shared" si="87"/>
        <v>486.49382716049382</v>
      </c>
      <c r="AG308" s="143">
        <f t="shared" si="89"/>
        <v>460.84744268077611</v>
      </c>
      <c r="AH308" s="143"/>
    </row>
    <row r="309" spans="1:40" outlineLevel="1" x14ac:dyDescent="0.25">
      <c r="A309" s="103" t="str">
        <f t="shared" si="82"/>
        <v>MURREYSMULTI-FAMILYMRENT2YDRECY</v>
      </c>
      <c r="B309" s="103" t="s">
        <v>627</v>
      </c>
      <c r="C309" s="103" t="s">
        <v>628</v>
      </c>
      <c r="D309" s="127">
        <v>11.63</v>
      </c>
      <c r="E309" s="127">
        <v>11.87</v>
      </c>
      <c r="F309" s="127">
        <v>11.67</v>
      </c>
      <c r="G309" s="128"/>
      <c r="H309" s="129">
        <v>403.58</v>
      </c>
      <c r="I309" s="129">
        <v>403.58</v>
      </c>
      <c r="J309" s="129">
        <v>396.78</v>
      </c>
      <c r="K309" s="129">
        <v>409.62</v>
      </c>
      <c r="L309" s="129">
        <v>431.78999999999996</v>
      </c>
      <c r="M309" s="129">
        <v>431.78999999999996</v>
      </c>
      <c r="N309" s="129">
        <v>431.78999999999996</v>
      </c>
      <c r="O309" s="129">
        <v>431.78999999999996</v>
      </c>
      <c r="P309" s="129">
        <v>431.78999999999996</v>
      </c>
      <c r="Q309" s="129">
        <v>403.58</v>
      </c>
      <c r="R309" s="129">
        <v>403.58</v>
      </c>
      <c r="S309" s="129">
        <v>403.58</v>
      </c>
      <c r="T309" s="130">
        <f t="shared" si="83"/>
        <v>4983.25</v>
      </c>
      <c r="U309" s="105">
        <f t="shared" si="84"/>
        <v>34.701633705932927</v>
      </c>
      <c r="V309" s="105">
        <f t="shared" si="85"/>
        <v>34</v>
      </c>
      <c r="W309" s="105">
        <f t="shared" ref="W309:Y310" si="96">+IFERROR(J309/$F309,0)</f>
        <v>34</v>
      </c>
      <c r="X309" s="105">
        <f t="shared" si="96"/>
        <v>35.100257069408741</v>
      </c>
      <c r="Y309" s="105">
        <f t="shared" si="96"/>
        <v>37</v>
      </c>
      <c r="Z309" s="105">
        <f t="shared" si="87"/>
        <v>37</v>
      </c>
      <c r="AA309" s="105">
        <f t="shared" si="87"/>
        <v>37</v>
      </c>
      <c r="AB309" s="105">
        <f t="shared" si="87"/>
        <v>37</v>
      </c>
      <c r="AC309" s="105">
        <f t="shared" si="87"/>
        <v>37</v>
      </c>
      <c r="AD309" s="105">
        <f t="shared" si="87"/>
        <v>34.582690659811483</v>
      </c>
      <c r="AE309" s="105">
        <f t="shared" si="87"/>
        <v>34.582690659811483</v>
      </c>
      <c r="AF309" s="105">
        <f t="shared" si="87"/>
        <v>34.582690659811483</v>
      </c>
      <c r="AG309" s="143">
        <f t="shared" si="89"/>
        <v>35.545830229564679</v>
      </c>
      <c r="AH309" s="143"/>
    </row>
    <row r="310" spans="1:40" outlineLevel="1" x14ac:dyDescent="0.25">
      <c r="A310" s="103" t="str">
        <f t="shared" si="82"/>
        <v>MURREYSMULTI-FAMILYMRENT6YDRECY</v>
      </c>
      <c r="B310" s="103" t="s">
        <v>629</v>
      </c>
      <c r="C310" s="103" t="s">
        <v>630</v>
      </c>
      <c r="D310" s="127">
        <v>17.18</v>
      </c>
      <c r="E310" s="127">
        <v>17.53</v>
      </c>
      <c r="F310" s="127">
        <v>17.53</v>
      </c>
      <c r="G310" s="128"/>
      <c r="H310" s="129">
        <v>647.91000000000008</v>
      </c>
      <c r="I310" s="129">
        <v>647.91000000000008</v>
      </c>
      <c r="J310" s="129">
        <v>666.04000000000008</v>
      </c>
      <c r="K310" s="129">
        <v>652.58000000000004</v>
      </c>
      <c r="L310" s="129">
        <v>647.91</v>
      </c>
      <c r="M310" s="129">
        <v>647.91</v>
      </c>
      <c r="N310" s="129">
        <v>647.91</v>
      </c>
      <c r="O310" s="129">
        <v>647.91</v>
      </c>
      <c r="P310" s="129">
        <v>647.91</v>
      </c>
      <c r="Q310" s="129">
        <v>644.40000000000009</v>
      </c>
      <c r="R310" s="129">
        <v>647.91000000000008</v>
      </c>
      <c r="S310" s="129">
        <v>647.91000000000008</v>
      </c>
      <c r="T310" s="130">
        <f t="shared" si="83"/>
        <v>7794.2099999999991</v>
      </c>
      <c r="U310" s="105">
        <f t="shared" si="84"/>
        <v>37.713038416763688</v>
      </c>
      <c r="V310" s="105">
        <f t="shared" si="85"/>
        <v>36.960068454078723</v>
      </c>
      <c r="W310" s="105">
        <f t="shared" si="96"/>
        <v>37.994295493439822</v>
      </c>
      <c r="X310" s="105">
        <f t="shared" si="96"/>
        <v>37.226468910439245</v>
      </c>
      <c r="Y310" s="105">
        <f t="shared" si="96"/>
        <v>36.960068454078716</v>
      </c>
      <c r="Z310" s="105">
        <f t="shared" si="87"/>
        <v>36.960068454078716</v>
      </c>
      <c r="AA310" s="105">
        <f t="shared" si="87"/>
        <v>36.960068454078716</v>
      </c>
      <c r="AB310" s="105">
        <f t="shared" si="87"/>
        <v>36.960068454078716</v>
      </c>
      <c r="AC310" s="105">
        <f t="shared" si="87"/>
        <v>36.960068454078716</v>
      </c>
      <c r="AD310" s="105">
        <f t="shared" si="87"/>
        <v>36.759840273816316</v>
      </c>
      <c r="AE310" s="105">
        <f t="shared" si="87"/>
        <v>36.960068454078723</v>
      </c>
      <c r="AF310" s="105">
        <f t="shared" si="87"/>
        <v>36.960068454078723</v>
      </c>
      <c r="AG310" s="143">
        <f t="shared" si="89"/>
        <v>37.114515893924072</v>
      </c>
      <c r="AH310" s="105"/>
    </row>
    <row r="311" spans="1:40" outlineLevel="1" x14ac:dyDescent="0.25">
      <c r="C311" s="135"/>
      <c r="D311" s="127"/>
      <c r="E311" s="127"/>
      <c r="F311" s="127"/>
      <c r="G311" s="128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30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</row>
    <row r="312" spans="1:40" outlineLevel="1" x14ac:dyDescent="0.25">
      <c r="C312" s="135" t="s">
        <v>631</v>
      </c>
      <c r="D312" s="127"/>
      <c r="E312" s="127"/>
      <c r="F312" s="127"/>
      <c r="G312" s="128"/>
      <c r="H312" s="136">
        <f t="shared" ref="H312:T312" si="97">SUM(H293:H311)</f>
        <v>44220.210000000006</v>
      </c>
      <c r="I312" s="136">
        <f t="shared" si="97"/>
        <v>43165.180000000008</v>
      </c>
      <c r="J312" s="136">
        <f t="shared" si="97"/>
        <v>45588.330000000009</v>
      </c>
      <c r="K312" s="136">
        <f t="shared" si="97"/>
        <v>45722.99</v>
      </c>
      <c r="L312" s="136">
        <f t="shared" si="97"/>
        <v>47128.91</v>
      </c>
      <c r="M312" s="136">
        <f t="shared" si="97"/>
        <v>45687.05000000001</v>
      </c>
      <c r="N312" s="136">
        <f t="shared" si="97"/>
        <v>49096.460000000006</v>
      </c>
      <c r="O312" s="136">
        <f t="shared" si="97"/>
        <v>46965.120000000003</v>
      </c>
      <c r="P312" s="136">
        <f t="shared" si="97"/>
        <v>45723.94</v>
      </c>
      <c r="Q312" s="136">
        <f t="shared" si="97"/>
        <v>41560.480000000003</v>
      </c>
      <c r="R312" s="136">
        <f t="shared" si="97"/>
        <v>41946.090000000004</v>
      </c>
      <c r="S312" s="136">
        <f t="shared" si="97"/>
        <v>41691.630000000005</v>
      </c>
      <c r="T312" s="136">
        <f t="shared" si="97"/>
        <v>538496.39</v>
      </c>
      <c r="U312" s="137">
        <f t="shared" ref="U312:AF312" si="98">+SUM(U293:U305)</f>
        <v>2872.3090892085156</v>
      </c>
      <c r="V312" s="137">
        <f t="shared" si="98"/>
        <v>2257.7513227513232</v>
      </c>
      <c r="W312" s="137">
        <f t="shared" si="98"/>
        <v>2370.5015873015877</v>
      </c>
      <c r="X312" s="137">
        <f t="shared" si="98"/>
        <v>2387.4526692443364</v>
      </c>
      <c r="Y312" s="137">
        <f t="shared" si="98"/>
        <v>2392.0042328042327</v>
      </c>
      <c r="Z312" s="137">
        <f t="shared" si="98"/>
        <v>2330.5047619047618</v>
      </c>
      <c r="AA312" s="137">
        <f t="shared" si="98"/>
        <v>2337.0031746031746</v>
      </c>
      <c r="AB312" s="137">
        <f t="shared" si="98"/>
        <v>2335.7502645502645</v>
      </c>
      <c r="AC312" s="137">
        <f t="shared" si="98"/>
        <v>2333.0190476190478</v>
      </c>
      <c r="AD312" s="137">
        <f t="shared" si="98"/>
        <v>2343.8020926604258</v>
      </c>
      <c r="AE312" s="137">
        <f t="shared" si="98"/>
        <v>2339.9416550915212</v>
      </c>
      <c r="AF312" s="137">
        <f t="shared" si="98"/>
        <v>2314.2507936507936</v>
      </c>
      <c r="AG312" s="137">
        <f>+SUM(AG293:AG305)</f>
        <v>2384.5242242824988</v>
      </c>
      <c r="AH312" s="138"/>
    </row>
    <row r="313" spans="1:40" outlineLevel="1" x14ac:dyDescent="0.25">
      <c r="C313" s="135"/>
      <c r="D313" s="127"/>
      <c r="E313" s="127"/>
      <c r="F313" s="127"/>
      <c r="G313" s="128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30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N313" s="137">
        <f>+SUM(AN294:AN305)</f>
        <v>89.644191579658951</v>
      </c>
    </row>
    <row r="314" spans="1:40" outlineLevel="1" x14ac:dyDescent="0.25">
      <c r="B314" s="7" t="s">
        <v>632</v>
      </c>
      <c r="C314" s="135"/>
      <c r="D314" s="127"/>
      <c r="E314" s="127"/>
      <c r="F314" s="127"/>
      <c r="G314" s="128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30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</row>
    <row r="315" spans="1:40" outlineLevel="1" x14ac:dyDescent="0.25">
      <c r="A315" s="103" t="str">
        <f>+$A$4&amp;$A$235&amp;B315</f>
        <v>MURREYSMULTI-FAMILYMYDW90</v>
      </c>
      <c r="B315" s="103" t="s">
        <v>633</v>
      </c>
      <c r="C315" s="103" t="s">
        <v>634</v>
      </c>
      <c r="D315" s="127">
        <v>3.1150000000000002</v>
      </c>
      <c r="E315" s="127">
        <v>7.18</v>
      </c>
      <c r="F315" s="127">
        <v>7.18</v>
      </c>
      <c r="G315" s="128">
        <v>23</v>
      </c>
      <c r="H315" s="129">
        <v>7218.29</v>
      </c>
      <c r="I315" s="129">
        <v>7233.85</v>
      </c>
      <c r="J315" s="129">
        <v>7244.6200000000008</v>
      </c>
      <c r="K315" s="129">
        <v>7510.28</v>
      </c>
      <c r="L315" s="129">
        <v>7526.4400000000005</v>
      </c>
      <c r="M315" s="129">
        <v>7582.0800000000008</v>
      </c>
      <c r="N315" s="129">
        <v>7629.0300000000007</v>
      </c>
      <c r="O315" s="129">
        <v>7647.3</v>
      </c>
      <c r="P315" s="129">
        <v>7673.63</v>
      </c>
      <c r="Q315" s="129">
        <v>7223.08</v>
      </c>
      <c r="R315" s="129">
        <v>7223.08</v>
      </c>
      <c r="S315" s="129">
        <v>7223.08</v>
      </c>
      <c r="T315" s="130">
        <f>+SUM(H315:S315)</f>
        <v>88934.760000000009</v>
      </c>
      <c r="U315" s="105">
        <f>+IFERROR(H315/$E315,0)</f>
        <v>1005.33286908078</v>
      </c>
      <c r="V315" s="105">
        <f>+IFERROR(I315/$E315,0)</f>
        <v>1007.5000000000001</v>
      </c>
      <c r="W315" s="105">
        <f>+IFERROR(J315/$F315,0)</f>
        <v>1009.0000000000001</v>
      </c>
      <c r="X315" s="105">
        <f t="shared" ref="X315:AF315" si="99">+IFERROR(K315/$E315,0)</f>
        <v>1046</v>
      </c>
      <c r="Y315" s="105">
        <f t="shared" si="99"/>
        <v>1048.2506963788303</v>
      </c>
      <c r="Z315" s="105">
        <f t="shared" si="99"/>
        <v>1056.0000000000002</v>
      </c>
      <c r="AA315" s="105">
        <f t="shared" si="99"/>
        <v>1062.5389972144849</v>
      </c>
      <c r="AB315" s="105">
        <f t="shared" si="99"/>
        <v>1065.0835654596101</v>
      </c>
      <c r="AC315" s="105">
        <f t="shared" si="99"/>
        <v>1068.7506963788301</v>
      </c>
      <c r="AD315" s="105">
        <f t="shared" si="99"/>
        <v>1006</v>
      </c>
      <c r="AE315" s="105">
        <f t="shared" si="99"/>
        <v>1006</v>
      </c>
      <c r="AF315" s="105">
        <f t="shared" si="99"/>
        <v>1006</v>
      </c>
      <c r="AG315" s="105">
        <f>+SUM(U315:AF315)/$AD$2</f>
        <v>1032.2047353760445</v>
      </c>
      <c r="AH315" s="105"/>
      <c r="AM315" s="103">
        <v>1</v>
      </c>
      <c r="AN315" s="105">
        <f>+AG315*AM315</f>
        <v>1032.2047353760445</v>
      </c>
    </row>
    <row r="316" spans="1:40" outlineLevel="1" x14ac:dyDescent="0.25">
      <c r="C316" s="135"/>
      <c r="D316" s="127"/>
      <c r="E316" s="127"/>
      <c r="F316" s="127"/>
      <c r="G316" s="128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30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</row>
    <row r="317" spans="1:40" outlineLevel="1" x14ac:dyDescent="0.25">
      <c r="C317" s="135" t="s">
        <v>635</v>
      </c>
      <c r="D317" s="127"/>
      <c r="E317" s="127"/>
      <c r="F317" s="127"/>
      <c r="G317" s="128"/>
      <c r="H317" s="136">
        <f>SUM(H315:H316)</f>
        <v>7218.29</v>
      </c>
      <c r="I317" s="136">
        <f t="shared" ref="I317:AG317" si="100">SUM(I315:I316)</f>
        <v>7233.85</v>
      </c>
      <c r="J317" s="136">
        <f t="shared" si="100"/>
        <v>7244.6200000000008</v>
      </c>
      <c r="K317" s="136">
        <f t="shared" si="100"/>
        <v>7510.28</v>
      </c>
      <c r="L317" s="136">
        <f t="shared" si="100"/>
        <v>7526.4400000000005</v>
      </c>
      <c r="M317" s="136">
        <f t="shared" si="100"/>
        <v>7582.0800000000008</v>
      </c>
      <c r="N317" s="136">
        <f t="shared" si="100"/>
        <v>7629.0300000000007</v>
      </c>
      <c r="O317" s="136">
        <f t="shared" si="100"/>
        <v>7647.3</v>
      </c>
      <c r="P317" s="136">
        <f t="shared" si="100"/>
        <v>7673.63</v>
      </c>
      <c r="Q317" s="136">
        <f t="shared" si="100"/>
        <v>7223.08</v>
      </c>
      <c r="R317" s="136">
        <f t="shared" si="100"/>
        <v>7223.08</v>
      </c>
      <c r="S317" s="136">
        <f t="shared" si="100"/>
        <v>7223.08</v>
      </c>
      <c r="T317" s="136">
        <f t="shared" si="100"/>
        <v>88934.760000000009</v>
      </c>
      <c r="U317" s="137">
        <f t="shared" si="100"/>
        <v>1005.33286908078</v>
      </c>
      <c r="V317" s="137">
        <f t="shared" si="100"/>
        <v>1007.5000000000001</v>
      </c>
      <c r="W317" s="137">
        <f t="shared" si="100"/>
        <v>1009.0000000000001</v>
      </c>
      <c r="X317" s="137">
        <f t="shared" si="100"/>
        <v>1046</v>
      </c>
      <c r="Y317" s="137">
        <f t="shared" si="100"/>
        <v>1048.2506963788303</v>
      </c>
      <c r="Z317" s="137">
        <f t="shared" si="100"/>
        <v>1056.0000000000002</v>
      </c>
      <c r="AA317" s="137">
        <f t="shared" si="100"/>
        <v>1062.5389972144849</v>
      </c>
      <c r="AB317" s="137">
        <f t="shared" si="100"/>
        <v>1065.0835654596101</v>
      </c>
      <c r="AC317" s="137">
        <f t="shared" si="100"/>
        <v>1068.7506963788301</v>
      </c>
      <c r="AD317" s="137">
        <f t="shared" si="100"/>
        <v>1006</v>
      </c>
      <c r="AE317" s="137">
        <f t="shared" si="100"/>
        <v>1006</v>
      </c>
      <c r="AF317" s="137">
        <f t="shared" si="100"/>
        <v>1006</v>
      </c>
      <c r="AG317" s="137">
        <f t="shared" si="100"/>
        <v>1032.2047353760445</v>
      </c>
      <c r="AH317" s="143"/>
      <c r="AN317" s="137">
        <f t="shared" ref="AN317" si="101">SUM(AN315:AN316)</f>
        <v>1032.2047353760445</v>
      </c>
    </row>
    <row r="318" spans="1:40" outlineLevel="1" x14ac:dyDescent="0.25">
      <c r="D318" s="127"/>
      <c r="E318" s="127"/>
      <c r="F318" s="127"/>
      <c r="G318" s="128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30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</row>
    <row r="319" spans="1:40" s="7" customFormat="1" x14ac:dyDescent="0.25">
      <c r="B319" s="7" t="s">
        <v>636</v>
      </c>
      <c r="D319" s="127"/>
      <c r="E319" s="127"/>
      <c r="F319" s="127"/>
      <c r="G319" s="128"/>
      <c r="H319" s="144">
        <f t="shared" ref="H319:AG319" si="102">+H194+H233+H290+H312</f>
        <v>893612.70999999973</v>
      </c>
      <c r="I319" s="144">
        <f t="shared" si="102"/>
        <v>891467.56</v>
      </c>
      <c r="J319" s="144">
        <f t="shared" si="102"/>
        <v>899069.53500000003</v>
      </c>
      <c r="K319" s="144">
        <f t="shared" si="102"/>
        <v>904628.09500000009</v>
      </c>
      <c r="L319" s="144">
        <f t="shared" si="102"/>
        <v>913028.20000000007</v>
      </c>
      <c r="M319" s="144">
        <f t="shared" si="102"/>
        <v>908436.79500000039</v>
      </c>
      <c r="N319" s="144">
        <f t="shared" si="102"/>
        <v>914479.35500000021</v>
      </c>
      <c r="O319" s="144">
        <f t="shared" si="102"/>
        <v>923500.30500000005</v>
      </c>
      <c r="P319" s="144">
        <f t="shared" si="102"/>
        <v>926494.11499999999</v>
      </c>
      <c r="Q319" s="144">
        <f t="shared" si="102"/>
        <v>892722.55999999959</v>
      </c>
      <c r="R319" s="144">
        <f t="shared" si="102"/>
        <v>889715.88999999955</v>
      </c>
      <c r="S319" s="144">
        <f t="shared" si="102"/>
        <v>886609.86999999976</v>
      </c>
      <c r="T319" s="144">
        <f t="shared" si="102"/>
        <v>10843764.989999998</v>
      </c>
      <c r="U319" s="145">
        <f t="shared" si="102"/>
        <v>7910.1944306137011</v>
      </c>
      <c r="V319" s="145">
        <f t="shared" si="102"/>
        <v>7201.1898591798727</v>
      </c>
      <c r="W319" s="145">
        <f t="shared" si="102"/>
        <v>7212.8862871409419</v>
      </c>
      <c r="X319" s="145">
        <f t="shared" si="102"/>
        <v>7266.1639442567957</v>
      </c>
      <c r="Y319" s="145">
        <f t="shared" si="102"/>
        <v>7292.9451409957101</v>
      </c>
      <c r="Z319" s="145">
        <f t="shared" si="102"/>
        <v>7187.5897780628775</v>
      </c>
      <c r="AA319" s="145">
        <f t="shared" si="102"/>
        <v>7192.6386018774547</v>
      </c>
      <c r="AB319" s="145">
        <f t="shared" si="102"/>
        <v>7229.8772148931239</v>
      </c>
      <c r="AC319" s="145">
        <f t="shared" si="102"/>
        <v>7216.8541933318011</v>
      </c>
      <c r="AD319" s="145">
        <f t="shared" si="102"/>
        <v>7143.5915575863455</v>
      </c>
      <c r="AE319" s="145">
        <f t="shared" si="102"/>
        <v>7108.2738473643931</v>
      </c>
      <c r="AF319" s="145">
        <f t="shared" si="102"/>
        <v>7084.4597295109024</v>
      </c>
      <c r="AG319" s="145">
        <f t="shared" si="102"/>
        <v>7253.8887154011609</v>
      </c>
      <c r="AH319" s="145"/>
      <c r="AN319" s="146"/>
    </row>
    <row r="320" spans="1:40" s="7" customFormat="1" outlineLevel="1" x14ac:dyDescent="0.25">
      <c r="D320" s="127"/>
      <c r="E320" s="127"/>
      <c r="F320" s="127"/>
      <c r="G320" s="128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30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  <c r="AE320" s="146"/>
      <c r="AF320" s="146"/>
      <c r="AG320" s="146"/>
      <c r="AH320" s="146"/>
      <c r="AN320" s="146"/>
    </row>
    <row r="321" spans="1:34" outlineLevel="1" x14ac:dyDescent="0.25">
      <c r="D321" s="127"/>
      <c r="E321" s="127"/>
      <c r="F321" s="127"/>
      <c r="G321" s="128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30"/>
      <c r="U321" s="105"/>
      <c r="V321" s="105"/>
      <c r="W321" s="105"/>
      <c r="X321" s="105"/>
      <c r="Y321" s="105"/>
      <c r="Z321" s="105"/>
      <c r="AA321" s="105"/>
      <c r="AB321" s="105"/>
      <c r="AC321" s="105"/>
      <c r="AD321" s="105"/>
      <c r="AE321" s="105"/>
      <c r="AF321" s="105"/>
      <c r="AG321" s="105"/>
      <c r="AH321" s="105"/>
    </row>
    <row r="322" spans="1:34" outlineLevel="1" x14ac:dyDescent="0.25">
      <c r="B322" s="121" t="s">
        <v>637</v>
      </c>
      <c r="C322" s="122"/>
      <c r="D322" s="127"/>
      <c r="E322" s="127"/>
      <c r="F322" s="127"/>
      <c r="G322" s="128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30"/>
      <c r="U322" s="105"/>
      <c r="V322" s="105"/>
      <c r="W322" s="105"/>
      <c r="X322" s="105"/>
      <c r="Y322" s="105"/>
      <c r="Z322" s="105"/>
      <c r="AA322" s="105"/>
      <c r="AB322" s="105"/>
      <c r="AC322" s="105"/>
      <c r="AD322" s="105"/>
      <c r="AE322" s="105"/>
      <c r="AF322" s="105"/>
      <c r="AG322" s="105"/>
      <c r="AH322" s="105"/>
    </row>
    <row r="323" spans="1:34" outlineLevel="1" x14ac:dyDescent="0.25">
      <c r="B323" s="122"/>
      <c r="C323" s="122"/>
      <c r="D323" s="127"/>
      <c r="E323" s="127"/>
      <c r="F323" s="127"/>
      <c r="G323" s="128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30"/>
      <c r="U323" s="105"/>
      <c r="V323" s="105"/>
      <c r="W323" s="105"/>
      <c r="X323" s="105"/>
      <c r="Y323" s="105"/>
      <c r="Z323" s="105"/>
      <c r="AA323" s="105"/>
      <c r="AB323" s="105"/>
      <c r="AC323" s="105"/>
      <c r="AD323" s="105"/>
      <c r="AE323" s="105"/>
      <c r="AF323" s="105"/>
      <c r="AG323" s="105"/>
      <c r="AH323" s="105"/>
    </row>
    <row r="324" spans="1:34" outlineLevel="1" x14ac:dyDescent="0.25">
      <c r="A324" s="103" t="s">
        <v>638</v>
      </c>
      <c r="B324" s="7" t="s">
        <v>639</v>
      </c>
      <c r="D324" s="127"/>
      <c r="E324" s="127"/>
      <c r="F324" s="127"/>
      <c r="G324" s="128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30"/>
      <c r="U324" s="105"/>
      <c r="V324" s="105"/>
      <c r="W324" s="105"/>
      <c r="X324" s="105"/>
      <c r="Y324" s="105"/>
      <c r="Z324" s="105"/>
      <c r="AA324" s="105"/>
      <c r="AB324" s="105"/>
      <c r="AC324" s="105"/>
      <c r="AD324" s="105"/>
      <c r="AE324" s="105"/>
      <c r="AF324" s="105"/>
      <c r="AG324" s="105"/>
      <c r="AH324" s="105"/>
    </row>
    <row r="325" spans="1:34" outlineLevel="1" x14ac:dyDescent="0.25">
      <c r="A325" s="103" t="str">
        <f t="shared" ref="A325:A388" si="103">+$A$4&amp;$A$324&amp;B325</f>
        <v>MURREYSROLL OFFROHAUL20</v>
      </c>
      <c r="B325" s="103" t="s">
        <v>640</v>
      </c>
      <c r="C325" s="103" t="s">
        <v>641</v>
      </c>
      <c r="D325" s="127">
        <v>95.13</v>
      </c>
      <c r="E325" s="127">
        <v>97.1</v>
      </c>
      <c r="F325" s="127">
        <v>97.1</v>
      </c>
      <c r="G325" s="128">
        <v>52</v>
      </c>
      <c r="H325" s="129">
        <v>20002.600000000002</v>
      </c>
      <c r="I325" s="129">
        <v>16992.5</v>
      </c>
      <c r="J325" s="129">
        <v>17963.5</v>
      </c>
      <c r="K325" s="129">
        <v>18254.8</v>
      </c>
      <c r="L325" s="129">
        <v>19711.300000000003</v>
      </c>
      <c r="M325" s="129">
        <v>18351.900000000001</v>
      </c>
      <c r="N325" s="129">
        <v>20196.8</v>
      </c>
      <c r="O325" s="129">
        <v>19614.2</v>
      </c>
      <c r="P325" s="129">
        <v>19322.900000000001</v>
      </c>
      <c r="Q325" s="129">
        <v>20973.600000000002</v>
      </c>
      <c r="R325" s="129">
        <v>19225.800000000003</v>
      </c>
      <c r="S325" s="129">
        <v>16507</v>
      </c>
      <c r="T325" s="130">
        <f t="shared" ref="T325:T388" si="104">+SUM(H325:S325)</f>
        <v>227116.90000000002</v>
      </c>
      <c r="U325" s="105">
        <f t="shared" ref="U325:U388" si="105">+IFERROR(H325/$D325,0)</f>
        <v>210.26595185535587</v>
      </c>
      <c r="V325" s="105">
        <f t="shared" ref="V325:V388" si="106">+IFERROR(I325/$E325,0)</f>
        <v>175</v>
      </c>
      <c r="W325" s="105">
        <f t="shared" ref="W325:AF350" si="107">+IFERROR(J325/$F325,0)</f>
        <v>185</v>
      </c>
      <c r="X325" s="105">
        <f t="shared" si="107"/>
        <v>188</v>
      </c>
      <c r="Y325" s="105">
        <f t="shared" si="107"/>
        <v>203.00000000000003</v>
      </c>
      <c r="Z325" s="105">
        <f t="shared" si="107"/>
        <v>189.00000000000003</v>
      </c>
      <c r="AA325" s="105">
        <f t="shared" si="107"/>
        <v>208</v>
      </c>
      <c r="AB325" s="105">
        <f t="shared" si="107"/>
        <v>202.00000000000003</v>
      </c>
      <c r="AC325" s="105">
        <f t="shared" si="107"/>
        <v>199.00000000000003</v>
      </c>
      <c r="AD325" s="105">
        <f t="shared" si="107"/>
        <v>216.00000000000003</v>
      </c>
      <c r="AE325" s="105">
        <f t="shared" si="107"/>
        <v>198.00000000000003</v>
      </c>
      <c r="AF325" s="105">
        <f t="shared" si="107"/>
        <v>170</v>
      </c>
      <c r="AG325" s="105">
        <f t="shared" ref="AG325:AG388" si="108">+SUM(U325:AF325)/$AD$2</f>
        <v>195.272162654613</v>
      </c>
      <c r="AH325" s="105"/>
    </row>
    <row r="326" spans="1:34" outlineLevel="1" x14ac:dyDescent="0.25">
      <c r="A326" s="103" t="str">
        <f t="shared" si="103"/>
        <v>MURREYSROLL OFFROHAUL20A</v>
      </c>
      <c r="B326" s="103" t="s">
        <v>642</v>
      </c>
      <c r="C326" s="103" t="s">
        <v>643</v>
      </c>
      <c r="D326" s="127">
        <v>0</v>
      </c>
      <c r="E326" s="127">
        <v>0</v>
      </c>
      <c r="F326" s="127">
        <v>0</v>
      </c>
      <c r="G326" s="128"/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29">
        <v>0</v>
      </c>
      <c r="S326" s="129">
        <v>0</v>
      </c>
      <c r="T326" s="130">
        <f t="shared" si="104"/>
        <v>0</v>
      </c>
      <c r="U326" s="105">
        <f t="shared" si="105"/>
        <v>0</v>
      </c>
      <c r="V326" s="105">
        <f t="shared" si="106"/>
        <v>0</v>
      </c>
      <c r="W326" s="105">
        <f t="shared" si="107"/>
        <v>0</v>
      </c>
      <c r="X326" s="105">
        <f t="shared" si="107"/>
        <v>0</v>
      </c>
      <c r="Y326" s="105">
        <f t="shared" si="107"/>
        <v>0</v>
      </c>
      <c r="Z326" s="105">
        <f t="shared" si="107"/>
        <v>0</v>
      </c>
      <c r="AA326" s="105">
        <f t="shared" si="107"/>
        <v>0</v>
      </c>
      <c r="AB326" s="105">
        <f t="shared" si="107"/>
        <v>0</v>
      </c>
      <c r="AC326" s="105">
        <f t="shared" si="107"/>
        <v>0</v>
      </c>
      <c r="AD326" s="105">
        <f t="shared" si="107"/>
        <v>0</v>
      </c>
      <c r="AE326" s="105">
        <f t="shared" si="107"/>
        <v>0</v>
      </c>
      <c r="AF326" s="105">
        <f t="shared" si="107"/>
        <v>0</v>
      </c>
      <c r="AG326" s="105">
        <f t="shared" si="108"/>
        <v>0</v>
      </c>
      <c r="AH326" s="105"/>
    </row>
    <row r="327" spans="1:34" outlineLevel="1" x14ac:dyDescent="0.25">
      <c r="A327" s="103" t="str">
        <f t="shared" si="103"/>
        <v>MURREYSROLL OFFROHAUL20CO</v>
      </c>
      <c r="B327" s="103" t="s">
        <v>644</v>
      </c>
      <c r="C327" s="103" t="s">
        <v>645</v>
      </c>
      <c r="D327" s="127">
        <v>95.13</v>
      </c>
      <c r="E327" s="127">
        <v>97.1</v>
      </c>
      <c r="F327" s="127">
        <v>97.1</v>
      </c>
      <c r="G327" s="128">
        <v>52</v>
      </c>
      <c r="H327" s="129">
        <v>97.1</v>
      </c>
      <c r="I327" s="129">
        <v>0</v>
      </c>
      <c r="J327" s="129">
        <v>97.1</v>
      </c>
      <c r="K327" s="129">
        <v>97.1</v>
      </c>
      <c r="L327" s="129">
        <v>0</v>
      </c>
      <c r="M327" s="129">
        <v>0</v>
      </c>
      <c r="N327" s="129">
        <v>97.1</v>
      </c>
      <c r="O327" s="129">
        <v>0</v>
      </c>
      <c r="P327" s="129">
        <v>97.1</v>
      </c>
      <c r="Q327" s="129">
        <v>0</v>
      </c>
      <c r="R327" s="129">
        <v>97.1</v>
      </c>
      <c r="S327" s="129">
        <v>0</v>
      </c>
      <c r="T327" s="130">
        <f t="shared" si="104"/>
        <v>582.6</v>
      </c>
      <c r="U327" s="105">
        <f t="shared" si="105"/>
        <v>1.0207085041522128</v>
      </c>
      <c r="V327" s="105">
        <f t="shared" si="106"/>
        <v>0</v>
      </c>
      <c r="W327" s="105">
        <f t="shared" si="107"/>
        <v>1</v>
      </c>
      <c r="X327" s="105">
        <f t="shared" si="107"/>
        <v>1</v>
      </c>
      <c r="Y327" s="105">
        <f t="shared" si="107"/>
        <v>0</v>
      </c>
      <c r="Z327" s="105">
        <f t="shared" si="107"/>
        <v>0</v>
      </c>
      <c r="AA327" s="105">
        <f t="shared" si="107"/>
        <v>1</v>
      </c>
      <c r="AB327" s="105">
        <f t="shared" si="107"/>
        <v>0</v>
      </c>
      <c r="AC327" s="105">
        <f t="shared" si="107"/>
        <v>1</v>
      </c>
      <c r="AD327" s="105">
        <f t="shared" si="107"/>
        <v>0</v>
      </c>
      <c r="AE327" s="105">
        <f t="shared" si="107"/>
        <v>1</v>
      </c>
      <c r="AF327" s="105">
        <f t="shared" si="107"/>
        <v>0</v>
      </c>
      <c r="AG327" s="105">
        <f t="shared" si="108"/>
        <v>0.50172570867935107</v>
      </c>
      <c r="AH327" s="105"/>
    </row>
    <row r="328" spans="1:34" outlineLevel="1" x14ac:dyDescent="0.25">
      <c r="A328" s="103" t="str">
        <f t="shared" si="103"/>
        <v>MURREYSROLL OFFROHAUL20T</v>
      </c>
      <c r="B328" s="103" t="s">
        <v>646</v>
      </c>
      <c r="C328" s="103" t="s">
        <v>647</v>
      </c>
      <c r="D328" s="127">
        <v>113.53</v>
      </c>
      <c r="E328" s="127">
        <v>115.87</v>
      </c>
      <c r="F328" s="127">
        <v>115.87</v>
      </c>
      <c r="G328" s="128">
        <v>52</v>
      </c>
      <c r="H328" s="129">
        <v>1622.1799999999998</v>
      </c>
      <c r="I328" s="129">
        <v>1622.1799999999998</v>
      </c>
      <c r="J328" s="129">
        <v>1738.0500000000002</v>
      </c>
      <c r="K328" s="129">
        <v>2433.2700000000004</v>
      </c>
      <c r="L328" s="129">
        <v>3244.3599999999997</v>
      </c>
      <c r="M328" s="129">
        <v>4403.0600000000004</v>
      </c>
      <c r="N328" s="129">
        <v>4287.1899999999996</v>
      </c>
      <c r="O328" s="129">
        <v>6256.9800000000005</v>
      </c>
      <c r="P328" s="129">
        <v>3263.13</v>
      </c>
      <c r="Q328" s="129">
        <v>3476.1</v>
      </c>
      <c r="R328" s="129">
        <v>2317.4</v>
      </c>
      <c r="S328" s="129">
        <v>1738.05</v>
      </c>
      <c r="T328" s="130">
        <f t="shared" si="104"/>
        <v>36401.950000000004</v>
      </c>
      <c r="U328" s="105">
        <f t="shared" si="105"/>
        <v>14.288558090372588</v>
      </c>
      <c r="V328" s="105">
        <f t="shared" si="106"/>
        <v>13.999999999999998</v>
      </c>
      <c r="W328" s="105">
        <f t="shared" si="107"/>
        <v>15.000000000000002</v>
      </c>
      <c r="X328" s="105">
        <f t="shared" si="107"/>
        <v>21.000000000000004</v>
      </c>
      <c r="Y328" s="105">
        <f t="shared" si="107"/>
        <v>27.999999999999996</v>
      </c>
      <c r="Z328" s="105">
        <f t="shared" si="107"/>
        <v>38</v>
      </c>
      <c r="AA328" s="105">
        <f t="shared" si="107"/>
        <v>36.999999999999993</v>
      </c>
      <c r="AB328" s="105">
        <f t="shared" si="107"/>
        <v>54</v>
      </c>
      <c r="AC328" s="105">
        <f t="shared" si="107"/>
        <v>28.161991887460083</v>
      </c>
      <c r="AD328" s="105">
        <f t="shared" si="107"/>
        <v>29.999999999999996</v>
      </c>
      <c r="AE328" s="105">
        <f t="shared" si="107"/>
        <v>20</v>
      </c>
      <c r="AF328" s="105">
        <f t="shared" si="107"/>
        <v>14.999999999999998</v>
      </c>
      <c r="AG328" s="105">
        <f t="shared" si="108"/>
        <v>26.204212498152724</v>
      </c>
      <c r="AH328" s="105"/>
    </row>
    <row r="329" spans="1:34" outlineLevel="1" x14ac:dyDescent="0.25">
      <c r="A329" s="103" t="str">
        <f t="shared" si="103"/>
        <v>MURREYSROLL OFFROHAUL25</v>
      </c>
      <c r="B329" s="103" t="s">
        <v>648</v>
      </c>
      <c r="C329" s="103" t="s">
        <v>649</v>
      </c>
      <c r="D329" s="127">
        <v>104.29</v>
      </c>
      <c r="E329" s="127">
        <v>106.44</v>
      </c>
      <c r="F329" s="127">
        <v>106.44</v>
      </c>
      <c r="G329" s="128">
        <v>52</v>
      </c>
      <c r="H329" s="129">
        <v>12453.48</v>
      </c>
      <c r="I329" s="129">
        <v>14050.08</v>
      </c>
      <c r="J329" s="129">
        <v>14901.599999999999</v>
      </c>
      <c r="K329" s="129">
        <v>15753.12</v>
      </c>
      <c r="L329" s="129">
        <v>15220.92</v>
      </c>
      <c r="M329" s="129">
        <v>12559.920000000002</v>
      </c>
      <c r="N329" s="129">
        <v>13517.88</v>
      </c>
      <c r="O329" s="129">
        <v>14369.4</v>
      </c>
      <c r="P329" s="129">
        <v>15327.359999999999</v>
      </c>
      <c r="Q329" s="129">
        <v>14050.079999999998</v>
      </c>
      <c r="R329" s="129">
        <v>12666.36</v>
      </c>
      <c r="S329" s="129">
        <v>10644</v>
      </c>
      <c r="T329" s="130">
        <f t="shared" si="104"/>
        <v>165514.20000000001</v>
      </c>
      <c r="U329" s="105">
        <f t="shared" si="105"/>
        <v>119.41202416339054</v>
      </c>
      <c r="V329" s="105">
        <f t="shared" si="106"/>
        <v>132</v>
      </c>
      <c r="W329" s="105">
        <f t="shared" si="107"/>
        <v>140</v>
      </c>
      <c r="X329" s="105">
        <f t="shared" si="107"/>
        <v>148</v>
      </c>
      <c r="Y329" s="105">
        <f t="shared" si="107"/>
        <v>143</v>
      </c>
      <c r="Z329" s="105">
        <f t="shared" si="107"/>
        <v>118.00000000000001</v>
      </c>
      <c r="AA329" s="105">
        <f t="shared" si="107"/>
        <v>127</v>
      </c>
      <c r="AB329" s="105">
        <f t="shared" si="107"/>
        <v>135</v>
      </c>
      <c r="AC329" s="105">
        <f t="shared" si="107"/>
        <v>144</v>
      </c>
      <c r="AD329" s="105">
        <f t="shared" si="107"/>
        <v>131.99999999999997</v>
      </c>
      <c r="AE329" s="105">
        <f t="shared" si="107"/>
        <v>119.00000000000001</v>
      </c>
      <c r="AF329" s="105">
        <f t="shared" si="107"/>
        <v>100</v>
      </c>
      <c r="AG329" s="105">
        <f t="shared" si="108"/>
        <v>129.78433534694921</v>
      </c>
      <c r="AH329" s="105"/>
    </row>
    <row r="330" spans="1:34" outlineLevel="1" x14ac:dyDescent="0.25">
      <c r="A330" s="103" t="str">
        <f t="shared" si="103"/>
        <v>MURREYSROLL OFFROHAUL25A</v>
      </c>
      <c r="B330" s="103" t="s">
        <v>650</v>
      </c>
      <c r="C330" s="103" t="s">
        <v>651</v>
      </c>
      <c r="D330" s="127">
        <v>0</v>
      </c>
      <c r="E330" s="127">
        <v>0</v>
      </c>
      <c r="F330" s="127">
        <v>0</v>
      </c>
      <c r="G330" s="128"/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29">
        <v>0</v>
      </c>
      <c r="S330" s="129">
        <v>0</v>
      </c>
      <c r="T330" s="130">
        <f t="shared" si="104"/>
        <v>0</v>
      </c>
      <c r="U330" s="105">
        <f t="shared" si="105"/>
        <v>0</v>
      </c>
      <c r="V330" s="105">
        <f t="shared" si="106"/>
        <v>0</v>
      </c>
      <c r="W330" s="105">
        <f t="shared" si="107"/>
        <v>0</v>
      </c>
      <c r="X330" s="105">
        <f t="shared" si="107"/>
        <v>0</v>
      </c>
      <c r="Y330" s="105">
        <f t="shared" si="107"/>
        <v>0</v>
      </c>
      <c r="Z330" s="105">
        <f t="shared" si="107"/>
        <v>0</v>
      </c>
      <c r="AA330" s="105">
        <f t="shared" si="107"/>
        <v>0</v>
      </c>
      <c r="AB330" s="105">
        <f t="shared" si="107"/>
        <v>0</v>
      </c>
      <c r="AC330" s="105">
        <f t="shared" si="107"/>
        <v>0</v>
      </c>
      <c r="AD330" s="105">
        <f t="shared" si="107"/>
        <v>0</v>
      </c>
      <c r="AE330" s="105">
        <f t="shared" si="107"/>
        <v>0</v>
      </c>
      <c r="AF330" s="105">
        <f t="shared" si="107"/>
        <v>0</v>
      </c>
      <c r="AG330" s="105">
        <f t="shared" si="108"/>
        <v>0</v>
      </c>
      <c r="AH330" s="105"/>
    </row>
    <row r="331" spans="1:34" outlineLevel="1" x14ac:dyDescent="0.25">
      <c r="A331" s="103" t="str">
        <f t="shared" si="103"/>
        <v>MURREYSROLL OFFROHAUL25T</v>
      </c>
      <c r="B331" s="103" t="s">
        <v>652</v>
      </c>
      <c r="C331" s="103" t="s">
        <v>653</v>
      </c>
      <c r="D331" s="127">
        <v>121.21</v>
      </c>
      <c r="E331" s="127">
        <v>123.72</v>
      </c>
      <c r="F331" s="127">
        <v>123.72</v>
      </c>
      <c r="G331" s="128">
        <v>52</v>
      </c>
      <c r="H331" s="129">
        <v>959.78</v>
      </c>
      <c r="I331" s="129">
        <v>2226.96</v>
      </c>
      <c r="J331" s="129">
        <v>2474.4</v>
      </c>
      <c r="K331" s="129">
        <v>1360.92</v>
      </c>
      <c r="L331" s="129">
        <v>1732.08</v>
      </c>
      <c r="M331" s="129">
        <v>3340.44</v>
      </c>
      <c r="N331" s="129">
        <v>2474.3999999999996</v>
      </c>
      <c r="O331" s="129">
        <v>3464.16</v>
      </c>
      <c r="P331" s="129">
        <v>2103.2399999999998</v>
      </c>
      <c r="Q331" s="129">
        <v>3332.5800000000004</v>
      </c>
      <c r="R331" s="129">
        <v>1113.48</v>
      </c>
      <c r="S331" s="129">
        <v>989.76</v>
      </c>
      <c r="T331" s="130">
        <f t="shared" si="104"/>
        <v>25572.199999999997</v>
      </c>
      <c r="U331" s="105">
        <f t="shared" si="105"/>
        <v>7.918323570662487</v>
      </c>
      <c r="V331" s="105">
        <f t="shared" si="106"/>
        <v>18</v>
      </c>
      <c r="W331" s="105">
        <f t="shared" si="107"/>
        <v>20</v>
      </c>
      <c r="X331" s="105">
        <f t="shared" si="107"/>
        <v>11</v>
      </c>
      <c r="Y331" s="105">
        <f t="shared" si="107"/>
        <v>14</v>
      </c>
      <c r="Z331" s="105">
        <f t="shared" si="107"/>
        <v>27</v>
      </c>
      <c r="AA331" s="105">
        <f t="shared" si="107"/>
        <v>19.999999999999996</v>
      </c>
      <c r="AB331" s="105">
        <f t="shared" si="107"/>
        <v>28</v>
      </c>
      <c r="AC331" s="105">
        <f t="shared" si="107"/>
        <v>17</v>
      </c>
      <c r="AD331" s="105">
        <f t="shared" si="107"/>
        <v>26.936469447138705</v>
      </c>
      <c r="AE331" s="105">
        <f t="shared" si="107"/>
        <v>9</v>
      </c>
      <c r="AF331" s="105">
        <f t="shared" si="107"/>
        <v>8</v>
      </c>
      <c r="AG331" s="105">
        <f t="shared" si="108"/>
        <v>17.2378994181501</v>
      </c>
      <c r="AH331" s="105"/>
    </row>
    <row r="332" spans="1:34" outlineLevel="1" x14ac:dyDescent="0.25">
      <c r="A332" s="103" t="str">
        <f t="shared" si="103"/>
        <v>MURREYSROLL OFFROHAUL30</v>
      </c>
      <c r="B332" s="103" t="s">
        <v>654</v>
      </c>
      <c r="C332" s="103" t="s">
        <v>655</v>
      </c>
      <c r="D332" s="127">
        <v>112.11</v>
      </c>
      <c r="E332" s="127">
        <v>114.43</v>
      </c>
      <c r="F332" s="127">
        <v>114.43</v>
      </c>
      <c r="G332" s="128">
        <v>52</v>
      </c>
      <c r="H332" s="129">
        <v>53209.95</v>
      </c>
      <c r="I332" s="129">
        <v>50349.2</v>
      </c>
      <c r="J332" s="129">
        <v>53209.95</v>
      </c>
      <c r="K332" s="129">
        <v>52408.94</v>
      </c>
      <c r="L332" s="129">
        <v>56642.85</v>
      </c>
      <c r="M332" s="129">
        <v>53095.520000000004</v>
      </c>
      <c r="N332" s="129">
        <v>52637.799999999996</v>
      </c>
      <c r="O332" s="129">
        <v>54010.96</v>
      </c>
      <c r="P332" s="129">
        <v>52752.229999999996</v>
      </c>
      <c r="Q332" s="129">
        <v>56871.71</v>
      </c>
      <c r="R332" s="129">
        <v>51379.070000000007</v>
      </c>
      <c r="S332" s="129">
        <v>46229.72</v>
      </c>
      <c r="T332" s="130">
        <f t="shared" si="104"/>
        <v>632797.89999999991</v>
      </c>
      <c r="U332" s="105">
        <f t="shared" si="105"/>
        <v>474.62269199892961</v>
      </c>
      <c r="V332" s="105">
        <f t="shared" si="106"/>
        <v>439.99999999999994</v>
      </c>
      <c r="W332" s="105">
        <f t="shared" si="107"/>
        <v>464.99999999999994</v>
      </c>
      <c r="X332" s="105">
        <f t="shared" si="107"/>
        <v>458</v>
      </c>
      <c r="Y332" s="105">
        <f t="shared" si="107"/>
        <v>494.99999999999994</v>
      </c>
      <c r="Z332" s="105">
        <f t="shared" si="107"/>
        <v>464</v>
      </c>
      <c r="AA332" s="105">
        <f t="shared" si="107"/>
        <v>459.99999999999994</v>
      </c>
      <c r="AB332" s="105">
        <f t="shared" si="107"/>
        <v>471.99999999999994</v>
      </c>
      <c r="AC332" s="105">
        <f t="shared" si="107"/>
        <v>460.99999999999994</v>
      </c>
      <c r="AD332" s="105">
        <f t="shared" si="107"/>
        <v>496.99999999999994</v>
      </c>
      <c r="AE332" s="105">
        <f t="shared" si="107"/>
        <v>449.00000000000006</v>
      </c>
      <c r="AF332" s="105">
        <f t="shared" si="107"/>
        <v>404</v>
      </c>
      <c r="AG332" s="105">
        <f t="shared" si="108"/>
        <v>461.63522433324414</v>
      </c>
      <c r="AH332" s="105"/>
    </row>
    <row r="333" spans="1:34" outlineLevel="1" x14ac:dyDescent="0.25">
      <c r="A333" s="103" t="str">
        <f t="shared" si="103"/>
        <v>MURREYSROLL OFFROHAUL30A</v>
      </c>
      <c r="B333" s="103" t="s">
        <v>656</v>
      </c>
      <c r="C333" s="103" t="s">
        <v>657</v>
      </c>
      <c r="D333" s="127">
        <v>0</v>
      </c>
      <c r="E333" s="127">
        <v>0</v>
      </c>
      <c r="F333" s="127">
        <v>0</v>
      </c>
      <c r="G333" s="128"/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29">
        <v>0</v>
      </c>
      <c r="S333" s="129">
        <v>0</v>
      </c>
      <c r="T333" s="130">
        <f t="shared" si="104"/>
        <v>0</v>
      </c>
      <c r="U333" s="105">
        <f t="shared" si="105"/>
        <v>0</v>
      </c>
      <c r="V333" s="105">
        <f t="shared" si="106"/>
        <v>0</v>
      </c>
      <c r="W333" s="105">
        <f t="shared" si="107"/>
        <v>0</v>
      </c>
      <c r="X333" s="105">
        <f t="shared" si="107"/>
        <v>0</v>
      </c>
      <c r="Y333" s="105">
        <f t="shared" si="107"/>
        <v>0</v>
      </c>
      <c r="Z333" s="105">
        <f t="shared" si="107"/>
        <v>0</v>
      </c>
      <c r="AA333" s="105">
        <f t="shared" si="107"/>
        <v>0</v>
      </c>
      <c r="AB333" s="105">
        <f t="shared" si="107"/>
        <v>0</v>
      </c>
      <c r="AC333" s="105">
        <f t="shared" si="107"/>
        <v>0</v>
      </c>
      <c r="AD333" s="105">
        <f t="shared" si="107"/>
        <v>0</v>
      </c>
      <c r="AE333" s="105">
        <f t="shared" si="107"/>
        <v>0</v>
      </c>
      <c r="AF333" s="105">
        <f t="shared" si="107"/>
        <v>0</v>
      </c>
      <c r="AG333" s="105">
        <f t="shared" si="108"/>
        <v>0</v>
      </c>
      <c r="AH333" s="105"/>
    </row>
    <row r="334" spans="1:34" outlineLevel="1" x14ac:dyDescent="0.25">
      <c r="A334" s="103" t="str">
        <f t="shared" si="103"/>
        <v>MURREYSROLL OFFROHAUL30T</v>
      </c>
      <c r="B334" s="103" t="s">
        <v>658</v>
      </c>
      <c r="C334" s="103" t="s">
        <v>659</v>
      </c>
      <c r="D334" s="127">
        <v>127.72</v>
      </c>
      <c r="E334" s="127">
        <v>130.36000000000001</v>
      </c>
      <c r="F334" s="127">
        <v>130.36000000000001</v>
      </c>
      <c r="G334" s="128">
        <v>52</v>
      </c>
      <c r="H334" s="129">
        <v>6648.36</v>
      </c>
      <c r="I334" s="129">
        <v>6387.6399999999994</v>
      </c>
      <c r="J334" s="129">
        <v>7169.7999999999993</v>
      </c>
      <c r="K334" s="129">
        <v>6909.08</v>
      </c>
      <c r="L334" s="129">
        <v>8343.0400000000009</v>
      </c>
      <c r="M334" s="129">
        <v>5996.56</v>
      </c>
      <c r="N334" s="129">
        <v>5605.48</v>
      </c>
      <c r="O334" s="129">
        <v>6387.6399999999994</v>
      </c>
      <c r="P334" s="129">
        <v>5735.84</v>
      </c>
      <c r="Q334" s="129">
        <v>6126.92</v>
      </c>
      <c r="R334" s="129">
        <v>4692.96</v>
      </c>
      <c r="S334" s="129">
        <v>5475.1200000000008</v>
      </c>
      <c r="T334" s="130">
        <f t="shared" si="104"/>
        <v>75478.439999999988</v>
      </c>
      <c r="U334" s="105">
        <f t="shared" si="105"/>
        <v>52.0541810209834</v>
      </c>
      <c r="V334" s="105">
        <f t="shared" si="106"/>
        <v>48.999999999999993</v>
      </c>
      <c r="W334" s="105">
        <f t="shared" si="107"/>
        <v>54.999999999999986</v>
      </c>
      <c r="X334" s="105">
        <f t="shared" si="107"/>
        <v>52.999999999999993</v>
      </c>
      <c r="Y334" s="105">
        <f t="shared" si="107"/>
        <v>64</v>
      </c>
      <c r="Z334" s="105">
        <f t="shared" si="107"/>
        <v>46</v>
      </c>
      <c r="AA334" s="105">
        <f t="shared" si="107"/>
        <v>42.999999999999993</v>
      </c>
      <c r="AB334" s="105">
        <f t="shared" si="107"/>
        <v>48.999999999999993</v>
      </c>
      <c r="AC334" s="105">
        <f t="shared" si="107"/>
        <v>44</v>
      </c>
      <c r="AD334" s="105">
        <f t="shared" si="107"/>
        <v>46.999999999999993</v>
      </c>
      <c r="AE334" s="105">
        <f t="shared" si="107"/>
        <v>36</v>
      </c>
      <c r="AF334" s="105">
        <f t="shared" si="107"/>
        <v>42</v>
      </c>
      <c r="AG334" s="105">
        <f t="shared" si="108"/>
        <v>48.337848418415284</v>
      </c>
      <c r="AH334" s="105"/>
    </row>
    <row r="335" spans="1:34" outlineLevel="1" x14ac:dyDescent="0.25">
      <c r="A335" s="103" t="str">
        <f t="shared" si="103"/>
        <v>MURREYSROLL OFFROHAUL40</v>
      </c>
      <c r="B335" s="103" t="s">
        <v>660</v>
      </c>
      <c r="C335" s="103" t="s">
        <v>661</v>
      </c>
      <c r="D335" s="127">
        <v>135.54</v>
      </c>
      <c r="E335" s="127">
        <v>138.34</v>
      </c>
      <c r="F335" s="127">
        <v>138.34</v>
      </c>
      <c r="G335" s="128">
        <v>52</v>
      </c>
      <c r="H335" s="129">
        <v>3735.1800000000003</v>
      </c>
      <c r="I335" s="129">
        <v>3043.48</v>
      </c>
      <c r="J335" s="129">
        <v>3320.16</v>
      </c>
      <c r="K335" s="129">
        <v>3043.48</v>
      </c>
      <c r="L335" s="129">
        <v>3320.16</v>
      </c>
      <c r="M335" s="129">
        <v>2490.12</v>
      </c>
      <c r="N335" s="129">
        <v>2766.8</v>
      </c>
      <c r="O335" s="129">
        <v>3043.48</v>
      </c>
      <c r="P335" s="129">
        <v>3181.8199999999997</v>
      </c>
      <c r="Q335" s="129">
        <v>3873.5199999999995</v>
      </c>
      <c r="R335" s="129">
        <v>4150.2</v>
      </c>
      <c r="S335" s="129">
        <v>3596.84</v>
      </c>
      <c r="T335" s="130">
        <f t="shared" si="104"/>
        <v>39565.239999999991</v>
      </c>
      <c r="U335" s="105">
        <f t="shared" si="105"/>
        <v>27.557768924302792</v>
      </c>
      <c r="V335" s="105">
        <f t="shared" si="106"/>
        <v>22</v>
      </c>
      <c r="W335" s="105">
        <f t="shared" si="107"/>
        <v>24</v>
      </c>
      <c r="X335" s="105">
        <f t="shared" si="107"/>
        <v>22</v>
      </c>
      <c r="Y335" s="105">
        <f t="shared" si="107"/>
        <v>24</v>
      </c>
      <c r="Z335" s="105">
        <f t="shared" si="107"/>
        <v>18</v>
      </c>
      <c r="AA335" s="105">
        <f t="shared" si="107"/>
        <v>20</v>
      </c>
      <c r="AB335" s="105">
        <f t="shared" si="107"/>
        <v>22</v>
      </c>
      <c r="AC335" s="105">
        <f t="shared" si="107"/>
        <v>22.999999999999996</v>
      </c>
      <c r="AD335" s="105">
        <f t="shared" si="107"/>
        <v>27.999999999999996</v>
      </c>
      <c r="AE335" s="105">
        <f t="shared" si="107"/>
        <v>29.999999999999996</v>
      </c>
      <c r="AF335" s="105">
        <f t="shared" si="107"/>
        <v>26</v>
      </c>
      <c r="AG335" s="105">
        <f t="shared" si="108"/>
        <v>23.87981407702523</v>
      </c>
      <c r="AH335" s="105"/>
    </row>
    <row r="336" spans="1:34" outlineLevel="1" x14ac:dyDescent="0.25">
      <c r="A336" s="103" t="str">
        <f t="shared" si="103"/>
        <v>MURREYSROLL OFFROHAUL40A</v>
      </c>
      <c r="B336" s="103" t="s">
        <v>662</v>
      </c>
      <c r="C336" s="103" t="s">
        <v>663</v>
      </c>
      <c r="D336" s="127">
        <v>0</v>
      </c>
      <c r="E336" s="127">
        <v>0</v>
      </c>
      <c r="F336" s="127">
        <v>0</v>
      </c>
      <c r="G336" s="128"/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29">
        <v>0</v>
      </c>
      <c r="S336" s="129">
        <v>0</v>
      </c>
      <c r="T336" s="130">
        <f t="shared" si="104"/>
        <v>0</v>
      </c>
      <c r="U336" s="105">
        <f t="shared" si="105"/>
        <v>0</v>
      </c>
      <c r="V336" s="105">
        <f t="shared" si="106"/>
        <v>0</v>
      </c>
      <c r="W336" s="105">
        <f t="shared" si="107"/>
        <v>0</v>
      </c>
      <c r="X336" s="105">
        <f t="shared" si="107"/>
        <v>0</v>
      </c>
      <c r="Y336" s="105">
        <f t="shared" si="107"/>
        <v>0</v>
      </c>
      <c r="Z336" s="105">
        <f t="shared" si="107"/>
        <v>0</v>
      </c>
      <c r="AA336" s="105">
        <f t="shared" si="107"/>
        <v>0</v>
      </c>
      <c r="AB336" s="105">
        <f t="shared" si="107"/>
        <v>0</v>
      </c>
      <c r="AC336" s="105">
        <f t="shared" si="107"/>
        <v>0</v>
      </c>
      <c r="AD336" s="105">
        <f t="shared" si="107"/>
        <v>0</v>
      </c>
      <c r="AE336" s="105">
        <f t="shared" si="107"/>
        <v>0</v>
      </c>
      <c r="AF336" s="105">
        <f t="shared" si="107"/>
        <v>0</v>
      </c>
      <c r="AG336" s="105">
        <f t="shared" si="108"/>
        <v>0</v>
      </c>
      <c r="AH336" s="105"/>
    </row>
    <row r="337" spans="1:40" outlineLevel="1" x14ac:dyDescent="0.25">
      <c r="A337" s="103" t="str">
        <f t="shared" si="103"/>
        <v>MURREYSROLL OFFROHAUL40T</v>
      </c>
      <c r="B337" s="103" t="s">
        <v>664</v>
      </c>
      <c r="C337" s="103" t="s">
        <v>665</v>
      </c>
      <c r="D337" s="127">
        <v>147.28</v>
      </c>
      <c r="E337" s="127">
        <v>150.32</v>
      </c>
      <c r="F337" s="127">
        <v>150.32</v>
      </c>
      <c r="G337" s="128">
        <v>52</v>
      </c>
      <c r="H337" s="129">
        <v>0</v>
      </c>
      <c r="I337" s="129">
        <v>1202.56</v>
      </c>
      <c r="J337" s="129">
        <v>1052.24</v>
      </c>
      <c r="K337" s="129">
        <v>300.64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29">
        <v>0</v>
      </c>
      <c r="S337" s="129">
        <v>300.64</v>
      </c>
      <c r="T337" s="130">
        <f t="shared" si="104"/>
        <v>2856.08</v>
      </c>
      <c r="U337" s="105">
        <f t="shared" si="105"/>
        <v>0</v>
      </c>
      <c r="V337" s="105">
        <f t="shared" si="106"/>
        <v>8</v>
      </c>
      <c r="W337" s="105">
        <f t="shared" si="107"/>
        <v>7</v>
      </c>
      <c r="X337" s="105">
        <f t="shared" si="107"/>
        <v>2</v>
      </c>
      <c r="Y337" s="105">
        <f t="shared" si="107"/>
        <v>0</v>
      </c>
      <c r="Z337" s="105">
        <f t="shared" si="107"/>
        <v>0</v>
      </c>
      <c r="AA337" s="105">
        <f t="shared" si="107"/>
        <v>0</v>
      </c>
      <c r="AB337" s="105">
        <f t="shared" si="107"/>
        <v>0</v>
      </c>
      <c r="AC337" s="105">
        <f t="shared" si="107"/>
        <v>0</v>
      </c>
      <c r="AD337" s="105">
        <f t="shared" si="107"/>
        <v>0</v>
      </c>
      <c r="AE337" s="105">
        <f t="shared" si="107"/>
        <v>0</v>
      </c>
      <c r="AF337" s="105">
        <f t="shared" si="107"/>
        <v>2</v>
      </c>
      <c r="AG337" s="105">
        <f t="shared" si="108"/>
        <v>1.5833333333333333</v>
      </c>
      <c r="AH337" s="105"/>
    </row>
    <row r="338" spans="1:40" outlineLevel="1" x14ac:dyDescent="0.25">
      <c r="A338" s="103" t="str">
        <f t="shared" si="103"/>
        <v>MURREYSROLL OFFCPHAUL10</v>
      </c>
      <c r="B338" s="103" t="s">
        <v>666</v>
      </c>
      <c r="C338" s="103" t="s">
        <v>667</v>
      </c>
      <c r="D338" s="127">
        <v>136.87</v>
      </c>
      <c r="E338" s="127">
        <v>139.69</v>
      </c>
      <c r="F338" s="127">
        <v>139.69</v>
      </c>
      <c r="G338" s="128">
        <v>55</v>
      </c>
      <c r="H338" s="129">
        <v>1536.59</v>
      </c>
      <c r="I338" s="129">
        <v>1257.21</v>
      </c>
      <c r="J338" s="129">
        <v>1396.9</v>
      </c>
      <c r="K338" s="129">
        <v>1396.9</v>
      </c>
      <c r="L338" s="129">
        <v>1396.9</v>
      </c>
      <c r="M338" s="129">
        <v>1257.21</v>
      </c>
      <c r="N338" s="129">
        <v>1536.59</v>
      </c>
      <c r="O338" s="129">
        <v>1257.21</v>
      </c>
      <c r="P338" s="129">
        <v>1396.9</v>
      </c>
      <c r="Q338" s="129">
        <v>1536.59</v>
      </c>
      <c r="R338" s="129">
        <v>1257.21</v>
      </c>
      <c r="S338" s="129">
        <v>1257.21</v>
      </c>
      <c r="T338" s="130">
        <f t="shared" si="104"/>
        <v>16483.419999999998</v>
      </c>
      <c r="U338" s="105">
        <f t="shared" si="105"/>
        <v>11.226638416015195</v>
      </c>
      <c r="V338" s="105">
        <f t="shared" si="106"/>
        <v>9</v>
      </c>
      <c r="W338" s="105">
        <f t="shared" si="107"/>
        <v>10</v>
      </c>
      <c r="X338" s="105">
        <f t="shared" si="107"/>
        <v>10</v>
      </c>
      <c r="Y338" s="105">
        <f t="shared" si="107"/>
        <v>10</v>
      </c>
      <c r="Z338" s="105">
        <f t="shared" si="107"/>
        <v>9</v>
      </c>
      <c r="AA338" s="105">
        <f t="shared" si="107"/>
        <v>11</v>
      </c>
      <c r="AB338" s="105">
        <f t="shared" si="107"/>
        <v>9</v>
      </c>
      <c r="AC338" s="105">
        <f t="shared" si="107"/>
        <v>10</v>
      </c>
      <c r="AD338" s="105">
        <f t="shared" si="107"/>
        <v>11</v>
      </c>
      <c r="AE338" s="105">
        <f t="shared" si="107"/>
        <v>9</v>
      </c>
      <c r="AF338" s="105">
        <f t="shared" si="107"/>
        <v>9</v>
      </c>
      <c r="AG338" s="105">
        <f t="shared" si="108"/>
        <v>9.8522198680012654</v>
      </c>
      <c r="AH338" s="105"/>
    </row>
    <row r="339" spans="1:40" outlineLevel="1" x14ac:dyDescent="0.25">
      <c r="A339" s="103" t="str">
        <f t="shared" si="103"/>
        <v>MURREYSROLL OFFCPHAUL15</v>
      </c>
      <c r="B339" s="103" t="s">
        <v>668</v>
      </c>
      <c r="C339" s="103" t="s">
        <v>669</v>
      </c>
      <c r="D339" s="127">
        <v>141.41999999999999</v>
      </c>
      <c r="E339" s="127">
        <v>144.34</v>
      </c>
      <c r="F339" s="127">
        <v>144.34</v>
      </c>
      <c r="G339" s="128">
        <v>55</v>
      </c>
      <c r="H339" s="129">
        <v>288.68</v>
      </c>
      <c r="I339" s="129">
        <v>433.02</v>
      </c>
      <c r="J339" s="129">
        <v>288.68</v>
      </c>
      <c r="K339" s="129">
        <v>144.34</v>
      </c>
      <c r="L339" s="129">
        <v>288.68</v>
      </c>
      <c r="M339" s="129">
        <v>144.34</v>
      </c>
      <c r="N339" s="129">
        <v>288.68</v>
      </c>
      <c r="O339" s="129">
        <v>288.68</v>
      </c>
      <c r="P339" s="129">
        <v>433.02</v>
      </c>
      <c r="Q339" s="129">
        <v>288.68</v>
      </c>
      <c r="R339" s="129">
        <v>433.02</v>
      </c>
      <c r="S339" s="129">
        <v>288.68</v>
      </c>
      <c r="T339" s="130">
        <f t="shared" si="104"/>
        <v>3608.4999999999995</v>
      </c>
      <c r="U339" s="105">
        <f t="shared" si="105"/>
        <v>2.041295432046387</v>
      </c>
      <c r="V339" s="105">
        <f t="shared" si="106"/>
        <v>3</v>
      </c>
      <c r="W339" s="105">
        <f t="shared" si="107"/>
        <v>2</v>
      </c>
      <c r="X339" s="105">
        <f t="shared" si="107"/>
        <v>1</v>
      </c>
      <c r="Y339" s="105">
        <f t="shared" si="107"/>
        <v>2</v>
      </c>
      <c r="Z339" s="105">
        <f t="shared" si="107"/>
        <v>1</v>
      </c>
      <c r="AA339" s="105">
        <f t="shared" si="107"/>
        <v>2</v>
      </c>
      <c r="AB339" s="105">
        <f t="shared" si="107"/>
        <v>2</v>
      </c>
      <c r="AC339" s="105">
        <f t="shared" si="107"/>
        <v>3</v>
      </c>
      <c r="AD339" s="105">
        <f t="shared" si="107"/>
        <v>2</v>
      </c>
      <c r="AE339" s="105">
        <f t="shared" si="107"/>
        <v>3</v>
      </c>
      <c r="AF339" s="105">
        <f t="shared" si="107"/>
        <v>2</v>
      </c>
      <c r="AG339" s="105">
        <f t="shared" si="108"/>
        <v>2.086774619337199</v>
      </c>
      <c r="AH339" s="105"/>
    </row>
    <row r="340" spans="1:40" outlineLevel="1" x14ac:dyDescent="0.25">
      <c r="A340" s="103" t="str">
        <f t="shared" si="103"/>
        <v>MURREYSROLL OFFCPHAUL20</v>
      </c>
      <c r="B340" s="103" t="s">
        <v>670</v>
      </c>
      <c r="C340" s="103" t="s">
        <v>671</v>
      </c>
      <c r="D340" s="127">
        <v>141.41999999999999</v>
      </c>
      <c r="E340" s="127">
        <v>144.34</v>
      </c>
      <c r="F340" s="127">
        <v>144.34</v>
      </c>
      <c r="G340" s="128">
        <v>55</v>
      </c>
      <c r="H340" s="129">
        <v>7650.0199999999995</v>
      </c>
      <c r="I340" s="129">
        <v>7794.3600000000006</v>
      </c>
      <c r="J340" s="129">
        <v>8227.3799999999992</v>
      </c>
      <c r="K340" s="129">
        <v>7794.3600000000006</v>
      </c>
      <c r="L340" s="129">
        <v>7072.66</v>
      </c>
      <c r="M340" s="129">
        <v>7505.68</v>
      </c>
      <c r="N340" s="129">
        <v>8083.0399999999991</v>
      </c>
      <c r="O340" s="129">
        <v>7072.66</v>
      </c>
      <c r="P340" s="129">
        <v>7505.68</v>
      </c>
      <c r="Q340" s="129">
        <v>8083.0399999999991</v>
      </c>
      <c r="R340" s="129">
        <v>7361.34</v>
      </c>
      <c r="S340" s="129">
        <v>6206.62</v>
      </c>
      <c r="T340" s="130">
        <f t="shared" si="104"/>
        <v>90356.839999999982</v>
      </c>
      <c r="U340" s="105">
        <f t="shared" si="105"/>
        <v>54.094328949229251</v>
      </c>
      <c r="V340" s="105">
        <f t="shared" si="106"/>
        <v>54</v>
      </c>
      <c r="W340" s="105">
        <f t="shared" si="107"/>
        <v>56.999999999999993</v>
      </c>
      <c r="X340" s="105">
        <f t="shared" si="107"/>
        <v>54</v>
      </c>
      <c r="Y340" s="105">
        <f t="shared" si="107"/>
        <v>49</v>
      </c>
      <c r="Z340" s="105">
        <f t="shared" si="107"/>
        <v>52</v>
      </c>
      <c r="AA340" s="105">
        <f t="shared" si="107"/>
        <v>55.999999999999993</v>
      </c>
      <c r="AB340" s="105">
        <f t="shared" si="107"/>
        <v>49</v>
      </c>
      <c r="AC340" s="105">
        <f t="shared" si="107"/>
        <v>52</v>
      </c>
      <c r="AD340" s="105">
        <f t="shared" si="107"/>
        <v>55.999999999999993</v>
      </c>
      <c r="AE340" s="105">
        <f t="shared" si="107"/>
        <v>51</v>
      </c>
      <c r="AF340" s="105">
        <f t="shared" si="107"/>
        <v>43</v>
      </c>
      <c r="AG340" s="105">
        <f t="shared" si="108"/>
        <v>52.257860745769101</v>
      </c>
      <c r="AH340" s="105"/>
    </row>
    <row r="341" spans="1:40" outlineLevel="1" x14ac:dyDescent="0.25">
      <c r="A341" s="103" t="str">
        <f t="shared" si="103"/>
        <v>MURREYSROLL OFFCPHAUL25</v>
      </c>
      <c r="B341" s="103" t="s">
        <v>672</v>
      </c>
      <c r="C341" s="103" t="s">
        <v>673</v>
      </c>
      <c r="D341" s="127">
        <v>146.68</v>
      </c>
      <c r="E341" s="127">
        <v>149.71</v>
      </c>
      <c r="F341" s="127">
        <v>149.71</v>
      </c>
      <c r="G341" s="128">
        <v>55</v>
      </c>
      <c r="H341" s="129">
        <v>10030.57</v>
      </c>
      <c r="I341" s="129">
        <v>9431.73</v>
      </c>
      <c r="J341" s="129">
        <v>9581.44</v>
      </c>
      <c r="K341" s="129">
        <v>10180.280000000001</v>
      </c>
      <c r="L341" s="129">
        <v>10479.700000000001</v>
      </c>
      <c r="M341" s="129">
        <v>8982.6</v>
      </c>
      <c r="N341" s="129">
        <v>10030.57</v>
      </c>
      <c r="O341" s="129">
        <v>10030.57</v>
      </c>
      <c r="P341" s="129">
        <v>9282.02</v>
      </c>
      <c r="Q341" s="129">
        <v>10180.279999999999</v>
      </c>
      <c r="R341" s="129">
        <v>9581.4399999999987</v>
      </c>
      <c r="S341" s="129">
        <v>8832.89</v>
      </c>
      <c r="T341" s="130">
        <f t="shared" si="104"/>
        <v>116624.09</v>
      </c>
      <c r="U341" s="105">
        <f t="shared" si="105"/>
        <v>68.384033269702755</v>
      </c>
      <c r="V341" s="105">
        <f t="shared" si="106"/>
        <v>62.999999999999993</v>
      </c>
      <c r="W341" s="105">
        <f t="shared" si="107"/>
        <v>64</v>
      </c>
      <c r="X341" s="105">
        <f t="shared" si="107"/>
        <v>68</v>
      </c>
      <c r="Y341" s="105">
        <f t="shared" si="107"/>
        <v>70</v>
      </c>
      <c r="Z341" s="105">
        <f t="shared" si="107"/>
        <v>60</v>
      </c>
      <c r="AA341" s="105">
        <f t="shared" si="107"/>
        <v>67</v>
      </c>
      <c r="AB341" s="105">
        <f t="shared" si="107"/>
        <v>67</v>
      </c>
      <c r="AC341" s="105">
        <f t="shared" si="107"/>
        <v>62</v>
      </c>
      <c r="AD341" s="105">
        <f t="shared" si="107"/>
        <v>67.999999999999986</v>
      </c>
      <c r="AE341" s="105">
        <f t="shared" si="107"/>
        <v>63.999999999999986</v>
      </c>
      <c r="AF341" s="105">
        <f t="shared" si="107"/>
        <v>58.999999999999993</v>
      </c>
      <c r="AG341" s="105">
        <f t="shared" si="108"/>
        <v>65.032002772475224</v>
      </c>
      <c r="AH341" s="105"/>
    </row>
    <row r="342" spans="1:40" outlineLevel="1" x14ac:dyDescent="0.25">
      <c r="A342" s="103" t="str">
        <f t="shared" si="103"/>
        <v>MURREYSROLL OFFCPHAUL30</v>
      </c>
      <c r="B342" s="103" t="s">
        <v>674</v>
      </c>
      <c r="C342" s="103" t="s">
        <v>675</v>
      </c>
      <c r="D342" s="127">
        <v>155.77000000000001</v>
      </c>
      <c r="E342" s="127">
        <v>158.97999999999999</v>
      </c>
      <c r="F342" s="127">
        <v>158.97999999999999</v>
      </c>
      <c r="G342" s="128">
        <v>55</v>
      </c>
      <c r="H342" s="129">
        <v>23370.06</v>
      </c>
      <c r="I342" s="129">
        <v>22098.22</v>
      </c>
      <c r="J342" s="129">
        <v>23211.079999999998</v>
      </c>
      <c r="K342" s="129">
        <v>22416.18</v>
      </c>
      <c r="L342" s="129">
        <v>21462.3</v>
      </c>
      <c r="M342" s="129">
        <v>19713.52</v>
      </c>
      <c r="N342" s="129">
        <v>21939.239999999998</v>
      </c>
      <c r="O342" s="129">
        <v>22575.16</v>
      </c>
      <c r="P342" s="129">
        <v>19713.52</v>
      </c>
      <c r="Q342" s="129">
        <v>22416.18</v>
      </c>
      <c r="R342" s="129">
        <v>21780.26</v>
      </c>
      <c r="S342" s="129">
        <v>21462.3</v>
      </c>
      <c r="T342" s="130">
        <f t="shared" si="104"/>
        <v>262158.02</v>
      </c>
      <c r="U342" s="105">
        <f t="shared" si="105"/>
        <v>150.02927392951145</v>
      </c>
      <c r="V342" s="105">
        <f t="shared" si="106"/>
        <v>139.00000000000003</v>
      </c>
      <c r="W342" s="105">
        <f t="shared" si="107"/>
        <v>146</v>
      </c>
      <c r="X342" s="105">
        <f t="shared" si="107"/>
        <v>141</v>
      </c>
      <c r="Y342" s="105">
        <f t="shared" si="107"/>
        <v>135</v>
      </c>
      <c r="Z342" s="105">
        <f t="shared" si="107"/>
        <v>124.00000000000001</v>
      </c>
      <c r="AA342" s="105">
        <f t="shared" si="107"/>
        <v>138</v>
      </c>
      <c r="AB342" s="105">
        <f t="shared" si="107"/>
        <v>142</v>
      </c>
      <c r="AC342" s="105">
        <f t="shared" si="107"/>
        <v>124.00000000000001</v>
      </c>
      <c r="AD342" s="105">
        <f t="shared" si="107"/>
        <v>141</v>
      </c>
      <c r="AE342" s="105">
        <f t="shared" si="107"/>
        <v>137</v>
      </c>
      <c r="AF342" s="105">
        <f t="shared" si="107"/>
        <v>135</v>
      </c>
      <c r="AG342" s="105">
        <f t="shared" si="108"/>
        <v>137.66910616079261</v>
      </c>
      <c r="AH342" s="105"/>
    </row>
    <row r="343" spans="1:40" outlineLevel="1" x14ac:dyDescent="0.25">
      <c r="A343" s="103" t="str">
        <f t="shared" si="103"/>
        <v>MURREYSROLL OFFCPHAUL35</v>
      </c>
      <c r="B343" s="103" t="s">
        <v>676</v>
      </c>
      <c r="C343" s="103" t="s">
        <v>677</v>
      </c>
      <c r="D343" s="127">
        <v>161.03</v>
      </c>
      <c r="E343" s="127">
        <v>164.35</v>
      </c>
      <c r="F343" s="127">
        <v>164.35</v>
      </c>
      <c r="G343" s="128">
        <v>55</v>
      </c>
      <c r="H343" s="129">
        <v>2300.9</v>
      </c>
      <c r="I343" s="129">
        <v>1972.2</v>
      </c>
      <c r="J343" s="129">
        <v>1807.8500000000001</v>
      </c>
      <c r="K343" s="129">
        <v>1807.8500000000001</v>
      </c>
      <c r="L343" s="129">
        <v>2136.5500000000002</v>
      </c>
      <c r="M343" s="129">
        <v>1807.8500000000001</v>
      </c>
      <c r="N343" s="129">
        <v>1972.2</v>
      </c>
      <c r="O343" s="129">
        <v>1972.2</v>
      </c>
      <c r="P343" s="129">
        <v>1643.5</v>
      </c>
      <c r="Q343" s="129">
        <v>1972.2</v>
      </c>
      <c r="R343" s="129">
        <v>2300.9</v>
      </c>
      <c r="S343" s="129">
        <v>1807.8500000000001</v>
      </c>
      <c r="T343" s="130">
        <f t="shared" si="104"/>
        <v>23502.050000000007</v>
      </c>
      <c r="U343" s="105">
        <f t="shared" si="105"/>
        <v>14.288641867974912</v>
      </c>
      <c r="V343" s="105">
        <f t="shared" si="106"/>
        <v>12</v>
      </c>
      <c r="W343" s="105">
        <f t="shared" si="107"/>
        <v>11.000000000000002</v>
      </c>
      <c r="X343" s="105">
        <f t="shared" si="107"/>
        <v>11.000000000000002</v>
      </c>
      <c r="Y343" s="105">
        <f t="shared" si="107"/>
        <v>13.000000000000002</v>
      </c>
      <c r="Z343" s="105">
        <f t="shared" si="107"/>
        <v>11.000000000000002</v>
      </c>
      <c r="AA343" s="105">
        <f t="shared" si="107"/>
        <v>12</v>
      </c>
      <c r="AB343" s="105">
        <f t="shared" si="107"/>
        <v>12</v>
      </c>
      <c r="AC343" s="105">
        <f t="shared" si="107"/>
        <v>10</v>
      </c>
      <c r="AD343" s="105">
        <f t="shared" si="107"/>
        <v>12</v>
      </c>
      <c r="AE343" s="105">
        <f t="shared" si="107"/>
        <v>14.000000000000002</v>
      </c>
      <c r="AF343" s="105">
        <f t="shared" si="107"/>
        <v>11.000000000000002</v>
      </c>
      <c r="AG343" s="105">
        <f t="shared" si="108"/>
        <v>11.940720155664577</v>
      </c>
      <c r="AH343" s="105"/>
    </row>
    <row r="344" spans="1:40" outlineLevel="1" x14ac:dyDescent="0.25">
      <c r="A344" s="103" t="str">
        <f t="shared" si="103"/>
        <v>MURREYSROLL OFFCPHAUL40</v>
      </c>
      <c r="B344" s="103" t="s">
        <v>678</v>
      </c>
      <c r="C344" s="103" t="s">
        <v>679</v>
      </c>
      <c r="D344" s="127">
        <v>167.48</v>
      </c>
      <c r="E344" s="127">
        <v>170.94</v>
      </c>
      <c r="F344" s="127">
        <v>170.94</v>
      </c>
      <c r="G344" s="128">
        <v>55</v>
      </c>
      <c r="H344" s="129">
        <v>19316.22</v>
      </c>
      <c r="I344" s="129">
        <v>16410.240000000002</v>
      </c>
      <c r="J344" s="129">
        <v>17606.82</v>
      </c>
      <c r="K344" s="129">
        <v>17948.699999999997</v>
      </c>
      <c r="L344" s="129">
        <v>17435.879999999997</v>
      </c>
      <c r="M344" s="129">
        <v>15042.720000000001</v>
      </c>
      <c r="N344" s="129">
        <v>16068.36</v>
      </c>
      <c r="O344" s="129">
        <v>15555.54</v>
      </c>
      <c r="P344" s="129">
        <v>14700.84</v>
      </c>
      <c r="Q344" s="129">
        <v>18461.52</v>
      </c>
      <c r="R344" s="129">
        <v>16581.18</v>
      </c>
      <c r="S344" s="129">
        <v>15213.66</v>
      </c>
      <c r="T344" s="130">
        <f t="shared" si="104"/>
        <v>200341.68</v>
      </c>
      <c r="U344" s="105">
        <f t="shared" si="105"/>
        <v>115.3344877000239</v>
      </c>
      <c r="V344" s="105">
        <f t="shared" si="106"/>
        <v>96.000000000000014</v>
      </c>
      <c r="W344" s="105">
        <f t="shared" si="107"/>
        <v>103</v>
      </c>
      <c r="X344" s="105">
        <f t="shared" si="107"/>
        <v>104.99999999999999</v>
      </c>
      <c r="Y344" s="105">
        <f t="shared" si="107"/>
        <v>101.99999999999999</v>
      </c>
      <c r="Z344" s="105">
        <f t="shared" si="107"/>
        <v>88.000000000000014</v>
      </c>
      <c r="AA344" s="105">
        <f t="shared" si="107"/>
        <v>94</v>
      </c>
      <c r="AB344" s="105">
        <f t="shared" si="107"/>
        <v>91</v>
      </c>
      <c r="AC344" s="105">
        <f t="shared" si="107"/>
        <v>86</v>
      </c>
      <c r="AD344" s="105">
        <f t="shared" si="107"/>
        <v>108</v>
      </c>
      <c r="AE344" s="105">
        <f t="shared" si="107"/>
        <v>97</v>
      </c>
      <c r="AF344" s="105">
        <f t="shared" si="107"/>
        <v>89</v>
      </c>
      <c r="AG344" s="105">
        <f t="shared" si="108"/>
        <v>97.861207308335338</v>
      </c>
      <c r="AH344" s="105"/>
    </row>
    <row r="345" spans="1:40" outlineLevel="1" x14ac:dyDescent="0.25">
      <c r="A345" s="103" t="str">
        <f t="shared" si="103"/>
        <v>MURREYSROLL OFFRORENT20D</v>
      </c>
      <c r="B345" s="103" t="s">
        <v>680</v>
      </c>
      <c r="C345" s="103" t="s">
        <v>681</v>
      </c>
      <c r="D345" s="127">
        <v>0</v>
      </c>
      <c r="E345" s="127">
        <v>0</v>
      </c>
      <c r="F345" s="127">
        <v>0</v>
      </c>
      <c r="G345" s="128"/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29">
        <v>0</v>
      </c>
      <c r="S345" s="129">
        <v>0</v>
      </c>
      <c r="T345" s="130">
        <f t="shared" si="104"/>
        <v>0</v>
      </c>
      <c r="U345" s="105">
        <f t="shared" si="105"/>
        <v>0</v>
      </c>
      <c r="V345" s="105">
        <f t="shared" si="106"/>
        <v>0</v>
      </c>
      <c r="W345" s="105">
        <f t="shared" si="107"/>
        <v>0</v>
      </c>
      <c r="X345" s="105">
        <f t="shared" si="107"/>
        <v>0</v>
      </c>
      <c r="Y345" s="105">
        <f t="shared" si="107"/>
        <v>0</v>
      </c>
      <c r="Z345" s="105">
        <f t="shared" si="107"/>
        <v>0</v>
      </c>
      <c r="AA345" s="105">
        <f t="shared" si="107"/>
        <v>0</v>
      </c>
      <c r="AB345" s="105">
        <f t="shared" si="107"/>
        <v>0</v>
      </c>
      <c r="AC345" s="105">
        <f t="shared" si="107"/>
        <v>0</v>
      </c>
      <c r="AD345" s="105">
        <f t="shared" si="107"/>
        <v>0</v>
      </c>
      <c r="AE345" s="105">
        <f t="shared" si="107"/>
        <v>0</v>
      </c>
      <c r="AF345" s="105">
        <f t="shared" si="107"/>
        <v>0</v>
      </c>
      <c r="AG345" s="105">
        <f t="shared" si="108"/>
        <v>0</v>
      </c>
      <c r="AH345" s="105"/>
      <c r="AM345" s="103">
        <v>1</v>
      </c>
      <c r="AN345" s="105">
        <f>+AG345*AM345</f>
        <v>0</v>
      </c>
    </row>
    <row r="346" spans="1:40" outlineLevel="1" x14ac:dyDescent="0.25">
      <c r="A346" s="103" t="str">
        <f t="shared" si="103"/>
        <v>MURREYSROLL OFFRORENT20P</v>
      </c>
      <c r="B346" s="103" t="s">
        <v>682</v>
      </c>
      <c r="C346" s="103" t="s">
        <v>683</v>
      </c>
      <c r="D346" s="127">
        <v>90.66</v>
      </c>
      <c r="E346" s="127">
        <v>92.53</v>
      </c>
      <c r="F346" s="127">
        <v>92.53</v>
      </c>
      <c r="G346" s="128">
        <v>52</v>
      </c>
      <c r="H346" s="129">
        <v>7798.79</v>
      </c>
      <c r="I346" s="129">
        <v>7212.55</v>
      </c>
      <c r="J346" s="129">
        <v>7399.32</v>
      </c>
      <c r="K346" s="129">
        <v>7538.11</v>
      </c>
      <c r="L346" s="129">
        <v>7679.99</v>
      </c>
      <c r="M346" s="129">
        <v>7652.23</v>
      </c>
      <c r="N346" s="129">
        <v>7812.6100000000006</v>
      </c>
      <c r="O346" s="129">
        <v>7990.32</v>
      </c>
      <c r="P346" s="129">
        <v>8043.9400000000005</v>
      </c>
      <c r="Q346" s="129">
        <v>8062.45</v>
      </c>
      <c r="R346" s="129">
        <v>7957.58</v>
      </c>
      <c r="S346" s="129">
        <v>7942.16</v>
      </c>
      <c r="T346" s="130">
        <f t="shared" si="104"/>
        <v>93090.05</v>
      </c>
      <c r="U346" s="105">
        <f t="shared" si="105"/>
        <v>86.02239135230532</v>
      </c>
      <c r="V346" s="105">
        <f t="shared" si="106"/>
        <v>77.948233005511725</v>
      </c>
      <c r="W346" s="105">
        <f t="shared" si="107"/>
        <v>79.966713498324864</v>
      </c>
      <c r="X346" s="105">
        <f t="shared" si="107"/>
        <v>81.466659461796169</v>
      </c>
      <c r="Y346" s="105">
        <f t="shared" si="107"/>
        <v>83</v>
      </c>
      <c r="Z346" s="105">
        <f t="shared" si="107"/>
        <v>82.699989192694261</v>
      </c>
      <c r="AA346" s="105">
        <f t="shared" si="107"/>
        <v>84.433264887063658</v>
      </c>
      <c r="AB346" s="105">
        <f t="shared" si="107"/>
        <v>86.35383118988436</v>
      </c>
      <c r="AC346" s="105">
        <f t="shared" si="107"/>
        <v>86.933318923592353</v>
      </c>
      <c r="AD346" s="105">
        <f t="shared" si="107"/>
        <v>87.133362152815295</v>
      </c>
      <c r="AE346" s="105">
        <f t="shared" si="107"/>
        <v>86</v>
      </c>
      <c r="AF346" s="105">
        <f t="shared" si="107"/>
        <v>85.833351345509556</v>
      </c>
      <c r="AG346" s="105">
        <f t="shared" si="108"/>
        <v>83.98259291745812</v>
      </c>
      <c r="AH346" s="105"/>
      <c r="AM346" s="103">
        <v>1</v>
      </c>
      <c r="AN346" s="105">
        <f>+AG346*AM346</f>
        <v>83.98259291745812</v>
      </c>
    </row>
    <row r="347" spans="1:40" outlineLevel="1" x14ac:dyDescent="0.25">
      <c r="A347" s="103" t="str">
        <f t="shared" si="103"/>
        <v>MURREYSROLL OFFRORENT20T</v>
      </c>
      <c r="B347" s="103" t="s">
        <v>684</v>
      </c>
      <c r="C347" s="103" t="s">
        <v>685</v>
      </c>
      <c r="D347" s="127">
        <v>154.07</v>
      </c>
      <c r="E347" s="127">
        <v>157.25</v>
      </c>
      <c r="F347" s="127">
        <v>157.25</v>
      </c>
      <c r="G347" s="128">
        <v>52</v>
      </c>
      <c r="H347" s="129">
        <v>994.93000000000006</v>
      </c>
      <c r="I347" s="129">
        <v>1423.86</v>
      </c>
      <c r="J347" s="129">
        <v>1480.5349999999999</v>
      </c>
      <c r="K347" s="129">
        <v>2468.5149999999999</v>
      </c>
      <c r="L347" s="129">
        <v>3234.12</v>
      </c>
      <c r="M347" s="129">
        <v>4502.63</v>
      </c>
      <c r="N347" s="129">
        <v>4518.0600000000004</v>
      </c>
      <c r="O347" s="129">
        <v>4746.4399999999996</v>
      </c>
      <c r="P347" s="129">
        <v>3360.15</v>
      </c>
      <c r="Q347" s="129">
        <v>2127.1099999999997</v>
      </c>
      <c r="R347" s="129">
        <v>1200.3499999999999</v>
      </c>
      <c r="S347" s="129">
        <v>1132.24</v>
      </c>
      <c r="T347" s="130">
        <f t="shared" si="104"/>
        <v>31188.940000000002</v>
      </c>
      <c r="U347" s="105">
        <f t="shared" si="105"/>
        <v>6.4576491205296298</v>
      </c>
      <c r="V347" s="105">
        <f t="shared" si="106"/>
        <v>9.0547535771065171</v>
      </c>
      <c r="W347" s="105">
        <f t="shared" si="107"/>
        <v>9.4151669316375184</v>
      </c>
      <c r="X347" s="105">
        <f t="shared" si="107"/>
        <v>15.698028616852145</v>
      </c>
      <c r="Y347" s="105">
        <f t="shared" si="107"/>
        <v>20.566740858505565</v>
      </c>
      <c r="Z347" s="105">
        <f t="shared" si="107"/>
        <v>28.633577106518285</v>
      </c>
      <c r="AA347" s="105">
        <f t="shared" si="107"/>
        <v>28.731701112877587</v>
      </c>
      <c r="AB347" s="105">
        <f t="shared" si="107"/>
        <v>30.18403815580286</v>
      </c>
      <c r="AC347" s="105">
        <f t="shared" si="107"/>
        <v>21.368203497615262</v>
      </c>
      <c r="AD347" s="105">
        <f t="shared" si="107"/>
        <v>13.526931637519871</v>
      </c>
      <c r="AE347" s="105">
        <f t="shared" si="107"/>
        <v>7.6333863275039739</v>
      </c>
      <c r="AF347" s="105">
        <f t="shared" si="107"/>
        <v>7.2002543720190779</v>
      </c>
      <c r="AG347" s="105">
        <f t="shared" si="108"/>
        <v>16.539202609540695</v>
      </c>
      <c r="AH347" s="105"/>
      <c r="AM347" s="103">
        <v>1</v>
      </c>
      <c r="AN347" s="105">
        <f>+AG347*AM347</f>
        <v>16.539202609540695</v>
      </c>
    </row>
    <row r="348" spans="1:40" outlineLevel="1" x14ac:dyDescent="0.25">
      <c r="A348" s="103" t="str">
        <f t="shared" si="103"/>
        <v>MURREYSROLL OFFRORENT25D</v>
      </c>
      <c r="B348" s="103" t="s">
        <v>686</v>
      </c>
      <c r="C348" s="103" t="s">
        <v>687</v>
      </c>
      <c r="D348" s="127">
        <v>0</v>
      </c>
      <c r="E348" s="127">
        <v>0</v>
      </c>
      <c r="F348" s="127">
        <v>0</v>
      </c>
      <c r="G348" s="128"/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29">
        <v>0</v>
      </c>
      <c r="S348" s="129">
        <v>0</v>
      </c>
      <c r="T348" s="130">
        <f t="shared" si="104"/>
        <v>0</v>
      </c>
      <c r="U348" s="105">
        <f t="shared" si="105"/>
        <v>0</v>
      </c>
      <c r="V348" s="105">
        <f t="shared" si="106"/>
        <v>0</v>
      </c>
      <c r="W348" s="105">
        <f t="shared" si="107"/>
        <v>0</v>
      </c>
      <c r="X348" s="105">
        <f t="shared" si="107"/>
        <v>0</v>
      </c>
      <c r="Y348" s="105">
        <f t="shared" si="107"/>
        <v>0</v>
      </c>
      <c r="Z348" s="105">
        <f t="shared" si="107"/>
        <v>0</v>
      </c>
      <c r="AA348" s="105">
        <f t="shared" si="107"/>
        <v>0</v>
      </c>
      <c r="AB348" s="105">
        <f t="shared" si="107"/>
        <v>0</v>
      </c>
      <c r="AC348" s="105">
        <f t="shared" si="107"/>
        <v>0</v>
      </c>
      <c r="AD348" s="105">
        <f t="shared" si="107"/>
        <v>0</v>
      </c>
      <c r="AE348" s="105">
        <f t="shared" si="107"/>
        <v>0</v>
      </c>
      <c r="AF348" s="105">
        <f t="shared" si="107"/>
        <v>0</v>
      </c>
      <c r="AG348" s="105">
        <f t="shared" si="108"/>
        <v>0</v>
      </c>
      <c r="AH348" s="105"/>
      <c r="AM348" s="103">
        <v>1</v>
      </c>
      <c r="AN348" s="105">
        <f>+AG348*AM348</f>
        <v>0</v>
      </c>
    </row>
    <row r="349" spans="1:40" outlineLevel="1" x14ac:dyDescent="0.25">
      <c r="A349" s="103" t="str">
        <f t="shared" si="103"/>
        <v>MURREYSROLL OFFRORENT25P</v>
      </c>
      <c r="B349" s="103" t="s">
        <v>688</v>
      </c>
      <c r="C349" s="103" t="s">
        <v>689</v>
      </c>
      <c r="D349" s="127">
        <v>101.58</v>
      </c>
      <c r="E349" s="127">
        <v>103.68</v>
      </c>
      <c r="F349" s="127">
        <v>103.68</v>
      </c>
      <c r="G349" s="128">
        <v>52</v>
      </c>
      <c r="H349" s="129">
        <v>4392.57</v>
      </c>
      <c r="I349" s="129">
        <v>4719.71</v>
      </c>
      <c r="J349" s="129">
        <v>4503.17</v>
      </c>
      <c r="K349" s="129">
        <v>4458.24</v>
      </c>
      <c r="L349" s="129">
        <v>4458.24</v>
      </c>
      <c r="M349" s="129">
        <v>4458.24</v>
      </c>
      <c r="N349" s="129">
        <v>4553.5599999999995</v>
      </c>
      <c r="O349" s="129">
        <v>4710.53</v>
      </c>
      <c r="P349" s="129">
        <v>4848.7700000000004</v>
      </c>
      <c r="Q349" s="129">
        <v>4701.95</v>
      </c>
      <c r="R349" s="129">
        <v>4354.5600000000004</v>
      </c>
      <c r="S349" s="129">
        <v>3977.86</v>
      </c>
      <c r="T349" s="130">
        <f t="shared" si="104"/>
        <v>54137.399999999994</v>
      </c>
      <c r="U349" s="105">
        <f t="shared" si="105"/>
        <v>43.242468989958653</v>
      </c>
      <c r="V349" s="105">
        <f t="shared" si="106"/>
        <v>45.521894290123456</v>
      </c>
      <c r="W349" s="105">
        <f t="shared" si="107"/>
        <v>43.433352623456791</v>
      </c>
      <c r="X349" s="105">
        <f t="shared" si="107"/>
        <v>42.999999999999993</v>
      </c>
      <c r="Y349" s="105">
        <f t="shared" si="107"/>
        <v>42.999999999999993</v>
      </c>
      <c r="Z349" s="105">
        <f t="shared" si="107"/>
        <v>42.999999999999993</v>
      </c>
      <c r="AA349" s="105">
        <f t="shared" si="107"/>
        <v>43.919367283950606</v>
      </c>
      <c r="AB349" s="105">
        <f t="shared" si="107"/>
        <v>45.433352623456784</v>
      </c>
      <c r="AC349" s="105">
        <f t="shared" si="107"/>
        <v>46.766685956790127</v>
      </c>
      <c r="AD349" s="105">
        <f t="shared" si="107"/>
        <v>45.350597993827158</v>
      </c>
      <c r="AE349" s="105">
        <f t="shared" si="107"/>
        <v>42</v>
      </c>
      <c r="AF349" s="105">
        <f t="shared" si="107"/>
        <v>38.366705246913575</v>
      </c>
      <c r="AG349" s="105">
        <f t="shared" si="108"/>
        <v>43.586202084039762</v>
      </c>
      <c r="AH349" s="105"/>
      <c r="AM349" s="103">
        <v>1</v>
      </c>
      <c r="AN349" s="105">
        <f>+AG349*AM349</f>
        <v>43.586202084039762</v>
      </c>
    </row>
    <row r="350" spans="1:40" outlineLevel="1" x14ac:dyDescent="0.25">
      <c r="A350" s="103" t="str">
        <f t="shared" si="103"/>
        <v>MURREYSROLL OFFRORENT25T</v>
      </c>
      <c r="B350" s="103" t="s">
        <v>690</v>
      </c>
      <c r="C350" s="103" t="s">
        <v>691</v>
      </c>
      <c r="D350" s="127">
        <v>160.57</v>
      </c>
      <c r="E350" s="127">
        <v>163.88</v>
      </c>
      <c r="F350" s="127">
        <v>163.88</v>
      </c>
      <c r="G350" s="128">
        <v>52</v>
      </c>
      <c r="H350" s="129">
        <v>611.81999999999994</v>
      </c>
      <c r="I350" s="129">
        <v>846.14</v>
      </c>
      <c r="J350" s="129">
        <v>1556.69</v>
      </c>
      <c r="K350" s="129">
        <v>1212.71</v>
      </c>
      <c r="L350" s="129">
        <v>1283.7250000000001</v>
      </c>
      <c r="M350" s="129">
        <v>2381.7449999999999</v>
      </c>
      <c r="N350" s="129">
        <v>1551.27</v>
      </c>
      <c r="O350" s="129">
        <v>2200.0300000000002</v>
      </c>
      <c r="P350" s="129">
        <v>1097.9899999999998</v>
      </c>
      <c r="Q350" s="129">
        <v>1646.37</v>
      </c>
      <c r="R350" s="129">
        <v>1054.29</v>
      </c>
      <c r="S350" s="129">
        <v>682.83</v>
      </c>
      <c r="T350" s="130">
        <f t="shared" si="104"/>
        <v>16125.610000000002</v>
      </c>
      <c r="U350" s="105">
        <f t="shared" si="105"/>
        <v>3.8103008033879302</v>
      </c>
      <c r="V350" s="105">
        <f t="shared" si="106"/>
        <v>5.1631681718330489</v>
      </c>
      <c r="W350" s="105">
        <f t="shared" si="107"/>
        <v>9.4989626556016606</v>
      </c>
      <c r="X350" s="105">
        <f t="shared" si="107"/>
        <v>7.3999877959482552</v>
      </c>
      <c r="Y350" s="105">
        <f t="shared" si="107"/>
        <v>7.8333231632902134</v>
      </c>
      <c r="Z350" s="105">
        <f t="shared" si="107"/>
        <v>14.533469611911155</v>
      </c>
      <c r="AA350" s="105">
        <f t="shared" si="107"/>
        <v>9.4658896753722246</v>
      </c>
      <c r="AB350" s="105">
        <f t="shared" ref="AB350:AF400" si="109">+IFERROR(O350/$F350,0)</f>
        <v>13.424639980473518</v>
      </c>
      <c r="AC350" s="105">
        <f t="shared" si="109"/>
        <v>6.6999633878447638</v>
      </c>
      <c r="AD350" s="105">
        <f t="shared" si="109"/>
        <v>10.046192335855503</v>
      </c>
      <c r="AE350" s="105">
        <f t="shared" si="109"/>
        <v>6.4333048572125948</v>
      </c>
      <c r="AF350" s="105">
        <f t="shared" si="109"/>
        <v>4.166646326580425</v>
      </c>
      <c r="AG350" s="105">
        <f t="shared" si="108"/>
        <v>8.2063207304426076</v>
      </c>
      <c r="AH350" s="105"/>
      <c r="AM350" s="103">
        <v>1</v>
      </c>
      <c r="AN350" s="105">
        <f>+AG350*AM350</f>
        <v>8.2063207304426076</v>
      </c>
    </row>
    <row r="351" spans="1:40" outlineLevel="1" x14ac:dyDescent="0.25">
      <c r="A351" s="103" t="str">
        <f t="shared" si="103"/>
        <v>MURREYSROLL OFFRORENT30D</v>
      </c>
      <c r="B351" s="103" t="s">
        <v>692</v>
      </c>
      <c r="C351" s="103" t="s">
        <v>693</v>
      </c>
      <c r="D351" s="127">
        <v>0</v>
      </c>
      <c r="E351" s="127">
        <v>0</v>
      </c>
      <c r="F351" s="127">
        <v>0</v>
      </c>
      <c r="G351" s="128"/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29">
        <v>0</v>
      </c>
      <c r="S351" s="129">
        <v>0</v>
      </c>
      <c r="T351" s="130">
        <f t="shared" si="104"/>
        <v>0</v>
      </c>
      <c r="U351" s="105">
        <f t="shared" si="105"/>
        <v>0</v>
      </c>
      <c r="V351" s="105">
        <f t="shared" si="106"/>
        <v>0</v>
      </c>
      <c r="W351" s="105">
        <f t="shared" ref="W351:AA382" si="110">+IFERROR(J351/$F351,0)</f>
        <v>0</v>
      </c>
      <c r="X351" s="105">
        <f t="shared" si="110"/>
        <v>0</v>
      </c>
      <c r="Y351" s="105">
        <f t="shared" si="110"/>
        <v>0</v>
      </c>
      <c r="Z351" s="105">
        <f t="shared" si="110"/>
        <v>0</v>
      </c>
      <c r="AA351" s="105">
        <f t="shared" si="110"/>
        <v>0</v>
      </c>
      <c r="AB351" s="105">
        <f t="shared" si="109"/>
        <v>0</v>
      </c>
      <c r="AC351" s="105">
        <f t="shared" si="109"/>
        <v>0</v>
      </c>
      <c r="AD351" s="105">
        <f t="shared" si="109"/>
        <v>0</v>
      </c>
      <c r="AE351" s="105">
        <f t="shared" si="109"/>
        <v>0</v>
      </c>
      <c r="AF351" s="105">
        <f t="shared" si="109"/>
        <v>0</v>
      </c>
      <c r="AG351" s="105">
        <f t="shared" si="108"/>
        <v>0</v>
      </c>
      <c r="AH351" s="105"/>
      <c r="AM351" s="103">
        <v>1</v>
      </c>
      <c r="AN351" s="105">
        <f>+AG351*AM351</f>
        <v>0</v>
      </c>
    </row>
    <row r="352" spans="1:40" outlineLevel="1" x14ac:dyDescent="0.25">
      <c r="A352" s="103" t="str">
        <f t="shared" si="103"/>
        <v>MURREYSROLL OFFRORENT30P</v>
      </c>
      <c r="B352" s="103" t="s">
        <v>694</v>
      </c>
      <c r="C352" s="103" t="s">
        <v>695</v>
      </c>
      <c r="D352" s="127">
        <v>111.42</v>
      </c>
      <c r="E352" s="127">
        <v>113.72</v>
      </c>
      <c r="F352" s="127">
        <v>113.72</v>
      </c>
      <c r="G352" s="128">
        <v>52</v>
      </c>
      <c r="H352" s="129">
        <v>15857.21</v>
      </c>
      <c r="I352" s="129">
        <v>15976.490000000002</v>
      </c>
      <c r="J352" s="129">
        <v>16170.98</v>
      </c>
      <c r="K352" s="129">
        <v>15852.57</v>
      </c>
      <c r="L352" s="129">
        <v>16229.310000000001</v>
      </c>
      <c r="M352" s="129">
        <v>16330.19</v>
      </c>
      <c r="N352" s="129">
        <v>16599.330000000002</v>
      </c>
      <c r="O352" s="129">
        <v>17032.330000000002</v>
      </c>
      <c r="P352" s="129">
        <v>16625.86</v>
      </c>
      <c r="Q352" s="129">
        <v>16163.41</v>
      </c>
      <c r="R352" s="129">
        <v>16000.4</v>
      </c>
      <c r="S352" s="129">
        <v>15970.07</v>
      </c>
      <c r="T352" s="130">
        <f t="shared" si="104"/>
        <v>194808.15000000002</v>
      </c>
      <c r="U352" s="105">
        <f t="shared" si="105"/>
        <v>142.31924250583378</v>
      </c>
      <c r="V352" s="105">
        <f t="shared" si="106"/>
        <v>140.48971157228283</v>
      </c>
      <c r="W352" s="105">
        <f t="shared" si="110"/>
        <v>142.19996482588815</v>
      </c>
      <c r="X352" s="105">
        <f t="shared" si="110"/>
        <v>139.40001758705591</v>
      </c>
      <c r="Y352" s="105">
        <f t="shared" si="110"/>
        <v>142.71289131199438</v>
      </c>
      <c r="Z352" s="105">
        <f t="shared" si="110"/>
        <v>143.59998241294409</v>
      </c>
      <c r="AA352" s="105">
        <f t="shared" si="110"/>
        <v>145.96667252901867</v>
      </c>
      <c r="AB352" s="105">
        <f t="shared" si="109"/>
        <v>149.77427013717906</v>
      </c>
      <c r="AC352" s="105">
        <f t="shared" si="109"/>
        <v>146.19996482588815</v>
      </c>
      <c r="AD352" s="105">
        <f t="shared" si="109"/>
        <v>142.13339781920507</v>
      </c>
      <c r="AE352" s="105">
        <f t="shared" si="109"/>
        <v>140.69996482588815</v>
      </c>
      <c r="AF352" s="105">
        <f t="shared" si="109"/>
        <v>140.43325712275765</v>
      </c>
      <c r="AG352" s="105">
        <f t="shared" si="108"/>
        <v>142.994111456328</v>
      </c>
      <c r="AH352" s="105"/>
      <c r="AM352" s="103">
        <v>1</v>
      </c>
      <c r="AN352" s="105">
        <f>+AG352*AM352</f>
        <v>142.994111456328</v>
      </c>
    </row>
    <row r="353" spans="1:40" outlineLevel="1" x14ac:dyDescent="0.25">
      <c r="A353" s="103" t="str">
        <f t="shared" si="103"/>
        <v>MURREYSROLL OFFRORENT30T</v>
      </c>
      <c r="B353" s="103" t="s">
        <v>696</v>
      </c>
      <c r="C353" s="103" t="s">
        <v>697</v>
      </c>
      <c r="D353" s="127">
        <v>167.72</v>
      </c>
      <c r="E353" s="127">
        <v>171.18</v>
      </c>
      <c r="F353" s="127">
        <v>171.18</v>
      </c>
      <c r="G353" s="128">
        <v>52</v>
      </c>
      <c r="H353" s="129">
        <v>3955.5699999999997</v>
      </c>
      <c r="I353" s="129">
        <v>3382.09</v>
      </c>
      <c r="J353" s="129">
        <v>3269.1499999999996</v>
      </c>
      <c r="K353" s="129">
        <v>5523.41</v>
      </c>
      <c r="L353" s="129">
        <v>6076.85</v>
      </c>
      <c r="M353" s="129">
        <v>5808.67</v>
      </c>
      <c r="N353" s="129">
        <v>4821.3900000000003</v>
      </c>
      <c r="O353" s="129">
        <v>4571.6000000000004</v>
      </c>
      <c r="P353" s="129">
        <v>3423.6</v>
      </c>
      <c r="Q353" s="129">
        <v>3537.7200000000003</v>
      </c>
      <c r="R353" s="129">
        <v>2969.98</v>
      </c>
      <c r="S353" s="129">
        <v>3580.3199999999997</v>
      </c>
      <c r="T353" s="130">
        <f t="shared" si="104"/>
        <v>50920.35</v>
      </c>
      <c r="U353" s="105">
        <f t="shared" si="105"/>
        <v>23.584366801812543</v>
      </c>
      <c r="V353" s="105">
        <f t="shared" si="106"/>
        <v>19.757506718074541</v>
      </c>
      <c r="W353" s="105">
        <f t="shared" si="110"/>
        <v>19.097733380067762</v>
      </c>
      <c r="X353" s="105">
        <f t="shared" si="110"/>
        <v>32.26667835027456</v>
      </c>
      <c r="Y353" s="105">
        <f t="shared" si="110"/>
        <v>35.499766327842039</v>
      </c>
      <c r="Z353" s="105">
        <f t="shared" si="110"/>
        <v>33.933111344783271</v>
      </c>
      <c r="AA353" s="105">
        <f t="shared" si="110"/>
        <v>28.165615141955836</v>
      </c>
      <c r="AB353" s="105">
        <f t="shared" si="109"/>
        <v>26.706390933520272</v>
      </c>
      <c r="AC353" s="105">
        <f t="shared" si="109"/>
        <v>20</v>
      </c>
      <c r="AD353" s="105">
        <f t="shared" si="109"/>
        <v>20.666666666666668</v>
      </c>
      <c r="AE353" s="105">
        <f t="shared" si="109"/>
        <v>17.350040892627643</v>
      </c>
      <c r="AF353" s="105">
        <f t="shared" si="109"/>
        <v>20.915527514896599</v>
      </c>
      <c r="AG353" s="105">
        <f t="shared" si="108"/>
        <v>24.828617006043483</v>
      </c>
      <c r="AH353" s="105"/>
      <c r="AM353" s="103">
        <v>1</v>
      </c>
      <c r="AN353" s="105">
        <f>+AG353*AM353</f>
        <v>24.828617006043483</v>
      </c>
    </row>
    <row r="354" spans="1:40" outlineLevel="1" x14ac:dyDescent="0.25">
      <c r="A354" s="103" t="str">
        <f t="shared" si="103"/>
        <v>MURREYSROLL OFFRORENT40P</v>
      </c>
      <c r="B354" s="103" t="s">
        <v>698</v>
      </c>
      <c r="C354" s="103" t="s">
        <v>699</v>
      </c>
      <c r="D354" s="127">
        <v>113.6</v>
      </c>
      <c r="E354" s="127">
        <v>115.94</v>
      </c>
      <c r="F354" s="127">
        <v>115.94</v>
      </c>
      <c r="G354" s="128">
        <v>52</v>
      </c>
      <c r="H354" s="129">
        <v>927.52</v>
      </c>
      <c r="I354" s="129">
        <v>927.52</v>
      </c>
      <c r="J354" s="129">
        <v>927.52</v>
      </c>
      <c r="K354" s="129">
        <v>927.52</v>
      </c>
      <c r="L354" s="129">
        <v>927.52</v>
      </c>
      <c r="M354" s="129">
        <v>927.52</v>
      </c>
      <c r="N354" s="129">
        <v>927.52</v>
      </c>
      <c r="O354" s="129">
        <v>927.52</v>
      </c>
      <c r="P354" s="129">
        <v>927.52</v>
      </c>
      <c r="Q354" s="129">
        <v>927.52</v>
      </c>
      <c r="R354" s="129">
        <v>927.52</v>
      </c>
      <c r="S354" s="129">
        <v>927.52</v>
      </c>
      <c r="T354" s="130">
        <f t="shared" si="104"/>
        <v>11130.240000000003</v>
      </c>
      <c r="U354" s="105">
        <f t="shared" si="105"/>
        <v>8.1647887323943671</v>
      </c>
      <c r="V354" s="105">
        <f t="shared" si="106"/>
        <v>8</v>
      </c>
      <c r="W354" s="105">
        <f t="shared" si="110"/>
        <v>8</v>
      </c>
      <c r="X354" s="105">
        <f t="shared" si="110"/>
        <v>8</v>
      </c>
      <c r="Y354" s="105">
        <f t="shared" si="110"/>
        <v>8</v>
      </c>
      <c r="Z354" s="105">
        <f t="shared" si="110"/>
        <v>8</v>
      </c>
      <c r="AA354" s="105">
        <f t="shared" si="110"/>
        <v>8</v>
      </c>
      <c r="AB354" s="105">
        <f t="shared" si="109"/>
        <v>8</v>
      </c>
      <c r="AC354" s="105">
        <f t="shared" si="109"/>
        <v>8</v>
      </c>
      <c r="AD354" s="105">
        <f t="shared" si="109"/>
        <v>8</v>
      </c>
      <c r="AE354" s="105">
        <f t="shared" si="109"/>
        <v>8</v>
      </c>
      <c r="AF354" s="105">
        <f t="shared" si="109"/>
        <v>8</v>
      </c>
      <c r="AG354" s="105">
        <f t="shared" si="108"/>
        <v>8.0137323943661976</v>
      </c>
      <c r="AH354" s="105"/>
      <c r="AM354" s="103">
        <v>1</v>
      </c>
      <c r="AN354" s="105">
        <f>+AG354*AM354</f>
        <v>8.0137323943661976</v>
      </c>
    </row>
    <row r="355" spans="1:40" outlineLevel="1" x14ac:dyDescent="0.25">
      <c r="A355" s="103" t="str">
        <f t="shared" si="103"/>
        <v>MURREYSROLL OFFRORENT40T</v>
      </c>
      <c r="B355" s="103" t="s">
        <v>700</v>
      </c>
      <c r="C355" s="103" t="s">
        <v>701</v>
      </c>
      <c r="D355" s="127">
        <v>203.15</v>
      </c>
      <c r="E355" s="127">
        <v>207.34</v>
      </c>
      <c r="F355" s="127">
        <v>207.34</v>
      </c>
      <c r="G355" s="128">
        <v>52</v>
      </c>
      <c r="H355" s="129">
        <v>414.68</v>
      </c>
      <c r="I355" s="129">
        <v>471.88</v>
      </c>
      <c r="J355" s="129">
        <v>41.03</v>
      </c>
      <c r="K355" s="129">
        <v>172.78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414.68</v>
      </c>
      <c r="R355" s="129">
        <v>594.38</v>
      </c>
      <c r="S355" s="129">
        <v>836.27</v>
      </c>
      <c r="T355" s="130">
        <f t="shared" si="104"/>
        <v>2945.7</v>
      </c>
      <c r="U355" s="105">
        <f t="shared" si="105"/>
        <v>2.0412503076544426</v>
      </c>
      <c r="V355" s="105">
        <f t="shared" si="106"/>
        <v>2.2758753737821933</v>
      </c>
      <c r="W355" s="105">
        <f t="shared" si="110"/>
        <v>0.19788752773222726</v>
      </c>
      <c r="X355" s="105">
        <f t="shared" si="110"/>
        <v>0.83331725667984946</v>
      </c>
      <c r="Y355" s="105">
        <f t="shared" si="110"/>
        <v>0</v>
      </c>
      <c r="Z355" s="105">
        <f t="shared" si="110"/>
        <v>0</v>
      </c>
      <c r="AA355" s="105">
        <f t="shared" si="110"/>
        <v>0</v>
      </c>
      <c r="AB355" s="105">
        <f t="shared" si="109"/>
        <v>0</v>
      </c>
      <c r="AC355" s="105">
        <f t="shared" si="109"/>
        <v>0</v>
      </c>
      <c r="AD355" s="105">
        <f t="shared" si="109"/>
        <v>2</v>
      </c>
      <c r="AE355" s="105">
        <f t="shared" si="109"/>
        <v>2.8666923893122407</v>
      </c>
      <c r="AF355" s="105">
        <f t="shared" si="109"/>
        <v>4.0333269026719396</v>
      </c>
      <c r="AG355" s="105">
        <f t="shared" si="108"/>
        <v>1.1873624798194078</v>
      </c>
      <c r="AH355" s="105"/>
      <c r="AM355" s="103">
        <v>1</v>
      </c>
      <c r="AN355" s="105">
        <f>+AG355*AM355</f>
        <v>1.1873624798194078</v>
      </c>
    </row>
    <row r="356" spans="1:40" outlineLevel="1" x14ac:dyDescent="0.25">
      <c r="A356" s="103" t="str">
        <f t="shared" si="103"/>
        <v>MURREYSROLL OFFRECYHAUL10</v>
      </c>
      <c r="B356" s="103" t="s">
        <v>702</v>
      </c>
      <c r="C356" s="103" t="s">
        <v>703</v>
      </c>
      <c r="D356" s="127">
        <v>0</v>
      </c>
      <c r="E356" s="127">
        <v>0</v>
      </c>
      <c r="F356" s="127">
        <v>0</v>
      </c>
      <c r="G356" s="128"/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29">
        <v>0</v>
      </c>
      <c r="S356" s="129">
        <v>0</v>
      </c>
      <c r="T356" s="130">
        <f t="shared" si="104"/>
        <v>0</v>
      </c>
      <c r="U356" s="105">
        <f t="shared" si="105"/>
        <v>0</v>
      </c>
      <c r="V356" s="105">
        <f t="shared" si="106"/>
        <v>0</v>
      </c>
      <c r="W356" s="105">
        <f t="shared" si="110"/>
        <v>0</v>
      </c>
      <c r="X356" s="105">
        <f t="shared" si="110"/>
        <v>0</v>
      </c>
      <c r="Y356" s="105">
        <f t="shared" si="110"/>
        <v>0</v>
      </c>
      <c r="Z356" s="105">
        <f t="shared" si="110"/>
        <v>0</v>
      </c>
      <c r="AA356" s="105">
        <f t="shared" si="110"/>
        <v>0</v>
      </c>
      <c r="AB356" s="105">
        <f t="shared" si="109"/>
        <v>0</v>
      </c>
      <c r="AC356" s="105">
        <f t="shared" si="109"/>
        <v>0</v>
      </c>
      <c r="AD356" s="105">
        <f t="shared" si="109"/>
        <v>0</v>
      </c>
      <c r="AE356" s="105">
        <f t="shared" si="109"/>
        <v>0</v>
      </c>
      <c r="AF356" s="105">
        <f t="shared" si="109"/>
        <v>0</v>
      </c>
      <c r="AG356" s="105">
        <f t="shared" si="108"/>
        <v>0</v>
      </c>
      <c r="AH356" s="105"/>
    </row>
    <row r="357" spans="1:40" outlineLevel="1" x14ac:dyDescent="0.25">
      <c r="A357" s="103" t="str">
        <f t="shared" si="103"/>
        <v>MURREYSROLL OFFRECYHAUL12</v>
      </c>
      <c r="B357" s="103" t="s">
        <v>704</v>
      </c>
      <c r="C357" s="103" t="s">
        <v>705</v>
      </c>
      <c r="D357" s="127">
        <v>0</v>
      </c>
      <c r="E357" s="127">
        <v>0</v>
      </c>
      <c r="F357" s="127">
        <v>0</v>
      </c>
      <c r="G357" s="128"/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29">
        <v>0</v>
      </c>
      <c r="S357" s="129">
        <v>0</v>
      </c>
      <c r="T357" s="130">
        <f t="shared" si="104"/>
        <v>0</v>
      </c>
      <c r="U357" s="105">
        <f t="shared" si="105"/>
        <v>0</v>
      </c>
      <c r="V357" s="105">
        <f t="shared" si="106"/>
        <v>0</v>
      </c>
      <c r="W357" s="105">
        <f t="shared" si="110"/>
        <v>0</v>
      </c>
      <c r="X357" s="105">
        <f t="shared" si="110"/>
        <v>0</v>
      </c>
      <c r="Y357" s="105">
        <f t="shared" si="110"/>
        <v>0</v>
      </c>
      <c r="Z357" s="105">
        <f t="shared" si="110"/>
        <v>0</v>
      </c>
      <c r="AA357" s="105">
        <f t="shared" si="110"/>
        <v>0</v>
      </c>
      <c r="AB357" s="105">
        <f t="shared" si="109"/>
        <v>0</v>
      </c>
      <c r="AC357" s="105">
        <f t="shared" si="109"/>
        <v>0</v>
      </c>
      <c r="AD357" s="105">
        <f t="shared" si="109"/>
        <v>0</v>
      </c>
      <c r="AE357" s="105">
        <f t="shared" si="109"/>
        <v>0</v>
      </c>
      <c r="AF357" s="105">
        <f t="shared" si="109"/>
        <v>0</v>
      </c>
      <c r="AG357" s="105">
        <f t="shared" si="108"/>
        <v>0</v>
      </c>
      <c r="AH357" s="105"/>
    </row>
    <row r="358" spans="1:40" outlineLevel="1" x14ac:dyDescent="0.25">
      <c r="A358" s="103" t="str">
        <f t="shared" si="103"/>
        <v>MURREYSROLL OFFRECYHAUL15</v>
      </c>
      <c r="B358" s="103" t="s">
        <v>706</v>
      </c>
      <c r="C358" s="103" t="s">
        <v>707</v>
      </c>
      <c r="D358" s="127">
        <v>0</v>
      </c>
      <c r="E358" s="127">
        <v>0</v>
      </c>
      <c r="F358" s="127">
        <v>0</v>
      </c>
      <c r="G358" s="128"/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29">
        <v>0</v>
      </c>
      <c r="S358" s="129">
        <v>0</v>
      </c>
      <c r="T358" s="130">
        <f t="shared" si="104"/>
        <v>0</v>
      </c>
      <c r="U358" s="105">
        <f t="shared" si="105"/>
        <v>0</v>
      </c>
      <c r="V358" s="105">
        <f t="shared" si="106"/>
        <v>0</v>
      </c>
      <c r="W358" s="105">
        <f t="shared" si="110"/>
        <v>0</v>
      </c>
      <c r="X358" s="105">
        <f t="shared" si="110"/>
        <v>0</v>
      </c>
      <c r="Y358" s="105">
        <f t="shared" si="110"/>
        <v>0</v>
      </c>
      <c r="Z358" s="105">
        <f t="shared" si="110"/>
        <v>0</v>
      </c>
      <c r="AA358" s="105">
        <f t="shared" si="110"/>
        <v>0</v>
      </c>
      <c r="AB358" s="105">
        <f t="shared" si="109"/>
        <v>0</v>
      </c>
      <c r="AC358" s="105">
        <f t="shared" si="109"/>
        <v>0</v>
      </c>
      <c r="AD358" s="105">
        <f t="shared" si="109"/>
        <v>0</v>
      </c>
      <c r="AE358" s="105">
        <f t="shared" si="109"/>
        <v>0</v>
      </c>
      <c r="AF358" s="105">
        <f t="shared" si="109"/>
        <v>0</v>
      </c>
      <c r="AG358" s="105">
        <f t="shared" si="108"/>
        <v>0</v>
      </c>
      <c r="AH358" s="105"/>
    </row>
    <row r="359" spans="1:40" outlineLevel="1" x14ac:dyDescent="0.25">
      <c r="A359" s="103" t="str">
        <f t="shared" si="103"/>
        <v>MURREYSROLL OFFRECYHAUL20</v>
      </c>
      <c r="B359" s="103" t="s">
        <v>708</v>
      </c>
      <c r="C359" s="103" t="s">
        <v>709</v>
      </c>
      <c r="D359" s="127">
        <v>0</v>
      </c>
      <c r="E359" s="127">
        <v>0</v>
      </c>
      <c r="F359" s="127">
        <v>0</v>
      </c>
      <c r="G359" s="128"/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29">
        <v>0</v>
      </c>
      <c r="S359" s="129">
        <v>0</v>
      </c>
      <c r="T359" s="130">
        <f t="shared" si="104"/>
        <v>0</v>
      </c>
      <c r="U359" s="105">
        <f t="shared" si="105"/>
        <v>0</v>
      </c>
      <c r="V359" s="105">
        <f t="shared" si="106"/>
        <v>0</v>
      </c>
      <c r="W359" s="105">
        <f t="shared" si="110"/>
        <v>0</v>
      </c>
      <c r="X359" s="105">
        <f t="shared" si="110"/>
        <v>0</v>
      </c>
      <c r="Y359" s="105">
        <f t="shared" si="110"/>
        <v>0</v>
      </c>
      <c r="Z359" s="105">
        <f t="shared" si="110"/>
        <v>0</v>
      </c>
      <c r="AA359" s="105">
        <f t="shared" si="110"/>
        <v>0</v>
      </c>
      <c r="AB359" s="105">
        <f t="shared" si="109"/>
        <v>0</v>
      </c>
      <c r="AC359" s="105">
        <f t="shared" si="109"/>
        <v>0</v>
      </c>
      <c r="AD359" s="105">
        <f t="shared" si="109"/>
        <v>0</v>
      </c>
      <c r="AE359" s="105">
        <f t="shared" si="109"/>
        <v>0</v>
      </c>
      <c r="AF359" s="105">
        <f t="shared" si="109"/>
        <v>0</v>
      </c>
      <c r="AG359" s="105">
        <f t="shared" si="108"/>
        <v>0</v>
      </c>
      <c r="AH359" s="105"/>
    </row>
    <row r="360" spans="1:40" outlineLevel="1" x14ac:dyDescent="0.25">
      <c r="A360" s="103" t="str">
        <f t="shared" si="103"/>
        <v>MURREYSROLL OFFRECYHAUL25</v>
      </c>
      <c r="B360" s="103" t="s">
        <v>710</v>
      </c>
      <c r="C360" s="103" t="s">
        <v>711</v>
      </c>
      <c r="D360" s="127">
        <v>0</v>
      </c>
      <c r="E360" s="127">
        <v>0</v>
      </c>
      <c r="F360" s="127">
        <v>0</v>
      </c>
      <c r="G360" s="128"/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29">
        <v>0</v>
      </c>
      <c r="S360" s="129">
        <v>0</v>
      </c>
      <c r="T360" s="130">
        <f t="shared" si="104"/>
        <v>0</v>
      </c>
      <c r="U360" s="105">
        <f t="shared" si="105"/>
        <v>0</v>
      </c>
      <c r="V360" s="105">
        <f t="shared" si="106"/>
        <v>0</v>
      </c>
      <c r="W360" s="105">
        <f t="shared" si="110"/>
        <v>0</v>
      </c>
      <c r="X360" s="105">
        <f t="shared" si="110"/>
        <v>0</v>
      </c>
      <c r="Y360" s="105">
        <f t="shared" si="110"/>
        <v>0</v>
      </c>
      <c r="Z360" s="105">
        <f t="shared" si="110"/>
        <v>0</v>
      </c>
      <c r="AA360" s="105">
        <f t="shared" si="110"/>
        <v>0</v>
      </c>
      <c r="AB360" s="105">
        <f t="shared" si="109"/>
        <v>0</v>
      </c>
      <c r="AC360" s="105">
        <f t="shared" si="109"/>
        <v>0</v>
      </c>
      <c r="AD360" s="105">
        <f t="shared" si="109"/>
        <v>0</v>
      </c>
      <c r="AE360" s="105">
        <f t="shared" si="109"/>
        <v>0</v>
      </c>
      <c r="AF360" s="105">
        <f t="shared" si="109"/>
        <v>0</v>
      </c>
      <c r="AG360" s="105">
        <f t="shared" si="108"/>
        <v>0</v>
      </c>
      <c r="AH360" s="105"/>
    </row>
    <row r="361" spans="1:40" outlineLevel="1" x14ac:dyDescent="0.25">
      <c r="A361" s="103" t="str">
        <f t="shared" si="103"/>
        <v>MURREYSROLL OFFRECYHAUL30</v>
      </c>
      <c r="B361" s="103" t="s">
        <v>712</v>
      </c>
      <c r="C361" s="103" t="s">
        <v>713</v>
      </c>
      <c r="D361" s="127">
        <v>0</v>
      </c>
      <c r="E361" s="127">
        <v>0</v>
      </c>
      <c r="F361" s="127">
        <v>0</v>
      </c>
      <c r="G361" s="128"/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29">
        <v>0</v>
      </c>
      <c r="S361" s="129">
        <v>0</v>
      </c>
      <c r="T361" s="130">
        <f t="shared" si="104"/>
        <v>0</v>
      </c>
      <c r="U361" s="105">
        <f t="shared" si="105"/>
        <v>0</v>
      </c>
      <c r="V361" s="105">
        <f t="shared" si="106"/>
        <v>0</v>
      </c>
      <c r="W361" s="105">
        <f t="shared" si="110"/>
        <v>0</v>
      </c>
      <c r="X361" s="105">
        <f t="shared" si="110"/>
        <v>0</v>
      </c>
      <c r="Y361" s="105">
        <f t="shared" si="110"/>
        <v>0</v>
      </c>
      <c r="Z361" s="105">
        <f t="shared" si="110"/>
        <v>0</v>
      </c>
      <c r="AA361" s="105">
        <f t="shared" si="110"/>
        <v>0</v>
      </c>
      <c r="AB361" s="105">
        <f t="shared" si="109"/>
        <v>0</v>
      </c>
      <c r="AC361" s="105">
        <f t="shared" si="109"/>
        <v>0</v>
      </c>
      <c r="AD361" s="105">
        <f t="shared" si="109"/>
        <v>0</v>
      </c>
      <c r="AE361" s="105">
        <f t="shared" si="109"/>
        <v>0</v>
      </c>
      <c r="AF361" s="105">
        <f t="shared" si="109"/>
        <v>0</v>
      </c>
      <c r="AG361" s="105">
        <f t="shared" si="108"/>
        <v>0</v>
      </c>
      <c r="AH361" s="105"/>
    </row>
    <row r="362" spans="1:40" outlineLevel="1" x14ac:dyDescent="0.25">
      <c r="A362" s="103" t="str">
        <f t="shared" si="103"/>
        <v>MURREYSROLL OFFRECYHAUL40</v>
      </c>
      <c r="B362" s="103" t="s">
        <v>714</v>
      </c>
      <c r="C362" s="103" t="s">
        <v>715</v>
      </c>
      <c r="D362" s="127">
        <v>0</v>
      </c>
      <c r="E362" s="127">
        <v>0</v>
      </c>
      <c r="F362" s="127">
        <v>0</v>
      </c>
      <c r="G362" s="128"/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29">
        <v>0</v>
      </c>
      <c r="S362" s="129">
        <v>0</v>
      </c>
      <c r="T362" s="130">
        <f t="shared" si="104"/>
        <v>0</v>
      </c>
      <c r="U362" s="105">
        <f t="shared" si="105"/>
        <v>0</v>
      </c>
      <c r="V362" s="105">
        <f t="shared" si="106"/>
        <v>0</v>
      </c>
      <c r="W362" s="105">
        <f t="shared" si="110"/>
        <v>0</v>
      </c>
      <c r="X362" s="105">
        <f t="shared" si="110"/>
        <v>0</v>
      </c>
      <c r="Y362" s="105">
        <f t="shared" si="110"/>
        <v>0</v>
      </c>
      <c r="Z362" s="105">
        <f t="shared" si="110"/>
        <v>0</v>
      </c>
      <c r="AA362" s="105">
        <f t="shared" si="110"/>
        <v>0</v>
      </c>
      <c r="AB362" s="105">
        <f t="shared" si="109"/>
        <v>0</v>
      </c>
      <c r="AC362" s="105">
        <f t="shared" si="109"/>
        <v>0</v>
      </c>
      <c r="AD362" s="105">
        <f t="shared" si="109"/>
        <v>0</v>
      </c>
      <c r="AE362" s="105">
        <f t="shared" si="109"/>
        <v>0</v>
      </c>
      <c r="AF362" s="105">
        <f t="shared" si="109"/>
        <v>0</v>
      </c>
      <c r="AG362" s="105">
        <f t="shared" si="108"/>
        <v>0</v>
      </c>
      <c r="AH362" s="105"/>
    </row>
    <row r="363" spans="1:40" outlineLevel="1" x14ac:dyDescent="0.25">
      <c r="A363" s="103" t="str">
        <f t="shared" si="103"/>
        <v>MURREYSROLL OFFRECYHAUL50</v>
      </c>
      <c r="B363" s="103" t="s">
        <v>716</v>
      </c>
      <c r="C363" s="103" t="s">
        <v>717</v>
      </c>
      <c r="D363" s="127">
        <v>0</v>
      </c>
      <c r="E363" s="127">
        <v>0</v>
      </c>
      <c r="F363" s="127">
        <v>0</v>
      </c>
      <c r="G363" s="128"/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29">
        <v>0</v>
      </c>
      <c r="S363" s="129">
        <v>0</v>
      </c>
      <c r="T363" s="130">
        <f t="shared" si="104"/>
        <v>0</v>
      </c>
      <c r="U363" s="105">
        <f t="shared" si="105"/>
        <v>0</v>
      </c>
      <c r="V363" s="105">
        <f t="shared" si="106"/>
        <v>0</v>
      </c>
      <c r="W363" s="105">
        <f t="shared" si="110"/>
        <v>0</v>
      </c>
      <c r="X363" s="105">
        <f t="shared" si="110"/>
        <v>0</v>
      </c>
      <c r="Y363" s="105">
        <f t="shared" si="110"/>
        <v>0</v>
      </c>
      <c r="Z363" s="105">
        <f t="shared" si="110"/>
        <v>0</v>
      </c>
      <c r="AA363" s="105">
        <f t="shared" si="110"/>
        <v>0</v>
      </c>
      <c r="AB363" s="105">
        <f t="shared" si="109"/>
        <v>0</v>
      </c>
      <c r="AC363" s="105">
        <f t="shared" si="109"/>
        <v>0</v>
      </c>
      <c r="AD363" s="105">
        <f t="shared" si="109"/>
        <v>0</v>
      </c>
      <c r="AE363" s="105">
        <f t="shared" si="109"/>
        <v>0</v>
      </c>
      <c r="AF363" s="105">
        <f t="shared" si="109"/>
        <v>0</v>
      </c>
      <c r="AG363" s="105">
        <f t="shared" si="108"/>
        <v>0</v>
      </c>
      <c r="AH363" s="105"/>
    </row>
    <row r="364" spans="1:40" outlineLevel="1" x14ac:dyDescent="0.25">
      <c r="A364" s="103" t="str">
        <f t="shared" si="103"/>
        <v>MURREYSROLL OFFRECYHAULCOMP</v>
      </c>
      <c r="B364" s="103" t="s">
        <v>718</v>
      </c>
      <c r="C364" s="103" t="s">
        <v>719</v>
      </c>
      <c r="D364" s="127">
        <v>0</v>
      </c>
      <c r="E364" s="127">
        <v>0</v>
      </c>
      <c r="F364" s="127">
        <v>0</v>
      </c>
      <c r="G364" s="128"/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29">
        <v>0</v>
      </c>
      <c r="S364" s="129">
        <v>0</v>
      </c>
      <c r="T364" s="130">
        <f t="shared" si="104"/>
        <v>0</v>
      </c>
      <c r="U364" s="105">
        <f t="shared" si="105"/>
        <v>0</v>
      </c>
      <c r="V364" s="105">
        <f t="shared" si="106"/>
        <v>0</v>
      </c>
      <c r="W364" s="105">
        <f t="shared" si="110"/>
        <v>0</v>
      </c>
      <c r="X364" s="105">
        <f t="shared" si="110"/>
        <v>0</v>
      </c>
      <c r="Y364" s="105">
        <f t="shared" si="110"/>
        <v>0</v>
      </c>
      <c r="Z364" s="105">
        <f t="shared" si="110"/>
        <v>0</v>
      </c>
      <c r="AA364" s="105">
        <f t="shared" si="110"/>
        <v>0</v>
      </c>
      <c r="AB364" s="105">
        <f t="shared" si="109"/>
        <v>0</v>
      </c>
      <c r="AC364" s="105">
        <f t="shared" si="109"/>
        <v>0</v>
      </c>
      <c r="AD364" s="105">
        <f t="shared" si="109"/>
        <v>0</v>
      </c>
      <c r="AE364" s="105">
        <f t="shared" si="109"/>
        <v>0</v>
      </c>
      <c r="AF364" s="105">
        <f t="shared" si="109"/>
        <v>0</v>
      </c>
      <c r="AG364" s="105">
        <f t="shared" si="108"/>
        <v>0</v>
      </c>
      <c r="AH364" s="105"/>
    </row>
    <row r="365" spans="1:40" outlineLevel="1" x14ac:dyDescent="0.25">
      <c r="A365" s="103" t="str">
        <f t="shared" si="103"/>
        <v>MURREYSROLL OFFRECYRENT12</v>
      </c>
      <c r="B365" s="103" t="s">
        <v>720</v>
      </c>
      <c r="C365" s="103" t="s">
        <v>721</v>
      </c>
      <c r="D365" s="127">
        <v>0</v>
      </c>
      <c r="E365" s="127">
        <v>0</v>
      </c>
      <c r="F365" s="127">
        <v>0</v>
      </c>
      <c r="G365" s="128"/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29">
        <v>0</v>
      </c>
      <c r="S365" s="129">
        <v>0</v>
      </c>
      <c r="T365" s="130">
        <f t="shared" si="104"/>
        <v>0</v>
      </c>
      <c r="U365" s="105">
        <f t="shared" si="105"/>
        <v>0</v>
      </c>
      <c r="V365" s="105">
        <f t="shared" si="106"/>
        <v>0</v>
      </c>
      <c r="W365" s="105">
        <f t="shared" si="110"/>
        <v>0</v>
      </c>
      <c r="X365" s="105">
        <f t="shared" si="110"/>
        <v>0</v>
      </c>
      <c r="Y365" s="105">
        <f t="shared" si="110"/>
        <v>0</v>
      </c>
      <c r="Z365" s="105">
        <f t="shared" si="110"/>
        <v>0</v>
      </c>
      <c r="AA365" s="105">
        <f t="shared" si="110"/>
        <v>0</v>
      </c>
      <c r="AB365" s="105">
        <f t="shared" si="109"/>
        <v>0</v>
      </c>
      <c r="AC365" s="105">
        <f t="shared" si="109"/>
        <v>0</v>
      </c>
      <c r="AD365" s="105">
        <f t="shared" si="109"/>
        <v>0</v>
      </c>
      <c r="AE365" s="105">
        <f t="shared" si="109"/>
        <v>0</v>
      </c>
      <c r="AF365" s="105">
        <f t="shared" si="109"/>
        <v>0</v>
      </c>
      <c r="AG365" s="105">
        <f t="shared" si="108"/>
        <v>0</v>
      </c>
      <c r="AH365" s="105"/>
    </row>
    <row r="366" spans="1:40" outlineLevel="1" x14ac:dyDescent="0.25">
      <c r="A366" s="103" t="str">
        <f t="shared" si="103"/>
        <v>MURREYSROLL OFFRECYRENT15</v>
      </c>
      <c r="B366" s="103" t="s">
        <v>722</v>
      </c>
      <c r="C366" s="103" t="s">
        <v>723</v>
      </c>
      <c r="D366" s="127">
        <v>0</v>
      </c>
      <c r="E366" s="127">
        <v>0</v>
      </c>
      <c r="F366" s="127">
        <v>0</v>
      </c>
      <c r="G366" s="128"/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29">
        <v>0</v>
      </c>
      <c r="S366" s="129">
        <v>0</v>
      </c>
      <c r="T366" s="130">
        <f t="shared" si="104"/>
        <v>0</v>
      </c>
      <c r="U366" s="105">
        <f t="shared" si="105"/>
        <v>0</v>
      </c>
      <c r="V366" s="105">
        <f t="shared" si="106"/>
        <v>0</v>
      </c>
      <c r="W366" s="105">
        <f t="shared" si="110"/>
        <v>0</v>
      </c>
      <c r="X366" s="105">
        <f t="shared" si="110"/>
        <v>0</v>
      </c>
      <c r="Y366" s="105">
        <f t="shared" si="110"/>
        <v>0</v>
      </c>
      <c r="Z366" s="105">
        <f t="shared" si="110"/>
        <v>0</v>
      </c>
      <c r="AA366" s="105">
        <f t="shared" si="110"/>
        <v>0</v>
      </c>
      <c r="AB366" s="105">
        <f t="shared" si="109"/>
        <v>0</v>
      </c>
      <c r="AC366" s="105">
        <f t="shared" si="109"/>
        <v>0</v>
      </c>
      <c r="AD366" s="105">
        <f t="shared" si="109"/>
        <v>0</v>
      </c>
      <c r="AE366" s="105">
        <f t="shared" si="109"/>
        <v>0</v>
      </c>
      <c r="AF366" s="105">
        <f t="shared" si="109"/>
        <v>0</v>
      </c>
      <c r="AG366" s="105">
        <f t="shared" si="108"/>
        <v>0</v>
      </c>
      <c r="AH366" s="105"/>
    </row>
    <row r="367" spans="1:40" outlineLevel="1" x14ac:dyDescent="0.25">
      <c r="A367" s="103" t="str">
        <f t="shared" si="103"/>
        <v>MURREYSROLL OFFRECYRENT20</v>
      </c>
      <c r="B367" s="103" t="s">
        <v>724</v>
      </c>
      <c r="C367" s="103" t="s">
        <v>725</v>
      </c>
      <c r="D367" s="127">
        <v>0</v>
      </c>
      <c r="E367" s="127">
        <v>0</v>
      </c>
      <c r="F367" s="127">
        <v>0</v>
      </c>
      <c r="G367" s="128"/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29">
        <v>0</v>
      </c>
      <c r="S367" s="129">
        <v>0</v>
      </c>
      <c r="T367" s="130">
        <f t="shared" si="104"/>
        <v>0</v>
      </c>
      <c r="U367" s="105">
        <f t="shared" si="105"/>
        <v>0</v>
      </c>
      <c r="V367" s="105">
        <f t="shared" si="106"/>
        <v>0</v>
      </c>
      <c r="W367" s="105">
        <f t="shared" si="110"/>
        <v>0</v>
      </c>
      <c r="X367" s="105">
        <f t="shared" si="110"/>
        <v>0</v>
      </c>
      <c r="Y367" s="105">
        <f t="shared" si="110"/>
        <v>0</v>
      </c>
      <c r="Z367" s="105">
        <f t="shared" si="110"/>
        <v>0</v>
      </c>
      <c r="AA367" s="105">
        <f t="shared" si="110"/>
        <v>0</v>
      </c>
      <c r="AB367" s="105">
        <f t="shared" si="109"/>
        <v>0</v>
      </c>
      <c r="AC367" s="105">
        <f t="shared" si="109"/>
        <v>0</v>
      </c>
      <c r="AD367" s="105">
        <f t="shared" si="109"/>
        <v>0</v>
      </c>
      <c r="AE367" s="105">
        <f t="shared" si="109"/>
        <v>0</v>
      </c>
      <c r="AF367" s="105">
        <f t="shared" si="109"/>
        <v>0</v>
      </c>
      <c r="AG367" s="105">
        <f t="shared" si="108"/>
        <v>0</v>
      </c>
      <c r="AH367" s="105"/>
    </row>
    <row r="368" spans="1:40" outlineLevel="1" x14ac:dyDescent="0.25">
      <c r="A368" s="103" t="str">
        <f t="shared" si="103"/>
        <v>MURREYSROLL OFFRECYRENT25</v>
      </c>
      <c r="B368" s="103" t="s">
        <v>726</v>
      </c>
      <c r="C368" s="103" t="s">
        <v>727</v>
      </c>
      <c r="D368" s="127">
        <v>0</v>
      </c>
      <c r="E368" s="127">
        <v>0</v>
      </c>
      <c r="F368" s="127">
        <v>0</v>
      </c>
      <c r="G368" s="128"/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29">
        <v>0</v>
      </c>
      <c r="S368" s="129">
        <v>0</v>
      </c>
      <c r="T368" s="130">
        <f t="shared" si="104"/>
        <v>0</v>
      </c>
      <c r="U368" s="105">
        <f t="shared" si="105"/>
        <v>0</v>
      </c>
      <c r="V368" s="105">
        <f t="shared" si="106"/>
        <v>0</v>
      </c>
      <c r="W368" s="105">
        <f t="shared" si="110"/>
        <v>0</v>
      </c>
      <c r="X368" s="105">
        <f t="shared" si="110"/>
        <v>0</v>
      </c>
      <c r="Y368" s="105">
        <f t="shared" si="110"/>
        <v>0</v>
      </c>
      <c r="Z368" s="105">
        <f t="shared" si="110"/>
        <v>0</v>
      </c>
      <c r="AA368" s="105">
        <f t="shared" si="110"/>
        <v>0</v>
      </c>
      <c r="AB368" s="105">
        <f t="shared" si="109"/>
        <v>0</v>
      </c>
      <c r="AC368" s="105">
        <f t="shared" si="109"/>
        <v>0</v>
      </c>
      <c r="AD368" s="105">
        <f t="shared" si="109"/>
        <v>0</v>
      </c>
      <c r="AE368" s="105">
        <f t="shared" si="109"/>
        <v>0</v>
      </c>
      <c r="AF368" s="105">
        <f t="shared" si="109"/>
        <v>0</v>
      </c>
      <c r="AG368" s="105">
        <f t="shared" si="108"/>
        <v>0</v>
      </c>
      <c r="AH368" s="105"/>
    </row>
    <row r="369" spans="1:34" outlineLevel="1" x14ac:dyDescent="0.25">
      <c r="A369" s="103" t="str">
        <f t="shared" si="103"/>
        <v>MURREYSROLL OFFRECYRENT30</v>
      </c>
      <c r="B369" s="103" t="s">
        <v>728</v>
      </c>
      <c r="C369" s="103" t="s">
        <v>729</v>
      </c>
      <c r="D369" s="127">
        <v>0</v>
      </c>
      <c r="E369" s="127">
        <v>0</v>
      </c>
      <c r="F369" s="127">
        <v>0</v>
      </c>
      <c r="G369" s="128"/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29">
        <v>0</v>
      </c>
      <c r="S369" s="129">
        <v>0</v>
      </c>
      <c r="T369" s="130">
        <f t="shared" si="104"/>
        <v>0</v>
      </c>
      <c r="U369" s="105">
        <f t="shared" si="105"/>
        <v>0</v>
      </c>
      <c r="V369" s="105">
        <f t="shared" si="106"/>
        <v>0</v>
      </c>
      <c r="W369" s="105">
        <f t="shared" si="110"/>
        <v>0</v>
      </c>
      <c r="X369" s="105">
        <f t="shared" si="110"/>
        <v>0</v>
      </c>
      <c r="Y369" s="105">
        <f t="shared" si="110"/>
        <v>0</v>
      </c>
      <c r="Z369" s="105">
        <f t="shared" si="110"/>
        <v>0</v>
      </c>
      <c r="AA369" s="105">
        <f t="shared" si="110"/>
        <v>0</v>
      </c>
      <c r="AB369" s="105">
        <f t="shared" si="109"/>
        <v>0</v>
      </c>
      <c r="AC369" s="105">
        <f t="shared" si="109"/>
        <v>0</v>
      </c>
      <c r="AD369" s="105">
        <f t="shared" si="109"/>
        <v>0</v>
      </c>
      <c r="AE369" s="105">
        <f t="shared" si="109"/>
        <v>0</v>
      </c>
      <c r="AF369" s="105">
        <f t="shared" si="109"/>
        <v>0</v>
      </c>
      <c r="AG369" s="105">
        <f t="shared" si="108"/>
        <v>0</v>
      </c>
      <c r="AH369" s="105"/>
    </row>
    <row r="370" spans="1:34" outlineLevel="1" x14ac:dyDescent="0.25">
      <c r="A370" s="103" t="str">
        <f t="shared" si="103"/>
        <v>MURREYSROLL OFFRECYRENT40</v>
      </c>
      <c r="B370" s="103" t="s">
        <v>730</v>
      </c>
      <c r="C370" s="103" t="s">
        <v>731</v>
      </c>
      <c r="D370" s="127">
        <v>0</v>
      </c>
      <c r="E370" s="127">
        <v>0</v>
      </c>
      <c r="F370" s="127">
        <v>0</v>
      </c>
      <c r="G370" s="128"/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v>0</v>
      </c>
      <c r="S370" s="129">
        <v>0</v>
      </c>
      <c r="T370" s="130">
        <f t="shared" si="104"/>
        <v>0</v>
      </c>
      <c r="U370" s="105">
        <f t="shared" si="105"/>
        <v>0</v>
      </c>
      <c r="V370" s="105">
        <f t="shared" si="106"/>
        <v>0</v>
      </c>
      <c r="W370" s="105">
        <f t="shared" si="110"/>
        <v>0</v>
      </c>
      <c r="X370" s="105">
        <f t="shared" si="110"/>
        <v>0</v>
      </c>
      <c r="Y370" s="105">
        <f t="shared" si="110"/>
        <v>0</v>
      </c>
      <c r="Z370" s="105">
        <f t="shared" si="110"/>
        <v>0</v>
      </c>
      <c r="AA370" s="105">
        <f t="shared" si="110"/>
        <v>0</v>
      </c>
      <c r="AB370" s="105">
        <f t="shared" si="109"/>
        <v>0</v>
      </c>
      <c r="AC370" s="105">
        <f t="shared" si="109"/>
        <v>0</v>
      </c>
      <c r="AD370" s="105">
        <f t="shared" si="109"/>
        <v>0</v>
      </c>
      <c r="AE370" s="105">
        <f t="shared" si="109"/>
        <v>0</v>
      </c>
      <c r="AF370" s="105">
        <f t="shared" si="109"/>
        <v>0</v>
      </c>
      <c r="AG370" s="105">
        <f t="shared" si="108"/>
        <v>0</v>
      </c>
      <c r="AH370" s="105"/>
    </row>
    <row r="371" spans="1:34" outlineLevel="1" x14ac:dyDescent="0.25">
      <c r="A371" s="103" t="str">
        <f t="shared" si="103"/>
        <v>MURREYSROLL OFFRECYRENT50</v>
      </c>
      <c r="B371" s="103" t="s">
        <v>732</v>
      </c>
      <c r="C371" s="103" t="s">
        <v>733</v>
      </c>
      <c r="D371" s="127">
        <v>0</v>
      </c>
      <c r="E371" s="127">
        <v>0</v>
      </c>
      <c r="F371" s="127">
        <v>0</v>
      </c>
      <c r="G371" s="128"/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29">
        <v>0</v>
      </c>
      <c r="S371" s="129">
        <v>0</v>
      </c>
      <c r="T371" s="130">
        <f t="shared" si="104"/>
        <v>0</v>
      </c>
      <c r="U371" s="105">
        <f t="shared" si="105"/>
        <v>0</v>
      </c>
      <c r="V371" s="105">
        <f t="shared" si="106"/>
        <v>0</v>
      </c>
      <c r="W371" s="105">
        <f t="shared" si="110"/>
        <v>0</v>
      </c>
      <c r="X371" s="105">
        <f t="shared" si="110"/>
        <v>0</v>
      </c>
      <c r="Y371" s="105">
        <f t="shared" si="110"/>
        <v>0</v>
      </c>
      <c r="Z371" s="105">
        <f t="shared" si="110"/>
        <v>0</v>
      </c>
      <c r="AA371" s="105">
        <f t="shared" si="110"/>
        <v>0</v>
      </c>
      <c r="AB371" s="105">
        <f t="shared" si="109"/>
        <v>0</v>
      </c>
      <c r="AC371" s="105">
        <f t="shared" si="109"/>
        <v>0</v>
      </c>
      <c r="AD371" s="105">
        <f t="shared" si="109"/>
        <v>0</v>
      </c>
      <c r="AE371" s="105">
        <f t="shared" si="109"/>
        <v>0</v>
      </c>
      <c r="AF371" s="105">
        <f t="shared" si="109"/>
        <v>0</v>
      </c>
      <c r="AG371" s="105">
        <f t="shared" si="108"/>
        <v>0</v>
      </c>
      <c r="AH371" s="105"/>
    </row>
    <row r="372" spans="1:34" outlineLevel="1" x14ac:dyDescent="0.25">
      <c r="A372" s="103" t="str">
        <f t="shared" si="103"/>
        <v>MURREYSROLL OFFRECYWPROC100</v>
      </c>
      <c r="B372" s="103" t="s">
        <v>734</v>
      </c>
      <c r="C372" s="103" t="s">
        <v>735</v>
      </c>
      <c r="D372" s="127">
        <v>0</v>
      </c>
      <c r="E372" s="127">
        <v>0</v>
      </c>
      <c r="F372" s="127">
        <v>0</v>
      </c>
      <c r="G372" s="128"/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v>0</v>
      </c>
      <c r="S372" s="129">
        <v>0</v>
      </c>
      <c r="T372" s="130">
        <f t="shared" si="104"/>
        <v>0</v>
      </c>
      <c r="U372" s="105">
        <f t="shared" si="105"/>
        <v>0</v>
      </c>
      <c r="V372" s="105">
        <f t="shared" si="106"/>
        <v>0</v>
      </c>
      <c r="W372" s="105">
        <f t="shared" si="110"/>
        <v>0</v>
      </c>
      <c r="X372" s="105">
        <f t="shared" si="110"/>
        <v>0</v>
      </c>
      <c r="Y372" s="105">
        <f t="shared" si="110"/>
        <v>0</v>
      </c>
      <c r="Z372" s="105">
        <f t="shared" si="110"/>
        <v>0</v>
      </c>
      <c r="AA372" s="105">
        <f t="shared" si="110"/>
        <v>0</v>
      </c>
      <c r="AB372" s="105">
        <f t="shared" si="109"/>
        <v>0</v>
      </c>
      <c r="AC372" s="105">
        <f t="shared" si="109"/>
        <v>0</v>
      </c>
      <c r="AD372" s="105">
        <f t="shared" si="109"/>
        <v>0</v>
      </c>
      <c r="AE372" s="105">
        <f t="shared" si="109"/>
        <v>0</v>
      </c>
      <c r="AF372" s="105">
        <f t="shared" si="109"/>
        <v>0</v>
      </c>
      <c r="AG372" s="105">
        <f t="shared" si="108"/>
        <v>0</v>
      </c>
      <c r="AH372" s="105"/>
    </row>
    <row r="373" spans="1:34" outlineLevel="1" x14ac:dyDescent="0.25">
      <c r="A373" s="103" t="str">
        <f t="shared" si="103"/>
        <v>MURREYSROLL OFFRECYWPROC20</v>
      </c>
      <c r="B373" s="103" t="s">
        <v>736</v>
      </c>
      <c r="C373" s="103" t="s">
        <v>737</v>
      </c>
      <c r="D373" s="127">
        <v>0</v>
      </c>
      <c r="E373" s="127">
        <v>0</v>
      </c>
      <c r="F373" s="127">
        <v>0</v>
      </c>
      <c r="G373" s="128"/>
      <c r="H373" s="129">
        <v>0</v>
      </c>
      <c r="I373" s="129">
        <v>0</v>
      </c>
      <c r="J373" s="129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v>0</v>
      </c>
      <c r="S373" s="129">
        <v>0</v>
      </c>
      <c r="T373" s="130">
        <f t="shared" si="104"/>
        <v>0</v>
      </c>
      <c r="U373" s="105">
        <f t="shared" si="105"/>
        <v>0</v>
      </c>
      <c r="V373" s="105">
        <f t="shared" si="106"/>
        <v>0</v>
      </c>
      <c r="W373" s="105">
        <f t="shared" si="110"/>
        <v>0</v>
      </c>
      <c r="X373" s="105">
        <f t="shared" si="110"/>
        <v>0</v>
      </c>
      <c r="Y373" s="105">
        <f t="shared" si="110"/>
        <v>0</v>
      </c>
      <c r="Z373" s="105">
        <f t="shared" si="110"/>
        <v>0</v>
      </c>
      <c r="AA373" s="105">
        <f t="shared" si="110"/>
        <v>0</v>
      </c>
      <c r="AB373" s="105">
        <f t="shared" si="109"/>
        <v>0</v>
      </c>
      <c r="AC373" s="105">
        <f t="shared" si="109"/>
        <v>0</v>
      </c>
      <c r="AD373" s="105">
        <f t="shared" si="109"/>
        <v>0</v>
      </c>
      <c r="AE373" s="105">
        <f t="shared" si="109"/>
        <v>0</v>
      </c>
      <c r="AF373" s="105">
        <f t="shared" si="109"/>
        <v>0</v>
      </c>
      <c r="AG373" s="105">
        <f t="shared" si="108"/>
        <v>0</v>
      </c>
      <c r="AH373" s="105"/>
    </row>
    <row r="374" spans="1:34" outlineLevel="1" x14ac:dyDescent="0.25">
      <c r="A374" s="103" t="str">
        <f t="shared" si="103"/>
        <v>MURREYSROLL OFFRECYWPROC25</v>
      </c>
      <c r="B374" s="103" t="s">
        <v>738</v>
      </c>
      <c r="C374" s="103" t="s">
        <v>739</v>
      </c>
      <c r="D374" s="127">
        <v>0</v>
      </c>
      <c r="E374" s="127">
        <v>0</v>
      </c>
      <c r="F374" s="127">
        <v>0</v>
      </c>
      <c r="G374" s="128"/>
      <c r="H374" s="129">
        <v>0</v>
      </c>
      <c r="I374" s="129">
        <v>0</v>
      </c>
      <c r="J374" s="129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0</v>
      </c>
      <c r="Q374" s="129">
        <v>0</v>
      </c>
      <c r="R374" s="129">
        <v>0</v>
      </c>
      <c r="S374" s="129">
        <v>0</v>
      </c>
      <c r="T374" s="130">
        <f t="shared" si="104"/>
        <v>0</v>
      </c>
      <c r="U374" s="105">
        <f t="shared" si="105"/>
        <v>0</v>
      </c>
      <c r="V374" s="105">
        <f t="shared" si="106"/>
        <v>0</v>
      </c>
      <c r="W374" s="105">
        <f t="shared" si="110"/>
        <v>0</v>
      </c>
      <c r="X374" s="105">
        <f t="shared" si="110"/>
        <v>0</v>
      </c>
      <c r="Y374" s="105">
        <f t="shared" si="110"/>
        <v>0</v>
      </c>
      <c r="Z374" s="105">
        <f t="shared" si="110"/>
        <v>0</v>
      </c>
      <c r="AA374" s="105">
        <f t="shared" si="110"/>
        <v>0</v>
      </c>
      <c r="AB374" s="105">
        <f t="shared" si="109"/>
        <v>0</v>
      </c>
      <c r="AC374" s="105">
        <f t="shared" si="109"/>
        <v>0</v>
      </c>
      <c r="AD374" s="105">
        <f t="shared" si="109"/>
        <v>0</v>
      </c>
      <c r="AE374" s="105">
        <f t="shared" si="109"/>
        <v>0</v>
      </c>
      <c r="AF374" s="105">
        <f t="shared" si="109"/>
        <v>0</v>
      </c>
      <c r="AG374" s="105">
        <f t="shared" si="108"/>
        <v>0</v>
      </c>
      <c r="AH374" s="105"/>
    </row>
    <row r="375" spans="1:34" outlineLevel="1" x14ac:dyDescent="0.25">
      <c r="A375" s="103" t="str">
        <f t="shared" si="103"/>
        <v>MURREYSROLL OFFRECYWPROC30</v>
      </c>
      <c r="B375" s="103" t="s">
        <v>740</v>
      </c>
      <c r="C375" s="103" t="s">
        <v>741</v>
      </c>
      <c r="D375" s="127">
        <v>0</v>
      </c>
      <c r="E375" s="127">
        <v>0</v>
      </c>
      <c r="F375" s="127">
        <v>0</v>
      </c>
      <c r="G375" s="128"/>
      <c r="H375" s="129">
        <v>0</v>
      </c>
      <c r="I375" s="129">
        <v>0</v>
      </c>
      <c r="J375" s="129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29">
        <v>0</v>
      </c>
      <c r="S375" s="129">
        <v>0</v>
      </c>
      <c r="T375" s="130">
        <f t="shared" si="104"/>
        <v>0</v>
      </c>
      <c r="U375" s="105">
        <f t="shared" si="105"/>
        <v>0</v>
      </c>
      <c r="V375" s="105">
        <f t="shared" si="106"/>
        <v>0</v>
      </c>
      <c r="W375" s="105">
        <f t="shared" si="110"/>
        <v>0</v>
      </c>
      <c r="X375" s="105">
        <f t="shared" si="110"/>
        <v>0</v>
      </c>
      <c r="Y375" s="105">
        <f t="shared" si="110"/>
        <v>0</v>
      </c>
      <c r="Z375" s="105">
        <f t="shared" si="110"/>
        <v>0</v>
      </c>
      <c r="AA375" s="105">
        <f t="shared" si="110"/>
        <v>0</v>
      </c>
      <c r="AB375" s="105">
        <f t="shared" si="109"/>
        <v>0</v>
      </c>
      <c r="AC375" s="105">
        <f t="shared" si="109"/>
        <v>0</v>
      </c>
      <c r="AD375" s="105">
        <f t="shared" si="109"/>
        <v>0</v>
      </c>
      <c r="AE375" s="105">
        <f t="shared" si="109"/>
        <v>0</v>
      </c>
      <c r="AF375" s="105">
        <f t="shared" si="109"/>
        <v>0</v>
      </c>
      <c r="AG375" s="105">
        <f t="shared" si="108"/>
        <v>0</v>
      </c>
      <c r="AH375" s="105"/>
    </row>
    <row r="376" spans="1:34" outlineLevel="1" x14ac:dyDescent="0.25">
      <c r="A376" s="103" t="str">
        <f t="shared" si="103"/>
        <v>MURREYSROLL OFFRECYWPROC40</v>
      </c>
      <c r="B376" s="103" t="s">
        <v>742</v>
      </c>
      <c r="C376" s="103" t="s">
        <v>743</v>
      </c>
      <c r="D376" s="127">
        <v>0</v>
      </c>
      <c r="E376" s="127">
        <v>0</v>
      </c>
      <c r="F376" s="127">
        <v>0</v>
      </c>
      <c r="G376" s="128"/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v>0</v>
      </c>
      <c r="S376" s="129">
        <v>0</v>
      </c>
      <c r="T376" s="130">
        <f t="shared" si="104"/>
        <v>0</v>
      </c>
      <c r="U376" s="105">
        <f t="shared" si="105"/>
        <v>0</v>
      </c>
      <c r="V376" s="105">
        <f t="shared" si="106"/>
        <v>0</v>
      </c>
      <c r="W376" s="105">
        <f t="shared" si="110"/>
        <v>0</v>
      </c>
      <c r="X376" s="105">
        <f t="shared" si="110"/>
        <v>0</v>
      </c>
      <c r="Y376" s="105">
        <f t="shared" si="110"/>
        <v>0</v>
      </c>
      <c r="Z376" s="105">
        <f t="shared" si="110"/>
        <v>0</v>
      </c>
      <c r="AA376" s="105">
        <f t="shared" si="110"/>
        <v>0</v>
      </c>
      <c r="AB376" s="105">
        <f t="shared" si="109"/>
        <v>0</v>
      </c>
      <c r="AC376" s="105">
        <f t="shared" si="109"/>
        <v>0</v>
      </c>
      <c r="AD376" s="105">
        <f t="shared" si="109"/>
        <v>0</v>
      </c>
      <c r="AE376" s="105">
        <f t="shared" si="109"/>
        <v>0</v>
      </c>
      <c r="AF376" s="105">
        <f t="shared" si="109"/>
        <v>0</v>
      </c>
      <c r="AG376" s="105">
        <f t="shared" si="108"/>
        <v>0</v>
      </c>
      <c r="AH376" s="105"/>
    </row>
    <row r="377" spans="1:34" outlineLevel="1" x14ac:dyDescent="0.25">
      <c r="A377" s="103" t="str">
        <f t="shared" si="103"/>
        <v>MURREYSROLL OFFRECYWPROC50</v>
      </c>
      <c r="B377" s="103" t="s">
        <v>744</v>
      </c>
      <c r="C377" s="103" t="s">
        <v>745</v>
      </c>
      <c r="D377" s="127">
        <v>0</v>
      </c>
      <c r="E377" s="127">
        <v>0</v>
      </c>
      <c r="F377" s="127">
        <v>0</v>
      </c>
      <c r="G377" s="128"/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29">
        <v>0</v>
      </c>
      <c r="S377" s="129">
        <v>0</v>
      </c>
      <c r="T377" s="130">
        <f t="shared" si="104"/>
        <v>0</v>
      </c>
      <c r="U377" s="105">
        <f t="shared" si="105"/>
        <v>0</v>
      </c>
      <c r="V377" s="105">
        <f t="shared" si="106"/>
        <v>0</v>
      </c>
      <c r="W377" s="105">
        <f t="shared" si="110"/>
        <v>0</v>
      </c>
      <c r="X377" s="105">
        <f t="shared" si="110"/>
        <v>0</v>
      </c>
      <c r="Y377" s="105">
        <f t="shared" si="110"/>
        <v>0</v>
      </c>
      <c r="Z377" s="105">
        <f t="shared" si="110"/>
        <v>0</v>
      </c>
      <c r="AA377" s="105">
        <f t="shared" si="110"/>
        <v>0</v>
      </c>
      <c r="AB377" s="105">
        <f t="shared" si="109"/>
        <v>0</v>
      </c>
      <c r="AC377" s="105">
        <f t="shared" si="109"/>
        <v>0</v>
      </c>
      <c r="AD377" s="105">
        <f t="shared" si="109"/>
        <v>0</v>
      </c>
      <c r="AE377" s="105">
        <f t="shared" si="109"/>
        <v>0</v>
      </c>
      <c r="AF377" s="105">
        <f t="shared" si="109"/>
        <v>0</v>
      </c>
      <c r="AG377" s="105">
        <f t="shared" si="108"/>
        <v>0</v>
      </c>
      <c r="AH377" s="105"/>
    </row>
    <row r="378" spans="1:34" outlineLevel="1" x14ac:dyDescent="0.25">
      <c r="A378" s="103" t="str">
        <f t="shared" si="103"/>
        <v>MURREYSROLL OFFRECYWPROCSD</v>
      </c>
      <c r="B378" s="103" t="s">
        <v>746</v>
      </c>
      <c r="C378" s="103" t="s">
        <v>747</v>
      </c>
      <c r="D378" s="127">
        <v>0</v>
      </c>
      <c r="E378" s="127">
        <v>0</v>
      </c>
      <c r="F378" s="127">
        <v>0</v>
      </c>
      <c r="G378" s="128"/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30">
        <f t="shared" si="104"/>
        <v>0</v>
      </c>
      <c r="U378" s="105">
        <f t="shared" si="105"/>
        <v>0</v>
      </c>
      <c r="V378" s="105">
        <f t="shared" si="106"/>
        <v>0</v>
      </c>
      <c r="W378" s="105">
        <f t="shared" si="110"/>
        <v>0</v>
      </c>
      <c r="X378" s="105">
        <f t="shared" si="110"/>
        <v>0</v>
      </c>
      <c r="Y378" s="105">
        <f t="shared" si="110"/>
        <v>0</v>
      </c>
      <c r="Z378" s="105">
        <f t="shared" si="110"/>
        <v>0</v>
      </c>
      <c r="AA378" s="105">
        <f t="shared" si="110"/>
        <v>0</v>
      </c>
      <c r="AB378" s="105">
        <f t="shared" si="109"/>
        <v>0</v>
      </c>
      <c r="AC378" s="105">
        <f t="shared" si="109"/>
        <v>0</v>
      </c>
      <c r="AD378" s="105">
        <f t="shared" si="109"/>
        <v>0</v>
      </c>
      <c r="AE378" s="105">
        <f t="shared" si="109"/>
        <v>0</v>
      </c>
      <c r="AF378" s="105">
        <f t="shared" si="109"/>
        <v>0</v>
      </c>
      <c r="AG378" s="105">
        <f t="shared" si="108"/>
        <v>0</v>
      </c>
      <c r="AH378" s="105"/>
    </row>
    <row r="379" spans="1:34" outlineLevel="1" x14ac:dyDescent="0.25">
      <c r="A379" s="103" t="str">
        <f t="shared" si="103"/>
        <v>MURREYSROLL OFFRORHAULHR12</v>
      </c>
      <c r="B379" s="103" t="s">
        <v>748</v>
      </c>
      <c r="C379" s="103" t="s">
        <v>749</v>
      </c>
      <c r="D379" s="127">
        <v>0</v>
      </c>
      <c r="E379" s="127">
        <v>0</v>
      </c>
      <c r="F379" s="127">
        <v>0</v>
      </c>
      <c r="G379" s="128"/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30">
        <f t="shared" si="104"/>
        <v>0</v>
      </c>
      <c r="U379" s="105">
        <f t="shared" si="105"/>
        <v>0</v>
      </c>
      <c r="V379" s="105">
        <f t="shared" si="106"/>
        <v>0</v>
      </c>
      <c r="W379" s="105">
        <f t="shared" si="110"/>
        <v>0</v>
      </c>
      <c r="X379" s="105">
        <f t="shared" si="110"/>
        <v>0</v>
      </c>
      <c r="Y379" s="105">
        <f t="shared" si="110"/>
        <v>0</v>
      </c>
      <c r="Z379" s="105">
        <f t="shared" si="110"/>
        <v>0</v>
      </c>
      <c r="AA379" s="105">
        <f t="shared" si="110"/>
        <v>0</v>
      </c>
      <c r="AB379" s="105">
        <f t="shared" si="109"/>
        <v>0</v>
      </c>
      <c r="AC379" s="105">
        <f t="shared" si="109"/>
        <v>0</v>
      </c>
      <c r="AD379" s="105">
        <f t="shared" si="109"/>
        <v>0</v>
      </c>
      <c r="AE379" s="105">
        <f t="shared" si="109"/>
        <v>0</v>
      </c>
      <c r="AF379" s="105">
        <f t="shared" si="109"/>
        <v>0</v>
      </c>
      <c r="AG379" s="105">
        <f t="shared" si="108"/>
        <v>0</v>
      </c>
      <c r="AH379" s="105"/>
    </row>
    <row r="380" spans="1:34" outlineLevel="1" x14ac:dyDescent="0.25">
      <c r="A380" s="103" t="str">
        <f t="shared" si="103"/>
        <v>MURREYSROLL OFFRORHAULHR15</v>
      </c>
      <c r="B380" s="103" t="s">
        <v>750</v>
      </c>
      <c r="C380" s="103" t="s">
        <v>751</v>
      </c>
      <c r="D380" s="127">
        <v>0</v>
      </c>
      <c r="E380" s="127">
        <v>0</v>
      </c>
      <c r="F380" s="127">
        <v>0</v>
      </c>
      <c r="G380" s="128"/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30">
        <f t="shared" si="104"/>
        <v>0</v>
      </c>
      <c r="U380" s="105">
        <f t="shared" si="105"/>
        <v>0</v>
      </c>
      <c r="V380" s="105">
        <f t="shared" si="106"/>
        <v>0</v>
      </c>
      <c r="W380" s="105">
        <f t="shared" si="110"/>
        <v>0</v>
      </c>
      <c r="X380" s="105">
        <f t="shared" si="110"/>
        <v>0</v>
      </c>
      <c r="Y380" s="105">
        <f t="shared" si="110"/>
        <v>0</v>
      </c>
      <c r="Z380" s="105">
        <f t="shared" si="110"/>
        <v>0</v>
      </c>
      <c r="AA380" s="105">
        <f t="shared" si="110"/>
        <v>0</v>
      </c>
      <c r="AB380" s="105">
        <f t="shared" si="109"/>
        <v>0</v>
      </c>
      <c r="AC380" s="105">
        <f t="shared" si="109"/>
        <v>0</v>
      </c>
      <c r="AD380" s="105">
        <f t="shared" si="109"/>
        <v>0</v>
      </c>
      <c r="AE380" s="105">
        <f t="shared" si="109"/>
        <v>0</v>
      </c>
      <c r="AF380" s="105">
        <f t="shared" si="109"/>
        <v>0</v>
      </c>
      <c r="AG380" s="105">
        <f t="shared" si="108"/>
        <v>0</v>
      </c>
      <c r="AH380" s="105"/>
    </row>
    <row r="381" spans="1:34" outlineLevel="1" x14ac:dyDescent="0.25">
      <c r="A381" s="103" t="str">
        <f t="shared" si="103"/>
        <v>MURREYSROLL OFFRORHAULHR20</v>
      </c>
      <c r="B381" s="103" t="s">
        <v>752</v>
      </c>
      <c r="C381" s="103" t="s">
        <v>753</v>
      </c>
      <c r="D381" s="127">
        <v>0</v>
      </c>
      <c r="E381" s="127">
        <v>0</v>
      </c>
      <c r="F381" s="127">
        <v>0</v>
      </c>
      <c r="G381" s="128"/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30">
        <f t="shared" si="104"/>
        <v>0</v>
      </c>
      <c r="U381" s="105">
        <f t="shared" si="105"/>
        <v>0</v>
      </c>
      <c r="V381" s="105">
        <f t="shared" si="106"/>
        <v>0</v>
      </c>
      <c r="W381" s="105">
        <f t="shared" si="110"/>
        <v>0</v>
      </c>
      <c r="X381" s="105">
        <f t="shared" si="110"/>
        <v>0</v>
      </c>
      <c r="Y381" s="105">
        <f t="shared" si="110"/>
        <v>0</v>
      </c>
      <c r="Z381" s="105">
        <f t="shared" si="110"/>
        <v>0</v>
      </c>
      <c r="AA381" s="105">
        <f t="shared" si="110"/>
        <v>0</v>
      </c>
      <c r="AB381" s="105">
        <f t="shared" si="109"/>
        <v>0</v>
      </c>
      <c r="AC381" s="105">
        <f t="shared" si="109"/>
        <v>0</v>
      </c>
      <c r="AD381" s="105">
        <f t="shared" si="109"/>
        <v>0</v>
      </c>
      <c r="AE381" s="105">
        <f t="shared" si="109"/>
        <v>0</v>
      </c>
      <c r="AF381" s="105">
        <f t="shared" si="109"/>
        <v>0</v>
      </c>
      <c r="AG381" s="105">
        <f t="shared" si="108"/>
        <v>0</v>
      </c>
      <c r="AH381" s="105"/>
    </row>
    <row r="382" spans="1:34" outlineLevel="1" x14ac:dyDescent="0.25">
      <c r="A382" s="103" t="str">
        <f t="shared" si="103"/>
        <v>MURREYSROLL OFFRORHAULHR25</v>
      </c>
      <c r="B382" s="103" t="s">
        <v>754</v>
      </c>
      <c r="C382" s="103" t="s">
        <v>755</v>
      </c>
      <c r="D382" s="127">
        <v>0</v>
      </c>
      <c r="E382" s="127">
        <v>0</v>
      </c>
      <c r="F382" s="127">
        <v>0</v>
      </c>
      <c r="G382" s="128"/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30">
        <f t="shared" si="104"/>
        <v>0</v>
      </c>
      <c r="U382" s="105">
        <f t="shared" si="105"/>
        <v>0</v>
      </c>
      <c r="V382" s="105">
        <f t="shared" si="106"/>
        <v>0</v>
      </c>
      <c r="W382" s="105">
        <f t="shared" si="110"/>
        <v>0</v>
      </c>
      <c r="X382" s="105">
        <f t="shared" si="110"/>
        <v>0</v>
      </c>
      <c r="Y382" s="105">
        <f t="shared" si="110"/>
        <v>0</v>
      </c>
      <c r="Z382" s="105">
        <f t="shared" si="110"/>
        <v>0</v>
      </c>
      <c r="AA382" s="105">
        <f t="shared" si="110"/>
        <v>0</v>
      </c>
      <c r="AB382" s="105">
        <f t="shared" si="109"/>
        <v>0</v>
      </c>
      <c r="AC382" s="105">
        <f t="shared" si="109"/>
        <v>0</v>
      </c>
      <c r="AD382" s="105">
        <f t="shared" si="109"/>
        <v>0</v>
      </c>
      <c r="AE382" s="105">
        <f t="shared" si="109"/>
        <v>0</v>
      </c>
      <c r="AF382" s="105">
        <f t="shared" si="109"/>
        <v>0</v>
      </c>
      <c r="AG382" s="105">
        <f t="shared" si="108"/>
        <v>0</v>
      </c>
      <c r="AH382" s="105"/>
    </row>
    <row r="383" spans="1:34" outlineLevel="1" x14ac:dyDescent="0.25">
      <c r="A383" s="103" t="str">
        <f t="shared" si="103"/>
        <v>MURREYSROLL OFFRORHAULHR30</v>
      </c>
      <c r="B383" s="103" t="s">
        <v>756</v>
      </c>
      <c r="C383" s="103" t="s">
        <v>757</v>
      </c>
      <c r="D383" s="127">
        <v>0</v>
      </c>
      <c r="E383" s="127">
        <v>0</v>
      </c>
      <c r="F383" s="127">
        <v>0</v>
      </c>
      <c r="G383" s="128"/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30">
        <f t="shared" si="104"/>
        <v>0</v>
      </c>
      <c r="U383" s="105">
        <f t="shared" si="105"/>
        <v>0</v>
      </c>
      <c r="V383" s="105">
        <f t="shared" si="106"/>
        <v>0</v>
      </c>
      <c r="W383" s="105">
        <f t="shared" ref="W383:AF404" si="111">+IFERROR(J383/$F383,0)</f>
        <v>0</v>
      </c>
      <c r="X383" s="105">
        <f t="shared" si="111"/>
        <v>0</v>
      </c>
      <c r="Y383" s="105">
        <f t="shared" si="111"/>
        <v>0</v>
      </c>
      <c r="Z383" s="105">
        <f t="shared" si="111"/>
        <v>0</v>
      </c>
      <c r="AA383" s="105">
        <f t="shared" si="111"/>
        <v>0</v>
      </c>
      <c r="AB383" s="105">
        <f t="shared" si="109"/>
        <v>0</v>
      </c>
      <c r="AC383" s="105">
        <f t="shared" si="109"/>
        <v>0</v>
      </c>
      <c r="AD383" s="105">
        <f t="shared" si="109"/>
        <v>0</v>
      </c>
      <c r="AE383" s="105">
        <f t="shared" si="109"/>
        <v>0</v>
      </c>
      <c r="AF383" s="105">
        <f t="shared" si="109"/>
        <v>0</v>
      </c>
      <c r="AG383" s="105">
        <f t="shared" si="108"/>
        <v>0</v>
      </c>
      <c r="AH383" s="105"/>
    </row>
    <row r="384" spans="1:34" outlineLevel="1" x14ac:dyDescent="0.25">
      <c r="A384" s="103" t="str">
        <f t="shared" si="103"/>
        <v>MURREYSROLL OFFRORHAULHR40</v>
      </c>
      <c r="B384" s="103" t="s">
        <v>758</v>
      </c>
      <c r="C384" s="103" t="s">
        <v>759</v>
      </c>
      <c r="D384" s="127">
        <v>0</v>
      </c>
      <c r="E384" s="127">
        <v>0</v>
      </c>
      <c r="F384" s="127">
        <v>0</v>
      </c>
      <c r="G384" s="128"/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30">
        <f t="shared" si="104"/>
        <v>0</v>
      </c>
      <c r="U384" s="105">
        <f t="shared" si="105"/>
        <v>0</v>
      </c>
      <c r="V384" s="105">
        <f t="shared" si="106"/>
        <v>0</v>
      </c>
      <c r="W384" s="105">
        <f t="shared" si="111"/>
        <v>0</v>
      </c>
      <c r="X384" s="105">
        <f t="shared" si="111"/>
        <v>0</v>
      </c>
      <c r="Y384" s="105">
        <f t="shared" si="111"/>
        <v>0</v>
      </c>
      <c r="Z384" s="105">
        <f t="shared" si="111"/>
        <v>0</v>
      </c>
      <c r="AA384" s="105">
        <f t="shared" si="111"/>
        <v>0</v>
      </c>
      <c r="AB384" s="105">
        <f t="shared" si="109"/>
        <v>0</v>
      </c>
      <c r="AC384" s="105">
        <f t="shared" si="109"/>
        <v>0</v>
      </c>
      <c r="AD384" s="105">
        <f t="shared" si="109"/>
        <v>0</v>
      </c>
      <c r="AE384" s="105">
        <f t="shared" si="109"/>
        <v>0</v>
      </c>
      <c r="AF384" s="105">
        <f t="shared" si="109"/>
        <v>0</v>
      </c>
      <c r="AG384" s="105">
        <f t="shared" si="108"/>
        <v>0</v>
      </c>
      <c r="AH384" s="105"/>
    </row>
    <row r="385" spans="1:34" outlineLevel="1" x14ac:dyDescent="0.25">
      <c r="A385" s="103" t="str">
        <f t="shared" si="103"/>
        <v>MURREYSROLL OFFRORHAULHR50</v>
      </c>
      <c r="B385" s="103" t="s">
        <v>760</v>
      </c>
      <c r="C385" s="103" t="s">
        <v>761</v>
      </c>
      <c r="D385" s="127">
        <v>0</v>
      </c>
      <c r="E385" s="127">
        <v>0</v>
      </c>
      <c r="F385" s="127">
        <v>0</v>
      </c>
      <c r="G385" s="128"/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30">
        <f t="shared" si="104"/>
        <v>0</v>
      </c>
      <c r="U385" s="105">
        <f t="shared" si="105"/>
        <v>0</v>
      </c>
      <c r="V385" s="105">
        <f t="shared" si="106"/>
        <v>0</v>
      </c>
      <c r="W385" s="105">
        <f t="shared" si="111"/>
        <v>0</v>
      </c>
      <c r="X385" s="105">
        <f t="shared" si="111"/>
        <v>0</v>
      </c>
      <c r="Y385" s="105">
        <f t="shared" si="111"/>
        <v>0</v>
      </c>
      <c r="Z385" s="105">
        <f t="shared" si="111"/>
        <v>0</v>
      </c>
      <c r="AA385" s="105">
        <f t="shared" si="111"/>
        <v>0</v>
      </c>
      <c r="AB385" s="105">
        <f t="shared" si="109"/>
        <v>0</v>
      </c>
      <c r="AC385" s="105">
        <f t="shared" si="109"/>
        <v>0</v>
      </c>
      <c r="AD385" s="105">
        <f t="shared" si="109"/>
        <v>0</v>
      </c>
      <c r="AE385" s="105">
        <f t="shared" si="109"/>
        <v>0</v>
      </c>
      <c r="AF385" s="105">
        <f t="shared" si="109"/>
        <v>0</v>
      </c>
      <c r="AG385" s="105">
        <f t="shared" si="108"/>
        <v>0</v>
      </c>
      <c r="AH385" s="105"/>
    </row>
    <row r="386" spans="1:34" outlineLevel="1" x14ac:dyDescent="0.25">
      <c r="A386" s="103" t="str">
        <f t="shared" si="103"/>
        <v>MURREYSROLL OFFRORHAULHRTL</v>
      </c>
      <c r="B386" s="103" t="s">
        <v>762</v>
      </c>
      <c r="C386" s="103" t="s">
        <v>763</v>
      </c>
      <c r="D386" s="127">
        <v>0</v>
      </c>
      <c r="E386" s="127">
        <v>0</v>
      </c>
      <c r="F386" s="127">
        <v>0</v>
      </c>
      <c r="G386" s="128"/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30">
        <f t="shared" si="104"/>
        <v>0</v>
      </c>
      <c r="U386" s="105">
        <f t="shared" si="105"/>
        <v>0</v>
      </c>
      <c r="V386" s="105">
        <f t="shared" si="106"/>
        <v>0</v>
      </c>
      <c r="W386" s="105">
        <f t="shared" si="111"/>
        <v>0</v>
      </c>
      <c r="X386" s="105">
        <f t="shared" si="111"/>
        <v>0</v>
      </c>
      <c r="Y386" s="105">
        <f t="shared" si="111"/>
        <v>0</v>
      </c>
      <c r="Z386" s="105">
        <f t="shared" si="111"/>
        <v>0</v>
      </c>
      <c r="AA386" s="105">
        <f t="shared" si="111"/>
        <v>0</v>
      </c>
      <c r="AB386" s="105">
        <f t="shared" si="109"/>
        <v>0</v>
      </c>
      <c r="AC386" s="105">
        <f t="shared" si="109"/>
        <v>0</v>
      </c>
      <c r="AD386" s="105">
        <f t="shared" si="109"/>
        <v>0</v>
      </c>
      <c r="AE386" s="105">
        <f t="shared" si="109"/>
        <v>0</v>
      </c>
      <c r="AF386" s="105">
        <f t="shared" si="109"/>
        <v>0</v>
      </c>
      <c r="AG386" s="105">
        <f t="shared" si="108"/>
        <v>0</v>
      </c>
      <c r="AH386" s="105"/>
    </row>
    <row r="387" spans="1:34" outlineLevel="1" x14ac:dyDescent="0.25">
      <c r="A387" s="103" t="str">
        <f t="shared" si="103"/>
        <v>MURREYSROLL OFFROSPC</v>
      </c>
      <c r="B387" s="103" t="s">
        <v>764</v>
      </c>
      <c r="C387" s="103" t="s">
        <v>765</v>
      </c>
      <c r="D387" s="127">
        <v>0</v>
      </c>
      <c r="E387" s="127">
        <v>0</v>
      </c>
      <c r="F387" s="127">
        <v>0</v>
      </c>
      <c r="G387" s="128"/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108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30">
        <f t="shared" si="104"/>
        <v>108</v>
      </c>
      <c r="U387" s="105">
        <f t="shared" si="105"/>
        <v>0</v>
      </c>
      <c r="V387" s="105">
        <f t="shared" si="106"/>
        <v>0</v>
      </c>
      <c r="W387" s="105">
        <f t="shared" si="111"/>
        <v>0</v>
      </c>
      <c r="X387" s="105">
        <f t="shared" si="111"/>
        <v>0</v>
      </c>
      <c r="Y387" s="105">
        <f t="shared" si="111"/>
        <v>0</v>
      </c>
      <c r="Z387" s="105">
        <f t="shared" si="111"/>
        <v>0</v>
      </c>
      <c r="AA387" s="105">
        <f t="shared" si="111"/>
        <v>0</v>
      </c>
      <c r="AB387" s="105">
        <f t="shared" si="109"/>
        <v>0</v>
      </c>
      <c r="AC387" s="105">
        <f t="shared" si="109"/>
        <v>0</v>
      </c>
      <c r="AD387" s="105">
        <f t="shared" si="109"/>
        <v>0</v>
      </c>
      <c r="AE387" s="105">
        <f t="shared" si="109"/>
        <v>0</v>
      </c>
      <c r="AF387" s="105">
        <f t="shared" si="109"/>
        <v>0</v>
      </c>
      <c r="AG387" s="105">
        <f t="shared" si="108"/>
        <v>0</v>
      </c>
      <c r="AH387" s="105"/>
    </row>
    <row r="388" spans="1:34" outlineLevel="1" x14ac:dyDescent="0.25">
      <c r="A388" s="103" t="str">
        <f t="shared" si="103"/>
        <v>MURREYSROLL OFFROTA</v>
      </c>
      <c r="B388" s="103" t="s">
        <v>766</v>
      </c>
      <c r="C388" s="103" t="s">
        <v>767</v>
      </c>
      <c r="D388" s="127">
        <v>21.8</v>
      </c>
      <c r="E388" s="127">
        <v>22.35</v>
      </c>
      <c r="F388" s="127">
        <v>22.35</v>
      </c>
      <c r="G388" s="128">
        <v>38</v>
      </c>
      <c r="H388" s="129">
        <v>9811.65</v>
      </c>
      <c r="I388" s="129">
        <v>9834</v>
      </c>
      <c r="J388" s="129">
        <v>10102.200000000003</v>
      </c>
      <c r="K388" s="129">
        <v>8604.75</v>
      </c>
      <c r="L388" s="129">
        <v>9230.5499999999993</v>
      </c>
      <c r="M388" s="129">
        <v>8962.3499999999985</v>
      </c>
      <c r="N388" s="129">
        <v>8761.2000000000007</v>
      </c>
      <c r="O388" s="129">
        <v>9677.5499999999993</v>
      </c>
      <c r="P388" s="129">
        <v>9185.85</v>
      </c>
      <c r="Q388" s="129">
        <v>9834</v>
      </c>
      <c r="R388" s="129">
        <v>9096.4499999999989</v>
      </c>
      <c r="S388" s="129">
        <v>8448.2999999999993</v>
      </c>
      <c r="T388" s="130">
        <f t="shared" si="104"/>
        <v>111548.85000000002</v>
      </c>
      <c r="U388" s="105">
        <f t="shared" si="105"/>
        <v>450.07568807339447</v>
      </c>
      <c r="V388" s="105">
        <f t="shared" si="106"/>
        <v>440</v>
      </c>
      <c r="W388" s="105">
        <f t="shared" si="111"/>
        <v>452.00000000000006</v>
      </c>
      <c r="X388" s="105">
        <f t="shared" si="111"/>
        <v>385</v>
      </c>
      <c r="Y388" s="105">
        <f t="shared" si="111"/>
        <v>412.99999999999994</v>
      </c>
      <c r="Z388" s="105">
        <f t="shared" si="111"/>
        <v>400.99999999999989</v>
      </c>
      <c r="AA388" s="105">
        <f t="shared" si="111"/>
        <v>392</v>
      </c>
      <c r="AB388" s="105">
        <f t="shared" si="109"/>
        <v>432.99999999999994</v>
      </c>
      <c r="AC388" s="105">
        <f t="shared" si="109"/>
        <v>411</v>
      </c>
      <c r="AD388" s="105">
        <f t="shared" si="109"/>
        <v>440</v>
      </c>
      <c r="AE388" s="105">
        <f t="shared" si="109"/>
        <v>406.99999999999994</v>
      </c>
      <c r="AF388" s="105">
        <f t="shared" si="109"/>
        <v>377.99999999999994</v>
      </c>
      <c r="AG388" s="105">
        <f t="shared" si="108"/>
        <v>416.83964067278288</v>
      </c>
      <c r="AH388" s="105"/>
    </row>
    <row r="389" spans="1:34" outlineLevel="1" x14ac:dyDescent="0.25">
      <c r="A389" s="103" t="str">
        <f t="shared" ref="A389:A404" si="112">+$A$4&amp;$A$324&amp;B389</f>
        <v>MURREYSROLL OFFROWAIT</v>
      </c>
      <c r="B389" s="103" t="s">
        <v>768</v>
      </c>
      <c r="C389" s="103" t="s">
        <v>769</v>
      </c>
      <c r="D389" s="127">
        <v>94.21</v>
      </c>
      <c r="E389" s="127">
        <v>96.15</v>
      </c>
      <c r="F389" s="127">
        <v>96.15</v>
      </c>
      <c r="G389" s="128">
        <v>35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30">
        <f t="shared" ref="T389:T400" si="113">+SUM(H389:S389)</f>
        <v>0</v>
      </c>
      <c r="U389" s="105">
        <f t="shared" ref="U389:U404" si="114">+IFERROR(H389/$D389,0)</f>
        <v>0</v>
      </c>
      <c r="V389" s="105">
        <f t="shared" ref="V389:V404" si="115">+IFERROR(I389/$E389,0)</f>
        <v>0</v>
      </c>
      <c r="W389" s="105">
        <f t="shared" si="111"/>
        <v>0</v>
      </c>
      <c r="X389" s="105">
        <f t="shared" si="111"/>
        <v>0</v>
      </c>
      <c r="Y389" s="105">
        <f t="shared" si="111"/>
        <v>0</v>
      </c>
      <c r="Z389" s="105">
        <f t="shared" si="111"/>
        <v>0</v>
      </c>
      <c r="AA389" s="105">
        <f t="shared" si="111"/>
        <v>0</v>
      </c>
      <c r="AB389" s="105">
        <f t="shared" si="109"/>
        <v>0</v>
      </c>
      <c r="AC389" s="105">
        <f t="shared" si="109"/>
        <v>0</v>
      </c>
      <c r="AD389" s="105">
        <f t="shared" si="109"/>
        <v>0</v>
      </c>
      <c r="AE389" s="105">
        <f t="shared" si="109"/>
        <v>0</v>
      </c>
      <c r="AF389" s="105">
        <f t="shared" si="109"/>
        <v>0</v>
      </c>
      <c r="AG389" s="105">
        <f t="shared" ref="AG389:AG404" si="116">+SUM(U389:AF389)/$AD$2</f>
        <v>0</v>
      </c>
      <c r="AH389" s="105"/>
    </row>
    <row r="390" spans="1:34" outlineLevel="1" x14ac:dyDescent="0.25">
      <c r="A390" s="103" t="str">
        <f t="shared" si="112"/>
        <v>MURREYSROLL OFFRTRIP-RO</v>
      </c>
      <c r="B390" s="103" t="s">
        <v>770</v>
      </c>
      <c r="C390" s="103" t="s">
        <v>771</v>
      </c>
      <c r="D390" s="127">
        <v>97.49</v>
      </c>
      <c r="E390" s="127">
        <v>99.51</v>
      </c>
      <c r="F390" s="127">
        <v>99.51</v>
      </c>
      <c r="G390" s="128">
        <v>19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30">
        <f t="shared" si="113"/>
        <v>0</v>
      </c>
      <c r="U390" s="105">
        <f t="shared" si="114"/>
        <v>0</v>
      </c>
      <c r="V390" s="105">
        <f t="shared" si="115"/>
        <v>0</v>
      </c>
      <c r="W390" s="105">
        <f t="shared" si="111"/>
        <v>0</v>
      </c>
      <c r="X390" s="105">
        <f t="shared" si="111"/>
        <v>0</v>
      </c>
      <c r="Y390" s="105">
        <f t="shared" si="111"/>
        <v>0</v>
      </c>
      <c r="Z390" s="105">
        <f t="shared" si="111"/>
        <v>0</v>
      </c>
      <c r="AA390" s="105">
        <f t="shared" si="111"/>
        <v>0</v>
      </c>
      <c r="AB390" s="105">
        <f t="shared" si="109"/>
        <v>0</v>
      </c>
      <c r="AC390" s="105">
        <f t="shared" si="109"/>
        <v>0</v>
      </c>
      <c r="AD390" s="105">
        <f t="shared" si="109"/>
        <v>0</v>
      </c>
      <c r="AE390" s="105">
        <f t="shared" si="109"/>
        <v>0</v>
      </c>
      <c r="AF390" s="105">
        <f t="shared" si="109"/>
        <v>0</v>
      </c>
      <c r="AG390" s="105">
        <f t="shared" si="116"/>
        <v>0</v>
      </c>
      <c r="AH390" s="105"/>
    </row>
    <row r="391" spans="1:34" outlineLevel="1" x14ac:dyDescent="0.25">
      <c r="A391" s="103" t="str">
        <f t="shared" si="112"/>
        <v>MURREYSROLL OFFTHOUR</v>
      </c>
      <c r="B391" s="103" t="s">
        <v>772</v>
      </c>
      <c r="C391" s="103" t="s">
        <v>773</v>
      </c>
      <c r="D391" s="127">
        <v>0</v>
      </c>
      <c r="E391" s="127">
        <v>0</v>
      </c>
      <c r="F391" s="127">
        <v>0</v>
      </c>
      <c r="G391" s="128"/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30">
        <f t="shared" si="113"/>
        <v>0</v>
      </c>
      <c r="U391" s="105">
        <f t="shared" si="114"/>
        <v>0</v>
      </c>
      <c r="V391" s="105">
        <f t="shared" si="115"/>
        <v>0</v>
      </c>
      <c r="W391" s="105">
        <f t="shared" si="111"/>
        <v>0</v>
      </c>
      <c r="X391" s="105">
        <f t="shared" si="111"/>
        <v>0</v>
      </c>
      <c r="Y391" s="105">
        <f t="shared" si="111"/>
        <v>0</v>
      </c>
      <c r="Z391" s="105">
        <f t="shared" si="111"/>
        <v>0</v>
      </c>
      <c r="AA391" s="105">
        <f t="shared" si="111"/>
        <v>0</v>
      </c>
      <c r="AB391" s="105">
        <f t="shared" si="109"/>
        <v>0</v>
      </c>
      <c r="AC391" s="105">
        <f t="shared" si="109"/>
        <v>0</v>
      </c>
      <c r="AD391" s="105">
        <f t="shared" si="109"/>
        <v>0</v>
      </c>
      <c r="AE391" s="105">
        <f t="shared" si="109"/>
        <v>0</v>
      </c>
      <c r="AF391" s="105">
        <f t="shared" si="109"/>
        <v>0</v>
      </c>
      <c r="AG391" s="105">
        <f t="shared" si="116"/>
        <v>0</v>
      </c>
      <c r="AH391" s="105"/>
    </row>
    <row r="392" spans="1:34" outlineLevel="1" x14ac:dyDescent="0.25">
      <c r="A392" s="103" t="str">
        <f t="shared" si="112"/>
        <v>MURREYSROLL OFFADJRO</v>
      </c>
      <c r="B392" s="103" t="s">
        <v>774</v>
      </c>
      <c r="C392" s="103" t="s">
        <v>775</v>
      </c>
      <c r="D392" s="127">
        <v>0</v>
      </c>
      <c r="E392" s="127">
        <v>0</v>
      </c>
      <c r="F392" s="127">
        <v>0</v>
      </c>
      <c r="G392" s="128"/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-0.01</v>
      </c>
      <c r="T392" s="130">
        <f t="shared" si="113"/>
        <v>-0.01</v>
      </c>
      <c r="U392" s="105">
        <f t="shared" si="114"/>
        <v>0</v>
      </c>
      <c r="V392" s="105">
        <f t="shared" si="115"/>
        <v>0</v>
      </c>
      <c r="W392" s="105">
        <f t="shared" si="111"/>
        <v>0</v>
      </c>
      <c r="X392" s="105">
        <f t="shared" si="111"/>
        <v>0</v>
      </c>
      <c r="Y392" s="105">
        <f t="shared" si="111"/>
        <v>0</v>
      </c>
      <c r="Z392" s="105">
        <f t="shared" si="111"/>
        <v>0</v>
      </c>
      <c r="AA392" s="105">
        <f t="shared" si="111"/>
        <v>0</v>
      </c>
      <c r="AB392" s="105">
        <f t="shared" si="109"/>
        <v>0</v>
      </c>
      <c r="AC392" s="105">
        <f t="shared" si="109"/>
        <v>0</v>
      </c>
      <c r="AD392" s="105">
        <f t="shared" si="109"/>
        <v>0</v>
      </c>
      <c r="AE392" s="105">
        <f t="shared" si="109"/>
        <v>0</v>
      </c>
      <c r="AF392" s="105">
        <f t="shared" si="109"/>
        <v>0</v>
      </c>
      <c r="AG392" s="105">
        <f t="shared" si="116"/>
        <v>0</v>
      </c>
      <c r="AH392" s="105"/>
    </row>
    <row r="393" spans="1:34" outlineLevel="1" x14ac:dyDescent="0.25">
      <c r="A393" s="103" t="str">
        <f t="shared" si="112"/>
        <v>MURREYSROLL OFFCPCONNECT</v>
      </c>
      <c r="B393" s="103" t="s">
        <v>776</v>
      </c>
      <c r="C393" s="103" t="s">
        <v>777</v>
      </c>
      <c r="D393" s="127">
        <v>7.17</v>
      </c>
      <c r="E393" s="127">
        <v>7.32</v>
      </c>
      <c r="F393" s="127">
        <v>7.32</v>
      </c>
      <c r="G393" s="128">
        <v>55</v>
      </c>
      <c r="H393" s="129">
        <v>2881.59</v>
      </c>
      <c r="I393" s="129">
        <v>2742.51</v>
      </c>
      <c r="J393" s="129">
        <v>2844.9900000000002</v>
      </c>
      <c r="K393" s="129">
        <v>2802.84</v>
      </c>
      <c r="L393" s="129">
        <v>2735.19</v>
      </c>
      <c r="M393" s="129">
        <v>2524.6800000000003</v>
      </c>
      <c r="N393" s="129">
        <v>2654.67</v>
      </c>
      <c r="O393" s="129">
        <v>2656.44</v>
      </c>
      <c r="P393" s="129">
        <v>2466.12</v>
      </c>
      <c r="Q393" s="129">
        <v>2852.31</v>
      </c>
      <c r="R393" s="129">
        <v>2698.59</v>
      </c>
      <c r="S393" s="129">
        <v>2508.27</v>
      </c>
      <c r="T393" s="130">
        <f t="shared" si="113"/>
        <v>32368.2</v>
      </c>
      <c r="U393" s="105">
        <f t="shared" si="114"/>
        <v>401.89539748953979</v>
      </c>
      <c r="V393" s="105">
        <f t="shared" si="115"/>
        <v>374.65983606557381</v>
      </c>
      <c r="W393" s="105">
        <f t="shared" si="111"/>
        <v>388.65983606557381</v>
      </c>
      <c r="X393" s="105">
        <f t="shared" si="111"/>
        <v>382.90163934426232</v>
      </c>
      <c r="Y393" s="105">
        <f t="shared" si="111"/>
        <v>373.65983606557376</v>
      </c>
      <c r="Z393" s="105">
        <f t="shared" si="111"/>
        <v>344.90163934426232</v>
      </c>
      <c r="AA393" s="105">
        <f t="shared" si="111"/>
        <v>362.65983606557376</v>
      </c>
      <c r="AB393" s="105">
        <f t="shared" si="109"/>
        <v>362.90163934426226</v>
      </c>
      <c r="AC393" s="105">
        <f t="shared" si="109"/>
        <v>336.90163934426226</v>
      </c>
      <c r="AD393" s="105">
        <f t="shared" si="109"/>
        <v>389.65983606557376</v>
      </c>
      <c r="AE393" s="105">
        <f t="shared" si="109"/>
        <v>368.65983606557376</v>
      </c>
      <c r="AF393" s="105">
        <f t="shared" si="109"/>
        <v>342.65983606557376</v>
      </c>
      <c r="AG393" s="105">
        <f t="shared" si="116"/>
        <v>369.17673394380046</v>
      </c>
      <c r="AH393" s="105"/>
    </row>
    <row r="394" spans="1:34" outlineLevel="1" x14ac:dyDescent="0.25">
      <c r="A394" s="103" t="str">
        <f t="shared" si="112"/>
        <v>MURREYSROLL OFFDELREC-RO</v>
      </c>
      <c r="B394" s="103" t="s">
        <v>778</v>
      </c>
      <c r="C394" s="103" t="s">
        <v>779</v>
      </c>
      <c r="D394" s="127">
        <v>0</v>
      </c>
      <c r="E394" s="127">
        <v>0</v>
      </c>
      <c r="F394" s="127">
        <v>0</v>
      </c>
      <c r="G394" s="128"/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30">
        <f t="shared" si="113"/>
        <v>0</v>
      </c>
      <c r="U394" s="105">
        <f t="shared" si="114"/>
        <v>0</v>
      </c>
      <c r="V394" s="105">
        <f t="shared" si="115"/>
        <v>0</v>
      </c>
      <c r="W394" s="105">
        <f t="shared" si="111"/>
        <v>0</v>
      </c>
      <c r="X394" s="105">
        <f t="shared" si="111"/>
        <v>0</v>
      </c>
      <c r="Y394" s="105">
        <f t="shared" si="111"/>
        <v>0</v>
      </c>
      <c r="Z394" s="105">
        <f t="shared" si="111"/>
        <v>0</v>
      </c>
      <c r="AA394" s="105">
        <f t="shared" si="111"/>
        <v>0</v>
      </c>
      <c r="AB394" s="105">
        <f t="shared" si="109"/>
        <v>0</v>
      </c>
      <c r="AC394" s="105">
        <f t="shared" si="109"/>
        <v>0</v>
      </c>
      <c r="AD394" s="105">
        <f t="shared" si="109"/>
        <v>0</v>
      </c>
      <c r="AE394" s="105">
        <f t="shared" si="109"/>
        <v>0</v>
      </c>
      <c r="AF394" s="105">
        <f t="shared" si="109"/>
        <v>0</v>
      </c>
      <c r="AG394" s="105">
        <f t="shared" si="116"/>
        <v>0</v>
      </c>
      <c r="AH394" s="105"/>
    </row>
    <row r="395" spans="1:34" outlineLevel="1" x14ac:dyDescent="0.25">
      <c r="A395" s="103" t="str">
        <f t="shared" si="112"/>
        <v>MURREYSROLL OFFFERRY</v>
      </c>
      <c r="B395" s="103" t="s">
        <v>780</v>
      </c>
      <c r="C395" s="103" t="s">
        <v>781</v>
      </c>
      <c r="D395" s="127">
        <v>0</v>
      </c>
      <c r="E395" s="127">
        <v>0</v>
      </c>
      <c r="F395" s="127">
        <v>0</v>
      </c>
      <c r="G395" s="128"/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30">
        <f t="shared" si="113"/>
        <v>0</v>
      </c>
      <c r="U395" s="105">
        <f t="shared" si="114"/>
        <v>0</v>
      </c>
      <c r="V395" s="105">
        <f t="shared" si="115"/>
        <v>0</v>
      </c>
      <c r="W395" s="105">
        <f t="shared" si="111"/>
        <v>0</v>
      </c>
      <c r="X395" s="105">
        <f t="shared" si="111"/>
        <v>0</v>
      </c>
      <c r="Y395" s="105">
        <f t="shared" si="111"/>
        <v>0</v>
      </c>
      <c r="Z395" s="105">
        <f t="shared" si="111"/>
        <v>0</v>
      </c>
      <c r="AA395" s="105">
        <f t="shared" si="111"/>
        <v>0</v>
      </c>
      <c r="AB395" s="105">
        <f t="shared" si="109"/>
        <v>0</v>
      </c>
      <c r="AC395" s="105">
        <f t="shared" si="109"/>
        <v>0</v>
      </c>
      <c r="AD395" s="105">
        <f t="shared" si="109"/>
        <v>0</v>
      </c>
      <c r="AE395" s="105">
        <f t="shared" si="109"/>
        <v>0</v>
      </c>
      <c r="AF395" s="105">
        <f t="shared" si="109"/>
        <v>0</v>
      </c>
      <c r="AG395" s="105">
        <f t="shared" si="116"/>
        <v>0</v>
      </c>
      <c r="AH395" s="143"/>
    </row>
    <row r="396" spans="1:34" outlineLevel="1" x14ac:dyDescent="0.25">
      <c r="A396" s="103" t="str">
        <f t="shared" si="112"/>
        <v>MURREYSROLL OFFRECYWPROCTRL</v>
      </c>
      <c r="B396" s="103" t="s">
        <v>782</v>
      </c>
      <c r="C396" s="103" t="s">
        <v>783</v>
      </c>
      <c r="D396" s="127">
        <v>0</v>
      </c>
      <c r="E396" s="127">
        <v>0</v>
      </c>
      <c r="F396" s="127">
        <v>0</v>
      </c>
      <c r="G396" s="128"/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30">
        <f t="shared" si="113"/>
        <v>0</v>
      </c>
      <c r="U396" s="105">
        <f t="shared" si="114"/>
        <v>0</v>
      </c>
      <c r="V396" s="105">
        <f t="shared" si="115"/>
        <v>0</v>
      </c>
      <c r="W396" s="105">
        <f t="shared" si="111"/>
        <v>0</v>
      </c>
      <c r="X396" s="105">
        <f t="shared" si="111"/>
        <v>0</v>
      </c>
      <c r="Y396" s="105">
        <f t="shared" si="111"/>
        <v>0</v>
      </c>
      <c r="Z396" s="105">
        <f t="shared" si="111"/>
        <v>0</v>
      </c>
      <c r="AA396" s="105">
        <f t="shared" si="111"/>
        <v>0</v>
      </c>
      <c r="AB396" s="105">
        <f t="shared" si="109"/>
        <v>0</v>
      </c>
      <c r="AC396" s="105">
        <f t="shared" si="109"/>
        <v>0</v>
      </c>
      <c r="AD396" s="105">
        <f t="shared" si="109"/>
        <v>0</v>
      </c>
      <c r="AE396" s="105">
        <f t="shared" si="109"/>
        <v>0</v>
      </c>
      <c r="AF396" s="105">
        <f t="shared" si="109"/>
        <v>0</v>
      </c>
      <c r="AG396" s="105">
        <f t="shared" si="116"/>
        <v>0</v>
      </c>
      <c r="AH396" s="105"/>
    </row>
    <row r="397" spans="1:34" outlineLevel="1" x14ac:dyDescent="0.25">
      <c r="A397" s="103" t="str">
        <f t="shared" si="112"/>
        <v>MURREYSROLL OFFROCLEAN</v>
      </c>
      <c r="B397" s="103" t="s">
        <v>784</v>
      </c>
      <c r="C397" s="103" t="s">
        <v>785</v>
      </c>
      <c r="D397" s="127">
        <v>7.57</v>
      </c>
      <c r="E397" s="127">
        <v>7.72</v>
      </c>
      <c r="F397" s="127">
        <v>7.72</v>
      </c>
      <c r="G397" s="128">
        <v>39</v>
      </c>
      <c r="H397" s="129">
        <v>154.4</v>
      </c>
      <c r="I397" s="129">
        <v>0</v>
      </c>
      <c r="J397" s="129">
        <v>0</v>
      </c>
      <c r="K397" s="129">
        <v>0</v>
      </c>
      <c r="L397" s="129">
        <v>231.6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154.4</v>
      </c>
      <c r="T397" s="130">
        <f t="shared" si="113"/>
        <v>540.4</v>
      </c>
      <c r="U397" s="105">
        <f t="shared" si="114"/>
        <v>20.396301188903568</v>
      </c>
      <c r="V397" s="105">
        <f t="shared" si="115"/>
        <v>0</v>
      </c>
      <c r="W397" s="105">
        <f t="shared" si="111"/>
        <v>0</v>
      </c>
      <c r="X397" s="105">
        <f t="shared" si="111"/>
        <v>0</v>
      </c>
      <c r="Y397" s="105">
        <f t="shared" si="111"/>
        <v>30</v>
      </c>
      <c r="Z397" s="105">
        <f t="shared" si="111"/>
        <v>0</v>
      </c>
      <c r="AA397" s="105">
        <f t="shared" si="111"/>
        <v>0</v>
      </c>
      <c r="AB397" s="105">
        <f t="shared" si="109"/>
        <v>0</v>
      </c>
      <c r="AC397" s="105">
        <f t="shared" si="109"/>
        <v>0</v>
      </c>
      <c r="AD397" s="105">
        <f t="shared" si="109"/>
        <v>0</v>
      </c>
      <c r="AE397" s="105">
        <f t="shared" si="109"/>
        <v>0</v>
      </c>
      <c r="AF397" s="105">
        <f t="shared" si="109"/>
        <v>20</v>
      </c>
      <c r="AG397" s="105">
        <f t="shared" si="116"/>
        <v>5.8663584324086306</v>
      </c>
      <c r="AH397" s="105"/>
    </row>
    <row r="398" spans="1:34" outlineLevel="1" x14ac:dyDescent="0.25">
      <c r="A398" s="103" t="str">
        <f t="shared" si="112"/>
        <v>MURREYSROLL OFFRODEL</v>
      </c>
      <c r="B398" s="103" t="s">
        <v>786</v>
      </c>
      <c r="C398" s="103" t="s">
        <v>787</v>
      </c>
      <c r="D398" s="127">
        <v>97.49</v>
      </c>
      <c r="E398" s="127">
        <v>99.51</v>
      </c>
      <c r="F398" s="127">
        <v>99.51</v>
      </c>
      <c r="G398" s="128">
        <v>19</v>
      </c>
      <c r="H398" s="129">
        <v>3880.8900000000003</v>
      </c>
      <c r="I398" s="129">
        <v>4278.93</v>
      </c>
      <c r="J398" s="129">
        <v>6169.6200000000008</v>
      </c>
      <c r="K398" s="129">
        <v>5871.09</v>
      </c>
      <c r="L398" s="129">
        <v>9055.41</v>
      </c>
      <c r="M398" s="129">
        <v>7264.23</v>
      </c>
      <c r="N398" s="129">
        <v>5075.01</v>
      </c>
      <c r="O398" s="129">
        <v>6169.6200000000008</v>
      </c>
      <c r="P398" s="129">
        <v>4378.4400000000005</v>
      </c>
      <c r="Q398" s="129">
        <v>4179.42</v>
      </c>
      <c r="R398" s="129">
        <v>3880.8900000000003</v>
      </c>
      <c r="S398" s="129">
        <v>2885.79</v>
      </c>
      <c r="T398" s="130">
        <f t="shared" si="113"/>
        <v>63089.340000000004</v>
      </c>
      <c r="U398" s="105">
        <f t="shared" si="114"/>
        <v>39.808082880295423</v>
      </c>
      <c r="V398" s="105">
        <f t="shared" si="115"/>
        <v>43</v>
      </c>
      <c r="W398" s="105">
        <f t="shared" si="111"/>
        <v>62.000000000000007</v>
      </c>
      <c r="X398" s="105">
        <f t="shared" si="111"/>
        <v>59</v>
      </c>
      <c r="Y398" s="105">
        <f t="shared" si="111"/>
        <v>91</v>
      </c>
      <c r="Z398" s="105">
        <f t="shared" si="111"/>
        <v>72.999999999999986</v>
      </c>
      <c r="AA398" s="105">
        <f t="shared" si="111"/>
        <v>51</v>
      </c>
      <c r="AB398" s="105">
        <f t="shared" si="109"/>
        <v>62.000000000000007</v>
      </c>
      <c r="AC398" s="105">
        <f t="shared" si="109"/>
        <v>44</v>
      </c>
      <c r="AD398" s="105">
        <f t="shared" si="109"/>
        <v>42</v>
      </c>
      <c r="AE398" s="105">
        <f t="shared" si="109"/>
        <v>39</v>
      </c>
      <c r="AF398" s="105">
        <f t="shared" si="109"/>
        <v>28.999999999999996</v>
      </c>
      <c r="AG398" s="105">
        <f t="shared" si="116"/>
        <v>52.900673573357949</v>
      </c>
      <c r="AH398" s="105"/>
    </row>
    <row r="399" spans="1:34" outlineLevel="1" x14ac:dyDescent="0.25">
      <c r="A399" s="103" t="str">
        <f t="shared" si="112"/>
        <v>MURREYSROLL OFFROMILE</v>
      </c>
      <c r="B399" s="103" t="s">
        <v>788</v>
      </c>
      <c r="C399" s="103" t="s">
        <v>789</v>
      </c>
      <c r="D399" s="127">
        <v>3.84</v>
      </c>
      <c r="E399" s="127">
        <v>3.92</v>
      </c>
      <c r="F399" s="127">
        <v>3.92</v>
      </c>
      <c r="G399" s="128">
        <v>55</v>
      </c>
      <c r="H399" s="129">
        <v>62308.4</v>
      </c>
      <c r="I399" s="129">
        <v>60763.92</v>
      </c>
      <c r="J399" s="129">
        <v>61877.200000000004</v>
      </c>
      <c r="K399" s="129">
        <v>59318.979999999996</v>
      </c>
      <c r="L399" s="129">
        <v>60944.24</v>
      </c>
      <c r="M399" s="129">
        <v>59043.040000000001</v>
      </c>
      <c r="N399" s="129">
        <v>59410.92</v>
      </c>
      <c r="O399" s="129">
        <v>62331.92</v>
      </c>
      <c r="P399" s="129">
        <v>59580.08</v>
      </c>
      <c r="Q399" s="129">
        <v>65268</v>
      </c>
      <c r="R399" s="129">
        <v>56302.36</v>
      </c>
      <c r="S399" s="129">
        <v>51148.160000000003</v>
      </c>
      <c r="T399" s="130">
        <f t="shared" si="113"/>
        <v>718297.22</v>
      </c>
      <c r="U399" s="105">
        <f t="shared" si="114"/>
        <v>16226.145833333334</v>
      </c>
      <c r="V399" s="105">
        <f t="shared" si="115"/>
        <v>15501</v>
      </c>
      <c r="W399" s="105">
        <f t="shared" si="111"/>
        <v>15785.000000000002</v>
      </c>
      <c r="X399" s="105">
        <f t="shared" si="111"/>
        <v>15132.392857142857</v>
      </c>
      <c r="Y399" s="105">
        <f t="shared" si="111"/>
        <v>15547</v>
      </c>
      <c r="Z399" s="105">
        <f t="shared" si="111"/>
        <v>15062</v>
      </c>
      <c r="AA399" s="105">
        <f t="shared" si="111"/>
        <v>15155.84693877551</v>
      </c>
      <c r="AB399" s="105">
        <f t="shared" si="109"/>
        <v>15901</v>
      </c>
      <c r="AC399" s="105">
        <f t="shared" si="109"/>
        <v>15199</v>
      </c>
      <c r="AD399" s="105">
        <f t="shared" si="109"/>
        <v>16650</v>
      </c>
      <c r="AE399" s="105">
        <f t="shared" si="109"/>
        <v>14362.84693877551</v>
      </c>
      <c r="AF399" s="105">
        <f t="shared" si="109"/>
        <v>13048.000000000002</v>
      </c>
      <c r="AG399" s="105">
        <f t="shared" si="116"/>
        <v>15297.519380668933</v>
      </c>
      <c r="AH399" s="105"/>
    </row>
    <row r="400" spans="1:34" outlineLevel="1" x14ac:dyDescent="0.25">
      <c r="A400" s="103" t="str">
        <f t="shared" si="112"/>
        <v>MURREYSROLL OFFRORELOCATE</v>
      </c>
      <c r="B400" s="103" t="s">
        <v>790</v>
      </c>
      <c r="C400" s="103" t="s">
        <v>791</v>
      </c>
      <c r="D400" s="127">
        <v>97.77</v>
      </c>
      <c r="E400" s="127">
        <v>99.78</v>
      </c>
      <c r="F400" s="127">
        <v>99.78</v>
      </c>
      <c r="G400" s="128">
        <v>39</v>
      </c>
      <c r="H400" s="129">
        <v>399.12</v>
      </c>
      <c r="I400" s="129">
        <v>199.56</v>
      </c>
      <c r="J400" s="129">
        <v>498.9</v>
      </c>
      <c r="K400" s="129">
        <v>399.12</v>
      </c>
      <c r="L400" s="129">
        <v>299.33999999999997</v>
      </c>
      <c r="M400" s="129">
        <v>99.78</v>
      </c>
      <c r="N400" s="129">
        <v>99.78</v>
      </c>
      <c r="O400" s="129">
        <v>199.56</v>
      </c>
      <c r="P400" s="129">
        <v>199.56</v>
      </c>
      <c r="Q400" s="129">
        <v>99.78</v>
      </c>
      <c r="R400" s="129">
        <v>99.78</v>
      </c>
      <c r="S400" s="129">
        <v>399.12</v>
      </c>
      <c r="T400" s="130">
        <f t="shared" si="113"/>
        <v>2993.4</v>
      </c>
      <c r="U400" s="105">
        <f t="shared" si="114"/>
        <v>4.0822338140533905</v>
      </c>
      <c r="V400" s="105">
        <f t="shared" si="115"/>
        <v>2</v>
      </c>
      <c r="W400" s="105">
        <f t="shared" si="111"/>
        <v>5</v>
      </c>
      <c r="X400" s="105">
        <f t="shared" si="111"/>
        <v>4</v>
      </c>
      <c r="Y400" s="105">
        <f t="shared" si="111"/>
        <v>2.9999999999999996</v>
      </c>
      <c r="Z400" s="105">
        <f t="shared" si="111"/>
        <v>1</v>
      </c>
      <c r="AA400" s="105">
        <f t="shared" si="111"/>
        <v>1</v>
      </c>
      <c r="AB400" s="105">
        <f t="shared" si="109"/>
        <v>2</v>
      </c>
      <c r="AC400" s="105">
        <f t="shared" si="109"/>
        <v>2</v>
      </c>
      <c r="AD400" s="105">
        <f t="shared" si="109"/>
        <v>1</v>
      </c>
      <c r="AE400" s="105">
        <f t="shared" si="109"/>
        <v>1</v>
      </c>
      <c r="AF400" s="105">
        <f t="shared" si="109"/>
        <v>4</v>
      </c>
      <c r="AG400" s="105">
        <f t="shared" si="116"/>
        <v>2.5068528178377822</v>
      </c>
      <c r="AH400" s="105"/>
    </row>
    <row r="401" spans="1:40" outlineLevel="1" x14ac:dyDescent="0.25">
      <c r="A401" s="103" t="str">
        <f t="shared" si="112"/>
        <v>MURREYSROLL OFFRESTART FEE-RO</v>
      </c>
      <c r="B401" s="103" t="s">
        <v>792</v>
      </c>
      <c r="C401" s="103" t="s">
        <v>195</v>
      </c>
      <c r="D401" s="127">
        <v>11.27</v>
      </c>
      <c r="E401" s="127">
        <v>11.51</v>
      </c>
      <c r="F401" s="127">
        <v>11.51</v>
      </c>
      <c r="G401" s="128">
        <v>17</v>
      </c>
      <c r="H401" s="129">
        <v>11.51</v>
      </c>
      <c r="I401" s="129">
        <v>0</v>
      </c>
      <c r="J401" s="129">
        <v>0</v>
      </c>
      <c r="K401" s="129">
        <v>0</v>
      </c>
      <c r="L401" s="129">
        <v>23.02</v>
      </c>
      <c r="M401" s="129">
        <v>0</v>
      </c>
      <c r="N401" s="129">
        <v>0</v>
      </c>
      <c r="O401" s="129">
        <v>0</v>
      </c>
      <c r="P401" s="129">
        <v>11.51</v>
      </c>
      <c r="Q401" s="129">
        <v>0</v>
      </c>
      <c r="R401" s="129">
        <v>11.51</v>
      </c>
      <c r="S401" s="129">
        <v>11.51</v>
      </c>
      <c r="T401" s="130">
        <f t="shared" ref="T401:T402" si="117">+SUM(H401:S401)</f>
        <v>69.06</v>
      </c>
      <c r="U401" s="105">
        <f t="shared" si="114"/>
        <v>1.0212954747116239</v>
      </c>
      <c r="V401" s="105">
        <f t="shared" si="115"/>
        <v>0</v>
      </c>
      <c r="W401" s="105">
        <f t="shared" si="111"/>
        <v>0</v>
      </c>
      <c r="X401" s="105">
        <f t="shared" si="111"/>
        <v>0</v>
      </c>
      <c r="Y401" s="105">
        <f t="shared" si="111"/>
        <v>2</v>
      </c>
      <c r="Z401" s="105">
        <f t="shared" si="111"/>
        <v>0</v>
      </c>
      <c r="AA401" s="105">
        <f t="shared" si="111"/>
        <v>0</v>
      </c>
      <c r="AB401" s="105">
        <f t="shared" si="111"/>
        <v>0</v>
      </c>
      <c r="AC401" s="105">
        <f t="shared" si="111"/>
        <v>1</v>
      </c>
      <c r="AD401" s="105">
        <f t="shared" si="111"/>
        <v>0</v>
      </c>
      <c r="AE401" s="105">
        <f t="shared" si="111"/>
        <v>1</v>
      </c>
      <c r="AF401" s="105">
        <f t="shared" si="111"/>
        <v>1</v>
      </c>
      <c r="AG401" s="105">
        <f t="shared" si="116"/>
        <v>0.5017746228926353</v>
      </c>
      <c r="AH401" s="105"/>
    </row>
    <row r="402" spans="1:40" outlineLevel="1" x14ac:dyDescent="0.25">
      <c r="A402" s="103" t="str">
        <f t="shared" si="112"/>
        <v>MURREYSROLL OFFOT-RO</v>
      </c>
      <c r="B402" s="103" t="s">
        <v>793</v>
      </c>
      <c r="C402" s="103" t="s">
        <v>794</v>
      </c>
      <c r="D402" s="127">
        <v>76.67</v>
      </c>
      <c r="E402" s="127">
        <v>78.25</v>
      </c>
      <c r="F402" s="127">
        <v>78.25</v>
      </c>
      <c r="G402" s="128">
        <v>18</v>
      </c>
      <c r="H402" s="129">
        <v>0</v>
      </c>
      <c r="I402" s="129">
        <v>0</v>
      </c>
      <c r="J402" s="129">
        <v>0</v>
      </c>
      <c r="K402" s="129">
        <v>0</v>
      </c>
      <c r="L402" s="129">
        <v>1525.88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30">
        <f t="shared" si="117"/>
        <v>1525.88</v>
      </c>
      <c r="U402" s="105">
        <f t="shared" si="114"/>
        <v>0</v>
      </c>
      <c r="V402" s="105">
        <f t="shared" si="115"/>
        <v>0</v>
      </c>
      <c r="W402" s="105">
        <f t="shared" si="111"/>
        <v>0</v>
      </c>
      <c r="X402" s="105">
        <f t="shared" si="111"/>
        <v>0</v>
      </c>
      <c r="Y402" s="105">
        <f t="shared" si="111"/>
        <v>19.500063897763578</v>
      </c>
      <c r="Z402" s="105">
        <f t="shared" si="111"/>
        <v>0</v>
      </c>
      <c r="AA402" s="105">
        <f t="shared" si="111"/>
        <v>0</v>
      </c>
      <c r="AB402" s="105">
        <f t="shared" si="111"/>
        <v>0</v>
      </c>
      <c r="AC402" s="105">
        <f t="shared" si="111"/>
        <v>0</v>
      </c>
      <c r="AD402" s="105">
        <f t="shared" si="111"/>
        <v>0</v>
      </c>
      <c r="AE402" s="105">
        <f t="shared" si="111"/>
        <v>0</v>
      </c>
      <c r="AF402" s="105">
        <f t="shared" si="111"/>
        <v>0</v>
      </c>
      <c r="AG402" s="105">
        <f t="shared" si="116"/>
        <v>1.6250053248136316</v>
      </c>
      <c r="AH402" s="105"/>
    </row>
    <row r="403" spans="1:40" outlineLevel="1" x14ac:dyDescent="0.25">
      <c r="A403" s="103" t="str">
        <f t="shared" si="112"/>
        <v>MURREYSROLL OFFTARP-RO</v>
      </c>
      <c r="B403" s="103" t="s">
        <v>795</v>
      </c>
      <c r="C403" s="103" t="s">
        <v>796</v>
      </c>
      <c r="D403" s="127">
        <v>13.04</v>
      </c>
      <c r="E403" s="127">
        <v>13.31</v>
      </c>
      <c r="F403" s="127">
        <v>13.31</v>
      </c>
      <c r="G403" s="128">
        <v>56</v>
      </c>
      <c r="H403" s="129">
        <v>1929.9499999999998</v>
      </c>
      <c r="I403" s="129">
        <v>1716.9899999999998</v>
      </c>
      <c r="J403" s="129">
        <v>1823.4699999999998</v>
      </c>
      <c r="K403" s="129">
        <v>1663.75</v>
      </c>
      <c r="L403" s="129">
        <v>1716.9899999999998</v>
      </c>
      <c r="M403" s="129">
        <v>1557.27</v>
      </c>
      <c r="N403" s="129">
        <v>1637.13</v>
      </c>
      <c r="O403" s="129">
        <v>1690.37</v>
      </c>
      <c r="P403" s="129">
        <v>1410.8600000000001</v>
      </c>
      <c r="Q403" s="129">
        <v>1650.44</v>
      </c>
      <c r="R403" s="129">
        <v>1663.75</v>
      </c>
      <c r="S403" s="129">
        <v>1583.8899999999999</v>
      </c>
      <c r="T403" s="130">
        <f t="shared" ref="T403:T404" si="118">+SUM(H403:S403)</f>
        <v>20044.859999999997</v>
      </c>
      <c r="U403" s="105">
        <f t="shared" si="114"/>
        <v>148.00230061349694</v>
      </c>
      <c r="V403" s="105">
        <f t="shared" si="115"/>
        <v>128.99999999999997</v>
      </c>
      <c r="W403" s="105">
        <f t="shared" si="111"/>
        <v>136.99999999999997</v>
      </c>
      <c r="X403" s="105">
        <f t="shared" si="111"/>
        <v>125</v>
      </c>
      <c r="Y403" s="105">
        <f t="shared" si="111"/>
        <v>128.99999999999997</v>
      </c>
      <c r="Z403" s="105">
        <f t="shared" si="111"/>
        <v>117</v>
      </c>
      <c r="AA403" s="105">
        <f t="shared" si="111"/>
        <v>123</v>
      </c>
      <c r="AB403" s="105">
        <f t="shared" si="111"/>
        <v>126.99999999999999</v>
      </c>
      <c r="AC403" s="105">
        <f t="shared" si="111"/>
        <v>106</v>
      </c>
      <c r="AD403" s="105">
        <f t="shared" si="111"/>
        <v>124</v>
      </c>
      <c r="AE403" s="105">
        <f t="shared" si="111"/>
        <v>125</v>
      </c>
      <c r="AF403" s="105">
        <f t="shared" si="111"/>
        <v>118.99999999999999</v>
      </c>
      <c r="AG403" s="105">
        <f t="shared" si="116"/>
        <v>125.7501917177914</v>
      </c>
      <c r="AH403" s="105"/>
    </row>
    <row r="404" spans="1:40" outlineLevel="1" x14ac:dyDescent="0.25">
      <c r="A404" s="103" t="str">
        <f t="shared" si="112"/>
        <v>MURREYSROLL OFFTIME-RO</v>
      </c>
      <c r="B404" s="103" t="s">
        <v>797</v>
      </c>
      <c r="C404" s="103" t="s">
        <v>798</v>
      </c>
      <c r="D404" s="127">
        <v>104.06</v>
      </c>
      <c r="E404" s="127">
        <v>106.21</v>
      </c>
      <c r="F404" s="127">
        <v>106.21</v>
      </c>
      <c r="G404" s="128">
        <v>35</v>
      </c>
      <c r="H404" s="129">
        <v>2761.63</v>
      </c>
      <c r="I404" s="129">
        <v>6638.29</v>
      </c>
      <c r="J404" s="129">
        <v>5438.13</v>
      </c>
      <c r="K404" s="129">
        <v>10355.609999999999</v>
      </c>
      <c r="L404" s="129">
        <v>2788.19</v>
      </c>
      <c r="M404" s="129">
        <v>4381.29</v>
      </c>
      <c r="N404" s="129">
        <v>2788.1499999999996</v>
      </c>
      <c r="O404" s="129">
        <v>3983.02</v>
      </c>
      <c r="P404" s="129">
        <v>2336.75</v>
      </c>
      <c r="Q404" s="129">
        <v>5788.5999999999995</v>
      </c>
      <c r="R404" s="129">
        <v>3319.24</v>
      </c>
      <c r="S404" s="129">
        <v>3531.63</v>
      </c>
      <c r="T404" s="130">
        <f t="shared" si="118"/>
        <v>54110.529999999984</v>
      </c>
      <c r="U404" s="105">
        <f t="shared" si="114"/>
        <v>26.538823755525659</v>
      </c>
      <c r="V404" s="105">
        <f t="shared" si="115"/>
        <v>62.501553526033334</v>
      </c>
      <c r="W404" s="105">
        <f t="shared" si="111"/>
        <v>51.20167592505414</v>
      </c>
      <c r="X404" s="105">
        <f t="shared" si="111"/>
        <v>97.501271066754541</v>
      </c>
      <c r="Y404" s="105">
        <f t="shared" si="111"/>
        <v>26.251671217399494</v>
      </c>
      <c r="Z404" s="105">
        <f t="shared" si="111"/>
        <v>41.251200451934849</v>
      </c>
      <c r="AA404" s="105">
        <f t="shared" si="111"/>
        <v>26.251294605027773</v>
      </c>
      <c r="AB404" s="105">
        <f t="shared" si="111"/>
        <v>37.501365219847472</v>
      </c>
      <c r="AC404" s="105">
        <f t="shared" si="111"/>
        <v>22.001223990208079</v>
      </c>
      <c r="AD404" s="105">
        <f t="shared" si="111"/>
        <v>54.501459372940403</v>
      </c>
      <c r="AE404" s="105">
        <f t="shared" si="111"/>
        <v>31.25167121739949</v>
      </c>
      <c r="AF404" s="105">
        <f t="shared" si="111"/>
        <v>33.251388758120704</v>
      </c>
      <c r="AG404" s="105">
        <f t="shared" si="116"/>
        <v>42.500383258853823</v>
      </c>
      <c r="AH404" s="105"/>
    </row>
    <row r="405" spans="1:40" outlineLevel="1" x14ac:dyDescent="0.25">
      <c r="D405" s="127"/>
      <c r="E405" s="127"/>
      <c r="F405" s="127"/>
      <c r="G405" s="128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30"/>
      <c r="U405" s="105"/>
      <c r="V405" s="105"/>
      <c r="W405" s="105"/>
      <c r="X405" s="105"/>
      <c r="Y405" s="105"/>
      <c r="Z405" s="105"/>
      <c r="AA405" s="105"/>
      <c r="AB405" s="105"/>
      <c r="AC405" s="105"/>
      <c r="AD405" s="105"/>
      <c r="AE405" s="105"/>
      <c r="AF405" s="105"/>
      <c r="AG405" s="105"/>
      <c r="AH405" s="105"/>
    </row>
    <row r="406" spans="1:40" outlineLevel="1" x14ac:dyDescent="0.25">
      <c r="C406" s="135" t="s">
        <v>799</v>
      </c>
      <c r="D406" s="127"/>
      <c r="E406" s="127"/>
      <c r="F406" s="127"/>
      <c r="G406" s="128"/>
      <c r="H406" s="136">
        <f t="shared" ref="H406:T406" si="119">SUM(H325:H405)</f>
        <v>282313.90000000002</v>
      </c>
      <c r="I406" s="136">
        <f t="shared" si="119"/>
        <v>276406.01999999996</v>
      </c>
      <c r="J406" s="136">
        <f t="shared" si="119"/>
        <v>288149.85500000004</v>
      </c>
      <c r="K406" s="136">
        <f t="shared" si="119"/>
        <v>289419.9549999999</v>
      </c>
      <c r="L406" s="136">
        <f t="shared" si="119"/>
        <v>296927.54500000004</v>
      </c>
      <c r="M406" s="136">
        <f t="shared" si="119"/>
        <v>280693.30500000005</v>
      </c>
      <c r="N406" s="136">
        <f t="shared" si="119"/>
        <v>282712.73</v>
      </c>
      <c r="O406" s="136">
        <f t="shared" si="119"/>
        <v>294786.09000000003</v>
      </c>
      <c r="P406" s="136">
        <f t="shared" si="119"/>
        <v>274356.09999999998</v>
      </c>
      <c r="Q406" s="136">
        <f t="shared" si="119"/>
        <v>298896.76</v>
      </c>
      <c r="R406" s="136">
        <f t="shared" si="119"/>
        <v>267069.35000000009</v>
      </c>
      <c r="S406" s="136">
        <f t="shared" si="119"/>
        <v>246270.66999999995</v>
      </c>
      <c r="T406" s="136">
        <f t="shared" si="119"/>
        <v>3378002.2800000003</v>
      </c>
      <c r="U406" s="137">
        <f>+SUM(U345:U355)</f>
        <v>315.64245861387667</v>
      </c>
      <c r="V406" s="137">
        <f>+SUM(V345:V355)</f>
        <v>308.21114270871425</v>
      </c>
      <c r="W406" s="137">
        <f>+SUM(W345:W355)</f>
        <v>311.80978144270904</v>
      </c>
      <c r="X406" s="137">
        <f t="shared" ref="X406:AG406" si="120">+SUM(X345:X355)</f>
        <v>328.06468906860687</v>
      </c>
      <c r="Y406" s="137">
        <f t="shared" si="120"/>
        <v>340.61272166163224</v>
      </c>
      <c r="Z406" s="137">
        <f t="shared" si="120"/>
        <v>354.40012966885104</v>
      </c>
      <c r="AA406" s="137">
        <f t="shared" si="120"/>
        <v>348.6825106302386</v>
      </c>
      <c r="AB406" s="137">
        <f t="shared" si="120"/>
        <v>359.87652302031682</v>
      </c>
      <c r="AC406" s="137">
        <f t="shared" si="120"/>
        <v>335.96813659173063</v>
      </c>
      <c r="AD406" s="137">
        <f>+SUM(AD345:AD355)</f>
        <v>328.85714860588956</v>
      </c>
      <c r="AE406" s="137">
        <f t="shared" si="120"/>
        <v>310.98338929254459</v>
      </c>
      <c r="AF406" s="137">
        <f t="shared" si="120"/>
        <v>308.94906883134888</v>
      </c>
      <c r="AG406" s="137">
        <f t="shared" si="120"/>
        <v>329.3381416780382</v>
      </c>
      <c r="AH406" s="138"/>
      <c r="AN406" s="137">
        <f>+SUM(AN345:AN355)</f>
        <v>329.3381416780382</v>
      </c>
    </row>
    <row r="407" spans="1:40" outlineLevel="1" x14ac:dyDescent="0.25">
      <c r="D407" s="127"/>
      <c r="E407" s="127"/>
      <c r="F407" s="127"/>
      <c r="G407" s="128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30"/>
      <c r="U407" s="105"/>
      <c r="V407" s="105"/>
      <c r="W407" s="105"/>
      <c r="X407" s="105"/>
      <c r="Y407" s="105"/>
      <c r="Z407" s="105"/>
      <c r="AA407" s="105"/>
      <c r="AB407" s="105"/>
      <c r="AC407" s="105"/>
      <c r="AD407" s="105"/>
      <c r="AE407" s="105"/>
      <c r="AF407" s="105"/>
      <c r="AG407" s="105"/>
      <c r="AH407" s="105"/>
    </row>
    <row r="408" spans="1:40" outlineLevel="1" x14ac:dyDescent="0.25">
      <c r="B408" s="7" t="s">
        <v>800</v>
      </c>
      <c r="D408" s="127"/>
      <c r="E408" s="127"/>
      <c r="F408" s="127"/>
      <c r="G408" s="128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30"/>
      <c r="U408" s="105"/>
      <c r="V408" s="105"/>
      <c r="W408" s="105"/>
      <c r="X408" s="105"/>
      <c r="Y408" s="105"/>
      <c r="Z408" s="105"/>
      <c r="AA408" s="105"/>
      <c r="AB408" s="105"/>
      <c r="AC408" s="105"/>
      <c r="AD408" s="105"/>
      <c r="AE408" s="105"/>
      <c r="AF408" s="105"/>
      <c r="AG408" s="105"/>
      <c r="AH408" s="105"/>
    </row>
    <row r="409" spans="1:40" outlineLevel="1" x14ac:dyDescent="0.25">
      <c r="A409" s="103" t="str">
        <f>+$A$4&amp;$A$324&amp;B409</f>
        <v>MURREYSROLL OFFDISP</v>
      </c>
      <c r="B409" s="103" t="s">
        <v>801</v>
      </c>
      <c r="C409" s="103" t="s">
        <v>802</v>
      </c>
      <c r="D409" s="127">
        <v>166.45</v>
      </c>
      <c r="E409" s="127">
        <v>166.45</v>
      </c>
      <c r="F409" s="127">
        <v>174.84</v>
      </c>
      <c r="G409" s="128">
        <v>40</v>
      </c>
      <c r="H409" s="129">
        <v>499830.87</v>
      </c>
      <c r="I409" s="129">
        <v>480717.91000000003</v>
      </c>
      <c r="J409" s="129">
        <v>489831.48</v>
      </c>
      <c r="K409" s="129">
        <v>467708.7</v>
      </c>
      <c r="L409" s="129">
        <v>481971.03</v>
      </c>
      <c r="M409" s="129">
        <v>471244.51999999996</v>
      </c>
      <c r="N409" s="129">
        <v>472099.51999999996</v>
      </c>
      <c r="O409" s="129">
        <v>509256.29</v>
      </c>
      <c r="P409" s="129">
        <v>488249.45999999996</v>
      </c>
      <c r="Q409" s="129">
        <v>516232.83</v>
      </c>
      <c r="R409" s="129">
        <v>465456.22000000003</v>
      </c>
      <c r="S409" s="129">
        <v>425395.38999999996</v>
      </c>
      <c r="T409" s="130">
        <f t="shared" ref="T409:T413" si="121">+SUM(H409:S409)</f>
        <v>5767994.2199999997</v>
      </c>
      <c r="U409" s="105">
        <f>+IFERROR(H409/$D409,0)</f>
        <v>3002.8889756683689</v>
      </c>
      <c r="V409" s="105">
        <f>+IFERROR(I409/$E409,0)</f>
        <v>2888.0619405226798</v>
      </c>
      <c r="W409" s="105">
        <f>+IFERROR(J409/$F409,0)</f>
        <v>2801.5984900480439</v>
      </c>
      <c r="X409" s="105">
        <f t="shared" ref="X409:AF413" si="122">+IFERROR(K409/$F409,0)</f>
        <v>2675.0669183253262</v>
      </c>
      <c r="Y409" s="105">
        <f t="shared" si="122"/>
        <v>2756.6405284831849</v>
      </c>
      <c r="Z409" s="105">
        <f t="shared" si="122"/>
        <v>2695.2900938000453</v>
      </c>
      <c r="AA409" s="105">
        <f t="shared" si="122"/>
        <v>2700.1802791123309</v>
      </c>
      <c r="AB409" s="105">
        <f t="shared" si="122"/>
        <v>2912.6989819263326</v>
      </c>
      <c r="AC409" s="105">
        <f t="shared" si="122"/>
        <v>2792.5501029512693</v>
      </c>
      <c r="AD409" s="105">
        <f t="shared" si="122"/>
        <v>2952.6014070006863</v>
      </c>
      <c r="AE409" s="105">
        <f t="shared" si="122"/>
        <v>2662.1838252116222</v>
      </c>
      <c r="AF409" s="105">
        <f t="shared" si="122"/>
        <v>2433.0553077099057</v>
      </c>
      <c r="AG409" s="105">
        <f>+SUM(U409:AF409)/$AD$2</f>
        <v>2772.7347375633162</v>
      </c>
      <c r="AH409" s="105"/>
    </row>
    <row r="410" spans="1:40" outlineLevel="1" x14ac:dyDescent="0.25">
      <c r="A410" s="103" t="str">
        <f>+$A$4&amp;$A$324&amp;B410</f>
        <v>MURREYSROLL OFFDISP-ASB</v>
      </c>
      <c r="B410" s="103" t="s">
        <v>803</v>
      </c>
      <c r="C410" s="103" t="s">
        <v>804</v>
      </c>
      <c r="D410" s="127">
        <v>0</v>
      </c>
      <c r="E410" s="127">
        <v>0</v>
      </c>
      <c r="F410" s="127">
        <v>0</v>
      </c>
      <c r="G410" s="128"/>
      <c r="H410" s="129">
        <v>0</v>
      </c>
      <c r="I410" s="129">
        <v>0</v>
      </c>
      <c r="J410" s="129">
        <v>0</v>
      </c>
      <c r="K410" s="129">
        <v>0</v>
      </c>
      <c r="L410" s="129">
        <v>0</v>
      </c>
      <c r="M410" s="129">
        <v>0</v>
      </c>
      <c r="N410" s="129">
        <v>0</v>
      </c>
      <c r="O410" s="129">
        <v>0</v>
      </c>
      <c r="P410" s="129">
        <v>0</v>
      </c>
      <c r="Q410" s="129">
        <v>0</v>
      </c>
      <c r="R410" s="129">
        <v>0</v>
      </c>
      <c r="S410" s="129">
        <v>0</v>
      </c>
      <c r="T410" s="130">
        <f t="shared" si="121"/>
        <v>0</v>
      </c>
      <c r="U410" s="105">
        <f>+IFERROR(H410/$D410,0)</f>
        <v>0</v>
      </c>
      <c r="V410" s="105">
        <f>+IFERROR(I410/$E410,0)</f>
        <v>0</v>
      </c>
      <c r="W410" s="105">
        <f>+IFERROR(J410/$F410,0)</f>
        <v>0</v>
      </c>
      <c r="X410" s="105">
        <f t="shared" si="122"/>
        <v>0</v>
      </c>
      <c r="Y410" s="105">
        <f t="shared" si="122"/>
        <v>0</v>
      </c>
      <c r="Z410" s="105">
        <f t="shared" si="122"/>
        <v>0</v>
      </c>
      <c r="AA410" s="105">
        <f t="shared" si="122"/>
        <v>0</v>
      </c>
      <c r="AB410" s="105">
        <f t="shared" si="122"/>
        <v>0</v>
      </c>
      <c r="AC410" s="105">
        <f t="shared" si="122"/>
        <v>0</v>
      </c>
      <c r="AD410" s="105">
        <f t="shared" si="122"/>
        <v>0</v>
      </c>
      <c r="AE410" s="105">
        <f t="shared" si="122"/>
        <v>0</v>
      </c>
      <c r="AF410" s="105">
        <f t="shared" si="122"/>
        <v>0</v>
      </c>
      <c r="AG410" s="105">
        <f>+SUM(U410:AF410)/$AD$2</f>
        <v>0</v>
      </c>
      <c r="AH410" s="105"/>
    </row>
    <row r="411" spans="1:40" outlineLevel="1" x14ac:dyDescent="0.25">
      <c r="A411" s="103" t="str">
        <f>+$A$4&amp;$A$324&amp;B411</f>
        <v>MURREYSROLL OFFDISP-MAN</v>
      </c>
      <c r="B411" s="103" t="s">
        <v>805</v>
      </c>
      <c r="C411" s="103" t="s">
        <v>806</v>
      </c>
      <c r="D411" s="127">
        <v>0</v>
      </c>
      <c r="E411" s="127">
        <v>0</v>
      </c>
      <c r="F411" s="127">
        <v>0</v>
      </c>
      <c r="G411" s="128"/>
      <c r="H411" s="129">
        <v>0</v>
      </c>
      <c r="I411" s="129">
        <v>0</v>
      </c>
      <c r="J411" s="129">
        <v>0</v>
      </c>
      <c r="K411" s="129">
        <v>0</v>
      </c>
      <c r="L411" s="129">
        <v>0</v>
      </c>
      <c r="M411" s="129">
        <v>0</v>
      </c>
      <c r="N411" s="129">
        <v>0</v>
      </c>
      <c r="O411" s="129">
        <v>0</v>
      </c>
      <c r="P411" s="129">
        <v>0</v>
      </c>
      <c r="Q411" s="129">
        <v>0</v>
      </c>
      <c r="R411" s="129">
        <v>0</v>
      </c>
      <c r="S411" s="129">
        <v>0</v>
      </c>
      <c r="T411" s="130">
        <f t="shared" si="121"/>
        <v>0</v>
      </c>
      <c r="U411" s="105">
        <f>+IFERROR(H411/$D411,0)</f>
        <v>0</v>
      </c>
      <c r="V411" s="105">
        <f>+IFERROR(I411/$E411,0)</f>
        <v>0</v>
      </c>
      <c r="W411" s="105">
        <f>+IFERROR(J411/$F411,0)</f>
        <v>0</v>
      </c>
      <c r="X411" s="105">
        <f t="shared" si="122"/>
        <v>0</v>
      </c>
      <c r="Y411" s="105">
        <f t="shared" si="122"/>
        <v>0</v>
      </c>
      <c r="Z411" s="105">
        <f t="shared" si="122"/>
        <v>0</v>
      </c>
      <c r="AA411" s="105">
        <f t="shared" si="122"/>
        <v>0</v>
      </c>
      <c r="AB411" s="105">
        <f t="shared" si="122"/>
        <v>0</v>
      </c>
      <c r="AC411" s="105">
        <f t="shared" si="122"/>
        <v>0</v>
      </c>
      <c r="AD411" s="105">
        <f t="shared" si="122"/>
        <v>0</v>
      </c>
      <c r="AE411" s="105">
        <f t="shared" si="122"/>
        <v>0</v>
      </c>
      <c r="AF411" s="105">
        <f t="shared" si="122"/>
        <v>0</v>
      </c>
      <c r="AG411" s="105">
        <f>+SUM(U411:AF411)/$AD$2</f>
        <v>0</v>
      </c>
      <c r="AH411" s="105"/>
    </row>
    <row r="412" spans="1:40" outlineLevel="1" x14ac:dyDescent="0.25">
      <c r="A412" s="103" t="str">
        <f>+$A$4&amp;$A$324&amp;B412</f>
        <v>MURREYSROLL OFFDISP-RECY</v>
      </c>
      <c r="B412" s="103" t="s">
        <v>807</v>
      </c>
      <c r="C412" s="103" t="s">
        <v>808</v>
      </c>
      <c r="D412" s="127">
        <v>0</v>
      </c>
      <c r="E412" s="127">
        <v>0</v>
      </c>
      <c r="F412" s="127">
        <v>0</v>
      </c>
      <c r="G412" s="128"/>
      <c r="H412" s="129">
        <v>0</v>
      </c>
      <c r="I412" s="129">
        <v>0</v>
      </c>
      <c r="J412" s="129">
        <v>0</v>
      </c>
      <c r="K412" s="129">
        <v>0</v>
      </c>
      <c r="L412" s="129">
        <v>0</v>
      </c>
      <c r="M412" s="129">
        <v>0</v>
      </c>
      <c r="N412" s="129">
        <v>0</v>
      </c>
      <c r="O412" s="129">
        <v>0</v>
      </c>
      <c r="P412" s="129">
        <v>0</v>
      </c>
      <c r="Q412" s="129">
        <v>0</v>
      </c>
      <c r="R412" s="129">
        <v>0</v>
      </c>
      <c r="S412" s="129">
        <v>0</v>
      </c>
      <c r="T412" s="130">
        <f t="shared" si="121"/>
        <v>0</v>
      </c>
      <c r="U412" s="105">
        <f>+IFERROR(H412/$D412,0)</f>
        <v>0</v>
      </c>
      <c r="V412" s="105">
        <f>+IFERROR(I412/$E412,0)</f>
        <v>0</v>
      </c>
      <c r="W412" s="105">
        <f>+IFERROR(J412/$F412,0)</f>
        <v>0</v>
      </c>
      <c r="X412" s="105">
        <f t="shared" si="122"/>
        <v>0</v>
      </c>
      <c r="Y412" s="105">
        <f t="shared" si="122"/>
        <v>0</v>
      </c>
      <c r="Z412" s="105">
        <f t="shared" si="122"/>
        <v>0</v>
      </c>
      <c r="AA412" s="105">
        <f t="shared" si="122"/>
        <v>0</v>
      </c>
      <c r="AB412" s="105">
        <f t="shared" si="122"/>
        <v>0</v>
      </c>
      <c r="AC412" s="105">
        <f t="shared" si="122"/>
        <v>0</v>
      </c>
      <c r="AD412" s="105">
        <f t="shared" si="122"/>
        <v>0</v>
      </c>
      <c r="AE412" s="105">
        <f t="shared" si="122"/>
        <v>0</v>
      </c>
      <c r="AF412" s="105">
        <f t="shared" si="122"/>
        <v>0</v>
      </c>
      <c r="AG412" s="105">
        <f>+SUM(U412:AF412)/$AD$2</f>
        <v>0</v>
      </c>
      <c r="AH412" s="105"/>
    </row>
    <row r="413" spans="1:40" outlineLevel="1" x14ac:dyDescent="0.25">
      <c r="A413" s="103" t="str">
        <f>+$A$4&amp;$A$324&amp;B413</f>
        <v>MURREYSROLL OFFDISP-WD</v>
      </c>
      <c r="B413" s="103" t="s">
        <v>809</v>
      </c>
      <c r="C413" s="103" t="s">
        <v>810</v>
      </c>
      <c r="D413" s="127">
        <v>0</v>
      </c>
      <c r="E413" s="127">
        <v>0</v>
      </c>
      <c r="F413" s="127">
        <v>0</v>
      </c>
      <c r="G413" s="128"/>
      <c r="H413" s="129">
        <v>0</v>
      </c>
      <c r="I413" s="129">
        <v>0</v>
      </c>
      <c r="J413" s="129">
        <v>0</v>
      </c>
      <c r="K413" s="129">
        <v>0</v>
      </c>
      <c r="L413" s="129">
        <v>0</v>
      </c>
      <c r="M413" s="129">
        <v>0</v>
      </c>
      <c r="N413" s="129">
        <v>0</v>
      </c>
      <c r="O413" s="129">
        <v>0</v>
      </c>
      <c r="P413" s="129">
        <v>0</v>
      </c>
      <c r="Q413" s="129">
        <v>0</v>
      </c>
      <c r="R413" s="129">
        <v>0</v>
      </c>
      <c r="S413" s="129">
        <v>0</v>
      </c>
      <c r="T413" s="130">
        <f t="shared" si="121"/>
        <v>0</v>
      </c>
      <c r="U413" s="105">
        <f>+IFERROR(H413/$D413,0)</f>
        <v>0</v>
      </c>
      <c r="V413" s="105">
        <f>+IFERROR(I413/$E413,0)</f>
        <v>0</v>
      </c>
      <c r="W413" s="105">
        <f>+IFERROR(J413/$F413,0)</f>
        <v>0</v>
      </c>
      <c r="X413" s="105">
        <f t="shared" si="122"/>
        <v>0</v>
      </c>
      <c r="Y413" s="105">
        <f t="shared" si="122"/>
        <v>0</v>
      </c>
      <c r="Z413" s="105">
        <f t="shared" si="122"/>
        <v>0</v>
      </c>
      <c r="AA413" s="105">
        <f t="shared" si="122"/>
        <v>0</v>
      </c>
      <c r="AB413" s="105">
        <f t="shared" si="122"/>
        <v>0</v>
      </c>
      <c r="AC413" s="105">
        <f t="shared" si="122"/>
        <v>0</v>
      </c>
      <c r="AD413" s="105">
        <f t="shared" si="122"/>
        <v>0</v>
      </c>
      <c r="AE413" s="105">
        <f t="shared" si="122"/>
        <v>0</v>
      </c>
      <c r="AF413" s="105">
        <f t="shared" si="122"/>
        <v>0</v>
      </c>
      <c r="AG413" s="105">
        <f>+SUM(U413:AF413)/$AD$2</f>
        <v>0</v>
      </c>
      <c r="AH413" s="105"/>
    </row>
    <row r="414" spans="1:40" outlineLevel="1" x14ac:dyDescent="0.25">
      <c r="D414" s="127"/>
      <c r="E414" s="127"/>
      <c r="F414" s="127"/>
      <c r="G414" s="128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30"/>
      <c r="U414" s="105"/>
      <c r="V414" s="105"/>
      <c r="W414" s="105"/>
      <c r="X414" s="105"/>
      <c r="Y414" s="105"/>
      <c r="Z414" s="105"/>
      <c r="AA414" s="105"/>
      <c r="AB414" s="105"/>
      <c r="AC414" s="105"/>
      <c r="AD414" s="105"/>
      <c r="AE414" s="105"/>
      <c r="AF414" s="105"/>
      <c r="AG414" s="105"/>
      <c r="AH414" s="105"/>
    </row>
    <row r="415" spans="1:40" outlineLevel="1" x14ac:dyDescent="0.25">
      <c r="C415" s="135" t="s">
        <v>811</v>
      </c>
      <c r="D415" s="127"/>
      <c r="E415" s="127"/>
      <c r="F415" s="127"/>
      <c r="G415" s="128"/>
      <c r="H415" s="136">
        <f t="shared" ref="H415:T415" si="123">SUM(H409:H414)</f>
        <v>499830.87</v>
      </c>
      <c r="I415" s="136">
        <f t="shared" si="123"/>
        <v>480717.91000000003</v>
      </c>
      <c r="J415" s="136">
        <f t="shared" si="123"/>
        <v>489831.48</v>
      </c>
      <c r="K415" s="136">
        <f t="shared" si="123"/>
        <v>467708.7</v>
      </c>
      <c r="L415" s="136">
        <f t="shared" si="123"/>
        <v>481971.03</v>
      </c>
      <c r="M415" s="136">
        <f t="shared" si="123"/>
        <v>471244.51999999996</v>
      </c>
      <c r="N415" s="136">
        <f t="shared" si="123"/>
        <v>472099.51999999996</v>
      </c>
      <c r="O415" s="136">
        <f t="shared" si="123"/>
        <v>509256.29</v>
      </c>
      <c r="P415" s="136">
        <f t="shared" si="123"/>
        <v>488249.45999999996</v>
      </c>
      <c r="Q415" s="136">
        <f t="shared" si="123"/>
        <v>516232.83</v>
      </c>
      <c r="R415" s="136">
        <f t="shared" si="123"/>
        <v>465456.22000000003</v>
      </c>
      <c r="S415" s="136">
        <f t="shared" si="123"/>
        <v>425395.38999999996</v>
      </c>
      <c r="T415" s="136">
        <f t="shared" si="123"/>
        <v>5767994.2199999997</v>
      </c>
      <c r="U415" s="137"/>
      <c r="V415" s="137"/>
      <c r="W415" s="137"/>
      <c r="X415" s="137"/>
      <c r="Y415" s="137"/>
      <c r="Z415" s="137"/>
      <c r="AA415" s="137"/>
      <c r="AB415" s="137"/>
      <c r="AC415" s="137"/>
      <c r="AD415" s="137"/>
      <c r="AE415" s="137"/>
      <c r="AF415" s="137"/>
      <c r="AG415" s="137"/>
      <c r="AH415" s="138"/>
    </row>
    <row r="416" spans="1:40" outlineLevel="1" x14ac:dyDescent="0.25">
      <c r="D416" s="127"/>
      <c r="E416" s="127"/>
      <c r="F416" s="127"/>
      <c r="G416" s="128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30"/>
      <c r="U416" s="105"/>
      <c r="V416" s="105"/>
      <c r="W416" s="105"/>
      <c r="X416" s="105"/>
      <c r="Y416" s="105"/>
      <c r="Z416" s="105"/>
      <c r="AA416" s="105"/>
      <c r="AB416" s="105"/>
      <c r="AC416" s="105"/>
      <c r="AD416" s="105"/>
      <c r="AE416" s="105"/>
      <c r="AF416" s="105"/>
      <c r="AG416" s="105"/>
      <c r="AH416" s="105"/>
    </row>
    <row r="417" spans="1:40" outlineLevel="1" x14ac:dyDescent="0.25">
      <c r="D417" s="127"/>
      <c r="E417" s="127"/>
      <c r="F417" s="127"/>
      <c r="G417" s="128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30"/>
      <c r="U417" s="105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  <c r="AG417" s="105"/>
      <c r="AH417" s="105"/>
    </row>
    <row r="418" spans="1:40" s="7" customFormat="1" x14ac:dyDescent="0.25">
      <c r="B418" s="7" t="s">
        <v>812</v>
      </c>
      <c r="D418" s="127"/>
      <c r="E418" s="127"/>
      <c r="F418" s="127"/>
      <c r="G418" s="128"/>
      <c r="H418" s="144">
        <f>+H406+H415</f>
        <v>782144.77</v>
      </c>
      <c r="I418" s="144">
        <f t="shared" ref="I418:T418" si="124">+I406+I415</f>
        <v>757123.92999999993</v>
      </c>
      <c r="J418" s="144">
        <f t="shared" si="124"/>
        <v>777981.33499999996</v>
      </c>
      <c r="K418" s="144">
        <f t="shared" si="124"/>
        <v>757128.65499999991</v>
      </c>
      <c r="L418" s="144">
        <f t="shared" si="124"/>
        <v>778898.57500000007</v>
      </c>
      <c r="M418" s="144">
        <f t="shared" si="124"/>
        <v>751937.82499999995</v>
      </c>
      <c r="N418" s="144">
        <f t="shared" si="124"/>
        <v>754812.25</v>
      </c>
      <c r="O418" s="144">
        <f t="shared" si="124"/>
        <v>804042.38</v>
      </c>
      <c r="P418" s="144">
        <f t="shared" si="124"/>
        <v>762605.55999999994</v>
      </c>
      <c r="Q418" s="144">
        <f t="shared" si="124"/>
        <v>815129.59000000008</v>
      </c>
      <c r="R418" s="144">
        <f t="shared" si="124"/>
        <v>732525.57000000007</v>
      </c>
      <c r="S418" s="144">
        <f t="shared" si="124"/>
        <v>671666.05999999994</v>
      </c>
      <c r="T418" s="144">
        <f t="shared" si="124"/>
        <v>9145996.5</v>
      </c>
      <c r="U418" s="145">
        <f>+U406+U415</f>
        <v>315.64245861387667</v>
      </c>
      <c r="V418" s="145">
        <f>+V406+V415</f>
        <v>308.21114270871425</v>
      </c>
      <c r="W418" s="145">
        <f>+W406+W415</f>
        <v>311.80978144270904</v>
      </c>
      <c r="X418" s="145">
        <f t="shared" ref="X418:AG418" si="125">+X406+X415</f>
        <v>328.06468906860687</v>
      </c>
      <c r="Y418" s="145">
        <f t="shared" si="125"/>
        <v>340.61272166163224</v>
      </c>
      <c r="Z418" s="145">
        <f t="shared" si="125"/>
        <v>354.40012966885104</v>
      </c>
      <c r="AA418" s="145">
        <f t="shared" si="125"/>
        <v>348.6825106302386</v>
      </c>
      <c r="AB418" s="145">
        <f t="shared" si="125"/>
        <v>359.87652302031682</v>
      </c>
      <c r="AC418" s="145">
        <f t="shared" si="125"/>
        <v>335.96813659173063</v>
      </c>
      <c r="AD418" s="145">
        <f t="shared" si="125"/>
        <v>328.85714860588956</v>
      </c>
      <c r="AE418" s="145">
        <f t="shared" si="125"/>
        <v>310.98338929254459</v>
      </c>
      <c r="AF418" s="145">
        <f t="shared" si="125"/>
        <v>308.94906883134888</v>
      </c>
      <c r="AG418" s="145">
        <f t="shared" si="125"/>
        <v>329.3381416780382</v>
      </c>
      <c r="AH418" s="145"/>
      <c r="AN418" s="146"/>
    </row>
    <row r="419" spans="1:40" s="7" customFormat="1" outlineLevel="1" x14ac:dyDescent="0.25">
      <c r="D419" s="127"/>
      <c r="E419" s="127"/>
      <c r="F419" s="127"/>
      <c r="G419" s="128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30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  <c r="AG419" s="146"/>
      <c r="AH419" s="146"/>
      <c r="AN419" s="146"/>
    </row>
    <row r="420" spans="1:40" s="7" customFormat="1" outlineLevel="1" x14ac:dyDescent="0.25">
      <c r="D420" s="127"/>
      <c r="E420" s="127"/>
      <c r="F420" s="127"/>
      <c r="G420" s="128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30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  <c r="AG420" s="146"/>
      <c r="AH420" s="146"/>
      <c r="AN420" s="146"/>
    </row>
    <row r="421" spans="1:40" outlineLevel="1" x14ac:dyDescent="0.25">
      <c r="A421" s="103" t="s">
        <v>813</v>
      </c>
      <c r="B421" s="121" t="s">
        <v>813</v>
      </c>
      <c r="D421" s="127"/>
      <c r="E421" s="127"/>
      <c r="F421" s="127"/>
      <c r="G421" s="128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30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  <c r="AG421" s="105"/>
      <c r="AH421" s="105"/>
    </row>
    <row r="422" spans="1:40" outlineLevel="1" x14ac:dyDescent="0.25">
      <c r="A422" s="103" t="str">
        <f>+$A$421&amp;B422</f>
        <v>MEDICAL WASTEMD10</v>
      </c>
      <c r="B422" s="103" t="s">
        <v>814</v>
      </c>
      <c r="C422" s="103" t="s">
        <v>815</v>
      </c>
      <c r="D422" s="127"/>
      <c r="E422" s="127"/>
      <c r="F422" s="127">
        <v>28.3</v>
      </c>
      <c r="G422" s="128"/>
      <c r="H422" s="129">
        <v>424.5</v>
      </c>
      <c r="I422" s="129">
        <v>537.70000000000005</v>
      </c>
      <c r="J422" s="129">
        <v>735.8</v>
      </c>
      <c r="K422" s="129">
        <v>424.5</v>
      </c>
      <c r="L422" s="129">
        <v>678.9</v>
      </c>
      <c r="M422" s="129">
        <v>1047.0999999999999</v>
      </c>
      <c r="N422" s="129">
        <v>283</v>
      </c>
      <c r="O422" s="129">
        <v>537.70000000000005</v>
      </c>
      <c r="P422" s="129">
        <v>283</v>
      </c>
      <c r="Q422" s="129">
        <v>650.9</v>
      </c>
      <c r="R422" s="129">
        <v>537.69999999999993</v>
      </c>
      <c r="S422" s="129">
        <v>735.8</v>
      </c>
      <c r="T422" s="130">
        <f t="shared" ref="T422:T425" si="126">+SUM(H422:S422)</f>
        <v>6876.5999999999995</v>
      </c>
      <c r="U422" s="105">
        <f t="shared" ref="U422:U427" si="127">+IFERROR(H422/$D422,0)</f>
        <v>0</v>
      </c>
      <c r="V422" s="105">
        <f t="shared" ref="V422:V427" si="128">+IFERROR(I422/$E422,0)</f>
        <v>0</v>
      </c>
      <c r="W422" s="105">
        <f t="shared" ref="W422:AF427" si="129">+IFERROR(J422/$F422,0)</f>
        <v>25.999999999999996</v>
      </c>
      <c r="X422" s="105">
        <f t="shared" si="129"/>
        <v>15</v>
      </c>
      <c r="Y422" s="105">
        <f t="shared" si="129"/>
        <v>23.989399293286219</v>
      </c>
      <c r="Z422" s="105">
        <f t="shared" si="129"/>
        <v>36.999999999999993</v>
      </c>
      <c r="AA422" s="105">
        <f t="shared" si="129"/>
        <v>10</v>
      </c>
      <c r="AB422" s="105">
        <f t="shared" si="129"/>
        <v>19</v>
      </c>
      <c r="AC422" s="105">
        <f t="shared" si="129"/>
        <v>10</v>
      </c>
      <c r="AD422" s="105">
        <f t="shared" si="129"/>
        <v>23</v>
      </c>
      <c r="AE422" s="105">
        <f t="shared" si="129"/>
        <v>18.999999999999996</v>
      </c>
      <c r="AF422" s="105">
        <f t="shared" si="129"/>
        <v>25.999999999999996</v>
      </c>
      <c r="AG422" s="105">
        <f t="shared" ref="AG422:AG427" si="130">+SUM(U422:AF422)/$AD$2</f>
        <v>17.415783274440518</v>
      </c>
      <c r="AH422" s="105"/>
      <c r="AM422" s="103">
        <v>1</v>
      </c>
      <c r="AN422" s="105">
        <f>+AG422*AM422</f>
        <v>17.415783274440518</v>
      </c>
    </row>
    <row r="423" spans="1:40" outlineLevel="1" x14ac:dyDescent="0.25">
      <c r="A423" s="103" t="str">
        <f>+$A$421&amp;B423</f>
        <v>MEDICAL WASTEMD20</v>
      </c>
      <c r="B423" s="103" t="s">
        <v>816</v>
      </c>
      <c r="C423" s="103" t="s">
        <v>817</v>
      </c>
      <c r="D423" s="127"/>
      <c r="E423" s="127"/>
      <c r="F423" s="127">
        <v>56.6</v>
      </c>
      <c r="G423" s="128"/>
      <c r="H423" s="129">
        <v>5599.7</v>
      </c>
      <c r="I423" s="129">
        <v>5009.3999999999996</v>
      </c>
      <c r="J423" s="129">
        <v>5014.3999999999996</v>
      </c>
      <c r="K423" s="129">
        <v>4801.3</v>
      </c>
      <c r="L423" s="129">
        <v>5830.15</v>
      </c>
      <c r="M423" s="129">
        <v>5119.75</v>
      </c>
      <c r="N423" s="129">
        <v>5742.3</v>
      </c>
      <c r="O423" s="129">
        <v>5030.3999999999996</v>
      </c>
      <c r="P423" s="129">
        <v>4860.3500000000004</v>
      </c>
      <c r="Q423" s="129">
        <v>6606.95</v>
      </c>
      <c r="R423" s="129">
        <v>4449.55</v>
      </c>
      <c r="S423" s="129">
        <v>3900.6</v>
      </c>
      <c r="T423" s="130">
        <f t="shared" si="126"/>
        <v>61964.85</v>
      </c>
      <c r="U423" s="105">
        <f t="shared" si="127"/>
        <v>0</v>
      </c>
      <c r="V423" s="105">
        <f t="shared" si="128"/>
        <v>0</v>
      </c>
      <c r="W423" s="105">
        <f t="shared" si="129"/>
        <v>88.593639575971721</v>
      </c>
      <c r="X423" s="105">
        <f t="shared" si="129"/>
        <v>84.828621908127204</v>
      </c>
      <c r="Y423" s="105">
        <f t="shared" si="129"/>
        <v>103.00618374558303</v>
      </c>
      <c r="Z423" s="105">
        <f t="shared" si="129"/>
        <v>90.454946996466433</v>
      </c>
      <c r="AA423" s="105">
        <f t="shared" si="129"/>
        <v>101.45406360424029</v>
      </c>
      <c r="AB423" s="105">
        <f t="shared" si="129"/>
        <v>88.876325088339215</v>
      </c>
      <c r="AC423" s="105">
        <f t="shared" si="129"/>
        <v>85.871908127208485</v>
      </c>
      <c r="AD423" s="105">
        <f t="shared" si="129"/>
        <v>116.73056537102472</v>
      </c>
      <c r="AE423" s="105">
        <f t="shared" si="129"/>
        <v>78.61395759717314</v>
      </c>
      <c r="AF423" s="105">
        <f t="shared" si="129"/>
        <v>68.915194346289752</v>
      </c>
      <c r="AG423" s="105">
        <f t="shared" si="130"/>
        <v>75.612117196702002</v>
      </c>
      <c r="AH423" s="105"/>
      <c r="AM423" s="103">
        <v>1</v>
      </c>
      <c r="AN423" s="105">
        <f>+AG423*AM423</f>
        <v>75.612117196702002</v>
      </c>
    </row>
    <row r="424" spans="1:40" outlineLevel="1" x14ac:dyDescent="0.25">
      <c r="A424" s="103" t="str">
        <f>+$A$421&amp;B424</f>
        <v>MEDICAL WASTEMD35</v>
      </c>
      <c r="B424" s="103" t="s">
        <v>818</v>
      </c>
      <c r="C424" s="103" t="s">
        <v>819</v>
      </c>
      <c r="D424" s="127"/>
      <c r="E424" s="127"/>
      <c r="F424" s="127">
        <v>99.05</v>
      </c>
      <c r="G424" s="128"/>
      <c r="H424" s="129">
        <v>6252.4000000000005</v>
      </c>
      <c r="I424" s="129">
        <v>6953</v>
      </c>
      <c r="J424" s="129">
        <v>5400.5</v>
      </c>
      <c r="K424" s="129">
        <v>5707.8</v>
      </c>
      <c r="L424" s="129">
        <v>8011.8499999999995</v>
      </c>
      <c r="M424" s="129">
        <v>6727.55</v>
      </c>
      <c r="N424" s="129">
        <v>7109.9</v>
      </c>
      <c r="O424" s="129">
        <v>6114.5</v>
      </c>
      <c r="P424" s="129">
        <v>6027</v>
      </c>
      <c r="Q424" s="129">
        <v>7359.1</v>
      </c>
      <c r="R424" s="129">
        <v>5509.7</v>
      </c>
      <c r="S424" s="129">
        <v>5902.4</v>
      </c>
      <c r="T424" s="130">
        <f t="shared" si="126"/>
        <v>77075.7</v>
      </c>
      <c r="U424" s="105">
        <f t="shared" si="127"/>
        <v>0</v>
      </c>
      <c r="V424" s="105">
        <f t="shared" si="128"/>
        <v>0</v>
      </c>
      <c r="W424" s="105">
        <f t="shared" si="129"/>
        <v>54.522968197879862</v>
      </c>
      <c r="X424" s="105">
        <f t="shared" si="129"/>
        <v>57.625441696113079</v>
      </c>
      <c r="Y424" s="105">
        <f t="shared" si="129"/>
        <v>80.886925795053003</v>
      </c>
      <c r="Z424" s="105">
        <f t="shared" si="129"/>
        <v>67.920747097425547</v>
      </c>
      <c r="AA424" s="105">
        <f t="shared" si="129"/>
        <v>71.780918727915193</v>
      </c>
      <c r="AB424" s="105">
        <f t="shared" si="129"/>
        <v>61.731448763250889</v>
      </c>
      <c r="AC424" s="105">
        <f t="shared" si="129"/>
        <v>60.848056537102472</v>
      </c>
      <c r="AD424" s="105">
        <f t="shared" si="129"/>
        <v>74.296819787985868</v>
      </c>
      <c r="AE424" s="105">
        <f t="shared" si="129"/>
        <v>55.625441696113072</v>
      </c>
      <c r="AF424" s="105">
        <f t="shared" si="129"/>
        <v>59.590106007067135</v>
      </c>
      <c r="AG424" s="105">
        <f t="shared" si="130"/>
        <v>53.735739525492171</v>
      </c>
      <c r="AH424" s="105"/>
      <c r="AM424" s="103">
        <v>1</v>
      </c>
      <c r="AN424" s="105">
        <f>+AG424*AM424</f>
        <v>53.735739525492171</v>
      </c>
    </row>
    <row r="425" spans="1:40" outlineLevel="1" x14ac:dyDescent="0.25">
      <c r="A425" s="103" t="s">
        <v>820</v>
      </c>
      <c r="B425" s="224" t="s">
        <v>821</v>
      </c>
      <c r="C425" s="224"/>
      <c r="D425" s="127"/>
      <c r="E425" s="127"/>
      <c r="F425" s="127">
        <v>17.96</v>
      </c>
      <c r="G425" s="128"/>
      <c r="H425" s="129">
        <v>2726.96</v>
      </c>
      <c r="I425" s="129">
        <v>2655.1200000000003</v>
      </c>
      <c r="J425" s="129">
        <v>2726.96</v>
      </c>
      <c r="K425" s="129">
        <v>2762.88</v>
      </c>
      <c r="L425" s="129">
        <v>2475.52</v>
      </c>
      <c r="M425" s="129">
        <v>2744.92</v>
      </c>
      <c r="N425" s="129">
        <v>2637.16</v>
      </c>
      <c r="O425" s="129">
        <v>2744.92</v>
      </c>
      <c r="P425" s="129">
        <v>2762.88</v>
      </c>
      <c r="Q425" s="129">
        <v>2741.96</v>
      </c>
      <c r="R425" s="129">
        <v>2849.7200000000003</v>
      </c>
      <c r="S425" s="129">
        <v>2765.84</v>
      </c>
      <c r="T425" s="130">
        <f t="shared" si="126"/>
        <v>32594.840000000004</v>
      </c>
      <c r="U425" s="105">
        <f t="shared" si="127"/>
        <v>0</v>
      </c>
      <c r="V425" s="105">
        <f t="shared" si="128"/>
        <v>0</v>
      </c>
      <c r="W425" s="105">
        <f t="shared" si="129"/>
        <v>151.83518930957683</v>
      </c>
      <c r="X425" s="105">
        <f t="shared" si="129"/>
        <v>153.83518930957683</v>
      </c>
      <c r="Y425" s="105">
        <f t="shared" si="129"/>
        <v>137.83518930957683</v>
      </c>
      <c r="Z425" s="105">
        <f t="shared" si="129"/>
        <v>152.83518930957683</v>
      </c>
      <c r="AA425" s="105">
        <f t="shared" si="129"/>
        <v>146.83518930957683</v>
      </c>
      <c r="AB425" s="105">
        <f t="shared" si="129"/>
        <v>152.83518930957683</v>
      </c>
      <c r="AC425" s="105">
        <f t="shared" si="129"/>
        <v>153.83518930957683</v>
      </c>
      <c r="AD425" s="105">
        <f t="shared" si="129"/>
        <v>152.67037861915367</v>
      </c>
      <c r="AE425" s="105">
        <f t="shared" si="129"/>
        <v>158.67037861915369</v>
      </c>
      <c r="AF425" s="105">
        <f t="shared" si="129"/>
        <v>154</v>
      </c>
      <c r="AG425" s="105">
        <f t="shared" si="130"/>
        <v>126.26559020044544</v>
      </c>
      <c r="AH425" s="105"/>
      <c r="AM425" s="103">
        <v>1</v>
      </c>
      <c r="AN425" s="105">
        <f>+AG425*AM425</f>
        <v>126.26559020044544</v>
      </c>
    </row>
    <row r="426" spans="1:40" outlineLevel="1" x14ac:dyDescent="0.25">
      <c r="A426" s="103" t="s">
        <v>820</v>
      </c>
      <c r="B426" s="103" t="s">
        <v>822</v>
      </c>
      <c r="C426" s="103" t="s">
        <v>823</v>
      </c>
      <c r="D426" s="127"/>
      <c r="E426" s="127"/>
      <c r="F426" s="127">
        <v>17.96</v>
      </c>
      <c r="G426" s="128"/>
      <c r="H426" s="129">
        <v>0</v>
      </c>
      <c r="I426" s="129">
        <v>0</v>
      </c>
      <c r="J426" s="129">
        <v>0</v>
      </c>
      <c r="K426" s="129">
        <v>0</v>
      </c>
      <c r="L426" s="129">
        <v>0</v>
      </c>
      <c r="M426" s="129">
        <v>0</v>
      </c>
      <c r="N426" s="129">
        <v>17.96</v>
      </c>
      <c r="O426" s="129">
        <v>0</v>
      </c>
      <c r="P426" s="129">
        <v>0</v>
      </c>
      <c r="Q426" s="129">
        <v>0</v>
      </c>
      <c r="R426" s="129">
        <v>0</v>
      </c>
      <c r="S426" s="129">
        <v>0</v>
      </c>
      <c r="T426" s="130">
        <f t="shared" ref="T426:T427" si="131">+SUM(H426:S426)</f>
        <v>17.96</v>
      </c>
      <c r="U426" s="105">
        <f t="shared" si="127"/>
        <v>0</v>
      </c>
      <c r="V426" s="105">
        <f t="shared" si="128"/>
        <v>0</v>
      </c>
      <c r="W426" s="105">
        <f t="shared" si="129"/>
        <v>0</v>
      </c>
      <c r="X426" s="105">
        <f t="shared" si="129"/>
        <v>0</v>
      </c>
      <c r="Y426" s="105">
        <f t="shared" si="129"/>
        <v>0</v>
      </c>
      <c r="Z426" s="105">
        <f t="shared" si="129"/>
        <v>0</v>
      </c>
      <c r="AA426" s="105">
        <f t="shared" si="129"/>
        <v>1</v>
      </c>
      <c r="AB426" s="105">
        <f t="shared" si="129"/>
        <v>0</v>
      </c>
      <c r="AC426" s="105">
        <f t="shared" si="129"/>
        <v>0</v>
      </c>
      <c r="AD426" s="105">
        <f t="shared" si="129"/>
        <v>0</v>
      </c>
      <c r="AE426" s="105">
        <f t="shared" si="129"/>
        <v>0</v>
      </c>
      <c r="AF426" s="105">
        <f t="shared" si="129"/>
        <v>0</v>
      </c>
      <c r="AG426" s="105">
        <f t="shared" si="130"/>
        <v>8.3333333333333329E-2</v>
      </c>
      <c r="AH426" s="105"/>
    </row>
    <row r="427" spans="1:40" outlineLevel="1" x14ac:dyDescent="0.25">
      <c r="A427" s="103" t="s">
        <v>820</v>
      </c>
      <c r="B427" s="103" t="s">
        <v>824</v>
      </c>
      <c r="C427" s="103" t="s">
        <v>825</v>
      </c>
      <c r="D427" s="127"/>
      <c r="E427" s="127"/>
      <c r="F427" s="127">
        <v>17.96</v>
      </c>
      <c r="G427" s="128"/>
      <c r="H427" s="129">
        <v>143.68</v>
      </c>
      <c r="I427" s="129">
        <v>143.68</v>
      </c>
      <c r="J427" s="129">
        <v>143.68</v>
      </c>
      <c r="K427" s="129">
        <v>125.72</v>
      </c>
      <c r="L427" s="129">
        <v>143.68</v>
      </c>
      <c r="M427" s="129">
        <v>161.63999999999999</v>
      </c>
      <c r="N427" s="129">
        <v>71.84</v>
      </c>
      <c r="O427" s="129">
        <v>179.6</v>
      </c>
      <c r="P427" s="129">
        <v>179.6</v>
      </c>
      <c r="Q427" s="129">
        <v>107.76</v>
      </c>
      <c r="R427" s="129">
        <v>305.32</v>
      </c>
      <c r="S427" s="129">
        <v>215.52</v>
      </c>
      <c r="T427" s="130">
        <f t="shared" si="131"/>
        <v>1921.7199999999998</v>
      </c>
      <c r="U427" s="105">
        <f t="shared" si="127"/>
        <v>0</v>
      </c>
      <c r="V427" s="105">
        <f t="shared" si="128"/>
        <v>0</v>
      </c>
      <c r="W427" s="105">
        <f t="shared" si="129"/>
        <v>8</v>
      </c>
      <c r="X427" s="105">
        <f t="shared" si="129"/>
        <v>7</v>
      </c>
      <c r="Y427" s="105">
        <f t="shared" si="129"/>
        <v>8</v>
      </c>
      <c r="Z427" s="105">
        <f t="shared" si="129"/>
        <v>8.9999999999999982</v>
      </c>
      <c r="AA427" s="105">
        <f t="shared" si="129"/>
        <v>4</v>
      </c>
      <c r="AB427" s="105">
        <f t="shared" si="129"/>
        <v>10</v>
      </c>
      <c r="AC427" s="105">
        <f t="shared" si="129"/>
        <v>10</v>
      </c>
      <c r="AD427" s="105">
        <f t="shared" si="129"/>
        <v>6</v>
      </c>
      <c r="AE427" s="105">
        <f t="shared" si="129"/>
        <v>17</v>
      </c>
      <c r="AF427" s="105">
        <f t="shared" si="129"/>
        <v>12</v>
      </c>
      <c r="AG427" s="105">
        <f t="shared" si="130"/>
        <v>7.583333333333333</v>
      </c>
      <c r="AH427" s="105"/>
    </row>
    <row r="428" spans="1:40" outlineLevel="1" x14ac:dyDescent="0.25">
      <c r="D428" s="127"/>
      <c r="E428" s="127"/>
      <c r="F428" s="127"/>
      <c r="G428" s="128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30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  <c r="AG428" s="105"/>
      <c r="AH428" s="105"/>
    </row>
    <row r="429" spans="1:40" outlineLevel="1" x14ac:dyDescent="0.25">
      <c r="C429" s="135" t="s">
        <v>826</v>
      </c>
      <c r="D429" s="127"/>
      <c r="E429" s="127"/>
      <c r="F429" s="127"/>
      <c r="G429" s="128"/>
      <c r="H429" s="136">
        <f t="shared" ref="H429:T429" si="132">+SUM(H422:H428)</f>
        <v>15147.240000000002</v>
      </c>
      <c r="I429" s="136">
        <f t="shared" si="132"/>
        <v>15298.9</v>
      </c>
      <c r="J429" s="136">
        <f t="shared" si="132"/>
        <v>14021.34</v>
      </c>
      <c r="K429" s="136">
        <f t="shared" si="132"/>
        <v>13822.199999999999</v>
      </c>
      <c r="L429" s="136">
        <f t="shared" si="132"/>
        <v>17140.099999999999</v>
      </c>
      <c r="M429" s="136">
        <f t="shared" si="132"/>
        <v>15800.960000000001</v>
      </c>
      <c r="N429" s="136">
        <f t="shared" si="132"/>
        <v>15862.16</v>
      </c>
      <c r="O429" s="136">
        <f t="shared" si="132"/>
        <v>14607.119999999999</v>
      </c>
      <c r="P429" s="136">
        <f t="shared" si="132"/>
        <v>14112.83</v>
      </c>
      <c r="Q429" s="136">
        <f t="shared" si="132"/>
        <v>17466.669999999998</v>
      </c>
      <c r="R429" s="136">
        <f t="shared" si="132"/>
        <v>13651.990000000002</v>
      </c>
      <c r="S429" s="136">
        <f t="shared" si="132"/>
        <v>13520.16</v>
      </c>
      <c r="T429" s="136">
        <f t="shared" si="132"/>
        <v>180451.66999999998</v>
      </c>
      <c r="U429" s="137">
        <f>+SUM(U422:U428)</f>
        <v>0</v>
      </c>
      <c r="V429" s="137">
        <f>+SUM(V422:V428)</f>
        <v>0</v>
      </c>
      <c r="W429" s="137">
        <f>+SUM(W422:W428)</f>
        <v>328.9517970834284</v>
      </c>
      <c r="X429" s="137">
        <f t="shared" ref="X429:AG429" si="133">+SUM(X422:X428)</f>
        <v>318.28925291381711</v>
      </c>
      <c r="Y429" s="137">
        <f t="shared" si="133"/>
        <v>353.71769814349909</v>
      </c>
      <c r="Z429" s="137">
        <f t="shared" si="133"/>
        <v>357.21088340346881</v>
      </c>
      <c r="AA429" s="137">
        <f t="shared" si="133"/>
        <v>335.07017164173232</v>
      </c>
      <c r="AB429" s="137">
        <f t="shared" si="133"/>
        <v>332.44296316116697</v>
      </c>
      <c r="AC429" s="137">
        <f t="shared" si="133"/>
        <v>320.5551539738878</v>
      </c>
      <c r="AD429" s="137">
        <f t="shared" si="133"/>
        <v>372.69776377816424</v>
      </c>
      <c r="AE429" s="137">
        <f t="shared" si="133"/>
        <v>328.90977791243995</v>
      </c>
      <c r="AF429" s="137">
        <f t="shared" si="133"/>
        <v>320.50530035335692</v>
      </c>
      <c r="AG429" s="137">
        <f t="shared" si="133"/>
        <v>280.69589686374673</v>
      </c>
      <c r="AH429" s="138"/>
      <c r="AN429" s="137">
        <f>+SUM(AN422:AN428)</f>
        <v>273.0292301970801</v>
      </c>
    </row>
    <row r="430" spans="1:40" outlineLevel="1" x14ac:dyDescent="0.25">
      <c r="C430" s="135"/>
      <c r="D430" s="127"/>
      <c r="E430" s="127"/>
      <c r="F430" s="127"/>
      <c r="G430" s="128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30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</row>
    <row r="431" spans="1:40" outlineLevel="1" x14ac:dyDescent="0.25">
      <c r="D431" s="127"/>
      <c r="E431" s="127"/>
      <c r="F431" s="127"/>
      <c r="G431" s="12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48"/>
      <c r="S431" s="148"/>
      <c r="T431" s="130"/>
      <c r="U431" s="149"/>
      <c r="V431" s="149"/>
      <c r="W431" s="149"/>
      <c r="X431" s="149"/>
      <c r="Y431" s="149"/>
      <c r="Z431" s="149"/>
      <c r="AA431" s="149"/>
      <c r="AB431" s="149"/>
      <c r="AC431" s="149"/>
      <c r="AD431" s="149"/>
      <c r="AE431" s="149"/>
      <c r="AF431" s="149"/>
      <c r="AG431" s="149"/>
      <c r="AH431" s="149"/>
    </row>
    <row r="432" spans="1:40" s="7" customFormat="1" x14ac:dyDescent="0.25">
      <c r="B432" s="7" t="s">
        <v>827</v>
      </c>
      <c r="D432" s="127"/>
      <c r="E432" s="127"/>
      <c r="F432" s="127"/>
      <c r="G432" s="128"/>
      <c r="H432" s="144">
        <f>+H429</f>
        <v>15147.240000000002</v>
      </c>
      <c r="I432" s="144">
        <f t="shared" ref="I432:T432" si="134">+I429</f>
        <v>15298.9</v>
      </c>
      <c r="J432" s="144">
        <f t="shared" si="134"/>
        <v>14021.34</v>
      </c>
      <c r="K432" s="144">
        <f t="shared" si="134"/>
        <v>13822.199999999999</v>
      </c>
      <c r="L432" s="144">
        <f t="shared" si="134"/>
        <v>17140.099999999999</v>
      </c>
      <c r="M432" s="144">
        <f t="shared" si="134"/>
        <v>15800.960000000001</v>
      </c>
      <c r="N432" s="144">
        <f t="shared" si="134"/>
        <v>15862.16</v>
      </c>
      <c r="O432" s="144">
        <f t="shared" si="134"/>
        <v>14607.119999999999</v>
      </c>
      <c r="P432" s="144">
        <f t="shared" si="134"/>
        <v>14112.83</v>
      </c>
      <c r="Q432" s="144">
        <f t="shared" si="134"/>
        <v>17466.669999999998</v>
      </c>
      <c r="R432" s="144">
        <f t="shared" si="134"/>
        <v>13651.990000000002</v>
      </c>
      <c r="S432" s="144">
        <f t="shared" si="134"/>
        <v>13520.16</v>
      </c>
      <c r="T432" s="144">
        <f t="shared" si="134"/>
        <v>180451.66999999998</v>
      </c>
      <c r="U432" s="145">
        <f>+U429</f>
        <v>0</v>
      </c>
      <c r="V432" s="145">
        <f>+V429</f>
        <v>0</v>
      </c>
      <c r="W432" s="145">
        <f>+W429</f>
        <v>328.9517970834284</v>
      </c>
      <c r="X432" s="145">
        <f t="shared" ref="X432:AG432" si="135">+X429</f>
        <v>318.28925291381711</v>
      </c>
      <c r="Y432" s="145">
        <f t="shared" si="135"/>
        <v>353.71769814349909</v>
      </c>
      <c r="Z432" s="145">
        <f t="shared" si="135"/>
        <v>357.21088340346881</v>
      </c>
      <c r="AA432" s="145">
        <f t="shared" si="135"/>
        <v>335.07017164173232</v>
      </c>
      <c r="AB432" s="145">
        <f t="shared" si="135"/>
        <v>332.44296316116697</v>
      </c>
      <c r="AC432" s="145">
        <f t="shared" si="135"/>
        <v>320.5551539738878</v>
      </c>
      <c r="AD432" s="145">
        <f t="shared" si="135"/>
        <v>372.69776377816424</v>
      </c>
      <c r="AE432" s="145">
        <f t="shared" si="135"/>
        <v>328.90977791243995</v>
      </c>
      <c r="AF432" s="145">
        <f t="shared" si="135"/>
        <v>320.50530035335692</v>
      </c>
      <c r="AG432" s="145">
        <f t="shared" si="135"/>
        <v>280.69589686374673</v>
      </c>
      <c r="AH432" s="145"/>
      <c r="AN432" s="146"/>
    </row>
    <row r="433" spans="1:40" s="7" customFormat="1" outlineLevel="1" x14ac:dyDescent="0.25">
      <c r="D433" s="127"/>
      <c r="E433" s="127"/>
      <c r="F433" s="127"/>
      <c r="G433" s="128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30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/>
      <c r="AH433" s="146"/>
      <c r="AN433" s="146"/>
    </row>
    <row r="434" spans="1:40" s="7" customFormat="1" outlineLevel="1" x14ac:dyDescent="0.25">
      <c r="D434" s="127"/>
      <c r="E434" s="127"/>
      <c r="F434" s="127"/>
      <c r="G434" s="128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30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  <c r="AG434" s="146"/>
      <c r="AH434" s="146"/>
      <c r="AN434" s="146"/>
    </row>
    <row r="435" spans="1:40" outlineLevel="1" x14ac:dyDescent="0.25">
      <c r="A435" s="103" t="s">
        <v>828</v>
      </c>
      <c r="B435" s="121" t="s">
        <v>829</v>
      </c>
      <c r="D435" s="127"/>
      <c r="E435" s="127"/>
      <c r="F435" s="127"/>
      <c r="G435" s="128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30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  <c r="AG435" s="105"/>
      <c r="AH435" s="105"/>
    </row>
    <row r="436" spans="1:40" outlineLevel="1" x14ac:dyDescent="0.25">
      <c r="A436" s="103" t="str">
        <f t="shared" ref="A436:A443" si="136">+$A$4&amp;$A$435&amp;B436</f>
        <v>MURREYSACCOUNTINGADJ-SB</v>
      </c>
      <c r="B436" s="103" t="s">
        <v>830</v>
      </c>
      <c r="C436" s="103" t="s">
        <v>831</v>
      </c>
      <c r="D436" s="127">
        <f>IFERROR(VLOOKUP(A436,#REF!,12,FALSE),0)</f>
        <v>0</v>
      </c>
      <c r="E436" s="127">
        <v>0</v>
      </c>
      <c r="F436" s="127">
        <v>0</v>
      </c>
      <c r="G436" s="128"/>
      <c r="H436" s="129">
        <v>0</v>
      </c>
      <c r="I436" s="129">
        <v>0</v>
      </c>
      <c r="J436" s="129">
        <v>1.72</v>
      </c>
      <c r="K436" s="129">
        <v>0</v>
      </c>
      <c r="L436" s="129">
        <v>0</v>
      </c>
      <c r="M436" s="129">
        <v>1.1499999999999999</v>
      </c>
      <c r="N436" s="129">
        <v>0</v>
      </c>
      <c r="O436" s="129">
        <v>0</v>
      </c>
      <c r="P436" s="129">
        <v>2.35</v>
      </c>
      <c r="Q436" s="129">
        <v>0</v>
      </c>
      <c r="R436" s="129">
        <v>0</v>
      </c>
      <c r="S436" s="129">
        <v>1.36</v>
      </c>
      <c r="T436" s="130">
        <f t="shared" ref="T436:T443" si="137">+SUM(H436:S436)</f>
        <v>6.580000000000001</v>
      </c>
      <c r="U436" s="105">
        <f t="shared" ref="U436:U443" si="138">+IFERROR(H436/$D436,0)</f>
        <v>0</v>
      </c>
      <c r="V436" s="105">
        <f t="shared" ref="V436:V443" si="139">+IFERROR(I436/$E436,0)</f>
        <v>0</v>
      </c>
      <c r="W436" s="105">
        <f t="shared" ref="W436:AF443" si="140">+IFERROR(J436/$F436,0)</f>
        <v>0</v>
      </c>
      <c r="X436" s="105">
        <f t="shared" si="140"/>
        <v>0</v>
      </c>
      <c r="Y436" s="105">
        <f t="shared" si="140"/>
        <v>0</v>
      </c>
      <c r="Z436" s="105">
        <f t="shared" si="140"/>
        <v>0</v>
      </c>
      <c r="AA436" s="105">
        <f t="shared" si="140"/>
        <v>0</v>
      </c>
      <c r="AB436" s="105">
        <f t="shared" si="140"/>
        <v>0</v>
      </c>
      <c r="AC436" s="105">
        <f t="shared" si="140"/>
        <v>0</v>
      </c>
      <c r="AD436" s="105">
        <f t="shared" si="140"/>
        <v>0</v>
      </c>
      <c r="AE436" s="105">
        <f t="shared" si="140"/>
        <v>0</v>
      </c>
      <c r="AF436" s="105">
        <f t="shared" si="140"/>
        <v>0</v>
      </c>
      <c r="AG436" s="105">
        <f t="shared" ref="AG436:AG443" si="141">+SUM(U436:AF436)/$AD$2</f>
        <v>0</v>
      </c>
      <c r="AH436" s="105"/>
    </row>
    <row r="437" spans="1:40" outlineLevel="1" x14ac:dyDescent="0.25">
      <c r="A437" s="103" t="str">
        <f t="shared" si="136"/>
        <v>MURREYSACCOUNTINGADJTAX</v>
      </c>
      <c r="B437" s="103" t="s">
        <v>832</v>
      </c>
      <c r="C437" s="103" t="s">
        <v>833</v>
      </c>
      <c r="D437" s="127">
        <f>IFERROR(VLOOKUP(A437,#REF!,12,FALSE),0)</f>
        <v>0</v>
      </c>
      <c r="E437" s="127">
        <v>0</v>
      </c>
      <c r="F437" s="127">
        <v>0</v>
      </c>
      <c r="G437" s="128"/>
      <c r="H437" s="129">
        <v>0</v>
      </c>
      <c r="I437" s="129">
        <v>0</v>
      </c>
      <c r="J437" s="129">
        <v>0</v>
      </c>
      <c r="K437" s="129">
        <v>0</v>
      </c>
      <c r="L437" s="129">
        <v>0</v>
      </c>
      <c r="M437" s="129">
        <v>0</v>
      </c>
      <c r="N437" s="129">
        <v>0</v>
      </c>
      <c r="O437" s="129">
        <v>0</v>
      </c>
      <c r="P437" s="129">
        <v>0</v>
      </c>
      <c r="Q437" s="129">
        <v>0</v>
      </c>
      <c r="R437" s="129">
        <v>0</v>
      </c>
      <c r="S437" s="129">
        <v>0</v>
      </c>
      <c r="T437" s="130">
        <f t="shared" si="137"/>
        <v>0</v>
      </c>
      <c r="U437" s="105">
        <f t="shared" si="138"/>
        <v>0</v>
      </c>
      <c r="V437" s="105">
        <f t="shared" si="139"/>
        <v>0</v>
      </c>
      <c r="W437" s="105">
        <f t="shared" si="140"/>
        <v>0</v>
      </c>
      <c r="X437" s="105">
        <f t="shared" si="140"/>
        <v>0</v>
      </c>
      <c r="Y437" s="105">
        <f t="shared" si="140"/>
        <v>0</v>
      </c>
      <c r="Z437" s="105">
        <f t="shared" si="140"/>
        <v>0</v>
      </c>
      <c r="AA437" s="105">
        <f t="shared" si="140"/>
        <v>0</v>
      </c>
      <c r="AB437" s="105">
        <f t="shared" si="140"/>
        <v>0</v>
      </c>
      <c r="AC437" s="105">
        <f t="shared" si="140"/>
        <v>0</v>
      </c>
      <c r="AD437" s="105">
        <f t="shared" si="140"/>
        <v>0</v>
      </c>
      <c r="AE437" s="105">
        <f t="shared" si="140"/>
        <v>0</v>
      </c>
      <c r="AF437" s="105">
        <f t="shared" si="140"/>
        <v>0</v>
      </c>
      <c r="AG437" s="105">
        <f t="shared" si="141"/>
        <v>0</v>
      </c>
      <c r="AH437" s="105"/>
    </row>
    <row r="438" spans="1:40" outlineLevel="1" x14ac:dyDescent="0.25">
      <c r="A438" s="103" t="str">
        <f t="shared" si="136"/>
        <v>MURREYSACCOUNTINGEMPLOYEE</v>
      </c>
      <c r="B438" s="103" t="s">
        <v>834</v>
      </c>
      <c r="C438" s="103" t="s">
        <v>835</v>
      </c>
      <c r="D438" s="127">
        <f>IFERROR(VLOOKUP(A438,#REF!,12,FALSE),0)</f>
        <v>0</v>
      </c>
      <c r="E438" s="127">
        <v>0</v>
      </c>
      <c r="F438" s="127">
        <v>0</v>
      </c>
      <c r="G438" s="128"/>
      <c r="H438" s="129">
        <v>0</v>
      </c>
      <c r="I438" s="129">
        <v>0</v>
      </c>
      <c r="J438" s="129">
        <v>0</v>
      </c>
      <c r="K438" s="129">
        <v>0</v>
      </c>
      <c r="L438" s="129">
        <v>0</v>
      </c>
      <c r="M438" s="129">
        <v>0</v>
      </c>
      <c r="N438" s="129">
        <v>0</v>
      </c>
      <c r="O438" s="129">
        <v>0</v>
      </c>
      <c r="P438" s="129">
        <v>0</v>
      </c>
      <c r="Q438" s="129">
        <v>0</v>
      </c>
      <c r="R438" s="129">
        <v>0</v>
      </c>
      <c r="S438" s="129">
        <v>0</v>
      </c>
      <c r="T438" s="130">
        <f t="shared" si="137"/>
        <v>0</v>
      </c>
      <c r="U438" s="105">
        <f t="shared" si="138"/>
        <v>0</v>
      </c>
      <c r="V438" s="105">
        <f t="shared" si="139"/>
        <v>0</v>
      </c>
      <c r="W438" s="105">
        <f t="shared" si="140"/>
        <v>0</v>
      </c>
      <c r="X438" s="105">
        <f t="shared" si="140"/>
        <v>0</v>
      </c>
      <c r="Y438" s="105">
        <f t="shared" si="140"/>
        <v>0</v>
      </c>
      <c r="Z438" s="105">
        <f t="shared" si="140"/>
        <v>0</v>
      </c>
      <c r="AA438" s="105">
        <f t="shared" si="140"/>
        <v>0</v>
      </c>
      <c r="AB438" s="105">
        <f t="shared" si="140"/>
        <v>0</v>
      </c>
      <c r="AC438" s="105">
        <f t="shared" si="140"/>
        <v>0</v>
      </c>
      <c r="AD438" s="105">
        <f t="shared" si="140"/>
        <v>0</v>
      </c>
      <c r="AE438" s="105">
        <f t="shared" si="140"/>
        <v>0</v>
      </c>
      <c r="AF438" s="105">
        <f t="shared" si="140"/>
        <v>0</v>
      </c>
      <c r="AG438" s="105">
        <f t="shared" si="141"/>
        <v>0</v>
      </c>
      <c r="AH438" s="105"/>
    </row>
    <row r="439" spans="1:40" outlineLevel="1" x14ac:dyDescent="0.25">
      <c r="A439" s="103" t="str">
        <f t="shared" si="136"/>
        <v>MURREYSACCOUNTINGFINCHG</v>
      </c>
      <c r="B439" s="103" t="s">
        <v>836</v>
      </c>
      <c r="C439" s="103" t="s">
        <v>837</v>
      </c>
      <c r="D439" s="127">
        <f>IFERROR(VLOOKUP(A439,#REF!,12,FALSE),0)</f>
        <v>0</v>
      </c>
      <c r="E439" s="127">
        <v>0</v>
      </c>
      <c r="F439" s="127">
        <v>0</v>
      </c>
      <c r="G439" s="128"/>
      <c r="H439" s="129">
        <v>3345.97</v>
      </c>
      <c r="I439" s="129">
        <v>2914.6799999999994</v>
      </c>
      <c r="J439" s="129">
        <v>2894.2100000000009</v>
      </c>
      <c r="K439" s="129">
        <v>2473.7600000000002</v>
      </c>
      <c r="L439" s="129">
        <v>1587.3349999999998</v>
      </c>
      <c r="M439" s="129">
        <v>3152.4650000000001</v>
      </c>
      <c r="N439" s="129">
        <v>2429.4899999999998</v>
      </c>
      <c r="O439" s="129">
        <v>2200.0099999999998</v>
      </c>
      <c r="P439" s="129">
        <v>3421.1550000000002</v>
      </c>
      <c r="Q439" s="129">
        <v>3390.7200000000007</v>
      </c>
      <c r="R439" s="129">
        <v>3279.2000000000007</v>
      </c>
      <c r="S439" s="129">
        <v>2956.4549999999999</v>
      </c>
      <c r="T439" s="130">
        <f t="shared" si="137"/>
        <v>34045.449999999997</v>
      </c>
      <c r="U439" s="105">
        <f t="shared" si="138"/>
        <v>0</v>
      </c>
      <c r="V439" s="105">
        <f t="shared" si="139"/>
        <v>0</v>
      </c>
      <c r="W439" s="105">
        <f t="shared" si="140"/>
        <v>0</v>
      </c>
      <c r="X439" s="105">
        <f t="shared" si="140"/>
        <v>0</v>
      </c>
      <c r="Y439" s="105">
        <f t="shared" si="140"/>
        <v>0</v>
      </c>
      <c r="Z439" s="105">
        <f t="shared" si="140"/>
        <v>0</v>
      </c>
      <c r="AA439" s="105">
        <f t="shared" si="140"/>
        <v>0</v>
      </c>
      <c r="AB439" s="105">
        <f t="shared" si="140"/>
        <v>0</v>
      </c>
      <c r="AC439" s="105">
        <f t="shared" si="140"/>
        <v>0</v>
      </c>
      <c r="AD439" s="105">
        <f t="shared" si="140"/>
        <v>0</v>
      </c>
      <c r="AE439" s="105">
        <f t="shared" si="140"/>
        <v>0</v>
      </c>
      <c r="AF439" s="105">
        <f t="shared" si="140"/>
        <v>0</v>
      </c>
      <c r="AG439" s="105">
        <f t="shared" si="141"/>
        <v>0</v>
      </c>
      <c r="AH439" s="143"/>
    </row>
    <row r="440" spans="1:40" outlineLevel="1" x14ac:dyDescent="0.25">
      <c r="A440" s="103" t="str">
        <f t="shared" si="136"/>
        <v>MURREYSACCOUNTINGLEGAL-COM</v>
      </c>
      <c r="B440" s="103" t="s">
        <v>838</v>
      </c>
      <c r="C440" s="103" t="s">
        <v>839</v>
      </c>
      <c r="D440" s="127">
        <f>IFERROR(VLOOKUP(A440,#REF!,12,FALSE),0)</f>
        <v>0</v>
      </c>
      <c r="E440" s="127">
        <v>0</v>
      </c>
      <c r="F440" s="127">
        <v>0</v>
      </c>
      <c r="G440" s="128"/>
      <c r="H440" s="129">
        <v>0</v>
      </c>
      <c r="I440" s="129">
        <v>0</v>
      </c>
      <c r="J440" s="129">
        <v>0</v>
      </c>
      <c r="K440" s="129">
        <v>0</v>
      </c>
      <c r="L440" s="129">
        <v>0</v>
      </c>
      <c r="M440" s="129">
        <v>0</v>
      </c>
      <c r="N440" s="129">
        <v>0</v>
      </c>
      <c r="O440" s="129">
        <v>0</v>
      </c>
      <c r="P440" s="129">
        <v>0</v>
      </c>
      <c r="Q440" s="129">
        <v>0</v>
      </c>
      <c r="R440" s="129">
        <v>0</v>
      </c>
      <c r="S440" s="129">
        <v>0</v>
      </c>
      <c r="T440" s="130">
        <f t="shared" si="137"/>
        <v>0</v>
      </c>
      <c r="U440" s="105">
        <f t="shared" si="138"/>
        <v>0</v>
      </c>
      <c r="V440" s="105">
        <f t="shared" si="139"/>
        <v>0</v>
      </c>
      <c r="W440" s="105">
        <f t="shared" si="140"/>
        <v>0</v>
      </c>
      <c r="X440" s="105">
        <f t="shared" si="140"/>
        <v>0</v>
      </c>
      <c r="Y440" s="105">
        <f t="shared" si="140"/>
        <v>0</v>
      </c>
      <c r="Z440" s="105">
        <f t="shared" si="140"/>
        <v>0</v>
      </c>
      <c r="AA440" s="105">
        <f t="shared" si="140"/>
        <v>0</v>
      </c>
      <c r="AB440" s="105">
        <f t="shared" si="140"/>
        <v>0</v>
      </c>
      <c r="AC440" s="105">
        <f t="shared" si="140"/>
        <v>0</v>
      </c>
      <c r="AD440" s="105">
        <f t="shared" si="140"/>
        <v>0</v>
      </c>
      <c r="AE440" s="105">
        <f t="shared" si="140"/>
        <v>0</v>
      </c>
      <c r="AF440" s="105">
        <f t="shared" si="140"/>
        <v>0</v>
      </c>
      <c r="AG440" s="105">
        <f t="shared" si="141"/>
        <v>0</v>
      </c>
      <c r="AH440" s="105"/>
    </row>
    <row r="441" spans="1:40" outlineLevel="1" x14ac:dyDescent="0.25">
      <c r="A441" s="103" t="str">
        <f t="shared" si="136"/>
        <v>MURREYSACCOUNTINGNSF FEES</v>
      </c>
      <c r="B441" s="103" t="s">
        <v>840</v>
      </c>
      <c r="C441" s="103" t="s">
        <v>841</v>
      </c>
      <c r="D441" s="127">
        <f>IFERROR(VLOOKUP(A441,#REF!,12,FALSE),0)</f>
        <v>0</v>
      </c>
      <c r="E441" s="127">
        <v>21.8</v>
      </c>
      <c r="F441" s="127">
        <v>21.8</v>
      </c>
      <c r="G441" s="128">
        <v>16</v>
      </c>
      <c r="H441" s="129">
        <v>130.80000000000001</v>
      </c>
      <c r="I441" s="129">
        <v>130.80000000000001</v>
      </c>
      <c r="J441" s="129">
        <v>109</v>
      </c>
      <c r="K441" s="129">
        <v>65.400000000000006</v>
      </c>
      <c r="L441" s="129">
        <v>370.6</v>
      </c>
      <c r="M441" s="129">
        <v>65.400000000000006</v>
      </c>
      <c r="N441" s="129">
        <v>65.400000000000006</v>
      </c>
      <c r="O441" s="129">
        <v>130.80000000000001</v>
      </c>
      <c r="P441" s="129">
        <v>174.4</v>
      </c>
      <c r="Q441" s="129">
        <v>65.400000000000006</v>
      </c>
      <c r="R441" s="129">
        <v>43.599999999999994</v>
      </c>
      <c r="S441" s="129">
        <v>130.80000000000001</v>
      </c>
      <c r="T441" s="130">
        <f t="shared" si="137"/>
        <v>1482.4</v>
      </c>
      <c r="U441" s="105">
        <f t="shared" si="138"/>
        <v>0</v>
      </c>
      <c r="V441" s="105">
        <f t="shared" si="139"/>
        <v>6</v>
      </c>
      <c r="W441" s="105">
        <f t="shared" si="140"/>
        <v>5</v>
      </c>
      <c r="X441" s="105">
        <f t="shared" si="140"/>
        <v>3</v>
      </c>
      <c r="Y441" s="105">
        <f t="shared" si="140"/>
        <v>17</v>
      </c>
      <c r="Z441" s="105">
        <f t="shared" si="140"/>
        <v>3</v>
      </c>
      <c r="AA441" s="105">
        <f t="shared" si="140"/>
        <v>3</v>
      </c>
      <c r="AB441" s="105">
        <f t="shared" si="140"/>
        <v>6</v>
      </c>
      <c r="AC441" s="105">
        <f t="shared" si="140"/>
        <v>8</v>
      </c>
      <c r="AD441" s="105">
        <f t="shared" si="140"/>
        <v>3</v>
      </c>
      <c r="AE441" s="105">
        <f t="shared" si="140"/>
        <v>1.9999999999999998</v>
      </c>
      <c r="AF441" s="105">
        <f t="shared" si="140"/>
        <v>6</v>
      </c>
      <c r="AG441" s="105">
        <f t="shared" si="141"/>
        <v>5.166666666666667</v>
      </c>
      <c r="AH441" s="105"/>
    </row>
    <row r="442" spans="1:40" outlineLevel="1" x14ac:dyDescent="0.25">
      <c r="A442" s="103" t="str">
        <f t="shared" si="136"/>
        <v>MURREYSACCOUNTINGPO</v>
      </c>
      <c r="B442" s="103" t="s">
        <v>842</v>
      </c>
      <c r="C442" s="103" t="s">
        <v>843</v>
      </c>
      <c r="D442" s="127">
        <f>IFERROR(VLOOKUP(A442,#REF!,12,FALSE),0)</f>
        <v>0</v>
      </c>
      <c r="E442" s="127">
        <v>0</v>
      </c>
      <c r="F442" s="127">
        <v>0</v>
      </c>
      <c r="G442" s="128"/>
      <c r="H442" s="129">
        <v>0</v>
      </c>
      <c r="I442" s="129">
        <v>0</v>
      </c>
      <c r="J442" s="129">
        <v>0</v>
      </c>
      <c r="K442" s="129">
        <v>0</v>
      </c>
      <c r="L442" s="129">
        <v>0</v>
      </c>
      <c r="M442" s="129">
        <v>0</v>
      </c>
      <c r="N442" s="129">
        <v>0</v>
      </c>
      <c r="O442" s="129">
        <v>0</v>
      </c>
      <c r="P442" s="129">
        <v>0</v>
      </c>
      <c r="Q442" s="129">
        <v>0</v>
      </c>
      <c r="R442" s="129">
        <v>0</v>
      </c>
      <c r="S442" s="129">
        <v>0</v>
      </c>
      <c r="T442" s="130">
        <f t="shared" si="137"/>
        <v>0</v>
      </c>
      <c r="U442" s="105">
        <f t="shared" si="138"/>
        <v>0</v>
      </c>
      <c r="V442" s="105">
        <f t="shared" si="139"/>
        <v>0</v>
      </c>
      <c r="W442" s="105">
        <f t="shared" si="140"/>
        <v>0</v>
      </c>
      <c r="X442" s="105">
        <f t="shared" si="140"/>
        <v>0</v>
      </c>
      <c r="Y442" s="105">
        <f t="shared" si="140"/>
        <v>0</v>
      </c>
      <c r="Z442" s="105">
        <f t="shared" si="140"/>
        <v>0</v>
      </c>
      <c r="AA442" s="105">
        <f t="shared" si="140"/>
        <v>0</v>
      </c>
      <c r="AB442" s="105">
        <f t="shared" si="140"/>
        <v>0</v>
      </c>
      <c r="AC442" s="105">
        <f t="shared" si="140"/>
        <v>0</v>
      </c>
      <c r="AD442" s="105">
        <f t="shared" si="140"/>
        <v>0</v>
      </c>
      <c r="AE442" s="105">
        <f t="shared" si="140"/>
        <v>0</v>
      </c>
      <c r="AF442" s="105">
        <f t="shared" si="140"/>
        <v>0</v>
      </c>
      <c r="AG442" s="105">
        <f t="shared" si="141"/>
        <v>0</v>
      </c>
      <c r="AH442" s="105"/>
    </row>
    <row r="443" spans="1:40" outlineLevel="1" x14ac:dyDescent="0.25">
      <c r="A443" s="103" t="str">
        <f t="shared" si="136"/>
        <v>MURREYSACCOUNTINGSHOPSERVICE</v>
      </c>
      <c r="B443" s="103" t="s">
        <v>844</v>
      </c>
      <c r="C443" s="103" t="s">
        <v>845</v>
      </c>
      <c r="D443" s="127">
        <f>IFERROR(VLOOKUP(A443,#REF!,12,FALSE),0)</f>
        <v>0</v>
      </c>
      <c r="E443" s="127">
        <v>0</v>
      </c>
      <c r="F443" s="127">
        <v>0</v>
      </c>
      <c r="G443" s="128"/>
      <c r="H443" s="129">
        <v>0</v>
      </c>
      <c r="I443" s="129">
        <v>0</v>
      </c>
      <c r="J443" s="129">
        <v>0</v>
      </c>
      <c r="K443" s="129">
        <v>0</v>
      </c>
      <c r="L443" s="129">
        <v>0</v>
      </c>
      <c r="M443" s="129">
        <v>140</v>
      </c>
      <c r="N443" s="129">
        <v>0</v>
      </c>
      <c r="O443" s="129">
        <v>0</v>
      </c>
      <c r="P443" s="129">
        <v>0</v>
      </c>
      <c r="Q443" s="129">
        <v>0</v>
      </c>
      <c r="R443" s="129">
        <v>0</v>
      </c>
      <c r="S443" s="129">
        <v>0</v>
      </c>
      <c r="T443" s="130">
        <f t="shared" si="137"/>
        <v>140</v>
      </c>
      <c r="U443" s="105">
        <f t="shared" si="138"/>
        <v>0</v>
      </c>
      <c r="V443" s="105">
        <f t="shared" si="139"/>
        <v>0</v>
      </c>
      <c r="W443" s="105">
        <f t="shared" si="140"/>
        <v>0</v>
      </c>
      <c r="X443" s="105">
        <f t="shared" si="140"/>
        <v>0</v>
      </c>
      <c r="Y443" s="105">
        <f t="shared" si="140"/>
        <v>0</v>
      </c>
      <c r="Z443" s="105">
        <f t="shared" si="140"/>
        <v>0</v>
      </c>
      <c r="AA443" s="105">
        <f t="shared" si="140"/>
        <v>0</v>
      </c>
      <c r="AB443" s="105">
        <f t="shared" si="140"/>
        <v>0</v>
      </c>
      <c r="AC443" s="105">
        <f t="shared" si="140"/>
        <v>0</v>
      </c>
      <c r="AD443" s="105">
        <f t="shared" si="140"/>
        <v>0</v>
      </c>
      <c r="AE443" s="105">
        <f t="shared" si="140"/>
        <v>0</v>
      </c>
      <c r="AF443" s="105">
        <f t="shared" si="140"/>
        <v>0</v>
      </c>
      <c r="AG443" s="105">
        <f t="shared" si="141"/>
        <v>0</v>
      </c>
      <c r="AH443" s="105"/>
    </row>
    <row r="444" spans="1:40" outlineLevel="1" x14ac:dyDescent="0.25">
      <c r="D444" s="127"/>
      <c r="E444" s="127"/>
      <c r="F444" s="127"/>
      <c r="G444" s="128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30"/>
      <c r="U444" s="105"/>
      <c r="V444" s="105"/>
      <c r="W444" s="105"/>
      <c r="X444" s="105"/>
      <c r="Y444" s="105"/>
      <c r="Z444" s="105"/>
      <c r="AA444" s="105"/>
      <c r="AB444" s="105"/>
      <c r="AC444" s="105"/>
      <c r="AD444" s="105"/>
      <c r="AE444" s="105"/>
      <c r="AF444" s="105"/>
      <c r="AG444" s="105"/>
      <c r="AH444" s="105"/>
    </row>
    <row r="445" spans="1:40" outlineLevel="1" x14ac:dyDescent="0.25">
      <c r="C445" s="135" t="s">
        <v>846</v>
      </c>
      <c r="D445" s="127"/>
      <c r="E445" s="127"/>
      <c r="F445" s="127"/>
      <c r="G445" s="128"/>
      <c r="H445" s="136">
        <f t="shared" ref="H445:T445" si="142">+SUM(H436:H444)</f>
        <v>3476.77</v>
      </c>
      <c r="I445" s="136">
        <f t="shared" si="142"/>
        <v>3045.4799999999996</v>
      </c>
      <c r="J445" s="136">
        <f t="shared" si="142"/>
        <v>3004.9300000000007</v>
      </c>
      <c r="K445" s="136">
        <f t="shared" si="142"/>
        <v>2539.1600000000003</v>
      </c>
      <c r="L445" s="136">
        <f t="shared" si="142"/>
        <v>1957.9349999999999</v>
      </c>
      <c r="M445" s="136">
        <f t="shared" si="142"/>
        <v>3359.0150000000003</v>
      </c>
      <c r="N445" s="136">
        <f t="shared" si="142"/>
        <v>2494.89</v>
      </c>
      <c r="O445" s="136">
        <f t="shared" si="142"/>
        <v>2330.81</v>
      </c>
      <c r="P445" s="136">
        <f t="shared" si="142"/>
        <v>3597.9050000000002</v>
      </c>
      <c r="Q445" s="136">
        <f t="shared" si="142"/>
        <v>3456.1200000000008</v>
      </c>
      <c r="R445" s="136">
        <f t="shared" si="142"/>
        <v>3322.8000000000006</v>
      </c>
      <c r="S445" s="136">
        <f t="shared" si="142"/>
        <v>3088.6150000000002</v>
      </c>
      <c r="T445" s="136">
        <f t="shared" si="142"/>
        <v>35674.43</v>
      </c>
      <c r="U445" s="137"/>
      <c r="V445" s="137"/>
      <c r="W445" s="137"/>
      <c r="X445" s="137"/>
      <c r="Y445" s="137"/>
      <c r="Z445" s="137"/>
      <c r="AA445" s="137"/>
      <c r="AB445" s="137"/>
      <c r="AC445" s="137"/>
      <c r="AD445" s="137"/>
      <c r="AE445" s="137"/>
      <c r="AF445" s="137"/>
      <c r="AG445" s="137"/>
      <c r="AH445" s="138"/>
    </row>
    <row r="446" spans="1:40" outlineLevel="1" x14ac:dyDescent="0.25">
      <c r="C446" s="135"/>
      <c r="D446" s="127"/>
      <c r="E446" s="127"/>
      <c r="F446" s="127"/>
      <c r="G446" s="128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30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</row>
    <row r="447" spans="1:40" outlineLevel="1" x14ac:dyDescent="0.25">
      <c r="D447" s="127"/>
      <c r="E447" s="127"/>
      <c r="F447" s="127"/>
      <c r="G447" s="128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T447" s="130"/>
      <c r="U447" s="149"/>
      <c r="V447" s="149"/>
      <c r="W447" s="149"/>
      <c r="X447" s="149"/>
      <c r="Y447" s="149"/>
      <c r="Z447" s="149"/>
      <c r="AA447" s="149"/>
      <c r="AB447" s="149"/>
      <c r="AC447" s="149"/>
      <c r="AD447" s="149"/>
      <c r="AE447" s="149"/>
      <c r="AF447" s="149"/>
      <c r="AG447" s="149"/>
      <c r="AH447" s="149"/>
    </row>
    <row r="448" spans="1:40" s="7" customFormat="1" x14ac:dyDescent="0.25">
      <c r="B448" s="7" t="s">
        <v>847</v>
      </c>
      <c r="D448" s="127"/>
      <c r="E448" s="127"/>
      <c r="F448" s="127"/>
      <c r="G448" s="128"/>
      <c r="H448" s="144">
        <f>+H445</f>
        <v>3476.77</v>
      </c>
      <c r="I448" s="144">
        <f t="shared" ref="I448:T448" si="143">+I445</f>
        <v>3045.4799999999996</v>
      </c>
      <c r="J448" s="144">
        <f t="shared" si="143"/>
        <v>3004.9300000000007</v>
      </c>
      <c r="K448" s="144">
        <f t="shared" si="143"/>
        <v>2539.1600000000003</v>
      </c>
      <c r="L448" s="144">
        <f t="shared" si="143"/>
        <v>1957.9349999999999</v>
      </c>
      <c r="M448" s="144">
        <f t="shared" si="143"/>
        <v>3359.0150000000003</v>
      </c>
      <c r="N448" s="144">
        <f t="shared" si="143"/>
        <v>2494.89</v>
      </c>
      <c r="O448" s="144">
        <f t="shared" si="143"/>
        <v>2330.81</v>
      </c>
      <c r="P448" s="144">
        <f t="shared" si="143"/>
        <v>3597.9050000000002</v>
      </c>
      <c r="Q448" s="144">
        <f t="shared" si="143"/>
        <v>3456.1200000000008</v>
      </c>
      <c r="R448" s="144">
        <f t="shared" si="143"/>
        <v>3322.8000000000006</v>
      </c>
      <c r="S448" s="144">
        <f t="shared" si="143"/>
        <v>3088.6150000000002</v>
      </c>
      <c r="T448" s="144">
        <f t="shared" si="143"/>
        <v>35674.43</v>
      </c>
      <c r="U448" s="105">
        <f>+IFERROR(H448/$E448,0)</f>
        <v>0</v>
      </c>
      <c r="V448" s="105">
        <f>+IFERROR(I448/$E448,0)</f>
        <v>0</v>
      </c>
      <c r="W448" s="105">
        <f>+IFERROR(J448/$E448,0)</f>
        <v>0</v>
      </c>
      <c r="X448" s="105">
        <f t="shared" ref="X448:AF448" si="144">+IFERROR(K448/$E448,0)</f>
        <v>0</v>
      </c>
      <c r="Y448" s="105">
        <f t="shared" si="144"/>
        <v>0</v>
      </c>
      <c r="Z448" s="105">
        <f t="shared" si="144"/>
        <v>0</v>
      </c>
      <c r="AA448" s="105">
        <f t="shared" si="144"/>
        <v>0</v>
      </c>
      <c r="AB448" s="105">
        <f t="shared" si="144"/>
        <v>0</v>
      </c>
      <c r="AC448" s="105">
        <f t="shared" si="144"/>
        <v>0</v>
      </c>
      <c r="AD448" s="105">
        <f t="shared" si="144"/>
        <v>0</v>
      </c>
      <c r="AE448" s="105">
        <f t="shared" si="144"/>
        <v>0</v>
      </c>
      <c r="AF448" s="105">
        <f t="shared" si="144"/>
        <v>0</v>
      </c>
      <c r="AG448" s="145">
        <f t="shared" ref="AG448" si="145">+AG445</f>
        <v>0</v>
      </c>
      <c r="AH448" s="145"/>
      <c r="AN448" s="146"/>
    </row>
    <row r="449" spans="2:40" s="7" customFormat="1" x14ac:dyDescent="0.25">
      <c r="D449" s="127"/>
      <c r="E449" s="127"/>
      <c r="F449" s="127"/>
      <c r="G449" s="128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1"/>
      <c r="S449" s="151"/>
      <c r="T449" s="130"/>
      <c r="U449" s="152"/>
      <c r="V449" s="152"/>
      <c r="W449" s="152"/>
      <c r="X449" s="152"/>
      <c r="Y449" s="152"/>
      <c r="Z449" s="152"/>
      <c r="AA449" s="152"/>
      <c r="AB449" s="152"/>
      <c r="AC449" s="152"/>
      <c r="AD449" s="152"/>
      <c r="AE449" s="152"/>
      <c r="AF449" s="152"/>
      <c r="AG449" s="152"/>
      <c r="AH449" s="152"/>
      <c r="AN449" s="146"/>
    </row>
    <row r="450" spans="2:40" x14ac:dyDescent="0.25">
      <c r="D450" s="127"/>
      <c r="E450" s="127"/>
      <c r="F450" s="127"/>
      <c r="G450" s="12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53"/>
      <c r="S450" s="153"/>
      <c r="T450" s="130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  <c r="AE450" s="105"/>
      <c r="AF450" s="105"/>
      <c r="AG450" s="105"/>
      <c r="AH450" s="105"/>
    </row>
    <row r="451" spans="2:40" s="7" customFormat="1" ht="15.75" thickBot="1" x14ac:dyDescent="0.3">
      <c r="B451" s="7" t="s">
        <v>848</v>
      </c>
      <c r="D451" s="127"/>
      <c r="E451" s="127"/>
      <c r="F451" s="127"/>
      <c r="G451" s="128"/>
      <c r="H451" s="154">
        <f t="shared" ref="H451:AG451" si="146">+H104+H319+H418+H432+H448</f>
        <v>4572249.0250000004</v>
      </c>
      <c r="I451" s="154">
        <f t="shared" si="146"/>
        <v>4538588.8750000009</v>
      </c>
      <c r="J451" s="154">
        <f t="shared" si="146"/>
        <v>4575916.5250000004</v>
      </c>
      <c r="K451" s="154">
        <f t="shared" si="146"/>
        <v>4583565.9250000007</v>
      </c>
      <c r="L451" s="154">
        <f t="shared" si="146"/>
        <v>4632221.3399999989</v>
      </c>
      <c r="M451" s="154">
        <f t="shared" si="146"/>
        <v>4621759.540000001</v>
      </c>
      <c r="N451" s="154">
        <f t="shared" si="146"/>
        <v>4648802.1250000009</v>
      </c>
      <c r="O451" s="154">
        <f t="shared" si="146"/>
        <v>4699457.3250000002</v>
      </c>
      <c r="P451" s="154">
        <f t="shared" si="146"/>
        <v>4661480.5350000001</v>
      </c>
      <c r="Q451" s="154">
        <f t="shared" si="146"/>
        <v>4595283.1749999998</v>
      </c>
      <c r="R451" s="154">
        <f t="shared" si="146"/>
        <v>4514839.54</v>
      </c>
      <c r="S451" s="154">
        <f t="shared" si="146"/>
        <v>4444204.17</v>
      </c>
      <c r="T451" s="154">
        <f t="shared" si="146"/>
        <v>55088368.100000001</v>
      </c>
      <c r="U451" s="155">
        <f t="shared" si="146"/>
        <v>184679.64579307209</v>
      </c>
      <c r="V451" s="155">
        <f t="shared" si="146"/>
        <v>183829.95938618763</v>
      </c>
      <c r="W451" s="155">
        <f t="shared" si="146"/>
        <v>184863.20572360369</v>
      </c>
      <c r="X451" s="155">
        <f t="shared" si="146"/>
        <v>185983.55843305713</v>
      </c>
      <c r="Y451" s="155">
        <f t="shared" si="146"/>
        <v>187121.60670337503</v>
      </c>
      <c r="Z451" s="155">
        <f t="shared" si="146"/>
        <v>186205.83059382418</v>
      </c>
      <c r="AA451" s="155">
        <f t="shared" si="146"/>
        <v>187134.92149333781</v>
      </c>
      <c r="AB451" s="155">
        <f t="shared" si="146"/>
        <v>187340.37622867292</v>
      </c>
      <c r="AC451" s="155">
        <f t="shared" si="146"/>
        <v>187573.99836980304</v>
      </c>
      <c r="AD451" s="155">
        <f t="shared" si="146"/>
        <v>184487.63647987533</v>
      </c>
      <c r="AE451" s="155">
        <f t="shared" si="146"/>
        <v>184333.89371367733</v>
      </c>
      <c r="AF451" s="155">
        <f t="shared" si="146"/>
        <v>184155.03400418643</v>
      </c>
      <c r="AG451" s="155">
        <f t="shared" si="146"/>
        <v>185642.47224355605</v>
      </c>
      <c r="AH451" s="156"/>
      <c r="AN451" s="155">
        <f>+AN101+AN317+AN406+AN429+AN448+AN313+AN290+AN193+AN89+AN77</f>
        <v>183873.01299383899</v>
      </c>
    </row>
    <row r="452" spans="2:40" s="7" customFormat="1" ht="15.75" thickTop="1" x14ac:dyDescent="0.25">
      <c r="D452" s="127"/>
      <c r="E452" s="127"/>
      <c r="F452" s="127"/>
      <c r="G452" s="128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>
        <v>-1347.769999999553</v>
      </c>
      <c r="R452" s="150">
        <v>-1379.2099999999627</v>
      </c>
      <c r="S452" s="150">
        <v>-1379.2099999999627</v>
      </c>
      <c r="T452" s="109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  <c r="AF452" s="146"/>
      <c r="AG452" s="146"/>
      <c r="AH452" s="146"/>
      <c r="AN452" s="146"/>
    </row>
    <row r="453" spans="2:40" s="7" customFormat="1" outlineLevel="1" x14ac:dyDescent="0.25">
      <c r="D453" s="157"/>
      <c r="E453" s="157"/>
      <c r="F453" s="157"/>
      <c r="G453" s="158"/>
      <c r="H453" s="159">
        <v>0</v>
      </c>
      <c r="I453" s="159">
        <v>0</v>
      </c>
      <c r="J453" s="159">
        <v>0</v>
      </c>
      <c r="K453" s="159">
        <v>0</v>
      </c>
      <c r="L453" s="159">
        <v>0</v>
      </c>
      <c r="M453" s="159">
        <v>0</v>
      </c>
      <c r="N453" s="159">
        <v>0</v>
      </c>
      <c r="O453" s="159">
        <v>0</v>
      </c>
      <c r="P453" s="159">
        <v>0</v>
      </c>
      <c r="Q453" s="129">
        <v>0</v>
      </c>
      <c r="R453" s="129">
        <v>0</v>
      </c>
      <c r="S453" s="129">
        <v>0</v>
      </c>
      <c r="T453" s="109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  <c r="AF453" s="146"/>
      <c r="AG453" s="146"/>
      <c r="AH453" s="146"/>
      <c r="AN453" s="146"/>
    </row>
    <row r="454" spans="2:40" outlineLevel="1" x14ac:dyDescent="0.25">
      <c r="D454" s="160"/>
      <c r="E454" s="160"/>
      <c r="F454" s="160"/>
      <c r="G454" s="161"/>
      <c r="H454" s="159">
        <v>0</v>
      </c>
      <c r="I454" s="159">
        <v>0</v>
      </c>
      <c r="J454" s="159">
        <v>0</v>
      </c>
      <c r="K454" s="159">
        <v>0</v>
      </c>
      <c r="L454" s="159">
        <v>0</v>
      </c>
      <c r="M454" s="159">
        <v>0</v>
      </c>
      <c r="N454" s="159">
        <v>0</v>
      </c>
      <c r="O454" s="159">
        <v>0</v>
      </c>
      <c r="P454" s="159">
        <v>0</v>
      </c>
      <c r="Q454" s="129">
        <v>0</v>
      </c>
      <c r="R454" s="129">
        <v>0</v>
      </c>
      <c r="S454" s="129">
        <v>0</v>
      </c>
      <c r="U454" s="105"/>
      <c r="V454" s="105"/>
      <c r="W454" s="105"/>
      <c r="X454" s="105"/>
      <c r="Y454" s="105"/>
      <c r="Z454" s="105"/>
      <c r="AA454" s="105"/>
      <c r="AB454" s="105"/>
      <c r="AC454" s="105"/>
      <c r="AD454" s="105"/>
      <c r="AE454" s="105"/>
      <c r="AF454" s="105"/>
      <c r="AG454" s="105"/>
      <c r="AH454" s="105"/>
    </row>
    <row r="455" spans="2:40" outlineLevel="1" x14ac:dyDescent="0.25">
      <c r="D455" s="160"/>
      <c r="E455" s="160"/>
      <c r="F455" s="160"/>
      <c r="G455" s="161"/>
      <c r="H455" s="159">
        <v>0</v>
      </c>
      <c r="I455" s="159">
        <v>0</v>
      </c>
      <c r="J455" s="159">
        <v>0</v>
      </c>
      <c r="K455" s="159">
        <v>0</v>
      </c>
      <c r="L455" s="159">
        <v>0</v>
      </c>
      <c r="M455" s="159">
        <v>0</v>
      </c>
      <c r="N455" s="159">
        <v>0</v>
      </c>
      <c r="O455" s="159">
        <v>0</v>
      </c>
      <c r="P455" s="159">
        <v>0</v>
      </c>
      <c r="Q455" s="129">
        <v>0</v>
      </c>
      <c r="R455" s="129">
        <v>0</v>
      </c>
      <c r="S455" s="129">
        <v>0</v>
      </c>
      <c r="U455" s="105"/>
      <c r="V455" s="105"/>
      <c r="W455" s="105"/>
      <c r="X455" s="105"/>
      <c r="Y455" s="105"/>
      <c r="Z455" s="105"/>
      <c r="AA455" s="105"/>
      <c r="AB455" s="105"/>
      <c r="AC455" s="105"/>
      <c r="AD455" s="105"/>
      <c r="AE455" s="105"/>
      <c r="AF455" s="105"/>
      <c r="AG455" s="105"/>
      <c r="AH455" s="105"/>
    </row>
    <row r="456" spans="2:40" outlineLevel="1" x14ac:dyDescent="0.25">
      <c r="D456" s="160"/>
      <c r="E456" s="160"/>
      <c r="F456" s="160"/>
      <c r="G456" s="161"/>
      <c r="H456" s="159">
        <v>0</v>
      </c>
      <c r="I456" s="159">
        <v>0</v>
      </c>
      <c r="J456" s="159">
        <v>0</v>
      </c>
      <c r="K456" s="159">
        <v>0</v>
      </c>
      <c r="L456" s="159">
        <v>0</v>
      </c>
      <c r="M456" s="159">
        <v>0</v>
      </c>
      <c r="N456" s="159">
        <v>0</v>
      </c>
      <c r="O456" s="159">
        <v>0</v>
      </c>
      <c r="P456" s="159">
        <v>0</v>
      </c>
      <c r="Q456" s="129">
        <v>0</v>
      </c>
      <c r="R456" s="129">
        <v>0</v>
      </c>
      <c r="S456" s="129">
        <v>0</v>
      </c>
      <c r="U456" s="105"/>
      <c r="V456" s="105"/>
      <c r="W456" s="105"/>
      <c r="X456" s="105"/>
      <c r="Y456" s="105"/>
      <c r="Z456" s="105"/>
      <c r="AA456" s="105"/>
      <c r="AB456" s="105"/>
      <c r="AC456" s="105"/>
      <c r="AD456" s="105"/>
      <c r="AE456" s="105"/>
      <c r="AF456" s="105"/>
      <c r="AG456" s="105"/>
      <c r="AH456" s="105"/>
    </row>
    <row r="457" spans="2:40" outlineLevel="1" x14ac:dyDescent="0.25">
      <c r="D457" s="160"/>
      <c r="E457" s="160"/>
      <c r="F457" s="160"/>
      <c r="G457" s="161"/>
      <c r="H457" s="159">
        <v>0</v>
      </c>
      <c r="I457" s="159">
        <v>0</v>
      </c>
      <c r="J457" s="159">
        <v>0</v>
      </c>
      <c r="K457" s="159">
        <v>0</v>
      </c>
      <c r="L457" s="159">
        <v>0</v>
      </c>
      <c r="M457" s="159">
        <v>0</v>
      </c>
      <c r="N457" s="159">
        <v>0</v>
      </c>
      <c r="O457" s="159">
        <v>0</v>
      </c>
      <c r="P457" s="159">
        <v>0</v>
      </c>
      <c r="Q457" s="129">
        <v>0</v>
      </c>
      <c r="R457" s="129">
        <v>0</v>
      </c>
      <c r="S457" s="129">
        <v>0</v>
      </c>
      <c r="U457" s="105"/>
      <c r="V457" s="105"/>
      <c r="W457" s="105"/>
      <c r="X457" s="105"/>
      <c r="Y457" s="105"/>
      <c r="Z457" s="105"/>
      <c r="AA457" s="105"/>
      <c r="AB457" s="105"/>
      <c r="AC457" s="105"/>
      <c r="AD457" s="105"/>
      <c r="AE457" s="105"/>
      <c r="AF457" s="105"/>
      <c r="AG457" s="105"/>
      <c r="AH457" s="105"/>
    </row>
    <row r="458" spans="2:40" outlineLevel="1" x14ac:dyDescent="0.25">
      <c r="D458" s="160"/>
      <c r="E458" s="160"/>
      <c r="F458" s="160"/>
      <c r="G458" s="161"/>
      <c r="H458" s="159">
        <v>0</v>
      </c>
      <c r="I458" s="159">
        <v>0</v>
      </c>
      <c r="J458" s="159">
        <v>0</v>
      </c>
      <c r="K458" s="159">
        <v>0</v>
      </c>
      <c r="L458" s="159">
        <v>0</v>
      </c>
      <c r="M458" s="159">
        <v>0</v>
      </c>
      <c r="N458" s="159">
        <v>0</v>
      </c>
      <c r="O458" s="159">
        <v>0</v>
      </c>
      <c r="P458" s="159">
        <v>0</v>
      </c>
      <c r="Q458" s="129">
        <v>0</v>
      </c>
      <c r="R458" s="129">
        <v>0</v>
      </c>
      <c r="S458" s="129">
        <v>0</v>
      </c>
      <c r="U458" s="105"/>
      <c r="V458" s="105"/>
      <c r="W458" s="105"/>
      <c r="X458" s="105"/>
      <c r="Y458" s="105"/>
      <c r="Z458" s="105"/>
      <c r="AA458" s="105"/>
      <c r="AB458" s="105"/>
      <c r="AC458" s="105"/>
      <c r="AD458" s="105"/>
      <c r="AE458" s="105"/>
      <c r="AF458" s="105"/>
      <c r="AG458" s="105"/>
      <c r="AH458" s="105"/>
    </row>
    <row r="459" spans="2:40" outlineLevel="1" x14ac:dyDescent="0.25">
      <c r="D459" s="160"/>
      <c r="E459" s="160"/>
      <c r="F459" s="160"/>
      <c r="G459" s="161"/>
      <c r="H459" s="159">
        <v>0</v>
      </c>
      <c r="I459" s="159">
        <v>0</v>
      </c>
      <c r="J459" s="159">
        <v>0</v>
      </c>
      <c r="K459" s="159">
        <v>0</v>
      </c>
      <c r="L459" s="159">
        <v>0</v>
      </c>
      <c r="M459" s="159">
        <v>0</v>
      </c>
      <c r="N459" s="159">
        <v>0</v>
      </c>
      <c r="O459" s="159">
        <v>0</v>
      </c>
      <c r="P459" s="159">
        <v>0</v>
      </c>
      <c r="Q459" s="129">
        <v>0</v>
      </c>
      <c r="R459" s="129">
        <v>0</v>
      </c>
      <c r="S459" s="129">
        <v>0</v>
      </c>
      <c r="U459" s="105"/>
      <c r="V459" s="105"/>
      <c r="W459" s="105"/>
      <c r="X459" s="105"/>
      <c r="Y459" s="105"/>
      <c r="Z459" s="105"/>
      <c r="AA459" s="105"/>
      <c r="AB459" s="105"/>
      <c r="AC459" s="105"/>
      <c r="AD459" s="105"/>
      <c r="AE459" s="105"/>
      <c r="AF459" s="105"/>
      <c r="AG459" s="105"/>
      <c r="AH459" s="105"/>
    </row>
    <row r="460" spans="2:40" outlineLevel="1" x14ac:dyDescent="0.25">
      <c r="D460" s="160"/>
      <c r="E460" s="160"/>
      <c r="F460" s="160"/>
      <c r="G460" s="161"/>
      <c r="H460" s="159">
        <v>0</v>
      </c>
      <c r="I460" s="159">
        <v>0</v>
      </c>
      <c r="J460" s="159">
        <v>0</v>
      </c>
      <c r="K460" s="159">
        <v>0</v>
      </c>
      <c r="L460" s="159">
        <v>0</v>
      </c>
      <c r="M460" s="159">
        <v>0</v>
      </c>
      <c r="N460" s="159">
        <v>0</v>
      </c>
      <c r="O460" s="159">
        <v>0</v>
      </c>
      <c r="P460" s="159">
        <v>0</v>
      </c>
      <c r="Q460" s="129">
        <v>0</v>
      </c>
      <c r="R460" s="129">
        <v>0</v>
      </c>
      <c r="S460" s="129">
        <v>0</v>
      </c>
      <c r="U460" s="105"/>
      <c r="V460" s="105"/>
      <c r="W460" s="105"/>
      <c r="X460" s="105"/>
      <c r="Y460" s="105"/>
      <c r="Z460" s="105"/>
      <c r="AA460" s="105"/>
      <c r="AB460" s="105"/>
      <c r="AC460" s="105"/>
      <c r="AD460" s="105"/>
      <c r="AE460" s="105"/>
      <c r="AF460" s="105"/>
      <c r="AG460" s="105"/>
      <c r="AH460" s="105"/>
    </row>
    <row r="461" spans="2:40" outlineLevel="1" x14ac:dyDescent="0.25">
      <c r="D461" s="160"/>
      <c r="E461" s="160"/>
      <c r="F461" s="160"/>
      <c r="G461" s="161"/>
      <c r="H461" s="159">
        <v>0</v>
      </c>
      <c r="I461" s="159">
        <v>0</v>
      </c>
      <c r="J461" s="159">
        <v>0</v>
      </c>
      <c r="K461" s="159">
        <v>0</v>
      </c>
      <c r="L461" s="159">
        <v>0</v>
      </c>
      <c r="M461" s="159">
        <v>0</v>
      </c>
      <c r="N461" s="159">
        <v>0</v>
      </c>
      <c r="O461" s="159">
        <v>0</v>
      </c>
      <c r="P461" s="159">
        <v>0</v>
      </c>
      <c r="Q461" s="129">
        <v>0</v>
      </c>
      <c r="R461" s="129">
        <v>0</v>
      </c>
      <c r="S461" s="129">
        <v>0</v>
      </c>
      <c r="U461" s="105"/>
      <c r="V461" s="105"/>
      <c r="W461" s="105"/>
      <c r="X461" s="105"/>
      <c r="Y461" s="105"/>
      <c r="Z461" s="105"/>
      <c r="AA461" s="105"/>
      <c r="AB461" s="105"/>
      <c r="AC461" s="105"/>
      <c r="AD461" s="105"/>
      <c r="AE461" s="105"/>
      <c r="AF461" s="105"/>
      <c r="AG461" s="105"/>
      <c r="AH461" s="105"/>
    </row>
    <row r="462" spans="2:40" outlineLevel="1" x14ac:dyDescent="0.25">
      <c r="D462" s="160"/>
      <c r="E462" s="160"/>
      <c r="F462" s="160"/>
      <c r="G462" s="161"/>
      <c r="H462" s="159">
        <v>0</v>
      </c>
      <c r="I462" s="159">
        <v>0</v>
      </c>
      <c r="J462" s="159">
        <v>0</v>
      </c>
      <c r="K462" s="159">
        <v>0</v>
      </c>
      <c r="L462" s="159">
        <v>0</v>
      </c>
      <c r="M462" s="159">
        <v>0</v>
      </c>
      <c r="N462" s="159">
        <v>0</v>
      </c>
      <c r="O462" s="159">
        <v>0</v>
      </c>
      <c r="P462" s="159">
        <v>0</v>
      </c>
      <c r="Q462" s="129">
        <v>0</v>
      </c>
      <c r="R462" s="129">
        <v>0</v>
      </c>
      <c r="S462" s="129">
        <v>0</v>
      </c>
      <c r="U462" s="105"/>
      <c r="V462" s="105"/>
      <c r="W462" s="105"/>
      <c r="X462" s="105"/>
      <c r="Y462" s="105"/>
      <c r="Z462" s="105"/>
      <c r="AA462" s="105"/>
      <c r="AB462" s="105"/>
      <c r="AC462" s="105"/>
      <c r="AD462" s="105"/>
      <c r="AE462" s="105"/>
      <c r="AF462" s="105"/>
      <c r="AG462" s="105"/>
      <c r="AH462" s="105"/>
    </row>
    <row r="463" spans="2:40" outlineLevel="1" x14ac:dyDescent="0.25">
      <c r="D463" s="160"/>
      <c r="E463" s="160"/>
      <c r="F463" s="160"/>
      <c r="G463" s="161"/>
      <c r="H463" s="159">
        <v>0</v>
      </c>
      <c r="I463" s="159">
        <v>0</v>
      </c>
      <c r="J463" s="159">
        <v>0</v>
      </c>
      <c r="K463" s="159">
        <v>0</v>
      </c>
      <c r="L463" s="159">
        <v>0</v>
      </c>
      <c r="M463" s="159">
        <v>0</v>
      </c>
      <c r="N463" s="159">
        <v>0</v>
      </c>
      <c r="O463" s="159">
        <v>0</v>
      </c>
      <c r="P463" s="159">
        <v>0</v>
      </c>
      <c r="Q463" s="129">
        <v>0</v>
      </c>
      <c r="R463" s="129">
        <v>0</v>
      </c>
      <c r="S463" s="129">
        <v>0</v>
      </c>
      <c r="U463" s="105"/>
      <c r="V463" s="105"/>
      <c r="W463" s="105"/>
      <c r="X463" s="105"/>
      <c r="Y463" s="105"/>
      <c r="Z463" s="105"/>
      <c r="AA463" s="105"/>
      <c r="AB463" s="105"/>
      <c r="AC463" s="105"/>
      <c r="AD463" s="105"/>
      <c r="AE463" s="105"/>
      <c r="AF463" s="105"/>
      <c r="AG463" s="105"/>
      <c r="AH463" s="105"/>
    </row>
    <row r="464" spans="2:40" outlineLevel="1" x14ac:dyDescent="0.25">
      <c r="D464" s="160"/>
      <c r="E464" s="160"/>
      <c r="F464" s="160"/>
      <c r="G464" s="161"/>
      <c r="H464" s="159">
        <v>0</v>
      </c>
      <c r="I464" s="159">
        <v>0</v>
      </c>
      <c r="J464" s="159">
        <v>0</v>
      </c>
      <c r="K464" s="159">
        <v>0</v>
      </c>
      <c r="L464" s="159">
        <v>0</v>
      </c>
      <c r="M464" s="159">
        <v>0</v>
      </c>
      <c r="N464" s="159">
        <v>0</v>
      </c>
      <c r="O464" s="159">
        <v>0</v>
      </c>
      <c r="P464" s="159">
        <v>0</v>
      </c>
      <c r="Q464" s="129">
        <v>0</v>
      </c>
      <c r="R464" s="129">
        <v>0</v>
      </c>
      <c r="S464" s="129">
        <v>0</v>
      </c>
      <c r="U464" s="105"/>
      <c r="V464" s="105"/>
      <c r="W464" s="105"/>
      <c r="X464" s="105"/>
      <c r="Y464" s="105"/>
      <c r="Z464" s="105"/>
      <c r="AA464" s="105"/>
      <c r="AB464" s="105"/>
      <c r="AC464" s="105"/>
      <c r="AD464" s="105"/>
      <c r="AE464" s="105"/>
      <c r="AF464" s="105"/>
      <c r="AG464" s="105"/>
      <c r="AH464" s="105"/>
    </row>
    <row r="465" spans="1:34" outlineLevel="1" x14ac:dyDescent="0.25">
      <c r="D465" s="160"/>
      <c r="E465" s="160"/>
      <c r="F465" s="160"/>
      <c r="G465" s="161"/>
      <c r="H465" s="162">
        <f>SUM(H453:H464)</f>
        <v>0</v>
      </c>
      <c r="I465" s="162">
        <f t="shared" ref="I465:S465" si="147">SUM(I453:I464)</f>
        <v>0</v>
      </c>
      <c r="J465" s="162">
        <f t="shared" si="147"/>
        <v>0</v>
      </c>
      <c r="K465" s="162">
        <f t="shared" si="147"/>
        <v>0</v>
      </c>
      <c r="L465" s="162">
        <f t="shared" si="147"/>
        <v>0</v>
      </c>
      <c r="M465" s="162">
        <f t="shared" si="147"/>
        <v>0</v>
      </c>
      <c r="N465" s="162">
        <f t="shared" si="147"/>
        <v>0</v>
      </c>
      <c r="O465" s="162">
        <f t="shared" si="147"/>
        <v>0</v>
      </c>
      <c r="P465" s="162">
        <f t="shared" si="147"/>
        <v>0</v>
      </c>
      <c r="Q465" s="162">
        <f t="shared" si="147"/>
        <v>0</v>
      </c>
      <c r="R465" s="162">
        <f t="shared" si="147"/>
        <v>0</v>
      </c>
      <c r="S465" s="162">
        <f t="shared" si="147"/>
        <v>0</v>
      </c>
      <c r="U465" s="105"/>
      <c r="V465" s="105"/>
      <c r="W465" s="105"/>
      <c r="X465" s="105"/>
      <c r="Y465" s="105"/>
      <c r="Z465" s="105"/>
      <c r="AA465" s="105"/>
      <c r="AB465" s="105"/>
      <c r="AC465" s="105"/>
      <c r="AD465" s="105"/>
      <c r="AE465" s="105"/>
      <c r="AF465" s="105"/>
      <c r="AG465" s="105"/>
      <c r="AH465" s="105"/>
    </row>
    <row r="466" spans="1:34" x14ac:dyDescent="0.25">
      <c r="D466" s="160"/>
      <c r="E466" s="160"/>
      <c r="F466" s="160"/>
      <c r="G466" s="161"/>
      <c r="H466" s="148">
        <f>+H451-H465</f>
        <v>4572249.0250000004</v>
      </c>
      <c r="I466" s="148">
        <f t="shared" ref="I466:S466" si="148">+I451-I465</f>
        <v>4538588.8750000009</v>
      </c>
      <c r="J466" s="148">
        <f>+J451-J465</f>
        <v>4575916.5250000004</v>
      </c>
      <c r="K466" s="148">
        <f t="shared" si="148"/>
        <v>4583565.9250000007</v>
      </c>
      <c r="L466" s="148">
        <f t="shared" si="148"/>
        <v>4632221.3399999989</v>
      </c>
      <c r="M466" s="148">
        <f t="shared" si="148"/>
        <v>4621759.540000001</v>
      </c>
      <c r="N466" s="148">
        <f t="shared" si="148"/>
        <v>4648802.1250000009</v>
      </c>
      <c r="O466" s="148">
        <f t="shared" si="148"/>
        <v>4699457.3250000002</v>
      </c>
      <c r="P466" s="148">
        <f t="shared" si="148"/>
        <v>4661480.5350000001</v>
      </c>
      <c r="Q466" s="148">
        <f t="shared" si="148"/>
        <v>4595283.1749999998</v>
      </c>
      <c r="R466" s="148">
        <f t="shared" si="148"/>
        <v>4514839.54</v>
      </c>
      <c r="S466" s="148">
        <f t="shared" si="148"/>
        <v>4444204.17</v>
      </c>
      <c r="U466" s="105"/>
      <c r="V466" s="105"/>
      <c r="W466" s="105"/>
      <c r="X466" s="105"/>
      <c r="Y466" s="105"/>
      <c r="Z466" s="105"/>
      <c r="AA466" s="105"/>
      <c r="AB466" s="105"/>
      <c r="AC466" s="105"/>
      <c r="AD466" s="105"/>
      <c r="AE466" s="105"/>
      <c r="AF466" s="105"/>
      <c r="AG466" s="105"/>
      <c r="AH466" s="105"/>
    </row>
    <row r="467" spans="1:34" x14ac:dyDescent="0.25">
      <c r="D467" s="160"/>
      <c r="E467" s="160"/>
      <c r="F467" s="160"/>
      <c r="G467" s="161"/>
      <c r="H467" s="148"/>
      <c r="I467" s="148"/>
      <c r="J467" s="148"/>
      <c r="K467" s="148"/>
      <c r="L467" s="148"/>
      <c r="M467" s="148"/>
      <c r="N467" s="148"/>
      <c r="O467" s="148"/>
      <c r="P467" s="148"/>
      <c r="Q467" s="148"/>
      <c r="R467" s="153"/>
      <c r="S467" s="153"/>
      <c r="U467" s="105"/>
      <c r="V467" s="105"/>
      <c r="W467" s="105"/>
      <c r="X467" s="105"/>
      <c r="Y467" s="105"/>
      <c r="Z467" s="105"/>
      <c r="AA467" s="105"/>
      <c r="AB467" s="105"/>
      <c r="AC467" s="105"/>
      <c r="AD467" s="105"/>
      <c r="AE467" s="105"/>
      <c r="AF467" s="105"/>
      <c r="AG467" s="105"/>
      <c r="AH467" s="105"/>
    </row>
    <row r="468" spans="1:34" x14ac:dyDescent="0.25">
      <c r="D468" s="163"/>
      <c r="E468" s="163"/>
      <c r="F468" s="163"/>
      <c r="G468" s="164"/>
      <c r="H468" s="165">
        <f>+H466/SUM($H$466:$S$466)</f>
        <v>8.2998447452648366E-2</v>
      </c>
      <c r="I468" s="165">
        <f t="shared" ref="I468:S468" si="149">+I466/SUM($H$466:$S$466)</f>
        <v>8.2387426448379417E-2</v>
      </c>
      <c r="J468" s="165">
        <f t="shared" si="149"/>
        <v>8.3065022305498282E-2</v>
      </c>
      <c r="K468" s="165">
        <f t="shared" si="149"/>
        <v>8.3203879205127521E-2</v>
      </c>
      <c r="L468" s="165">
        <f t="shared" si="149"/>
        <v>8.4087104043294378E-2</v>
      </c>
      <c r="M468" s="165">
        <f t="shared" si="149"/>
        <v>8.3897194623922811E-2</v>
      </c>
      <c r="N468" s="165">
        <f t="shared" si="149"/>
        <v>8.4388089270700337E-2</v>
      </c>
      <c r="O468" s="165">
        <f t="shared" si="149"/>
        <v>8.5307615510941223E-2</v>
      </c>
      <c r="P468" s="165">
        <f t="shared" si="149"/>
        <v>8.4618236041012804E-2</v>
      </c>
      <c r="Q468" s="165">
        <f t="shared" si="149"/>
        <v>8.3416578372013883E-2</v>
      </c>
      <c r="R468" s="165">
        <f t="shared" si="149"/>
        <v>8.1956313024273447E-2</v>
      </c>
      <c r="S468" s="165">
        <f t="shared" si="149"/>
        <v>8.067409370218756E-2</v>
      </c>
    </row>
    <row r="469" spans="1:34" outlineLevel="1" x14ac:dyDescent="0.25">
      <c r="B469" s="121" t="s">
        <v>849</v>
      </c>
      <c r="D469" s="163"/>
      <c r="E469" s="163"/>
      <c r="F469" s="163"/>
      <c r="G469" s="164"/>
      <c r="H469" s="148"/>
      <c r="I469" s="148"/>
      <c r="J469" s="148"/>
      <c r="K469" s="148"/>
      <c r="L469" s="148"/>
      <c r="M469" s="148"/>
      <c r="N469" s="148"/>
      <c r="O469" s="148"/>
      <c r="P469" s="148"/>
      <c r="Q469" s="148"/>
      <c r="R469" s="153"/>
      <c r="S469" s="153"/>
    </row>
    <row r="470" spans="1:34" outlineLevel="1" x14ac:dyDescent="0.25">
      <c r="A470" s="103" t="str">
        <f t="shared" ref="A470" si="150">+$A$4&amp;$A$9&amp;B470</f>
        <v>MURREYSRESIDENTIALRECYCLECR</v>
      </c>
      <c r="B470" s="103" t="s">
        <v>850</v>
      </c>
      <c r="C470" s="103" t="s">
        <v>851</v>
      </c>
      <c r="D470" s="127">
        <v>2.0699999999999998</v>
      </c>
      <c r="E470" s="127">
        <v>2.0699999999999998</v>
      </c>
      <c r="F470" s="127"/>
      <c r="G470" s="128"/>
      <c r="H470" s="129">
        <v>84147.205000000031</v>
      </c>
      <c r="I470" s="129">
        <v>107302.285</v>
      </c>
      <c r="J470" s="129">
        <v>154099.23499999996</v>
      </c>
      <c r="K470" s="129">
        <v>178613.34000000003</v>
      </c>
      <c r="L470" s="129">
        <v>179540.05500000002</v>
      </c>
      <c r="M470" s="129">
        <v>180091.18</v>
      </c>
      <c r="N470" s="129">
        <v>180904.41500000001</v>
      </c>
      <c r="O470" s="129">
        <v>181039.11000000002</v>
      </c>
      <c r="P470" s="129">
        <v>181279.52500000005</v>
      </c>
      <c r="Q470" s="129">
        <v>84155.93</v>
      </c>
      <c r="R470" s="129">
        <v>84166.935000000012</v>
      </c>
      <c r="S470" s="129">
        <v>84103.804999999993</v>
      </c>
      <c r="T470" s="103"/>
      <c r="U470" s="143">
        <f>+IFERROR(H470/$D470,0)</f>
        <v>40650.823671497601</v>
      </c>
      <c r="V470" s="143">
        <f>+IFERROR(I470/$E470,0)</f>
        <v>51836.852657004834</v>
      </c>
      <c r="W470" s="143">
        <f>+IFERROR(J470/$D470,0)</f>
        <v>74444.074879227031</v>
      </c>
      <c r="X470" s="143">
        <f t="shared" ref="X470:AB473" si="151">+IFERROR(K470/$D470,0)</f>
        <v>86286.637681159438</v>
      </c>
      <c r="Y470" s="143">
        <f t="shared" si="151"/>
        <v>86734.326086956542</v>
      </c>
      <c r="Z470" s="143">
        <f t="shared" si="151"/>
        <v>87000.570048309179</v>
      </c>
      <c r="AA470" s="143">
        <f t="shared" si="151"/>
        <v>87393.437198067637</v>
      </c>
      <c r="AB470" s="143">
        <f t="shared" si="151"/>
        <v>87458.50724637683</v>
      </c>
      <c r="AC470" s="143">
        <f>+IFERROR(P470/$E470,0)</f>
        <v>87574.649758454136</v>
      </c>
      <c r="AD470" s="143">
        <f t="shared" ref="AD470:AF473" si="152">+IFERROR(Q470/$E470,0)</f>
        <v>40655.038647342997</v>
      </c>
      <c r="AE470" s="105">
        <f t="shared" si="152"/>
        <v>40660.355072463775</v>
      </c>
      <c r="AF470" s="105">
        <f t="shared" si="152"/>
        <v>40629.857487922702</v>
      </c>
      <c r="AG470" s="105"/>
      <c r="AH470" s="105"/>
    </row>
    <row r="471" spans="1:34" outlineLevel="1" x14ac:dyDescent="0.25">
      <c r="A471" s="103" t="str">
        <f>+$A$4&amp;$A$235&amp;B471</f>
        <v>MURREYSMULTI-FAMILYMRECYCRCANS</v>
      </c>
      <c r="B471" s="103" t="s">
        <v>852</v>
      </c>
      <c r="C471" s="103" t="s">
        <v>851</v>
      </c>
      <c r="D471" s="127">
        <v>2.0699999999999998</v>
      </c>
      <c r="E471" s="127">
        <v>2.0699999999999998</v>
      </c>
      <c r="F471" s="127"/>
      <c r="G471" s="128"/>
      <c r="H471" s="129">
        <v>2835.9449999999997</v>
      </c>
      <c r="I471" s="129">
        <v>2847.83</v>
      </c>
      <c r="J471" s="129">
        <v>6004.68</v>
      </c>
      <c r="K471" s="129">
        <v>6054.98</v>
      </c>
      <c r="L471" s="129">
        <v>6062.7599999999993</v>
      </c>
      <c r="M471" s="129">
        <v>5897.7599999999993</v>
      </c>
      <c r="N471" s="129">
        <v>5909.6399999999994</v>
      </c>
      <c r="O471" s="129">
        <v>5903.7</v>
      </c>
      <c r="P471" s="129">
        <v>5900.4</v>
      </c>
      <c r="Q471" s="129">
        <v>2845.64</v>
      </c>
      <c r="R471" s="129">
        <v>2843.13</v>
      </c>
      <c r="S471" s="129">
        <v>2825.6350000000002</v>
      </c>
      <c r="U471" s="143">
        <f t="shared" ref="U471:U473" si="153">+IFERROR(H471/$D471,0)</f>
        <v>1370.0217391304348</v>
      </c>
      <c r="V471" s="143">
        <f t="shared" ref="V471:V473" si="154">+IFERROR(I471/$E471,0)</f>
        <v>1375.7632850241546</v>
      </c>
      <c r="W471" s="143">
        <f>+IFERROR(J471/$D471,0)</f>
        <v>2900.811594202899</v>
      </c>
      <c r="X471" s="143">
        <f t="shared" si="151"/>
        <v>2925.1111111111113</v>
      </c>
      <c r="Y471" s="143">
        <f t="shared" si="151"/>
        <v>2928.869565217391</v>
      </c>
      <c r="Z471" s="143">
        <f t="shared" si="151"/>
        <v>2849.159420289855</v>
      </c>
      <c r="AA471" s="143">
        <f t="shared" si="151"/>
        <v>2854.8985507246375</v>
      </c>
      <c r="AB471" s="143">
        <f t="shared" si="151"/>
        <v>2852.0289855072465</v>
      </c>
      <c r="AC471" s="143">
        <f>+IFERROR(P471/$E471,0)</f>
        <v>2850.4347826086955</v>
      </c>
      <c r="AD471" s="143">
        <f t="shared" si="152"/>
        <v>1374.7053140096618</v>
      </c>
      <c r="AE471" s="105">
        <f t="shared" si="152"/>
        <v>1373.4927536231885</v>
      </c>
      <c r="AF471" s="105">
        <f t="shared" si="152"/>
        <v>1365.0410628019326</v>
      </c>
      <c r="AG471" s="105"/>
      <c r="AH471" s="105"/>
    </row>
    <row r="472" spans="1:34" outlineLevel="1" x14ac:dyDescent="0.25">
      <c r="A472" s="103" t="str">
        <f>+$A$4&amp;$A$235&amp;B472</f>
        <v>MURREYSMULTI-FAMILYMRECYCRCONT</v>
      </c>
      <c r="B472" s="103" t="s">
        <v>853</v>
      </c>
      <c r="C472" s="103" t="s">
        <v>851</v>
      </c>
      <c r="D472" s="127">
        <v>3</v>
      </c>
      <c r="E472" s="127">
        <v>3</v>
      </c>
      <c r="F472" s="127"/>
      <c r="G472" s="128"/>
      <c r="H472" s="129">
        <v>4024.3499999999995</v>
      </c>
      <c r="I472" s="129">
        <v>4019.25</v>
      </c>
      <c r="J472" s="129">
        <v>9559.85</v>
      </c>
      <c r="K472" s="129">
        <v>9545.59</v>
      </c>
      <c r="L472" s="129">
        <v>9672.3799999999992</v>
      </c>
      <c r="M472" s="129">
        <v>9645.119999999999</v>
      </c>
      <c r="N472" s="129">
        <v>9625.8499999999985</v>
      </c>
      <c r="O472" s="129">
        <v>9695.42</v>
      </c>
      <c r="P472" s="129">
        <v>9640.7999999999993</v>
      </c>
      <c r="Q472" s="129">
        <v>3676.51</v>
      </c>
      <c r="R472" s="129">
        <v>3723.51</v>
      </c>
      <c r="S472" s="129">
        <v>3970.17</v>
      </c>
      <c r="U472" s="143">
        <f t="shared" si="153"/>
        <v>1341.4499999999998</v>
      </c>
      <c r="V472" s="143">
        <f t="shared" si="154"/>
        <v>1339.75</v>
      </c>
      <c r="W472" s="143">
        <f>+IFERROR(J472/$D472,0)</f>
        <v>3186.6166666666668</v>
      </c>
      <c r="X472" s="143">
        <f t="shared" si="151"/>
        <v>3181.8633333333332</v>
      </c>
      <c r="Y472" s="143">
        <f t="shared" si="151"/>
        <v>3224.1266666666666</v>
      </c>
      <c r="Z472" s="143">
        <f t="shared" si="151"/>
        <v>3215.0399999999995</v>
      </c>
      <c r="AA472" s="143">
        <f t="shared" si="151"/>
        <v>3208.6166666666663</v>
      </c>
      <c r="AB472" s="143">
        <f t="shared" si="151"/>
        <v>3231.8066666666668</v>
      </c>
      <c r="AC472" s="143">
        <f>+IFERROR(P472/$E472,0)</f>
        <v>3213.6</v>
      </c>
      <c r="AD472" s="143">
        <f t="shared" si="152"/>
        <v>1225.5033333333333</v>
      </c>
      <c r="AE472" s="105">
        <f t="shared" si="152"/>
        <v>1241.17</v>
      </c>
      <c r="AF472" s="105">
        <f t="shared" si="152"/>
        <v>1323.39</v>
      </c>
      <c r="AG472" s="105"/>
      <c r="AH472" s="105"/>
    </row>
    <row r="473" spans="1:34" outlineLevel="1" x14ac:dyDescent="0.25">
      <c r="A473" s="103" t="str">
        <f>+$A$4&amp;$A$235&amp;B473</f>
        <v>MURREYSMULTI-FAMILYMRECYSTATION</v>
      </c>
      <c r="B473" s="103" t="s">
        <v>625</v>
      </c>
      <c r="C473" s="103" t="s">
        <v>626</v>
      </c>
      <c r="D473" s="127">
        <v>4.68</v>
      </c>
      <c r="E473" s="127">
        <v>4.68</v>
      </c>
      <c r="F473" s="127"/>
      <c r="G473" s="128"/>
      <c r="H473" s="129">
        <v>1379.21</v>
      </c>
      <c r="I473" s="129">
        <v>1379.21</v>
      </c>
      <c r="J473" s="129">
        <v>3319.81</v>
      </c>
      <c r="K473" s="129">
        <v>3308.45</v>
      </c>
      <c r="L473" s="129">
        <v>3304.22</v>
      </c>
      <c r="M473" s="129">
        <v>3302.7999999999997</v>
      </c>
      <c r="N473" s="129">
        <v>3302.7999999999997</v>
      </c>
      <c r="O473" s="129">
        <v>3302.7999999999997</v>
      </c>
      <c r="P473" s="129">
        <v>3302.7999999999997</v>
      </c>
      <c r="Q473" s="129">
        <v>2695.54</v>
      </c>
      <c r="R473" s="129">
        <v>2758.42</v>
      </c>
      <c r="S473" s="129">
        <v>2758.42</v>
      </c>
      <c r="U473" s="143">
        <f t="shared" si="153"/>
        <v>294.70299145299145</v>
      </c>
      <c r="V473" s="143">
        <f t="shared" si="154"/>
        <v>294.70299145299145</v>
      </c>
      <c r="W473" s="143">
        <f>+IFERROR(J473/$D473,0)</f>
        <v>709.36111111111109</v>
      </c>
      <c r="X473" s="143">
        <f t="shared" si="151"/>
        <v>706.93376068376074</v>
      </c>
      <c r="Y473" s="143">
        <f t="shared" si="151"/>
        <v>706.02991452991455</v>
      </c>
      <c r="Z473" s="143">
        <f t="shared" si="151"/>
        <v>705.72649572649573</v>
      </c>
      <c r="AA473" s="143">
        <f t="shared" si="151"/>
        <v>705.72649572649573</v>
      </c>
      <c r="AB473" s="143">
        <f t="shared" si="151"/>
        <v>705.72649572649573</v>
      </c>
      <c r="AC473" s="143">
        <f>+IFERROR(P473/$E473,0)</f>
        <v>705.72649572649573</v>
      </c>
      <c r="AD473" s="143">
        <f t="shared" si="152"/>
        <v>575.97008547008545</v>
      </c>
      <c r="AE473" s="105">
        <f t="shared" si="152"/>
        <v>589.40598290598291</v>
      </c>
      <c r="AF473" s="105">
        <f t="shared" si="152"/>
        <v>589.40598290598291</v>
      </c>
      <c r="AG473" s="105"/>
      <c r="AH473" s="105"/>
    </row>
    <row r="474" spans="1:34" outlineLevel="1" x14ac:dyDescent="0.25"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53"/>
      <c r="S474" s="153"/>
    </row>
    <row r="475" spans="1:34" x14ac:dyDescent="0.25">
      <c r="C475" s="135" t="s">
        <v>854</v>
      </c>
      <c r="H475" s="136">
        <f>+SUM(H470:H474)</f>
        <v>92386.710000000036</v>
      </c>
      <c r="I475" s="136">
        <f t="shared" ref="I475:AF475" si="155">+SUM(I470:I474)</f>
        <v>115548.57500000001</v>
      </c>
      <c r="J475" s="136">
        <f t="shared" si="155"/>
        <v>172983.57499999995</v>
      </c>
      <c r="K475" s="136">
        <f t="shared" si="155"/>
        <v>197522.36000000004</v>
      </c>
      <c r="L475" s="136">
        <f t="shared" si="155"/>
        <v>198579.41500000004</v>
      </c>
      <c r="M475" s="136">
        <f t="shared" si="155"/>
        <v>198936.86</v>
      </c>
      <c r="N475" s="136">
        <f t="shared" si="155"/>
        <v>199742.70499999999</v>
      </c>
      <c r="O475" s="136">
        <f t="shared" si="155"/>
        <v>199941.03000000003</v>
      </c>
      <c r="P475" s="136">
        <f t="shared" si="155"/>
        <v>200123.52500000002</v>
      </c>
      <c r="Q475" s="136">
        <f t="shared" si="155"/>
        <v>93373.619999999981</v>
      </c>
      <c r="R475" s="136">
        <f t="shared" si="155"/>
        <v>93491.99500000001</v>
      </c>
      <c r="S475" s="136">
        <f t="shared" si="155"/>
        <v>93658.029999999984</v>
      </c>
      <c r="U475" s="137">
        <f>+SUM(U470:U474)</f>
        <v>43656.998402081023</v>
      </c>
      <c r="V475" s="137">
        <f>+SUM(V470:V474)</f>
        <v>54847.068933481984</v>
      </c>
      <c r="W475" s="137">
        <f>+SUM(W470:W474)</f>
        <v>81240.864251207706</v>
      </c>
      <c r="X475" s="137">
        <f t="shared" si="155"/>
        <v>93100.54588628764</v>
      </c>
      <c r="Y475" s="137">
        <f t="shared" si="155"/>
        <v>93593.352233370519</v>
      </c>
      <c r="Z475" s="137">
        <f t="shared" si="155"/>
        <v>93770.495964325528</v>
      </c>
      <c r="AA475" s="137">
        <f t="shared" si="155"/>
        <v>94162.678911185445</v>
      </c>
      <c r="AB475" s="137">
        <f t="shared" si="155"/>
        <v>94248.069394277249</v>
      </c>
      <c r="AC475" s="137">
        <f t="shared" si="155"/>
        <v>94344.41103678933</v>
      </c>
      <c r="AD475" s="137">
        <f t="shared" si="155"/>
        <v>43831.217380156078</v>
      </c>
      <c r="AE475" s="137">
        <f t="shared" si="155"/>
        <v>43864.423808992949</v>
      </c>
      <c r="AF475" s="137">
        <f t="shared" si="155"/>
        <v>43907.694533630616</v>
      </c>
      <c r="AG475" s="138"/>
      <c r="AH475" s="138"/>
    </row>
    <row r="476" spans="1:34" x14ac:dyDescent="0.25">
      <c r="R476" s="105"/>
      <c r="S476" s="105"/>
    </row>
    <row r="477" spans="1:34" x14ac:dyDescent="0.25">
      <c r="E477" s="166"/>
      <c r="F477" s="167"/>
      <c r="G477" s="168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U477" s="149"/>
      <c r="V477" s="149"/>
      <c r="W477" s="149"/>
      <c r="X477" s="149"/>
      <c r="Y477" s="149"/>
      <c r="Z477" s="149"/>
      <c r="AA477" s="149"/>
      <c r="AB477" s="149"/>
      <c r="AC477" s="149"/>
      <c r="AD477" s="149"/>
      <c r="AE477" s="149"/>
      <c r="AF477" s="149"/>
    </row>
    <row r="478" spans="1:34" x14ac:dyDescent="0.25">
      <c r="E478" s="166"/>
      <c r="F478" s="167"/>
      <c r="G478" s="168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U478" s="149"/>
      <c r="V478" s="149"/>
      <c r="W478" s="149"/>
      <c r="X478" s="149"/>
      <c r="Y478" s="149"/>
      <c r="Z478" s="149"/>
      <c r="AA478" s="149"/>
      <c r="AB478" s="149"/>
      <c r="AC478" s="149"/>
      <c r="AD478" s="149"/>
      <c r="AE478" s="149"/>
      <c r="AF478" s="149"/>
    </row>
    <row r="479" spans="1:34" x14ac:dyDescent="0.25">
      <c r="H479" s="169"/>
      <c r="R479" s="105"/>
      <c r="S479" s="105"/>
      <c r="U479" s="149"/>
      <c r="V479" s="149"/>
      <c r="W479" s="149"/>
      <c r="X479" s="149"/>
      <c r="Y479" s="149"/>
      <c r="Z479" s="149"/>
      <c r="AA479" s="149"/>
      <c r="AB479" s="149"/>
      <c r="AC479" s="149"/>
      <c r="AD479" s="149"/>
      <c r="AE479" s="149"/>
      <c r="AF479" s="149"/>
    </row>
    <row r="480" spans="1:34" x14ac:dyDescent="0.25">
      <c r="R480" s="105"/>
      <c r="S480" s="105"/>
    </row>
    <row r="481" spans="18:20" x14ac:dyDescent="0.25">
      <c r="R481" s="105"/>
      <c r="S481" s="105"/>
    </row>
    <row r="482" spans="18:20" x14ac:dyDescent="0.25">
      <c r="R482" s="105"/>
      <c r="S482" s="105"/>
      <c r="T482" s="170"/>
    </row>
    <row r="483" spans="18:20" x14ac:dyDescent="0.25">
      <c r="R483" s="105"/>
      <c r="S483" s="105"/>
      <c r="T483" s="170"/>
    </row>
    <row r="484" spans="18:20" x14ac:dyDescent="0.25">
      <c r="R484" s="105"/>
      <c r="S484" s="105"/>
      <c r="T484" s="170"/>
    </row>
    <row r="485" spans="18:20" x14ac:dyDescent="0.25">
      <c r="R485" s="105"/>
      <c r="S485" s="105"/>
    </row>
    <row r="486" spans="18:20" x14ac:dyDescent="0.25">
      <c r="R486" s="105"/>
      <c r="S486" s="105"/>
    </row>
    <row r="487" spans="18:20" x14ac:dyDescent="0.25">
      <c r="R487" s="105"/>
      <c r="S487" s="105"/>
    </row>
    <row r="488" spans="18:20" x14ac:dyDescent="0.25">
      <c r="R488" s="105"/>
      <c r="S488" s="105"/>
    </row>
  </sheetData>
  <autoFilter ref="A5:AI473" xr:uid="{00000000-0001-0000-0600-000000000000}"/>
  <mergeCells count="2">
    <mergeCell ref="H4:S4"/>
    <mergeCell ref="AJ4:AN4"/>
  </mergeCells>
  <conditionalFormatting sqref="B1:B1048576">
    <cfRule type="duplicateValues" dxfId="1" priority="1"/>
  </conditionalFormatting>
  <pageMargins left="0.7" right="0.7" top="0.75" bottom="0.75" header="0.3" footer="0.3"/>
  <pageSetup scale="10" orientation="landscape" r:id="rId1"/>
  <headerFooter>
    <oddHeader>&amp;R&amp;F
&amp;A</oddHeader>
    <oddFooter>&amp;L&amp;D&amp;C&amp;P&amp;R&amp;T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1E9DA-D5A8-4A28-902E-AB5529694C41}">
  <sheetPr>
    <pageSetUpPr fitToPage="1"/>
  </sheetPr>
  <dimension ref="A1:AK454"/>
  <sheetViews>
    <sheetView showGridLines="0" topLeftCell="B1" zoomScaleNormal="100" workbookViewId="0">
      <pane xSplit="4" ySplit="5" topLeftCell="H369" activePane="bottomRight" state="frozen"/>
      <selection activeCell="B1" sqref="B1:AL418"/>
      <selection pane="topRight" activeCell="B1" sqref="B1:AL418"/>
      <selection pane="bottomLeft" activeCell="B1" sqref="B1:AL418"/>
      <selection pane="bottomRight" activeCell="H393" sqref="B393:H394"/>
    </sheetView>
  </sheetViews>
  <sheetFormatPr defaultColWidth="9" defaultRowHeight="15" outlineLevelRow="2" outlineLevelCol="1" x14ac:dyDescent="0.25"/>
  <cols>
    <col min="1" max="1" width="19.125" style="103" hidden="1" customWidth="1" outlineLevel="1"/>
    <col min="2" max="2" width="25.5" style="103" customWidth="1" collapsed="1"/>
    <col min="3" max="3" width="28.125" style="103" bestFit="1" customWidth="1"/>
    <col min="4" max="4" width="13.375" style="103" customWidth="1"/>
    <col min="5" max="5" width="13.375" style="107" customWidth="1"/>
    <col min="6" max="6" width="15.5" style="103" bestFit="1" customWidth="1" outlineLevel="1"/>
    <col min="7" max="7" width="15.75" style="103" bestFit="1" customWidth="1" outlineLevel="1"/>
    <col min="8" max="8" width="16" style="103" bestFit="1" customWidth="1" outlineLevel="1"/>
    <col min="9" max="9" width="15.5" style="103" bestFit="1" customWidth="1" outlineLevel="1"/>
    <col min="10" max="10" width="16.125" style="103" bestFit="1" customWidth="1" outlineLevel="1"/>
    <col min="11" max="11" width="15.5" style="103" bestFit="1" customWidth="1" outlineLevel="1"/>
    <col min="12" max="12" width="14.875" style="103" bestFit="1" customWidth="1" outlineLevel="1"/>
    <col min="13" max="13" width="16" style="103" bestFit="1" customWidth="1" outlineLevel="1"/>
    <col min="14" max="14" width="15.75" style="103" bestFit="1" customWidth="1" outlineLevel="1"/>
    <col min="15" max="15" width="15.5" style="103" customWidth="1" outlineLevel="1"/>
    <col min="16" max="16" width="16.125" style="103" bestFit="1" customWidth="1" outlineLevel="1"/>
    <col min="17" max="17" width="16" style="103" bestFit="1" customWidth="1" outlineLevel="1"/>
    <col min="18" max="18" width="14.75" style="109" customWidth="1"/>
    <col min="19" max="19" width="3.375" style="109" customWidth="1"/>
    <col min="20" max="31" width="9.375" style="103" customWidth="1" outlineLevel="1"/>
    <col min="32" max="32" width="9.375" style="103" customWidth="1"/>
    <col min="33" max="33" width="5.125" style="103" customWidth="1"/>
    <col min="34" max="35" width="9" style="103"/>
    <col min="36" max="36" width="9" style="105"/>
    <col min="37" max="37" width="10" style="103" bestFit="1" customWidth="1"/>
    <col min="38" max="16384" width="9" style="103"/>
  </cols>
  <sheetData>
    <row r="1" spans="1:36" x14ac:dyDescent="0.25">
      <c r="B1" s="7" t="s">
        <v>6</v>
      </c>
      <c r="C1" s="7"/>
    </row>
    <row r="2" spans="1:36" x14ac:dyDescent="0.25">
      <c r="B2" s="7" t="s">
        <v>60</v>
      </c>
      <c r="C2" s="7"/>
      <c r="P2" s="108"/>
      <c r="Q2" s="108"/>
      <c r="V2" s="149"/>
      <c r="W2" s="149"/>
      <c r="X2" s="149"/>
      <c r="Y2" s="149"/>
      <c r="AC2" s="110" t="s">
        <v>62</v>
      </c>
      <c r="AD2" s="171">
        <f>+'Murrey''s American G-9 Reg.'!AD2</f>
        <v>12</v>
      </c>
    </row>
    <row r="3" spans="1:36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6" x14ac:dyDescent="0.25">
      <c r="A4" s="103" t="s">
        <v>6</v>
      </c>
      <c r="C4" s="112"/>
      <c r="F4" s="221" t="s">
        <v>64</v>
      </c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T4" s="221" t="s">
        <v>65</v>
      </c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113"/>
      <c r="AI4" s="113" t="s">
        <v>855</v>
      </c>
      <c r="AJ4" s="172"/>
    </row>
    <row r="5" spans="1:36" ht="30" x14ac:dyDescent="0.25">
      <c r="B5" s="115" t="s">
        <v>67</v>
      </c>
      <c r="C5" s="112" t="s">
        <v>68</v>
      </c>
      <c r="D5" s="173" t="s">
        <v>856</v>
      </c>
      <c r="E5" s="173" t="s">
        <v>857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74" t="s">
        <v>73</v>
      </c>
      <c r="S5" s="174"/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I5" s="119" t="s">
        <v>78</v>
      </c>
      <c r="AJ5" s="120" t="s">
        <v>79</v>
      </c>
    </row>
    <row r="7" spans="1:36" outlineLevel="1" x14ac:dyDescent="0.25">
      <c r="B7" s="121" t="s">
        <v>80</v>
      </c>
      <c r="C7" s="122"/>
      <c r="D7" s="123"/>
      <c r="E7" s="124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36" outlineLevel="1" x14ac:dyDescent="0.25">
      <c r="B8" s="121"/>
      <c r="C8" s="122"/>
      <c r="D8" s="123"/>
      <c r="E8" s="124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36" outlineLevel="1" x14ac:dyDescent="0.25">
      <c r="A9" s="103" t="s">
        <v>20</v>
      </c>
      <c r="B9" s="126" t="s">
        <v>82</v>
      </c>
      <c r="C9" s="122"/>
      <c r="D9" s="123"/>
      <c r="E9" s="124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36" outlineLevel="1" x14ac:dyDescent="0.25">
      <c r="A10" s="103" t="str">
        <f>+$A$4&amp;$A$9&amp;B10</f>
        <v>Bonney LakeResidential10RW1N</v>
      </c>
      <c r="B10" s="103" t="s">
        <v>83</v>
      </c>
      <c r="C10" s="103" t="s">
        <v>84</v>
      </c>
      <c r="D10" s="127">
        <v>18.73</v>
      </c>
      <c r="E10" s="127">
        <v>20.96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30">
        <f>+SUM(F10:Q10)</f>
        <v>0</v>
      </c>
      <c r="S10" s="175"/>
      <c r="T10" s="105">
        <f>+IFERROR(F10/$D10,0)</f>
        <v>0</v>
      </c>
      <c r="U10" s="105">
        <f t="shared" ref="U10:U73" si="1">+IFERROR(G10/$D10,0)</f>
        <v>0</v>
      </c>
      <c r="V10" s="105">
        <f>+IFERROR(H10/$E10,0)</f>
        <v>0</v>
      </c>
      <c r="W10" s="105">
        <f t="shared" ref="W10:AE25" si="2">+IFERROR(I10/$E10,0)</f>
        <v>0</v>
      </c>
      <c r="X10" s="105">
        <f t="shared" si="2"/>
        <v>0</v>
      </c>
      <c r="Y10" s="105">
        <f t="shared" si="2"/>
        <v>0</v>
      </c>
      <c r="Z10" s="105">
        <f t="shared" si="2"/>
        <v>0</v>
      </c>
      <c r="AA10" s="105">
        <f t="shared" si="2"/>
        <v>0</v>
      </c>
      <c r="AB10" s="105">
        <f t="shared" si="2"/>
        <v>0</v>
      </c>
      <c r="AC10" s="105">
        <f t="shared" si="2"/>
        <v>0</v>
      </c>
      <c r="AD10" s="105">
        <f t="shared" si="2"/>
        <v>0</v>
      </c>
      <c r="AE10" s="105">
        <f t="shared" si="2"/>
        <v>0</v>
      </c>
      <c r="AF10" s="132">
        <f>+SUM(T10:AE10)/$AD$2</f>
        <v>0</v>
      </c>
      <c r="AI10" s="103">
        <v>1</v>
      </c>
      <c r="AJ10" s="105">
        <f>+AF10*AI10</f>
        <v>0</v>
      </c>
    </row>
    <row r="11" spans="1:36" outlineLevel="1" x14ac:dyDescent="0.25">
      <c r="A11" s="103" t="str">
        <f t="shared" ref="A11:A73" si="3">+$A$4&amp;$A$9&amp;B11</f>
        <v>Bonney LakeResidential10RW1R</v>
      </c>
      <c r="B11" s="103" t="s">
        <v>85</v>
      </c>
      <c r="C11" s="103" t="s">
        <v>86</v>
      </c>
      <c r="D11" s="127">
        <v>18.73</v>
      </c>
      <c r="E11" s="127">
        <v>20.96</v>
      </c>
      <c r="F11" s="129">
        <v>2019.6</v>
      </c>
      <c r="G11" s="129">
        <v>1999.67</v>
      </c>
      <c r="H11" s="129">
        <v>2094.2600000000002</v>
      </c>
      <c r="I11" s="129">
        <v>2094.84</v>
      </c>
      <c r="J11" s="129">
        <v>2075.04</v>
      </c>
      <c r="K11" s="129">
        <v>2075.04</v>
      </c>
      <c r="L11" s="129">
        <v>2012.16</v>
      </c>
      <c r="M11" s="129">
        <v>2033.1200000000001</v>
      </c>
      <c r="N11" s="129">
        <v>1938.8</v>
      </c>
      <c r="O11" s="129">
        <v>2098.7999999999997</v>
      </c>
      <c r="P11" s="129">
        <v>2069.1</v>
      </c>
      <c r="Q11" s="129">
        <v>2029.5</v>
      </c>
      <c r="R11" s="130">
        <f t="shared" ref="R11:R70" si="4">+SUM(F11:Q11)</f>
        <v>24539.929999999997</v>
      </c>
      <c r="S11" s="175"/>
      <c r="T11" s="105">
        <f t="shared" ref="T11:T73" si="5">+IFERROR(F11/$D11,0)</f>
        <v>107.82701548318205</v>
      </c>
      <c r="U11" s="105">
        <f t="shared" si="1"/>
        <v>106.76294714361987</v>
      </c>
      <c r="V11" s="105">
        <f t="shared" ref="V11:AE49" si="6">+IFERROR(H11/$E11,0)</f>
        <v>99.916984732824432</v>
      </c>
      <c r="W11" s="105">
        <f t="shared" si="2"/>
        <v>99.944656488549626</v>
      </c>
      <c r="X11" s="105">
        <f t="shared" si="2"/>
        <v>99</v>
      </c>
      <c r="Y11" s="105">
        <f t="shared" si="2"/>
        <v>99</v>
      </c>
      <c r="Z11" s="105">
        <f t="shared" si="2"/>
        <v>96</v>
      </c>
      <c r="AA11" s="105">
        <f t="shared" si="2"/>
        <v>97</v>
      </c>
      <c r="AB11" s="105">
        <f t="shared" si="2"/>
        <v>92.5</v>
      </c>
      <c r="AC11" s="105">
        <f t="shared" si="2"/>
        <v>100.13358778625953</v>
      </c>
      <c r="AD11" s="105">
        <f t="shared" si="2"/>
        <v>98.716603053435108</v>
      </c>
      <c r="AE11" s="105">
        <f t="shared" si="2"/>
        <v>96.827290076335871</v>
      </c>
      <c r="AF11" s="132">
        <f t="shared" ref="AF11:AF73" si="7">+SUM(T11:AE11)/$AD$2</f>
        <v>99.469090397017212</v>
      </c>
      <c r="AI11" s="103">
        <v>1</v>
      </c>
      <c r="AJ11" s="105">
        <f t="shared" ref="AJ11:AJ48" si="8">+AF11*AI11</f>
        <v>99.469090397017212</v>
      </c>
    </row>
    <row r="12" spans="1:36" outlineLevel="1" x14ac:dyDescent="0.25">
      <c r="A12" s="103" t="str">
        <f t="shared" si="3"/>
        <v>Bonney LakeResidential20RM1</v>
      </c>
      <c r="B12" s="103" t="s">
        <v>87</v>
      </c>
      <c r="C12" s="103" t="s">
        <v>88</v>
      </c>
      <c r="D12" s="127">
        <v>0</v>
      </c>
      <c r="E12" s="127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30">
        <f t="shared" si="4"/>
        <v>0</v>
      </c>
      <c r="S12" s="175"/>
      <c r="T12" s="105">
        <f t="shared" si="5"/>
        <v>0</v>
      </c>
      <c r="U12" s="105">
        <f t="shared" si="1"/>
        <v>0</v>
      </c>
      <c r="V12" s="105">
        <f t="shared" si="6"/>
        <v>0</v>
      </c>
      <c r="W12" s="105">
        <f t="shared" si="2"/>
        <v>0</v>
      </c>
      <c r="X12" s="105">
        <f t="shared" si="2"/>
        <v>0</v>
      </c>
      <c r="Y12" s="105">
        <f t="shared" si="2"/>
        <v>0</v>
      </c>
      <c r="Z12" s="105">
        <f t="shared" si="2"/>
        <v>0</v>
      </c>
      <c r="AA12" s="105">
        <f t="shared" si="2"/>
        <v>0</v>
      </c>
      <c r="AB12" s="105">
        <f t="shared" si="2"/>
        <v>0</v>
      </c>
      <c r="AC12" s="105">
        <f t="shared" si="2"/>
        <v>0</v>
      </c>
      <c r="AD12" s="105">
        <f t="shared" si="2"/>
        <v>0</v>
      </c>
      <c r="AE12" s="105">
        <f t="shared" si="2"/>
        <v>0</v>
      </c>
      <c r="AF12" s="132">
        <f t="shared" si="7"/>
        <v>0</v>
      </c>
      <c r="AI12" s="103">
        <v>1</v>
      </c>
      <c r="AJ12" s="105">
        <f t="shared" si="8"/>
        <v>0</v>
      </c>
    </row>
    <row r="13" spans="1:36" outlineLevel="1" x14ac:dyDescent="0.25">
      <c r="A13" s="103" t="str">
        <f t="shared" si="3"/>
        <v>Bonney LakeResidential20RW1</v>
      </c>
      <c r="B13" s="103" t="s">
        <v>89</v>
      </c>
      <c r="C13" s="103" t="s">
        <v>90</v>
      </c>
      <c r="D13" s="127">
        <v>0</v>
      </c>
      <c r="E13" s="127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30">
        <f t="shared" si="4"/>
        <v>0</v>
      </c>
      <c r="S13" s="175"/>
      <c r="T13" s="105">
        <f t="shared" si="5"/>
        <v>0</v>
      </c>
      <c r="U13" s="105">
        <f t="shared" si="1"/>
        <v>0</v>
      </c>
      <c r="V13" s="105">
        <f t="shared" si="6"/>
        <v>0</v>
      </c>
      <c r="W13" s="105">
        <f t="shared" si="2"/>
        <v>0</v>
      </c>
      <c r="X13" s="105">
        <f t="shared" si="2"/>
        <v>0</v>
      </c>
      <c r="Y13" s="105">
        <f t="shared" si="2"/>
        <v>0</v>
      </c>
      <c r="Z13" s="105">
        <f t="shared" si="2"/>
        <v>0</v>
      </c>
      <c r="AA13" s="105">
        <f t="shared" si="2"/>
        <v>0</v>
      </c>
      <c r="AB13" s="105">
        <f t="shared" si="2"/>
        <v>0</v>
      </c>
      <c r="AC13" s="105">
        <f t="shared" si="2"/>
        <v>0</v>
      </c>
      <c r="AD13" s="105">
        <f t="shared" si="2"/>
        <v>0</v>
      </c>
      <c r="AE13" s="105">
        <f t="shared" si="2"/>
        <v>0</v>
      </c>
      <c r="AF13" s="132">
        <f t="shared" si="7"/>
        <v>0</v>
      </c>
      <c r="AI13" s="103">
        <v>1</v>
      </c>
      <c r="AJ13" s="105">
        <f t="shared" si="8"/>
        <v>0</v>
      </c>
    </row>
    <row r="14" spans="1:36" outlineLevel="1" x14ac:dyDescent="0.25">
      <c r="A14" s="103" t="str">
        <f t="shared" si="3"/>
        <v>Bonney LakeResidential20RW1N</v>
      </c>
      <c r="B14" s="103" t="s">
        <v>91</v>
      </c>
      <c r="C14" s="103" t="s">
        <v>92</v>
      </c>
      <c r="D14" s="127">
        <v>25.99</v>
      </c>
      <c r="E14" s="127">
        <v>29.18</v>
      </c>
      <c r="F14" s="129">
        <v>27.53</v>
      </c>
      <c r="G14" s="129">
        <v>27.53</v>
      </c>
      <c r="H14" s="129">
        <v>29.18</v>
      </c>
      <c r="I14" s="129">
        <v>29.18</v>
      </c>
      <c r="J14" s="129">
        <v>29.18</v>
      </c>
      <c r="K14" s="129">
        <v>29.18</v>
      </c>
      <c r="L14" s="129">
        <v>29.18</v>
      </c>
      <c r="M14" s="129">
        <v>29.18</v>
      </c>
      <c r="N14" s="129">
        <v>29.18</v>
      </c>
      <c r="O14" s="129">
        <v>27.53</v>
      </c>
      <c r="P14" s="129">
        <v>27.53</v>
      </c>
      <c r="Q14" s="129">
        <v>27.53</v>
      </c>
      <c r="R14" s="130">
        <f t="shared" si="4"/>
        <v>341.90999999999997</v>
      </c>
      <c r="S14" s="175"/>
      <c r="T14" s="105">
        <f t="shared" si="5"/>
        <v>1.0592535590611776</v>
      </c>
      <c r="U14" s="105">
        <f t="shared" si="1"/>
        <v>1.0592535590611776</v>
      </c>
      <c r="V14" s="105">
        <f t="shared" si="6"/>
        <v>1</v>
      </c>
      <c r="W14" s="105">
        <f t="shared" si="2"/>
        <v>1</v>
      </c>
      <c r="X14" s="105">
        <f t="shared" si="2"/>
        <v>1</v>
      </c>
      <c r="Y14" s="105">
        <f t="shared" si="2"/>
        <v>1</v>
      </c>
      <c r="Z14" s="105">
        <f t="shared" si="2"/>
        <v>1</v>
      </c>
      <c r="AA14" s="105">
        <f t="shared" si="2"/>
        <v>1</v>
      </c>
      <c r="AB14" s="105">
        <f t="shared" si="2"/>
        <v>1</v>
      </c>
      <c r="AC14" s="105">
        <f t="shared" si="2"/>
        <v>0.94345442083618924</v>
      </c>
      <c r="AD14" s="105">
        <f t="shared" si="2"/>
        <v>0.94345442083618924</v>
      </c>
      <c r="AE14" s="105">
        <f t="shared" si="2"/>
        <v>0.94345442083618924</v>
      </c>
      <c r="AF14" s="132">
        <f t="shared" si="7"/>
        <v>0.99573919838591041</v>
      </c>
      <c r="AI14" s="103">
        <v>1</v>
      </c>
      <c r="AJ14" s="105">
        <f t="shared" si="8"/>
        <v>0.99573919838591041</v>
      </c>
    </row>
    <row r="15" spans="1:36" outlineLevel="1" x14ac:dyDescent="0.25">
      <c r="A15" s="103" t="str">
        <f t="shared" si="3"/>
        <v>Bonney LakeResidential20RW1NR</v>
      </c>
      <c r="B15" s="103" t="s">
        <v>93</v>
      </c>
      <c r="C15" s="103" t="s">
        <v>94</v>
      </c>
      <c r="D15" s="127">
        <v>0</v>
      </c>
      <c r="E15" s="127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30">
        <f t="shared" si="4"/>
        <v>0</v>
      </c>
      <c r="S15" s="175"/>
      <c r="T15" s="105">
        <f t="shared" si="5"/>
        <v>0</v>
      </c>
      <c r="U15" s="105">
        <f t="shared" si="1"/>
        <v>0</v>
      </c>
      <c r="V15" s="105">
        <f t="shared" si="6"/>
        <v>0</v>
      </c>
      <c r="W15" s="105">
        <f t="shared" si="2"/>
        <v>0</v>
      </c>
      <c r="X15" s="105">
        <f t="shared" si="2"/>
        <v>0</v>
      </c>
      <c r="Y15" s="105">
        <f t="shared" si="2"/>
        <v>0</v>
      </c>
      <c r="Z15" s="105">
        <f t="shared" si="2"/>
        <v>0</v>
      </c>
      <c r="AA15" s="105">
        <f t="shared" si="2"/>
        <v>0</v>
      </c>
      <c r="AB15" s="105">
        <f t="shared" si="2"/>
        <v>0</v>
      </c>
      <c r="AC15" s="105">
        <f t="shared" si="2"/>
        <v>0</v>
      </c>
      <c r="AD15" s="105">
        <f t="shared" si="2"/>
        <v>0</v>
      </c>
      <c r="AE15" s="105">
        <f t="shared" si="2"/>
        <v>0</v>
      </c>
      <c r="AF15" s="132">
        <f t="shared" si="7"/>
        <v>0</v>
      </c>
      <c r="AI15" s="103">
        <v>1</v>
      </c>
      <c r="AJ15" s="105">
        <f t="shared" si="8"/>
        <v>0</v>
      </c>
    </row>
    <row r="16" spans="1:36" outlineLevel="1" x14ac:dyDescent="0.25">
      <c r="A16" s="103" t="str">
        <f t="shared" si="3"/>
        <v>Bonney LakeResidential20RW1R</v>
      </c>
      <c r="B16" s="103" t="s">
        <v>95</v>
      </c>
      <c r="C16" s="103" t="s">
        <v>96</v>
      </c>
      <c r="D16" s="127">
        <v>25.99</v>
      </c>
      <c r="E16" s="127">
        <v>29.18</v>
      </c>
      <c r="F16" s="129">
        <v>9525.380000000001</v>
      </c>
      <c r="G16" s="129">
        <v>9566.11</v>
      </c>
      <c r="H16" s="129">
        <v>10081.4</v>
      </c>
      <c r="I16" s="129">
        <v>10248.65</v>
      </c>
      <c r="J16" s="129">
        <v>10285.949999999999</v>
      </c>
      <c r="K16" s="129">
        <v>10300.539999999999</v>
      </c>
      <c r="L16" s="129">
        <v>10315.130000000001</v>
      </c>
      <c r="M16" s="129">
        <v>10388.080000000002</v>
      </c>
      <c r="N16" s="129">
        <v>10315.130000000001</v>
      </c>
      <c r="O16" s="129">
        <v>9580.44</v>
      </c>
      <c r="P16" s="129">
        <v>9546.56</v>
      </c>
      <c r="Q16" s="129">
        <v>9649.2650000000012</v>
      </c>
      <c r="R16" s="130">
        <f t="shared" si="4"/>
        <v>119802.63500000001</v>
      </c>
      <c r="S16" s="175"/>
      <c r="T16" s="105">
        <f t="shared" si="5"/>
        <v>366.50173143516741</v>
      </c>
      <c r="U16" s="105">
        <f t="shared" si="1"/>
        <v>368.06887264332443</v>
      </c>
      <c r="V16" s="105">
        <f t="shared" si="6"/>
        <v>345.49006168608634</v>
      </c>
      <c r="W16" s="105">
        <f t="shared" si="2"/>
        <v>351.22172721041807</v>
      </c>
      <c r="X16" s="105">
        <f t="shared" si="2"/>
        <v>352.49999999999994</v>
      </c>
      <c r="Y16" s="105">
        <f t="shared" si="2"/>
        <v>352.99999999999994</v>
      </c>
      <c r="Z16" s="105">
        <f t="shared" si="2"/>
        <v>353.50000000000006</v>
      </c>
      <c r="AA16" s="105">
        <f t="shared" si="2"/>
        <v>356.00000000000006</v>
      </c>
      <c r="AB16" s="105">
        <f t="shared" si="2"/>
        <v>353.50000000000006</v>
      </c>
      <c r="AC16" s="105">
        <f t="shared" si="2"/>
        <v>328.32213845099386</v>
      </c>
      <c r="AD16" s="105">
        <f t="shared" si="2"/>
        <v>327.16106922549687</v>
      </c>
      <c r="AE16" s="105">
        <f t="shared" si="2"/>
        <v>330.68077450308436</v>
      </c>
      <c r="AF16" s="132">
        <f t="shared" si="7"/>
        <v>348.82886459621426</v>
      </c>
      <c r="AI16" s="103">
        <v>1</v>
      </c>
      <c r="AJ16" s="105">
        <f t="shared" si="8"/>
        <v>348.82886459621426</v>
      </c>
    </row>
    <row r="17" spans="1:36" outlineLevel="1" x14ac:dyDescent="0.25">
      <c r="A17" s="103" t="str">
        <f t="shared" si="3"/>
        <v>Bonney LakeResidential24RW1N</v>
      </c>
      <c r="B17" s="103" t="s">
        <v>97</v>
      </c>
      <c r="C17" s="103" t="s">
        <v>98</v>
      </c>
      <c r="D17" s="127">
        <v>0</v>
      </c>
      <c r="E17" s="127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30">
        <f t="shared" si="4"/>
        <v>0</v>
      </c>
      <c r="S17" s="175"/>
      <c r="T17" s="105">
        <f t="shared" si="5"/>
        <v>0</v>
      </c>
      <c r="U17" s="105">
        <f t="shared" si="1"/>
        <v>0</v>
      </c>
      <c r="V17" s="105">
        <f t="shared" si="6"/>
        <v>0</v>
      </c>
      <c r="W17" s="105">
        <f t="shared" si="2"/>
        <v>0</v>
      </c>
      <c r="X17" s="105">
        <f t="shared" si="2"/>
        <v>0</v>
      </c>
      <c r="Y17" s="105">
        <f t="shared" si="2"/>
        <v>0</v>
      </c>
      <c r="Z17" s="105">
        <f t="shared" si="2"/>
        <v>0</v>
      </c>
      <c r="AA17" s="105">
        <f t="shared" si="2"/>
        <v>0</v>
      </c>
      <c r="AB17" s="105">
        <f t="shared" si="2"/>
        <v>0</v>
      </c>
      <c r="AC17" s="105">
        <f t="shared" si="2"/>
        <v>0</v>
      </c>
      <c r="AD17" s="105">
        <f t="shared" si="2"/>
        <v>0</v>
      </c>
      <c r="AE17" s="105">
        <f t="shared" si="2"/>
        <v>0</v>
      </c>
      <c r="AF17" s="132">
        <f t="shared" si="7"/>
        <v>0</v>
      </c>
      <c r="AI17" s="103">
        <v>1</v>
      </c>
      <c r="AJ17" s="105">
        <f t="shared" si="8"/>
        <v>0</v>
      </c>
    </row>
    <row r="18" spans="1:36" outlineLevel="1" x14ac:dyDescent="0.25">
      <c r="A18" s="103" t="str">
        <f t="shared" si="3"/>
        <v>Bonney LakeResidential24RW1R</v>
      </c>
      <c r="B18" s="103" t="s">
        <v>99</v>
      </c>
      <c r="C18" s="103" t="s">
        <v>100</v>
      </c>
      <c r="D18" s="127">
        <v>0</v>
      </c>
      <c r="E18" s="127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30">
        <f t="shared" si="4"/>
        <v>0</v>
      </c>
      <c r="S18" s="175"/>
      <c r="T18" s="105">
        <f t="shared" si="5"/>
        <v>0</v>
      </c>
      <c r="U18" s="105">
        <f t="shared" si="1"/>
        <v>0</v>
      </c>
      <c r="V18" s="105">
        <f t="shared" si="6"/>
        <v>0</v>
      </c>
      <c r="W18" s="105">
        <f t="shared" si="2"/>
        <v>0</v>
      </c>
      <c r="X18" s="105">
        <f t="shared" si="2"/>
        <v>0</v>
      </c>
      <c r="Y18" s="105">
        <f t="shared" si="2"/>
        <v>0</v>
      </c>
      <c r="Z18" s="105">
        <f t="shared" si="2"/>
        <v>0</v>
      </c>
      <c r="AA18" s="105">
        <f t="shared" si="2"/>
        <v>0</v>
      </c>
      <c r="AB18" s="105">
        <f t="shared" si="2"/>
        <v>0</v>
      </c>
      <c r="AC18" s="105">
        <f t="shared" si="2"/>
        <v>0</v>
      </c>
      <c r="AD18" s="105">
        <f t="shared" si="2"/>
        <v>0</v>
      </c>
      <c r="AE18" s="105">
        <f t="shared" si="2"/>
        <v>0</v>
      </c>
      <c r="AF18" s="132">
        <f t="shared" si="7"/>
        <v>0</v>
      </c>
      <c r="AI18" s="103">
        <v>1</v>
      </c>
      <c r="AJ18" s="105">
        <f t="shared" si="8"/>
        <v>0</v>
      </c>
    </row>
    <row r="19" spans="1:36" outlineLevel="1" x14ac:dyDescent="0.25">
      <c r="A19" s="103" t="str">
        <f t="shared" si="3"/>
        <v>Bonney LakeResidential32RE1</v>
      </c>
      <c r="B19" s="103" t="s">
        <v>101</v>
      </c>
      <c r="C19" s="103" t="s">
        <v>102</v>
      </c>
      <c r="D19" s="127">
        <v>0</v>
      </c>
      <c r="E19" s="127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30">
        <f t="shared" si="4"/>
        <v>0</v>
      </c>
      <c r="S19" s="175"/>
      <c r="T19" s="105">
        <f t="shared" si="5"/>
        <v>0</v>
      </c>
      <c r="U19" s="105">
        <f t="shared" si="1"/>
        <v>0</v>
      </c>
      <c r="V19" s="105">
        <f t="shared" si="6"/>
        <v>0</v>
      </c>
      <c r="W19" s="105">
        <f t="shared" si="2"/>
        <v>0</v>
      </c>
      <c r="X19" s="105">
        <f t="shared" si="2"/>
        <v>0</v>
      </c>
      <c r="Y19" s="105">
        <f t="shared" si="2"/>
        <v>0</v>
      </c>
      <c r="Z19" s="105">
        <f t="shared" si="2"/>
        <v>0</v>
      </c>
      <c r="AA19" s="105">
        <f t="shared" si="2"/>
        <v>0</v>
      </c>
      <c r="AB19" s="105">
        <f t="shared" si="2"/>
        <v>0</v>
      </c>
      <c r="AC19" s="105">
        <f t="shared" si="2"/>
        <v>0</v>
      </c>
      <c r="AD19" s="105">
        <f t="shared" si="2"/>
        <v>0</v>
      </c>
      <c r="AE19" s="105">
        <f t="shared" si="2"/>
        <v>0</v>
      </c>
      <c r="AF19" s="132">
        <f t="shared" si="7"/>
        <v>0</v>
      </c>
      <c r="AI19" s="103">
        <v>1</v>
      </c>
      <c r="AJ19" s="105">
        <f t="shared" si="8"/>
        <v>0</v>
      </c>
    </row>
    <row r="20" spans="1:36" outlineLevel="1" x14ac:dyDescent="0.25">
      <c r="A20" s="103" t="str">
        <f t="shared" si="3"/>
        <v>Bonney LakeResidential32RM1</v>
      </c>
      <c r="B20" s="103" t="s">
        <v>103</v>
      </c>
      <c r="C20" s="103" t="s">
        <v>104</v>
      </c>
      <c r="D20" s="127">
        <v>0</v>
      </c>
      <c r="E20" s="127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30">
        <f t="shared" si="4"/>
        <v>0</v>
      </c>
      <c r="S20" s="175"/>
      <c r="T20" s="105">
        <f t="shared" si="5"/>
        <v>0</v>
      </c>
      <c r="U20" s="105">
        <f t="shared" si="1"/>
        <v>0</v>
      </c>
      <c r="V20" s="105">
        <f t="shared" si="6"/>
        <v>0</v>
      </c>
      <c r="W20" s="105">
        <f t="shared" si="2"/>
        <v>0</v>
      </c>
      <c r="X20" s="105">
        <f t="shared" si="2"/>
        <v>0</v>
      </c>
      <c r="Y20" s="105">
        <f t="shared" si="2"/>
        <v>0</v>
      </c>
      <c r="Z20" s="105">
        <f t="shared" si="2"/>
        <v>0</v>
      </c>
      <c r="AA20" s="105">
        <f t="shared" si="2"/>
        <v>0</v>
      </c>
      <c r="AB20" s="105">
        <f t="shared" si="2"/>
        <v>0</v>
      </c>
      <c r="AC20" s="105">
        <f t="shared" si="2"/>
        <v>0</v>
      </c>
      <c r="AD20" s="105">
        <f t="shared" si="2"/>
        <v>0</v>
      </c>
      <c r="AE20" s="105">
        <f t="shared" si="2"/>
        <v>0</v>
      </c>
      <c r="AF20" s="132">
        <f t="shared" si="7"/>
        <v>0</v>
      </c>
      <c r="AI20" s="103">
        <v>1</v>
      </c>
      <c r="AJ20" s="105">
        <f t="shared" si="8"/>
        <v>0</v>
      </c>
    </row>
    <row r="21" spans="1:36" outlineLevel="1" x14ac:dyDescent="0.25">
      <c r="A21" s="103" t="str">
        <f t="shared" si="3"/>
        <v>Bonney LakeResidential32ROCPU</v>
      </c>
      <c r="B21" s="103" t="s">
        <v>105</v>
      </c>
      <c r="C21" s="103" t="s">
        <v>106</v>
      </c>
      <c r="D21" s="127">
        <v>0</v>
      </c>
      <c r="E21" s="127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30">
        <f t="shared" si="4"/>
        <v>0</v>
      </c>
      <c r="S21" s="175"/>
      <c r="T21" s="105">
        <f t="shared" si="5"/>
        <v>0</v>
      </c>
      <c r="U21" s="105">
        <f t="shared" si="1"/>
        <v>0</v>
      </c>
      <c r="V21" s="105">
        <f t="shared" si="6"/>
        <v>0</v>
      </c>
      <c r="W21" s="105">
        <f t="shared" si="2"/>
        <v>0</v>
      </c>
      <c r="X21" s="105">
        <f t="shared" si="2"/>
        <v>0</v>
      </c>
      <c r="Y21" s="105">
        <f t="shared" si="2"/>
        <v>0</v>
      </c>
      <c r="Z21" s="105">
        <f t="shared" si="2"/>
        <v>0</v>
      </c>
      <c r="AA21" s="105">
        <f t="shared" si="2"/>
        <v>0</v>
      </c>
      <c r="AB21" s="105">
        <f t="shared" si="2"/>
        <v>0</v>
      </c>
      <c r="AC21" s="105">
        <f t="shared" si="2"/>
        <v>0</v>
      </c>
      <c r="AD21" s="105">
        <f t="shared" si="2"/>
        <v>0</v>
      </c>
      <c r="AE21" s="105">
        <f t="shared" si="2"/>
        <v>0</v>
      </c>
      <c r="AF21" s="132">
        <f t="shared" si="7"/>
        <v>0</v>
      </c>
      <c r="AI21" s="103">
        <v>1</v>
      </c>
      <c r="AJ21" s="105">
        <f t="shared" si="8"/>
        <v>0</v>
      </c>
    </row>
    <row r="22" spans="1:36" outlineLevel="1" x14ac:dyDescent="0.25">
      <c r="A22" s="103" t="str">
        <f t="shared" si="3"/>
        <v>Bonney LakeResidential32RW1</v>
      </c>
      <c r="B22" s="103" t="s">
        <v>107</v>
      </c>
      <c r="C22" s="103" t="s">
        <v>108</v>
      </c>
      <c r="D22" s="127">
        <v>0</v>
      </c>
      <c r="E22" s="127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30">
        <f t="shared" si="4"/>
        <v>0</v>
      </c>
      <c r="S22" s="175"/>
      <c r="T22" s="105">
        <f t="shared" si="5"/>
        <v>0</v>
      </c>
      <c r="U22" s="105">
        <f t="shared" si="1"/>
        <v>0</v>
      </c>
      <c r="V22" s="105">
        <f t="shared" si="6"/>
        <v>0</v>
      </c>
      <c r="W22" s="105">
        <f t="shared" si="2"/>
        <v>0</v>
      </c>
      <c r="X22" s="105">
        <f t="shared" si="2"/>
        <v>0</v>
      </c>
      <c r="Y22" s="105">
        <f t="shared" si="2"/>
        <v>0</v>
      </c>
      <c r="Z22" s="105">
        <f t="shared" si="2"/>
        <v>0</v>
      </c>
      <c r="AA22" s="105">
        <f t="shared" si="2"/>
        <v>0</v>
      </c>
      <c r="AB22" s="105">
        <f t="shared" si="2"/>
        <v>0</v>
      </c>
      <c r="AC22" s="105">
        <f t="shared" si="2"/>
        <v>0</v>
      </c>
      <c r="AD22" s="105">
        <f t="shared" si="2"/>
        <v>0</v>
      </c>
      <c r="AE22" s="105">
        <f t="shared" si="2"/>
        <v>0</v>
      </c>
      <c r="AF22" s="132">
        <f t="shared" si="7"/>
        <v>0</v>
      </c>
      <c r="AI22" s="103">
        <v>1</v>
      </c>
      <c r="AJ22" s="105">
        <f t="shared" si="8"/>
        <v>0</v>
      </c>
    </row>
    <row r="23" spans="1:36" outlineLevel="1" x14ac:dyDescent="0.25">
      <c r="A23" s="103" t="str">
        <f t="shared" si="3"/>
        <v>Bonney LakeResidential32RW1N</v>
      </c>
      <c r="B23" s="103" t="s">
        <v>109</v>
      </c>
      <c r="C23" s="103" t="s">
        <v>110</v>
      </c>
      <c r="D23" s="127">
        <v>0</v>
      </c>
      <c r="E23" s="127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30">
        <f t="shared" si="4"/>
        <v>0</v>
      </c>
      <c r="S23" s="175"/>
      <c r="T23" s="105">
        <f t="shared" si="5"/>
        <v>0</v>
      </c>
      <c r="U23" s="105">
        <f t="shared" si="1"/>
        <v>0</v>
      </c>
      <c r="V23" s="105">
        <f t="shared" si="6"/>
        <v>0</v>
      </c>
      <c r="W23" s="105">
        <f t="shared" si="2"/>
        <v>0</v>
      </c>
      <c r="X23" s="105">
        <f t="shared" si="2"/>
        <v>0</v>
      </c>
      <c r="Y23" s="105">
        <f t="shared" si="2"/>
        <v>0</v>
      </c>
      <c r="Z23" s="105">
        <f t="shared" si="2"/>
        <v>0</v>
      </c>
      <c r="AA23" s="105">
        <f t="shared" si="2"/>
        <v>0</v>
      </c>
      <c r="AB23" s="105">
        <f t="shared" si="2"/>
        <v>0</v>
      </c>
      <c r="AC23" s="105">
        <f t="shared" si="2"/>
        <v>0</v>
      </c>
      <c r="AD23" s="105">
        <f t="shared" si="2"/>
        <v>0</v>
      </c>
      <c r="AE23" s="105">
        <f t="shared" si="2"/>
        <v>0</v>
      </c>
      <c r="AF23" s="132">
        <f t="shared" si="7"/>
        <v>0</v>
      </c>
      <c r="AI23" s="103">
        <v>1</v>
      </c>
      <c r="AJ23" s="105">
        <f t="shared" si="8"/>
        <v>0</v>
      </c>
    </row>
    <row r="24" spans="1:36" outlineLevel="1" x14ac:dyDescent="0.25">
      <c r="A24" s="103" t="str">
        <f t="shared" si="3"/>
        <v>Bonney LakeResidential32RW1NR</v>
      </c>
      <c r="B24" s="103" t="s">
        <v>111</v>
      </c>
      <c r="C24" s="103" t="s">
        <v>112</v>
      </c>
      <c r="D24" s="127">
        <v>0</v>
      </c>
      <c r="E24" s="127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30">
        <f t="shared" si="4"/>
        <v>0</v>
      </c>
      <c r="S24" s="175"/>
      <c r="T24" s="105">
        <f t="shared" si="5"/>
        <v>0</v>
      </c>
      <c r="U24" s="105">
        <f t="shared" si="1"/>
        <v>0</v>
      </c>
      <c r="V24" s="105">
        <f t="shared" si="6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32">
        <f t="shared" si="7"/>
        <v>0</v>
      </c>
      <c r="AI24" s="103">
        <v>1</v>
      </c>
      <c r="AJ24" s="105">
        <f t="shared" si="8"/>
        <v>0</v>
      </c>
    </row>
    <row r="25" spans="1:36" outlineLevel="1" x14ac:dyDescent="0.25">
      <c r="A25" s="103" t="str">
        <f t="shared" si="3"/>
        <v>Bonney LakeResidential32RW1R</v>
      </c>
      <c r="B25" s="103" t="s">
        <v>113</v>
      </c>
      <c r="C25" s="103" t="s">
        <v>114</v>
      </c>
      <c r="D25" s="127">
        <v>0</v>
      </c>
      <c r="E25" s="127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30">
        <f t="shared" si="4"/>
        <v>0</v>
      </c>
      <c r="S25" s="175"/>
      <c r="T25" s="105">
        <f t="shared" si="5"/>
        <v>0</v>
      </c>
      <c r="U25" s="105">
        <f t="shared" si="1"/>
        <v>0</v>
      </c>
      <c r="V25" s="105">
        <f t="shared" si="6"/>
        <v>0</v>
      </c>
      <c r="W25" s="105">
        <f t="shared" si="2"/>
        <v>0</v>
      </c>
      <c r="X25" s="105">
        <f t="shared" si="2"/>
        <v>0</v>
      </c>
      <c r="Y25" s="105">
        <f t="shared" si="2"/>
        <v>0</v>
      </c>
      <c r="Z25" s="105">
        <f t="shared" si="2"/>
        <v>0</v>
      </c>
      <c r="AA25" s="105">
        <f t="shared" si="2"/>
        <v>0</v>
      </c>
      <c r="AB25" s="105">
        <f t="shared" si="2"/>
        <v>0</v>
      </c>
      <c r="AC25" s="105">
        <f t="shared" si="2"/>
        <v>0</v>
      </c>
      <c r="AD25" s="105">
        <f t="shared" si="2"/>
        <v>0</v>
      </c>
      <c r="AE25" s="105">
        <f t="shared" si="2"/>
        <v>0</v>
      </c>
      <c r="AF25" s="132">
        <f t="shared" si="7"/>
        <v>0</v>
      </c>
      <c r="AI25" s="103">
        <v>1</v>
      </c>
      <c r="AJ25" s="105">
        <f t="shared" si="8"/>
        <v>0</v>
      </c>
    </row>
    <row r="26" spans="1:36" outlineLevel="1" x14ac:dyDescent="0.25">
      <c r="A26" s="103" t="str">
        <f t="shared" si="3"/>
        <v>Bonney LakeResidential32RW2</v>
      </c>
      <c r="B26" s="103" t="s">
        <v>115</v>
      </c>
      <c r="C26" s="103" t="s">
        <v>116</v>
      </c>
      <c r="D26" s="127">
        <v>0</v>
      </c>
      <c r="E26" s="127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30">
        <f t="shared" si="4"/>
        <v>0</v>
      </c>
      <c r="S26" s="175"/>
      <c r="T26" s="105">
        <f t="shared" si="5"/>
        <v>0</v>
      </c>
      <c r="U26" s="105">
        <f t="shared" si="1"/>
        <v>0</v>
      </c>
      <c r="V26" s="105">
        <f t="shared" si="6"/>
        <v>0</v>
      </c>
      <c r="W26" s="105">
        <f t="shared" si="6"/>
        <v>0</v>
      </c>
      <c r="X26" s="105">
        <f t="shared" si="6"/>
        <v>0</v>
      </c>
      <c r="Y26" s="105">
        <f t="shared" si="6"/>
        <v>0</v>
      </c>
      <c r="Z26" s="105">
        <f t="shared" si="6"/>
        <v>0</v>
      </c>
      <c r="AA26" s="105">
        <f t="shared" si="6"/>
        <v>0</v>
      </c>
      <c r="AB26" s="105">
        <f t="shared" si="6"/>
        <v>0</v>
      </c>
      <c r="AC26" s="105">
        <f t="shared" si="6"/>
        <v>0</v>
      </c>
      <c r="AD26" s="105">
        <f t="shared" si="6"/>
        <v>0</v>
      </c>
      <c r="AE26" s="105">
        <f t="shared" si="6"/>
        <v>0</v>
      </c>
      <c r="AF26" s="132">
        <f t="shared" si="7"/>
        <v>0</v>
      </c>
      <c r="AI26" s="103">
        <v>2</v>
      </c>
      <c r="AJ26" s="105">
        <f t="shared" si="8"/>
        <v>0</v>
      </c>
    </row>
    <row r="27" spans="1:36" outlineLevel="1" x14ac:dyDescent="0.25">
      <c r="A27" s="103" t="str">
        <f t="shared" si="3"/>
        <v>Bonney LakeResidential32RW2R</v>
      </c>
      <c r="B27" s="103" t="s">
        <v>117</v>
      </c>
      <c r="C27" s="103" t="s">
        <v>118</v>
      </c>
      <c r="D27" s="127">
        <v>0</v>
      </c>
      <c r="E27" s="127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30">
        <f t="shared" si="4"/>
        <v>0</v>
      </c>
      <c r="S27" s="175"/>
      <c r="T27" s="105">
        <f t="shared" si="5"/>
        <v>0</v>
      </c>
      <c r="U27" s="105">
        <f t="shared" si="1"/>
        <v>0</v>
      </c>
      <c r="V27" s="105">
        <f t="shared" si="6"/>
        <v>0</v>
      </c>
      <c r="W27" s="105">
        <f t="shared" si="6"/>
        <v>0</v>
      </c>
      <c r="X27" s="105">
        <f t="shared" si="6"/>
        <v>0</v>
      </c>
      <c r="Y27" s="105">
        <f t="shared" si="6"/>
        <v>0</v>
      </c>
      <c r="Z27" s="105">
        <f t="shared" si="6"/>
        <v>0</v>
      </c>
      <c r="AA27" s="105">
        <f t="shared" si="6"/>
        <v>0</v>
      </c>
      <c r="AB27" s="105">
        <f t="shared" si="6"/>
        <v>0</v>
      </c>
      <c r="AC27" s="105">
        <f t="shared" si="6"/>
        <v>0</v>
      </c>
      <c r="AD27" s="105">
        <f t="shared" si="6"/>
        <v>0</v>
      </c>
      <c r="AE27" s="105">
        <f t="shared" si="6"/>
        <v>0</v>
      </c>
      <c r="AF27" s="132">
        <f t="shared" si="7"/>
        <v>0</v>
      </c>
      <c r="AI27" s="103">
        <v>2</v>
      </c>
      <c r="AJ27" s="105">
        <f t="shared" si="8"/>
        <v>0</v>
      </c>
    </row>
    <row r="28" spans="1:36" outlineLevel="1" x14ac:dyDescent="0.25">
      <c r="A28" s="103" t="str">
        <f t="shared" si="3"/>
        <v>Bonney LakeResidential32RW2NR</v>
      </c>
      <c r="B28" s="103" t="s">
        <v>119</v>
      </c>
      <c r="C28" s="103" t="s">
        <v>120</v>
      </c>
      <c r="D28" s="127">
        <v>0</v>
      </c>
      <c r="E28" s="127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30">
        <f t="shared" si="4"/>
        <v>0</v>
      </c>
      <c r="S28" s="175"/>
      <c r="T28" s="105">
        <f t="shared" si="5"/>
        <v>0</v>
      </c>
      <c r="U28" s="105">
        <f t="shared" si="1"/>
        <v>0</v>
      </c>
      <c r="V28" s="105">
        <f t="shared" si="6"/>
        <v>0</v>
      </c>
      <c r="W28" s="105">
        <f t="shared" si="6"/>
        <v>0</v>
      </c>
      <c r="X28" s="105">
        <f t="shared" si="6"/>
        <v>0</v>
      </c>
      <c r="Y28" s="105">
        <f t="shared" si="6"/>
        <v>0</v>
      </c>
      <c r="Z28" s="105">
        <f t="shared" si="6"/>
        <v>0</v>
      </c>
      <c r="AA28" s="105">
        <f t="shared" si="6"/>
        <v>0</v>
      </c>
      <c r="AB28" s="105">
        <f t="shared" si="6"/>
        <v>0</v>
      </c>
      <c r="AC28" s="105">
        <f t="shared" si="6"/>
        <v>0</v>
      </c>
      <c r="AD28" s="105">
        <f t="shared" si="6"/>
        <v>0</v>
      </c>
      <c r="AE28" s="105">
        <f t="shared" si="6"/>
        <v>0</v>
      </c>
      <c r="AF28" s="132">
        <f t="shared" si="7"/>
        <v>0</v>
      </c>
      <c r="AI28" s="103">
        <v>2</v>
      </c>
      <c r="AJ28" s="105">
        <f t="shared" si="8"/>
        <v>0</v>
      </c>
    </row>
    <row r="29" spans="1:36" outlineLevel="1" x14ac:dyDescent="0.25">
      <c r="A29" s="103" t="str">
        <f t="shared" si="3"/>
        <v>Bonney LakeResidential32RW3</v>
      </c>
      <c r="B29" s="103" t="s">
        <v>121</v>
      </c>
      <c r="C29" s="103" t="s">
        <v>122</v>
      </c>
      <c r="D29" s="127">
        <v>0</v>
      </c>
      <c r="E29" s="127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30">
        <f t="shared" si="4"/>
        <v>0</v>
      </c>
      <c r="S29" s="175"/>
      <c r="T29" s="105">
        <f t="shared" si="5"/>
        <v>0</v>
      </c>
      <c r="U29" s="105">
        <f t="shared" si="1"/>
        <v>0</v>
      </c>
      <c r="V29" s="105">
        <f t="shared" si="6"/>
        <v>0</v>
      </c>
      <c r="W29" s="105">
        <f t="shared" si="6"/>
        <v>0</v>
      </c>
      <c r="X29" s="105">
        <f t="shared" si="6"/>
        <v>0</v>
      </c>
      <c r="Y29" s="105">
        <f t="shared" si="6"/>
        <v>0</v>
      </c>
      <c r="Z29" s="105">
        <f t="shared" si="6"/>
        <v>0</v>
      </c>
      <c r="AA29" s="105">
        <f t="shared" si="6"/>
        <v>0</v>
      </c>
      <c r="AB29" s="105">
        <f t="shared" si="6"/>
        <v>0</v>
      </c>
      <c r="AC29" s="105">
        <f t="shared" si="6"/>
        <v>0</v>
      </c>
      <c r="AD29" s="105">
        <f t="shared" si="6"/>
        <v>0</v>
      </c>
      <c r="AE29" s="105">
        <f t="shared" si="6"/>
        <v>0</v>
      </c>
      <c r="AF29" s="132">
        <f t="shared" si="7"/>
        <v>0</v>
      </c>
      <c r="AI29" s="103">
        <v>3</v>
      </c>
      <c r="AJ29" s="105">
        <f t="shared" si="8"/>
        <v>0</v>
      </c>
    </row>
    <row r="30" spans="1:36" outlineLevel="1" x14ac:dyDescent="0.25">
      <c r="A30" s="103" t="str">
        <f t="shared" si="3"/>
        <v>Bonney LakeResidential32RW3NR</v>
      </c>
      <c r="B30" s="103" t="s">
        <v>123</v>
      </c>
      <c r="C30" s="103" t="s">
        <v>124</v>
      </c>
      <c r="D30" s="127">
        <v>0</v>
      </c>
      <c r="E30" s="127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30">
        <f t="shared" si="4"/>
        <v>0</v>
      </c>
      <c r="S30" s="175"/>
      <c r="T30" s="105">
        <f t="shared" si="5"/>
        <v>0</v>
      </c>
      <c r="U30" s="105">
        <f t="shared" si="1"/>
        <v>0</v>
      </c>
      <c r="V30" s="105">
        <f t="shared" si="6"/>
        <v>0</v>
      </c>
      <c r="W30" s="105">
        <f t="shared" si="6"/>
        <v>0</v>
      </c>
      <c r="X30" s="105">
        <f t="shared" si="6"/>
        <v>0</v>
      </c>
      <c r="Y30" s="105">
        <f t="shared" si="6"/>
        <v>0</v>
      </c>
      <c r="Z30" s="105">
        <f t="shared" si="6"/>
        <v>0</v>
      </c>
      <c r="AA30" s="105">
        <f t="shared" si="6"/>
        <v>0</v>
      </c>
      <c r="AB30" s="105">
        <f t="shared" si="6"/>
        <v>0</v>
      </c>
      <c r="AC30" s="105">
        <f t="shared" si="6"/>
        <v>0</v>
      </c>
      <c r="AD30" s="105">
        <f t="shared" si="6"/>
        <v>0</v>
      </c>
      <c r="AE30" s="105">
        <f t="shared" si="6"/>
        <v>0</v>
      </c>
      <c r="AF30" s="132">
        <f t="shared" si="7"/>
        <v>0</v>
      </c>
      <c r="AI30" s="103">
        <v>3</v>
      </c>
      <c r="AJ30" s="105">
        <f t="shared" si="8"/>
        <v>0</v>
      </c>
    </row>
    <row r="31" spans="1:36" outlineLevel="1" x14ac:dyDescent="0.25">
      <c r="A31" s="103" t="str">
        <f t="shared" si="3"/>
        <v>Bonney LakeResidential32RW4</v>
      </c>
      <c r="B31" s="103" t="s">
        <v>125</v>
      </c>
      <c r="C31" s="103" t="s">
        <v>126</v>
      </c>
      <c r="D31" s="127">
        <v>0</v>
      </c>
      <c r="E31" s="127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30">
        <f t="shared" si="4"/>
        <v>0</v>
      </c>
      <c r="S31" s="175"/>
      <c r="T31" s="105">
        <f t="shared" si="5"/>
        <v>0</v>
      </c>
      <c r="U31" s="105">
        <f t="shared" si="1"/>
        <v>0</v>
      </c>
      <c r="V31" s="105">
        <f t="shared" si="6"/>
        <v>0</v>
      </c>
      <c r="W31" s="105">
        <f t="shared" si="6"/>
        <v>0</v>
      </c>
      <c r="X31" s="105">
        <f t="shared" si="6"/>
        <v>0</v>
      </c>
      <c r="Y31" s="105">
        <f t="shared" si="6"/>
        <v>0</v>
      </c>
      <c r="Z31" s="105">
        <f t="shared" si="6"/>
        <v>0</v>
      </c>
      <c r="AA31" s="105">
        <f t="shared" si="6"/>
        <v>0</v>
      </c>
      <c r="AB31" s="105">
        <f t="shared" si="6"/>
        <v>0</v>
      </c>
      <c r="AC31" s="105">
        <f t="shared" si="6"/>
        <v>0</v>
      </c>
      <c r="AD31" s="105">
        <f t="shared" si="6"/>
        <v>0</v>
      </c>
      <c r="AE31" s="105">
        <f t="shared" si="6"/>
        <v>0</v>
      </c>
      <c r="AF31" s="132">
        <f t="shared" si="7"/>
        <v>0</v>
      </c>
      <c r="AI31" s="103">
        <v>3</v>
      </c>
      <c r="AJ31" s="105">
        <f t="shared" si="8"/>
        <v>0</v>
      </c>
    </row>
    <row r="32" spans="1:36" outlineLevel="1" x14ac:dyDescent="0.25">
      <c r="A32" s="103" t="str">
        <f t="shared" si="3"/>
        <v>Bonney LakeResidential32RW4NR</v>
      </c>
      <c r="B32" s="103" t="s">
        <v>127</v>
      </c>
      <c r="C32" s="103" t="s">
        <v>128</v>
      </c>
      <c r="D32" s="127">
        <v>0</v>
      </c>
      <c r="E32" s="127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30">
        <f t="shared" si="4"/>
        <v>0</v>
      </c>
      <c r="S32" s="175"/>
      <c r="T32" s="105">
        <f t="shared" si="5"/>
        <v>0</v>
      </c>
      <c r="U32" s="105">
        <f t="shared" si="1"/>
        <v>0</v>
      </c>
      <c r="V32" s="105">
        <f t="shared" si="6"/>
        <v>0</v>
      </c>
      <c r="W32" s="105">
        <f t="shared" si="6"/>
        <v>0</v>
      </c>
      <c r="X32" s="105">
        <f t="shared" si="6"/>
        <v>0</v>
      </c>
      <c r="Y32" s="105">
        <f t="shared" si="6"/>
        <v>0</v>
      </c>
      <c r="Z32" s="105">
        <f t="shared" si="6"/>
        <v>0</v>
      </c>
      <c r="AA32" s="105">
        <f t="shared" si="6"/>
        <v>0</v>
      </c>
      <c r="AB32" s="105">
        <f t="shared" si="6"/>
        <v>0</v>
      </c>
      <c r="AC32" s="105">
        <f t="shared" si="6"/>
        <v>0</v>
      </c>
      <c r="AD32" s="105">
        <f t="shared" si="6"/>
        <v>0</v>
      </c>
      <c r="AE32" s="105">
        <f t="shared" si="6"/>
        <v>0</v>
      </c>
      <c r="AF32" s="132">
        <f t="shared" si="7"/>
        <v>0</v>
      </c>
      <c r="AI32" s="103">
        <v>4</v>
      </c>
      <c r="AJ32" s="105">
        <f t="shared" si="8"/>
        <v>0</v>
      </c>
    </row>
    <row r="33" spans="1:36" outlineLevel="1" x14ac:dyDescent="0.25">
      <c r="A33" s="103" t="str">
        <f t="shared" si="3"/>
        <v>Bonney LakeResidential32RW5</v>
      </c>
      <c r="B33" s="103" t="s">
        <v>129</v>
      </c>
      <c r="C33" s="103" t="s">
        <v>130</v>
      </c>
      <c r="D33" s="127">
        <v>0</v>
      </c>
      <c r="E33" s="127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30">
        <f t="shared" si="4"/>
        <v>0</v>
      </c>
      <c r="S33" s="175"/>
      <c r="T33" s="105">
        <f t="shared" si="5"/>
        <v>0</v>
      </c>
      <c r="U33" s="105">
        <f t="shared" si="1"/>
        <v>0</v>
      </c>
      <c r="V33" s="105">
        <f t="shared" si="6"/>
        <v>0</v>
      </c>
      <c r="W33" s="105">
        <f t="shared" si="6"/>
        <v>0</v>
      </c>
      <c r="X33" s="105">
        <f t="shared" si="6"/>
        <v>0</v>
      </c>
      <c r="Y33" s="105">
        <f t="shared" si="6"/>
        <v>0</v>
      </c>
      <c r="Z33" s="105">
        <f t="shared" si="6"/>
        <v>0</v>
      </c>
      <c r="AA33" s="105">
        <f t="shared" si="6"/>
        <v>0</v>
      </c>
      <c r="AB33" s="105">
        <f t="shared" si="6"/>
        <v>0</v>
      </c>
      <c r="AC33" s="105">
        <f t="shared" si="6"/>
        <v>0</v>
      </c>
      <c r="AD33" s="105">
        <f t="shared" si="6"/>
        <v>0</v>
      </c>
      <c r="AE33" s="105">
        <f t="shared" si="6"/>
        <v>0</v>
      </c>
      <c r="AF33" s="132">
        <f t="shared" si="7"/>
        <v>0</v>
      </c>
      <c r="AI33" s="103">
        <v>5</v>
      </c>
      <c r="AJ33" s="105">
        <f t="shared" si="8"/>
        <v>0</v>
      </c>
    </row>
    <row r="34" spans="1:36" outlineLevel="1" x14ac:dyDescent="0.25">
      <c r="A34" s="103" t="str">
        <f t="shared" si="3"/>
        <v>Bonney LakeResidential32RW5NR</v>
      </c>
      <c r="B34" s="103" t="s">
        <v>131</v>
      </c>
      <c r="C34" s="103" t="s">
        <v>132</v>
      </c>
      <c r="D34" s="127">
        <v>0</v>
      </c>
      <c r="E34" s="127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30">
        <f t="shared" si="4"/>
        <v>0</v>
      </c>
      <c r="S34" s="175"/>
      <c r="T34" s="105">
        <f t="shared" si="5"/>
        <v>0</v>
      </c>
      <c r="U34" s="105">
        <f t="shared" si="1"/>
        <v>0</v>
      </c>
      <c r="V34" s="105">
        <f t="shared" si="6"/>
        <v>0</v>
      </c>
      <c r="W34" s="105">
        <f t="shared" si="6"/>
        <v>0</v>
      </c>
      <c r="X34" s="105">
        <f t="shared" si="6"/>
        <v>0</v>
      </c>
      <c r="Y34" s="105">
        <f t="shared" si="6"/>
        <v>0</v>
      </c>
      <c r="Z34" s="105">
        <f t="shared" si="6"/>
        <v>0</v>
      </c>
      <c r="AA34" s="105">
        <f t="shared" si="6"/>
        <v>0</v>
      </c>
      <c r="AB34" s="105">
        <f t="shared" si="6"/>
        <v>0</v>
      </c>
      <c r="AC34" s="105">
        <f t="shared" si="6"/>
        <v>0</v>
      </c>
      <c r="AD34" s="105">
        <f t="shared" si="6"/>
        <v>0</v>
      </c>
      <c r="AE34" s="105">
        <f t="shared" si="6"/>
        <v>0</v>
      </c>
      <c r="AF34" s="132">
        <f t="shared" si="7"/>
        <v>0</v>
      </c>
      <c r="AI34" s="103">
        <v>5</v>
      </c>
      <c r="AJ34" s="105">
        <f t="shared" si="8"/>
        <v>0</v>
      </c>
    </row>
    <row r="35" spans="1:36" outlineLevel="1" x14ac:dyDescent="0.25">
      <c r="A35" s="103" t="str">
        <f t="shared" si="3"/>
        <v>Bonney LakeResidential32RW6</v>
      </c>
      <c r="B35" s="103" t="s">
        <v>133</v>
      </c>
      <c r="C35" s="103" t="s">
        <v>134</v>
      </c>
      <c r="D35" s="127">
        <v>0</v>
      </c>
      <c r="E35" s="127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30">
        <f t="shared" si="4"/>
        <v>0</v>
      </c>
      <c r="S35" s="175"/>
      <c r="T35" s="105">
        <f t="shared" si="5"/>
        <v>0</v>
      </c>
      <c r="U35" s="105">
        <f t="shared" si="1"/>
        <v>0</v>
      </c>
      <c r="V35" s="105">
        <f t="shared" si="6"/>
        <v>0</v>
      </c>
      <c r="W35" s="105">
        <f t="shared" si="6"/>
        <v>0</v>
      </c>
      <c r="X35" s="105">
        <f t="shared" si="6"/>
        <v>0</v>
      </c>
      <c r="Y35" s="105">
        <f t="shared" si="6"/>
        <v>0</v>
      </c>
      <c r="Z35" s="105">
        <f t="shared" si="6"/>
        <v>0</v>
      </c>
      <c r="AA35" s="105">
        <f t="shared" si="6"/>
        <v>0</v>
      </c>
      <c r="AB35" s="105">
        <f t="shared" si="6"/>
        <v>0</v>
      </c>
      <c r="AC35" s="105">
        <f t="shared" si="6"/>
        <v>0</v>
      </c>
      <c r="AD35" s="105">
        <f t="shared" si="6"/>
        <v>0</v>
      </c>
      <c r="AE35" s="105">
        <f t="shared" si="6"/>
        <v>0</v>
      </c>
      <c r="AF35" s="132">
        <f t="shared" si="7"/>
        <v>0</v>
      </c>
      <c r="AI35" s="103">
        <v>6</v>
      </c>
      <c r="AJ35" s="105">
        <f t="shared" si="8"/>
        <v>0</v>
      </c>
    </row>
    <row r="36" spans="1:36" outlineLevel="1" x14ac:dyDescent="0.25">
      <c r="A36" s="103" t="str">
        <f t="shared" si="3"/>
        <v>Bonney LakeResidential35RM1</v>
      </c>
      <c r="B36" s="103" t="s">
        <v>135</v>
      </c>
      <c r="C36" s="103" t="s">
        <v>136</v>
      </c>
      <c r="D36" s="127">
        <v>0</v>
      </c>
      <c r="E36" s="127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30">
        <f t="shared" si="4"/>
        <v>0</v>
      </c>
      <c r="S36" s="175"/>
      <c r="T36" s="105">
        <f t="shared" si="5"/>
        <v>0</v>
      </c>
      <c r="U36" s="105">
        <f t="shared" si="1"/>
        <v>0</v>
      </c>
      <c r="V36" s="105">
        <f t="shared" si="6"/>
        <v>0</v>
      </c>
      <c r="W36" s="105">
        <f t="shared" si="6"/>
        <v>0</v>
      </c>
      <c r="X36" s="105">
        <f t="shared" si="6"/>
        <v>0</v>
      </c>
      <c r="Y36" s="105">
        <f t="shared" si="6"/>
        <v>0</v>
      </c>
      <c r="Z36" s="105">
        <f t="shared" si="6"/>
        <v>0</v>
      </c>
      <c r="AA36" s="105">
        <f t="shared" si="6"/>
        <v>0</v>
      </c>
      <c r="AB36" s="105">
        <f t="shared" si="6"/>
        <v>0</v>
      </c>
      <c r="AC36" s="105">
        <f t="shared" si="6"/>
        <v>0</v>
      </c>
      <c r="AD36" s="105">
        <f t="shared" si="6"/>
        <v>0</v>
      </c>
      <c r="AE36" s="105">
        <f t="shared" si="6"/>
        <v>0</v>
      </c>
      <c r="AF36" s="132">
        <f t="shared" si="7"/>
        <v>0</v>
      </c>
      <c r="AI36" s="103">
        <v>1</v>
      </c>
      <c r="AJ36" s="105">
        <f t="shared" si="8"/>
        <v>0</v>
      </c>
    </row>
    <row r="37" spans="1:36" outlineLevel="1" x14ac:dyDescent="0.25">
      <c r="A37" s="103" t="str">
        <f t="shared" si="3"/>
        <v>Bonney LakeResidential35RW1N</v>
      </c>
      <c r="B37" s="103" t="s">
        <v>137</v>
      </c>
      <c r="C37" s="103" t="s">
        <v>138</v>
      </c>
      <c r="D37" s="127">
        <v>32.22</v>
      </c>
      <c r="E37" s="127">
        <v>36.270000000000003</v>
      </c>
      <c r="F37" s="129">
        <v>239.26</v>
      </c>
      <c r="G37" s="129">
        <v>239.26</v>
      </c>
      <c r="H37" s="129">
        <v>253.89</v>
      </c>
      <c r="I37" s="129">
        <v>253.89</v>
      </c>
      <c r="J37" s="129">
        <v>253.89</v>
      </c>
      <c r="K37" s="129">
        <v>253.89</v>
      </c>
      <c r="L37" s="129">
        <v>253.89</v>
      </c>
      <c r="M37" s="129">
        <v>253.89</v>
      </c>
      <c r="N37" s="129">
        <v>253.89</v>
      </c>
      <c r="O37" s="129">
        <v>273.44</v>
      </c>
      <c r="P37" s="129">
        <v>273.44</v>
      </c>
      <c r="Q37" s="129">
        <v>273.44</v>
      </c>
      <c r="R37" s="130">
        <f t="shared" si="4"/>
        <v>3076.0699999999997</v>
      </c>
      <c r="S37" s="175"/>
      <c r="T37" s="105">
        <f t="shared" si="5"/>
        <v>7.4258224705152083</v>
      </c>
      <c r="U37" s="105">
        <f t="shared" si="1"/>
        <v>7.4258224705152083</v>
      </c>
      <c r="V37" s="105">
        <f t="shared" si="6"/>
        <v>6.9999999999999991</v>
      </c>
      <c r="W37" s="105">
        <f t="shared" si="6"/>
        <v>6.9999999999999991</v>
      </c>
      <c r="X37" s="105">
        <f t="shared" si="6"/>
        <v>6.9999999999999991</v>
      </c>
      <c r="Y37" s="105">
        <f t="shared" si="6"/>
        <v>6.9999999999999991</v>
      </c>
      <c r="Z37" s="105">
        <f t="shared" si="6"/>
        <v>6.9999999999999991</v>
      </c>
      <c r="AA37" s="105">
        <f t="shared" si="6"/>
        <v>6.9999999999999991</v>
      </c>
      <c r="AB37" s="105">
        <f t="shared" si="6"/>
        <v>6.9999999999999991</v>
      </c>
      <c r="AC37" s="105">
        <f t="shared" si="6"/>
        <v>7.5390129583677963</v>
      </c>
      <c r="AD37" s="105">
        <f t="shared" si="6"/>
        <v>7.5390129583677963</v>
      </c>
      <c r="AE37" s="105">
        <f t="shared" si="6"/>
        <v>7.5390129583677963</v>
      </c>
      <c r="AF37" s="132">
        <f t="shared" si="7"/>
        <v>7.2057236513444822</v>
      </c>
      <c r="AI37" s="103">
        <v>1</v>
      </c>
      <c r="AJ37" s="105">
        <f t="shared" si="8"/>
        <v>7.2057236513444822</v>
      </c>
    </row>
    <row r="38" spans="1:36" outlineLevel="1" x14ac:dyDescent="0.25">
      <c r="A38" s="103" t="str">
        <f t="shared" si="3"/>
        <v>Bonney LakeResidential35RW1R</v>
      </c>
      <c r="B38" s="103" t="s">
        <v>139</v>
      </c>
      <c r="C38" s="103" t="s">
        <v>140</v>
      </c>
      <c r="D38" s="127">
        <v>32.22</v>
      </c>
      <c r="E38" s="127">
        <v>36.270000000000003</v>
      </c>
      <c r="F38" s="129">
        <v>105535.02500000001</v>
      </c>
      <c r="G38" s="129">
        <v>106859.41499999999</v>
      </c>
      <c r="H38" s="129">
        <v>111915.41499999999</v>
      </c>
      <c r="I38" s="129">
        <v>113393.435</v>
      </c>
      <c r="J38" s="129">
        <v>111722.19499999999</v>
      </c>
      <c r="K38" s="129">
        <v>113303.11999999998</v>
      </c>
      <c r="L38" s="129">
        <v>111906.55</v>
      </c>
      <c r="M38" s="129">
        <v>113004.11500000001</v>
      </c>
      <c r="N38" s="129">
        <v>111800.815</v>
      </c>
      <c r="O38" s="129">
        <v>109043.235</v>
      </c>
      <c r="P38" s="129">
        <v>105376.94</v>
      </c>
      <c r="Q38" s="129">
        <v>107394.41499999999</v>
      </c>
      <c r="R38" s="130">
        <f t="shared" si="4"/>
        <v>1321254.675</v>
      </c>
      <c r="S38" s="175"/>
      <c r="T38" s="105">
        <f t="shared" si="5"/>
        <v>3275.4508069522039</v>
      </c>
      <c r="U38" s="105">
        <f t="shared" si="1"/>
        <v>3316.5554003724392</v>
      </c>
      <c r="V38" s="105">
        <f t="shared" si="6"/>
        <v>3085.6193824097045</v>
      </c>
      <c r="W38" s="105">
        <f t="shared" si="6"/>
        <v>3126.3698649021226</v>
      </c>
      <c r="X38" s="105">
        <f t="shared" si="6"/>
        <v>3080.2921146953399</v>
      </c>
      <c r="Y38" s="105">
        <f t="shared" si="6"/>
        <v>3123.8797904604348</v>
      </c>
      <c r="Z38" s="105">
        <f t="shared" si="6"/>
        <v>3085.3749655362558</v>
      </c>
      <c r="AA38" s="105">
        <f t="shared" si="6"/>
        <v>3115.6359250068926</v>
      </c>
      <c r="AB38" s="105">
        <f t="shared" si="6"/>
        <v>3082.4597463468431</v>
      </c>
      <c r="AC38" s="105">
        <f t="shared" si="6"/>
        <v>3006.430521091811</v>
      </c>
      <c r="AD38" s="105">
        <f t="shared" si="6"/>
        <v>2905.3471188309895</v>
      </c>
      <c r="AE38" s="105">
        <f t="shared" si="6"/>
        <v>2960.9709125999443</v>
      </c>
      <c r="AF38" s="132">
        <f t="shared" si="7"/>
        <v>3097.0322124337486</v>
      </c>
      <c r="AI38" s="103">
        <v>1</v>
      </c>
      <c r="AJ38" s="105">
        <f t="shared" si="8"/>
        <v>3097.0322124337486</v>
      </c>
    </row>
    <row r="39" spans="1:36" outlineLevel="1" x14ac:dyDescent="0.25">
      <c r="A39" s="103" t="str">
        <f t="shared" si="3"/>
        <v>Bonney LakeResidential64RW1N</v>
      </c>
      <c r="B39" s="103" t="s">
        <v>141</v>
      </c>
      <c r="C39" s="103" t="s">
        <v>142</v>
      </c>
      <c r="D39" s="127">
        <v>0</v>
      </c>
      <c r="E39" s="127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30">
        <f t="shared" si="4"/>
        <v>0</v>
      </c>
      <c r="S39" s="175"/>
      <c r="T39" s="105">
        <f t="shared" si="5"/>
        <v>0</v>
      </c>
      <c r="U39" s="105">
        <f t="shared" si="1"/>
        <v>0</v>
      </c>
      <c r="V39" s="105">
        <f t="shared" si="6"/>
        <v>0</v>
      </c>
      <c r="W39" s="105">
        <f t="shared" si="6"/>
        <v>0</v>
      </c>
      <c r="X39" s="105">
        <f t="shared" si="6"/>
        <v>0</v>
      </c>
      <c r="Y39" s="105">
        <f t="shared" si="6"/>
        <v>0</v>
      </c>
      <c r="Z39" s="105">
        <f t="shared" si="6"/>
        <v>0</v>
      </c>
      <c r="AA39" s="105">
        <f t="shared" si="6"/>
        <v>0</v>
      </c>
      <c r="AB39" s="105">
        <f t="shared" si="6"/>
        <v>0</v>
      </c>
      <c r="AC39" s="105">
        <f t="shared" si="6"/>
        <v>0</v>
      </c>
      <c r="AD39" s="105">
        <f t="shared" si="6"/>
        <v>0</v>
      </c>
      <c r="AE39" s="105">
        <f t="shared" si="6"/>
        <v>0</v>
      </c>
      <c r="AF39" s="132">
        <f t="shared" si="7"/>
        <v>0</v>
      </c>
      <c r="AI39" s="103">
        <v>1</v>
      </c>
      <c r="AJ39" s="105">
        <f t="shared" si="8"/>
        <v>0</v>
      </c>
    </row>
    <row r="40" spans="1:36" outlineLevel="1" x14ac:dyDescent="0.25">
      <c r="A40" s="103" t="str">
        <f t="shared" si="3"/>
        <v>Bonney LakeResidential64RW1R</v>
      </c>
      <c r="B40" s="103" t="s">
        <v>143</v>
      </c>
      <c r="C40" s="103" t="s">
        <v>144</v>
      </c>
      <c r="D40" s="127">
        <v>0</v>
      </c>
      <c r="E40" s="127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30">
        <f t="shared" si="4"/>
        <v>0</v>
      </c>
      <c r="S40" s="175"/>
      <c r="T40" s="105">
        <f t="shared" si="5"/>
        <v>0</v>
      </c>
      <c r="U40" s="105">
        <f t="shared" si="1"/>
        <v>0</v>
      </c>
      <c r="V40" s="105">
        <f t="shared" si="6"/>
        <v>0</v>
      </c>
      <c r="W40" s="105">
        <f t="shared" si="6"/>
        <v>0</v>
      </c>
      <c r="X40" s="105">
        <f t="shared" si="6"/>
        <v>0</v>
      </c>
      <c r="Y40" s="105">
        <f t="shared" si="6"/>
        <v>0</v>
      </c>
      <c r="Z40" s="105">
        <f t="shared" si="6"/>
        <v>0</v>
      </c>
      <c r="AA40" s="105">
        <f t="shared" si="6"/>
        <v>0</v>
      </c>
      <c r="AB40" s="105">
        <f t="shared" si="6"/>
        <v>0</v>
      </c>
      <c r="AC40" s="105">
        <f t="shared" si="6"/>
        <v>0</v>
      </c>
      <c r="AD40" s="105">
        <f t="shared" si="6"/>
        <v>0</v>
      </c>
      <c r="AE40" s="105">
        <f t="shared" si="6"/>
        <v>0</v>
      </c>
      <c r="AF40" s="132">
        <f t="shared" si="7"/>
        <v>0</v>
      </c>
      <c r="AI40" s="103">
        <v>1</v>
      </c>
      <c r="AJ40" s="105">
        <f t="shared" si="8"/>
        <v>0</v>
      </c>
    </row>
    <row r="41" spans="1:36" outlineLevel="1" x14ac:dyDescent="0.25">
      <c r="A41" s="103" t="str">
        <f t="shared" si="3"/>
        <v>Bonney LakeResidential65RM1</v>
      </c>
      <c r="B41" s="103" t="s">
        <v>145</v>
      </c>
      <c r="C41" s="103" t="s">
        <v>146</v>
      </c>
      <c r="D41" s="127">
        <v>0</v>
      </c>
      <c r="E41" s="127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30">
        <f t="shared" si="4"/>
        <v>0</v>
      </c>
      <c r="S41" s="175"/>
      <c r="T41" s="105">
        <f t="shared" si="5"/>
        <v>0</v>
      </c>
      <c r="U41" s="105">
        <f t="shared" si="1"/>
        <v>0</v>
      </c>
      <c r="V41" s="105">
        <f t="shared" si="6"/>
        <v>0</v>
      </c>
      <c r="W41" s="105">
        <f t="shared" si="6"/>
        <v>0</v>
      </c>
      <c r="X41" s="105">
        <f t="shared" si="6"/>
        <v>0</v>
      </c>
      <c r="Y41" s="105">
        <f t="shared" si="6"/>
        <v>0</v>
      </c>
      <c r="Z41" s="105">
        <f t="shared" si="6"/>
        <v>0</v>
      </c>
      <c r="AA41" s="105">
        <f t="shared" si="6"/>
        <v>0</v>
      </c>
      <c r="AB41" s="105">
        <f t="shared" si="6"/>
        <v>0</v>
      </c>
      <c r="AC41" s="105">
        <f t="shared" si="6"/>
        <v>0</v>
      </c>
      <c r="AD41" s="105">
        <f t="shared" si="6"/>
        <v>0</v>
      </c>
      <c r="AE41" s="105">
        <f t="shared" si="6"/>
        <v>0</v>
      </c>
      <c r="AF41" s="132">
        <f t="shared" si="7"/>
        <v>0</v>
      </c>
      <c r="AI41" s="103">
        <v>1</v>
      </c>
      <c r="AJ41" s="105">
        <f t="shared" si="8"/>
        <v>0</v>
      </c>
    </row>
    <row r="42" spans="1:36" outlineLevel="1" x14ac:dyDescent="0.25">
      <c r="A42" s="103" t="str">
        <f t="shared" si="3"/>
        <v>Bonney LakeResidential65RW1N</v>
      </c>
      <c r="B42" s="103" t="s">
        <v>147</v>
      </c>
      <c r="C42" s="103" t="s">
        <v>148</v>
      </c>
      <c r="D42" s="127">
        <v>47.15</v>
      </c>
      <c r="E42" s="127">
        <v>53.41</v>
      </c>
      <c r="F42" s="129">
        <v>200.8</v>
      </c>
      <c r="G42" s="129">
        <v>200.8</v>
      </c>
      <c r="H42" s="129">
        <v>213.64</v>
      </c>
      <c r="I42" s="129">
        <v>213.64</v>
      </c>
      <c r="J42" s="129">
        <v>213.64</v>
      </c>
      <c r="K42" s="129">
        <v>213.64</v>
      </c>
      <c r="L42" s="129">
        <v>213.64</v>
      </c>
      <c r="M42" s="129">
        <v>213.64</v>
      </c>
      <c r="N42" s="129">
        <v>213.64000000000001</v>
      </c>
      <c r="O42" s="129">
        <v>200.8</v>
      </c>
      <c r="P42" s="129">
        <v>200.8</v>
      </c>
      <c r="Q42" s="129">
        <v>200.8</v>
      </c>
      <c r="R42" s="130">
        <f t="shared" si="4"/>
        <v>2499.48</v>
      </c>
      <c r="S42" s="175"/>
      <c r="T42" s="105">
        <f t="shared" si="5"/>
        <v>4.2587486744432663</v>
      </c>
      <c r="U42" s="105">
        <f t="shared" si="1"/>
        <v>4.2587486744432663</v>
      </c>
      <c r="V42" s="105">
        <f t="shared" si="6"/>
        <v>4</v>
      </c>
      <c r="W42" s="105">
        <f t="shared" si="6"/>
        <v>4</v>
      </c>
      <c r="X42" s="105">
        <f t="shared" si="6"/>
        <v>4</v>
      </c>
      <c r="Y42" s="105">
        <f t="shared" si="6"/>
        <v>4</v>
      </c>
      <c r="Z42" s="105">
        <f t="shared" si="6"/>
        <v>4</v>
      </c>
      <c r="AA42" s="105">
        <f t="shared" si="6"/>
        <v>4</v>
      </c>
      <c r="AB42" s="105">
        <f t="shared" si="6"/>
        <v>4.0000000000000009</v>
      </c>
      <c r="AC42" s="105">
        <f t="shared" si="6"/>
        <v>3.7595955813518072</v>
      </c>
      <c r="AD42" s="105">
        <f t="shared" si="6"/>
        <v>3.7595955813518072</v>
      </c>
      <c r="AE42" s="105">
        <f t="shared" si="6"/>
        <v>3.7595955813518072</v>
      </c>
      <c r="AF42" s="132">
        <f t="shared" si="7"/>
        <v>3.9830236744118306</v>
      </c>
      <c r="AI42" s="103">
        <v>1</v>
      </c>
      <c r="AJ42" s="105">
        <f t="shared" si="8"/>
        <v>3.9830236744118306</v>
      </c>
    </row>
    <row r="43" spans="1:36" outlineLevel="1" x14ac:dyDescent="0.25">
      <c r="A43" s="103" t="str">
        <f t="shared" si="3"/>
        <v>Bonney LakeResidential65RW1R</v>
      </c>
      <c r="B43" s="103" t="s">
        <v>149</v>
      </c>
      <c r="C43" s="103" t="s">
        <v>150</v>
      </c>
      <c r="D43" s="127">
        <v>47.15</v>
      </c>
      <c r="E43" s="127">
        <v>53.41</v>
      </c>
      <c r="F43" s="129">
        <v>125976.9</v>
      </c>
      <c r="G43" s="129">
        <v>128405.74</v>
      </c>
      <c r="H43" s="129">
        <v>133955.73500000002</v>
      </c>
      <c r="I43" s="129">
        <v>137592.43000000002</v>
      </c>
      <c r="J43" s="129">
        <v>135714.81</v>
      </c>
      <c r="K43" s="129">
        <v>137715.51499999998</v>
      </c>
      <c r="L43" s="129">
        <v>136329.02500000002</v>
      </c>
      <c r="M43" s="129">
        <v>137877.91500000001</v>
      </c>
      <c r="N43" s="129">
        <v>136055.30499999999</v>
      </c>
      <c r="O43" s="129">
        <v>127282.10000000002</v>
      </c>
      <c r="P43" s="129">
        <v>126441.25</v>
      </c>
      <c r="Q43" s="129">
        <v>128875.95000000001</v>
      </c>
      <c r="R43" s="130">
        <f t="shared" si="4"/>
        <v>1592222.675</v>
      </c>
      <c r="S43" s="175"/>
      <c r="T43" s="105">
        <f t="shared" si="5"/>
        <v>2671.8324496288442</v>
      </c>
      <c r="U43" s="105">
        <f t="shared" si="1"/>
        <v>2723.3454931071051</v>
      </c>
      <c r="V43" s="105">
        <f t="shared" si="6"/>
        <v>2508.0646882606256</v>
      </c>
      <c r="W43" s="105">
        <f t="shared" si="6"/>
        <v>2576.154839917619</v>
      </c>
      <c r="X43" s="105">
        <f t="shared" si="6"/>
        <v>2541</v>
      </c>
      <c r="Y43" s="105">
        <f t="shared" si="6"/>
        <v>2578.4593709043247</v>
      </c>
      <c r="Z43" s="105">
        <f t="shared" si="6"/>
        <v>2552.5000000000005</v>
      </c>
      <c r="AA43" s="105">
        <f t="shared" si="6"/>
        <v>2581.5000000000005</v>
      </c>
      <c r="AB43" s="105">
        <f t="shared" si="6"/>
        <v>2547.375117019285</v>
      </c>
      <c r="AC43" s="105">
        <f t="shared" si="6"/>
        <v>2383.1136491293769</v>
      </c>
      <c r="AD43" s="105">
        <f t="shared" si="6"/>
        <v>2367.370342632466</v>
      </c>
      <c r="AE43" s="105">
        <f t="shared" si="6"/>
        <v>2412.9554390563567</v>
      </c>
      <c r="AF43" s="132">
        <f t="shared" si="7"/>
        <v>2536.9726158046665</v>
      </c>
      <c r="AI43" s="103">
        <v>1</v>
      </c>
      <c r="AJ43" s="105">
        <f t="shared" si="8"/>
        <v>2536.9726158046665</v>
      </c>
    </row>
    <row r="44" spans="1:36" outlineLevel="1" x14ac:dyDescent="0.25">
      <c r="A44" s="103" t="str">
        <f t="shared" si="3"/>
        <v>Bonney LakeResidential95RM1</v>
      </c>
      <c r="B44" s="103" t="s">
        <v>151</v>
      </c>
      <c r="C44" s="103" t="s">
        <v>152</v>
      </c>
      <c r="D44" s="127">
        <v>0</v>
      </c>
      <c r="E44" s="127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30">
        <f t="shared" si="4"/>
        <v>0</v>
      </c>
      <c r="S44" s="175"/>
      <c r="T44" s="105">
        <f t="shared" si="5"/>
        <v>0</v>
      </c>
      <c r="U44" s="105">
        <f t="shared" si="1"/>
        <v>0</v>
      </c>
      <c r="V44" s="105">
        <f t="shared" si="6"/>
        <v>0</v>
      </c>
      <c r="W44" s="105">
        <f t="shared" si="6"/>
        <v>0</v>
      </c>
      <c r="X44" s="105">
        <f t="shared" si="6"/>
        <v>0</v>
      </c>
      <c r="Y44" s="105">
        <f t="shared" si="6"/>
        <v>0</v>
      </c>
      <c r="Z44" s="105">
        <f t="shared" si="6"/>
        <v>0</v>
      </c>
      <c r="AA44" s="105">
        <f t="shared" si="6"/>
        <v>0</v>
      </c>
      <c r="AB44" s="105">
        <f t="shared" si="6"/>
        <v>0</v>
      </c>
      <c r="AC44" s="105">
        <f t="shared" si="6"/>
        <v>0</v>
      </c>
      <c r="AD44" s="105">
        <f t="shared" si="6"/>
        <v>0</v>
      </c>
      <c r="AE44" s="105">
        <f t="shared" si="6"/>
        <v>0</v>
      </c>
      <c r="AF44" s="132">
        <f t="shared" si="7"/>
        <v>0</v>
      </c>
      <c r="AI44" s="103">
        <v>1</v>
      </c>
      <c r="AJ44" s="105">
        <f t="shared" si="8"/>
        <v>0</v>
      </c>
    </row>
    <row r="45" spans="1:36" outlineLevel="1" x14ac:dyDescent="0.25">
      <c r="A45" s="103" t="str">
        <f t="shared" si="3"/>
        <v>Bonney LakeResidential95RW1N</v>
      </c>
      <c r="B45" s="103" t="s">
        <v>153</v>
      </c>
      <c r="C45" s="103" t="s">
        <v>154</v>
      </c>
      <c r="D45" s="127">
        <v>65.040000000000006</v>
      </c>
      <c r="E45" s="127">
        <v>73.819999999999993</v>
      </c>
      <c r="F45" s="129">
        <v>138.68</v>
      </c>
      <c r="G45" s="129">
        <v>138.68</v>
      </c>
      <c r="H45" s="129">
        <v>147.63999999999999</v>
      </c>
      <c r="I45" s="129">
        <v>147.63999999999999</v>
      </c>
      <c r="J45" s="129">
        <v>147.63999999999999</v>
      </c>
      <c r="K45" s="129">
        <v>147.63999999999999</v>
      </c>
      <c r="L45" s="129">
        <v>147.63999999999999</v>
      </c>
      <c r="M45" s="129">
        <v>147.63999999999999</v>
      </c>
      <c r="N45" s="129">
        <v>147.63999999999999</v>
      </c>
      <c r="O45" s="129">
        <v>138.68</v>
      </c>
      <c r="P45" s="129">
        <v>138.68</v>
      </c>
      <c r="Q45" s="129">
        <v>138.68</v>
      </c>
      <c r="R45" s="130">
        <f t="shared" si="4"/>
        <v>1726.8799999999999</v>
      </c>
      <c r="S45" s="175"/>
      <c r="T45" s="105">
        <f t="shared" si="5"/>
        <v>2.1322263222632225</v>
      </c>
      <c r="U45" s="105">
        <f t="shared" si="1"/>
        <v>2.1322263222632225</v>
      </c>
      <c r="V45" s="105">
        <f t="shared" si="6"/>
        <v>2</v>
      </c>
      <c r="W45" s="105">
        <f t="shared" si="6"/>
        <v>2</v>
      </c>
      <c r="X45" s="105">
        <f t="shared" si="6"/>
        <v>2</v>
      </c>
      <c r="Y45" s="105">
        <f t="shared" si="6"/>
        <v>2</v>
      </c>
      <c r="Z45" s="105">
        <f t="shared" si="6"/>
        <v>2</v>
      </c>
      <c r="AA45" s="105">
        <f t="shared" si="6"/>
        <v>2</v>
      </c>
      <c r="AB45" s="105">
        <f t="shared" si="6"/>
        <v>2</v>
      </c>
      <c r="AC45" s="105">
        <f t="shared" si="6"/>
        <v>1.878623679219724</v>
      </c>
      <c r="AD45" s="105">
        <f t="shared" si="6"/>
        <v>1.878623679219724</v>
      </c>
      <c r="AE45" s="105">
        <f t="shared" si="6"/>
        <v>1.878623679219724</v>
      </c>
      <c r="AF45" s="132">
        <f t="shared" si="7"/>
        <v>1.9916936401821348</v>
      </c>
      <c r="AI45" s="103">
        <v>1</v>
      </c>
      <c r="AJ45" s="105">
        <f t="shared" si="8"/>
        <v>1.9916936401821348</v>
      </c>
    </row>
    <row r="46" spans="1:36" outlineLevel="1" x14ac:dyDescent="0.25">
      <c r="A46" s="103" t="str">
        <f t="shared" si="3"/>
        <v>Bonney LakeResidential95RW1R</v>
      </c>
      <c r="B46" s="103" t="s">
        <v>155</v>
      </c>
      <c r="C46" s="103" t="s">
        <v>156</v>
      </c>
      <c r="D46" s="127">
        <v>65.040000000000006</v>
      </c>
      <c r="E46" s="127">
        <v>73.819999999999993</v>
      </c>
      <c r="F46" s="129">
        <v>50722.21</v>
      </c>
      <c r="G46" s="129">
        <v>52966.54</v>
      </c>
      <c r="H46" s="129">
        <v>53745.340000000004</v>
      </c>
      <c r="I46" s="129">
        <v>55512.639999999999</v>
      </c>
      <c r="J46" s="129">
        <v>53740.959999999999</v>
      </c>
      <c r="K46" s="129">
        <v>56066.29</v>
      </c>
      <c r="L46" s="129">
        <v>54003.43</v>
      </c>
      <c r="M46" s="129">
        <v>55996.57</v>
      </c>
      <c r="N46" s="129">
        <v>53454.91</v>
      </c>
      <c r="O46" s="129">
        <v>50098.15</v>
      </c>
      <c r="P46" s="129">
        <v>50891.149999999994</v>
      </c>
      <c r="Q46" s="129">
        <v>52410.62</v>
      </c>
      <c r="R46" s="130">
        <f t="shared" si="4"/>
        <v>639608.81000000006</v>
      </c>
      <c r="S46" s="175"/>
      <c r="T46" s="105">
        <f t="shared" si="5"/>
        <v>779.86177736777358</v>
      </c>
      <c r="U46" s="105">
        <f t="shared" si="1"/>
        <v>814.36869618696176</v>
      </c>
      <c r="V46" s="105">
        <f t="shared" si="6"/>
        <v>728.05933351395299</v>
      </c>
      <c r="W46" s="105">
        <f t="shared" si="6"/>
        <v>752.00000000000011</v>
      </c>
      <c r="X46" s="105">
        <f t="shared" si="6"/>
        <v>728</v>
      </c>
      <c r="Y46" s="105">
        <f t="shared" si="6"/>
        <v>759.50000000000011</v>
      </c>
      <c r="Z46" s="105">
        <f t="shared" si="6"/>
        <v>731.55554050392857</v>
      </c>
      <c r="AA46" s="105">
        <f t="shared" si="6"/>
        <v>758.55554050392857</v>
      </c>
      <c r="AB46" s="105">
        <f t="shared" si="6"/>
        <v>724.12503386616106</v>
      </c>
      <c r="AC46" s="105">
        <f t="shared" si="6"/>
        <v>678.65280411812523</v>
      </c>
      <c r="AD46" s="105">
        <f t="shared" si="6"/>
        <v>689.39515036575449</v>
      </c>
      <c r="AE46" s="105">
        <f t="shared" si="6"/>
        <v>709.97859658629113</v>
      </c>
      <c r="AF46" s="132">
        <f t="shared" si="7"/>
        <v>737.83770608440648</v>
      </c>
      <c r="AI46" s="103">
        <v>1</v>
      </c>
      <c r="AJ46" s="105">
        <f t="shared" si="8"/>
        <v>737.83770608440648</v>
      </c>
    </row>
    <row r="47" spans="1:36" outlineLevel="1" x14ac:dyDescent="0.25">
      <c r="A47" s="103" t="str">
        <f t="shared" si="3"/>
        <v>Bonney LakeResidential96RW1N</v>
      </c>
      <c r="B47" s="103" t="s">
        <v>157</v>
      </c>
      <c r="C47" s="103" t="s">
        <v>158</v>
      </c>
      <c r="D47" s="127">
        <v>0</v>
      </c>
      <c r="E47" s="127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30">
        <f t="shared" si="4"/>
        <v>0</v>
      </c>
      <c r="S47" s="175"/>
      <c r="T47" s="105">
        <f t="shared" si="5"/>
        <v>0</v>
      </c>
      <c r="U47" s="105">
        <f t="shared" si="1"/>
        <v>0</v>
      </c>
      <c r="V47" s="105">
        <f t="shared" si="6"/>
        <v>0</v>
      </c>
      <c r="W47" s="105">
        <f t="shared" si="6"/>
        <v>0</v>
      </c>
      <c r="X47" s="105">
        <f t="shared" si="6"/>
        <v>0</v>
      </c>
      <c r="Y47" s="105">
        <f t="shared" si="6"/>
        <v>0</v>
      </c>
      <c r="Z47" s="105">
        <f t="shared" si="6"/>
        <v>0</v>
      </c>
      <c r="AA47" s="105">
        <f t="shared" si="6"/>
        <v>0</v>
      </c>
      <c r="AB47" s="105">
        <f t="shared" si="6"/>
        <v>0</v>
      </c>
      <c r="AC47" s="105">
        <f t="shared" si="6"/>
        <v>0</v>
      </c>
      <c r="AD47" s="105">
        <f t="shared" si="6"/>
        <v>0</v>
      </c>
      <c r="AE47" s="105">
        <f t="shared" si="6"/>
        <v>0</v>
      </c>
      <c r="AF47" s="132">
        <f t="shared" si="7"/>
        <v>0</v>
      </c>
      <c r="AI47" s="103">
        <v>1</v>
      </c>
      <c r="AJ47" s="105">
        <f t="shared" si="8"/>
        <v>0</v>
      </c>
    </row>
    <row r="48" spans="1:36" outlineLevel="1" x14ac:dyDescent="0.25">
      <c r="A48" s="103" t="str">
        <f t="shared" si="3"/>
        <v>Bonney LakeResidential96RW1R</v>
      </c>
      <c r="B48" s="103" t="s">
        <v>159</v>
      </c>
      <c r="C48" s="103" t="s">
        <v>160</v>
      </c>
      <c r="D48" s="127">
        <v>0</v>
      </c>
      <c r="E48" s="127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30">
        <f t="shared" si="4"/>
        <v>0</v>
      </c>
      <c r="S48" s="175"/>
      <c r="T48" s="105">
        <f t="shared" si="5"/>
        <v>0</v>
      </c>
      <c r="U48" s="105">
        <f t="shared" si="1"/>
        <v>0</v>
      </c>
      <c r="V48" s="105">
        <f t="shared" si="6"/>
        <v>0</v>
      </c>
      <c r="W48" s="105">
        <f t="shared" si="6"/>
        <v>0</v>
      </c>
      <c r="X48" s="105">
        <f t="shared" si="6"/>
        <v>0</v>
      </c>
      <c r="Y48" s="105">
        <f t="shared" si="6"/>
        <v>0</v>
      </c>
      <c r="Z48" s="105">
        <f t="shared" si="6"/>
        <v>0</v>
      </c>
      <c r="AA48" s="105">
        <f t="shared" si="6"/>
        <v>0</v>
      </c>
      <c r="AB48" s="105">
        <f t="shared" si="6"/>
        <v>0</v>
      </c>
      <c r="AC48" s="105">
        <f t="shared" si="6"/>
        <v>0</v>
      </c>
      <c r="AD48" s="105">
        <f t="shared" si="6"/>
        <v>0</v>
      </c>
      <c r="AE48" s="105">
        <f t="shared" si="6"/>
        <v>0</v>
      </c>
      <c r="AF48" s="132">
        <f t="shared" si="7"/>
        <v>0</v>
      </c>
      <c r="AI48" s="103">
        <v>1</v>
      </c>
      <c r="AJ48" s="105">
        <f t="shared" si="8"/>
        <v>0</v>
      </c>
    </row>
    <row r="49" spans="1:32" outlineLevel="1" x14ac:dyDescent="0.25">
      <c r="A49" s="103" t="str">
        <f t="shared" si="3"/>
        <v>Bonney LakeResidentialADJRES</v>
      </c>
      <c r="B49" s="103" t="s">
        <v>161</v>
      </c>
      <c r="C49" s="103" t="s">
        <v>162</v>
      </c>
      <c r="D49" s="127">
        <v>0</v>
      </c>
      <c r="E49" s="127">
        <v>0</v>
      </c>
      <c r="F49" s="129">
        <v>138.34</v>
      </c>
      <c r="G49" s="129">
        <v>-136.97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30">
        <f t="shared" si="4"/>
        <v>1.3700000000000045</v>
      </c>
      <c r="S49" s="175"/>
      <c r="T49" s="105">
        <f t="shared" si="5"/>
        <v>0</v>
      </c>
      <c r="U49" s="105">
        <f t="shared" si="1"/>
        <v>0</v>
      </c>
      <c r="V49" s="105">
        <f t="shared" si="6"/>
        <v>0</v>
      </c>
      <c r="W49" s="105">
        <f t="shared" si="6"/>
        <v>0</v>
      </c>
      <c r="X49" s="105">
        <f t="shared" si="6"/>
        <v>0</v>
      </c>
      <c r="Y49" s="105">
        <f t="shared" si="6"/>
        <v>0</v>
      </c>
      <c r="Z49" s="105">
        <f t="shared" si="6"/>
        <v>0</v>
      </c>
      <c r="AA49" s="105">
        <f t="shared" si="6"/>
        <v>0</v>
      </c>
      <c r="AB49" s="105">
        <f t="shared" si="6"/>
        <v>0</v>
      </c>
      <c r="AC49" s="105">
        <f t="shared" si="6"/>
        <v>0</v>
      </c>
      <c r="AD49" s="105">
        <f t="shared" si="6"/>
        <v>0</v>
      </c>
      <c r="AE49" s="105">
        <f t="shared" si="6"/>
        <v>0</v>
      </c>
      <c r="AF49" s="105">
        <f t="shared" si="7"/>
        <v>0</v>
      </c>
    </row>
    <row r="50" spans="1:32" outlineLevel="1" x14ac:dyDescent="0.25">
      <c r="A50" s="103" t="str">
        <f t="shared" si="3"/>
        <v>Bonney LakeResidentialCARRY-RES</v>
      </c>
      <c r="B50" s="103" t="s">
        <v>163</v>
      </c>
      <c r="C50" s="103" t="s">
        <v>164</v>
      </c>
      <c r="D50" s="127">
        <v>0</v>
      </c>
      <c r="E50" s="127">
        <v>0</v>
      </c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30">
        <f t="shared" si="4"/>
        <v>0</v>
      </c>
      <c r="S50" s="175"/>
      <c r="T50" s="105">
        <f t="shared" si="5"/>
        <v>0</v>
      </c>
      <c r="U50" s="105">
        <f t="shared" si="1"/>
        <v>0</v>
      </c>
      <c r="V50" s="105">
        <f t="shared" ref="V50:AE73" si="9">+IFERROR(H50/$E50,0)</f>
        <v>0</v>
      </c>
      <c r="W50" s="105">
        <f t="shared" si="9"/>
        <v>0</v>
      </c>
      <c r="X50" s="105">
        <f t="shared" si="9"/>
        <v>0</v>
      </c>
      <c r="Y50" s="105">
        <f t="shared" si="9"/>
        <v>0</v>
      </c>
      <c r="Z50" s="105">
        <f t="shared" si="9"/>
        <v>0</v>
      </c>
      <c r="AA50" s="105">
        <f t="shared" si="9"/>
        <v>0</v>
      </c>
      <c r="AB50" s="105">
        <f t="shared" si="9"/>
        <v>0</v>
      </c>
      <c r="AC50" s="105">
        <f t="shared" si="9"/>
        <v>0</v>
      </c>
      <c r="AD50" s="105">
        <f t="shared" si="9"/>
        <v>0</v>
      </c>
      <c r="AE50" s="105">
        <f t="shared" si="9"/>
        <v>0</v>
      </c>
      <c r="AF50" s="105">
        <f t="shared" si="7"/>
        <v>0</v>
      </c>
    </row>
    <row r="51" spans="1:32" outlineLevel="1" x14ac:dyDescent="0.25">
      <c r="A51" s="103" t="str">
        <f t="shared" si="3"/>
        <v>Bonney LakeResidentialDELTOT</v>
      </c>
      <c r="B51" s="103" t="s">
        <v>165</v>
      </c>
      <c r="C51" s="103" t="s">
        <v>166</v>
      </c>
      <c r="D51" s="127">
        <v>0</v>
      </c>
      <c r="E51" s="127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30">
        <f t="shared" si="4"/>
        <v>0</v>
      </c>
      <c r="S51" s="175"/>
      <c r="T51" s="105">
        <f t="shared" si="5"/>
        <v>0</v>
      </c>
      <c r="U51" s="105">
        <f t="shared" si="1"/>
        <v>0</v>
      </c>
      <c r="V51" s="105">
        <f t="shared" si="9"/>
        <v>0</v>
      </c>
      <c r="W51" s="105">
        <f t="shared" si="9"/>
        <v>0</v>
      </c>
      <c r="X51" s="105">
        <f t="shared" si="9"/>
        <v>0</v>
      </c>
      <c r="Y51" s="105">
        <f t="shared" si="9"/>
        <v>0</v>
      </c>
      <c r="Z51" s="105">
        <f t="shared" si="9"/>
        <v>0</v>
      </c>
      <c r="AA51" s="105">
        <f t="shared" si="9"/>
        <v>0</v>
      </c>
      <c r="AB51" s="105">
        <f t="shared" si="9"/>
        <v>0</v>
      </c>
      <c r="AC51" s="105">
        <f t="shared" si="9"/>
        <v>0</v>
      </c>
      <c r="AD51" s="105">
        <f t="shared" si="9"/>
        <v>0</v>
      </c>
      <c r="AE51" s="105">
        <f t="shared" si="9"/>
        <v>0</v>
      </c>
      <c r="AF51" s="105">
        <f t="shared" si="7"/>
        <v>0</v>
      </c>
    </row>
    <row r="52" spans="1:32" outlineLevel="1" x14ac:dyDescent="0.25">
      <c r="A52" s="103" t="str">
        <f t="shared" si="3"/>
        <v>Bonney LakeResidentialDRIVEPRVT-RES</v>
      </c>
      <c r="B52" s="103" t="s">
        <v>167</v>
      </c>
      <c r="C52" s="103" t="s">
        <v>168</v>
      </c>
      <c r="D52" s="127">
        <v>0</v>
      </c>
      <c r="E52" s="127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30">
        <f t="shared" si="4"/>
        <v>0</v>
      </c>
      <c r="S52" s="175"/>
      <c r="T52" s="105">
        <f t="shared" si="5"/>
        <v>0</v>
      </c>
      <c r="U52" s="105">
        <f t="shared" si="1"/>
        <v>0</v>
      </c>
      <c r="V52" s="105">
        <f t="shared" si="9"/>
        <v>0</v>
      </c>
      <c r="W52" s="105">
        <f t="shared" si="9"/>
        <v>0</v>
      </c>
      <c r="X52" s="105">
        <f t="shared" si="9"/>
        <v>0</v>
      </c>
      <c r="Y52" s="105">
        <f t="shared" si="9"/>
        <v>0</v>
      </c>
      <c r="Z52" s="105">
        <f t="shared" si="9"/>
        <v>0</v>
      </c>
      <c r="AA52" s="105">
        <f t="shared" si="9"/>
        <v>0</v>
      </c>
      <c r="AB52" s="105">
        <f t="shared" si="9"/>
        <v>0</v>
      </c>
      <c r="AC52" s="105">
        <f t="shared" si="9"/>
        <v>0</v>
      </c>
      <c r="AD52" s="105">
        <f t="shared" si="9"/>
        <v>0</v>
      </c>
      <c r="AE52" s="105">
        <f t="shared" si="9"/>
        <v>0</v>
      </c>
      <c r="AF52" s="105">
        <f t="shared" si="7"/>
        <v>0</v>
      </c>
    </row>
    <row r="53" spans="1:32" outlineLevel="1" x14ac:dyDescent="0.25">
      <c r="A53" s="103" t="str">
        <f t="shared" si="3"/>
        <v>Bonney LakeResidentialDRVNRE1</v>
      </c>
      <c r="B53" s="103" t="s">
        <v>169</v>
      </c>
      <c r="C53" s="103" t="s">
        <v>170</v>
      </c>
      <c r="D53" s="127">
        <v>0</v>
      </c>
      <c r="E53" s="127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30">
        <f t="shared" si="4"/>
        <v>0</v>
      </c>
      <c r="S53" s="175"/>
      <c r="T53" s="105">
        <f t="shared" si="5"/>
        <v>0</v>
      </c>
      <c r="U53" s="105">
        <f t="shared" si="1"/>
        <v>0</v>
      </c>
      <c r="V53" s="105">
        <f t="shared" si="9"/>
        <v>0</v>
      </c>
      <c r="W53" s="105">
        <f t="shared" si="9"/>
        <v>0</v>
      </c>
      <c r="X53" s="105">
        <f t="shared" si="9"/>
        <v>0</v>
      </c>
      <c r="Y53" s="105">
        <f t="shared" si="9"/>
        <v>0</v>
      </c>
      <c r="Z53" s="105">
        <f t="shared" si="9"/>
        <v>0</v>
      </c>
      <c r="AA53" s="105">
        <f t="shared" si="9"/>
        <v>0</v>
      </c>
      <c r="AB53" s="105">
        <f t="shared" si="9"/>
        <v>0</v>
      </c>
      <c r="AC53" s="105">
        <f t="shared" si="9"/>
        <v>0</v>
      </c>
      <c r="AD53" s="105">
        <f t="shared" si="9"/>
        <v>0</v>
      </c>
      <c r="AE53" s="105">
        <f t="shared" si="9"/>
        <v>0</v>
      </c>
      <c r="AF53" s="105">
        <f t="shared" si="7"/>
        <v>0</v>
      </c>
    </row>
    <row r="54" spans="1:32" outlineLevel="1" x14ac:dyDescent="0.25">
      <c r="A54" s="103" t="str">
        <f t="shared" si="3"/>
        <v>Bonney LakeResidentialDRVNRW1</v>
      </c>
      <c r="B54" s="103" t="s">
        <v>171</v>
      </c>
      <c r="C54" s="103" t="s">
        <v>172</v>
      </c>
      <c r="D54" s="127">
        <v>20.34</v>
      </c>
      <c r="E54" s="127">
        <v>22.5</v>
      </c>
      <c r="F54" s="129">
        <v>21.36</v>
      </c>
      <c r="G54" s="129">
        <v>21.36</v>
      </c>
      <c r="H54" s="129">
        <v>22.5</v>
      </c>
      <c r="I54" s="129">
        <v>22.5</v>
      </c>
      <c r="J54" s="129">
        <v>22.5</v>
      </c>
      <c r="K54" s="129">
        <v>22.5</v>
      </c>
      <c r="L54" s="129">
        <v>22.5</v>
      </c>
      <c r="M54" s="129">
        <v>22.5</v>
      </c>
      <c r="N54" s="129">
        <v>22.5</v>
      </c>
      <c r="O54" s="129">
        <v>21.36</v>
      </c>
      <c r="P54" s="129">
        <v>21.36</v>
      </c>
      <c r="Q54" s="129">
        <v>21.36</v>
      </c>
      <c r="R54" s="130">
        <f t="shared" si="4"/>
        <v>264.3</v>
      </c>
      <c r="S54" s="175"/>
      <c r="T54" s="105">
        <f t="shared" si="5"/>
        <v>1.0501474926253687</v>
      </c>
      <c r="U54" s="105">
        <f t="shared" si="1"/>
        <v>1.0501474926253687</v>
      </c>
      <c r="V54" s="105">
        <f t="shared" si="9"/>
        <v>1</v>
      </c>
      <c r="W54" s="105">
        <f t="shared" si="9"/>
        <v>1</v>
      </c>
      <c r="X54" s="105">
        <f t="shared" si="9"/>
        <v>1</v>
      </c>
      <c r="Y54" s="105">
        <f t="shared" si="9"/>
        <v>1</v>
      </c>
      <c r="Z54" s="105">
        <f t="shared" si="9"/>
        <v>1</v>
      </c>
      <c r="AA54" s="105">
        <f t="shared" si="9"/>
        <v>1</v>
      </c>
      <c r="AB54" s="105">
        <f t="shared" si="9"/>
        <v>1</v>
      </c>
      <c r="AC54" s="105">
        <f t="shared" si="9"/>
        <v>0.94933333333333336</v>
      </c>
      <c r="AD54" s="105">
        <f t="shared" si="9"/>
        <v>0.94933333333333336</v>
      </c>
      <c r="AE54" s="105">
        <f t="shared" si="9"/>
        <v>0.94933333333333336</v>
      </c>
      <c r="AF54" s="105">
        <f t="shared" si="7"/>
        <v>0.99569124877089488</v>
      </c>
    </row>
    <row r="55" spans="1:32" outlineLevel="1" x14ac:dyDescent="0.25">
      <c r="A55" s="103" t="str">
        <f t="shared" si="3"/>
        <v>Bonney LakeResidentialDRVNRW2</v>
      </c>
      <c r="B55" s="103" t="s">
        <v>173</v>
      </c>
      <c r="C55" s="103" t="s">
        <v>174</v>
      </c>
      <c r="D55" s="127">
        <v>0</v>
      </c>
      <c r="E55" s="127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30">
        <f t="shared" si="4"/>
        <v>0</v>
      </c>
      <c r="S55" s="175"/>
      <c r="T55" s="105">
        <f t="shared" si="5"/>
        <v>0</v>
      </c>
      <c r="U55" s="105">
        <f t="shared" si="1"/>
        <v>0</v>
      </c>
      <c r="V55" s="105">
        <f t="shared" si="9"/>
        <v>0</v>
      </c>
      <c r="W55" s="105">
        <f t="shared" si="9"/>
        <v>0</v>
      </c>
      <c r="X55" s="105">
        <f t="shared" si="9"/>
        <v>0</v>
      </c>
      <c r="Y55" s="105">
        <f t="shared" si="9"/>
        <v>0</v>
      </c>
      <c r="Z55" s="105">
        <f t="shared" si="9"/>
        <v>0</v>
      </c>
      <c r="AA55" s="105">
        <f t="shared" si="9"/>
        <v>0</v>
      </c>
      <c r="AB55" s="105">
        <f t="shared" si="9"/>
        <v>0</v>
      </c>
      <c r="AC55" s="105">
        <f t="shared" si="9"/>
        <v>0</v>
      </c>
      <c r="AD55" s="105">
        <f t="shared" si="9"/>
        <v>0</v>
      </c>
      <c r="AE55" s="105">
        <f t="shared" si="9"/>
        <v>0</v>
      </c>
      <c r="AF55" s="105">
        <f t="shared" si="7"/>
        <v>0</v>
      </c>
    </row>
    <row r="56" spans="1:32" outlineLevel="1" x14ac:dyDescent="0.25">
      <c r="A56" s="103" t="str">
        <f t="shared" si="3"/>
        <v>Bonney LakeResidentialGWCR</v>
      </c>
      <c r="B56" s="103" t="s">
        <v>175</v>
      </c>
      <c r="C56" s="103" t="s">
        <v>176</v>
      </c>
      <c r="D56" s="127">
        <v>0</v>
      </c>
      <c r="E56" s="127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9">
        <v>0</v>
      </c>
      <c r="O56" s="129">
        <v>-25</v>
      </c>
      <c r="P56" s="129">
        <v>0</v>
      </c>
      <c r="Q56" s="129">
        <v>0</v>
      </c>
      <c r="R56" s="130">
        <f t="shared" si="4"/>
        <v>-25</v>
      </c>
      <c r="S56" s="175"/>
      <c r="T56" s="105">
        <f t="shared" si="5"/>
        <v>0</v>
      </c>
      <c r="U56" s="105">
        <f t="shared" si="1"/>
        <v>0</v>
      </c>
      <c r="V56" s="105">
        <f t="shared" si="9"/>
        <v>0</v>
      </c>
      <c r="W56" s="105">
        <f t="shared" si="9"/>
        <v>0</v>
      </c>
      <c r="X56" s="105">
        <f t="shared" si="9"/>
        <v>0</v>
      </c>
      <c r="Y56" s="105">
        <f t="shared" si="9"/>
        <v>0</v>
      </c>
      <c r="Z56" s="105">
        <f t="shared" si="9"/>
        <v>0</v>
      </c>
      <c r="AA56" s="105">
        <f t="shared" si="9"/>
        <v>0</v>
      </c>
      <c r="AB56" s="105">
        <f t="shared" si="9"/>
        <v>0</v>
      </c>
      <c r="AC56" s="105">
        <f t="shared" si="9"/>
        <v>0</v>
      </c>
      <c r="AD56" s="105">
        <f t="shared" si="9"/>
        <v>0</v>
      </c>
      <c r="AE56" s="105">
        <f t="shared" si="9"/>
        <v>0</v>
      </c>
      <c r="AF56" s="105">
        <f t="shared" si="7"/>
        <v>0</v>
      </c>
    </row>
    <row r="57" spans="1:32" outlineLevel="1" x14ac:dyDescent="0.25">
      <c r="A57" s="103" t="str">
        <f t="shared" si="3"/>
        <v>Bonney LakeResidentialIMPCNR1</v>
      </c>
      <c r="B57" s="103" t="s">
        <v>177</v>
      </c>
      <c r="C57" s="103" t="s">
        <v>178</v>
      </c>
      <c r="D57" s="127">
        <v>0</v>
      </c>
      <c r="E57" s="127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30">
        <f t="shared" si="4"/>
        <v>0</v>
      </c>
      <c r="S57" s="175"/>
      <c r="T57" s="105">
        <f t="shared" si="5"/>
        <v>0</v>
      </c>
      <c r="U57" s="105">
        <f t="shared" si="1"/>
        <v>0</v>
      </c>
      <c r="V57" s="105">
        <f t="shared" si="9"/>
        <v>0</v>
      </c>
      <c r="W57" s="105">
        <f t="shared" si="9"/>
        <v>0</v>
      </c>
      <c r="X57" s="105">
        <f t="shared" si="9"/>
        <v>0</v>
      </c>
      <c r="Y57" s="105">
        <f t="shared" si="9"/>
        <v>0</v>
      </c>
      <c r="Z57" s="105">
        <f t="shared" si="9"/>
        <v>0</v>
      </c>
      <c r="AA57" s="105">
        <f t="shared" si="9"/>
        <v>0</v>
      </c>
      <c r="AB57" s="105">
        <f t="shared" si="9"/>
        <v>0</v>
      </c>
      <c r="AC57" s="105">
        <f t="shared" si="9"/>
        <v>0</v>
      </c>
      <c r="AD57" s="105">
        <f t="shared" si="9"/>
        <v>0</v>
      </c>
      <c r="AE57" s="105">
        <f t="shared" si="9"/>
        <v>0</v>
      </c>
      <c r="AF57" s="105">
        <f t="shared" si="7"/>
        <v>0</v>
      </c>
    </row>
    <row r="58" spans="1:32" outlineLevel="1" x14ac:dyDescent="0.25">
      <c r="A58" s="103" t="str">
        <f t="shared" si="3"/>
        <v>Bonney LakeResidentialIMPCNR2</v>
      </c>
      <c r="B58" s="103" t="s">
        <v>179</v>
      </c>
      <c r="C58" s="103" t="s">
        <v>180</v>
      </c>
      <c r="D58" s="127">
        <v>0</v>
      </c>
      <c r="E58" s="127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30">
        <f t="shared" si="4"/>
        <v>0</v>
      </c>
      <c r="S58" s="175"/>
      <c r="T58" s="105">
        <f t="shared" si="5"/>
        <v>0</v>
      </c>
      <c r="U58" s="105">
        <f t="shared" si="1"/>
        <v>0</v>
      </c>
      <c r="V58" s="105">
        <f t="shared" si="9"/>
        <v>0</v>
      </c>
      <c r="W58" s="105">
        <f t="shared" si="9"/>
        <v>0</v>
      </c>
      <c r="X58" s="105">
        <f t="shared" si="9"/>
        <v>0</v>
      </c>
      <c r="Y58" s="105">
        <f t="shared" si="9"/>
        <v>0</v>
      </c>
      <c r="Z58" s="105">
        <f t="shared" si="9"/>
        <v>0</v>
      </c>
      <c r="AA58" s="105">
        <f t="shared" si="9"/>
        <v>0</v>
      </c>
      <c r="AB58" s="105">
        <f t="shared" si="9"/>
        <v>0</v>
      </c>
      <c r="AC58" s="105">
        <f t="shared" si="9"/>
        <v>0</v>
      </c>
      <c r="AD58" s="105">
        <f t="shared" si="9"/>
        <v>0</v>
      </c>
      <c r="AE58" s="105">
        <f t="shared" si="9"/>
        <v>0</v>
      </c>
      <c r="AF58" s="105">
        <f t="shared" si="7"/>
        <v>0</v>
      </c>
    </row>
    <row r="59" spans="1:32" outlineLevel="1" x14ac:dyDescent="0.25">
      <c r="A59" s="103" t="str">
        <f t="shared" si="3"/>
        <v>Bonney LakeResidentialOBSR</v>
      </c>
      <c r="B59" s="103" t="s">
        <v>181</v>
      </c>
      <c r="C59" s="103" t="s">
        <v>182</v>
      </c>
      <c r="D59" s="127">
        <v>0</v>
      </c>
      <c r="E59" s="127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30">
        <f t="shared" si="4"/>
        <v>0</v>
      </c>
      <c r="S59" s="175"/>
      <c r="T59" s="105">
        <f t="shared" si="5"/>
        <v>0</v>
      </c>
      <c r="U59" s="105">
        <f t="shared" si="1"/>
        <v>0</v>
      </c>
      <c r="V59" s="105">
        <f t="shared" si="9"/>
        <v>0</v>
      </c>
      <c r="W59" s="105">
        <f t="shared" si="9"/>
        <v>0</v>
      </c>
      <c r="X59" s="105">
        <f t="shared" si="9"/>
        <v>0</v>
      </c>
      <c r="Y59" s="105">
        <f t="shared" si="9"/>
        <v>0</v>
      </c>
      <c r="Z59" s="105">
        <f t="shared" si="9"/>
        <v>0</v>
      </c>
      <c r="AA59" s="105">
        <f t="shared" si="9"/>
        <v>0</v>
      </c>
      <c r="AB59" s="105">
        <f t="shared" si="9"/>
        <v>0</v>
      </c>
      <c r="AC59" s="105">
        <f t="shared" si="9"/>
        <v>0</v>
      </c>
      <c r="AD59" s="105">
        <f t="shared" si="9"/>
        <v>0</v>
      </c>
      <c r="AE59" s="105">
        <f t="shared" si="9"/>
        <v>0</v>
      </c>
      <c r="AF59" s="105">
        <f t="shared" si="7"/>
        <v>0</v>
      </c>
    </row>
    <row r="60" spans="1:32" outlineLevel="1" x14ac:dyDescent="0.25">
      <c r="A60" s="103" t="str">
        <f t="shared" si="3"/>
        <v>Bonney LakeResidentialOS</v>
      </c>
      <c r="B60" s="103" t="s">
        <v>183</v>
      </c>
      <c r="C60" s="103" t="s">
        <v>184</v>
      </c>
      <c r="D60" s="127">
        <v>0</v>
      </c>
      <c r="E60" s="127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30">
        <f t="shared" si="4"/>
        <v>0</v>
      </c>
      <c r="S60" s="175"/>
      <c r="T60" s="105">
        <f t="shared" si="5"/>
        <v>0</v>
      </c>
      <c r="U60" s="105">
        <f t="shared" si="1"/>
        <v>0</v>
      </c>
      <c r="V60" s="105">
        <f t="shared" si="9"/>
        <v>0</v>
      </c>
      <c r="W60" s="105">
        <f t="shared" si="9"/>
        <v>0</v>
      </c>
      <c r="X60" s="105">
        <f t="shared" si="9"/>
        <v>0</v>
      </c>
      <c r="Y60" s="105">
        <f t="shared" si="9"/>
        <v>0</v>
      </c>
      <c r="Z60" s="105">
        <f t="shared" si="9"/>
        <v>0</v>
      </c>
      <c r="AA60" s="105">
        <f t="shared" si="9"/>
        <v>0</v>
      </c>
      <c r="AB60" s="105">
        <f t="shared" si="9"/>
        <v>0</v>
      </c>
      <c r="AC60" s="105">
        <f t="shared" si="9"/>
        <v>0</v>
      </c>
      <c r="AD60" s="105">
        <f t="shared" si="9"/>
        <v>0</v>
      </c>
      <c r="AE60" s="105">
        <f t="shared" si="9"/>
        <v>0</v>
      </c>
      <c r="AF60" s="132">
        <f t="shared" si="7"/>
        <v>0</v>
      </c>
    </row>
    <row r="61" spans="1:32" outlineLevel="1" x14ac:dyDescent="0.25">
      <c r="A61" s="103" t="str">
        <f t="shared" si="3"/>
        <v>Bonney LakeResidentialOSOW</v>
      </c>
      <c r="B61" s="103" t="s">
        <v>185</v>
      </c>
      <c r="C61" s="103" t="s">
        <v>186</v>
      </c>
      <c r="D61" s="127">
        <v>0</v>
      </c>
      <c r="E61" s="127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30">
        <f t="shared" si="4"/>
        <v>0</v>
      </c>
      <c r="S61" s="175"/>
      <c r="T61" s="105">
        <f t="shared" si="5"/>
        <v>0</v>
      </c>
      <c r="U61" s="105">
        <f t="shared" si="1"/>
        <v>0</v>
      </c>
      <c r="V61" s="105">
        <f t="shared" si="9"/>
        <v>0</v>
      </c>
      <c r="W61" s="105">
        <f t="shared" si="9"/>
        <v>0</v>
      </c>
      <c r="X61" s="105">
        <f t="shared" si="9"/>
        <v>0</v>
      </c>
      <c r="Y61" s="105">
        <f t="shared" si="9"/>
        <v>0</v>
      </c>
      <c r="Z61" s="105">
        <f t="shared" si="9"/>
        <v>0</v>
      </c>
      <c r="AA61" s="105">
        <f t="shared" si="9"/>
        <v>0</v>
      </c>
      <c r="AB61" s="105">
        <f t="shared" si="9"/>
        <v>0</v>
      </c>
      <c r="AC61" s="105">
        <f t="shared" si="9"/>
        <v>0</v>
      </c>
      <c r="AD61" s="105">
        <f t="shared" si="9"/>
        <v>0</v>
      </c>
      <c r="AE61" s="105">
        <f t="shared" si="9"/>
        <v>0</v>
      </c>
      <c r="AF61" s="132">
        <f t="shared" si="7"/>
        <v>0</v>
      </c>
    </row>
    <row r="62" spans="1:32" outlineLevel="1" x14ac:dyDescent="0.25">
      <c r="A62" s="103" t="str">
        <f t="shared" si="3"/>
        <v>Bonney LakeResidentialOW</v>
      </c>
      <c r="B62" s="103" t="s">
        <v>187</v>
      </c>
      <c r="C62" s="103" t="s">
        <v>188</v>
      </c>
      <c r="D62" s="127">
        <v>0</v>
      </c>
      <c r="E62" s="127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30">
        <f t="shared" si="4"/>
        <v>0</v>
      </c>
      <c r="S62" s="175"/>
      <c r="T62" s="105">
        <f t="shared" si="5"/>
        <v>0</v>
      </c>
      <c r="U62" s="105">
        <f t="shared" si="1"/>
        <v>0</v>
      </c>
      <c r="V62" s="105">
        <f t="shared" si="9"/>
        <v>0</v>
      </c>
      <c r="W62" s="105">
        <f t="shared" si="9"/>
        <v>0</v>
      </c>
      <c r="X62" s="105">
        <f t="shared" si="9"/>
        <v>0</v>
      </c>
      <c r="Y62" s="105">
        <f t="shared" si="9"/>
        <v>0</v>
      </c>
      <c r="Z62" s="105">
        <f t="shared" si="9"/>
        <v>0</v>
      </c>
      <c r="AA62" s="105">
        <f t="shared" si="9"/>
        <v>0</v>
      </c>
      <c r="AB62" s="105">
        <f t="shared" si="9"/>
        <v>0</v>
      </c>
      <c r="AC62" s="105">
        <f t="shared" si="9"/>
        <v>0</v>
      </c>
      <c r="AD62" s="105">
        <f t="shared" si="9"/>
        <v>0</v>
      </c>
      <c r="AE62" s="105">
        <f t="shared" si="9"/>
        <v>0</v>
      </c>
      <c r="AF62" s="132">
        <f t="shared" si="7"/>
        <v>0</v>
      </c>
    </row>
    <row r="63" spans="1:32" outlineLevel="1" x14ac:dyDescent="0.25">
      <c r="A63" s="103" t="str">
        <f t="shared" si="3"/>
        <v>Bonney LakeResidentialPACKLC</v>
      </c>
      <c r="B63" s="103" t="s">
        <v>189</v>
      </c>
      <c r="C63" s="103" t="s">
        <v>190</v>
      </c>
      <c r="D63" s="127">
        <v>0</v>
      </c>
      <c r="E63" s="127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30">
        <f t="shared" si="4"/>
        <v>0</v>
      </c>
      <c r="S63" s="175"/>
      <c r="T63" s="105">
        <f t="shared" si="5"/>
        <v>0</v>
      </c>
      <c r="U63" s="105">
        <f t="shared" si="1"/>
        <v>0</v>
      </c>
      <c r="V63" s="105">
        <f t="shared" si="9"/>
        <v>0</v>
      </c>
      <c r="W63" s="105">
        <f t="shared" si="9"/>
        <v>0</v>
      </c>
      <c r="X63" s="105">
        <f t="shared" si="9"/>
        <v>0</v>
      </c>
      <c r="Y63" s="105">
        <f t="shared" si="9"/>
        <v>0</v>
      </c>
      <c r="Z63" s="105">
        <f t="shared" si="9"/>
        <v>0</v>
      </c>
      <c r="AA63" s="105">
        <f t="shared" si="9"/>
        <v>0</v>
      </c>
      <c r="AB63" s="105">
        <f t="shared" si="9"/>
        <v>0</v>
      </c>
      <c r="AC63" s="105">
        <f t="shared" si="9"/>
        <v>0</v>
      </c>
      <c r="AD63" s="105">
        <f t="shared" si="9"/>
        <v>0</v>
      </c>
      <c r="AE63" s="105">
        <f t="shared" si="9"/>
        <v>0</v>
      </c>
      <c r="AF63" s="105">
        <f t="shared" si="7"/>
        <v>0</v>
      </c>
    </row>
    <row r="64" spans="1:32" outlineLevel="1" x14ac:dyDescent="0.25">
      <c r="A64" s="103" t="str">
        <f t="shared" si="3"/>
        <v>Bonney LakeResidentialPACKR</v>
      </c>
      <c r="B64" s="103" t="s">
        <v>191</v>
      </c>
      <c r="C64" s="103" t="s">
        <v>192</v>
      </c>
      <c r="D64" s="127">
        <v>20.34</v>
      </c>
      <c r="E64" s="127">
        <v>22.5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29">
        <v>0</v>
      </c>
      <c r="O64" s="129">
        <v>0</v>
      </c>
      <c r="P64" s="129">
        <v>0</v>
      </c>
      <c r="Q64" s="129">
        <v>0</v>
      </c>
      <c r="R64" s="130">
        <f t="shared" si="4"/>
        <v>0</v>
      </c>
      <c r="S64" s="175"/>
      <c r="T64" s="105">
        <f t="shared" si="5"/>
        <v>0</v>
      </c>
      <c r="U64" s="105">
        <f t="shared" si="1"/>
        <v>0</v>
      </c>
      <c r="V64" s="105">
        <f t="shared" si="9"/>
        <v>0</v>
      </c>
      <c r="W64" s="105">
        <f t="shared" si="9"/>
        <v>0</v>
      </c>
      <c r="X64" s="105">
        <f t="shared" si="9"/>
        <v>0</v>
      </c>
      <c r="Y64" s="105">
        <f t="shared" si="9"/>
        <v>0</v>
      </c>
      <c r="Z64" s="105">
        <f t="shared" si="9"/>
        <v>0</v>
      </c>
      <c r="AA64" s="105">
        <f t="shared" si="9"/>
        <v>0</v>
      </c>
      <c r="AB64" s="105">
        <f t="shared" si="9"/>
        <v>0</v>
      </c>
      <c r="AC64" s="105">
        <f t="shared" si="9"/>
        <v>0</v>
      </c>
      <c r="AD64" s="105">
        <f t="shared" si="9"/>
        <v>0</v>
      </c>
      <c r="AE64" s="105">
        <f t="shared" si="9"/>
        <v>0</v>
      </c>
      <c r="AF64" s="105">
        <f t="shared" si="7"/>
        <v>0</v>
      </c>
    </row>
    <row r="65" spans="1:36" outlineLevel="1" x14ac:dyDescent="0.25">
      <c r="A65" s="103" t="str">
        <f t="shared" si="3"/>
        <v>Bonney LakeResidentialPACKSNR</v>
      </c>
      <c r="B65" s="103" t="s">
        <v>193</v>
      </c>
      <c r="C65" s="103" t="s">
        <v>194</v>
      </c>
      <c r="D65" s="127">
        <v>0</v>
      </c>
      <c r="E65" s="127">
        <v>0</v>
      </c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30">
        <f t="shared" si="4"/>
        <v>0</v>
      </c>
      <c r="S65" s="175"/>
      <c r="T65" s="105">
        <f t="shared" si="5"/>
        <v>0</v>
      </c>
      <c r="U65" s="105">
        <f t="shared" si="1"/>
        <v>0</v>
      </c>
      <c r="V65" s="105">
        <f t="shared" si="9"/>
        <v>0</v>
      </c>
      <c r="W65" s="105">
        <f t="shared" si="9"/>
        <v>0</v>
      </c>
      <c r="X65" s="105">
        <f t="shared" si="9"/>
        <v>0</v>
      </c>
      <c r="Y65" s="105">
        <f t="shared" si="9"/>
        <v>0</v>
      </c>
      <c r="Z65" s="105">
        <f t="shared" si="9"/>
        <v>0</v>
      </c>
      <c r="AA65" s="105">
        <f t="shared" si="9"/>
        <v>0</v>
      </c>
      <c r="AB65" s="105">
        <f t="shared" si="9"/>
        <v>0</v>
      </c>
      <c r="AC65" s="105">
        <f t="shared" si="9"/>
        <v>0</v>
      </c>
      <c r="AD65" s="105">
        <f t="shared" si="9"/>
        <v>0</v>
      </c>
      <c r="AE65" s="105">
        <f t="shared" si="9"/>
        <v>0</v>
      </c>
      <c r="AF65" s="105">
        <f t="shared" si="7"/>
        <v>0</v>
      </c>
    </row>
    <row r="66" spans="1:36" outlineLevel="1" x14ac:dyDescent="0.25">
      <c r="A66" s="103" t="str">
        <f t="shared" si="3"/>
        <v>Bonney LakeResidentialRESTART FEE</v>
      </c>
      <c r="B66" s="103" t="s">
        <v>195</v>
      </c>
      <c r="C66" s="103" t="s">
        <v>195</v>
      </c>
      <c r="D66" s="127">
        <v>26.31</v>
      </c>
      <c r="E66" s="127">
        <v>25</v>
      </c>
      <c r="F66" s="129">
        <v>200</v>
      </c>
      <c r="G66" s="129">
        <v>2375</v>
      </c>
      <c r="H66" s="129">
        <v>500</v>
      </c>
      <c r="I66" s="129">
        <v>2750</v>
      </c>
      <c r="J66" s="129">
        <v>325</v>
      </c>
      <c r="K66" s="129">
        <v>1825</v>
      </c>
      <c r="L66" s="129">
        <v>300</v>
      </c>
      <c r="M66" s="129">
        <v>1625</v>
      </c>
      <c r="N66" s="129">
        <v>425</v>
      </c>
      <c r="O66" s="129">
        <v>2650</v>
      </c>
      <c r="P66" s="129">
        <v>325</v>
      </c>
      <c r="Q66" s="129">
        <v>2975</v>
      </c>
      <c r="R66" s="130">
        <f t="shared" si="4"/>
        <v>16275</v>
      </c>
      <c r="S66" s="175"/>
      <c r="T66" s="105">
        <f t="shared" si="5"/>
        <v>7.6016723679209433</v>
      </c>
      <c r="U66" s="105">
        <f t="shared" si="1"/>
        <v>90.269859369061194</v>
      </c>
      <c r="V66" s="105">
        <f t="shared" si="9"/>
        <v>20</v>
      </c>
      <c r="W66" s="105">
        <f t="shared" si="9"/>
        <v>110</v>
      </c>
      <c r="X66" s="105">
        <f t="shared" si="9"/>
        <v>13</v>
      </c>
      <c r="Y66" s="105">
        <f t="shared" si="9"/>
        <v>73</v>
      </c>
      <c r="Z66" s="105">
        <f t="shared" si="9"/>
        <v>12</v>
      </c>
      <c r="AA66" s="105">
        <f t="shared" si="9"/>
        <v>65</v>
      </c>
      <c r="AB66" s="105">
        <f t="shared" si="9"/>
        <v>17</v>
      </c>
      <c r="AC66" s="105">
        <f t="shared" si="9"/>
        <v>106</v>
      </c>
      <c r="AD66" s="105">
        <f t="shared" si="9"/>
        <v>13</v>
      </c>
      <c r="AE66" s="105">
        <f t="shared" si="9"/>
        <v>119</v>
      </c>
      <c r="AF66" s="105">
        <f t="shared" si="7"/>
        <v>53.822627644748515</v>
      </c>
    </row>
    <row r="67" spans="1:36" outlineLevel="1" x14ac:dyDescent="0.25">
      <c r="A67" s="103" t="str">
        <f t="shared" si="3"/>
        <v>Bonney LakeResidentialREXTRA</v>
      </c>
      <c r="B67" s="103" t="s">
        <v>196</v>
      </c>
      <c r="C67" s="103" t="s">
        <v>197</v>
      </c>
      <c r="D67" s="127">
        <v>6.84</v>
      </c>
      <c r="E67" s="127">
        <v>7.71</v>
      </c>
      <c r="F67" s="129">
        <v>3005.64</v>
      </c>
      <c r="G67" s="129">
        <v>2257.86</v>
      </c>
      <c r="H67" s="129">
        <v>2559.2699999999995</v>
      </c>
      <c r="I67" s="129">
        <v>1709.3799999999999</v>
      </c>
      <c r="J67" s="129">
        <v>1719.33</v>
      </c>
      <c r="K67" s="129">
        <v>5568.86</v>
      </c>
      <c r="L67" s="129">
        <v>4818.75</v>
      </c>
      <c r="M67" s="129">
        <v>2675.3700000000003</v>
      </c>
      <c r="N67" s="129">
        <v>2860.41</v>
      </c>
      <c r="O67" s="129">
        <v>4537.4999999999991</v>
      </c>
      <c r="P67" s="129">
        <v>6083.88</v>
      </c>
      <c r="Q67" s="129">
        <v>3702.6</v>
      </c>
      <c r="R67" s="130">
        <f t="shared" si="4"/>
        <v>41498.85</v>
      </c>
      <c r="S67" s="175"/>
      <c r="T67" s="105">
        <f t="shared" si="5"/>
        <v>439.42105263157896</v>
      </c>
      <c r="U67" s="105">
        <f t="shared" si="1"/>
        <v>330.09649122807019</v>
      </c>
      <c r="V67" s="105">
        <f t="shared" si="9"/>
        <v>331.94163424124508</v>
      </c>
      <c r="W67" s="105">
        <f t="shared" si="9"/>
        <v>221.70946822308687</v>
      </c>
      <c r="X67" s="105">
        <f t="shared" si="9"/>
        <v>223</v>
      </c>
      <c r="Y67" s="105">
        <f t="shared" si="9"/>
        <v>722.2905317769131</v>
      </c>
      <c r="Z67" s="105">
        <f t="shared" si="9"/>
        <v>625</v>
      </c>
      <c r="AA67" s="105">
        <f t="shared" si="9"/>
        <v>347.00000000000006</v>
      </c>
      <c r="AB67" s="105">
        <f t="shared" si="9"/>
        <v>371</v>
      </c>
      <c r="AC67" s="105">
        <f t="shared" si="9"/>
        <v>588.52140077821002</v>
      </c>
      <c r="AD67" s="105">
        <f t="shared" si="9"/>
        <v>789.08949416342409</v>
      </c>
      <c r="AE67" s="105">
        <f t="shared" si="9"/>
        <v>480.23346303501944</v>
      </c>
      <c r="AF67" s="132">
        <f t="shared" si="7"/>
        <v>455.77529467312894</v>
      </c>
    </row>
    <row r="68" spans="1:36" outlineLevel="1" x14ac:dyDescent="0.25">
      <c r="A68" s="103" t="str">
        <f t="shared" si="3"/>
        <v>Bonney LakeResidentialSUNKENR</v>
      </c>
      <c r="B68" s="103" t="s">
        <v>198</v>
      </c>
      <c r="C68" s="103" t="s">
        <v>199</v>
      </c>
      <c r="D68" s="127">
        <v>0</v>
      </c>
      <c r="E68" s="127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30">
        <f t="shared" si="4"/>
        <v>0</v>
      </c>
      <c r="S68" s="175"/>
      <c r="T68" s="105">
        <f t="shared" si="5"/>
        <v>0</v>
      </c>
      <c r="U68" s="105">
        <f t="shared" si="1"/>
        <v>0</v>
      </c>
      <c r="V68" s="105">
        <f t="shared" si="9"/>
        <v>0</v>
      </c>
      <c r="W68" s="105">
        <f t="shared" si="9"/>
        <v>0</v>
      </c>
      <c r="X68" s="105">
        <f t="shared" si="9"/>
        <v>0</v>
      </c>
      <c r="Y68" s="105">
        <f t="shared" si="9"/>
        <v>0</v>
      </c>
      <c r="Z68" s="105">
        <f t="shared" si="9"/>
        <v>0</v>
      </c>
      <c r="AA68" s="105">
        <f t="shared" si="9"/>
        <v>0</v>
      </c>
      <c r="AB68" s="105">
        <f t="shared" si="9"/>
        <v>0</v>
      </c>
      <c r="AC68" s="105">
        <f t="shared" si="9"/>
        <v>0</v>
      </c>
      <c r="AD68" s="105">
        <f t="shared" si="9"/>
        <v>0</v>
      </c>
      <c r="AE68" s="105">
        <f t="shared" si="9"/>
        <v>0</v>
      </c>
      <c r="AF68" s="105">
        <f t="shared" si="7"/>
        <v>0</v>
      </c>
    </row>
    <row r="69" spans="1:36" outlineLevel="1" x14ac:dyDescent="0.25">
      <c r="A69" s="103" t="str">
        <f t="shared" si="3"/>
        <v>Bonney LakeResidentialTRIPRCANS</v>
      </c>
      <c r="B69" s="103" t="s">
        <v>200</v>
      </c>
      <c r="C69" s="103" t="s">
        <v>201</v>
      </c>
      <c r="D69" s="127">
        <v>11.38</v>
      </c>
      <c r="E69" s="127">
        <v>12.59</v>
      </c>
      <c r="F69" s="129">
        <v>47.8</v>
      </c>
      <c r="G69" s="129">
        <v>59.75</v>
      </c>
      <c r="H69" s="129">
        <v>74.260000000000005</v>
      </c>
      <c r="I69" s="129">
        <v>113.31</v>
      </c>
      <c r="J69" s="129">
        <v>25.18</v>
      </c>
      <c r="K69" s="129">
        <v>75.540000000000006</v>
      </c>
      <c r="L69" s="129">
        <v>25.18</v>
      </c>
      <c r="M69" s="129">
        <v>75.540000000000006</v>
      </c>
      <c r="N69" s="129">
        <v>25.18</v>
      </c>
      <c r="O69" s="129">
        <v>23.9</v>
      </c>
      <c r="P69" s="129">
        <v>83.65</v>
      </c>
      <c r="Q69" s="129">
        <v>47.8</v>
      </c>
      <c r="R69" s="130">
        <f t="shared" si="4"/>
        <v>677.08999999999992</v>
      </c>
      <c r="S69" s="175"/>
      <c r="T69" s="105">
        <f t="shared" si="5"/>
        <v>4.2003514938488573</v>
      </c>
      <c r="U69" s="105">
        <f t="shared" si="1"/>
        <v>5.2504393673110714</v>
      </c>
      <c r="V69" s="105">
        <f t="shared" si="9"/>
        <v>5.8983320095313747</v>
      </c>
      <c r="W69" s="105">
        <f t="shared" si="9"/>
        <v>9</v>
      </c>
      <c r="X69" s="105">
        <f t="shared" si="9"/>
        <v>2</v>
      </c>
      <c r="Y69" s="105">
        <f t="shared" si="9"/>
        <v>6.0000000000000009</v>
      </c>
      <c r="Z69" s="105">
        <f t="shared" si="9"/>
        <v>2</v>
      </c>
      <c r="AA69" s="105">
        <f t="shared" si="9"/>
        <v>6.0000000000000009</v>
      </c>
      <c r="AB69" s="105">
        <f t="shared" si="9"/>
        <v>2</v>
      </c>
      <c r="AC69" s="105">
        <f t="shared" si="9"/>
        <v>1.898332009531374</v>
      </c>
      <c r="AD69" s="105">
        <f t="shared" si="9"/>
        <v>6.6441620333598097</v>
      </c>
      <c r="AE69" s="105">
        <f t="shared" si="9"/>
        <v>3.7966640190627481</v>
      </c>
      <c r="AF69" s="105">
        <f t="shared" si="7"/>
        <v>4.5573567443871026</v>
      </c>
    </row>
    <row r="70" spans="1:36" outlineLevel="1" x14ac:dyDescent="0.25">
      <c r="A70" s="103" t="str">
        <f t="shared" si="3"/>
        <v>Bonney LakeResidentialTRIPRCARTS</v>
      </c>
      <c r="B70" s="103" t="s">
        <v>202</v>
      </c>
      <c r="C70" s="103" t="s">
        <v>203</v>
      </c>
      <c r="D70" s="127">
        <v>11.38</v>
      </c>
      <c r="E70" s="127">
        <v>12.59</v>
      </c>
      <c r="F70" s="129">
        <v>11.95</v>
      </c>
      <c r="G70" s="129">
        <v>0</v>
      </c>
      <c r="H70" s="129">
        <v>0</v>
      </c>
      <c r="I70" s="129">
        <v>0</v>
      </c>
      <c r="J70" s="129">
        <v>37.770000000000003</v>
      </c>
      <c r="K70" s="129">
        <v>12.59</v>
      </c>
      <c r="L70" s="129">
        <v>12.59</v>
      </c>
      <c r="M70" s="129">
        <v>25.18</v>
      </c>
      <c r="N70" s="129">
        <v>25.18</v>
      </c>
      <c r="O70" s="129">
        <v>11.95</v>
      </c>
      <c r="P70" s="129">
        <v>-11.95</v>
      </c>
      <c r="Q70" s="129">
        <v>23.9</v>
      </c>
      <c r="R70" s="130">
        <f t="shared" si="4"/>
        <v>149.16</v>
      </c>
      <c r="S70" s="175"/>
      <c r="T70" s="105">
        <f t="shared" si="5"/>
        <v>1.0500878734622143</v>
      </c>
      <c r="U70" s="105">
        <f t="shared" si="1"/>
        <v>0</v>
      </c>
      <c r="V70" s="105">
        <f t="shared" si="9"/>
        <v>0</v>
      </c>
      <c r="W70" s="105">
        <f t="shared" si="9"/>
        <v>0</v>
      </c>
      <c r="X70" s="105">
        <f t="shared" si="9"/>
        <v>3.0000000000000004</v>
      </c>
      <c r="Y70" s="105">
        <f t="shared" si="9"/>
        <v>1</v>
      </c>
      <c r="Z70" s="105">
        <f t="shared" si="9"/>
        <v>1</v>
      </c>
      <c r="AA70" s="105">
        <f t="shared" si="9"/>
        <v>2</v>
      </c>
      <c r="AB70" s="105">
        <f t="shared" si="9"/>
        <v>2</v>
      </c>
      <c r="AC70" s="105">
        <f t="shared" si="9"/>
        <v>0.94916600476568702</v>
      </c>
      <c r="AD70" s="105">
        <f t="shared" si="9"/>
        <v>-0.94916600476568702</v>
      </c>
      <c r="AE70" s="105">
        <f t="shared" si="9"/>
        <v>1.898332009531374</v>
      </c>
      <c r="AF70" s="105">
        <f t="shared" si="7"/>
        <v>0.99570165691613244</v>
      </c>
    </row>
    <row r="71" spans="1:36" outlineLevel="1" x14ac:dyDescent="0.25">
      <c r="A71" s="103" t="str">
        <f t="shared" si="3"/>
        <v>Bonney LakeResidentialBULKY-RES</v>
      </c>
      <c r="B71" s="103" t="s">
        <v>208</v>
      </c>
      <c r="C71" s="103" t="s">
        <v>209</v>
      </c>
      <c r="D71" s="127">
        <v>27.36</v>
      </c>
      <c r="E71" s="127">
        <v>30.32</v>
      </c>
      <c r="F71" s="129">
        <v>0</v>
      </c>
      <c r="G71" s="129">
        <v>71.83</v>
      </c>
      <c r="H71" s="129">
        <v>0</v>
      </c>
      <c r="I71" s="129">
        <v>0</v>
      </c>
      <c r="J71" s="129">
        <v>30.32</v>
      </c>
      <c r="K71" s="129">
        <v>30.32</v>
      </c>
      <c r="L71" s="129">
        <v>75.8</v>
      </c>
      <c r="M71" s="129">
        <v>0</v>
      </c>
      <c r="N71" s="129">
        <v>197.08</v>
      </c>
      <c r="O71" s="129">
        <v>0</v>
      </c>
      <c r="P71" s="129">
        <v>143.65</v>
      </c>
      <c r="Q71" s="129">
        <v>0</v>
      </c>
      <c r="R71" s="130">
        <f t="shared" ref="R71:R72" si="10">+SUM(F71:Q71)</f>
        <v>549</v>
      </c>
      <c r="S71" s="175"/>
      <c r="T71" s="105">
        <f t="shared" si="5"/>
        <v>0</v>
      </c>
      <c r="U71" s="105">
        <f t="shared" si="1"/>
        <v>2.6253654970760234</v>
      </c>
      <c r="V71" s="105">
        <f t="shared" si="9"/>
        <v>0</v>
      </c>
      <c r="W71" s="105">
        <f t="shared" si="9"/>
        <v>0</v>
      </c>
      <c r="X71" s="105">
        <f t="shared" si="9"/>
        <v>1</v>
      </c>
      <c r="Y71" s="105">
        <f t="shared" si="9"/>
        <v>1</v>
      </c>
      <c r="Z71" s="105">
        <f t="shared" si="9"/>
        <v>2.5</v>
      </c>
      <c r="AA71" s="105">
        <f t="shared" si="9"/>
        <v>0</v>
      </c>
      <c r="AB71" s="105">
        <f t="shared" si="9"/>
        <v>6.5</v>
      </c>
      <c r="AC71" s="105">
        <f t="shared" si="9"/>
        <v>0</v>
      </c>
      <c r="AD71" s="105">
        <f t="shared" si="9"/>
        <v>4.7377968337730874</v>
      </c>
      <c r="AE71" s="105">
        <f t="shared" si="9"/>
        <v>0</v>
      </c>
      <c r="AF71" s="132">
        <f t="shared" si="7"/>
        <v>1.5302635275707592</v>
      </c>
    </row>
    <row r="72" spans="1:36" outlineLevel="1" x14ac:dyDescent="0.25">
      <c r="A72" s="103" t="str">
        <f t="shared" si="3"/>
        <v>Bonney LakeResidentialDELCART</v>
      </c>
      <c r="B72" s="103" t="s">
        <v>210</v>
      </c>
      <c r="C72" s="103" t="s">
        <v>211</v>
      </c>
      <c r="D72" s="127">
        <v>22.35</v>
      </c>
      <c r="E72" s="127">
        <v>24.72</v>
      </c>
      <c r="F72" s="129">
        <v>70.41</v>
      </c>
      <c r="G72" s="129">
        <v>0</v>
      </c>
      <c r="H72" s="129">
        <v>171.79</v>
      </c>
      <c r="I72" s="129">
        <v>49.44</v>
      </c>
      <c r="J72" s="129">
        <v>98.88</v>
      </c>
      <c r="K72" s="129">
        <v>24.72</v>
      </c>
      <c r="L72" s="129">
        <v>74.16</v>
      </c>
      <c r="M72" s="129">
        <v>123.6</v>
      </c>
      <c r="N72" s="129">
        <v>74.16</v>
      </c>
      <c r="O72" s="129">
        <v>93.88</v>
      </c>
      <c r="P72" s="129">
        <v>234.7</v>
      </c>
      <c r="Q72" s="129">
        <v>93.88</v>
      </c>
      <c r="R72" s="130">
        <f t="shared" si="10"/>
        <v>1109.6199999999999</v>
      </c>
      <c r="S72" s="175"/>
      <c r="T72" s="105">
        <f t="shared" si="5"/>
        <v>3.1503355704697982</v>
      </c>
      <c r="U72" s="105">
        <f t="shared" si="1"/>
        <v>0</v>
      </c>
      <c r="V72" s="105">
        <f t="shared" si="9"/>
        <v>6.9494336569579289</v>
      </c>
      <c r="W72" s="105">
        <f t="shared" si="9"/>
        <v>2</v>
      </c>
      <c r="X72" s="105">
        <f t="shared" si="9"/>
        <v>4</v>
      </c>
      <c r="Y72" s="105">
        <f t="shared" si="9"/>
        <v>1</v>
      </c>
      <c r="Z72" s="105">
        <f t="shared" si="9"/>
        <v>3</v>
      </c>
      <c r="AA72" s="105">
        <f t="shared" si="9"/>
        <v>5</v>
      </c>
      <c r="AB72" s="105">
        <f t="shared" si="9"/>
        <v>3</v>
      </c>
      <c r="AC72" s="105">
        <f t="shared" si="9"/>
        <v>3.7977346278317152</v>
      </c>
      <c r="AD72" s="105">
        <f t="shared" si="9"/>
        <v>9.4943365695792874</v>
      </c>
      <c r="AE72" s="105">
        <f t="shared" si="9"/>
        <v>3.7977346278317152</v>
      </c>
      <c r="AF72" s="105">
        <f t="shared" si="7"/>
        <v>3.7657979210558707</v>
      </c>
    </row>
    <row r="73" spans="1:36" outlineLevel="1" x14ac:dyDescent="0.25">
      <c r="A73" s="103" t="str">
        <f t="shared" si="3"/>
        <v>Bonney LakeResidentialCARBONFEECART-BIMON</v>
      </c>
      <c r="B73" s="103" t="s">
        <v>858</v>
      </c>
      <c r="C73" s="103" t="s">
        <v>859</v>
      </c>
      <c r="D73" s="127">
        <v>0</v>
      </c>
      <c r="E73" s="127">
        <v>0.38</v>
      </c>
      <c r="F73" s="129">
        <v>0</v>
      </c>
      <c r="G73" s="129">
        <v>23.94</v>
      </c>
      <c r="H73" s="129">
        <v>1236.95</v>
      </c>
      <c r="I73" s="129">
        <v>1282.9849999999999</v>
      </c>
      <c r="J73" s="129">
        <v>1276.6100000000001</v>
      </c>
      <c r="K73" s="129">
        <v>1298.46</v>
      </c>
      <c r="L73" s="129">
        <v>1281.3149999999998</v>
      </c>
      <c r="M73" s="129">
        <v>1296.3399999999997</v>
      </c>
      <c r="N73" s="129">
        <v>1276.28</v>
      </c>
      <c r="O73" s="129">
        <v>0</v>
      </c>
      <c r="P73" s="129">
        <v>0</v>
      </c>
      <c r="Q73" s="129">
        <v>0</v>
      </c>
      <c r="R73" s="130">
        <f t="shared" ref="R73" si="11">+SUM(F73:Q73)</f>
        <v>8972.8799999999992</v>
      </c>
      <c r="S73" s="175"/>
      <c r="T73" s="105">
        <f t="shared" si="5"/>
        <v>0</v>
      </c>
      <c r="U73" s="105">
        <f t="shared" si="1"/>
        <v>0</v>
      </c>
      <c r="V73" s="105">
        <f t="shared" si="9"/>
        <v>3255.1315789473683</v>
      </c>
      <c r="W73" s="105">
        <f t="shared" si="9"/>
        <v>3376.2763157894733</v>
      </c>
      <c r="X73" s="105">
        <f t="shared" si="9"/>
        <v>3359.5000000000005</v>
      </c>
      <c r="Y73" s="105">
        <f t="shared" si="9"/>
        <v>3417</v>
      </c>
      <c r="Z73" s="105">
        <f t="shared" si="9"/>
        <v>3371.8815789473679</v>
      </c>
      <c r="AA73" s="105">
        <f t="shared" si="9"/>
        <v>3411.4210526315783</v>
      </c>
      <c r="AB73" s="105">
        <f t="shared" si="9"/>
        <v>3358.6315789473683</v>
      </c>
      <c r="AC73" s="105">
        <f t="shared" si="9"/>
        <v>0</v>
      </c>
      <c r="AD73" s="105">
        <f t="shared" si="9"/>
        <v>0</v>
      </c>
      <c r="AE73" s="105">
        <f t="shared" si="9"/>
        <v>0</v>
      </c>
      <c r="AF73" s="105">
        <f t="shared" si="7"/>
        <v>1962.4868421052627</v>
      </c>
    </row>
    <row r="74" spans="1:36" outlineLevel="1" x14ac:dyDescent="0.25">
      <c r="D74" s="127"/>
      <c r="E74" s="127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30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</row>
    <row r="75" spans="1:36" outlineLevel="1" x14ac:dyDescent="0.25">
      <c r="C75" s="135" t="s">
        <v>212</v>
      </c>
      <c r="D75" s="127"/>
      <c r="E75" s="127"/>
      <c r="F75" s="136">
        <f t="shared" ref="F75:R75" si="12">SUM(F10:F74)</f>
        <v>297880.88500000001</v>
      </c>
      <c r="G75" s="136">
        <f t="shared" si="12"/>
        <v>305076.51500000001</v>
      </c>
      <c r="H75" s="136">
        <f t="shared" si="12"/>
        <v>317001.27000000008</v>
      </c>
      <c r="I75" s="136">
        <f t="shared" si="12"/>
        <v>325413.96000000002</v>
      </c>
      <c r="J75" s="136">
        <f t="shared" si="12"/>
        <v>317718.89500000002</v>
      </c>
      <c r="K75" s="136">
        <f t="shared" si="12"/>
        <v>328962.84499999991</v>
      </c>
      <c r="L75" s="136">
        <f t="shared" si="12"/>
        <v>321820.94</v>
      </c>
      <c r="M75" s="136">
        <f t="shared" si="12"/>
        <v>325787.68</v>
      </c>
      <c r="N75" s="136">
        <f t="shared" si="12"/>
        <v>319115.10000000003</v>
      </c>
      <c r="O75" s="136">
        <f t="shared" si="12"/>
        <v>306056.76500000007</v>
      </c>
      <c r="P75" s="136">
        <f t="shared" si="12"/>
        <v>301845.74</v>
      </c>
      <c r="Q75" s="136">
        <f t="shared" si="12"/>
        <v>307864.74</v>
      </c>
      <c r="R75" s="136">
        <f t="shared" si="12"/>
        <v>3774545.335</v>
      </c>
      <c r="S75" s="137"/>
      <c r="T75" s="137">
        <f t="shared" ref="T75:AF75" si="13">SUM(T10:T48)</f>
        <v>7216.3498318934535</v>
      </c>
      <c r="U75" s="137">
        <f t="shared" si="13"/>
        <v>7343.9774604797321</v>
      </c>
      <c r="V75" s="137">
        <f t="shared" si="13"/>
        <v>6781.1504506031943</v>
      </c>
      <c r="W75" s="137">
        <f t="shared" si="13"/>
        <v>6919.6910885187099</v>
      </c>
      <c r="X75" s="137">
        <f t="shared" si="13"/>
        <v>6814.7921146953395</v>
      </c>
      <c r="Y75" s="137">
        <f t="shared" si="13"/>
        <v>6927.83916136476</v>
      </c>
      <c r="Z75" s="137">
        <f t="shared" si="13"/>
        <v>6832.9305060401848</v>
      </c>
      <c r="AA75" s="137">
        <f t="shared" si="13"/>
        <v>6922.6914655108212</v>
      </c>
      <c r="AB75" s="137">
        <f t="shared" si="13"/>
        <v>6813.9598972322892</v>
      </c>
      <c r="AC75" s="137">
        <f t="shared" si="13"/>
        <v>6510.7733872163417</v>
      </c>
      <c r="AD75" s="137">
        <f t="shared" si="13"/>
        <v>6402.1109707479172</v>
      </c>
      <c r="AE75" s="137">
        <f t="shared" si="13"/>
        <v>6525.5336994617874</v>
      </c>
      <c r="AF75" s="137">
        <f t="shared" si="13"/>
        <v>6834.3166694803786</v>
      </c>
      <c r="AJ75" s="137">
        <f t="shared" ref="AJ75" si="14">SUM(AJ10:AJ48)</f>
        <v>6834.3166694803786</v>
      </c>
    </row>
    <row r="76" spans="1:36" outlineLevel="1" x14ac:dyDescent="0.25">
      <c r="D76" s="127"/>
      <c r="E76" s="127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40" t="s">
        <v>213</v>
      </c>
      <c r="S76" s="176"/>
      <c r="T76" s="105">
        <f t="shared" ref="T76:AE76" si="15">SUM(T11,T18,T25,T40,T48,T16,T38,T43,T46)</f>
        <v>7201.4737808671707</v>
      </c>
      <c r="U76" s="105">
        <f t="shared" si="15"/>
        <v>7329.1014094534503</v>
      </c>
      <c r="V76" s="105">
        <f t="shared" si="15"/>
        <v>6767.1504506031943</v>
      </c>
      <c r="W76" s="105">
        <f t="shared" si="15"/>
        <v>6905.6910885187099</v>
      </c>
      <c r="X76" s="105">
        <f t="shared" si="15"/>
        <v>6800.7921146953395</v>
      </c>
      <c r="Y76" s="105">
        <f t="shared" si="15"/>
        <v>6913.83916136476</v>
      </c>
      <c r="Z76" s="105">
        <f t="shared" si="15"/>
        <v>6818.9305060401848</v>
      </c>
      <c r="AA76" s="105">
        <f t="shared" si="15"/>
        <v>6908.6914655108212</v>
      </c>
      <c r="AB76" s="105">
        <f t="shared" si="15"/>
        <v>6799.9598972322892</v>
      </c>
      <c r="AC76" s="105">
        <f t="shared" si="15"/>
        <v>6496.6527005765665</v>
      </c>
      <c r="AD76" s="105">
        <f t="shared" si="15"/>
        <v>6387.9902841081421</v>
      </c>
      <c r="AE76" s="105">
        <f t="shared" si="15"/>
        <v>6511.4130128220122</v>
      </c>
      <c r="AF76" s="105">
        <f>+SUM(T76:AE76)/$AD$2</f>
        <v>6820.1404893160534</v>
      </c>
      <c r="AI76" s="140" t="s">
        <v>213</v>
      </c>
      <c r="AJ76" s="105">
        <f t="shared" ref="AJ76" si="16">SUM(AJ11,AJ18,AJ25,AJ40,AJ48,AJ16,AJ38,AJ43,AJ46)</f>
        <v>6820.1404893160534</v>
      </c>
    </row>
    <row r="77" spans="1:36" outlineLevel="1" x14ac:dyDescent="0.25">
      <c r="B77" s="7" t="s">
        <v>214</v>
      </c>
      <c r="D77" s="127"/>
      <c r="E77" s="127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77" t="s">
        <v>860</v>
      </c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32">
        <f>SUM(AF71,AF67,AF60:AF62,AF10:AF48)*12</f>
        <v>87499.466732172936</v>
      </c>
    </row>
    <row r="78" spans="1:36" outlineLevel="1" x14ac:dyDescent="0.25">
      <c r="A78" s="103" t="str">
        <f t="shared" ref="A78:A84" si="17">+$A$4&amp;$A$9&amp;B78</f>
        <v>Bonney LakeResidentialrecyonly</v>
      </c>
      <c r="B78" s="103" t="s">
        <v>215</v>
      </c>
      <c r="C78" s="103" t="s">
        <v>216</v>
      </c>
      <c r="D78" s="127">
        <v>0</v>
      </c>
      <c r="E78" s="127">
        <v>0</v>
      </c>
      <c r="F78" s="129">
        <v>0</v>
      </c>
      <c r="G78" s="129">
        <v>0</v>
      </c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29">
        <v>0</v>
      </c>
      <c r="O78" s="129">
        <v>0</v>
      </c>
      <c r="P78" s="129">
        <v>0</v>
      </c>
      <c r="Q78" s="129">
        <v>0</v>
      </c>
      <c r="R78" s="130">
        <f t="shared" ref="R78:R84" si="18">+SUM(F78:Q78)</f>
        <v>0</v>
      </c>
      <c r="S78" s="175"/>
      <c r="T78" s="105">
        <f t="shared" ref="T78:U84" si="19">+IFERROR(F78/$D78,0)</f>
        <v>0</v>
      </c>
      <c r="U78" s="105">
        <f t="shared" si="19"/>
        <v>0</v>
      </c>
      <c r="V78" s="105">
        <f t="shared" ref="V78:AE84" si="20">+IFERROR(H78/$E78,0)</f>
        <v>0</v>
      </c>
      <c r="W78" s="105">
        <f t="shared" si="20"/>
        <v>0</v>
      </c>
      <c r="X78" s="105">
        <f t="shared" si="20"/>
        <v>0</v>
      </c>
      <c r="Y78" s="105">
        <f t="shared" si="20"/>
        <v>0</v>
      </c>
      <c r="Z78" s="105">
        <f t="shared" si="20"/>
        <v>0</v>
      </c>
      <c r="AA78" s="105">
        <f t="shared" si="20"/>
        <v>0</v>
      </c>
      <c r="AB78" s="105">
        <f t="shared" si="20"/>
        <v>0</v>
      </c>
      <c r="AC78" s="105">
        <f t="shared" si="20"/>
        <v>0</v>
      </c>
      <c r="AD78" s="105">
        <f t="shared" si="20"/>
        <v>0</v>
      </c>
      <c r="AE78" s="105">
        <f t="shared" si="20"/>
        <v>0</v>
      </c>
      <c r="AF78" s="105">
        <f t="shared" ref="AF78:AF84" si="21">+SUM(T78:AE78)/$AD$2</f>
        <v>0</v>
      </c>
    </row>
    <row r="79" spans="1:36" outlineLevel="1" x14ac:dyDescent="0.25">
      <c r="A79" s="103" t="str">
        <f t="shared" si="17"/>
        <v>Bonney LakeResidentialRECYR</v>
      </c>
      <c r="B79" s="103" t="s">
        <v>217</v>
      </c>
      <c r="C79" s="103" t="s">
        <v>218</v>
      </c>
      <c r="D79" s="127">
        <v>8.16</v>
      </c>
      <c r="E79" s="127">
        <v>9.0299999999999994</v>
      </c>
      <c r="F79" s="129">
        <v>548.48</v>
      </c>
      <c r="G79" s="129">
        <v>527.5100000000001</v>
      </c>
      <c r="H79" s="129">
        <v>567.97</v>
      </c>
      <c r="I79" s="129">
        <v>568.42999999999995</v>
      </c>
      <c r="J79" s="129">
        <v>568.89</v>
      </c>
      <c r="K79" s="129">
        <v>573.40499999999997</v>
      </c>
      <c r="L79" s="129">
        <v>564.375</v>
      </c>
      <c r="M79" s="129">
        <v>587.37</v>
      </c>
      <c r="N79" s="129">
        <v>546.31499999999994</v>
      </c>
      <c r="O79" s="129">
        <v>544.12</v>
      </c>
      <c r="P79" s="129">
        <v>548.48</v>
      </c>
      <c r="Q79" s="129">
        <v>561.34</v>
      </c>
      <c r="R79" s="130">
        <f t="shared" si="18"/>
        <v>6706.6849999999995</v>
      </c>
      <c r="S79" s="175"/>
      <c r="T79" s="105">
        <f t="shared" si="19"/>
        <v>67.215686274509807</v>
      </c>
      <c r="U79" s="105">
        <f t="shared" si="19"/>
        <v>64.645833333333343</v>
      </c>
      <c r="V79" s="105">
        <f t="shared" si="20"/>
        <v>62.898117386489488</v>
      </c>
      <c r="W79" s="105">
        <f t="shared" si="20"/>
        <v>62.949058693244737</v>
      </c>
      <c r="X79" s="105">
        <f t="shared" si="20"/>
        <v>63</v>
      </c>
      <c r="Y79" s="105">
        <f t="shared" si="20"/>
        <v>63.5</v>
      </c>
      <c r="Z79" s="105">
        <f t="shared" si="20"/>
        <v>62.500000000000007</v>
      </c>
      <c r="AA79" s="105">
        <f t="shared" si="20"/>
        <v>65.04651162790698</v>
      </c>
      <c r="AB79" s="105">
        <f t="shared" si="20"/>
        <v>60.5</v>
      </c>
      <c r="AC79" s="105">
        <f t="shared" si="20"/>
        <v>60.256921373200448</v>
      </c>
      <c r="AD79" s="105">
        <f t="shared" si="20"/>
        <v>60.739756367663354</v>
      </c>
      <c r="AE79" s="105">
        <f t="shared" si="20"/>
        <v>62.163898117386495</v>
      </c>
      <c r="AF79" s="105">
        <f t="shared" si="21"/>
        <v>62.951315264477891</v>
      </c>
      <c r="AI79" s="103">
        <v>1</v>
      </c>
      <c r="AJ79" s="105">
        <f t="shared" ref="AJ79" si="22">+AF79*AI79</f>
        <v>62.951315264477891</v>
      </c>
    </row>
    <row r="80" spans="1:36" outlineLevel="1" x14ac:dyDescent="0.25">
      <c r="A80" s="103" t="str">
        <f t="shared" si="17"/>
        <v>Bonney LakeResidentialRECYRNB</v>
      </c>
      <c r="B80" s="103" t="s">
        <v>219</v>
      </c>
      <c r="C80" s="103" t="s">
        <v>220</v>
      </c>
      <c r="D80" s="127">
        <v>0</v>
      </c>
      <c r="E80" s="127">
        <v>0</v>
      </c>
      <c r="F80" s="129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9">
        <v>0</v>
      </c>
      <c r="O80" s="129">
        <v>0</v>
      </c>
      <c r="P80" s="129">
        <v>0</v>
      </c>
      <c r="Q80" s="129">
        <v>0</v>
      </c>
      <c r="R80" s="130">
        <f t="shared" si="18"/>
        <v>0</v>
      </c>
      <c r="S80" s="175"/>
      <c r="T80" s="105">
        <f t="shared" si="19"/>
        <v>0</v>
      </c>
      <c r="U80" s="105">
        <f t="shared" si="19"/>
        <v>0</v>
      </c>
      <c r="V80" s="105">
        <f t="shared" si="20"/>
        <v>0</v>
      </c>
      <c r="W80" s="105">
        <f t="shared" si="20"/>
        <v>0</v>
      </c>
      <c r="X80" s="105">
        <f t="shared" si="20"/>
        <v>0</v>
      </c>
      <c r="Y80" s="105">
        <f t="shared" si="20"/>
        <v>0</v>
      </c>
      <c r="Z80" s="105">
        <f t="shared" si="20"/>
        <v>0</v>
      </c>
      <c r="AA80" s="105">
        <f t="shared" si="20"/>
        <v>0</v>
      </c>
      <c r="AB80" s="105">
        <f t="shared" si="20"/>
        <v>0</v>
      </c>
      <c r="AC80" s="105">
        <f t="shared" si="20"/>
        <v>0</v>
      </c>
      <c r="AD80" s="105">
        <f t="shared" si="20"/>
        <v>0</v>
      </c>
      <c r="AE80" s="105">
        <f t="shared" si="20"/>
        <v>0</v>
      </c>
      <c r="AF80" s="105">
        <f t="shared" si="21"/>
        <v>0</v>
      </c>
    </row>
    <row r="81" spans="1:36" outlineLevel="1" x14ac:dyDescent="0.25">
      <c r="A81" s="103" t="str">
        <f t="shared" si="17"/>
        <v>Bonney LakeResidentialDRVNR-RECYCLE</v>
      </c>
      <c r="B81" s="103" t="s">
        <v>221</v>
      </c>
      <c r="C81" s="103" t="s">
        <v>222</v>
      </c>
      <c r="D81" s="127">
        <v>0</v>
      </c>
      <c r="E81" s="127">
        <v>0</v>
      </c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30">
        <f t="shared" si="18"/>
        <v>0</v>
      </c>
      <c r="S81" s="175"/>
      <c r="T81" s="105">
        <f t="shared" si="19"/>
        <v>0</v>
      </c>
      <c r="U81" s="105">
        <f t="shared" si="19"/>
        <v>0</v>
      </c>
      <c r="V81" s="105">
        <f t="shared" si="20"/>
        <v>0</v>
      </c>
      <c r="W81" s="105">
        <f t="shared" si="20"/>
        <v>0</v>
      </c>
      <c r="X81" s="105">
        <f t="shared" si="20"/>
        <v>0</v>
      </c>
      <c r="Y81" s="105">
        <f t="shared" si="20"/>
        <v>0</v>
      </c>
      <c r="Z81" s="105">
        <f t="shared" si="20"/>
        <v>0</v>
      </c>
      <c r="AA81" s="105">
        <f t="shared" si="20"/>
        <v>0</v>
      </c>
      <c r="AB81" s="105">
        <f t="shared" si="20"/>
        <v>0</v>
      </c>
      <c r="AC81" s="105">
        <f t="shared" si="20"/>
        <v>0</v>
      </c>
      <c r="AD81" s="105">
        <f t="shared" si="20"/>
        <v>0</v>
      </c>
      <c r="AE81" s="105">
        <f t="shared" si="20"/>
        <v>0</v>
      </c>
      <c r="AF81" s="105">
        <f t="shared" si="21"/>
        <v>0</v>
      </c>
    </row>
    <row r="82" spans="1:36" outlineLevel="1" x14ac:dyDescent="0.25">
      <c r="A82" s="103" t="str">
        <f t="shared" si="17"/>
        <v>Bonney LakeResidentialPACKR-RECYCLE</v>
      </c>
      <c r="B82" s="103" t="s">
        <v>223</v>
      </c>
      <c r="C82" s="103" t="s">
        <v>224</v>
      </c>
      <c r="D82" s="127">
        <v>0</v>
      </c>
      <c r="E82" s="127">
        <v>0</v>
      </c>
      <c r="F82" s="129">
        <v>0</v>
      </c>
      <c r="G82" s="129">
        <v>0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29">
        <v>0</v>
      </c>
      <c r="N82" s="129">
        <v>0</v>
      </c>
      <c r="O82" s="129">
        <v>0</v>
      </c>
      <c r="P82" s="129">
        <v>0</v>
      </c>
      <c r="Q82" s="129">
        <v>0</v>
      </c>
      <c r="R82" s="130">
        <f t="shared" si="18"/>
        <v>0</v>
      </c>
      <c r="S82" s="175"/>
      <c r="T82" s="105">
        <f t="shared" si="19"/>
        <v>0</v>
      </c>
      <c r="U82" s="105">
        <f t="shared" si="19"/>
        <v>0</v>
      </c>
      <c r="V82" s="105">
        <f t="shared" si="20"/>
        <v>0</v>
      </c>
      <c r="W82" s="105">
        <f t="shared" si="20"/>
        <v>0</v>
      </c>
      <c r="X82" s="105">
        <f t="shared" si="20"/>
        <v>0</v>
      </c>
      <c r="Y82" s="105">
        <f t="shared" si="20"/>
        <v>0</v>
      </c>
      <c r="Z82" s="105">
        <f t="shared" si="20"/>
        <v>0</v>
      </c>
      <c r="AA82" s="105">
        <f t="shared" si="20"/>
        <v>0</v>
      </c>
      <c r="AB82" s="105">
        <f t="shared" si="20"/>
        <v>0</v>
      </c>
      <c r="AC82" s="105">
        <f t="shared" si="20"/>
        <v>0</v>
      </c>
      <c r="AD82" s="105">
        <f t="shared" si="20"/>
        <v>0</v>
      </c>
      <c r="AE82" s="105">
        <f t="shared" si="20"/>
        <v>0</v>
      </c>
      <c r="AF82" s="105">
        <f t="shared" si="21"/>
        <v>0</v>
      </c>
    </row>
    <row r="83" spans="1:36" outlineLevel="1" x14ac:dyDescent="0.25">
      <c r="A83" s="103" t="str">
        <f t="shared" si="17"/>
        <v>Bonney LakeResidentialTOTERDEL</v>
      </c>
      <c r="B83" s="103" t="s">
        <v>225</v>
      </c>
      <c r="C83" s="103" t="s">
        <v>226</v>
      </c>
      <c r="D83" s="127">
        <v>0</v>
      </c>
      <c r="E83" s="127">
        <v>0</v>
      </c>
      <c r="F83" s="129">
        <v>0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29">
        <v>0</v>
      </c>
      <c r="N83" s="129">
        <v>0</v>
      </c>
      <c r="O83" s="129">
        <v>0</v>
      </c>
      <c r="P83" s="129">
        <v>0</v>
      </c>
      <c r="Q83" s="129">
        <v>0</v>
      </c>
      <c r="R83" s="130">
        <f t="shared" si="18"/>
        <v>0</v>
      </c>
      <c r="S83" s="175"/>
      <c r="T83" s="105">
        <f t="shared" si="19"/>
        <v>0</v>
      </c>
      <c r="U83" s="105">
        <f t="shared" si="19"/>
        <v>0</v>
      </c>
      <c r="V83" s="105">
        <f t="shared" si="20"/>
        <v>0</v>
      </c>
      <c r="W83" s="105">
        <f t="shared" si="20"/>
        <v>0</v>
      </c>
      <c r="X83" s="105">
        <f t="shared" si="20"/>
        <v>0</v>
      </c>
      <c r="Y83" s="105">
        <f t="shared" si="20"/>
        <v>0</v>
      </c>
      <c r="Z83" s="105">
        <f t="shared" si="20"/>
        <v>0</v>
      </c>
      <c r="AA83" s="105">
        <f t="shared" si="20"/>
        <v>0</v>
      </c>
      <c r="AB83" s="105">
        <f t="shared" si="20"/>
        <v>0</v>
      </c>
      <c r="AC83" s="105">
        <f t="shared" si="20"/>
        <v>0</v>
      </c>
      <c r="AD83" s="105">
        <f t="shared" si="20"/>
        <v>0</v>
      </c>
      <c r="AE83" s="105">
        <f t="shared" si="20"/>
        <v>0</v>
      </c>
      <c r="AF83" s="105">
        <f t="shared" si="21"/>
        <v>0</v>
      </c>
    </row>
    <row r="84" spans="1:36" outlineLevel="1" x14ac:dyDescent="0.25">
      <c r="A84" s="103" t="str">
        <f t="shared" si="17"/>
        <v>Bonney LakeResidentialRECYDEL</v>
      </c>
      <c r="B84" s="103" t="s">
        <v>227</v>
      </c>
      <c r="C84" s="103" t="s">
        <v>226</v>
      </c>
      <c r="D84" s="127">
        <v>23.03</v>
      </c>
      <c r="E84" s="127">
        <v>25.47</v>
      </c>
      <c r="F84" s="129">
        <v>0</v>
      </c>
      <c r="G84" s="129">
        <v>0</v>
      </c>
      <c r="H84" s="129">
        <v>0</v>
      </c>
      <c r="I84" s="129">
        <v>0</v>
      </c>
      <c r="J84" s="129">
        <v>0</v>
      </c>
      <c r="K84" s="129">
        <v>0</v>
      </c>
      <c r="L84" s="129">
        <v>0</v>
      </c>
      <c r="M84" s="129">
        <v>0</v>
      </c>
      <c r="N84" s="129">
        <v>0</v>
      </c>
      <c r="O84" s="129">
        <v>0</v>
      </c>
      <c r="P84" s="129">
        <v>0</v>
      </c>
      <c r="Q84" s="129">
        <v>0</v>
      </c>
      <c r="R84" s="130">
        <f t="shared" si="18"/>
        <v>0</v>
      </c>
      <c r="S84" s="175"/>
      <c r="T84" s="105">
        <f t="shared" si="19"/>
        <v>0</v>
      </c>
      <c r="U84" s="105">
        <f t="shared" si="19"/>
        <v>0</v>
      </c>
      <c r="V84" s="105">
        <f t="shared" si="20"/>
        <v>0</v>
      </c>
      <c r="W84" s="105">
        <f t="shared" si="20"/>
        <v>0</v>
      </c>
      <c r="X84" s="105">
        <f t="shared" si="20"/>
        <v>0</v>
      </c>
      <c r="Y84" s="105">
        <f t="shared" si="20"/>
        <v>0</v>
      </c>
      <c r="Z84" s="105">
        <f t="shared" si="20"/>
        <v>0</v>
      </c>
      <c r="AA84" s="105">
        <f t="shared" si="20"/>
        <v>0</v>
      </c>
      <c r="AB84" s="105">
        <f t="shared" si="20"/>
        <v>0</v>
      </c>
      <c r="AC84" s="105">
        <f t="shared" si="20"/>
        <v>0</v>
      </c>
      <c r="AD84" s="105">
        <f t="shared" si="20"/>
        <v>0</v>
      </c>
      <c r="AE84" s="105">
        <f t="shared" si="20"/>
        <v>0</v>
      </c>
      <c r="AF84" s="105">
        <f t="shared" si="21"/>
        <v>0</v>
      </c>
    </row>
    <row r="85" spans="1:36" outlineLevel="1" x14ac:dyDescent="0.25">
      <c r="D85" s="127"/>
      <c r="E85" s="127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30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</row>
    <row r="86" spans="1:36" outlineLevel="1" x14ac:dyDescent="0.25">
      <c r="C86" s="135" t="s">
        <v>230</v>
      </c>
      <c r="D86" s="127"/>
      <c r="E86" s="127"/>
      <c r="F86" s="136">
        <f>SUM(F78:F85)</f>
        <v>548.48</v>
      </c>
      <c r="G86" s="136">
        <f t="shared" ref="G86:R86" si="23">SUM(G78:G85)</f>
        <v>527.5100000000001</v>
      </c>
      <c r="H86" s="136">
        <f t="shared" si="23"/>
        <v>567.97</v>
      </c>
      <c r="I86" s="136">
        <f t="shared" si="23"/>
        <v>568.42999999999995</v>
      </c>
      <c r="J86" s="136">
        <f t="shared" si="23"/>
        <v>568.89</v>
      </c>
      <c r="K86" s="136">
        <f t="shared" si="23"/>
        <v>573.40499999999997</v>
      </c>
      <c r="L86" s="136">
        <f t="shared" si="23"/>
        <v>564.375</v>
      </c>
      <c r="M86" s="136">
        <f t="shared" si="23"/>
        <v>587.37</v>
      </c>
      <c r="N86" s="136">
        <f t="shared" si="23"/>
        <v>546.31499999999994</v>
      </c>
      <c r="O86" s="136">
        <f t="shared" si="23"/>
        <v>544.12</v>
      </c>
      <c r="P86" s="136">
        <f t="shared" si="23"/>
        <v>548.48</v>
      </c>
      <c r="Q86" s="136">
        <f t="shared" si="23"/>
        <v>561.34</v>
      </c>
      <c r="R86" s="136">
        <f t="shared" si="23"/>
        <v>6706.6849999999995</v>
      </c>
      <c r="S86" s="137"/>
      <c r="T86" s="137">
        <f>SUM(T78:T80)</f>
        <v>67.215686274509807</v>
      </c>
      <c r="U86" s="137">
        <f t="shared" ref="U86:AF86" si="24">SUM(U78:U80)</f>
        <v>64.645833333333343</v>
      </c>
      <c r="V86" s="137">
        <f t="shared" si="24"/>
        <v>62.898117386489488</v>
      </c>
      <c r="W86" s="137">
        <f t="shared" si="24"/>
        <v>62.949058693244737</v>
      </c>
      <c r="X86" s="137">
        <f t="shared" si="24"/>
        <v>63</v>
      </c>
      <c r="Y86" s="137">
        <f t="shared" si="24"/>
        <v>63.5</v>
      </c>
      <c r="Z86" s="137">
        <f t="shared" si="24"/>
        <v>62.500000000000007</v>
      </c>
      <c r="AA86" s="137">
        <f t="shared" si="24"/>
        <v>65.04651162790698</v>
      </c>
      <c r="AB86" s="137">
        <f t="shared" si="24"/>
        <v>60.5</v>
      </c>
      <c r="AC86" s="137">
        <f t="shared" si="24"/>
        <v>60.256921373200448</v>
      </c>
      <c r="AD86" s="137">
        <f t="shared" si="24"/>
        <v>60.739756367663354</v>
      </c>
      <c r="AE86" s="137">
        <f t="shared" si="24"/>
        <v>62.163898117386495</v>
      </c>
      <c r="AF86" s="137">
        <f t="shared" si="24"/>
        <v>62.951315264477891</v>
      </c>
      <c r="AJ86" s="137">
        <f t="shared" ref="AJ86" si="25">SUM(AJ78:AJ80)</f>
        <v>62.951315264477891</v>
      </c>
    </row>
    <row r="87" spans="1:36" outlineLevel="1" x14ac:dyDescent="0.25">
      <c r="C87" s="135"/>
      <c r="D87" s="127"/>
      <c r="E87" s="127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30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</row>
    <row r="88" spans="1:36" outlineLevel="1" x14ac:dyDescent="0.25">
      <c r="B88" s="7" t="s">
        <v>231</v>
      </c>
      <c r="D88" s="127">
        <v>0</v>
      </c>
      <c r="E88" s="127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30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</row>
    <row r="89" spans="1:36" outlineLevel="1" x14ac:dyDescent="0.25">
      <c r="A89" s="103" t="str">
        <f t="shared" ref="A89:A95" si="26">+$A$4&amp;$A$9&amp;B89</f>
        <v>Bonney LakeResidentialYDW90</v>
      </c>
      <c r="B89" s="103" t="s">
        <v>232</v>
      </c>
      <c r="C89" s="103" t="s">
        <v>233</v>
      </c>
      <c r="D89" s="127">
        <v>7.36</v>
      </c>
      <c r="E89" s="127">
        <v>8.14</v>
      </c>
      <c r="F89" s="129">
        <v>37194.94</v>
      </c>
      <c r="G89" s="129">
        <v>37899.495000000003</v>
      </c>
      <c r="H89" s="129">
        <v>39306.78</v>
      </c>
      <c r="I89" s="129">
        <v>39953.579999999994</v>
      </c>
      <c r="J89" s="129">
        <v>39530.264999999999</v>
      </c>
      <c r="K89" s="129">
        <v>40034.965000000004</v>
      </c>
      <c r="L89" s="129">
        <v>39800.53</v>
      </c>
      <c r="M89" s="129">
        <v>40034.76</v>
      </c>
      <c r="N89" s="129">
        <v>39677.155000000006</v>
      </c>
      <c r="O89" s="129">
        <v>39432.179999999993</v>
      </c>
      <c r="P89" s="129">
        <v>37463.964999999997</v>
      </c>
      <c r="Q89" s="129">
        <v>38170.094999999994</v>
      </c>
      <c r="R89" s="130">
        <f t="shared" ref="R89:R95" si="27">+SUM(F89:Q89)</f>
        <v>468498.70999999996</v>
      </c>
      <c r="S89" s="175"/>
      <c r="T89" s="105">
        <f t="shared" ref="T89:U95" si="28">+IFERROR(F89/$D89,0)</f>
        <v>5053.660326086957</v>
      </c>
      <c r="U89" s="105">
        <f t="shared" si="28"/>
        <v>5149.387907608696</v>
      </c>
      <c r="V89" s="105">
        <f t="shared" ref="V89:AE95" si="29">+IFERROR(H89/$E89,0)</f>
        <v>4828.8427518427516</v>
      </c>
      <c r="W89" s="105">
        <f t="shared" si="29"/>
        <v>4908.3022113022107</v>
      </c>
      <c r="X89" s="105">
        <f t="shared" si="29"/>
        <v>4856.2979115479111</v>
      </c>
      <c r="Y89" s="105">
        <f t="shared" si="29"/>
        <v>4918.3003685503691</v>
      </c>
      <c r="Z89" s="105">
        <f t="shared" si="29"/>
        <v>4889.4999999999991</v>
      </c>
      <c r="AA89" s="105">
        <f t="shared" si="29"/>
        <v>4918.2751842751841</v>
      </c>
      <c r="AB89" s="105">
        <f t="shared" si="29"/>
        <v>4874.3433660933661</v>
      </c>
      <c r="AC89" s="105">
        <f t="shared" si="29"/>
        <v>4844.2481572481556</v>
      </c>
      <c r="AD89" s="105">
        <f t="shared" si="29"/>
        <v>4602.4527027027016</v>
      </c>
      <c r="AE89" s="105">
        <f t="shared" si="29"/>
        <v>4689.200859950859</v>
      </c>
      <c r="AF89" s="105">
        <f t="shared" ref="AF89:AF95" si="30">+SUM(T89:AE89)/$AD$2</f>
        <v>4877.7343122674292</v>
      </c>
      <c r="AI89" s="103">
        <v>1</v>
      </c>
      <c r="AJ89" s="105">
        <f t="shared" ref="AJ89:AJ90" si="31">+AF89*AI89</f>
        <v>4877.7343122674292</v>
      </c>
    </row>
    <row r="90" spans="1:36" outlineLevel="1" x14ac:dyDescent="0.25">
      <c r="A90" s="103" t="str">
        <f t="shared" si="26"/>
        <v>Bonney LakeResidentialYDW90SNR</v>
      </c>
      <c r="B90" s="103" t="s">
        <v>234</v>
      </c>
      <c r="C90" s="103" t="s">
        <v>235</v>
      </c>
      <c r="D90" s="127">
        <v>0</v>
      </c>
      <c r="E90" s="127">
        <v>0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9">
        <v>0</v>
      </c>
      <c r="O90" s="129">
        <v>0</v>
      </c>
      <c r="P90" s="129">
        <v>0</v>
      </c>
      <c r="Q90" s="129">
        <v>0</v>
      </c>
      <c r="R90" s="130">
        <f t="shared" si="27"/>
        <v>0</v>
      </c>
      <c r="S90" s="175"/>
      <c r="T90" s="105">
        <f t="shared" si="28"/>
        <v>0</v>
      </c>
      <c r="U90" s="105">
        <f t="shared" si="28"/>
        <v>0</v>
      </c>
      <c r="V90" s="105">
        <f t="shared" si="29"/>
        <v>0</v>
      </c>
      <c r="W90" s="105">
        <f t="shared" si="29"/>
        <v>0</v>
      </c>
      <c r="X90" s="105">
        <f t="shared" si="29"/>
        <v>0</v>
      </c>
      <c r="Y90" s="105">
        <f t="shared" si="29"/>
        <v>0</v>
      </c>
      <c r="Z90" s="105">
        <f t="shared" si="29"/>
        <v>0</v>
      </c>
      <c r="AA90" s="105">
        <f t="shared" si="29"/>
        <v>0</v>
      </c>
      <c r="AB90" s="105">
        <f t="shared" si="29"/>
        <v>0</v>
      </c>
      <c r="AC90" s="105">
        <f t="shared" si="29"/>
        <v>0</v>
      </c>
      <c r="AD90" s="105">
        <f t="shared" si="29"/>
        <v>0</v>
      </c>
      <c r="AE90" s="105">
        <f t="shared" si="29"/>
        <v>0</v>
      </c>
      <c r="AF90" s="105">
        <f t="shared" si="30"/>
        <v>0</v>
      </c>
      <c r="AI90" s="103">
        <v>1</v>
      </c>
      <c r="AJ90" s="105">
        <f t="shared" si="31"/>
        <v>0</v>
      </c>
    </row>
    <row r="91" spans="1:36" outlineLevel="1" x14ac:dyDescent="0.25">
      <c r="A91" s="103" t="str">
        <f t="shared" si="26"/>
        <v>Bonney LakeResidentialYDWDEL</v>
      </c>
      <c r="B91" s="103" t="s">
        <v>236</v>
      </c>
      <c r="C91" s="103" t="s">
        <v>237</v>
      </c>
      <c r="D91" s="127">
        <v>23.03</v>
      </c>
      <c r="E91" s="127">
        <v>25.47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25.47</v>
      </c>
      <c r="L91" s="129">
        <v>25.47</v>
      </c>
      <c r="M91" s="129">
        <v>25.47</v>
      </c>
      <c r="N91" s="129">
        <v>25.47</v>
      </c>
      <c r="O91" s="129">
        <v>0</v>
      </c>
      <c r="P91" s="129">
        <v>0</v>
      </c>
      <c r="Q91" s="129">
        <v>0</v>
      </c>
      <c r="R91" s="130">
        <f t="shared" si="27"/>
        <v>101.88</v>
      </c>
      <c r="S91" s="175"/>
      <c r="T91" s="105">
        <f t="shared" si="28"/>
        <v>0</v>
      </c>
      <c r="U91" s="105">
        <f t="shared" si="28"/>
        <v>0</v>
      </c>
      <c r="V91" s="105">
        <f t="shared" si="29"/>
        <v>0</v>
      </c>
      <c r="W91" s="105">
        <f t="shared" si="29"/>
        <v>0</v>
      </c>
      <c r="X91" s="105">
        <f t="shared" si="29"/>
        <v>0</v>
      </c>
      <c r="Y91" s="105">
        <f t="shared" si="29"/>
        <v>1</v>
      </c>
      <c r="Z91" s="105">
        <f t="shared" si="29"/>
        <v>1</v>
      </c>
      <c r="AA91" s="105">
        <f t="shared" si="29"/>
        <v>1</v>
      </c>
      <c r="AB91" s="105">
        <f t="shared" si="29"/>
        <v>1</v>
      </c>
      <c r="AC91" s="105">
        <f t="shared" si="29"/>
        <v>0</v>
      </c>
      <c r="AD91" s="105">
        <f t="shared" si="29"/>
        <v>0</v>
      </c>
      <c r="AE91" s="105">
        <f t="shared" si="29"/>
        <v>0</v>
      </c>
      <c r="AF91" s="105">
        <f t="shared" si="30"/>
        <v>0.33333333333333331</v>
      </c>
    </row>
    <row r="92" spans="1:36" outlineLevel="1" x14ac:dyDescent="0.25">
      <c r="A92" s="103" t="str">
        <f t="shared" si="26"/>
        <v>Bonney LakeResidentialYDWEX</v>
      </c>
      <c r="B92" s="103" t="s">
        <v>238</v>
      </c>
      <c r="C92" s="103" t="s">
        <v>239</v>
      </c>
      <c r="D92" s="127">
        <v>1.72</v>
      </c>
      <c r="E92" s="127">
        <v>1.91</v>
      </c>
      <c r="F92" s="129">
        <v>5.43</v>
      </c>
      <c r="G92" s="129">
        <v>14.48</v>
      </c>
      <c r="H92" s="129">
        <v>42.019999999999996</v>
      </c>
      <c r="I92" s="129">
        <v>21.01</v>
      </c>
      <c r="J92" s="129">
        <v>24.83</v>
      </c>
      <c r="K92" s="129">
        <v>64.94</v>
      </c>
      <c r="L92" s="129">
        <v>63.03</v>
      </c>
      <c r="M92" s="129">
        <v>63.03</v>
      </c>
      <c r="N92" s="129">
        <v>32.47</v>
      </c>
      <c r="O92" s="129">
        <v>19.91</v>
      </c>
      <c r="P92" s="129">
        <v>79.64</v>
      </c>
      <c r="Q92" s="129">
        <v>-21.78</v>
      </c>
      <c r="R92" s="130">
        <f t="shared" si="27"/>
        <v>409.01</v>
      </c>
      <c r="S92" s="175"/>
      <c r="T92" s="105">
        <f t="shared" si="28"/>
        <v>3.1569767441860463</v>
      </c>
      <c r="U92" s="105">
        <f t="shared" si="28"/>
        <v>8.4186046511627914</v>
      </c>
      <c r="V92" s="105">
        <f t="shared" si="29"/>
        <v>22</v>
      </c>
      <c r="W92" s="105">
        <f t="shared" si="29"/>
        <v>11.000000000000002</v>
      </c>
      <c r="X92" s="105">
        <f t="shared" si="29"/>
        <v>13</v>
      </c>
      <c r="Y92" s="105">
        <f t="shared" si="29"/>
        <v>34</v>
      </c>
      <c r="Z92" s="105">
        <f t="shared" si="29"/>
        <v>33</v>
      </c>
      <c r="AA92" s="105">
        <f t="shared" si="29"/>
        <v>33</v>
      </c>
      <c r="AB92" s="105">
        <f t="shared" si="29"/>
        <v>17</v>
      </c>
      <c r="AC92" s="105">
        <f t="shared" si="29"/>
        <v>10.424083769633508</v>
      </c>
      <c r="AD92" s="105">
        <f t="shared" si="29"/>
        <v>41.696335078534034</v>
      </c>
      <c r="AE92" s="105">
        <f t="shared" si="29"/>
        <v>-11.403141361256546</v>
      </c>
      <c r="AF92" s="105">
        <f t="shared" si="30"/>
        <v>17.941071573521651</v>
      </c>
    </row>
    <row r="93" spans="1:36" outlineLevel="1" x14ac:dyDescent="0.25">
      <c r="A93" s="103" t="str">
        <f t="shared" si="26"/>
        <v>Bonney LakeResidentialDRVNR-YARDWASTE</v>
      </c>
      <c r="B93" s="103" t="s">
        <v>240</v>
      </c>
      <c r="C93" s="103" t="s">
        <v>241</v>
      </c>
      <c r="D93" s="127">
        <v>0</v>
      </c>
      <c r="E93" s="127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0</v>
      </c>
      <c r="O93" s="129">
        <v>0</v>
      </c>
      <c r="P93" s="129">
        <v>0</v>
      </c>
      <c r="Q93" s="129">
        <v>0</v>
      </c>
      <c r="R93" s="130">
        <f t="shared" si="27"/>
        <v>0</v>
      </c>
      <c r="S93" s="175"/>
      <c r="T93" s="105">
        <f t="shared" si="28"/>
        <v>0</v>
      </c>
      <c r="U93" s="105">
        <f t="shared" si="28"/>
        <v>0</v>
      </c>
      <c r="V93" s="105">
        <f t="shared" si="29"/>
        <v>0</v>
      </c>
      <c r="W93" s="105">
        <f t="shared" si="29"/>
        <v>0</v>
      </c>
      <c r="X93" s="105">
        <f t="shared" si="29"/>
        <v>0</v>
      </c>
      <c r="Y93" s="105">
        <f t="shared" si="29"/>
        <v>0</v>
      </c>
      <c r="Z93" s="105">
        <f t="shared" si="29"/>
        <v>0</v>
      </c>
      <c r="AA93" s="105">
        <f t="shared" si="29"/>
        <v>0</v>
      </c>
      <c r="AB93" s="105">
        <f t="shared" si="29"/>
        <v>0</v>
      </c>
      <c r="AC93" s="105">
        <f t="shared" si="29"/>
        <v>0</v>
      </c>
      <c r="AD93" s="105">
        <f t="shared" si="29"/>
        <v>0</v>
      </c>
      <c r="AE93" s="105">
        <f t="shared" si="29"/>
        <v>0</v>
      </c>
      <c r="AF93" s="105">
        <f t="shared" si="30"/>
        <v>0</v>
      </c>
    </row>
    <row r="94" spans="1:36" outlineLevel="1" x14ac:dyDescent="0.25">
      <c r="A94" s="103" t="str">
        <f t="shared" si="26"/>
        <v>Bonney LakeResidentialPACKR-YARDWASTE</v>
      </c>
      <c r="B94" s="103" t="s">
        <v>242</v>
      </c>
      <c r="C94" s="103" t="s">
        <v>243</v>
      </c>
      <c r="D94" s="127">
        <v>0</v>
      </c>
      <c r="E94" s="127">
        <v>0</v>
      </c>
      <c r="F94" s="129">
        <v>0</v>
      </c>
      <c r="G94" s="129">
        <v>0</v>
      </c>
      <c r="H94" s="129">
        <v>0</v>
      </c>
      <c r="I94" s="129">
        <v>0</v>
      </c>
      <c r="J94" s="129">
        <v>0</v>
      </c>
      <c r="K94" s="129">
        <v>0</v>
      </c>
      <c r="L94" s="129">
        <v>0</v>
      </c>
      <c r="M94" s="129">
        <v>0</v>
      </c>
      <c r="N94" s="129">
        <v>0</v>
      </c>
      <c r="O94" s="129">
        <v>0</v>
      </c>
      <c r="P94" s="129">
        <v>0</v>
      </c>
      <c r="Q94" s="129">
        <v>0</v>
      </c>
      <c r="R94" s="130">
        <f t="shared" si="27"/>
        <v>0</v>
      </c>
      <c r="S94" s="175"/>
      <c r="T94" s="105">
        <f t="shared" si="28"/>
        <v>0</v>
      </c>
      <c r="U94" s="105">
        <f t="shared" si="28"/>
        <v>0</v>
      </c>
      <c r="V94" s="105">
        <f t="shared" si="29"/>
        <v>0</v>
      </c>
      <c r="W94" s="105">
        <f t="shared" si="29"/>
        <v>0</v>
      </c>
      <c r="X94" s="105">
        <f t="shared" si="29"/>
        <v>0</v>
      </c>
      <c r="Y94" s="105">
        <f t="shared" si="29"/>
        <v>0</v>
      </c>
      <c r="Z94" s="105">
        <f t="shared" si="29"/>
        <v>0</v>
      </c>
      <c r="AA94" s="105">
        <f t="shared" si="29"/>
        <v>0</v>
      </c>
      <c r="AB94" s="105">
        <f t="shared" si="29"/>
        <v>0</v>
      </c>
      <c r="AC94" s="105">
        <f t="shared" si="29"/>
        <v>0</v>
      </c>
      <c r="AD94" s="105">
        <f t="shared" si="29"/>
        <v>0</v>
      </c>
      <c r="AE94" s="105">
        <f t="shared" si="29"/>
        <v>0</v>
      </c>
      <c r="AF94" s="105">
        <f t="shared" si="30"/>
        <v>0</v>
      </c>
    </row>
    <row r="95" spans="1:36" outlineLevel="1" x14ac:dyDescent="0.25">
      <c r="A95" s="103" t="str">
        <f t="shared" si="26"/>
        <v>Bonney LakeResidentialTRIPYCARTS</v>
      </c>
      <c r="B95" s="103" t="s">
        <v>244</v>
      </c>
      <c r="C95" s="103" t="s">
        <v>245</v>
      </c>
      <c r="D95" s="127">
        <v>11.38</v>
      </c>
      <c r="E95" s="127">
        <v>12.59</v>
      </c>
      <c r="F95" s="129">
        <v>0</v>
      </c>
      <c r="G95" s="129">
        <v>0</v>
      </c>
      <c r="H95" s="129">
        <v>12.59</v>
      </c>
      <c r="I95" s="129">
        <v>0</v>
      </c>
      <c r="J95" s="129">
        <v>0</v>
      </c>
      <c r="K95" s="129">
        <v>37.769999999999996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30">
        <f t="shared" si="27"/>
        <v>50.36</v>
      </c>
      <c r="S95" s="175"/>
      <c r="T95" s="105">
        <f t="shared" si="28"/>
        <v>0</v>
      </c>
      <c r="U95" s="105">
        <f t="shared" si="28"/>
        <v>0</v>
      </c>
      <c r="V95" s="105">
        <f t="shared" si="29"/>
        <v>1</v>
      </c>
      <c r="W95" s="105">
        <f t="shared" si="29"/>
        <v>0</v>
      </c>
      <c r="X95" s="105">
        <f t="shared" si="29"/>
        <v>0</v>
      </c>
      <c r="Y95" s="105">
        <f t="shared" si="29"/>
        <v>2.9999999999999996</v>
      </c>
      <c r="Z95" s="105">
        <f t="shared" si="29"/>
        <v>0</v>
      </c>
      <c r="AA95" s="105">
        <f t="shared" si="29"/>
        <v>0</v>
      </c>
      <c r="AB95" s="105">
        <f t="shared" si="29"/>
        <v>0</v>
      </c>
      <c r="AC95" s="105">
        <f t="shared" si="29"/>
        <v>0</v>
      </c>
      <c r="AD95" s="105">
        <f t="shared" si="29"/>
        <v>0</v>
      </c>
      <c r="AE95" s="105">
        <f t="shared" si="29"/>
        <v>0</v>
      </c>
      <c r="AF95" s="105">
        <f t="shared" si="30"/>
        <v>0.33333333333333331</v>
      </c>
    </row>
    <row r="96" spans="1:36" outlineLevel="1" x14ac:dyDescent="0.25">
      <c r="D96" s="127"/>
      <c r="E96" s="127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30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</row>
    <row r="97" spans="1:36" outlineLevel="1" x14ac:dyDescent="0.25">
      <c r="C97" s="135" t="s">
        <v>248</v>
      </c>
      <c r="D97" s="127"/>
      <c r="E97" s="127"/>
      <c r="F97" s="136">
        <f t="shared" ref="F97:R97" si="32">SUM(F89:F96)</f>
        <v>37200.370000000003</v>
      </c>
      <c r="G97" s="136">
        <f t="shared" si="32"/>
        <v>37913.975000000006</v>
      </c>
      <c r="H97" s="136">
        <f t="shared" si="32"/>
        <v>39361.389999999992</v>
      </c>
      <c r="I97" s="136">
        <f t="shared" si="32"/>
        <v>39974.589999999997</v>
      </c>
      <c r="J97" s="136">
        <f t="shared" si="32"/>
        <v>39555.095000000001</v>
      </c>
      <c r="K97" s="136">
        <f t="shared" si="32"/>
        <v>40163.145000000004</v>
      </c>
      <c r="L97" s="136">
        <f t="shared" si="32"/>
        <v>39889.03</v>
      </c>
      <c r="M97" s="136">
        <f t="shared" si="32"/>
        <v>40123.26</v>
      </c>
      <c r="N97" s="136">
        <f t="shared" si="32"/>
        <v>39735.095000000008</v>
      </c>
      <c r="O97" s="136">
        <f t="shared" si="32"/>
        <v>39452.089999999997</v>
      </c>
      <c r="P97" s="136">
        <f t="shared" si="32"/>
        <v>37543.604999999996</v>
      </c>
      <c r="Q97" s="136">
        <f t="shared" si="32"/>
        <v>38148.314999999995</v>
      </c>
      <c r="R97" s="136">
        <f t="shared" si="32"/>
        <v>469059.95999999996</v>
      </c>
      <c r="S97" s="137"/>
      <c r="T97" s="137">
        <f>SUM(T89:T90)</f>
        <v>5053.660326086957</v>
      </c>
      <c r="U97" s="137">
        <f t="shared" ref="U97:AF97" si="33">SUM(U89:U90)</f>
        <v>5149.387907608696</v>
      </c>
      <c r="V97" s="137">
        <f t="shared" si="33"/>
        <v>4828.8427518427516</v>
      </c>
      <c r="W97" s="137">
        <f t="shared" si="33"/>
        <v>4908.3022113022107</v>
      </c>
      <c r="X97" s="137">
        <f t="shared" si="33"/>
        <v>4856.2979115479111</v>
      </c>
      <c r="Y97" s="137">
        <f t="shared" si="33"/>
        <v>4918.3003685503691</v>
      </c>
      <c r="Z97" s="137">
        <f t="shared" si="33"/>
        <v>4889.4999999999991</v>
      </c>
      <c r="AA97" s="137">
        <f t="shared" si="33"/>
        <v>4918.2751842751841</v>
      </c>
      <c r="AB97" s="137">
        <f t="shared" si="33"/>
        <v>4874.3433660933661</v>
      </c>
      <c r="AC97" s="137">
        <f t="shared" si="33"/>
        <v>4844.2481572481556</v>
      </c>
      <c r="AD97" s="137">
        <f t="shared" si="33"/>
        <v>4602.4527027027016</v>
      </c>
      <c r="AE97" s="137">
        <f t="shared" si="33"/>
        <v>4689.200859950859</v>
      </c>
      <c r="AF97" s="137">
        <f t="shared" si="33"/>
        <v>4877.7343122674292</v>
      </c>
      <c r="AJ97" s="137">
        <f t="shared" ref="AJ97" si="34">SUM(AJ89:AJ90)</f>
        <v>4877.7343122674292</v>
      </c>
    </row>
    <row r="98" spans="1:36" outlineLevel="1" x14ac:dyDescent="0.25">
      <c r="C98" s="135"/>
      <c r="D98" s="127"/>
      <c r="E98" s="127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30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</row>
    <row r="99" spans="1:36" outlineLevel="1" x14ac:dyDescent="0.25">
      <c r="D99" s="127"/>
      <c r="E99" s="127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30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</row>
    <row r="100" spans="1:36" s="7" customFormat="1" x14ac:dyDescent="0.25">
      <c r="B100" s="7" t="s">
        <v>249</v>
      </c>
      <c r="D100" s="127"/>
      <c r="E100" s="127"/>
      <c r="F100" s="144">
        <f t="shared" ref="F100:R100" si="35">+F75+F86+F97</f>
        <v>335629.73499999999</v>
      </c>
      <c r="G100" s="144">
        <f t="shared" si="35"/>
        <v>343518</v>
      </c>
      <c r="H100" s="144">
        <f t="shared" si="35"/>
        <v>356930.63000000006</v>
      </c>
      <c r="I100" s="144">
        <f t="shared" si="35"/>
        <v>365956.98</v>
      </c>
      <c r="J100" s="144">
        <f t="shared" si="35"/>
        <v>357842.88</v>
      </c>
      <c r="K100" s="144">
        <f t="shared" si="35"/>
        <v>369699.39499999996</v>
      </c>
      <c r="L100" s="144">
        <f t="shared" si="35"/>
        <v>362274.34499999997</v>
      </c>
      <c r="M100" s="144">
        <f t="shared" si="35"/>
        <v>366498.31</v>
      </c>
      <c r="N100" s="144">
        <f t="shared" si="35"/>
        <v>359396.51000000007</v>
      </c>
      <c r="O100" s="144">
        <f t="shared" si="35"/>
        <v>346052.97500000009</v>
      </c>
      <c r="P100" s="144">
        <f t="shared" si="35"/>
        <v>339937.82499999995</v>
      </c>
      <c r="Q100" s="144">
        <f t="shared" si="35"/>
        <v>346574.39500000002</v>
      </c>
      <c r="R100" s="144">
        <f t="shared" si="35"/>
        <v>4250311.9800000004</v>
      </c>
      <c r="S100" s="145"/>
      <c r="T100" s="145">
        <f t="shared" ref="T100:AF100" si="36">+T75+T86+T97</f>
        <v>12337.225844254921</v>
      </c>
      <c r="U100" s="145">
        <f t="shared" si="36"/>
        <v>12558.011201421761</v>
      </c>
      <c r="V100" s="145">
        <f t="shared" si="36"/>
        <v>11672.891319832435</v>
      </c>
      <c r="W100" s="145">
        <f t="shared" si="36"/>
        <v>11890.942358514165</v>
      </c>
      <c r="X100" s="145">
        <f t="shared" si="36"/>
        <v>11734.090026243251</v>
      </c>
      <c r="Y100" s="145">
        <f t="shared" si="36"/>
        <v>11909.63952991513</v>
      </c>
      <c r="Z100" s="145">
        <f t="shared" si="36"/>
        <v>11784.930506040184</v>
      </c>
      <c r="AA100" s="145">
        <f t="shared" si="36"/>
        <v>11906.013161413914</v>
      </c>
      <c r="AB100" s="145">
        <f t="shared" si="36"/>
        <v>11748.803263325655</v>
      </c>
      <c r="AC100" s="145">
        <f t="shared" si="36"/>
        <v>11415.278465837699</v>
      </c>
      <c r="AD100" s="145">
        <f t="shared" si="36"/>
        <v>11065.303429818283</v>
      </c>
      <c r="AE100" s="145">
        <f t="shared" si="36"/>
        <v>11276.898457530033</v>
      </c>
      <c r="AF100" s="145">
        <f t="shared" si="36"/>
        <v>11775.002297012285</v>
      </c>
      <c r="AJ100" s="146"/>
    </row>
    <row r="101" spans="1:36" s="7" customFormat="1" outlineLevel="1" x14ac:dyDescent="0.25">
      <c r="D101" s="127"/>
      <c r="E101" s="127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30"/>
      <c r="S101" s="109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J101" s="146"/>
    </row>
    <row r="102" spans="1:36" s="7" customFormat="1" outlineLevel="1" x14ac:dyDescent="0.25">
      <c r="D102" s="127"/>
      <c r="E102" s="127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30"/>
      <c r="S102" s="109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J102" s="146"/>
    </row>
    <row r="103" spans="1:36" outlineLevel="1" x14ac:dyDescent="0.25">
      <c r="B103" s="121" t="s">
        <v>250</v>
      </c>
      <c r="C103" s="122"/>
      <c r="D103" s="127"/>
      <c r="E103" s="127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30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</row>
    <row r="104" spans="1:36" outlineLevel="1" x14ac:dyDescent="0.25">
      <c r="B104" s="121"/>
      <c r="C104" s="122"/>
      <c r="D104" s="127"/>
      <c r="E104" s="127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30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32"/>
    </row>
    <row r="105" spans="1:36" outlineLevel="1" x14ac:dyDescent="0.25">
      <c r="A105" s="103" t="s">
        <v>26</v>
      </c>
      <c r="B105" s="126" t="s">
        <v>252</v>
      </c>
      <c r="C105" s="122"/>
      <c r="D105" s="127"/>
      <c r="E105" s="127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30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32"/>
    </row>
    <row r="106" spans="1:36" outlineLevel="1" x14ac:dyDescent="0.25">
      <c r="A106" s="103" t="str">
        <f t="shared" ref="A106:A169" si="37">+$A$4&amp;$A$105&amp;B106</f>
        <v>Bonney LakeCommercial20CW1</v>
      </c>
      <c r="B106" s="103" t="s">
        <v>253</v>
      </c>
      <c r="C106" s="103" t="s">
        <v>254</v>
      </c>
      <c r="D106" s="127">
        <v>0</v>
      </c>
      <c r="E106" s="127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30">
        <f t="shared" ref="R106:R169" si="38">+SUM(F106:Q106)</f>
        <v>0</v>
      </c>
      <c r="S106" s="175"/>
      <c r="T106" s="105">
        <f t="shared" ref="T106:U121" si="39">+IFERROR(F106/$D106,0)</f>
        <v>0</v>
      </c>
      <c r="U106" s="105">
        <f t="shared" si="39"/>
        <v>0</v>
      </c>
      <c r="V106" s="105">
        <f>+IFERROR(H106/$E106,0)</f>
        <v>0</v>
      </c>
      <c r="W106" s="105">
        <f t="shared" ref="W106:AE121" si="40">+IFERROR(I106/$E106,0)</f>
        <v>0</v>
      </c>
      <c r="X106" s="105">
        <f t="shared" si="40"/>
        <v>0</v>
      </c>
      <c r="Y106" s="105">
        <f t="shared" si="40"/>
        <v>0</v>
      </c>
      <c r="Z106" s="105">
        <f t="shared" si="40"/>
        <v>0</v>
      </c>
      <c r="AA106" s="105">
        <f t="shared" si="40"/>
        <v>0</v>
      </c>
      <c r="AB106" s="105">
        <f t="shared" si="40"/>
        <v>0</v>
      </c>
      <c r="AC106" s="105">
        <f t="shared" si="40"/>
        <v>0</v>
      </c>
      <c r="AD106" s="105">
        <f t="shared" si="40"/>
        <v>0</v>
      </c>
      <c r="AE106" s="105">
        <f t="shared" si="40"/>
        <v>0</v>
      </c>
      <c r="AF106" s="132">
        <f t="shared" ref="AF106:AF169" si="41">+SUM(T106:AE106)/$AD$2</f>
        <v>0</v>
      </c>
      <c r="AI106" s="103">
        <v>1</v>
      </c>
      <c r="AJ106" s="105">
        <f t="shared" ref="AJ106:AJ159" si="42">+AF106*AI106</f>
        <v>0</v>
      </c>
    </row>
    <row r="107" spans="1:36" outlineLevel="1" x14ac:dyDescent="0.25">
      <c r="A107" s="103" t="str">
        <f t="shared" si="37"/>
        <v>Bonney LakeCommercial32C2W2</v>
      </c>
      <c r="B107" s="103" t="s">
        <v>255</v>
      </c>
      <c r="C107" s="103" t="s">
        <v>256</v>
      </c>
      <c r="D107" s="127">
        <v>0</v>
      </c>
      <c r="E107" s="127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30">
        <f t="shared" si="38"/>
        <v>0</v>
      </c>
      <c r="S107" s="175"/>
      <c r="T107" s="105">
        <f t="shared" si="39"/>
        <v>0</v>
      </c>
      <c r="U107" s="105">
        <f t="shared" si="39"/>
        <v>0</v>
      </c>
      <c r="V107" s="105">
        <f t="shared" ref="V107:AE145" si="43">+IFERROR(H107/$E107,0)</f>
        <v>0</v>
      </c>
      <c r="W107" s="105">
        <f t="shared" si="40"/>
        <v>0</v>
      </c>
      <c r="X107" s="105">
        <f t="shared" si="40"/>
        <v>0</v>
      </c>
      <c r="Y107" s="105">
        <f t="shared" si="40"/>
        <v>0</v>
      </c>
      <c r="Z107" s="105">
        <f t="shared" si="40"/>
        <v>0</v>
      </c>
      <c r="AA107" s="105">
        <f t="shared" si="40"/>
        <v>0</v>
      </c>
      <c r="AB107" s="105">
        <f t="shared" si="40"/>
        <v>0</v>
      </c>
      <c r="AC107" s="105">
        <f t="shared" si="40"/>
        <v>0</v>
      </c>
      <c r="AD107" s="105">
        <f t="shared" si="40"/>
        <v>0</v>
      </c>
      <c r="AE107" s="105">
        <f t="shared" si="40"/>
        <v>0</v>
      </c>
      <c r="AF107" s="132">
        <f t="shared" si="41"/>
        <v>0</v>
      </c>
      <c r="AI107" s="103">
        <v>1</v>
      </c>
      <c r="AJ107" s="105">
        <f t="shared" si="42"/>
        <v>0</v>
      </c>
    </row>
    <row r="108" spans="1:36" outlineLevel="1" x14ac:dyDescent="0.25">
      <c r="A108" s="103" t="str">
        <f t="shared" si="37"/>
        <v>Bonney LakeCommercial32CE1</v>
      </c>
      <c r="B108" s="103" t="s">
        <v>257</v>
      </c>
      <c r="C108" s="103" t="s">
        <v>258</v>
      </c>
      <c r="D108" s="127">
        <v>0</v>
      </c>
      <c r="E108" s="127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30">
        <f t="shared" si="38"/>
        <v>0</v>
      </c>
      <c r="S108" s="175"/>
      <c r="T108" s="105">
        <f t="shared" si="39"/>
        <v>0</v>
      </c>
      <c r="U108" s="105">
        <f t="shared" si="39"/>
        <v>0</v>
      </c>
      <c r="V108" s="105">
        <f t="shared" si="43"/>
        <v>0</v>
      </c>
      <c r="W108" s="105">
        <f t="shared" si="40"/>
        <v>0</v>
      </c>
      <c r="X108" s="105">
        <f t="shared" si="40"/>
        <v>0</v>
      </c>
      <c r="Y108" s="105">
        <f t="shared" si="40"/>
        <v>0</v>
      </c>
      <c r="Z108" s="105">
        <f t="shared" si="40"/>
        <v>0</v>
      </c>
      <c r="AA108" s="105">
        <f t="shared" si="40"/>
        <v>0</v>
      </c>
      <c r="AB108" s="105">
        <f t="shared" si="40"/>
        <v>0</v>
      </c>
      <c r="AC108" s="105">
        <f t="shared" si="40"/>
        <v>0</v>
      </c>
      <c r="AD108" s="105">
        <f t="shared" si="40"/>
        <v>0</v>
      </c>
      <c r="AE108" s="105">
        <f t="shared" si="40"/>
        <v>0</v>
      </c>
      <c r="AF108" s="132">
        <f t="shared" si="41"/>
        <v>0</v>
      </c>
      <c r="AI108" s="103">
        <v>1</v>
      </c>
      <c r="AJ108" s="105">
        <f t="shared" si="42"/>
        <v>0</v>
      </c>
    </row>
    <row r="109" spans="1:36" outlineLevel="1" x14ac:dyDescent="0.25">
      <c r="A109" s="103" t="str">
        <f t="shared" si="37"/>
        <v>Bonney LakeCommercial32CW1</v>
      </c>
      <c r="B109" s="103" t="s">
        <v>259</v>
      </c>
      <c r="C109" s="103" t="s">
        <v>108</v>
      </c>
      <c r="D109" s="127">
        <v>0</v>
      </c>
      <c r="E109" s="127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30">
        <f t="shared" si="38"/>
        <v>0</v>
      </c>
      <c r="S109" s="175"/>
      <c r="T109" s="105">
        <f t="shared" si="39"/>
        <v>0</v>
      </c>
      <c r="U109" s="105">
        <f t="shared" si="39"/>
        <v>0</v>
      </c>
      <c r="V109" s="105">
        <f t="shared" si="43"/>
        <v>0</v>
      </c>
      <c r="W109" s="105">
        <f t="shared" si="40"/>
        <v>0</v>
      </c>
      <c r="X109" s="105">
        <f t="shared" si="40"/>
        <v>0</v>
      </c>
      <c r="Y109" s="105">
        <f t="shared" si="40"/>
        <v>0</v>
      </c>
      <c r="Z109" s="105">
        <f t="shared" si="40"/>
        <v>0</v>
      </c>
      <c r="AA109" s="105">
        <f t="shared" si="40"/>
        <v>0</v>
      </c>
      <c r="AB109" s="105">
        <f t="shared" si="40"/>
        <v>0</v>
      </c>
      <c r="AC109" s="105">
        <f t="shared" si="40"/>
        <v>0</v>
      </c>
      <c r="AD109" s="105">
        <f t="shared" si="40"/>
        <v>0</v>
      </c>
      <c r="AE109" s="105">
        <f t="shared" si="40"/>
        <v>0</v>
      </c>
      <c r="AF109" s="132">
        <f t="shared" si="41"/>
        <v>0</v>
      </c>
      <c r="AI109" s="103">
        <v>1</v>
      </c>
      <c r="AJ109" s="105">
        <f t="shared" si="42"/>
        <v>0</v>
      </c>
    </row>
    <row r="110" spans="1:36" outlineLevel="1" x14ac:dyDescent="0.25">
      <c r="A110" s="103" t="str">
        <f t="shared" si="37"/>
        <v>Bonney LakeCommercial32CW2</v>
      </c>
      <c r="B110" s="103" t="s">
        <v>261</v>
      </c>
      <c r="C110" s="103" t="s">
        <v>260</v>
      </c>
      <c r="D110" s="127">
        <v>0</v>
      </c>
      <c r="E110" s="127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30">
        <f t="shared" si="38"/>
        <v>0</v>
      </c>
      <c r="S110" s="175"/>
      <c r="T110" s="105">
        <f t="shared" si="39"/>
        <v>0</v>
      </c>
      <c r="U110" s="105">
        <f t="shared" si="39"/>
        <v>0</v>
      </c>
      <c r="V110" s="105">
        <f t="shared" si="43"/>
        <v>0</v>
      </c>
      <c r="W110" s="105">
        <f t="shared" si="40"/>
        <v>0</v>
      </c>
      <c r="X110" s="105">
        <f t="shared" si="40"/>
        <v>0</v>
      </c>
      <c r="Y110" s="105">
        <f t="shared" si="40"/>
        <v>0</v>
      </c>
      <c r="Z110" s="105">
        <f t="shared" si="40"/>
        <v>0</v>
      </c>
      <c r="AA110" s="105">
        <f t="shared" si="40"/>
        <v>0</v>
      </c>
      <c r="AB110" s="105">
        <f t="shared" si="40"/>
        <v>0</v>
      </c>
      <c r="AC110" s="105">
        <f t="shared" si="40"/>
        <v>0</v>
      </c>
      <c r="AD110" s="105">
        <f t="shared" si="40"/>
        <v>0</v>
      </c>
      <c r="AE110" s="105">
        <f t="shared" si="40"/>
        <v>0</v>
      </c>
      <c r="AF110" s="132">
        <f t="shared" si="41"/>
        <v>0</v>
      </c>
      <c r="AI110" s="103">
        <v>1</v>
      </c>
      <c r="AJ110" s="105">
        <f t="shared" si="42"/>
        <v>0</v>
      </c>
    </row>
    <row r="111" spans="1:36" outlineLevel="1" x14ac:dyDescent="0.25">
      <c r="A111" s="103" t="str">
        <f t="shared" si="37"/>
        <v>Bonney LakeCommercial32CW3</v>
      </c>
      <c r="B111" s="103" t="s">
        <v>262</v>
      </c>
      <c r="C111" s="103" t="s">
        <v>263</v>
      </c>
      <c r="D111" s="127">
        <v>0</v>
      </c>
      <c r="E111" s="127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30">
        <f t="shared" si="38"/>
        <v>0</v>
      </c>
      <c r="S111" s="175"/>
      <c r="T111" s="105">
        <f t="shared" si="39"/>
        <v>0</v>
      </c>
      <c r="U111" s="105">
        <f t="shared" si="39"/>
        <v>0</v>
      </c>
      <c r="V111" s="105">
        <f t="shared" si="43"/>
        <v>0</v>
      </c>
      <c r="W111" s="105">
        <f t="shared" si="40"/>
        <v>0</v>
      </c>
      <c r="X111" s="105">
        <f t="shared" si="40"/>
        <v>0</v>
      </c>
      <c r="Y111" s="105">
        <f t="shared" si="40"/>
        <v>0</v>
      </c>
      <c r="Z111" s="105">
        <f t="shared" si="40"/>
        <v>0</v>
      </c>
      <c r="AA111" s="105">
        <f t="shared" si="40"/>
        <v>0</v>
      </c>
      <c r="AB111" s="105">
        <f t="shared" si="40"/>
        <v>0</v>
      </c>
      <c r="AC111" s="105">
        <f t="shared" si="40"/>
        <v>0</v>
      </c>
      <c r="AD111" s="105">
        <f t="shared" si="40"/>
        <v>0</v>
      </c>
      <c r="AE111" s="105">
        <f t="shared" si="40"/>
        <v>0</v>
      </c>
      <c r="AF111" s="132">
        <f t="shared" si="41"/>
        <v>0</v>
      </c>
      <c r="AI111" s="103">
        <v>1</v>
      </c>
      <c r="AJ111" s="105">
        <f t="shared" si="42"/>
        <v>0</v>
      </c>
    </row>
    <row r="112" spans="1:36" outlineLevel="1" x14ac:dyDescent="0.25">
      <c r="A112" s="103" t="str">
        <f t="shared" si="37"/>
        <v>Bonney LakeCommercial32CW4</v>
      </c>
      <c r="B112" s="103" t="s">
        <v>264</v>
      </c>
      <c r="C112" s="103" t="s">
        <v>265</v>
      </c>
      <c r="D112" s="127">
        <v>0</v>
      </c>
      <c r="E112" s="127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30">
        <f t="shared" si="38"/>
        <v>0</v>
      </c>
      <c r="S112" s="175"/>
      <c r="T112" s="105">
        <f t="shared" si="39"/>
        <v>0</v>
      </c>
      <c r="U112" s="105">
        <f t="shared" si="39"/>
        <v>0</v>
      </c>
      <c r="V112" s="105">
        <f t="shared" si="43"/>
        <v>0</v>
      </c>
      <c r="W112" s="105">
        <f t="shared" si="40"/>
        <v>0</v>
      </c>
      <c r="X112" s="105">
        <f t="shared" si="40"/>
        <v>0</v>
      </c>
      <c r="Y112" s="105">
        <f t="shared" si="40"/>
        <v>0</v>
      </c>
      <c r="Z112" s="105">
        <f t="shared" si="40"/>
        <v>0</v>
      </c>
      <c r="AA112" s="105">
        <f t="shared" si="40"/>
        <v>0</v>
      </c>
      <c r="AB112" s="105">
        <f t="shared" si="40"/>
        <v>0</v>
      </c>
      <c r="AC112" s="105">
        <f t="shared" si="40"/>
        <v>0</v>
      </c>
      <c r="AD112" s="105">
        <f t="shared" si="40"/>
        <v>0</v>
      </c>
      <c r="AE112" s="105">
        <f t="shared" si="40"/>
        <v>0</v>
      </c>
      <c r="AF112" s="132">
        <f t="shared" si="41"/>
        <v>0</v>
      </c>
      <c r="AI112" s="103">
        <v>1</v>
      </c>
      <c r="AJ112" s="105">
        <f t="shared" si="42"/>
        <v>0</v>
      </c>
    </row>
    <row r="113" spans="1:36" outlineLevel="1" x14ac:dyDescent="0.25">
      <c r="A113" s="103" t="str">
        <f t="shared" si="37"/>
        <v>Bonney LakeCommercial35CW1</v>
      </c>
      <c r="B113" s="103" t="s">
        <v>266</v>
      </c>
      <c r="C113" s="103" t="s">
        <v>267</v>
      </c>
      <c r="D113" s="127">
        <v>0</v>
      </c>
      <c r="E113" s="127">
        <v>36.22</v>
      </c>
      <c r="F113" s="129">
        <v>170.7</v>
      </c>
      <c r="G113" s="129">
        <v>170.7</v>
      </c>
      <c r="H113" s="129">
        <v>181.1</v>
      </c>
      <c r="I113" s="129">
        <v>181.1</v>
      </c>
      <c r="J113" s="129">
        <v>181.1</v>
      </c>
      <c r="K113" s="129">
        <v>181.1</v>
      </c>
      <c r="L113" s="129">
        <v>181.1</v>
      </c>
      <c r="M113" s="129">
        <v>181.1</v>
      </c>
      <c r="N113" s="129">
        <v>181.1</v>
      </c>
      <c r="O113" s="129">
        <v>153.63</v>
      </c>
      <c r="P113" s="129">
        <v>170.7</v>
      </c>
      <c r="Q113" s="129">
        <v>170.7</v>
      </c>
      <c r="R113" s="130">
        <f t="shared" si="38"/>
        <v>2104.1299999999997</v>
      </c>
      <c r="S113" s="175"/>
      <c r="T113" s="105">
        <f t="shared" si="39"/>
        <v>0</v>
      </c>
      <c r="U113" s="105">
        <f t="shared" si="39"/>
        <v>0</v>
      </c>
      <c r="V113" s="105">
        <f t="shared" si="43"/>
        <v>5</v>
      </c>
      <c r="W113" s="105">
        <f t="shared" si="40"/>
        <v>5</v>
      </c>
      <c r="X113" s="105">
        <f t="shared" si="40"/>
        <v>5</v>
      </c>
      <c r="Y113" s="105">
        <f t="shared" si="40"/>
        <v>5</v>
      </c>
      <c r="Z113" s="105">
        <f t="shared" si="40"/>
        <v>5</v>
      </c>
      <c r="AA113" s="105">
        <f t="shared" si="40"/>
        <v>5</v>
      </c>
      <c r="AB113" s="105">
        <f t="shared" si="40"/>
        <v>5</v>
      </c>
      <c r="AC113" s="105">
        <f t="shared" si="40"/>
        <v>4.2415792379900603</v>
      </c>
      <c r="AD113" s="105">
        <f t="shared" si="40"/>
        <v>4.7128658199889566</v>
      </c>
      <c r="AE113" s="105">
        <f t="shared" si="40"/>
        <v>4.7128658199889566</v>
      </c>
      <c r="AF113" s="132">
        <f t="shared" si="41"/>
        <v>4.0556092398306642</v>
      </c>
      <c r="AI113" s="103">
        <v>1</v>
      </c>
      <c r="AJ113" s="105">
        <f t="shared" si="42"/>
        <v>4.0556092398306642</v>
      </c>
    </row>
    <row r="114" spans="1:36" outlineLevel="1" x14ac:dyDescent="0.25">
      <c r="A114" s="103" t="str">
        <f t="shared" si="37"/>
        <v>Bonney LakeCommercial65CW1</v>
      </c>
      <c r="B114" s="103" t="s">
        <v>268</v>
      </c>
      <c r="C114" s="103" t="s">
        <v>269</v>
      </c>
      <c r="D114" s="127">
        <v>0</v>
      </c>
      <c r="E114" s="127">
        <v>53.34</v>
      </c>
      <c r="F114" s="129">
        <v>401.04</v>
      </c>
      <c r="G114" s="129">
        <v>401.04</v>
      </c>
      <c r="H114" s="129">
        <v>480.06</v>
      </c>
      <c r="I114" s="129">
        <v>480.06</v>
      </c>
      <c r="J114" s="129">
        <v>480.06</v>
      </c>
      <c r="K114" s="129">
        <v>480.06</v>
      </c>
      <c r="L114" s="129">
        <v>480.06</v>
      </c>
      <c r="M114" s="129">
        <v>480.06</v>
      </c>
      <c r="N114" s="129">
        <v>480.06</v>
      </c>
      <c r="O114" s="129">
        <v>401.04</v>
      </c>
      <c r="P114" s="129">
        <v>401.04</v>
      </c>
      <c r="Q114" s="129">
        <v>401.04</v>
      </c>
      <c r="R114" s="130">
        <f t="shared" si="38"/>
        <v>5365.62</v>
      </c>
      <c r="S114" s="175"/>
      <c r="T114" s="105">
        <f t="shared" si="39"/>
        <v>0</v>
      </c>
      <c r="U114" s="105">
        <f t="shared" si="39"/>
        <v>0</v>
      </c>
      <c r="V114" s="105">
        <f t="shared" si="43"/>
        <v>9</v>
      </c>
      <c r="W114" s="105">
        <f t="shared" si="40"/>
        <v>9</v>
      </c>
      <c r="X114" s="105">
        <f t="shared" si="40"/>
        <v>9</v>
      </c>
      <c r="Y114" s="105">
        <f t="shared" si="40"/>
        <v>9</v>
      </c>
      <c r="Z114" s="105">
        <f t="shared" si="40"/>
        <v>9</v>
      </c>
      <c r="AA114" s="105">
        <f t="shared" si="40"/>
        <v>9</v>
      </c>
      <c r="AB114" s="105">
        <f t="shared" si="40"/>
        <v>9</v>
      </c>
      <c r="AC114" s="105">
        <f t="shared" si="40"/>
        <v>7.518560179977503</v>
      </c>
      <c r="AD114" s="105">
        <f t="shared" si="40"/>
        <v>7.518560179977503</v>
      </c>
      <c r="AE114" s="105">
        <f t="shared" si="40"/>
        <v>7.518560179977503</v>
      </c>
      <c r="AF114" s="132">
        <f t="shared" si="41"/>
        <v>7.1296400449943746</v>
      </c>
      <c r="AI114" s="103">
        <v>1</v>
      </c>
      <c r="AJ114" s="105">
        <f t="shared" si="42"/>
        <v>7.1296400449943746</v>
      </c>
    </row>
    <row r="115" spans="1:36" outlineLevel="1" x14ac:dyDescent="0.25">
      <c r="A115" s="103" t="str">
        <f t="shared" si="37"/>
        <v>Bonney LakeCommercial95CW1</v>
      </c>
      <c r="B115" s="103" t="s">
        <v>270</v>
      </c>
      <c r="C115" s="103" t="s">
        <v>271</v>
      </c>
      <c r="D115" s="127">
        <v>0</v>
      </c>
      <c r="E115" s="127">
        <v>72.930000000000007</v>
      </c>
      <c r="F115" s="129">
        <v>623.07000000000005</v>
      </c>
      <c r="G115" s="129">
        <v>623.07000000000005</v>
      </c>
      <c r="H115" s="129">
        <v>656.37</v>
      </c>
      <c r="I115" s="129">
        <v>656.37</v>
      </c>
      <c r="J115" s="129">
        <v>656.37</v>
      </c>
      <c r="K115" s="129">
        <v>656.37</v>
      </c>
      <c r="L115" s="129">
        <v>656.37</v>
      </c>
      <c r="M115" s="129">
        <v>656.37</v>
      </c>
      <c r="N115" s="129">
        <v>656.37</v>
      </c>
      <c r="O115" s="129">
        <v>571.15</v>
      </c>
      <c r="P115" s="129">
        <v>623.07000000000005</v>
      </c>
      <c r="Q115" s="129">
        <v>623.07000000000005</v>
      </c>
      <c r="R115" s="130">
        <f t="shared" si="38"/>
        <v>7658.0199999999986</v>
      </c>
      <c r="S115" s="175"/>
      <c r="T115" s="105">
        <f t="shared" si="39"/>
        <v>0</v>
      </c>
      <c r="U115" s="105">
        <f t="shared" si="39"/>
        <v>0</v>
      </c>
      <c r="V115" s="105">
        <f t="shared" si="43"/>
        <v>9</v>
      </c>
      <c r="W115" s="105">
        <f t="shared" si="40"/>
        <v>9</v>
      </c>
      <c r="X115" s="105">
        <f t="shared" si="40"/>
        <v>9</v>
      </c>
      <c r="Y115" s="105">
        <f t="shared" si="40"/>
        <v>9</v>
      </c>
      <c r="Z115" s="105">
        <f t="shared" si="40"/>
        <v>9</v>
      </c>
      <c r="AA115" s="105">
        <f t="shared" si="40"/>
        <v>9</v>
      </c>
      <c r="AB115" s="105">
        <f t="shared" si="40"/>
        <v>9</v>
      </c>
      <c r="AC115" s="105">
        <f t="shared" si="40"/>
        <v>7.8314822432469482</v>
      </c>
      <c r="AD115" s="105">
        <f t="shared" si="40"/>
        <v>8.5433977786918955</v>
      </c>
      <c r="AE115" s="105">
        <f t="shared" si="40"/>
        <v>8.5433977786918955</v>
      </c>
      <c r="AF115" s="132">
        <f t="shared" si="41"/>
        <v>7.3265231500525623</v>
      </c>
      <c r="AI115" s="103">
        <v>1</v>
      </c>
      <c r="AJ115" s="105">
        <f t="shared" si="42"/>
        <v>7.3265231500525623</v>
      </c>
    </row>
    <row r="116" spans="1:36" outlineLevel="1" x14ac:dyDescent="0.25">
      <c r="A116" s="103" t="str">
        <f t="shared" si="37"/>
        <v>Bonney LakeCommercialF1YD1W</v>
      </c>
      <c r="B116" s="103" t="s">
        <v>272</v>
      </c>
      <c r="C116" s="103" t="s">
        <v>273</v>
      </c>
      <c r="D116" s="127">
        <v>0</v>
      </c>
      <c r="E116" s="127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30">
        <f t="shared" si="38"/>
        <v>0</v>
      </c>
      <c r="S116" s="175"/>
      <c r="T116" s="105">
        <f t="shared" si="39"/>
        <v>0</v>
      </c>
      <c r="U116" s="105">
        <f t="shared" si="39"/>
        <v>0</v>
      </c>
      <c r="V116" s="105">
        <f t="shared" si="43"/>
        <v>0</v>
      </c>
      <c r="W116" s="105">
        <f t="shared" si="40"/>
        <v>0</v>
      </c>
      <c r="X116" s="105">
        <f t="shared" si="40"/>
        <v>0</v>
      </c>
      <c r="Y116" s="105">
        <f t="shared" si="40"/>
        <v>0</v>
      </c>
      <c r="Z116" s="105">
        <f t="shared" si="40"/>
        <v>0</v>
      </c>
      <c r="AA116" s="105">
        <f t="shared" si="40"/>
        <v>0</v>
      </c>
      <c r="AB116" s="105">
        <f t="shared" si="40"/>
        <v>0</v>
      </c>
      <c r="AC116" s="105">
        <f t="shared" si="40"/>
        <v>0</v>
      </c>
      <c r="AD116" s="105">
        <f t="shared" si="40"/>
        <v>0</v>
      </c>
      <c r="AE116" s="105">
        <f t="shared" si="40"/>
        <v>0</v>
      </c>
      <c r="AF116" s="132">
        <f t="shared" si="41"/>
        <v>0</v>
      </c>
      <c r="AI116" s="103">
        <v>1</v>
      </c>
      <c r="AJ116" s="105">
        <f t="shared" si="42"/>
        <v>0</v>
      </c>
    </row>
    <row r="117" spans="1:36" outlineLevel="1" x14ac:dyDescent="0.25">
      <c r="A117" s="103" t="str">
        <f t="shared" si="37"/>
        <v>Bonney LakeCommercialR1YD1W</v>
      </c>
      <c r="B117" s="103" t="s">
        <v>274</v>
      </c>
      <c r="C117" s="103" t="s">
        <v>275</v>
      </c>
      <c r="D117" s="127">
        <v>120.61</v>
      </c>
      <c r="E117" s="127">
        <v>136.88</v>
      </c>
      <c r="F117" s="129">
        <v>5110.66</v>
      </c>
      <c r="G117" s="129">
        <v>4885.66</v>
      </c>
      <c r="H117" s="129">
        <v>5269.88</v>
      </c>
      <c r="I117" s="129">
        <v>4901.7700000000004</v>
      </c>
      <c r="J117" s="129">
        <v>5037.18</v>
      </c>
      <c r="K117" s="129">
        <v>4996.12</v>
      </c>
      <c r="L117" s="129">
        <v>5372.54</v>
      </c>
      <c r="M117" s="129">
        <v>5372.54</v>
      </c>
      <c r="N117" s="129">
        <v>5372.54</v>
      </c>
      <c r="O117" s="129">
        <v>4982.09</v>
      </c>
      <c r="P117" s="129">
        <v>5014.2299999999996</v>
      </c>
      <c r="Q117" s="129">
        <v>5046.38</v>
      </c>
      <c r="R117" s="130">
        <f>+SUM(F117:Q117)</f>
        <v>61361.589999999989</v>
      </c>
      <c r="S117" s="175"/>
      <c r="T117" s="105">
        <f>+IFERROR(F117/$D117,0)</f>
        <v>42.373435038554014</v>
      </c>
      <c r="U117" s="105">
        <f t="shared" si="39"/>
        <v>40.507918083077691</v>
      </c>
      <c r="V117" s="105">
        <f t="shared" si="43"/>
        <v>38.5</v>
      </c>
      <c r="W117" s="105">
        <f t="shared" si="40"/>
        <v>35.810710111046177</v>
      </c>
      <c r="X117" s="105">
        <f t="shared" si="40"/>
        <v>36.799970777323203</v>
      </c>
      <c r="Y117" s="105">
        <f t="shared" si="40"/>
        <v>36.5</v>
      </c>
      <c r="Z117" s="105">
        <f t="shared" si="40"/>
        <v>39.25</v>
      </c>
      <c r="AA117" s="105">
        <f t="shared" si="40"/>
        <v>39.25</v>
      </c>
      <c r="AB117" s="105">
        <f t="shared" si="40"/>
        <v>39.25</v>
      </c>
      <c r="AC117" s="105">
        <f t="shared" si="40"/>
        <v>36.397501461133842</v>
      </c>
      <c r="AD117" s="105">
        <f t="shared" si="40"/>
        <v>36.632305669199297</v>
      </c>
      <c r="AE117" s="105">
        <f t="shared" si="40"/>
        <v>36.867182933956755</v>
      </c>
      <c r="AF117" s="132">
        <f>+SUM(T117:AE117)/$AD$2</f>
        <v>38.178252006190917</v>
      </c>
      <c r="AI117" s="103">
        <v>1</v>
      </c>
      <c r="AJ117" s="105">
        <f t="shared" si="42"/>
        <v>38.178252006190917</v>
      </c>
    </row>
    <row r="118" spans="1:36" outlineLevel="1" x14ac:dyDescent="0.25">
      <c r="A118" s="103" t="str">
        <f t="shared" si="37"/>
        <v>Bonney LakeCommercialF1YD2W</v>
      </c>
      <c r="B118" s="103" t="s">
        <v>276</v>
      </c>
      <c r="C118" s="103" t="s">
        <v>277</v>
      </c>
      <c r="D118" s="127">
        <v>0</v>
      </c>
      <c r="E118" s="127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30">
        <f t="shared" si="38"/>
        <v>0</v>
      </c>
      <c r="S118" s="175"/>
      <c r="T118" s="105">
        <f t="shared" si="39"/>
        <v>0</v>
      </c>
      <c r="U118" s="105">
        <f t="shared" si="39"/>
        <v>0</v>
      </c>
      <c r="V118" s="105">
        <f t="shared" si="43"/>
        <v>0</v>
      </c>
      <c r="W118" s="105">
        <f t="shared" si="40"/>
        <v>0</v>
      </c>
      <c r="X118" s="105">
        <f t="shared" si="40"/>
        <v>0</v>
      </c>
      <c r="Y118" s="105">
        <f t="shared" si="40"/>
        <v>0</v>
      </c>
      <c r="Z118" s="105">
        <f t="shared" si="40"/>
        <v>0</v>
      </c>
      <c r="AA118" s="105">
        <f t="shared" si="40"/>
        <v>0</v>
      </c>
      <c r="AB118" s="105">
        <f t="shared" si="40"/>
        <v>0</v>
      </c>
      <c r="AC118" s="105">
        <f t="shared" si="40"/>
        <v>0</v>
      </c>
      <c r="AD118" s="105">
        <f t="shared" si="40"/>
        <v>0</v>
      </c>
      <c r="AE118" s="105">
        <f t="shared" si="40"/>
        <v>0</v>
      </c>
      <c r="AF118" s="132">
        <f t="shared" si="41"/>
        <v>0</v>
      </c>
      <c r="AI118" s="103">
        <v>1</v>
      </c>
      <c r="AJ118" s="105">
        <f t="shared" si="42"/>
        <v>0</v>
      </c>
    </row>
    <row r="119" spans="1:36" outlineLevel="1" x14ac:dyDescent="0.25">
      <c r="A119" s="103" t="str">
        <f t="shared" si="37"/>
        <v>Bonney LakeCommercialR1YD2W</v>
      </c>
      <c r="B119" s="103" t="s">
        <v>278</v>
      </c>
      <c r="C119" s="103" t="s">
        <v>279</v>
      </c>
      <c r="D119" s="127">
        <v>245.44</v>
      </c>
      <c r="E119" s="127">
        <v>278.42</v>
      </c>
      <c r="F119" s="129">
        <v>261.56</v>
      </c>
      <c r="G119" s="129">
        <v>261.56</v>
      </c>
      <c r="H119" s="129">
        <v>278.42</v>
      </c>
      <c r="I119" s="129">
        <v>278.42</v>
      </c>
      <c r="J119" s="129">
        <v>278.42</v>
      </c>
      <c r="K119" s="129">
        <v>278.42</v>
      </c>
      <c r="L119" s="129">
        <v>278.42</v>
      </c>
      <c r="M119" s="129">
        <v>278.42</v>
      </c>
      <c r="N119" s="129">
        <v>278.42</v>
      </c>
      <c r="O119" s="129">
        <v>261.56</v>
      </c>
      <c r="P119" s="129">
        <v>261.56</v>
      </c>
      <c r="Q119" s="129">
        <v>261.56</v>
      </c>
      <c r="R119" s="130">
        <f t="shared" ref="R119:R128" si="44">+SUM(F119:Q119)</f>
        <v>3256.7400000000002</v>
      </c>
      <c r="S119" s="175"/>
      <c r="T119" s="105">
        <f t="shared" si="39"/>
        <v>1.0656779661016949</v>
      </c>
      <c r="U119" s="105">
        <f t="shared" si="39"/>
        <v>1.0656779661016949</v>
      </c>
      <c r="V119" s="105">
        <f t="shared" si="43"/>
        <v>1</v>
      </c>
      <c r="W119" s="105">
        <f t="shared" si="40"/>
        <v>1</v>
      </c>
      <c r="X119" s="105">
        <f t="shared" si="40"/>
        <v>1</v>
      </c>
      <c r="Y119" s="105">
        <f t="shared" si="40"/>
        <v>1</v>
      </c>
      <c r="Z119" s="105">
        <f t="shared" si="40"/>
        <v>1</v>
      </c>
      <c r="AA119" s="105">
        <f t="shared" si="40"/>
        <v>1</v>
      </c>
      <c r="AB119" s="105">
        <f t="shared" si="40"/>
        <v>1</v>
      </c>
      <c r="AC119" s="105">
        <f t="shared" si="40"/>
        <v>0.9394440054593779</v>
      </c>
      <c r="AD119" s="105">
        <f t="shared" si="40"/>
        <v>0.9394440054593779</v>
      </c>
      <c r="AE119" s="105">
        <f t="shared" si="40"/>
        <v>0.9394440054593779</v>
      </c>
      <c r="AF119" s="132">
        <f t="shared" ref="AF119:AF128" si="45">+SUM(T119:AE119)/$AD$2</f>
        <v>0.99580732904846048</v>
      </c>
      <c r="AI119" s="103">
        <v>1</v>
      </c>
      <c r="AJ119" s="105">
        <f t="shared" si="42"/>
        <v>0.99580732904846048</v>
      </c>
    </row>
    <row r="120" spans="1:36" outlineLevel="1" x14ac:dyDescent="0.25">
      <c r="A120" s="103" t="str">
        <f t="shared" si="37"/>
        <v>Bonney LakeCommercialR1YD3W</v>
      </c>
      <c r="B120" s="103" t="s">
        <v>280</v>
      </c>
      <c r="C120" s="103" t="s">
        <v>281</v>
      </c>
      <c r="D120" s="127">
        <v>0</v>
      </c>
      <c r="E120" s="127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30">
        <f t="shared" si="44"/>
        <v>0</v>
      </c>
      <c r="S120" s="175"/>
      <c r="T120" s="105">
        <f t="shared" si="39"/>
        <v>0</v>
      </c>
      <c r="U120" s="105">
        <f t="shared" si="39"/>
        <v>0</v>
      </c>
      <c r="V120" s="105">
        <f t="shared" si="43"/>
        <v>0</v>
      </c>
      <c r="W120" s="105">
        <f t="shared" si="40"/>
        <v>0</v>
      </c>
      <c r="X120" s="105">
        <f t="shared" si="40"/>
        <v>0</v>
      </c>
      <c r="Y120" s="105">
        <f t="shared" si="40"/>
        <v>0</v>
      </c>
      <c r="Z120" s="105">
        <f t="shared" si="40"/>
        <v>0</v>
      </c>
      <c r="AA120" s="105">
        <f t="shared" si="40"/>
        <v>0</v>
      </c>
      <c r="AB120" s="105">
        <f t="shared" si="40"/>
        <v>0</v>
      </c>
      <c r="AC120" s="105">
        <f t="shared" si="40"/>
        <v>0</v>
      </c>
      <c r="AD120" s="105">
        <f t="shared" si="40"/>
        <v>0</v>
      </c>
      <c r="AE120" s="105">
        <f t="shared" si="40"/>
        <v>0</v>
      </c>
      <c r="AF120" s="132">
        <f t="shared" si="45"/>
        <v>0</v>
      </c>
      <c r="AI120" s="103">
        <v>1</v>
      </c>
      <c r="AJ120" s="105">
        <f t="shared" si="42"/>
        <v>0</v>
      </c>
    </row>
    <row r="121" spans="1:36" outlineLevel="1" x14ac:dyDescent="0.25">
      <c r="A121" s="103" t="str">
        <f t="shared" si="37"/>
        <v>Bonney LakeCommercialR1YDEOW</v>
      </c>
      <c r="B121" s="103" t="s">
        <v>282</v>
      </c>
      <c r="C121" s="103" t="s">
        <v>283</v>
      </c>
      <c r="D121" s="127">
        <v>0</v>
      </c>
      <c r="E121" s="127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30">
        <f t="shared" si="44"/>
        <v>0</v>
      </c>
      <c r="S121" s="175"/>
      <c r="T121" s="105">
        <f t="shared" si="39"/>
        <v>0</v>
      </c>
      <c r="U121" s="105">
        <f t="shared" si="39"/>
        <v>0</v>
      </c>
      <c r="V121" s="105">
        <f t="shared" si="43"/>
        <v>0</v>
      </c>
      <c r="W121" s="105">
        <f t="shared" si="40"/>
        <v>0</v>
      </c>
      <c r="X121" s="105">
        <f t="shared" si="40"/>
        <v>0</v>
      </c>
      <c r="Y121" s="105">
        <f t="shared" si="40"/>
        <v>0</v>
      </c>
      <c r="Z121" s="105">
        <f t="shared" si="40"/>
        <v>0</v>
      </c>
      <c r="AA121" s="105">
        <f t="shared" si="40"/>
        <v>0</v>
      </c>
      <c r="AB121" s="105">
        <f t="shared" si="40"/>
        <v>0</v>
      </c>
      <c r="AC121" s="105">
        <f t="shared" si="40"/>
        <v>0</v>
      </c>
      <c r="AD121" s="105">
        <f t="shared" si="40"/>
        <v>0</v>
      </c>
      <c r="AE121" s="105">
        <f t="shared" si="40"/>
        <v>0</v>
      </c>
      <c r="AF121" s="132">
        <f t="shared" si="45"/>
        <v>0</v>
      </c>
      <c r="AI121" s="103">
        <v>1</v>
      </c>
      <c r="AJ121" s="105">
        <f t="shared" si="42"/>
        <v>0</v>
      </c>
    </row>
    <row r="122" spans="1:36" outlineLevel="1" x14ac:dyDescent="0.25">
      <c r="A122" s="103" t="str">
        <f t="shared" si="37"/>
        <v>Bonney LakeCommercialR1YDTPU</v>
      </c>
      <c r="B122" s="103" t="s">
        <v>284</v>
      </c>
      <c r="C122" s="103" t="s">
        <v>285</v>
      </c>
      <c r="D122" s="127">
        <v>0</v>
      </c>
      <c r="E122" s="127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30">
        <f t="shared" si="44"/>
        <v>0</v>
      </c>
      <c r="S122" s="175"/>
      <c r="T122" s="105">
        <f t="shared" ref="T122:U183" si="46">+IFERROR(F122/$D122,0)</f>
        <v>0</v>
      </c>
      <c r="U122" s="105">
        <f t="shared" si="46"/>
        <v>0</v>
      </c>
      <c r="V122" s="105">
        <f t="shared" si="43"/>
        <v>0</v>
      </c>
      <c r="W122" s="105">
        <f t="shared" si="43"/>
        <v>0</v>
      </c>
      <c r="X122" s="105">
        <f t="shared" si="43"/>
        <v>0</v>
      </c>
      <c r="Y122" s="105">
        <f t="shared" si="43"/>
        <v>0</v>
      </c>
      <c r="Z122" s="105">
        <f t="shared" si="43"/>
        <v>0</v>
      </c>
      <c r="AA122" s="105">
        <f t="shared" si="43"/>
        <v>0</v>
      </c>
      <c r="AB122" s="105">
        <f t="shared" si="43"/>
        <v>0</v>
      </c>
      <c r="AC122" s="105">
        <f t="shared" si="43"/>
        <v>0</v>
      </c>
      <c r="AD122" s="105">
        <f t="shared" si="43"/>
        <v>0</v>
      </c>
      <c r="AE122" s="105">
        <f t="shared" si="43"/>
        <v>0</v>
      </c>
      <c r="AF122" s="132">
        <f t="shared" si="45"/>
        <v>0</v>
      </c>
      <c r="AI122" s="103">
        <v>1</v>
      </c>
      <c r="AJ122" s="105">
        <f t="shared" si="42"/>
        <v>0</v>
      </c>
    </row>
    <row r="123" spans="1:36" outlineLevel="1" x14ac:dyDescent="0.25">
      <c r="A123" s="103" t="str">
        <f t="shared" si="37"/>
        <v>Bonney LakeCommercialF1.5YD1W</v>
      </c>
      <c r="B123" s="103" t="s">
        <v>288</v>
      </c>
      <c r="C123" s="103" t="s">
        <v>289</v>
      </c>
      <c r="D123" s="127">
        <v>0</v>
      </c>
      <c r="E123" s="127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30">
        <f t="shared" si="44"/>
        <v>0</v>
      </c>
      <c r="S123" s="175"/>
      <c r="T123" s="105">
        <f t="shared" si="46"/>
        <v>0</v>
      </c>
      <c r="U123" s="105">
        <f t="shared" si="46"/>
        <v>0</v>
      </c>
      <c r="V123" s="105">
        <f t="shared" si="43"/>
        <v>0</v>
      </c>
      <c r="W123" s="105">
        <f t="shared" si="43"/>
        <v>0</v>
      </c>
      <c r="X123" s="105">
        <f t="shared" si="43"/>
        <v>0</v>
      </c>
      <c r="Y123" s="105">
        <f t="shared" si="43"/>
        <v>0</v>
      </c>
      <c r="Z123" s="105">
        <f t="shared" si="43"/>
        <v>0</v>
      </c>
      <c r="AA123" s="105">
        <f t="shared" si="43"/>
        <v>0</v>
      </c>
      <c r="AB123" s="105">
        <f t="shared" si="43"/>
        <v>0</v>
      </c>
      <c r="AC123" s="105">
        <f t="shared" si="43"/>
        <v>0</v>
      </c>
      <c r="AD123" s="105">
        <f t="shared" si="43"/>
        <v>0</v>
      </c>
      <c r="AE123" s="105">
        <f t="shared" si="43"/>
        <v>0</v>
      </c>
      <c r="AF123" s="132">
        <f t="shared" si="45"/>
        <v>0</v>
      </c>
      <c r="AI123" s="103">
        <v>1</v>
      </c>
      <c r="AJ123" s="105">
        <f t="shared" si="42"/>
        <v>0</v>
      </c>
    </row>
    <row r="124" spans="1:36" outlineLevel="1" x14ac:dyDescent="0.25">
      <c r="A124" s="103" t="str">
        <f t="shared" si="37"/>
        <v>Bonney LakeCommercialR1.5YD1W</v>
      </c>
      <c r="B124" s="103" t="s">
        <v>286</v>
      </c>
      <c r="C124" s="103" t="s">
        <v>287</v>
      </c>
      <c r="D124" s="127">
        <v>167.92</v>
      </c>
      <c r="E124" s="127">
        <v>190.95</v>
      </c>
      <c r="F124" s="129">
        <v>1612.89</v>
      </c>
      <c r="G124" s="129">
        <v>1612.89</v>
      </c>
      <c r="H124" s="129">
        <v>1718.55</v>
      </c>
      <c r="I124" s="129">
        <v>1718.55</v>
      </c>
      <c r="J124" s="129">
        <v>1680.36</v>
      </c>
      <c r="K124" s="129">
        <v>1718.55</v>
      </c>
      <c r="L124" s="129">
        <v>1814.03</v>
      </c>
      <c r="M124" s="129">
        <v>1957.24</v>
      </c>
      <c r="N124" s="129">
        <v>1766.29</v>
      </c>
      <c r="O124" s="129">
        <v>1344.08</v>
      </c>
      <c r="P124" s="129">
        <v>1433.68</v>
      </c>
      <c r="Q124" s="129">
        <v>1478.48</v>
      </c>
      <c r="R124" s="130">
        <f t="shared" si="44"/>
        <v>19855.59</v>
      </c>
      <c r="S124" s="175"/>
      <c r="T124" s="105">
        <f t="shared" si="46"/>
        <v>9.6051095759885676</v>
      </c>
      <c r="U124" s="105">
        <f t="shared" si="46"/>
        <v>9.6051095759885676</v>
      </c>
      <c r="V124" s="105">
        <f t="shared" si="43"/>
        <v>9</v>
      </c>
      <c r="W124" s="105">
        <f t="shared" si="43"/>
        <v>9</v>
      </c>
      <c r="X124" s="105">
        <f t="shared" si="43"/>
        <v>8.8000000000000007</v>
      </c>
      <c r="Y124" s="105">
        <f t="shared" si="43"/>
        <v>9</v>
      </c>
      <c r="Z124" s="105">
        <f t="shared" si="43"/>
        <v>9.500026184865149</v>
      </c>
      <c r="AA124" s="105">
        <f t="shared" si="43"/>
        <v>10.250013092432575</v>
      </c>
      <c r="AB124" s="105">
        <f t="shared" si="43"/>
        <v>9.2500130924325745</v>
      </c>
      <c r="AC124" s="105">
        <f t="shared" si="43"/>
        <v>7.0389107096098451</v>
      </c>
      <c r="AD124" s="105">
        <f t="shared" si="43"/>
        <v>7.5081434930610111</v>
      </c>
      <c r="AE124" s="105">
        <f t="shared" si="43"/>
        <v>7.7427598847865937</v>
      </c>
      <c r="AF124" s="132">
        <f t="shared" si="45"/>
        <v>8.8583404674304074</v>
      </c>
      <c r="AI124" s="103">
        <v>1</v>
      </c>
      <c r="AJ124" s="105">
        <f t="shared" si="42"/>
        <v>8.8583404674304074</v>
      </c>
    </row>
    <row r="125" spans="1:36" outlineLevel="1" x14ac:dyDescent="0.25">
      <c r="A125" s="103" t="str">
        <f t="shared" si="37"/>
        <v>Bonney LakeCommercialR1.5YD2W</v>
      </c>
      <c r="B125" s="103" t="s">
        <v>290</v>
      </c>
      <c r="C125" s="103" t="s">
        <v>291</v>
      </c>
      <c r="D125" s="127">
        <v>342.08</v>
      </c>
      <c r="E125" s="127">
        <v>388.8</v>
      </c>
      <c r="F125" s="129">
        <v>364.96</v>
      </c>
      <c r="G125" s="129">
        <v>364.96</v>
      </c>
      <c r="H125" s="129">
        <v>388.8</v>
      </c>
      <c r="I125" s="129">
        <v>388.8</v>
      </c>
      <c r="J125" s="129">
        <v>388.8</v>
      </c>
      <c r="K125" s="129">
        <v>388.8</v>
      </c>
      <c r="L125" s="129">
        <v>388.8</v>
      </c>
      <c r="M125" s="129">
        <v>388.8</v>
      </c>
      <c r="N125" s="129">
        <v>388.8</v>
      </c>
      <c r="O125" s="129">
        <v>364.96</v>
      </c>
      <c r="P125" s="129">
        <v>364.96</v>
      </c>
      <c r="Q125" s="129">
        <v>364.96</v>
      </c>
      <c r="R125" s="130">
        <f t="shared" si="44"/>
        <v>4546.4000000000005</v>
      </c>
      <c r="S125" s="175"/>
      <c r="T125" s="105">
        <f t="shared" si="46"/>
        <v>1.0668849391955098</v>
      </c>
      <c r="U125" s="105">
        <f t="shared" si="46"/>
        <v>1.0668849391955098</v>
      </c>
      <c r="V125" s="105">
        <f t="shared" si="43"/>
        <v>1</v>
      </c>
      <c r="W125" s="105">
        <f t="shared" si="43"/>
        <v>1</v>
      </c>
      <c r="X125" s="105">
        <f t="shared" si="43"/>
        <v>1</v>
      </c>
      <c r="Y125" s="105">
        <f t="shared" si="43"/>
        <v>1</v>
      </c>
      <c r="Z125" s="105">
        <f t="shared" si="43"/>
        <v>1</v>
      </c>
      <c r="AA125" s="105">
        <f t="shared" si="43"/>
        <v>1</v>
      </c>
      <c r="AB125" s="105">
        <f t="shared" si="43"/>
        <v>1</v>
      </c>
      <c r="AC125" s="105">
        <f t="shared" si="43"/>
        <v>0.93868312757201633</v>
      </c>
      <c r="AD125" s="105">
        <f t="shared" si="43"/>
        <v>0.93868312757201633</v>
      </c>
      <c r="AE125" s="105">
        <f t="shared" si="43"/>
        <v>0.93868312757201633</v>
      </c>
      <c r="AF125" s="132">
        <f t="shared" si="45"/>
        <v>0.99581827175892235</v>
      </c>
      <c r="AI125" s="103">
        <v>1</v>
      </c>
      <c r="AJ125" s="105">
        <f t="shared" si="42"/>
        <v>0.99581827175892235</v>
      </c>
    </row>
    <row r="126" spans="1:36" outlineLevel="1" x14ac:dyDescent="0.25">
      <c r="A126" s="103" t="str">
        <f t="shared" si="37"/>
        <v>Bonney LakeCommercialR1.5YD3W</v>
      </c>
      <c r="B126" s="103" t="s">
        <v>292</v>
      </c>
      <c r="C126" s="103" t="s">
        <v>293</v>
      </c>
      <c r="D126" s="127">
        <v>0</v>
      </c>
      <c r="E126" s="127">
        <v>0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30">
        <f t="shared" si="44"/>
        <v>0</v>
      </c>
      <c r="S126" s="175"/>
      <c r="T126" s="105">
        <f t="shared" si="46"/>
        <v>0</v>
      </c>
      <c r="U126" s="105">
        <f t="shared" si="46"/>
        <v>0</v>
      </c>
      <c r="V126" s="105">
        <f t="shared" si="43"/>
        <v>0</v>
      </c>
      <c r="W126" s="105">
        <f t="shared" si="43"/>
        <v>0</v>
      </c>
      <c r="X126" s="105">
        <f t="shared" si="43"/>
        <v>0</v>
      </c>
      <c r="Y126" s="105">
        <f t="shared" si="43"/>
        <v>0</v>
      </c>
      <c r="Z126" s="105">
        <f t="shared" si="43"/>
        <v>0</v>
      </c>
      <c r="AA126" s="105">
        <f t="shared" si="43"/>
        <v>0</v>
      </c>
      <c r="AB126" s="105">
        <f t="shared" si="43"/>
        <v>0</v>
      </c>
      <c r="AC126" s="105">
        <f t="shared" si="43"/>
        <v>0</v>
      </c>
      <c r="AD126" s="105">
        <f t="shared" si="43"/>
        <v>0</v>
      </c>
      <c r="AE126" s="105">
        <f t="shared" si="43"/>
        <v>0</v>
      </c>
      <c r="AF126" s="132">
        <f t="shared" si="45"/>
        <v>0</v>
      </c>
      <c r="AI126" s="103">
        <v>1</v>
      </c>
      <c r="AJ126" s="105">
        <f t="shared" si="42"/>
        <v>0</v>
      </c>
    </row>
    <row r="127" spans="1:36" outlineLevel="1" x14ac:dyDescent="0.25">
      <c r="A127" s="103" t="str">
        <f t="shared" si="37"/>
        <v>Bonney LakeCommercialR1.5YDEOW</v>
      </c>
      <c r="B127" s="103" t="s">
        <v>294</v>
      </c>
      <c r="C127" s="103" t="s">
        <v>295</v>
      </c>
      <c r="D127" s="127">
        <v>0</v>
      </c>
      <c r="E127" s="127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30">
        <f t="shared" si="44"/>
        <v>0</v>
      </c>
      <c r="S127" s="175"/>
      <c r="T127" s="105">
        <f t="shared" si="46"/>
        <v>0</v>
      </c>
      <c r="U127" s="105">
        <f t="shared" si="46"/>
        <v>0</v>
      </c>
      <c r="V127" s="105">
        <f t="shared" si="43"/>
        <v>0</v>
      </c>
      <c r="W127" s="105">
        <f t="shared" si="43"/>
        <v>0</v>
      </c>
      <c r="X127" s="105">
        <f t="shared" si="43"/>
        <v>0</v>
      </c>
      <c r="Y127" s="105">
        <f t="shared" si="43"/>
        <v>0</v>
      </c>
      <c r="Z127" s="105">
        <f t="shared" si="43"/>
        <v>0</v>
      </c>
      <c r="AA127" s="105">
        <f t="shared" si="43"/>
        <v>0</v>
      </c>
      <c r="AB127" s="105">
        <f t="shared" si="43"/>
        <v>0</v>
      </c>
      <c r="AC127" s="105">
        <f t="shared" si="43"/>
        <v>0</v>
      </c>
      <c r="AD127" s="105">
        <f t="shared" si="43"/>
        <v>0</v>
      </c>
      <c r="AE127" s="105">
        <f t="shared" si="43"/>
        <v>0</v>
      </c>
      <c r="AF127" s="132">
        <f t="shared" si="45"/>
        <v>0</v>
      </c>
      <c r="AI127" s="103">
        <v>1</v>
      </c>
      <c r="AJ127" s="105">
        <f t="shared" si="42"/>
        <v>0</v>
      </c>
    </row>
    <row r="128" spans="1:36" outlineLevel="1" x14ac:dyDescent="0.25">
      <c r="A128" s="103" t="str">
        <f t="shared" si="37"/>
        <v>Bonney LakeCommercialR1.5YDTPU</v>
      </c>
      <c r="B128" s="103" t="s">
        <v>296</v>
      </c>
      <c r="C128" s="103" t="s">
        <v>297</v>
      </c>
      <c r="D128" s="127">
        <v>0</v>
      </c>
      <c r="E128" s="127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30">
        <f t="shared" si="44"/>
        <v>0</v>
      </c>
      <c r="S128" s="175"/>
      <c r="T128" s="105">
        <f t="shared" si="46"/>
        <v>0</v>
      </c>
      <c r="U128" s="105">
        <f t="shared" si="46"/>
        <v>0</v>
      </c>
      <c r="V128" s="105">
        <f t="shared" si="43"/>
        <v>0</v>
      </c>
      <c r="W128" s="105">
        <f t="shared" si="43"/>
        <v>0</v>
      </c>
      <c r="X128" s="105">
        <f t="shared" si="43"/>
        <v>0</v>
      </c>
      <c r="Y128" s="105">
        <f t="shared" si="43"/>
        <v>0</v>
      </c>
      <c r="Z128" s="105">
        <f t="shared" si="43"/>
        <v>0</v>
      </c>
      <c r="AA128" s="105">
        <f t="shared" si="43"/>
        <v>0</v>
      </c>
      <c r="AB128" s="105">
        <f t="shared" si="43"/>
        <v>0</v>
      </c>
      <c r="AC128" s="105">
        <f t="shared" si="43"/>
        <v>0</v>
      </c>
      <c r="AD128" s="105">
        <f t="shared" si="43"/>
        <v>0</v>
      </c>
      <c r="AE128" s="105">
        <f t="shared" si="43"/>
        <v>0</v>
      </c>
      <c r="AF128" s="132">
        <f t="shared" si="45"/>
        <v>0</v>
      </c>
      <c r="AI128" s="103">
        <v>1</v>
      </c>
      <c r="AJ128" s="105">
        <f t="shared" si="42"/>
        <v>0</v>
      </c>
    </row>
    <row r="129" spans="1:36" outlineLevel="1" x14ac:dyDescent="0.25">
      <c r="A129" s="103" t="str">
        <f t="shared" si="37"/>
        <v>Bonney LakeCommercialF2YD1W</v>
      </c>
      <c r="B129" s="103" t="s">
        <v>298</v>
      </c>
      <c r="C129" s="103" t="s">
        <v>299</v>
      </c>
      <c r="D129" s="127">
        <v>0</v>
      </c>
      <c r="E129" s="127">
        <v>0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30">
        <f t="shared" si="38"/>
        <v>0</v>
      </c>
      <c r="S129" s="175"/>
      <c r="T129" s="105">
        <f t="shared" si="46"/>
        <v>0</v>
      </c>
      <c r="U129" s="105">
        <f t="shared" si="46"/>
        <v>0</v>
      </c>
      <c r="V129" s="105">
        <f t="shared" si="43"/>
        <v>0</v>
      </c>
      <c r="W129" s="105">
        <f t="shared" si="43"/>
        <v>0</v>
      </c>
      <c r="X129" s="105">
        <f t="shared" si="43"/>
        <v>0</v>
      </c>
      <c r="Y129" s="105">
        <f t="shared" si="43"/>
        <v>0</v>
      </c>
      <c r="Z129" s="105">
        <f t="shared" si="43"/>
        <v>0</v>
      </c>
      <c r="AA129" s="105">
        <f t="shared" si="43"/>
        <v>0</v>
      </c>
      <c r="AB129" s="105">
        <f t="shared" si="43"/>
        <v>0</v>
      </c>
      <c r="AC129" s="105">
        <f t="shared" si="43"/>
        <v>0</v>
      </c>
      <c r="AD129" s="105">
        <f t="shared" si="43"/>
        <v>0</v>
      </c>
      <c r="AE129" s="105">
        <f t="shared" si="43"/>
        <v>0</v>
      </c>
      <c r="AF129" s="132">
        <f t="shared" si="41"/>
        <v>0</v>
      </c>
      <c r="AI129" s="103">
        <v>1</v>
      </c>
      <c r="AJ129" s="105">
        <f t="shared" si="42"/>
        <v>0</v>
      </c>
    </row>
    <row r="130" spans="1:36" outlineLevel="1" x14ac:dyDescent="0.25">
      <c r="A130" s="103" t="str">
        <f t="shared" si="37"/>
        <v>Bonney LakeCommercialR2YD1W</v>
      </c>
      <c r="B130" s="103" t="s">
        <v>300</v>
      </c>
      <c r="C130" s="103" t="s">
        <v>301</v>
      </c>
      <c r="D130" s="127">
        <v>217.49</v>
      </c>
      <c r="E130" s="127">
        <v>247.08</v>
      </c>
      <c r="F130" s="129">
        <v>8467.2800000000007</v>
      </c>
      <c r="G130" s="129">
        <v>8583.26</v>
      </c>
      <c r="H130" s="129">
        <v>9740.7900000000009</v>
      </c>
      <c r="I130" s="129">
        <v>9327.27</v>
      </c>
      <c r="J130" s="129">
        <v>9450.81</v>
      </c>
      <c r="K130" s="129">
        <v>10068.51</v>
      </c>
      <c r="L130" s="129">
        <v>10747.98</v>
      </c>
      <c r="M130" s="129">
        <v>10995.06</v>
      </c>
      <c r="N130" s="129">
        <v>9821.43</v>
      </c>
      <c r="O130" s="129">
        <v>8757.25</v>
      </c>
      <c r="P130" s="129">
        <v>8757.25</v>
      </c>
      <c r="Q130" s="129">
        <v>8467.2800000000007</v>
      </c>
      <c r="R130" s="130">
        <f>+SUM(F130:Q130)</f>
        <v>113184.17000000001</v>
      </c>
      <c r="S130" s="175"/>
      <c r="T130" s="105">
        <f t="shared" si="46"/>
        <v>38.931812956917561</v>
      </c>
      <c r="U130" s="105">
        <f t="shared" si="46"/>
        <v>39.465078854200193</v>
      </c>
      <c r="V130" s="105">
        <f t="shared" si="43"/>
        <v>39.423627974745024</v>
      </c>
      <c r="W130" s="105">
        <f t="shared" si="43"/>
        <v>37.75</v>
      </c>
      <c r="X130" s="105">
        <f t="shared" si="43"/>
        <v>38.249999999999993</v>
      </c>
      <c r="Y130" s="105">
        <f t="shared" si="43"/>
        <v>40.75</v>
      </c>
      <c r="Z130" s="105">
        <f t="shared" si="43"/>
        <v>43.499999999999993</v>
      </c>
      <c r="AA130" s="105">
        <f t="shared" si="43"/>
        <v>44.499999999999993</v>
      </c>
      <c r="AB130" s="105">
        <f t="shared" si="43"/>
        <v>39.75</v>
      </c>
      <c r="AC130" s="105">
        <f t="shared" si="43"/>
        <v>35.442973935567423</v>
      </c>
      <c r="AD130" s="105">
        <f t="shared" si="43"/>
        <v>35.442973935567423</v>
      </c>
      <c r="AE130" s="105">
        <f t="shared" si="43"/>
        <v>34.269386433543794</v>
      </c>
      <c r="AF130" s="132">
        <f>+SUM(T130:AE130)/$AD$2</f>
        <v>38.95632117421178</v>
      </c>
      <c r="AI130" s="103">
        <v>1</v>
      </c>
      <c r="AJ130" s="105">
        <f t="shared" si="42"/>
        <v>38.95632117421178</v>
      </c>
    </row>
    <row r="131" spans="1:36" outlineLevel="1" x14ac:dyDescent="0.25">
      <c r="A131" s="103" t="str">
        <f t="shared" si="37"/>
        <v>Bonney LakeCommercialF2YD2W</v>
      </c>
      <c r="B131" s="103" t="s">
        <v>302</v>
      </c>
      <c r="C131" s="103" t="s">
        <v>303</v>
      </c>
      <c r="D131" s="127">
        <v>0</v>
      </c>
      <c r="E131" s="127">
        <v>0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30">
        <f t="shared" si="38"/>
        <v>0</v>
      </c>
      <c r="S131" s="175"/>
      <c r="T131" s="105">
        <f t="shared" si="46"/>
        <v>0</v>
      </c>
      <c r="U131" s="105">
        <f t="shared" si="46"/>
        <v>0</v>
      </c>
      <c r="V131" s="105">
        <f t="shared" si="43"/>
        <v>0</v>
      </c>
      <c r="W131" s="105">
        <f t="shared" si="43"/>
        <v>0</v>
      </c>
      <c r="X131" s="105">
        <f t="shared" si="43"/>
        <v>0</v>
      </c>
      <c r="Y131" s="105">
        <f t="shared" si="43"/>
        <v>0</v>
      </c>
      <c r="Z131" s="105">
        <f t="shared" si="43"/>
        <v>0</v>
      </c>
      <c r="AA131" s="105">
        <f t="shared" si="43"/>
        <v>0</v>
      </c>
      <c r="AB131" s="105">
        <f t="shared" si="43"/>
        <v>0</v>
      </c>
      <c r="AC131" s="105">
        <f t="shared" si="43"/>
        <v>0</v>
      </c>
      <c r="AD131" s="105">
        <f t="shared" si="43"/>
        <v>0</v>
      </c>
      <c r="AE131" s="105">
        <f t="shared" si="43"/>
        <v>0</v>
      </c>
      <c r="AF131" s="132">
        <f t="shared" si="41"/>
        <v>0</v>
      </c>
      <c r="AI131" s="103">
        <v>1</v>
      </c>
      <c r="AJ131" s="105">
        <f t="shared" si="42"/>
        <v>0</v>
      </c>
    </row>
    <row r="132" spans="1:36" outlineLevel="1" x14ac:dyDescent="0.25">
      <c r="A132" s="103" t="str">
        <f t="shared" si="37"/>
        <v>Bonney LakeCommercialR2YD2W</v>
      </c>
      <c r="B132" s="103" t="s">
        <v>304</v>
      </c>
      <c r="C132" s="103" t="s">
        <v>305</v>
      </c>
      <c r="D132" s="127">
        <v>435.15</v>
      </c>
      <c r="E132" s="127">
        <v>494.35</v>
      </c>
      <c r="F132" s="129">
        <v>6497.82</v>
      </c>
      <c r="G132" s="129">
        <v>6033.69</v>
      </c>
      <c r="H132" s="129">
        <v>6550.14</v>
      </c>
      <c r="I132" s="129">
        <v>7168.08</v>
      </c>
      <c r="J132" s="129">
        <v>7415.25</v>
      </c>
      <c r="K132" s="129">
        <v>7415.25</v>
      </c>
      <c r="L132" s="129">
        <v>7415.25</v>
      </c>
      <c r="M132" s="129">
        <v>7415.25</v>
      </c>
      <c r="N132" s="129">
        <v>7415.25</v>
      </c>
      <c r="O132" s="129">
        <v>6961.95</v>
      </c>
      <c r="P132" s="129">
        <v>6961.95</v>
      </c>
      <c r="Q132" s="129">
        <v>6961.95</v>
      </c>
      <c r="R132" s="130">
        <f>+SUM(F132:Q132)</f>
        <v>84211.829999999987</v>
      </c>
      <c r="S132" s="175"/>
      <c r="T132" s="105">
        <f t="shared" si="46"/>
        <v>14.932368148914168</v>
      </c>
      <c r="U132" s="105">
        <f t="shared" si="46"/>
        <v>13.865770423991727</v>
      </c>
      <c r="V132" s="105">
        <f t="shared" si="43"/>
        <v>13.250005057145748</v>
      </c>
      <c r="W132" s="105">
        <f t="shared" si="43"/>
        <v>14.500010114291493</v>
      </c>
      <c r="X132" s="105">
        <f t="shared" si="43"/>
        <v>15</v>
      </c>
      <c r="Y132" s="105">
        <f t="shared" si="43"/>
        <v>15</v>
      </c>
      <c r="Z132" s="105">
        <f t="shared" si="43"/>
        <v>15</v>
      </c>
      <c r="AA132" s="105">
        <f t="shared" si="43"/>
        <v>15</v>
      </c>
      <c r="AB132" s="105">
        <f t="shared" si="43"/>
        <v>15</v>
      </c>
      <c r="AC132" s="105">
        <f t="shared" si="43"/>
        <v>14.08303833316476</v>
      </c>
      <c r="AD132" s="105">
        <f t="shared" si="43"/>
        <v>14.08303833316476</v>
      </c>
      <c r="AE132" s="105">
        <f t="shared" si="43"/>
        <v>14.08303833316476</v>
      </c>
      <c r="AF132" s="132">
        <f>+SUM(T132:AE132)/$AD$2</f>
        <v>14.483105728653115</v>
      </c>
      <c r="AI132" s="103">
        <v>1</v>
      </c>
      <c r="AJ132" s="105">
        <f t="shared" si="42"/>
        <v>14.483105728653115</v>
      </c>
    </row>
    <row r="133" spans="1:36" outlineLevel="1" x14ac:dyDescent="0.25">
      <c r="A133" s="103" t="str">
        <f t="shared" si="37"/>
        <v>Bonney LakeCommercialF2YD3W</v>
      </c>
      <c r="B133" s="103" t="s">
        <v>306</v>
      </c>
      <c r="C133" s="103" t="s">
        <v>307</v>
      </c>
      <c r="D133" s="127">
        <v>0</v>
      </c>
      <c r="E133" s="127">
        <v>0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30">
        <f t="shared" si="38"/>
        <v>0</v>
      </c>
      <c r="S133" s="175"/>
      <c r="T133" s="105">
        <f t="shared" si="46"/>
        <v>0</v>
      </c>
      <c r="U133" s="105">
        <f t="shared" si="46"/>
        <v>0</v>
      </c>
      <c r="V133" s="105">
        <f t="shared" si="43"/>
        <v>0</v>
      </c>
      <c r="W133" s="105">
        <f t="shared" si="43"/>
        <v>0</v>
      </c>
      <c r="X133" s="105">
        <f t="shared" si="43"/>
        <v>0</v>
      </c>
      <c r="Y133" s="105">
        <f t="shared" si="43"/>
        <v>0</v>
      </c>
      <c r="Z133" s="105">
        <f t="shared" si="43"/>
        <v>0</v>
      </c>
      <c r="AA133" s="105">
        <f t="shared" si="43"/>
        <v>0</v>
      </c>
      <c r="AB133" s="105">
        <f t="shared" si="43"/>
        <v>0</v>
      </c>
      <c r="AC133" s="105">
        <f t="shared" si="43"/>
        <v>0</v>
      </c>
      <c r="AD133" s="105">
        <f t="shared" si="43"/>
        <v>0</v>
      </c>
      <c r="AE133" s="105">
        <f t="shared" si="43"/>
        <v>0</v>
      </c>
      <c r="AF133" s="132">
        <f t="shared" si="41"/>
        <v>0</v>
      </c>
      <c r="AI133" s="103">
        <v>1</v>
      </c>
      <c r="AJ133" s="105">
        <f t="shared" si="42"/>
        <v>0</v>
      </c>
    </row>
    <row r="134" spans="1:36" outlineLevel="1" x14ac:dyDescent="0.25">
      <c r="A134" s="103" t="str">
        <f t="shared" si="37"/>
        <v>Bonney LakeCommercialR2YD3W</v>
      </c>
      <c r="B134" s="103" t="s">
        <v>308</v>
      </c>
      <c r="C134" s="103" t="s">
        <v>309</v>
      </c>
      <c r="D134" s="127">
        <v>649</v>
      </c>
      <c r="E134" s="127">
        <v>737.38</v>
      </c>
      <c r="F134" s="129">
        <v>7614.86</v>
      </c>
      <c r="G134" s="129">
        <v>7614.86</v>
      </c>
      <c r="H134" s="129">
        <v>8111.18</v>
      </c>
      <c r="I134" s="129">
        <v>8111.18</v>
      </c>
      <c r="J134" s="129">
        <v>8111.18</v>
      </c>
      <c r="K134" s="129">
        <v>8111.18</v>
      </c>
      <c r="L134" s="129">
        <v>8111.18</v>
      </c>
      <c r="M134" s="129">
        <v>8111.18</v>
      </c>
      <c r="N134" s="129">
        <v>8111.18</v>
      </c>
      <c r="O134" s="129">
        <v>7614.86</v>
      </c>
      <c r="P134" s="129">
        <v>7614.86</v>
      </c>
      <c r="Q134" s="129">
        <v>7614.86</v>
      </c>
      <c r="R134" s="130">
        <f>+SUM(F134:Q134)</f>
        <v>94852.560000000012</v>
      </c>
      <c r="S134" s="175"/>
      <c r="T134" s="105">
        <f t="shared" si="46"/>
        <v>11.733220338983051</v>
      </c>
      <c r="U134" s="105">
        <f t="shared" si="46"/>
        <v>11.733220338983051</v>
      </c>
      <c r="V134" s="105">
        <f t="shared" si="43"/>
        <v>11</v>
      </c>
      <c r="W134" s="105">
        <f t="shared" si="43"/>
        <v>11</v>
      </c>
      <c r="X134" s="105">
        <f t="shared" si="43"/>
        <v>11</v>
      </c>
      <c r="Y134" s="105">
        <f t="shared" si="43"/>
        <v>11</v>
      </c>
      <c r="Z134" s="105">
        <f t="shared" si="43"/>
        <v>11</v>
      </c>
      <c r="AA134" s="105">
        <f t="shared" si="43"/>
        <v>11</v>
      </c>
      <c r="AB134" s="105">
        <f t="shared" si="43"/>
        <v>11</v>
      </c>
      <c r="AC134" s="105">
        <f t="shared" si="43"/>
        <v>10.326914209769726</v>
      </c>
      <c r="AD134" s="105">
        <f t="shared" si="43"/>
        <v>10.326914209769726</v>
      </c>
      <c r="AE134" s="105">
        <f t="shared" si="43"/>
        <v>10.326914209769726</v>
      </c>
      <c r="AF134" s="132">
        <f>+SUM(T134:AE134)/$AD$2</f>
        <v>10.95393194227294</v>
      </c>
      <c r="AI134" s="103">
        <v>1</v>
      </c>
      <c r="AJ134" s="105">
        <f t="shared" si="42"/>
        <v>10.95393194227294</v>
      </c>
    </row>
    <row r="135" spans="1:36" outlineLevel="1" x14ac:dyDescent="0.25">
      <c r="A135" s="103" t="str">
        <f t="shared" si="37"/>
        <v>Bonney LakeCommercialR2YD4W</v>
      </c>
      <c r="B135" s="103" t="s">
        <v>310</v>
      </c>
      <c r="C135" s="103" t="s">
        <v>311</v>
      </c>
      <c r="D135" s="127">
        <v>865.34</v>
      </c>
      <c r="E135" s="127">
        <v>983.19</v>
      </c>
      <c r="F135" s="129">
        <v>1846.08</v>
      </c>
      <c r="G135" s="129">
        <v>1846.08</v>
      </c>
      <c r="H135" s="129">
        <v>1966.38</v>
      </c>
      <c r="I135" s="129">
        <v>1966.38</v>
      </c>
      <c r="J135" s="129">
        <v>1966.38</v>
      </c>
      <c r="K135" s="129">
        <v>1966.38</v>
      </c>
      <c r="L135" s="129">
        <v>1966.38</v>
      </c>
      <c r="M135" s="129">
        <v>1966.38</v>
      </c>
      <c r="N135" s="129">
        <v>1966.38</v>
      </c>
      <c r="O135" s="129">
        <v>1846.08</v>
      </c>
      <c r="P135" s="129">
        <v>1846.08</v>
      </c>
      <c r="Q135" s="129">
        <v>1846.08</v>
      </c>
      <c r="R135" s="130">
        <f>+SUM(F135:Q135)</f>
        <v>22995.060000000005</v>
      </c>
      <c r="S135" s="175"/>
      <c r="T135" s="105">
        <f t="shared" si="46"/>
        <v>2.1333579864561907</v>
      </c>
      <c r="U135" s="105">
        <f t="shared" si="46"/>
        <v>2.1333579864561907</v>
      </c>
      <c r="V135" s="105">
        <f t="shared" si="43"/>
        <v>2</v>
      </c>
      <c r="W135" s="105">
        <f t="shared" si="43"/>
        <v>2</v>
      </c>
      <c r="X135" s="105">
        <f t="shared" si="43"/>
        <v>2</v>
      </c>
      <c r="Y135" s="105">
        <f t="shared" si="43"/>
        <v>2</v>
      </c>
      <c r="Z135" s="105">
        <f t="shared" si="43"/>
        <v>2</v>
      </c>
      <c r="AA135" s="105">
        <f t="shared" si="43"/>
        <v>2</v>
      </c>
      <c r="AB135" s="105">
        <f t="shared" si="43"/>
        <v>2</v>
      </c>
      <c r="AC135" s="105">
        <f t="shared" si="43"/>
        <v>1.8776431818875292</v>
      </c>
      <c r="AD135" s="105">
        <f t="shared" si="43"/>
        <v>1.8776431818875292</v>
      </c>
      <c r="AE135" s="105">
        <f t="shared" si="43"/>
        <v>1.8776431818875292</v>
      </c>
      <c r="AF135" s="132">
        <f>+SUM(T135:AE135)/$AD$2</f>
        <v>1.9916371265479136</v>
      </c>
      <c r="AI135" s="103">
        <v>1</v>
      </c>
      <c r="AJ135" s="105">
        <f t="shared" si="42"/>
        <v>1.9916371265479136</v>
      </c>
    </row>
    <row r="136" spans="1:36" outlineLevel="1" x14ac:dyDescent="0.25">
      <c r="A136" s="103" t="str">
        <f t="shared" si="37"/>
        <v>Bonney LakeCommercialR2YD5W</v>
      </c>
      <c r="B136" s="103" t="s">
        <v>312</v>
      </c>
      <c r="C136" s="103" t="s">
        <v>313</v>
      </c>
      <c r="D136" s="127">
        <v>1081.6600000000001</v>
      </c>
      <c r="E136" s="127">
        <v>1228.97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30">
        <f>+SUM(F136:Q136)</f>
        <v>0</v>
      </c>
      <c r="S136" s="175"/>
      <c r="T136" s="105">
        <f t="shared" si="46"/>
        <v>0</v>
      </c>
      <c r="U136" s="105">
        <f t="shared" si="46"/>
        <v>0</v>
      </c>
      <c r="V136" s="105">
        <f t="shared" si="43"/>
        <v>0</v>
      </c>
      <c r="W136" s="105">
        <f t="shared" si="43"/>
        <v>0</v>
      </c>
      <c r="X136" s="105">
        <f t="shared" si="43"/>
        <v>0</v>
      </c>
      <c r="Y136" s="105">
        <f t="shared" si="43"/>
        <v>0</v>
      </c>
      <c r="Z136" s="105">
        <f t="shared" si="43"/>
        <v>0</v>
      </c>
      <c r="AA136" s="105">
        <f t="shared" si="43"/>
        <v>0</v>
      </c>
      <c r="AB136" s="105">
        <f t="shared" si="43"/>
        <v>0</v>
      </c>
      <c r="AC136" s="105">
        <f t="shared" si="43"/>
        <v>0</v>
      </c>
      <c r="AD136" s="105">
        <f t="shared" si="43"/>
        <v>0</v>
      </c>
      <c r="AE136" s="105">
        <f t="shared" si="43"/>
        <v>0</v>
      </c>
      <c r="AF136" s="132">
        <f>+SUM(T136:AE136)/$AD$2</f>
        <v>0</v>
      </c>
      <c r="AI136" s="103">
        <v>1</v>
      </c>
      <c r="AJ136" s="105">
        <f t="shared" si="42"/>
        <v>0</v>
      </c>
    </row>
    <row r="137" spans="1:36" outlineLevel="1" x14ac:dyDescent="0.25">
      <c r="A137" s="103" t="str">
        <f t="shared" si="37"/>
        <v>Bonney LakeCommercialR2YDEOW</v>
      </c>
      <c r="B137" s="103" t="s">
        <v>314</v>
      </c>
      <c r="C137" s="103" t="s">
        <v>315</v>
      </c>
      <c r="D137" s="127">
        <v>0</v>
      </c>
      <c r="E137" s="127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30">
        <f>+SUM(F137:Q137)</f>
        <v>0</v>
      </c>
      <c r="S137" s="175"/>
      <c r="T137" s="105">
        <f t="shared" si="46"/>
        <v>0</v>
      </c>
      <c r="U137" s="105">
        <f t="shared" si="46"/>
        <v>0</v>
      </c>
      <c r="V137" s="105">
        <f t="shared" si="43"/>
        <v>0</v>
      </c>
      <c r="W137" s="105">
        <f t="shared" si="43"/>
        <v>0</v>
      </c>
      <c r="X137" s="105">
        <f t="shared" si="43"/>
        <v>0</v>
      </c>
      <c r="Y137" s="105">
        <f t="shared" si="43"/>
        <v>0</v>
      </c>
      <c r="Z137" s="105">
        <f t="shared" si="43"/>
        <v>0</v>
      </c>
      <c r="AA137" s="105">
        <f t="shared" si="43"/>
        <v>0</v>
      </c>
      <c r="AB137" s="105">
        <f t="shared" si="43"/>
        <v>0</v>
      </c>
      <c r="AC137" s="105">
        <f t="shared" si="43"/>
        <v>0</v>
      </c>
      <c r="AD137" s="105">
        <f t="shared" si="43"/>
        <v>0</v>
      </c>
      <c r="AE137" s="105">
        <f t="shared" si="43"/>
        <v>0</v>
      </c>
      <c r="AF137" s="132">
        <f>+SUM(T137:AE137)/$AD$2</f>
        <v>0</v>
      </c>
      <c r="AI137" s="103">
        <v>1</v>
      </c>
      <c r="AJ137" s="105">
        <f t="shared" si="42"/>
        <v>0</v>
      </c>
    </row>
    <row r="138" spans="1:36" outlineLevel="1" x14ac:dyDescent="0.25">
      <c r="A138" s="103" t="str">
        <f t="shared" si="37"/>
        <v>Bonney LakeCommercialR2YDTPU</v>
      </c>
      <c r="B138" s="103" t="s">
        <v>316</v>
      </c>
      <c r="C138" s="103" t="s">
        <v>317</v>
      </c>
      <c r="D138" s="127">
        <v>0</v>
      </c>
      <c r="E138" s="127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30">
        <f>+SUM(F138:Q138)</f>
        <v>0</v>
      </c>
      <c r="S138" s="175"/>
      <c r="T138" s="105">
        <f t="shared" si="46"/>
        <v>0</v>
      </c>
      <c r="U138" s="105">
        <f t="shared" si="46"/>
        <v>0</v>
      </c>
      <c r="V138" s="105">
        <f t="shared" si="43"/>
        <v>0</v>
      </c>
      <c r="W138" s="105">
        <f t="shared" si="43"/>
        <v>0</v>
      </c>
      <c r="X138" s="105">
        <f t="shared" si="43"/>
        <v>0</v>
      </c>
      <c r="Y138" s="105">
        <f t="shared" si="43"/>
        <v>0</v>
      </c>
      <c r="Z138" s="105">
        <f t="shared" si="43"/>
        <v>0</v>
      </c>
      <c r="AA138" s="105">
        <f t="shared" si="43"/>
        <v>0</v>
      </c>
      <c r="AB138" s="105">
        <f t="shared" si="43"/>
        <v>0</v>
      </c>
      <c r="AC138" s="105">
        <f t="shared" si="43"/>
        <v>0</v>
      </c>
      <c r="AD138" s="105">
        <f t="shared" si="43"/>
        <v>0</v>
      </c>
      <c r="AE138" s="105">
        <f t="shared" si="43"/>
        <v>0</v>
      </c>
      <c r="AF138" s="132">
        <f>+SUM(T138:AE138)/$AD$2</f>
        <v>0</v>
      </c>
      <c r="AI138" s="103">
        <v>1</v>
      </c>
      <c r="AJ138" s="105">
        <f t="shared" si="42"/>
        <v>0</v>
      </c>
    </row>
    <row r="139" spans="1:36" outlineLevel="1" x14ac:dyDescent="0.25">
      <c r="A139" s="103" t="str">
        <f t="shared" si="37"/>
        <v>Bonney LakeCommercialF4YD1W</v>
      </c>
      <c r="B139" s="103" t="s">
        <v>318</v>
      </c>
      <c r="C139" s="103" t="s">
        <v>319</v>
      </c>
      <c r="D139" s="127">
        <v>419.37</v>
      </c>
      <c r="E139" s="127">
        <v>476.47</v>
      </c>
      <c r="F139" s="129">
        <v>9313.6</v>
      </c>
      <c r="G139" s="129">
        <v>8946.6</v>
      </c>
      <c r="H139" s="129">
        <v>9529.4</v>
      </c>
      <c r="I139" s="129">
        <v>9410.2800000000007</v>
      </c>
      <c r="J139" s="129">
        <v>9052.93</v>
      </c>
      <c r="K139" s="129">
        <v>9052.93</v>
      </c>
      <c r="L139" s="129">
        <v>9291.18</v>
      </c>
      <c r="M139" s="129">
        <v>9410.2800000000007</v>
      </c>
      <c r="N139" s="129">
        <v>10005.870000000001</v>
      </c>
      <c r="O139" s="129">
        <v>9841.26</v>
      </c>
      <c r="P139" s="129">
        <v>9058.43</v>
      </c>
      <c r="Q139" s="129">
        <v>8946.6</v>
      </c>
      <c r="R139" s="130">
        <f t="shared" si="38"/>
        <v>111859.35999999999</v>
      </c>
      <c r="S139" s="175"/>
      <c r="T139" s="105">
        <f t="shared" si="46"/>
        <v>22.208550921620528</v>
      </c>
      <c r="U139" s="105">
        <f t="shared" si="46"/>
        <v>21.333428714500322</v>
      </c>
      <c r="V139" s="105">
        <f t="shared" si="43"/>
        <v>19.999999999999996</v>
      </c>
      <c r="W139" s="105">
        <f t="shared" si="43"/>
        <v>19.749994753079942</v>
      </c>
      <c r="X139" s="105">
        <f t="shared" si="43"/>
        <v>19</v>
      </c>
      <c r="Y139" s="105">
        <f t="shared" si="43"/>
        <v>19</v>
      </c>
      <c r="Z139" s="105">
        <f t="shared" si="43"/>
        <v>19.500031481520349</v>
      </c>
      <c r="AA139" s="105">
        <f t="shared" si="43"/>
        <v>19.749994753079942</v>
      </c>
      <c r="AB139" s="105">
        <f t="shared" si="43"/>
        <v>21</v>
      </c>
      <c r="AC139" s="105">
        <f t="shared" si="43"/>
        <v>20.654521795705922</v>
      </c>
      <c r="AD139" s="105">
        <f t="shared" si="43"/>
        <v>19.011543224127436</v>
      </c>
      <c r="AE139" s="105">
        <f t="shared" si="43"/>
        <v>18.77683799609629</v>
      </c>
      <c r="AF139" s="132">
        <f t="shared" si="41"/>
        <v>19.998741969977559</v>
      </c>
      <c r="AI139" s="103">
        <v>1</v>
      </c>
      <c r="AJ139" s="105">
        <f t="shared" si="42"/>
        <v>19.998741969977559</v>
      </c>
    </row>
    <row r="140" spans="1:36" outlineLevel="1" x14ac:dyDescent="0.25">
      <c r="A140" s="103" t="str">
        <f t="shared" si="37"/>
        <v>Bonney LakeCommercialF4YD2W</v>
      </c>
      <c r="B140" s="103" t="s">
        <v>320</v>
      </c>
      <c r="C140" s="103" t="s">
        <v>321</v>
      </c>
      <c r="D140" s="127">
        <v>838.75</v>
      </c>
      <c r="E140" s="127">
        <v>952.95</v>
      </c>
      <c r="F140" s="129">
        <v>7827.9900000000007</v>
      </c>
      <c r="G140" s="129">
        <v>8051.85</v>
      </c>
      <c r="H140" s="129">
        <v>8576.5499999999993</v>
      </c>
      <c r="I140" s="129">
        <v>8576.5499999999993</v>
      </c>
      <c r="J140" s="129">
        <v>8576.5499999999993</v>
      </c>
      <c r="K140" s="129">
        <v>8576.5499999999993</v>
      </c>
      <c r="L140" s="129">
        <v>8576.5499999999993</v>
      </c>
      <c r="M140" s="129">
        <v>8576.5499999999993</v>
      </c>
      <c r="N140" s="129">
        <v>8576.5499999999993</v>
      </c>
      <c r="O140" s="129">
        <v>7157.2</v>
      </c>
      <c r="P140" s="129">
        <v>7157.2</v>
      </c>
      <c r="Q140" s="129">
        <v>7157.2</v>
      </c>
      <c r="R140" s="130">
        <f t="shared" si="38"/>
        <v>97387.290000000008</v>
      </c>
      <c r="S140" s="175"/>
      <c r="T140" s="105">
        <f t="shared" si="46"/>
        <v>9.3329239940387492</v>
      </c>
      <c r="U140" s="105">
        <f t="shared" si="46"/>
        <v>9.5998211624441137</v>
      </c>
      <c r="V140" s="105">
        <f t="shared" si="43"/>
        <v>8.9999999999999982</v>
      </c>
      <c r="W140" s="105">
        <f t="shared" si="43"/>
        <v>8.9999999999999982</v>
      </c>
      <c r="X140" s="105">
        <f t="shared" si="43"/>
        <v>8.9999999999999982</v>
      </c>
      <c r="Y140" s="105">
        <f t="shared" si="43"/>
        <v>8.9999999999999982</v>
      </c>
      <c r="Z140" s="105">
        <f t="shared" si="43"/>
        <v>8.9999999999999982</v>
      </c>
      <c r="AA140" s="105">
        <f t="shared" si="43"/>
        <v>8.9999999999999982</v>
      </c>
      <c r="AB140" s="105">
        <f t="shared" si="43"/>
        <v>8.9999999999999982</v>
      </c>
      <c r="AC140" s="105">
        <f t="shared" si="43"/>
        <v>7.5105724329712995</v>
      </c>
      <c r="AD140" s="105">
        <f t="shared" si="43"/>
        <v>7.5105724329712995</v>
      </c>
      <c r="AE140" s="105">
        <f t="shared" si="43"/>
        <v>7.5105724329712995</v>
      </c>
      <c r="AF140" s="132">
        <f t="shared" si="41"/>
        <v>8.705371871283063</v>
      </c>
      <c r="AI140" s="103">
        <v>1</v>
      </c>
      <c r="AJ140" s="105">
        <f t="shared" si="42"/>
        <v>8.705371871283063</v>
      </c>
    </row>
    <row r="141" spans="1:36" outlineLevel="1" x14ac:dyDescent="0.25">
      <c r="A141" s="103" t="str">
        <f t="shared" si="37"/>
        <v>Bonney LakeCommercialF4YD3W</v>
      </c>
      <c r="B141" s="103" t="s">
        <v>322</v>
      </c>
      <c r="C141" s="103" t="s">
        <v>323</v>
      </c>
      <c r="D141" s="127">
        <v>1258.21</v>
      </c>
      <c r="E141" s="127">
        <v>1429.52</v>
      </c>
      <c r="F141" s="129">
        <v>2684.14</v>
      </c>
      <c r="G141" s="129">
        <v>2684.14</v>
      </c>
      <c r="H141" s="129">
        <v>2859.04</v>
      </c>
      <c r="I141" s="129">
        <v>2859.04</v>
      </c>
      <c r="J141" s="129">
        <v>2859.04</v>
      </c>
      <c r="K141" s="129">
        <v>2859.04</v>
      </c>
      <c r="L141" s="129">
        <v>2859.04</v>
      </c>
      <c r="M141" s="129">
        <v>2859.04</v>
      </c>
      <c r="N141" s="129">
        <v>2859.04</v>
      </c>
      <c r="O141" s="129">
        <v>2684.14</v>
      </c>
      <c r="P141" s="129">
        <v>2684.14</v>
      </c>
      <c r="Q141" s="129">
        <v>2684.14</v>
      </c>
      <c r="R141" s="130">
        <f t="shared" si="38"/>
        <v>33433.980000000003</v>
      </c>
      <c r="S141" s="175"/>
      <c r="T141" s="105">
        <f t="shared" si="46"/>
        <v>2.1333004824313906</v>
      </c>
      <c r="U141" s="105">
        <f t="shared" si="46"/>
        <v>2.1333004824313906</v>
      </c>
      <c r="V141" s="105">
        <f t="shared" si="43"/>
        <v>2</v>
      </c>
      <c r="W141" s="105">
        <f t="shared" si="43"/>
        <v>2</v>
      </c>
      <c r="X141" s="105">
        <f t="shared" si="43"/>
        <v>2</v>
      </c>
      <c r="Y141" s="105">
        <f t="shared" si="43"/>
        <v>2</v>
      </c>
      <c r="Z141" s="105">
        <f t="shared" si="43"/>
        <v>2</v>
      </c>
      <c r="AA141" s="105">
        <f t="shared" si="43"/>
        <v>2</v>
      </c>
      <c r="AB141" s="105">
        <f t="shared" si="43"/>
        <v>2</v>
      </c>
      <c r="AC141" s="105">
        <f t="shared" si="43"/>
        <v>1.8776512395769209</v>
      </c>
      <c r="AD141" s="105">
        <f t="shared" si="43"/>
        <v>1.8776512395769209</v>
      </c>
      <c r="AE141" s="105">
        <f t="shared" si="43"/>
        <v>1.8776512395769209</v>
      </c>
      <c r="AF141" s="132">
        <f t="shared" si="41"/>
        <v>1.9916295569661286</v>
      </c>
      <c r="AI141" s="103">
        <v>1</v>
      </c>
      <c r="AJ141" s="105">
        <f t="shared" si="42"/>
        <v>1.9916295569661286</v>
      </c>
    </row>
    <row r="142" spans="1:36" outlineLevel="1" x14ac:dyDescent="0.25">
      <c r="A142" s="103" t="str">
        <f t="shared" si="37"/>
        <v>Bonney LakeCommercialF4YD4W</v>
      </c>
      <c r="B142" s="103" t="s">
        <v>324</v>
      </c>
      <c r="C142" s="103" t="s">
        <v>325</v>
      </c>
      <c r="D142" s="127">
        <v>1677.62</v>
      </c>
      <c r="E142" s="127">
        <v>1891.37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30">
        <f t="shared" si="38"/>
        <v>0</v>
      </c>
      <c r="S142" s="175"/>
      <c r="T142" s="105">
        <f t="shared" si="46"/>
        <v>0</v>
      </c>
      <c r="U142" s="105">
        <f t="shared" si="46"/>
        <v>0</v>
      </c>
      <c r="V142" s="105">
        <f t="shared" si="43"/>
        <v>0</v>
      </c>
      <c r="W142" s="105">
        <f t="shared" si="43"/>
        <v>0</v>
      </c>
      <c r="X142" s="105">
        <f t="shared" si="43"/>
        <v>0</v>
      </c>
      <c r="Y142" s="105">
        <f t="shared" si="43"/>
        <v>0</v>
      </c>
      <c r="Z142" s="105">
        <f t="shared" si="43"/>
        <v>0</v>
      </c>
      <c r="AA142" s="105">
        <f t="shared" si="43"/>
        <v>0</v>
      </c>
      <c r="AB142" s="105">
        <f t="shared" si="43"/>
        <v>0</v>
      </c>
      <c r="AC142" s="105">
        <f t="shared" si="43"/>
        <v>0</v>
      </c>
      <c r="AD142" s="105">
        <f t="shared" si="43"/>
        <v>0</v>
      </c>
      <c r="AE142" s="105">
        <f t="shared" si="43"/>
        <v>0</v>
      </c>
      <c r="AF142" s="132">
        <f t="shared" si="41"/>
        <v>0</v>
      </c>
      <c r="AI142" s="103">
        <v>1</v>
      </c>
      <c r="AJ142" s="105">
        <f t="shared" si="42"/>
        <v>0</v>
      </c>
    </row>
    <row r="143" spans="1:36" outlineLevel="1" x14ac:dyDescent="0.25">
      <c r="A143" s="103" t="str">
        <f t="shared" si="37"/>
        <v>Bonney LakeCommercialF6YD1W</v>
      </c>
      <c r="B143" s="103" t="s">
        <v>326</v>
      </c>
      <c r="C143" s="103" t="s">
        <v>327</v>
      </c>
      <c r="D143" s="127">
        <v>594.58000000000004</v>
      </c>
      <c r="E143" s="127">
        <v>674.9</v>
      </c>
      <c r="F143" s="129">
        <v>10775.62</v>
      </c>
      <c r="G143" s="129">
        <v>11092.55</v>
      </c>
      <c r="H143" s="129">
        <v>12148.2</v>
      </c>
      <c r="I143" s="129">
        <v>12148.2</v>
      </c>
      <c r="J143" s="129">
        <v>12485.65</v>
      </c>
      <c r="K143" s="129">
        <v>12148.2</v>
      </c>
      <c r="L143" s="129">
        <v>12148.2</v>
      </c>
      <c r="M143" s="129">
        <v>12148.2</v>
      </c>
      <c r="N143" s="129">
        <v>11743.26</v>
      </c>
      <c r="O143" s="129">
        <v>10141.76</v>
      </c>
      <c r="P143" s="129">
        <v>11092.55</v>
      </c>
      <c r="Q143" s="129">
        <v>10775.62</v>
      </c>
      <c r="R143" s="130">
        <f t="shared" si="38"/>
        <v>138848.00999999998</v>
      </c>
      <c r="S143" s="175"/>
      <c r="T143" s="105">
        <f t="shared" si="46"/>
        <v>18.123078475562583</v>
      </c>
      <c r="U143" s="105">
        <f t="shared" si="46"/>
        <v>18.656110195432067</v>
      </c>
      <c r="V143" s="105">
        <f t="shared" si="43"/>
        <v>18</v>
      </c>
      <c r="W143" s="105">
        <f t="shared" si="43"/>
        <v>18</v>
      </c>
      <c r="X143" s="105">
        <f t="shared" si="43"/>
        <v>18.5</v>
      </c>
      <c r="Y143" s="105">
        <f t="shared" si="43"/>
        <v>18</v>
      </c>
      <c r="Z143" s="105">
        <f t="shared" si="43"/>
        <v>18</v>
      </c>
      <c r="AA143" s="105">
        <f t="shared" si="43"/>
        <v>18</v>
      </c>
      <c r="AB143" s="105">
        <f t="shared" si="43"/>
        <v>17.400000000000002</v>
      </c>
      <c r="AC143" s="105">
        <f t="shared" si="43"/>
        <v>15.027055860127428</v>
      </c>
      <c r="AD143" s="105">
        <f t="shared" si="43"/>
        <v>16.435842347014372</v>
      </c>
      <c r="AE143" s="105">
        <f t="shared" si="43"/>
        <v>15.966246851385392</v>
      </c>
      <c r="AF143" s="132">
        <f t="shared" si="41"/>
        <v>17.509027810793487</v>
      </c>
      <c r="AI143" s="103">
        <v>1</v>
      </c>
      <c r="AJ143" s="105">
        <f t="shared" si="42"/>
        <v>17.509027810793487</v>
      </c>
    </row>
    <row r="144" spans="1:36" outlineLevel="1" x14ac:dyDescent="0.25">
      <c r="A144" s="103" t="str">
        <f t="shared" si="37"/>
        <v>Bonney LakeCommercialF6YD2W</v>
      </c>
      <c r="B144" s="103" t="s">
        <v>328</v>
      </c>
      <c r="C144" s="103" t="s">
        <v>329</v>
      </c>
      <c r="D144" s="127">
        <v>1189.19</v>
      </c>
      <c r="E144" s="127">
        <v>1349.82</v>
      </c>
      <c r="F144" s="129">
        <v>24087.06</v>
      </c>
      <c r="G144" s="129">
        <v>24087.06</v>
      </c>
      <c r="H144" s="129">
        <v>25646.58</v>
      </c>
      <c r="I144" s="129">
        <v>25346.620000000003</v>
      </c>
      <c r="J144" s="129">
        <v>25646.58</v>
      </c>
      <c r="K144" s="129">
        <v>25646.58</v>
      </c>
      <c r="L144" s="129">
        <v>25646.58</v>
      </c>
      <c r="M144" s="129">
        <v>25646.58</v>
      </c>
      <c r="N144" s="129">
        <v>26883.919999999998</v>
      </c>
      <c r="O144" s="129">
        <v>21551.58</v>
      </c>
      <c r="P144" s="129">
        <v>22026.98</v>
      </c>
      <c r="Q144" s="129">
        <v>24087.06</v>
      </c>
      <c r="R144" s="130">
        <f t="shared" si="38"/>
        <v>296303.18</v>
      </c>
      <c r="S144" s="175"/>
      <c r="T144" s="105">
        <f t="shared" si="46"/>
        <v>20.255013917035967</v>
      </c>
      <c r="U144" s="105">
        <f t="shared" si="46"/>
        <v>20.255013917035967</v>
      </c>
      <c r="V144" s="105">
        <f t="shared" si="43"/>
        <v>19.000000000000004</v>
      </c>
      <c r="W144" s="105">
        <f t="shared" si="43"/>
        <v>18.777777777777782</v>
      </c>
      <c r="X144" s="105">
        <f t="shared" si="43"/>
        <v>19.000000000000004</v>
      </c>
      <c r="Y144" s="105">
        <f t="shared" si="43"/>
        <v>19.000000000000004</v>
      </c>
      <c r="Z144" s="105">
        <f t="shared" si="43"/>
        <v>19.000000000000004</v>
      </c>
      <c r="AA144" s="105">
        <f t="shared" si="43"/>
        <v>19.000000000000004</v>
      </c>
      <c r="AB144" s="105">
        <f t="shared" si="43"/>
        <v>19.916670370864264</v>
      </c>
      <c r="AC144" s="105">
        <f t="shared" si="43"/>
        <v>15.966262168289107</v>
      </c>
      <c r="AD144" s="105">
        <f t="shared" si="43"/>
        <v>16.318457275784919</v>
      </c>
      <c r="AE144" s="105">
        <f t="shared" si="43"/>
        <v>17.844645952793709</v>
      </c>
      <c r="AF144" s="132">
        <f t="shared" si="41"/>
        <v>18.694486781631813</v>
      </c>
      <c r="AI144" s="103">
        <v>1</v>
      </c>
      <c r="AJ144" s="105">
        <f t="shared" si="42"/>
        <v>18.694486781631813</v>
      </c>
    </row>
    <row r="145" spans="1:36" outlineLevel="1" x14ac:dyDescent="0.25">
      <c r="A145" s="103" t="str">
        <f t="shared" si="37"/>
        <v>Bonney LakeCommercialF6YD3W</v>
      </c>
      <c r="B145" s="103" t="s">
        <v>330</v>
      </c>
      <c r="C145" s="103" t="s">
        <v>331</v>
      </c>
      <c r="D145" s="127">
        <v>1783.8</v>
      </c>
      <c r="E145" s="127">
        <v>2024.74</v>
      </c>
      <c r="F145" s="129">
        <v>17114.669999999998</v>
      </c>
      <c r="G145" s="129">
        <v>17114.669999999998</v>
      </c>
      <c r="H145" s="129">
        <v>18222.66</v>
      </c>
      <c r="I145" s="129">
        <v>18222.66</v>
      </c>
      <c r="J145" s="129">
        <v>18222.66</v>
      </c>
      <c r="K145" s="129">
        <v>18222.66</v>
      </c>
      <c r="L145" s="129">
        <v>18222.66</v>
      </c>
      <c r="M145" s="129">
        <v>18222.66</v>
      </c>
      <c r="N145" s="129">
        <v>17716.48</v>
      </c>
      <c r="O145" s="129">
        <v>18744.64</v>
      </c>
      <c r="P145" s="129">
        <v>19016.3</v>
      </c>
      <c r="Q145" s="129">
        <v>17114.669999999998</v>
      </c>
      <c r="R145" s="130">
        <f t="shared" si="38"/>
        <v>216157.39</v>
      </c>
      <c r="S145" s="175"/>
      <c r="T145" s="105">
        <f t="shared" si="46"/>
        <v>9.5945005045408678</v>
      </c>
      <c r="U145" s="105">
        <f t="shared" si="46"/>
        <v>9.5945005045408678</v>
      </c>
      <c r="V145" s="105">
        <f t="shared" si="43"/>
        <v>9</v>
      </c>
      <c r="W145" s="105">
        <f t="shared" si="43"/>
        <v>9</v>
      </c>
      <c r="X145" s="105">
        <f t="shared" si="43"/>
        <v>9</v>
      </c>
      <c r="Y145" s="105">
        <f t="shared" si="43"/>
        <v>9</v>
      </c>
      <c r="Z145" s="105">
        <f t="shared" si="43"/>
        <v>9</v>
      </c>
      <c r="AA145" s="105">
        <f t="shared" si="43"/>
        <v>9</v>
      </c>
      <c r="AB145" s="105">
        <f t="shared" si="43"/>
        <v>8.750002469452868</v>
      </c>
      <c r="AC145" s="105">
        <f t="shared" si="43"/>
        <v>9.2578010016100833</v>
      </c>
      <c r="AD145" s="105">
        <f t="shared" si="43"/>
        <v>9.3919713148354855</v>
      </c>
      <c r="AE145" s="105">
        <f t="shared" si="43"/>
        <v>8.4527741833519361</v>
      </c>
      <c r="AF145" s="132">
        <f t="shared" si="41"/>
        <v>9.0867958315276756</v>
      </c>
      <c r="AI145" s="103">
        <v>1</v>
      </c>
      <c r="AJ145" s="105">
        <f t="shared" si="42"/>
        <v>9.0867958315276756</v>
      </c>
    </row>
    <row r="146" spans="1:36" outlineLevel="1" x14ac:dyDescent="0.25">
      <c r="A146" s="103" t="str">
        <f t="shared" si="37"/>
        <v>Bonney LakeCommercialF6YD4W</v>
      </c>
      <c r="B146" s="103" t="s">
        <v>332</v>
      </c>
      <c r="C146" s="103" t="s">
        <v>333</v>
      </c>
      <c r="D146" s="127">
        <v>2378.4</v>
      </c>
      <c r="E146" s="127">
        <v>2699.64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30">
        <f t="shared" si="38"/>
        <v>0</v>
      </c>
      <c r="S146" s="175"/>
      <c r="T146" s="105">
        <f t="shared" si="46"/>
        <v>0</v>
      </c>
      <c r="U146" s="105">
        <f t="shared" si="46"/>
        <v>0</v>
      </c>
      <c r="V146" s="105">
        <f t="shared" ref="V146:AE172" si="47">+IFERROR(H146/$E146,0)</f>
        <v>0</v>
      </c>
      <c r="W146" s="105">
        <f t="shared" si="47"/>
        <v>0</v>
      </c>
      <c r="X146" s="105">
        <f t="shared" si="47"/>
        <v>0</v>
      </c>
      <c r="Y146" s="105">
        <f t="shared" si="47"/>
        <v>0</v>
      </c>
      <c r="Z146" s="105">
        <f t="shared" si="47"/>
        <v>0</v>
      </c>
      <c r="AA146" s="105">
        <f t="shared" si="47"/>
        <v>0</v>
      </c>
      <c r="AB146" s="105">
        <f t="shared" si="47"/>
        <v>0</v>
      </c>
      <c r="AC146" s="105">
        <f t="shared" si="47"/>
        <v>0</v>
      </c>
      <c r="AD146" s="105">
        <f t="shared" si="47"/>
        <v>0</v>
      </c>
      <c r="AE146" s="105">
        <f t="shared" si="47"/>
        <v>0</v>
      </c>
      <c r="AF146" s="132">
        <f t="shared" si="41"/>
        <v>0</v>
      </c>
      <c r="AI146" s="103">
        <v>1</v>
      </c>
      <c r="AJ146" s="105">
        <f t="shared" si="42"/>
        <v>0</v>
      </c>
    </row>
    <row r="147" spans="1:36" outlineLevel="1" x14ac:dyDescent="0.25">
      <c r="A147" s="103" t="str">
        <f t="shared" si="37"/>
        <v>Bonney LakeCommercialF6YD5W</v>
      </c>
      <c r="B147" s="103" t="s">
        <v>334</v>
      </c>
      <c r="C147" s="103" t="s">
        <v>335</v>
      </c>
      <c r="D147" s="127">
        <v>2972.92</v>
      </c>
      <c r="E147" s="127">
        <v>3374.45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30">
        <f t="shared" si="38"/>
        <v>0</v>
      </c>
      <c r="S147" s="175"/>
      <c r="T147" s="105">
        <f t="shared" si="46"/>
        <v>0</v>
      </c>
      <c r="U147" s="105">
        <f t="shared" si="46"/>
        <v>0</v>
      </c>
      <c r="V147" s="105">
        <f t="shared" si="47"/>
        <v>0</v>
      </c>
      <c r="W147" s="105">
        <f t="shared" si="47"/>
        <v>0</v>
      </c>
      <c r="X147" s="105">
        <f t="shared" si="47"/>
        <v>0</v>
      </c>
      <c r="Y147" s="105">
        <f t="shared" si="47"/>
        <v>0</v>
      </c>
      <c r="Z147" s="105">
        <f t="shared" si="47"/>
        <v>0</v>
      </c>
      <c r="AA147" s="105">
        <f t="shared" si="47"/>
        <v>0</v>
      </c>
      <c r="AB147" s="105">
        <f t="shared" si="47"/>
        <v>0</v>
      </c>
      <c r="AC147" s="105">
        <f t="shared" si="47"/>
        <v>0</v>
      </c>
      <c r="AD147" s="105">
        <f t="shared" si="47"/>
        <v>0</v>
      </c>
      <c r="AE147" s="105">
        <f t="shared" si="47"/>
        <v>0</v>
      </c>
      <c r="AF147" s="132">
        <f t="shared" si="41"/>
        <v>0</v>
      </c>
      <c r="AI147" s="103">
        <v>1</v>
      </c>
      <c r="AJ147" s="105">
        <f t="shared" si="42"/>
        <v>0</v>
      </c>
    </row>
    <row r="148" spans="1:36" outlineLevel="1" x14ac:dyDescent="0.25">
      <c r="A148" s="103" t="str">
        <f t="shared" si="37"/>
        <v>Bonney LakeCommercialF8YD2W</v>
      </c>
      <c r="B148" s="103" t="s">
        <v>338</v>
      </c>
      <c r="C148" s="103" t="s">
        <v>339</v>
      </c>
      <c r="D148" s="127">
        <v>0</v>
      </c>
      <c r="E148" s="127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30">
        <f t="shared" si="38"/>
        <v>0</v>
      </c>
      <c r="S148" s="175"/>
      <c r="T148" s="105">
        <f t="shared" si="46"/>
        <v>0</v>
      </c>
      <c r="U148" s="105">
        <f t="shared" si="46"/>
        <v>0</v>
      </c>
      <c r="V148" s="105">
        <f t="shared" si="47"/>
        <v>0</v>
      </c>
      <c r="W148" s="105">
        <f t="shared" si="47"/>
        <v>0</v>
      </c>
      <c r="X148" s="105">
        <f t="shared" si="47"/>
        <v>0</v>
      </c>
      <c r="Y148" s="105">
        <f t="shared" si="47"/>
        <v>0</v>
      </c>
      <c r="Z148" s="105">
        <f t="shared" si="47"/>
        <v>0</v>
      </c>
      <c r="AA148" s="105">
        <f t="shared" si="47"/>
        <v>0</v>
      </c>
      <c r="AB148" s="105">
        <f t="shared" si="47"/>
        <v>0</v>
      </c>
      <c r="AC148" s="105">
        <f t="shared" si="47"/>
        <v>0</v>
      </c>
      <c r="AD148" s="105">
        <f t="shared" si="47"/>
        <v>0</v>
      </c>
      <c r="AE148" s="105">
        <f t="shared" si="47"/>
        <v>0</v>
      </c>
      <c r="AF148" s="132">
        <f t="shared" si="41"/>
        <v>0</v>
      </c>
      <c r="AI148" s="103">
        <v>1</v>
      </c>
      <c r="AJ148" s="105">
        <f t="shared" si="42"/>
        <v>0</v>
      </c>
    </row>
    <row r="149" spans="1:36" outlineLevel="1" x14ac:dyDescent="0.25">
      <c r="A149" s="103" t="str">
        <f t="shared" si="37"/>
        <v>Bonney LakeCommercialFCP2YD1W2.25-1</v>
      </c>
      <c r="B149" s="103" t="s">
        <v>340</v>
      </c>
      <c r="C149" s="103" t="s">
        <v>341</v>
      </c>
      <c r="D149" s="127">
        <v>0</v>
      </c>
      <c r="E149" s="127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30">
        <f t="shared" si="38"/>
        <v>0</v>
      </c>
      <c r="S149" s="175"/>
      <c r="T149" s="105">
        <f t="shared" si="46"/>
        <v>0</v>
      </c>
      <c r="U149" s="105">
        <f t="shared" si="46"/>
        <v>0</v>
      </c>
      <c r="V149" s="105">
        <f t="shared" si="47"/>
        <v>0</v>
      </c>
      <c r="W149" s="105">
        <f t="shared" si="47"/>
        <v>0</v>
      </c>
      <c r="X149" s="105">
        <f t="shared" si="47"/>
        <v>0</v>
      </c>
      <c r="Y149" s="105">
        <f t="shared" si="47"/>
        <v>0</v>
      </c>
      <c r="Z149" s="105">
        <f t="shared" si="47"/>
        <v>0</v>
      </c>
      <c r="AA149" s="105">
        <f t="shared" si="47"/>
        <v>0</v>
      </c>
      <c r="AB149" s="105">
        <f t="shared" si="47"/>
        <v>0</v>
      </c>
      <c r="AC149" s="105">
        <f t="shared" si="47"/>
        <v>0</v>
      </c>
      <c r="AD149" s="105">
        <f t="shared" si="47"/>
        <v>0</v>
      </c>
      <c r="AE149" s="105">
        <f t="shared" si="47"/>
        <v>0</v>
      </c>
      <c r="AF149" s="132">
        <f t="shared" si="41"/>
        <v>0</v>
      </c>
      <c r="AJ149" s="105">
        <f t="shared" si="42"/>
        <v>0</v>
      </c>
    </row>
    <row r="150" spans="1:36" outlineLevel="1" x14ac:dyDescent="0.25">
      <c r="A150" s="103" t="str">
        <f t="shared" si="37"/>
        <v>Bonney LakeCommercialFCP2YD1W4-1</v>
      </c>
      <c r="B150" s="103" t="s">
        <v>342</v>
      </c>
      <c r="C150" s="103" t="s">
        <v>343</v>
      </c>
      <c r="D150" s="127">
        <v>0</v>
      </c>
      <c r="E150" s="127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30">
        <f t="shared" si="38"/>
        <v>0</v>
      </c>
      <c r="S150" s="175"/>
      <c r="T150" s="105">
        <f t="shared" si="46"/>
        <v>0</v>
      </c>
      <c r="U150" s="105">
        <f t="shared" si="46"/>
        <v>0</v>
      </c>
      <c r="V150" s="105">
        <f t="shared" si="47"/>
        <v>0</v>
      </c>
      <c r="W150" s="105">
        <f t="shared" si="47"/>
        <v>0</v>
      </c>
      <c r="X150" s="105">
        <f t="shared" si="47"/>
        <v>0</v>
      </c>
      <c r="Y150" s="105">
        <f t="shared" si="47"/>
        <v>0</v>
      </c>
      <c r="Z150" s="105">
        <f t="shared" si="47"/>
        <v>0</v>
      </c>
      <c r="AA150" s="105">
        <f t="shared" si="47"/>
        <v>0</v>
      </c>
      <c r="AB150" s="105">
        <f t="shared" si="47"/>
        <v>0</v>
      </c>
      <c r="AC150" s="105">
        <f t="shared" si="47"/>
        <v>0</v>
      </c>
      <c r="AD150" s="105">
        <f t="shared" si="47"/>
        <v>0</v>
      </c>
      <c r="AE150" s="105">
        <f t="shared" si="47"/>
        <v>0</v>
      </c>
      <c r="AF150" s="132">
        <f t="shared" si="41"/>
        <v>0</v>
      </c>
      <c r="AJ150" s="105">
        <f t="shared" si="42"/>
        <v>0</v>
      </c>
    </row>
    <row r="151" spans="1:36" outlineLevel="1" x14ac:dyDescent="0.25">
      <c r="A151" s="103" t="str">
        <f t="shared" si="37"/>
        <v>Bonney LakeCommercialFCP2YD2W</v>
      </c>
      <c r="B151" s="103" t="s">
        <v>344</v>
      </c>
      <c r="C151" s="103" t="s">
        <v>345</v>
      </c>
      <c r="D151" s="127">
        <v>0</v>
      </c>
      <c r="E151" s="127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30">
        <f t="shared" si="38"/>
        <v>0</v>
      </c>
      <c r="S151" s="175"/>
      <c r="T151" s="105">
        <f t="shared" si="46"/>
        <v>0</v>
      </c>
      <c r="U151" s="105">
        <f t="shared" si="46"/>
        <v>0</v>
      </c>
      <c r="V151" s="105">
        <f t="shared" si="47"/>
        <v>0</v>
      </c>
      <c r="W151" s="105">
        <f t="shared" si="47"/>
        <v>0</v>
      </c>
      <c r="X151" s="105">
        <f t="shared" si="47"/>
        <v>0</v>
      </c>
      <c r="Y151" s="105">
        <f t="shared" si="47"/>
        <v>0</v>
      </c>
      <c r="Z151" s="105">
        <f t="shared" si="47"/>
        <v>0</v>
      </c>
      <c r="AA151" s="105">
        <f t="shared" si="47"/>
        <v>0</v>
      </c>
      <c r="AB151" s="105">
        <f t="shared" si="47"/>
        <v>0</v>
      </c>
      <c r="AC151" s="105">
        <f t="shared" si="47"/>
        <v>0</v>
      </c>
      <c r="AD151" s="105">
        <f t="shared" si="47"/>
        <v>0</v>
      </c>
      <c r="AE151" s="105">
        <f t="shared" si="47"/>
        <v>0</v>
      </c>
      <c r="AF151" s="132">
        <f t="shared" si="41"/>
        <v>0</v>
      </c>
      <c r="AJ151" s="105">
        <f t="shared" si="42"/>
        <v>0</v>
      </c>
    </row>
    <row r="152" spans="1:36" outlineLevel="1" x14ac:dyDescent="0.25">
      <c r="A152" s="103" t="str">
        <f t="shared" si="37"/>
        <v>Bonney LakeCommercialFCP4YD1W2.25-1</v>
      </c>
      <c r="B152" s="103" t="s">
        <v>346</v>
      </c>
      <c r="C152" s="103" t="s">
        <v>347</v>
      </c>
      <c r="D152" s="127">
        <v>0</v>
      </c>
      <c r="E152" s="127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30">
        <f t="shared" si="38"/>
        <v>0</v>
      </c>
      <c r="S152" s="175"/>
      <c r="T152" s="105">
        <f t="shared" si="46"/>
        <v>0</v>
      </c>
      <c r="U152" s="105">
        <f t="shared" si="46"/>
        <v>0</v>
      </c>
      <c r="V152" s="105">
        <f t="shared" si="47"/>
        <v>0</v>
      </c>
      <c r="W152" s="105">
        <f t="shared" si="47"/>
        <v>0</v>
      </c>
      <c r="X152" s="105">
        <f t="shared" si="47"/>
        <v>0</v>
      </c>
      <c r="Y152" s="105">
        <f t="shared" si="47"/>
        <v>0</v>
      </c>
      <c r="Z152" s="105">
        <f t="shared" si="47"/>
        <v>0</v>
      </c>
      <c r="AA152" s="105">
        <f t="shared" si="47"/>
        <v>0</v>
      </c>
      <c r="AB152" s="105">
        <f t="shared" si="47"/>
        <v>0</v>
      </c>
      <c r="AC152" s="105">
        <f t="shared" si="47"/>
        <v>0</v>
      </c>
      <c r="AD152" s="105">
        <f t="shared" si="47"/>
        <v>0</v>
      </c>
      <c r="AE152" s="105">
        <f t="shared" si="47"/>
        <v>0</v>
      </c>
      <c r="AF152" s="132">
        <f t="shared" si="41"/>
        <v>0</v>
      </c>
      <c r="AJ152" s="105">
        <f t="shared" si="42"/>
        <v>0</v>
      </c>
    </row>
    <row r="153" spans="1:36" outlineLevel="1" x14ac:dyDescent="0.25">
      <c r="A153" s="103" t="str">
        <f t="shared" si="37"/>
        <v>Bonney LakeCommercialFCP4YD1W4-1</v>
      </c>
      <c r="B153" s="103" t="s">
        <v>348</v>
      </c>
      <c r="C153" s="103" t="s">
        <v>349</v>
      </c>
      <c r="D153" s="127">
        <v>0</v>
      </c>
      <c r="E153" s="127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30">
        <f t="shared" si="38"/>
        <v>0</v>
      </c>
      <c r="S153" s="175"/>
      <c r="T153" s="105">
        <f t="shared" si="46"/>
        <v>0</v>
      </c>
      <c r="U153" s="105">
        <f t="shared" si="46"/>
        <v>0</v>
      </c>
      <c r="V153" s="105">
        <f t="shared" si="47"/>
        <v>0</v>
      </c>
      <c r="W153" s="105">
        <f t="shared" si="47"/>
        <v>0</v>
      </c>
      <c r="X153" s="105">
        <f t="shared" si="47"/>
        <v>0</v>
      </c>
      <c r="Y153" s="105">
        <f t="shared" si="47"/>
        <v>0</v>
      </c>
      <c r="Z153" s="105">
        <f t="shared" si="47"/>
        <v>0</v>
      </c>
      <c r="AA153" s="105">
        <f t="shared" si="47"/>
        <v>0</v>
      </c>
      <c r="AB153" s="105">
        <f t="shared" si="47"/>
        <v>0</v>
      </c>
      <c r="AC153" s="105">
        <f t="shared" si="47"/>
        <v>0</v>
      </c>
      <c r="AD153" s="105">
        <f t="shared" si="47"/>
        <v>0</v>
      </c>
      <c r="AE153" s="105">
        <f t="shared" si="47"/>
        <v>0</v>
      </c>
      <c r="AF153" s="132">
        <f t="shared" si="41"/>
        <v>0</v>
      </c>
      <c r="AJ153" s="105">
        <f t="shared" si="42"/>
        <v>0</v>
      </c>
    </row>
    <row r="154" spans="1:36" outlineLevel="1" x14ac:dyDescent="0.25">
      <c r="A154" s="103" t="str">
        <f t="shared" si="37"/>
        <v>Bonney LakeCommercialFCP4YD1W5-1</v>
      </c>
      <c r="B154" s="103" t="s">
        <v>350</v>
      </c>
      <c r="C154" s="103" t="s">
        <v>351</v>
      </c>
      <c r="D154" s="127">
        <v>0</v>
      </c>
      <c r="E154" s="127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30">
        <f t="shared" si="38"/>
        <v>0</v>
      </c>
      <c r="S154" s="175"/>
      <c r="T154" s="105">
        <f t="shared" si="46"/>
        <v>0</v>
      </c>
      <c r="U154" s="105">
        <f t="shared" si="46"/>
        <v>0</v>
      </c>
      <c r="V154" s="105">
        <f t="shared" si="47"/>
        <v>0</v>
      </c>
      <c r="W154" s="105">
        <f t="shared" si="47"/>
        <v>0</v>
      </c>
      <c r="X154" s="105">
        <f t="shared" si="47"/>
        <v>0</v>
      </c>
      <c r="Y154" s="105">
        <f t="shared" si="47"/>
        <v>0</v>
      </c>
      <c r="Z154" s="105">
        <f t="shared" si="47"/>
        <v>0</v>
      </c>
      <c r="AA154" s="105">
        <f t="shared" si="47"/>
        <v>0</v>
      </c>
      <c r="AB154" s="105">
        <f t="shared" si="47"/>
        <v>0</v>
      </c>
      <c r="AC154" s="105">
        <f t="shared" si="47"/>
        <v>0</v>
      </c>
      <c r="AD154" s="105">
        <f t="shared" si="47"/>
        <v>0</v>
      </c>
      <c r="AE154" s="105">
        <f t="shared" si="47"/>
        <v>0</v>
      </c>
      <c r="AF154" s="132">
        <f t="shared" si="41"/>
        <v>0</v>
      </c>
      <c r="AJ154" s="105">
        <f t="shared" si="42"/>
        <v>0</v>
      </c>
    </row>
    <row r="155" spans="1:36" outlineLevel="1" x14ac:dyDescent="0.25">
      <c r="A155" s="103" t="str">
        <f t="shared" si="37"/>
        <v>Bonney LakeCommercialFCP4YDEOW5-1</v>
      </c>
      <c r="B155" s="103" t="s">
        <v>352</v>
      </c>
      <c r="C155" s="103" t="s">
        <v>353</v>
      </c>
      <c r="D155" s="127">
        <v>0</v>
      </c>
      <c r="E155" s="127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30">
        <f t="shared" si="38"/>
        <v>0</v>
      </c>
      <c r="S155" s="175"/>
      <c r="T155" s="105">
        <f t="shared" si="46"/>
        <v>0</v>
      </c>
      <c r="U155" s="105">
        <f t="shared" si="46"/>
        <v>0</v>
      </c>
      <c r="V155" s="105">
        <f t="shared" si="47"/>
        <v>0</v>
      </c>
      <c r="W155" s="105">
        <f t="shared" si="47"/>
        <v>0</v>
      </c>
      <c r="X155" s="105">
        <f t="shared" si="47"/>
        <v>0</v>
      </c>
      <c r="Y155" s="105">
        <f t="shared" si="47"/>
        <v>0</v>
      </c>
      <c r="Z155" s="105">
        <f t="shared" si="47"/>
        <v>0</v>
      </c>
      <c r="AA155" s="105">
        <f t="shared" si="47"/>
        <v>0</v>
      </c>
      <c r="AB155" s="105">
        <f t="shared" si="47"/>
        <v>0</v>
      </c>
      <c r="AC155" s="105">
        <f t="shared" si="47"/>
        <v>0</v>
      </c>
      <c r="AD155" s="105">
        <f t="shared" si="47"/>
        <v>0</v>
      </c>
      <c r="AE155" s="105">
        <f t="shared" si="47"/>
        <v>0</v>
      </c>
      <c r="AF155" s="132">
        <f t="shared" si="41"/>
        <v>0</v>
      </c>
      <c r="AJ155" s="105">
        <f t="shared" si="42"/>
        <v>0</v>
      </c>
    </row>
    <row r="156" spans="1:36" outlineLevel="1" x14ac:dyDescent="0.25">
      <c r="A156" s="103" t="str">
        <f t="shared" si="37"/>
        <v>Bonney LakeCommercialFCP4YDOC5-1</v>
      </c>
      <c r="B156" s="103" t="s">
        <v>354</v>
      </c>
      <c r="C156" s="103" t="s">
        <v>355</v>
      </c>
      <c r="D156" s="127">
        <v>0</v>
      </c>
      <c r="E156" s="127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30">
        <f t="shared" si="38"/>
        <v>0</v>
      </c>
      <c r="S156" s="175"/>
      <c r="T156" s="105">
        <f t="shared" si="46"/>
        <v>0</v>
      </c>
      <c r="U156" s="105">
        <f t="shared" si="46"/>
        <v>0</v>
      </c>
      <c r="V156" s="105">
        <f t="shared" si="47"/>
        <v>0</v>
      </c>
      <c r="W156" s="105">
        <f t="shared" si="47"/>
        <v>0</v>
      </c>
      <c r="X156" s="105">
        <f t="shared" si="47"/>
        <v>0</v>
      </c>
      <c r="Y156" s="105">
        <f t="shared" si="47"/>
        <v>0</v>
      </c>
      <c r="Z156" s="105">
        <f t="shared" si="47"/>
        <v>0</v>
      </c>
      <c r="AA156" s="105">
        <f t="shared" si="47"/>
        <v>0</v>
      </c>
      <c r="AB156" s="105">
        <f t="shared" si="47"/>
        <v>0</v>
      </c>
      <c r="AC156" s="105">
        <f t="shared" si="47"/>
        <v>0</v>
      </c>
      <c r="AD156" s="105">
        <f t="shared" si="47"/>
        <v>0</v>
      </c>
      <c r="AE156" s="105">
        <f t="shared" si="47"/>
        <v>0</v>
      </c>
      <c r="AF156" s="132">
        <f t="shared" si="41"/>
        <v>0</v>
      </c>
      <c r="AJ156" s="105">
        <f t="shared" si="42"/>
        <v>0</v>
      </c>
    </row>
    <row r="157" spans="1:36" outlineLevel="1" x14ac:dyDescent="0.25">
      <c r="A157" s="103" t="str">
        <f t="shared" si="37"/>
        <v>Bonney LakeCommercialFCP6YD2W</v>
      </c>
      <c r="B157" s="103" t="s">
        <v>356</v>
      </c>
      <c r="C157" s="103" t="s">
        <v>357</v>
      </c>
      <c r="D157" s="127">
        <v>0</v>
      </c>
      <c r="E157" s="127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30">
        <f t="shared" si="38"/>
        <v>0</v>
      </c>
      <c r="S157" s="175"/>
      <c r="T157" s="105">
        <f t="shared" si="46"/>
        <v>0</v>
      </c>
      <c r="U157" s="105">
        <f t="shared" si="46"/>
        <v>0</v>
      </c>
      <c r="V157" s="105">
        <f t="shared" si="47"/>
        <v>0</v>
      </c>
      <c r="W157" s="105">
        <f t="shared" si="47"/>
        <v>0</v>
      </c>
      <c r="X157" s="105">
        <f t="shared" si="47"/>
        <v>0</v>
      </c>
      <c r="Y157" s="105">
        <f t="shared" si="47"/>
        <v>0</v>
      </c>
      <c r="Z157" s="105">
        <f t="shared" si="47"/>
        <v>0</v>
      </c>
      <c r="AA157" s="105">
        <f t="shared" si="47"/>
        <v>0</v>
      </c>
      <c r="AB157" s="105">
        <f t="shared" si="47"/>
        <v>0</v>
      </c>
      <c r="AC157" s="105">
        <f t="shared" si="47"/>
        <v>0</v>
      </c>
      <c r="AD157" s="105">
        <f t="shared" si="47"/>
        <v>0</v>
      </c>
      <c r="AE157" s="105">
        <f t="shared" si="47"/>
        <v>0</v>
      </c>
      <c r="AF157" s="132">
        <f t="shared" si="41"/>
        <v>0</v>
      </c>
      <c r="AJ157" s="105">
        <f t="shared" si="42"/>
        <v>0</v>
      </c>
    </row>
    <row r="158" spans="1:36" outlineLevel="1" x14ac:dyDescent="0.25">
      <c r="A158" s="103" t="str">
        <f t="shared" si="37"/>
        <v>Bonney LakeCommercialFCP6YD2W3-1</v>
      </c>
      <c r="B158" s="103" t="s">
        <v>358</v>
      </c>
      <c r="C158" s="103" t="s">
        <v>359</v>
      </c>
      <c r="D158" s="127">
        <v>0</v>
      </c>
      <c r="E158" s="127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30">
        <f t="shared" si="38"/>
        <v>0</v>
      </c>
      <c r="S158" s="175"/>
      <c r="T158" s="105">
        <f t="shared" si="46"/>
        <v>0</v>
      </c>
      <c r="U158" s="105">
        <f t="shared" si="46"/>
        <v>0</v>
      </c>
      <c r="V158" s="105">
        <f t="shared" si="47"/>
        <v>0</v>
      </c>
      <c r="W158" s="105">
        <f t="shared" si="47"/>
        <v>0</v>
      </c>
      <c r="X158" s="105">
        <f t="shared" si="47"/>
        <v>0</v>
      </c>
      <c r="Y158" s="105">
        <f t="shared" si="47"/>
        <v>0</v>
      </c>
      <c r="Z158" s="105">
        <f t="shared" si="47"/>
        <v>0</v>
      </c>
      <c r="AA158" s="105">
        <f t="shared" si="47"/>
        <v>0</v>
      </c>
      <c r="AB158" s="105">
        <f t="shared" si="47"/>
        <v>0</v>
      </c>
      <c r="AC158" s="105">
        <f t="shared" si="47"/>
        <v>0</v>
      </c>
      <c r="AD158" s="105">
        <f t="shared" si="47"/>
        <v>0</v>
      </c>
      <c r="AE158" s="105">
        <f t="shared" si="47"/>
        <v>0</v>
      </c>
      <c r="AF158" s="132">
        <f t="shared" si="41"/>
        <v>0</v>
      </c>
      <c r="AJ158" s="105">
        <f t="shared" si="42"/>
        <v>0</v>
      </c>
    </row>
    <row r="159" spans="1:36" outlineLevel="1" x14ac:dyDescent="0.25">
      <c r="A159" s="103" t="str">
        <f t="shared" si="37"/>
        <v>Bonney LakeCommercialFCP6YD2W4-1</v>
      </c>
      <c r="B159" s="103" t="s">
        <v>360</v>
      </c>
      <c r="C159" s="103" t="s">
        <v>361</v>
      </c>
      <c r="D159" s="127">
        <v>0</v>
      </c>
      <c r="E159" s="127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30">
        <f t="shared" si="38"/>
        <v>0</v>
      </c>
      <c r="S159" s="175"/>
      <c r="T159" s="105">
        <f t="shared" si="46"/>
        <v>0</v>
      </c>
      <c r="U159" s="105">
        <f t="shared" si="46"/>
        <v>0</v>
      </c>
      <c r="V159" s="105">
        <f t="shared" si="47"/>
        <v>0</v>
      </c>
      <c r="W159" s="105">
        <f t="shared" si="47"/>
        <v>0</v>
      </c>
      <c r="X159" s="105">
        <f t="shared" si="47"/>
        <v>0</v>
      </c>
      <c r="Y159" s="105">
        <f t="shared" si="47"/>
        <v>0</v>
      </c>
      <c r="Z159" s="105">
        <f t="shared" si="47"/>
        <v>0</v>
      </c>
      <c r="AA159" s="105">
        <f t="shared" si="47"/>
        <v>0</v>
      </c>
      <c r="AB159" s="105">
        <f t="shared" si="47"/>
        <v>0</v>
      </c>
      <c r="AC159" s="105">
        <f t="shared" si="47"/>
        <v>0</v>
      </c>
      <c r="AD159" s="105">
        <f t="shared" si="47"/>
        <v>0</v>
      </c>
      <c r="AE159" s="105">
        <f t="shared" si="47"/>
        <v>0</v>
      </c>
      <c r="AF159" s="132">
        <f t="shared" si="41"/>
        <v>0</v>
      </c>
      <c r="AJ159" s="105">
        <f t="shared" si="42"/>
        <v>0</v>
      </c>
    </row>
    <row r="160" spans="1:36" outlineLevel="1" x14ac:dyDescent="0.25">
      <c r="A160" s="103" t="str">
        <f t="shared" si="37"/>
        <v>Bonney LakeCommercialIMPCNC</v>
      </c>
      <c r="B160" s="103" t="s">
        <v>362</v>
      </c>
      <c r="C160" s="103" t="s">
        <v>363</v>
      </c>
      <c r="D160" s="127">
        <v>0</v>
      </c>
      <c r="E160" s="127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30">
        <f t="shared" si="38"/>
        <v>0</v>
      </c>
      <c r="S160" s="175"/>
      <c r="T160" s="105">
        <f t="shared" si="46"/>
        <v>0</v>
      </c>
      <c r="U160" s="105">
        <f t="shared" si="46"/>
        <v>0</v>
      </c>
      <c r="V160" s="105">
        <f t="shared" si="47"/>
        <v>0</v>
      </c>
      <c r="W160" s="105">
        <f t="shared" si="47"/>
        <v>0</v>
      </c>
      <c r="X160" s="105">
        <f t="shared" si="47"/>
        <v>0</v>
      </c>
      <c r="Y160" s="105">
        <f t="shared" si="47"/>
        <v>0</v>
      </c>
      <c r="Z160" s="105">
        <f t="shared" si="47"/>
        <v>0</v>
      </c>
      <c r="AA160" s="105">
        <f t="shared" si="47"/>
        <v>0</v>
      </c>
      <c r="AB160" s="105">
        <f t="shared" si="47"/>
        <v>0</v>
      </c>
      <c r="AC160" s="105">
        <f t="shared" si="47"/>
        <v>0</v>
      </c>
      <c r="AD160" s="105">
        <f t="shared" si="47"/>
        <v>0</v>
      </c>
      <c r="AE160" s="105">
        <f t="shared" si="47"/>
        <v>0</v>
      </c>
      <c r="AF160" s="132">
        <f t="shared" si="41"/>
        <v>0</v>
      </c>
    </row>
    <row r="161" spans="1:32" outlineLevel="1" x14ac:dyDescent="0.25">
      <c r="A161" s="103" t="str">
        <f t="shared" si="37"/>
        <v>Bonney LakeCommercialPACKC</v>
      </c>
      <c r="B161" s="103" t="s">
        <v>364</v>
      </c>
      <c r="C161" s="103" t="s">
        <v>365</v>
      </c>
      <c r="D161" s="127">
        <v>0</v>
      </c>
      <c r="E161" s="127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30">
        <f t="shared" si="38"/>
        <v>0</v>
      </c>
      <c r="S161" s="175"/>
      <c r="T161" s="105">
        <f t="shared" si="46"/>
        <v>0</v>
      </c>
      <c r="U161" s="105">
        <f t="shared" si="46"/>
        <v>0</v>
      </c>
      <c r="V161" s="105">
        <f t="shared" si="47"/>
        <v>0</v>
      </c>
      <c r="W161" s="105">
        <f t="shared" si="47"/>
        <v>0</v>
      </c>
      <c r="X161" s="105">
        <f t="shared" si="47"/>
        <v>0</v>
      </c>
      <c r="Y161" s="105">
        <f t="shared" si="47"/>
        <v>0</v>
      </c>
      <c r="Z161" s="105">
        <f t="shared" si="47"/>
        <v>0</v>
      </c>
      <c r="AA161" s="105">
        <f t="shared" si="47"/>
        <v>0</v>
      </c>
      <c r="AB161" s="105">
        <f t="shared" si="47"/>
        <v>0</v>
      </c>
      <c r="AC161" s="105">
        <f t="shared" si="47"/>
        <v>0</v>
      </c>
      <c r="AD161" s="105">
        <f t="shared" si="47"/>
        <v>0</v>
      </c>
      <c r="AE161" s="105">
        <f t="shared" si="47"/>
        <v>0</v>
      </c>
      <c r="AF161" s="132">
        <f t="shared" si="41"/>
        <v>0</v>
      </c>
    </row>
    <row r="162" spans="1:32" outlineLevel="1" x14ac:dyDescent="0.25">
      <c r="A162" s="103" t="str">
        <f t="shared" si="37"/>
        <v>Bonney LakeCommercialF1YDEX</v>
      </c>
      <c r="B162" s="103" t="s">
        <v>368</v>
      </c>
      <c r="C162" s="103" t="s">
        <v>369</v>
      </c>
      <c r="D162" s="127">
        <v>0</v>
      </c>
      <c r="E162" s="127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30">
        <f t="shared" ref="R162:R168" si="48">+SUM(F162:Q162)</f>
        <v>0</v>
      </c>
      <c r="S162" s="175"/>
      <c r="T162" s="105">
        <f t="shared" si="46"/>
        <v>0</v>
      </c>
      <c r="U162" s="105">
        <f t="shared" si="46"/>
        <v>0</v>
      </c>
      <c r="V162" s="105">
        <f t="shared" si="47"/>
        <v>0</v>
      </c>
      <c r="W162" s="105">
        <f t="shared" si="47"/>
        <v>0</v>
      </c>
      <c r="X162" s="105">
        <f t="shared" si="47"/>
        <v>0</v>
      </c>
      <c r="Y162" s="105">
        <f t="shared" si="47"/>
        <v>0</v>
      </c>
      <c r="Z162" s="105">
        <f t="shared" si="47"/>
        <v>0</v>
      </c>
      <c r="AA162" s="105">
        <f t="shared" si="47"/>
        <v>0</v>
      </c>
      <c r="AB162" s="105">
        <f t="shared" si="47"/>
        <v>0</v>
      </c>
      <c r="AC162" s="105">
        <f t="shared" si="47"/>
        <v>0</v>
      </c>
      <c r="AD162" s="105">
        <f t="shared" si="47"/>
        <v>0</v>
      </c>
      <c r="AE162" s="105">
        <f t="shared" si="47"/>
        <v>0</v>
      </c>
      <c r="AF162" s="132">
        <f t="shared" ref="AF162:AF167" si="49">+SUM(T162:AE162)/$AD$2</f>
        <v>0</v>
      </c>
    </row>
    <row r="163" spans="1:32" outlineLevel="1" x14ac:dyDescent="0.25">
      <c r="A163" s="103" t="str">
        <f t="shared" si="37"/>
        <v>Bonney LakeCommercialR1YDEX</v>
      </c>
      <c r="B163" s="103" t="s">
        <v>366</v>
      </c>
      <c r="C163" s="103" t="s">
        <v>367</v>
      </c>
      <c r="D163" s="127">
        <v>15.505000000000001</v>
      </c>
      <c r="E163" s="127">
        <v>17.55</v>
      </c>
      <c r="F163" s="129">
        <v>0</v>
      </c>
      <c r="G163" s="129">
        <v>33</v>
      </c>
      <c r="H163" s="129">
        <v>0</v>
      </c>
      <c r="I163" s="129">
        <v>35.1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33</v>
      </c>
      <c r="P163" s="129">
        <v>0</v>
      </c>
      <c r="Q163" s="129">
        <v>0</v>
      </c>
      <c r="R163" s="130">
        <f t="shared" si="48"/>
        <v>101.1</v>
      </c>
      <c r="S163" s="175"/>
      <c r="T163" s="105">
        <f t="shared" si="46"/>
        <v>0</v>
      </c>
      <c r="U163" s="105">
        <f t="shared" si="46"/>
        <v>2.1283456949371171</v>
      </c>
      <c r="V163" s="105">
        <f t="shared" si="47"/>
        <v>0</v>
      </c>
      <c r="W163" s="105">
        <f t="shared" si="47"/>
        <v>2</v>
      </c>
      <c r="X163" s="105">
        <f t="shared" si="47"/>
        <v>0</v>
      </c>
      <c r="Y163" s="105">
        <f t="shared" si="47"/>
        <v>0</v>
      </c>
      <c r="Z163" s="105">
        <f t="shared" si="47"/>
        <v>0</v>
      </c>
      <c r="AA163" s="105">
        <f t="shared" si="47"/>
        <v>0</v>
      </c>
      <c r="AB163" s="105">
        <f t="shared" si="47"/>
        <v>0</v>
      </c>
      <c r="AC163" s="105">
        <f t="shared" si="47"/>
        <v>1.8803418803418803</v>
      </c>
      <c r="AD163" s="105">
        <f t="shared" si="47"/>
        <v>0</v>
      </c>
      <c r="AE163" s="105">
        <f t="shared" si="47"/>
        <v>0</v>
      </c>
      <c r="AF163" s="132">
        <f t="shared" si="49"/>
        <v>0.50072396460658319</v>
      </c>
    </row>
    <row r="164" spans="1:32" outlineLevel="1" x14ac:dyDescent="0.25">
      <c r="A164" s="103" t="str">
        <f t="shared" si="37"/>
        <v>Bonney LakeCommercialR1.5YDEX</v>
      </c>
      <c r="B164" s="103" t="s">
        <v>370</v>
      </c>
      <c r="C164" s="103" t="s">
        <v>371</v>
      </c>
      <c r="D164" s="127">
        <v>20.504999999999999</v>
      </c>
      <c r="E164" s="127">
        <v>23.28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30">
        <f t="shared" si="48"/>
        <v>0</v>
      </c>
      <c r="S164" s="175"/>
      <c r="T164" s="105">
        <f t="shared" si="46"/>
        <v>0</v>
      </c>
      <c r="U164" s="105">
        <f t="shared" si="46"/>
        <v>0</v>
      </c>
      <c r="V164" s="105">
        <f t="shared" si="47"/>
        <v>0</v>
      </c>
      <c r="W164" s="105">
        <f t="shared" si="47"/>
        <v>0</v>
      </c>
      <c r="X164" s="105">
        <f t="shared" si="47"/>
        <v>0</v>
      </c>
      <c r="Y164" s="105">
        <f t="shared" si="47"/>
        <v>0</v>
      </c>
      <c r="Z164" s="105">
        <f t="shared" si="47"/>
        <v>0</v>
      </c>
      <c r="AA164" s="105">
        <f t="shared" si="47"/>
        <v>0</v>
      </c>
      <c r="AB164" s="105">
        <f t="shared" si="47"/>
        <v>0</v>
      </c>
      <c r="AC164" s="105">
        <f t="shared" si="47"/>
        <v>0</v>
      </c>
      <c r="AD164" s="105">
        <f t="shared" si="47"/>
        <v>0</v>
      </c>
      <c r="AE164" s="105">
        <f t="shared" si="47"/>
        <v>0</v>
      </c>
      <c r="AF164" s="132">
        <f t="shared" si="49"/>
        <v>0</v>
      </c>
    </row>
    <row r="165" spans="1:32" outlineLevel="1" x14ac:dyDescent="0.25">
      <c r="A165" s="103" t="str">
        <f t="shared" si="37"/>
        <v>Bonney LakeCommercialR2YDEX</v>
      </c>
      <c r="B165" s="103" t="s">
        <v>372</v>
      </c>
      <c r="C165" s="103" t="s">
        <v>373</v>
      </c>
      <c r="D165" s="127">
        <v>27.395</v>
      </c>
      <c r="E165" s="127">
        <v>31.055</v>
      </c>
      <c r="F165" s="129">
        <v>0</v>
      </c>
      <c r="G165" s="129">
        <v>58.36</v>
      </c>
      <c r="H165" s="129">
        <v>58.36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30">
        <f t="shared" si="48"/>
        <v>116.72</v>
      </c>
      <c r="S165" s="175"/>
      <c r="T165" s="105">
        <f t="shared" si="46"/>
        <v>0</v>
      </c>
      <c r="U165" s="105">
        <f t="shared" si="46"/>
        <v>2.1303157510494617</v>
      </c>
      <c r="V165" s="105">
        <f t="shared" si="47"/>
        <v>1.8792464981484462</v>
      </c>
      <c r="W165" s="105">
        <f t="shared" si="47"/>
        <v>0</v>
      </c>
      <c r="X165" s="105">
        <f t="shared" si="47"/>
        <v>0</v>
      </c>
      <c r="Y165" s="105">
        <f t="shared" si="47"/>
        <v>0</v>
      </c>
      <c r="Z165" s="105">
        <f t="shared" si="47"/>
        <v>0</v>
      </c>
      <c r="AA165" s="105">
        <f t="shared" si="47"/>
        <v>0</v>
      </c>
      <c r="AB165" s="105">
        <f t="shared" si="47"/>
        <v>0</v>
      </c>
      <c r="AC165" s="105">
        <f t="shared" si="47"/>
        <v>0</v>
      </c>
      <c r="AD165" s="105">
        <f t="shared" si="47"/>
        <v>0</v>
      </c>
      <c r="AE165" s="105">
        <f t="shared" si="47"/>
        <v>0</v>
      </c>
      <c r="AF165" s="132">
        <f t="shared" si="49"/>
        <v>0.33413018743315898</v>
      </c>
    </row>
    <row r="166" spans="1:32" outlineLevel="1" x14ac:dyDescent="0.25">
      <c r="A166" s="103" t="str">
        <f t="shared" si="37"/>
        <v>Bonney LakeCommercialF2YDEX</v>
      </c>
      <c r="B166" s="103" t="s">
        <v>374</v>
      </c>
      <c r="C166" s="103" t="s">
        <v>375</v>
      </c>
      <c r="D166" s="127">
        <v>27.395</v>
      </c>
      <c r="E166" s="127">
        <v>31.055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30">
        <f t="shared" si="48"/>
        <v>0</v>
      </c>
      <c r="S166" s="175"/>
      <c r="T166" s="105">
        <f t="shared" si="46"/>
        <v>0</v>
      </c>
      <c r="U166" s="105">
        <f t="shared" si="46"/>
        <v>0</v>
      </c>
      <c r="V166" s="105">
        <f t="shared" si="47"/>
        <v>0</v>
      </c>
      <c r="W166" s="105">
        <f t="shared" si="47"/>
        <v>0</v>
      </c>
      <c r="X166" s="105">
        <f t="shared" si="47"/>
        <v>0</v>
      </c>
      <c r="Y166" s="105">
        <f t="shared" si="47"/>
        <v>0</v>
      </c>
      <c r="Z166" s="105">
        <f t="shared" si="47"/>
        <v>0</v>
      </c>
      <c r="AA166" s="105">
        <f t="shared" si="47"/>
        <v>0</v>
      </c>
      <c r="AB166" s="105">
        <f t="shared" si="47"/>
        <v>0</v>
      </c>
      <c r="AC166" s="105">
        <f t="shared" si="47"/>
        <v>0</v>
      </c>
      <c r="AD166" s="105">
        <f t="shared" si="47"/>
        <v>0</v>
      </c>
      <c r="AE166" s="105">
        <f t="shared" si="47"/>
        <v>0</v>
      </c>
      <c r="AF166" s="132">
        <f t="shared" si="49"/>
        <v>0</v>
      </c>
    </row>
    <row r="167" spans="1:32" outlineLevel="1" x14ac:dyDescent="0.25">
      <c r="A167" s="103" t="str">
        <f t="shared" si="37"/>
        <v>Bonney LakeCommercialF4YDEX</v>
      </c>
      <c r="B167" s="103" t="s">
        <v>376</v>
      </c>
      <c r="C167" s="103" t="s">
        <v>377</v>
      </c>
      <c r="D167" s="127">
        <v>51.48</v>
      </c>
      <c r="E167" s="127">
        <v>58.39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109.71</v>
      </c>
      <c r="Q167" s="129">
        <v>0</v>
      </c>
      <c r="R167" s="130">
        <f t="shared" si="48"/>
        <v>109.71</v>
      </c>
      <c r="S167" s="175"/>
      <c r="T167" s="105">
        <f t="shared" si="46"/>
        <v>0</v>
      </c>
      <c r="U167" s="105">
        <f t="shared" si="46"/>
        <v>0</v>
      </c>
      <c r="V167" s="105">
        <f t="shared" si="47"/>
        <v>0</v>
      </c>
      <c r="W167" s="105">
        <f t="shared" si="47"/>
        <v>0</v>
      </c>
      <c r="X167" s="105">
        <f t="shared" si="47"/>
        <v>0</v>
      </c>
      <c r="Y167" s="105">
        <f t="shared" si="47"/>
        <v>0</v>
      </c>
      <c r="Z167" s="105">
        <f t="shared" si="47"/>
        <v>0</v>
      </c>
      <c r="AA167" s="105">
        <f t="shared" si="47"/>
        <v>0</v>
      </c>
      <c r="AB167" s="105">
        <f t="shared" si="47"/>
        <v>0</v>
      </c>
      <c r="AC167" s="105">
        <f t="shared" si="47"/>
        <v>0</v>
      </c>
      <c r="AD167" s="105">
        <f t="shared" si="47"/>
        <v>1.8789176228806301</v>
      </c>
      <c r="AE167" s="105">
        <f t="shared" si="47"/>
        <v>0</v>
      </c>
      <c r="AF167" s="132">
        <f t="shared" si="49"/>
        <v>0.15657646857338584</v>
      </c>
    </row>
    <row r="168" spans="1:32" outlineLevel="1" x14ac:dyDescent="0.25">
      <c r="A168" s="103" t="str">
        <f t="shared" si="37"/>
        <v>Bonney LakeCommercialF6YDEX</v>
      </c>
      <c r="B168" s="103" t="s">
        <v>336</v>
      </c>
      <c r="C168" s="103" t="s">
        <v>337</v>
      </c>
      <c r="D168" s="127">
        <v>73.465000000000003</v>
      </c>
      <c r="E168" s="127">
        <v>83.254999999999995</v>
      </c>
      <c r="F168" s="129">
        <v>0</v>
      </c>
      <c r="G168" s="129">
        <v>0</v>
      </c>
      <c r="H168" s="129">
        <v>0</v>
      </c>
      <c r="I168" s="129">
        <v>0</v>
      </c>
      <c r="J168" s="129">
        <v>166.51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30">
        <f t="shared" si="48"/>
        <v>166.51</v>
      </c>
      <c r="S168" s="17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5"/>
      <c r="AD168" s="105"/>
      <c r="AE168" s="105"/>
      <c r="AF168" s="132"/>
    </row>
    <row r="169" spans="1:32" outlineLevel="1" x14ac:dyDescent="0.25">
      <c r="A169" s="103" t="str">
        <f t="shared" si="37"/>
        <v>Bonney LakeCommercialADJCOM</v>
      </c>
      <c r="B169" s="103" t="s">
        <v>378</v>
      </c>
      <c r="C169" s="103" t="s">
        <v>379</v>
      </c>
      <c r="D169" s="127">
        <v>0</v>
      </c>
      <c r="E169" s="127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30">
        <f t="shared" si="38"/>
        <v>0</v>
      </c>
      <c r="S169" s="175"/>
      <c r="T169" s="105">
        <f t="shared" si="46"/>
        <v>0</v>
      </c>
      <c r="U169" s="105">
        <f t="shared" si="46"/>
        <v>0</v>
      </c>
      <c r="V169" s="105">
        <f t="shared" si="47"/>
        <v>0</v>
      </c>
      <c r="W169" s="105">
        <f t="shared" si="47"/>
        <v>0</v>
      </c>
      <c r="X169" s="105">
        <f t="shared" si="47"/>
        <v>0</v>
      </c>
      <c r="Y169" s="105">
        <f t="shared" si="47"/>
        <v>0</v>
      </c>
      <c r="Z169" s="105">
        <f t="shared" si="47"/>
        <v>0</v>
      </c>
      <c r="AA169" s="105">
        <f t="shared" si="47"/>
        <v>0</v>
      </c>
      <c r="AB169" s="105">
        <f t="shared" si="47"/>
        <v>0</v>
      </c>
      <c r="AC169" s="105">
        <f t="shared" si="47"/>
        <v>0</v>
      </c>
      <c r="AD169" s="105">
        <f t="shared" si="47"/>
        <v>0</v>
      </c>
      <c r="AE169" s="105">
        <f t="shared" si="47"/>
        <v>0</v>
      </c>
      <c r="AF169" s="105">
        <f t="shared" si="41"/>
        <v>0</v>
      </c>
    </row>
    <row r="170" spans="1:32" outlineLevel="1" x14ac:dyDescent="0.25">
      <c r="A170" s="103" t="str">
        <f t="shared" ref="A170:A183" si="50">+$A$4&amp;$A$105&amp;B170</f>
        <v>Bonney LakeCommercialCCONNECT</v>
      </c>
      <c r="B170" s="103" t="s">
        <v>380</v>
      </c>
      <c r="C170" s="103" t="s">
        <v>381</v>
      </c>
      <c r="D170" s="127">
        <v>0</v>
      </c>
      <c r="E170" s="127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30">
        <f t="shared" ref="R170:R182" si="51">+SUM(F170:Q170)</f>
        <v>0</v>
      </c>
      <c r="S170" s="175"/>
      <c r="T170" s="105">
        <f t="shared" si="46"/>
        <v>0</v>
      </c>
      <c r="U170" s="105">
        <f t="shared" si="46"/>
        <v>0</v>
      </c>
      <c r="V170" s="105">
        <f t="shared" si="47"/>
        <v>0</v>
      </c>
      <c r="W170" s="105">
        <f t="shared" si="47"/>
        <v>0</v>
      </c>
      <c r="X170" s="105">
        <f t="shared" si="47"/>
        <v>0</v>
      </c>
      <c r="Y170" s="105">
        <f t="shared" si="47"/>
        <v>0</v>
      </c>
      <c r="Z170" s="105">
        <f t="shared" si="47"/>
        <v>0</v>
      </c>
      <c r="AA170" s="105">
        <f t="shared" si="47"/>
        <v>0</v>
      </c>
      <c r="AB170" s="105">
        <f t="shared" si="47"/>
        <v>0</v>
      </c>
      <c r="AC170" s="105">
        <f t="shared" si="47"/>
        <v>0</v>
      </c>
      <c r="AD170" s="105">
        <f t="shared" si="47"/>
        <v>0</v>
      </c>
      <c r="AE170" s="105">
        <f t="shared" si="47"/>
        <v>0</v>
      </c>
      <c r="AF170" s="105">
        <f t="shared" ref="AF170:AF182" si="52">+SUM(T170:AE170)/$AD$2</f>
        <v>0</v>
      </c>
    </row>
    <row r="171" spans="1:32" outlineLevel="1" x14ac:dyDescent="0.25">
      <c r="A171" s="103" t="str">
        <f t="shared" si="50"/>
        <v>Bonney LakeCommercialCDEL</v>
      </c>
      <c r="B171" s="103" t="s">
        <v>382</v>
      </c>
      <c r="C171" s="103" t="s">
        <v>383</v>
      </c>
      <c r="D171" s="127">
        <v>0</v>
      </c>
      <c r="E171" s="127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30">
        <f t="shared" si="51"/>
        <v>0</v>
      </c>
      <c r="S171" s="175"/>
      <c r="T171" s="105">
        <f t="shared" si="46"/>
        <v>0</v>
      </c>
      <c r="U171" s="105">
        <f t="shared" si="46"/>
        <v>0</v>
      </c>
      <c r="V171" s="105">
        <f t="shared" si="47"/>
        <v>0</v>
      </c>
      <c r="W171" s="105">
        <f t="shared" si="47"/>
        <v>0</v>
      </c>
      <c r="X171" s="105">
        <f t="shared" si="47"/>
        <v>0</v>
      </c>
      <c r="Y171" s="105">
        <f t="shared" si="47"/>
        <v>0</v>
      </c>
      <c r="Z171" s="105">
        <f t="shared" si="47"/>
        <v>0</v>
      </c>
      <c r="AA171" s="105">
        <f t="shared" si="47"/>
        <v>0</v>
      </c>
      <c r="AB171" s="105">
        <f t="shared" si="47"/>
        <v>0</v>
      </c>
      <c r="AC171" s="105">
        <f t="shared" si="47"/>
        <v>0</v>
      </c>
      <c r="AD171" s="105">
        <f t="shared" si="47"/>
        <v>0</v>
      </c>
      <c r="AE171" s="105">
        <f t="shared" si="47"/>
        <v>0</v>
      </c>
      <c r="AF171" s="105">
        <f t="shared" si="52"/>
        <v>0</v>
      </c>
    </row>
    <row r="172" spans="1:32" outlineLevel="1" x14ac:dyDescent="0.25">
      <c r="A172" s="103" t="str">
        <f t="shared" si="50"/>
        <v>Bonney LakeCommercialCEX</v>
      </c>
      <c r="B172" s="103" t="s">
        <v>384</v>
      </c>
      <c r="C172" s="103" t="s">
        <v>385</v>
      </c>
      <c r="D172" s="127">
        <v>6.84</v>
      </c>
      <c r="E172" s="127">
        <v>7.71</v>
      </c>
      <c r="F172" s="129">
        <v>116.16</v>
      </c>
      <c r="G172" s="129">
        <v>123.42</v>
      </c>
      <c r="H172" s="129">
        <v>351.96</v>
      </c>
      <c r="I172" s="129">
        <v>38.549999999999997</v>
      </c>
      <c r="J172" s="129">
        <v>23.13</v>
      </c>
      <c r="K172" s="129">
        <v>131.07</v>
      </c>
      <c r="L172" s="129">
        <v>192.75</v>
      </c>
      <c r="M172" s="129">
        <v>69.39</v>
      </c>
      <c r="N172" s="129">
        <v>100.23</v>
      </c>
      <c r="O172" s="129">
        <v>166.98</v>
      </c>
      <c r="P172" s="129">
        <v>210.54</v>
      </c>
      <c r="Q172" s="129">
        <v>145.19999999999999</v>
      </c>
      <c r="R172" s="130">
        <f t="shared" si="51"/>
        <v>1669.38</v>
      </c>
      <c r="S172" s="175"/>
      <c r="T172" s="105">
        <f t="shared" si="46"/>
        <v>16.982456140350877</v>
      </c>
      <c r="U172" s="105">
        <f t="shared" si="46"/>
        <v>18.043859649122808</v>
      </c>
      <c r="V172" s="105">
        <f t="shared" si="47"/>
        <v>45.649805447470811</v>
      </c>
      <c r="W172" s="105">
        <f t="shared" si="47"/>
        <v>5</v>
      </c>
      <c r="X172" s="105">
        <f t="shared" si="47"/>
        <v>3</v>
      </c>
      <c r="Y172" s="105">
        <f t="shared" si="47"/>
        <v>17</v>
      </c>
      <c r="Z172" s="105">
        <f t="shared" si="47"/>
        <v>25</v>
      </c>
      <c r="AA172" s="105">
        <f t="shared" ref="AA172:AE173" si="53">+IFERROR(M172/$E172,0)</f>
        <v>9</v>
      </c>
      <c r="AB172" s="105">
        <f t="shared" si="53"/>
        <v>13</v>
      </c>
      <c r="AC172" s="105">
        <f t="shared" si="53"/>
        <v>21.65758754863813</v>
      </c>
      <c r="AD172" s="105">
        <f t="shared" si="53"/>
        <v>27.307392996108948</v>
      </c>
      <c r="AE172" s="105">
        <f t="shared" si="53"/>
        <v>18.832684824902721</v>
      </c>
      <c r="AF172" s="132">
        <f t="shared" si="52"/>
        <v>18.372815550549522</v>
      </c>
    </row>
    <row r="173" spans="1:32" outlineLevel="1" x14ac:dyDescent="0.25">
      <c r="A173" s="103" t="str">
        <f t="shared" si="50"/>
        <v>Bonney LakeCommercialCEXYD</v>
      </c>
      <c r="B173" s="103" t="s">
        <v>386</v>
      </c>
      <c r="C173" s="103" t="s">
        <v>387</v>
      </c>
      <c r="D173" s="127">
        <v>48.61</v>
      </c>
      <c r="E173" s="127">
        <v>54.57</v>
      </c>
      <c r="F173" s="129">
        <v>4066.92</v>
      </c>
      <c r="G173" s="129">
        <v>2882.88</v>
      </c>
      <c r="H173" s="129">
        <v>3929.07</v>
      </c>
      <c r="I173" s="129">
        <v>2974.0699999999997</v>
      </c>
      <c r="J173" s="129">
        <v>3383.34</v>
      </c>
      <c r="K173" s="129">
        <v>2892.21</v>
      </c>
      <c r="L173" s="129">
        <v>6330.12</v>
      </c>
      <c r="M173" s="129">
        <v>7312.38</v>
      </c>
      <c r="N173" s="129">
        <v>5075.01</v>
      </c>
      <c r="O173" s="129">
        <v>2779.92</v>
      </c>
      <c r="P173" s="129">
        <v>4015.44</v>
      </c>
      <c r="Q173" s="129">
        <v>4169.88</v>
      </c>
      <c r="R173" s="130">
        <f t="shared" si="51"/>
        <v>49811.24</v>
      </c>
      <c r="S173" s="175"/>
      <c r="T173" s="105">
        <f t="shared" si="46"/>
        <v>83.664266611808273</v>
      </c>
      <c r="U173" s="105">
        <f t="shared" si="46"/>
        <v>59.306315572927382</v>
      </c>
      <c r="V173" s="105">
        <f t="shared" ref="V173:Z173" si="54">+IFERROR(H173/$E173,0)</f>
        <v>72.000549752611334</v>
      </c>
      <c r="W173" s="105">
        <f t="shared" si="54"/>
        <v>54.500091625435218</v>
      </c>
      <c r="X173" s="105">
        <f t="shared" si="54"/>
        <v>62</v>
      </c>
      <c r="Y173" s="105">
        <f t="shared" si="54"/>
        <v>53</v>
      </c>
      <c r="Z173" s="105">
        <f t="shared" si="54"/>
        <v>116</v>
      </c>
      <c r="AA173" s="105">
        <f t="shared" si="53"/>
        <v>134</v>
      </c>
      <c r="AB173" s="105">
        <f t="shared" si="53"/>
        <v>93</v>
      </c>
      <c r="AC173" s="105">
        <f t="shared" si="53"/>
        <v>50.942275975810887</v>
      </c>
      <c r="AD173" s="105">
        <f t="shared" si="53"/>
        <v>73.583287520615727</v>
      </c>
      <c r="AE173" s="105">
        <f t="shared" si="53"/>
        <v>76.413413963716323</v>
      </c>
      <c r="AF173" s="132">
        <f t="shared" si="52"/>
        <v>77.367516751910429</v>
      </c>
    </row>
    <row r="174" spans="1:32" outlineLevel="1" x14ac:dyDescent="0.25">
      <c r="A174" s="103" t="str">
        <f t="shared" si="50"/>
        <v>Bonney LakeCommercialCLOCK</v>
      </c>
      <c r="B174" s="103" t="s">
        <v>388</v>
      </c>
      <c r="C174" s="103" t="s">
        <v>389</v>
      </c>
      <c r="D174" s="127">
        <v>10.3</v>
      </c>
      <c r="E174" s="127">
        <v>5.7</v>
      </c>
      <c r="F174" s="129">
        <v>213.7</v>
      </c>
      <c r="G174" s="129">
        <v>216.4</v>
      </c>
      <c r="H174" s="129">
        <v>228.58</v>
      </c>
      <c r="I174" s="129">
        <v>239.4</v>
      </c>
      <c r="J174" s="129">
        <v>279.3</v>
      </c>
      <c r="K174" s="129">
        <v>210.9</v>
      </c>
      <c r="L174" s="129">
        <v>279.3</v>
      </c>
      <c r="M174" s="129">
        <v>295.52999999999997</v>
      </c>
      <c r="N174" s="129">
        <v>303.79000000000002</v>
      </c>
      <c r="O174" s="129">
        <v>205.58</v>
      </c>
      <c r="P174" s="129">
        <v>208.29</v>
      </c>
      <c r="Q174" s="129">
        <v>210.99</v>
      </c>
      <c r="R174" s="130">
        <f t="shared" si="51"/>
        <v>2891.76</v>
      </c>
      <c r="S174" s="17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  <c r="AE174" s="105"/>
      <c r="AF174" s="105"/>
    </row>
    <row r="175" spans="1:32" outlineLevel="1" x14ac:dyDescent="0.25">
      <c r="A175" s="103" t="str">
        <f t="shared" si="50"/>
        <v>Bonney LakeCommercialCROLL</v>
      </c>
      <c r="B175" s="103" t="s">
        <v>390</v>
      </c>
      <c r="C175" s="103" t="s">
        <v>391</v>
      </c>
      <c r="D175" s="127">
        <v>0</v>
      </c>
      <c r="E175" s="127">
        <v>22.5</v>
      </c>
      <c r="F175" s="129">
        <v>0</v>
      </c>
      <c r="G175" s="129">
        <v>0</v>
      </c>
      <c r="H175" s="129">
        <v>90</v>
      </c>
      <c r="I175" s="129">
        <v>67.5</v>
      </c>
      <c r="J175" s="129">
        <v>67.5</v>
      </c>
      <c r="K175" s="129">
        <v>67.5</v>
      </c>
      <c r="L175" s="129">
        <v>67.5</v>
      </c>
      <c r="M175" s="129">
        <v>67.5</v>
      </c>
      <c r="N175" s="129">
        <v>67.5</v>
      </c>
      <c r="O175" s="129">
        <v>0</v>
      </c>
      <c r="P175" s="129">
        <v>0</v>
      </c>
      <c r="Q175" s="129">
        <v>0</v>
      </c>
      <c r="R175" s="130">
        <f t="shared" si="51"/>
        <v>495</v>
      </c>
      <c r="S175" s="175"/>
      <c r="T175" s="105">
        <f t="shared" si="46"/>
        <v>0</v>
      </c>
      <c r="U175" s="105">
        <f t="shared" si="46"/>
        <v>0</v>
      </c>
      <c r="V175" s="105">
        <f t="shared" ref="V175:AE183" si="55">+IFERROR(H175/$E175,0)</f>
        <v>4</v>
      </c>
      <c r="W175" s="105">
        <f t="shared" si="55"/>
        <v>3</v>
      </c>
      <c r="X175" s="105">
        <f t="shared" si="55"/>
        <v>3</v>
      </c>
      <c r="Y175" s="105">
        <f t="shared" si="55"/>
        <v>3</v>
      </c>
      <c r="Z175" s="105">
        <f t="shared" si="55"/>
        <v>3</v>
      </c>
      <c r="AA175" s="105">
        <f t="shared" si="55"/>
        <v>3</v>
      </c>
      <c r="AB175" s="105">
        <f t="shared" si="55"/>
        <v>3</v>
      </c>
      <c r="AC175" s="105">
        <f t="shared" si="55"/>
        <v>0</v>
      </c>
      <c r="AD175" s="105">
        <f t="shared" si="55"/>
        <v>0</v>
      </c>
      <c r="AE175" s="105">
        <f t="shared" si="55"/>
        <v>0</v>
      </c>
      <c r="AF175" s="105">
        <f t="shared" si="52"/>
        <v>1.8333333333333333</v>
      </c>
    </row>
    <row r="176" spans="1:32" outlineLevel="1" x14ac:dyDescent="0.25">
      <c r="A176" s="103" t="str">
        <f t="shared" si="50"/>
        <v>Bonney LakeCommercialCTDEL</v>
      </c>
      <c r="B176" s="103" t="s">
        <v>392</v>
      </c>
      <c r="C176" s="103" t="s">
        <v>393</v>
      </c>
      <c r="D176" s="127">
        <v>0</v>
      </c>
      <c r="E176" s="127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30">
        <f t="shared" si="51"/>
        <v>0</v>
      </c>
      <c r="S176" s="175"/>
      <c r="T176" s="105">
        <f t="shared" si="46"/>
        <v>0</v>
      </c>
      <c r="U176" s="105">
        <f t="shared" si="46"/>
        <v>0</v>
      </c>
      <c r="V176" s="105">
        <f t="shared" si="55"/>
        <v>0</v>
      </c>
      <c r="W176" s="105">
        <f t="shared" si="55"/>
        <v>0</v>
      </c>
      <c r="X176" s="105">
        <f t="shared" si="55"/>
        <v>0</v>
      </c>
      <c r="Y176" s="105">
        <f t="shared" si="55"/>
        <v>0</v>
      </c>
      <c r="Z176" s="105">
        <f t="shared" si="55"/>
        <v>0</v>
      </c>
      <c r="AA176" s="105">
        <f t="shared" si="55"/>
        <v>0</v>
      </c>
      <c r="AB176" s="105">
        <f t="shared" si="55"/>
        <v>0</v>
      </c>
      <c r="AC176" s="105">
        <f t="shared" si="55"/>
        <v>0</v>
      </c>
      <c r="AD176" s="105">
        <f t="shared" si="55"/>
        <v>0</v>
      </c>
      <c r="AE176" s="105">
        <f t="shared" si="55"/>
        <v>0</v>
      </c>
      <c r="AF176" s="105">
        <f t="shared" si="52"/>
        <v>0</v>
      </c>
    </row>
    <row r="177" spans="1:36" outlineLevel="1" x14ac:dyDescent="0.25">
      <c r="A177" s="103" t="str">
        <f t="shared" si="50"/>
        <v>Bonney LakeCommercialCTRIP</v>
      </c>
      <c r="B177" s="103" t="s">
        <v>394</v>
      </c>
      <c r="C177" s="103" t="s">
        <v>395</v>
      </c>
      <c r="D177" s="127">
        <v>21.31</v>
      </c>
      <c r="E177" s="127">
        <v>23.58</v>
      </c>
      <c r="F177" s="129">
        <v>0</v>
      </c>
      <c r="G177" s="129">
        <v>89.52</v>
      </c>
      <c r="H177" s="129">
        <v>0</v>
      </c>
      <c r="I177" s="129">
        <v>47.16</v>
      </c>
      <c r="J177" s="129">
        <v>0</v>
      </c>
      <c r="K177" s="129">
        <v>47.16</v>
      </c>
      <c r="L177" s="129">
        <v>23.58</v>
      </c>
      <c r="M177" s="129">
        <v>23.58</v>
      </c>
      <c r="N177" s="129">
        <v>0</v>
      </c>
      <c r="O177" s="129">
        <v>0</v>
      </c>
      <c r="P177" s="129">
        <v>44.76</v>
      </c>
      <c r="Q177" s="129">
        <v>44.76</v>
      </c>
      <c r="R177" s="130">
        <f t="shared" si="51"/>
        <v>320.52</v>
      </c>
      <c r="S177" s="17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  <c r="AE177" s="105"/>
      <c r="AF177" s="105"/>
    </row>
    <row r="178" spans="1:36" outlineLevel="1" x14ac:dyDescent="0.25">
      <c r="A178" s="103" t="str">
        <f t="shared" si="50"/>
        <v>Bonney LakeCommercialCUNLOCK</v>
      </c>
      <c r="B178" s="103" t="s">
        <v>396</v>
      </c>
      <c r="C178" s="103" t="s">
        <v>397</v>
      </c>
      <c r="D178" s="127">
        <v>0</v>
      </c>
      <c r="E178" s="127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30">
        <f t="shared" si="51"/>
        <v>0</v>
      </c>
      <c r="S178" s="175"/>
      <c r="T178" s="105">
        <f t="shared" si="46"/>
        <v>0</v>
      </c>
      <c r="U178" s="105">
        <f t="shared" si="46"/>
        <v>0</v>
      </c>
      <c r="V178" s="105">
        <f t="shared" si="55"/>
        <v>0</v>
      </c>
      <c r="W178" s="105">
        <f t="shared" si="55"/>
        <v>0</v>
      </c>
      <c r="X178" s="105">
        <f t="shared" si="55"/>
        <v>0</v>
      </c>
      <c r="Y178" s="105">
        <f t="shared" si="55"/>
        <v>0</v>
      </c>
      <c r="Z178" s="105">
        <f t="shared" si="55"/>
        <v>0</v>
      </c>
      <c r="AA178" s="105">
        <f t="shared" si="55"/>
        <v>0</v>
      </c>
      <c r="AB178" s="105">
        <f t="shared" si="55"/>
        <v>0</v>
      </c>
      <c r="AC178" s="105">
        <f t="shared" si="55"/>
        <v>0</v>
      </c>
      <c r="AD178" s="105">
        <f t="shared" si="55"/>
        <v>0</v>
      </c>
      <c r="AE178" s="105">
        <f t="shared" si="55"/>
        <v>0</v>
      </c>
      <c r="AF178" s="105">
        <f t="shared" si="52"/>
        <v>0</v>
      </c>
    </row>
    <row r="179" spans="1:36" outlineLevel="1" x14ac:dyDescent="0.25">
      <c r="A179" s="103" t="str">
        <f t="shared" si="50"/>
        <v>Bonney LakeCommercialDRIVEDWAY-COMM</v>
      </c>
      <c r="B179" s="103" t="s">
        <v>398</v>
      </c>
      <c r="C179" s="103" t="s">
        <v>399</v>
      </c>
      <c r="D179" s="127">
        <v>0</v>
      </c>
      <c r="E179" s="127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30">
        <f t="shared" si="51"/>
        <v>0</v>
      </c>
      <c r="S179" s="175"/>
      <c r="T179" s="105">
        <f t="shared" si="46"/>
        <v>0</v>
      </c>
      <c r="U179" s="105">
        <f t="shared" si="46"/>
        <v>0</v>
      </c>
      <c r="V179" s="105">
        <f t="shared" si="55"/>
        <v>0</v>
      </c>
      <c r="W179" s="105">
        <f t="shared" si="55"/>
        <v>0</v>
      </c>
      <c r="X179" s="105">
        <f t="shared" si="55"/>
        <v>0</v>
      </c>
      <c r="Y179" s="105">
        <f t="shared" si="55"/>
        <v>0</v>
      </c>
      <c r="Z179" s="105">
        <f t="shared" si="55"/>
        <v>0</v>
      </c>
      <c r="AA179" s="105">
        <f t="shared" si="55"/>
        <v>0</v>
      </c>
      <c r="AB179" s="105">
        <f t="shared" si="55"/>
        <v>0</v>
      </c>
      <c r="AC179" s="105">
        <f t="shared" si="55"/>
        <v>0</v>
      </c>
      <c r="AD179" s="105">
        <f t="shared" si="55"/>
        <v>0</v>
      </c>
      <c r="AE179" s="105">
        <f t="shared" si="55"/>
        <v>0</v>
      </c>
      <c r="AF179" s="105">
        <f t="shared" si="52"/>
        <v>0</v>
      </c>
    </row>
    <row r="180" spans="1:36" outlineLevel="1" x14ac:dyDescent="0.25">
      <c r="A180" s="103" t="str">
        <f t="shared" si="50"/>
        <v>Bonney LakeCommercialDRIVEPVT-COMM</v>
      </c>
      <c r="B180" s="103" t="s">
        <v>400</v>
      </c>
      <c r="C180" s="103" t="s">
        <v>401</v>
      </c>
      <c r="D180" s="127">
        <v>0</v>
      </c>
      <c r="E180" s="127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30">
        <f t="shared" si="51"/>
        <v>0</v>
      </c>
      <c r="S180" s="175"/>
      <c r="T180" s="105">
        <f t="shared" si="46"/>
        <v>0</v>
      </c>
      <c r="U180" s="105">
        <f t="shared" si="46"/>
        <v>0</v>
      </c>
      <c r="V180" s="105">
        <f t="shared" si="55"/>
        <v>0</v>
      </c>
      <c r="W180" s="105">
        <f t="shared" si="55"/>
        <v>0</v>
      </c>
      <c r="X180" s="105">
        <f t="shared" si="55"/>
        <v>0</v>
      </c>
      <c r="Y180" s="105">
        <f t="shared" si="55"/>
        <v>0</v>
      </c>
      <c r="Z180" s="105">
        <f t="shared" si="55"/>
        <v>0</v>
      </c>
      <c r="AA180" s="105">
        <f t="shared" si="55"/>
        <v>0</v>
      </c>
      <c r="AB180" s="105">
        <f t="shared" si="55"/>
        <v>0</v>
      </c>
      <c r="AC180" s="105">
        <f t="shared" si="55"/>
        <v>0</v>
      </c>
      <c r="AD180" s="105">
        <f t="shared" si="55"/>
        <v>0</v>
      </c>
      <c r="AE180" s="105">
        <f t="shared" si="55"/>
        <v>0</v>
      </c>
      <c r="AF180" s="105">
        <f t="shared" si="52"/>
        <v>0</v>
      </c>
    </row>
    <row r="181" spans="1:36" outlineLevel="1" x14ac:dyDescent="0.25">
      <c r="A181" s="103" t="str">
        <f t="shared" si="50"/>
        <v>Bonney LakeCommercialDRVNC</v>
      </c>
      <c r="B181" s="103" t="s">
        <v>402</v>
      </c>
      <c r="C181" s="103" t="s">
        <v>403</v>
      </c>
      <c r="D181" s="127">
        <v>0</v>
      </c>
      <c r="E181" s="127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30">
        <f t="shared" si="51"/>
        <v>0</v>
      </c>
      <c r="S181" s="175"/>
      <c r="T181" s="105">
        <f t="shared" si="46"/>
        <v>0</v>
      </c>
      <c r="U181" s="105">
        <f t="shared" si="46"/>
        <v>0</v>
      </c>
      <c r="V181" s="105">
        <f t="shared" si="55"/>
        <v>0</v>
      </c>
      <c r="W181" s="105">
        <f t="shared" si="55"/>
        <v>0</v>
      </c>
      <c r="X181" s="105">
        <f t="shared" si="55"/>
        <v>0</v>
      </c>
      <c r="Y181" s="105">
        <f t="shared" si="55"/>
        <v>0</v>
      </c>
      <c r="Z181" s="105">
        <f t="shared" si="55"/>
        <v>0</v>
      </c>
      <c r="AA181" s="105">
        <f t="shared" si="55"/>
        <v>0</v>
      </c>
      <c r="AB181" s="105">
        <f t="shared" si="55"/>
        <v>0</v>
      </c>
      <c r="AC181" s="105">
        <f t="shared" si="55"/>
        <v>0</v>
      </c>
      <c r="AD181" s="105">
        <f t="shared" si="55"/>
        <v>0</v>
      </c>
      <c r="AE181" s="105">
        <f t="shared" si="55"/>
        <v>0</v>
      </c>
      <c r="AF181" s="105">
        <f t="shared" si="52"/>
        <v>0</v>
      </c>
    </row>
    <row r="182" spans="1:36" outlineLevel="1" x14ac:dyDescent="0.25">
      <c r="A182" s="103" t="str">
        <f t="shared" si="50"/>
        <v>Bonney LakeCommercialTIMEC</v>
      </c>
      <c r="B182" s="103" t="s">
        <v>404</v>
      </c>
      <c r="C182" s="103" t="s">
        <v>405</v>
      </c>
      <c r="D182" s="127">
        <v>130.16</v>
      </c>
      <c r="E182" s="127">
        <v>143.97999999999999</v>
      </c>
      <c r="F182" s="129"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36</v>
      </c>
      <c r="L182" s="129">
        <v>36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30">
        <f t="shared" si="51"/>
        <v>72</v>
      </c>
      <c r="S182" s="175"/>
      <c r="T182" s="105">
        <f t="shared" si="46"/>
        <v>0</v>
      </c>
      <c r="U182" s="105">
        <f t="shared" si="46"/>
        <v>0</v>
      </c>
      <c r="V182" s="105">
        <f t="shared" si="55"/>
        <v>0</v>
      </c>
      <c r="W182" s="105">
        <f t="shared" si="55"/>
        <v>0</v>
      </c>
      <c r="X182" s="105">
        <f t="shared" si="55"/>
        <v>0</v>
      </c>
      <c r="Y182" s="105">
        <f t="shared" si="55"/>
        <v>0.25003472704542301</v>
      </c>
      <c r="Z182" s="105">
        <f t="shared" si="55"/>
        <v>0.25003472704542301</v>
      </c>
      <c r="AA182" s="105">
        <f t="shared" si="55"/>
        <v>0</v>
      </c>
      <c r="AB182" s="105">
        <f t="shared" si="55"/>
        <v>0</v>
      </c>
      <c r="AC182" s="105">
        <f t="shared" si="55"/>
        <v>0</v>
      </c>
      <c r="AD182" s="105">
        <f t="shared" si="55"/>
        <v>0</v>
      </c>
      <c r="AE182" s="105">
        <f t="shared" si="55"/>
        <v>0</v>
      </c>
      <c r="AF182" s="105">
        <f t="shared" si="52"/>
        <v>4.1672454507570504E-2</v>
      </c>
    </row>
    <row r="183" spans="1:36" outlineLevel="1" x14ac:dyDescent="0.25">
      <c r="A183" s="103" t="str">
        <f t="shared" si="50"/>
        <v>Bonney LakeCommercialRESTART FEE-COM</v>
      </c>
      <c r="B183" s="103" t="s">
        <v>413</v>
      </c>
      <c r="C183" s="103" t="s">
        <v>195</v>
      </c>
      <c r="D183" s="127">
        <v>26.31</v>
      </c>
      <c r="E183" s="127">
        <v>25</v>
      </c>
      <c r="F183" s="129">
        <v>50</v>
      </c>
      <c r="G183" s="129">
        <v>25</v>
      </c>
      <c r="H183" s="129">
        <v>50</v>
      </c>
      <c r="I183" s="129">
        <v>0</v>
      </c>
      <c r="J183" s="129">
        <v>0</v>
      </c>
      <c r="K183" s="129">
        <v>25</v>
      </c>
      <c r="L183" s="129">
        <v>25</v>
      </c>
      <c r="M183" s="129">
        <v>25</v>
      </c>
      <c r="N183" s="129">
        <v>25</v>
      </c>
      <c r="O183" s="129">
        <v>25</v>
      </c>
      <c r="P183" s="129">
        <v>25</v>
      </c>
      <c r="Q183" s="129">
        <v>25</v>
      </c>
      <c r="R183" s="130">
        <f t="shared" ref="R183" si="56">+SUM(F183:Q183)</f>
        <v>300</v>
      </c>
      <c r="S183" s="175"/>
      <c r="T183" s="105">
        <f t="shared" si="46"/>
        <v>1.9004180919802358</v>
      </c>
      <c r="U183" s="105">
        <f t="shared" si="46"/>
        <v>0.95020904599011791</v>
      </c>
      <c r="V183" s="105">
        <f t="shared" si="55"/>
        <v>2</v>
      </c>
      <c r="W183" s="105">
        <f t="shared" si="55"/>
        <v>0</v>
      </c>
      <c r="X183" s="105">
        <f t="shared" si="55"/>
        <v>0</v>
      </c>
      <c r="Y183" s="105">
        <f t="shared" si="55"/>
        <v>1</v>
      </c>
      <c r="Z183" s="105">
        <f t="shared" si="55"/>
        <v>1</v>
      </c>
      <c r="AA183" s="105">
        <f t="shared" si="55"/>
        <v>1</v>
      </c>
      <c r="AB183" s="105">
        <f t="shared" si="55"/>
        <v>1</v>
      </c>
      <c r="AC183" s="105">
        <f t="shared" si="55"/>
        <v>1</v>
      </c>
      <c r="AD183" s="105">
        <f t="shared" si="55"/>
        <v>1</v>
      </c>
      <c r="AE183" s="105">
        <f t="shared" si="55"/>
        <v>1</v>
      </c>
      <c r="AF183" s="105">
        <f t="shared" ref="AF183" si="57">+SUM(T183:AE183)/$AD$2</f>
        <v>0.98755226149752939</v>
      </c>
    </row>
    <row r="184" spans="1:36" outlineLevel="1" x14ac:dyDescent="0.25">
      <c r="B184" s="147"/>
      <c r="D184" s="127"/>
      <c r="E184" s="127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30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</row>
    <row r="185" spans="1:36" outlineLevel="1" x14ac:dyDescent="0.25">
      <c r="C185" s="135" t="s">
        <v>414</v>
      </c>
      <c r="D185" s="127"/>
      <c r="E185" s="127"/>
      <c r="F185" s="136">
        <f t="shared" ref="F185:R185" si="58">SUM(F106:F184)</f>
        <v>109220.78</v>
      </c>
      <c r="G185" s="136">
        <f t="shared" si="58"/>
        <v>107803.21999999999</v>
      </c>
      <c r="H185" s="136">
        <f t="shared" si="58"/>
        <v>117032.07000000002</v>
      </c>
      <c r="I185" s="136">
        <f t="shared" si="58"/>
        <v>115143.11000000002</v>
      </c>
      <c r="J185" s="136">
        <f t="shared" si="58"/>
        <v>116409.1</v>
      </c>
      <c r="K185" s="136">
        <f t="shared" si="58"/>
        <v>116176.54000000002</v>
      </c>
      <c r="L185" s="136">
        <f t="shared" si="58"/>
        <v>121110.57</v>
      </c>
      <c r="M185" s="136">
        <f t="shared" si="58"/>
        <v>122459.09000000001</v>
      </c>
      <c r="N185" s="136">
        <f t="shared" si="58"/>
        <v>119794.46999999999</v>
      </c>
      <c r="O185" s="136">
        <f t="shared" si="58"/>
        <v>106589.70999999999</v>
      </c>
      <c r="P185" s="136">
        <f t="shared" si="58"/>
        <v>109098.71999999999</v>
      </c>
      <c r="Q185" s="136">
        <f t="shared" si="58"/>
        <v>108597.48</v>
      </c>
      <c r="R185" s="136">
        <f t="shared" si="58"/>
        <v>1369434.8599999999</v>
      </c>
      <c r="S185" s="137"/>
      <c r="T185" s="137">
        <f>+SUM(T106:T159)</f>
        <v>203.4892352463408</v>
      </c>
      <c r="U185" s="137">
        <f t="shared" ref="U185:AE185" si="59">+SUM(U106:U159)</f>
        <v>201.01519314437931</v>
      </c>
      <c r="V185" s="137">
        <f t="shared" si="59"/>
        <v>215.17363303189074</v>
      </c>
      <c r="W185" s="137">
        <f t="shared" si="59"/>
        <v>211.58849275619536</v>
      </c>
      <c r="X185" s="137">
        <f t="shared" si="59"/>
        <v>213.34997077732319</v>
      </c>
      <c r="Y185" s="137">
        <f t="shared" si="59"/>
        <v>215.25</v>
      </c>
      <c r="Z185" s="137">
        <f t="shared" si="59"/>
        <v>221.75005766638549</v>
      </c>
      <c r="AA185" s="137">
        <f t="shared" si="59"/>
        <v>223.7500078455125</v>
      </c>
      <c r="AB185" s="137">
        <f t="shared" si="59"/>
        <v>219.31668593274972</v>
      </c>
      <c r="AC185" s="137">
        <f t="shared" si="59"/>
        <v>196.93059512365983</v>
      </c>
      <c r="AD185" s="137">
        <f t="shared" si="59"/>
        <v>199.07000756864988</v>
      </c>
      <c r="AE185" s="137">
        <f t="shared" si="59"/>
        <v>198.24860454497448</v>
      </c>
      <c r="AF185" s="137">
        <f>+SUM(AF106:AF159)</f>
        <v>209.9110403031718</v>
      </c>
      <c r="AJ185" s="137">
        <f>+SUM(AJ106:AJ159)</f>
        <v>209.9110403031718</v>
      </c>
    </row>
    <row r="186" spans="1:36" outlineLevel="1" x14ac:dyDescent="0.25">
      <c r="C186" s="135"/>
      <c r="D186" s="127"/>
      <c r="E186" s="127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30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32">
        <f>SUM(AF104:AF168,AF172:AF173)*12</f>
        <v>3679.713638714938</v>
      </c>
    </row>
    <row r="187" spans="1:36" outlineLevel="1" x14ac:dyDescent="0.25">
      <c r="B187" s="7" t="s">
        <v>416</v>
      </c>
      <c r="D187" s="127"/>
      <c r="E187" s="127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30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</row>
    <row r="188" spans="1:36" outlineLevel="2" x14ac:dyDescent="0.25">
      <c r="A188" s="103" t="str">
        <f t="shared" ref="A188:A221" si="60">+$A$4&amp;$A$105&amp;B188</f>
        <v>Bonney LakeCommercial1.5YDCOM1W</v>
      </c>
      <c r="B188" s="103" t="s">
        <v>417</v>
      </c>
      <c r="C188" s="103" t="s">
        <v>418</v>
      </c>
      <c r="D188" s="127">
        <v>0</v>
      </c>
      <c r="E188" s="127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30">
        <f t="shared" ref="R188:R220" si="61">+SUM(F188:Q188)</f>
        <v>0</v>
      </c>
      <c r="S188" s="175"/>
      <c r="T188" s="105">
        <f t="shared" ref="T188:U203" si="62">+IFERROR(F188/$D188,0)</f>
        <v>0</v>
      </c>
      <c r="U188" s="105">
        <f t="shared" si="62"/>
        <v>0</v>
      </c>
      <c r="V188" s="105">
        <f>+IFERROR(H188/$E188,0)</f>
        <v>0</v>
      </c>
      <c r="W188" s="105">
        <f t="shared" ref="W188:AE203" si="63">+IFERROR(I188/$E188,0)</f>
        <v>0</v>
      </c>
      <c r="X188" s="105">
        <f t="shared" si="63"/>
        <v>0</v>
      </c>
      <c r="Y188" s="105">
        <f t="shared" si="63"/>
        <v>0</v>
      </c>
      <c r="Z188" s="105">
        <f t="shared" si="63"/>
        <v>0</v>
      </c>
      <c r="AA188" s="105">
        <f t="shared" si="63"/>
        <v>0</v>
      </c>
      <c r="AB188" s="105">
        <f t="shared" si="63"/>
        <v>0</v>
      </c>
      <c r="AC188" s="105">
        <f t="shared" si="63"/>
        <v>0</v>
      </c>
      <c r="AD188" s="105">
        <f t="shared" si="63"/>
        <v>0</v>
      </c>
      <c r="AE188" s="105">
        <f t="shared" si="63"/>
        <v>0</v>
      </c>
      <c r="AF188" s="105">
        <f t="shared" ref="AF188:AF221" si="64">+SUM(T188:AE188)/$AD$2</f>
        <v>0</v>
      </c>
    </row>
    <row r="189" spans="1:36" outlineLevel="2" x14ac:dyDescent="0.25">
      <c r="A189" s="103" t="str">
        <f t="shared" si="60"/>
        <v>Bonney LakeCommercial1.5YDFOOD1W</v>
      </c>
      <c r="B189" s="103" t="s">
        <v>419</v>
      </c>
      <c r="C189" s="103" t="s">
        <v>420</v>
      </c>
      <c r="D189" s="127">
        <v>0</v>
      </c>
      <c r="E189" s="127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30">
        <f t="shared" si="61"/>
        <v>0</v>
      </c>
      <c r="S189" s="175"/>
      <c r="T189" s="105">
        <f t="shared" si="62"/>
        <v>0</v>
      </c>
      <c r="U189" s="105">
        <f t="shared" si="62"/>
        <v>0</v>
      </c>
      <c r="V189" s="105">
        <f t="shared" ref="V189:AE220" si="65">+IFERROR(H189/$E189,0)</f>
        <v>0</v>
      </c>
      <c r="W189" s="105">
        <f t="shared" si="63"/>
        <v>0</v>
      </c>
      <c r="X189" s="105">
        <f t="shared" si="63"/>
        <v>0</v>
      </c>
      <c r="Y189" s="105">
        <f t="shared" si="63"/>
        <v>0</v>
      </c>
      <c r="Z189" s="105">
        <f t="shared" si="63"/>
        <v>0</v>
      </c>
      <c r="AA189" s="105">
        <f t="shared" si="63"/>
        <v>0</v>
      </c>
      <c r="AB189" s="105">
        <f t="shared" si="63"/>
        <v>0</v>
      </c>
      <c r="AC189" s="105">
        <f t="shared" si="63"/>
        <v>0</v>
      </c>
      <c r="AD189" s="105">
        <f t="shared" si="63"/>
        <v>0</v>
      </c>
      <c r="AE189" s="105">
        <f t="shared" si="63"/>
        <v>0</v>
      </c>
      <c r="AF189" s="105">
        <f t="shared" si="64"/>
        <v>0</v>
      </c>
    </row>
    <row r="190" spans="1:36" outlineLevel="2" x14ac:dyDescent="0.25">
      <c r="A190" s="103" t="str">
        <f t="shared" si="60"/>
        <v>Bonney LakeCommercial2YDCOM1W</v>
      </c>
      <c r="B190" s="103" t="s">
        <v>421</v>
      </c>
      <c r="C190" s="103" t="s">
        <v>422</v>
      </c>
      <c r="D190" s="127">
        <v>0</v>
      </c>
      <c r="E190" s="127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30">
        <f t="shared" si="61"/>
        <v>0</v>
      </c>
      <c r="S190" s="175"/>
      <c r="T190" s="105">
        <f t="shared" si="62"/>
        <v>0</v>
      </c>
      <c r="U190" s="105">
        <f t="shared" si="62"/>
        <v>0</v>
      </c>
      <c r="V190" s="105">
        <f t="shared" si="65"/>
        <v>0</v>
      </c>
      <c r="W190" s="105">
        <f t="shared" si="63"/>
        <v>0</v>
      </c>
      <c r="X190" s="105">
        <f t="shared" si="63"/>
        <v>0</v>
      </c>
      <c r="Y190" s="105">
        <f t="shared" si="63"/>
        <v>0</v>
      </c>
      <c r="Z190" s="105">
        <f t="shared" si="63"/>
        <v>0</v>
      </c>
      <c r="AA190" s="105">
        <f t="shared" si="63"/>
        <v>0</v>
      </c>
      <c r="AB190" s="105">
        <f t="shared" si="63"/>
        <v>0</v>
      </c>
      <c r="AC190" s="105">
        <f t="shared" si="63"/>
        <v>0</v>
      </c>
      <c r="AD190" s="105">
        <f t="shared" si="63"/>
        <v>0</v>
      </c>
      <c r="AE190" s="105">
        <f t="shared" si="63"/>
        <v>0</v>
      </c>
      <c r="AF190" s="105">
        <f t="shared" si="64"/>
        <v>0</v>
      </c>
    </row>
    <row r="191" spans="1:36" outlineLevel="2" x14ac:dyDescent="0.25">
      <c r="A191" s="103" t="str">
        <f t="shared" si="60"/>
        <v>Bonney LakeCommercial2YDCOM2W</v>
      </c>
      <c r="B191" s="103" t="s">
        <v>423</v>
      </c>
      <c r="C191" s="103" t="s">
        <v>424</v>
      </c>
      <c r="D191" s="127">
        <v>0</v>
      </c>
      <c r="E191" s="127">
        <v>0</v>
      </c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30">
        <f t="shared" si="61"/>
        <v>0</v>
      </c>
      <c r="S191" s="175"/>
      <c r="T191" s="105">
        <f t="shared" si="62"/>
        <v>0</v>
      </c>
      <c r="U191" s="105">
        <f t="shared" si="62"/>
        <v>0</v>
      </c>
      <c r="V191" s="105">
        <f t="shared" si="65"/>
        <v>0</v>
      </c>
      <c r="W191" s="105">
        <f t="shared" si="63"/>
        <v>0</v>
      </c>
      <c r="X191" s="105">
        <f t="shared" si="63"/>
        <v>0</v>
      </c>
      <c r="Y191" s="105">
        <f t="shared" si="63"/>
        <v>0</v>
      </c>
      <c r="Z191" s="105">
        <f t="shared" si="63"/>
        <v>0</v>
      </c>
      <c r="AA191" s="105">
        <f t="shared" si="63"/>
        <v>0</v>
      </c>
      <c r="AB191" s="105">
        <f t="shared" si="63"/>
        <v>0</v>
      </c>
      <c r="AC191" s="105">
        <f t="shared" si="63"/>
        <v>0</v>
      </c>
      <c r="AD191" s="105">
        <f t="shared" si="63"/>
        <v>0</v>
      </c>
      <c r="AE191" s="105">
        <f t="shared" si="63"/>
        <v>0</v>
      </c>
      <c r="AF191" s="105">
        <f t="shared" si="64"/>
        <v>0</v>
      </c>
    </row>
    <row r="192" spans="1:36" outlineLevel="2" x14ac:dyDescent="0.25">
      <c r="A192" s="103" t="str">
        <f t="shared" si="60"/>
        <v>Bonney LakeCommercial2YDCOM3W</v>
      </c>
      <c r="B192" s="103" t="s">
        <v>425</v>
      </c>
      <c r="C192" s="103" t="s">
        <v>426</v>
      </c>
      <c r="D192" s="127">
        <v>0</v>
      </c>
      <c r="E192" s="127">
        <v>0</v>
      </c>
      <c r="F192" s="129"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30">
        <f t="shared" si="61"/>
        <v>0</v>
      </c>
      <c r="S192" s="175"/>
      <c r="T192" s="105">
        <f t="shared" si="62"/>
        <v>0</v>
      </c>
      <c r="U192" s="105">
        <f t="shared" si="62"/>
        <v>0</v>
      </c>
      <c r="V192" s="105">
        <f t="shared" si="65"/>
        <v>0</v>
      </c>
      <c r="W192" s="105">
        <f t="shared" si="63"/>
        <v>0</v>
      </c>
      <c r="X192" s="105">
        <f t="shared" si="63"/>
        <v>0</v>
      </c>
      <c r="Y192" s="105">
        <f t="shared" si="63"/>
        <v>0</v>
      </c>
      <c r="Z192" s="105">
        <f t="shared" si="63"/>
        <v>0</v>
      </c>
      <c r="AA192" s="105">
        <f t="shared" si="63"/>
        <v>0</v>
      </c>
      <c r="AB192" s="105">
        <f t="shared" si="63"/>
        <v>0</v>
      </c>
      <c r="AC192" s="105">
        <f t="shared" si="63"/>
        <v>0</v>
      </c>
      <c r="AD192" s="105">
        <f t="shared" si="63"/>
        <v>0</v>
      </c>
      <c r="AE192" s="105">
        <f t="shared" si="63"/>
        <v>0</v>
      </c>
      <c r="AF192" s="105">
        <f t="shared" si="64"/>
        <v>0</v>
      </c>
    </row>
    <row r="193" spans="1:32" outlineLevel="2" x14ac:dyDescent="0.25">
      <c r="A193" s="103" t="str">
        <f t="shared" si="60"/>
        <v>Bonney LakeCommercial2YDCOM4W</v>
      </c>
      <c r="B193" s="103" t="s">
        <v>427</v>
      </c>
      <c r="C193" s="103" t="s">
        <v>428</v>
      </c>
      <c r="D193" s="127">
        <v>0</v>
      </c>
      <c r="E193" s="127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30">
        <f t="shared" si="61"/>
        <v>0</v>
      </c>
      <c r="S193" s="175"/>
      <c r="T193" s="105">
        <f t="shared" si="62"/>
        <v>0</v>
      </c>
      <c r="U193" s="105">
        <f t="shared" si="62"/>
        <v>0</v>
      </c>
      <c r="V193" s="105">
        <f t="shared" si="65"/>
        <v>0</v>
      </c>
      <c r="W193" s="105">
        <f t="shared" si="63"/>
        <v>0</v>
      </c>
      <c r="X193" s="105">
        <f t="shared" si="63"/>
        <v>0</v>
      </c>
      <c r="Y193" s="105">
        <f t="shared" si="63"/>
        <v>0</v>
      </c>
      <c r="Z193" s="105">
        <f t="shared" si="63"/>
        <v>0</v>
      </c>
      <c r="AA193" s="105">
        <f t="shared" si="63"/>
        <v>0</v>
      </c>
      <c r="AB193" s="105">
        <f t="shared" si="63"/>
        <v>0</v>
      </c>
      <c r="AC193" s="105">
        <f t="shared" si="63"/>
        <v>0</v>
      </c>
      <c r="AD193" s="105">
        <f t="shared" si="63"/>
        <v>0</v>
      </c>
      <c r="AE193" s="105">
        <f t="shared" si="63"/>
        <v>0</v>
      </c>
      <c r="AF193" s="105">
        <f t="shared" si="64"/>
        <v>0</v>
      </c>
    </row>
    <row r="194" spans="1:32" outlineLevel="2" x14ac:dyDescent="0.25">
      <c r="A194" s="103" t="str">
        <f t="shared" si="60"/>
        <v>Bonney LakeCommercial2YDCOMEW</v>
      </c>
      <c r="B194" s="103" t="s">
        <v>429</v>
      </c>
      <c r="C194" s="103" t="s">
        <v>430</v>
      </c>
      <c r="D194" s="127">
        <v>0</v>
      </c>
      <c r="E194" s="127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30">
        <f t="shared" si="61"/>
        <v>0</v>
      </c>
      <c r="S194" s="175"/>
      <c r="T194" s="105">
        <f t="shared" si="62"/>
        <v>0</v>
      </c>
      <c r="U194" s="105">
        <f t="shared" si="62"/>
        <v>0</v>
      </c>
      <c r="V194" s="105">
        <f t="shared" si="65"/>
        <v>0</v>
      </c>
      <c r="W194" s="105">
        <f t="shared" si="63"/>
        <v>0</v>
      </c>
      <c r="X194" s="105">
        <f t="shared" si="63"/>
        <v>0</v>
      </c>
      <c r="Y194" s="105">
        <f t="shared" si="63"/>
        <v>0</v>
      </c>
      <c r="Z194" s="105">
        <f t="shared" si="63"/>
        <v>0</v>
      </c>
      <c r="AA194" s="105">
        <f t="shared" si="63"/>
        <v>0</v>
      </c>
      <c r="AB194" s="105">
        <f t="shared" si="63"/>
        <v>0</v>
      </c>
      <c r="AC194" s="105">
        <f t="shared" si="63"/>
        <v>0</v>
      </c>
      <c r="AD194" s="105">
        <f t="shared" si="63"/>
        <v>0</v>
      </c>
      <c r="AE194" s="105">
        <f t="shared" si="63"/>
        <v>0</v>
      </c>
      <c r="AF194" s="105">
        <f t="shared" si="64"/>
        <v>0</v>
      </c>
    </row>
    <row r="195" spans="1:32" outlineLevel="2" x14ac:dyDescent="0.25">
      <c r="A195" s="103" t="str">
        <f t="shared" si="60"/>
        <v>Bonney LakeCommercial2YDFOOD1W</v>
      </c>
      <c r="B195" s="103" t="s">
        <v>431</v>
      </c>
      <c r="C195" s="103" t="s">
        <v>432</v>
      </c>
      <c r="D195" s="127">
        <v>0</v>
      </c>
      <c r="E195" s="127">
        <v>0</v>
      </c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30">
        <f t="shared" si="61"/>
        <v>0</v>
      </c>
      <c r="S195" s="175"/>
      <c r="T195" s="105">
        <f t="shared" si="62"/>
        <v>0</v>
      </c>
      <c r="U195" s="105">
        <f t="shared" si="62"/>
        <v>0</v>
      </c>
      <c r="V195" s="105">
        <f t="shared" si="65"/>
        <v>0</v>
      </c>
      <c r="W195" s="105">
        <f t="shared" si="63"/>
        <v>0</v>
      </c>
      <c r="X195" s="105">
        <f t="shared" si="63"/>
        <v>0</v>
      </c>
      <c r="Y195" s="105">
        <f t="shared" si="63"/>
        <v>0</v>
      </c>
      <c r="Z195" s="105">
        <f t="shared" si="63"/>
        <v>0</v>
      </c>
      <c r="AA195" s="105">
        <f t="shared" si="63"/>
        <v>0</v>
      </c>
      <c r="AB195" s="105">
        <f t="shared" si="63"/>
        <v>0</v>
      </c>
      <c r="AC195" s="105">
        <f t="shared" si="63"/>
        <v>0</v>
      </c>
      <c r="AD195" s="105">
        <f t="shared" si="63"/>
        <v>0</v>
      </c>
      <c r="AE195" s="105">
        <f t="shared" si="63"/>
        <v>0</v>
      </c>
      <c r="AF195" s="105">
        <f t="shared" si="64"/>
        <v>0</v>
      </c>
    </row>
    <row r="196" spans="1:32" outlineLevel="2" x14ac:dyDescent="0.25">
      <c r="A196" s="103" t="str">
        <f t="shared" si="60"/>
        <v>Bonney LakeCommercial2YDOCC1W</v>
      </c>
      <c r="B196" s="103" t="s">
        <v>433</v>
      </c>
      <c r="C196" s="103" t="s">
        <v>434</v>
      </c>
      <c r="D196" s="127">
        <v>0</v>
      </c>
      <c r="E196" s="127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30">
        <f t="shared" si="61"/>
        <v>0</v>
      </c>
      <c r="S196" s="175"/>
      <c r="T196" s="105">
        <f t="shared" si="62"/>
        <v>0</v>
      </c>
      <c r="U196" s="105">
        <f t="shared" si="62"/>
        <v>0</v>
      </c>
      <c r="V196" s="105">
        <f t="shared" si="65"/>
        <v>0</v>
      </c>
      <c r="W196" s="105">
        <f t="shared" si="63"/>
        <v>0</v>
      </c>
      <c r="X196" s="105">
        <f t="shared" si="63"/>
        <v>0</v>
      </c>
      <c r="Y196" s="105">
        <f t="shared" si="63"/>
        <v>0</v>
      </c>
      <c r="Z196" s="105">
        <f t="shared" si="63"/>
        <v>0</v>
      </c>
      <c r="AA196" s="105">
        <f t="shared" si="63"/>
        <v>0</v>
      </c>
      <c r="AB196" s="105">
        <f t="shared" si="63"/>
        <v>0</v>
      </c>
      <c r="AC196" s="105">
        <f t="shared" si="63"/>
        <v>0</v>
      </c>
      <c r="AD196" s="105">
        <f t="shared" si="63"/>
        <v>0</v>
      </c>
      <c r="AE196" s="105">
        <f t="shared" si="63"/>
        <v>0</v>
      </c>
      <c r="AF196" s="105">
        <f t="shared" si="64"/>
        <v>0</v>
      </c>
    </row>
    <row r="197" spans="1:32" outlineLevel="2" x14ac:dyDescent="0.25">
      <c r="A197" s="103" t="str">
        <f t="shared" si="60"/>
        <v>Bonney LakeCommercial2YDOCC2W</v>
      </c>
      <c r="B197" s="103" t="s">
        <v>435</v>
      </c>
      <c r="C197" s="103" t="s">
        <v>436</v>
      </c>
      <c r="D197" s="127">
        <v>0</v>
      </c>
      <c r="E197" s="127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30">
        <f t="shared" si="61"/>
        <v>0</v>
      </c>
      <c r="S197" s="175"/>
      <c r="T197" s="105">
        <f t="shared" si="62"/>
        <v>0</v>
      </c>
      <c r="U197" s="105">
        <f t="shared" si="62"/>
        <v>0</v>
      </c>
      <c r="V197" s="105">
        <f t="shared" si="65"/>
        <v>0</v>
      </c>
      <c r="W197" s="105">
        <f t="shared" si="63"/>
        <v>0</v>
      </c>
      <c r="X197" s="105">
        <f t="shared" si="63"/>
        <v>0</v>
      </c>
      <c r="Y197" s="105">
        <f t="shared" si="63"/>
        <v>0</v>
      </c>
      <c r="Z197" s="105">
        <f t="shared" si="63"/>
        <v>0</v>
      </c>
      <c r="AA197" s="105">
        <f t="shared" si="63"/>
        <v>0</v>
      </c>
      <c r="AB197" s="105">
        <f t="shared" si="63"/>
        <v>0</v>
      </c>
      <c r="AC197" s="105">
        <f t="shared" si="63"/>
        <v>0</v>
      </c>
      <c r="AD197" s="105">
        <f t="shared" si="63"/>
        <v>0</v>
      </c>
      <c r="AE197" s="105">
        <f t="shared" si="63"/>
        <v>0</v>
      </c>
      <c r="AF197" s="105">
        <f t="shared" si="64"/>
        <v>0</v>
      </c>
    </row>
    <row r="198" spans="1:32" outlineLevel="2" x14ac:dyDescent="0.25">
      <c r="A198" s="103" t="str">
        <f t="shared" si="60"/>
        <v>Bonney LakeCommercial2YDOCC3W</v>
      </c>
      <c r="B198" s="103" t="s">
        <v>437</v>
      </c>
      <c r="C198" s="103" t="s">
        <v>438</v>
      </c>
      <c r="D198" s="127">
        <v>0</v>
      </c>
      <c r="E198" s="127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30">
        <f t="shared" si="61"/>
        <v>0</v>
      </c>
      <c r="S198" s="175"/>
      <c r="T198" s="105">
        <f t="shared" si="62"/>
        <v>0</v>
      </c>
      <c r="U198" s="105">
        <f t="shared" si="62"/>
        <v>0</v>
      </c>
      <c r="V198" s="105">
        <f t="shared" si="65"/>
        <v>0</v>
      </c>
      <c r="W198" s="105">
        <f t="shared" si="63"/>
        <v>0</v>
      </c>
      <c r="X198" s="105">
        <f t="shared" si="63"/>
        <v>0</v>
      </c>
      <c r="Y198" s="105">
        <f t="shared" si="63"/>
        <v>0</v>
      </c>
      <c r="Z198" s="105">
        <f t="shared" si="63"/>
        <v>0</v>
      </c>
      <c r="AA198" s="105">
        <f t="shared" si="63"/>
        <v>0</v>
      </c>
      <c r="AB198" s="105">
        <f t="shared" si="63"/>
        <v>0</v>
      </c>
      <c r="AC198" s="105">
        <f t="shared" si="63"/>
        <v>0</v>
      </c>
      <c r="AD198" s="105">
        <f t="shared" si="63"/>
        <v>0</v>
      </c>
      <c r="AE198" s="105">
        <f t="shared" si="63"/>
        <v>0</v>
      </c>
      <c r="AF198" s="105">
        <f t="shared" si="64"/>
        <v>0</v>
      </c>
    </row>
    <row r="199" spans="1:32" outlineLevel="2" x14ac:dyDescent="0.25">
      <c r="A199" s="103" t="str">
        <f t="shared" si="60"/>
        <v>Bonney LakeCommercial2YDOCC4W</v>
      </c>
      <c r="B199" s="103" t="s">
        <v>439</v>
      </c>
      <c r="C199" s="103" t="s">
        <v>440</v>
      </c>
      <c r="D199" s="127">
        <v>0</v>
      </c>
      <c r="E199" s="127">
        <v>0</v>
      </c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30">
        <f t="shared" si="61"/>
        <v>0</v>
      </c>
      <c r="S199" s="175"/>
      <c r="T199" s="105">
        <f t="shared" si="62"/>
        <v>0</v>
      </c>
      <c r="U199" s="105">
        <f t="shared" si="62"/>
        <v>0</v>
      </c>
      <c r="V199" s="105">
        <f t="shared" si="65"/>
        <v>0</v>
      </c>
      <c r="W199" s="105">
        <f t="shared" si="63"/>
        <v>0</v>
      </c>
      <c r="X199" s="105">
        <f t="shared" si="63"/>
        <v>0</v>
      </c>
      <c r="Y199" s="105">
        <f t="shared" si="63"/>
        <v>0</v>
      </c>
      <c r="Z199" s="105">
        <f t="shared" si="63"/>
        <v>0</v>
      </c>
      <c r="AA199" s="105">
        <f t="shared" si="63"/>
        <v>0</v>
      </c>
      <c r="AB199" s="105">
        <f t="shared" si="63"/>
        <v>0</v>
      </c>
      <c r="AC199" s="105">
        <f t="shared" si="63"/>
        <v>0</v>
      </c>
      <c r="AD199" s="105">
        <f t="shared" si="63"/>
        <v>0</v>
      </c>
      <c r="AE199" s="105">
        <f t="shared" si="63"/>
        <v>0</v>
      </c>
      <c r="AF199" s="105">
        <f t="shared" si="64"/>
        <v>0</v>
      </c>
    </row>
    <row r="200" spans="1:32" outlineLevel="2" x14ac:dyDescent="0.25">
      <c r="A200" s="103" t="str">
        <f t="shared" si="60"/>
        <v>Bonney LakeCommercial2YDOCCEW</v>
      </c>
      <c r="B200" s="103" t="s">
        <v>441</v>
      </c>
      <c r="C200" s="103" t="s">
        <v>442</v>
      </c>
      <c r="D200" s="127">
        <v>0</v>
      </c>
      <c r="E200" s="127">
        <v>0</v>
      </c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30">
        <f t="shared" si="61"/>
        <v>0</v>
      </c>
      <c r="S200" s="175"/>
      <c r="T200" s="105">
        <f t="shared" si="62"/>
        <v>0</v>
      </c>
      <c r="U200" s="105">
        <f t="shared" si="62"/>
        <v>0</v>
      </c>
      <c r="V200" s="105">
        <f t="shared" si="65"/>
        <v>0</v>
      </c>
      <c r="W200" s="105">
        <f t="shared" si="63"/>
        <v>0</v>
      </c>
      <c r="X200" s="105">
        <f t="shared" si="63"/>
        <v>0</v>
      </c>
      <c r="Y200" s="105">
        <f t="shared" si="63"/>
        <v>0</v>
      </c>
      <c r="Z200" s="105">
        <f t="shared" si="63"/>
        <v>0</v>
      </c>
      <c r="AA200" s="105">
        <f t="shared" si="63"/>
        <v>0</v>
      </c>
      <c r="AB200" s="105">
        <f t="shared" si="63"/>
        <v>0</v>
      </c>
      <c r="AC200" s="105">
        <f t="shared" si="63"/>
        <v>0</v>
      </c>
      <c r="AD200" s="105">
        <f t="shared" si="63"/>
        <v>0</v>
      </c>
      <c r="AE200" s="105">
        <f t="shared" si="63"/>
        <v>0</v>
      </c>
      <c r="AF200" s="105">
        <f t="shared" si="64"/>
        <v>0</v>
      </c>
    </row>
    <row r="201" spans="1:32" outlineLevel="2" x14ac:dyDescent="0.25">
      <c r="A201" s="103" t="str">
        <f t="shared" si="60"/>
        <v>Bonney LakeCommercial64FOOD1W</v>
      </c>
      <c r="B201" s="103" t="s">
        <v>443</v>
      </c>
      <c r="C201" s="103" t="s">
        <v>444</v>
      </c>
      <c r="D201" s="127">
        <v>0</v>
      </c>
      <c r="E201" s="127">
        <v>0</v>
      </c>
      <c r="F201" s="12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30">
        <f t="shared" si="61"/>
        <v>0</v>
      </c>
      <c r="S201" s="175"/>
      <c r="T201" s="105">
        <f t="shared" si="62"/>
        <v>0</v>
      </c>
      <c r="U201" s="105">
        <f t="shared" si="62"/>
        <v>0</v>
      </c>
      <c r="V201" s="105">
        <f t="shared" si="65"/>
        <v>0</v>
      </c>
      <c r="W201" s="105">
        <f t="shared" si="63"/>
        <v>0</v>
      </c>
      <c r="X201" s="105">
        <f t="shared" si="63"/>
        <v>0</v>
      </c>
      <c r="Y201" s="105">
        <f t="shared" si="63"/>
        <v>0</v>
      </c>
      <c r="Z201" s="105">
        <f t="shared" si="63"/>
        <v>0</v>
      </c>
      <c r="AA201" s="105">
        <f t="shared" si="63"/>
        <v>0</v>
      </c>
      <c r="AB201" s="105">
        <f t="shared" si="63"/>
        <v>0</v>
      </c>
      <c r="AC201" s="105">
        <f t="shared" si="63"/>
        <v>0</v>
      </c>
      <c r="AD201" s="105">
        <f t="shared" si="63"/>
        <v>0</v>
      </c>
      <c r="AE201" s="105">
        <f t="shared" si="63"/>
        <v>0</v>
      </c>
      <c r="AF201" s="105">
        <f t="shared" si="64"/>
        <v>0</v>
      </c>
    </row>
    <row r="202" spans="1:32" outlineLevel="2" x14ac:dyDescent="0.25">
      <c r="A202" s="103" t="str">
        <f t="shared" si="60"/>
        <v>Bonney LakeCommercial6YDCOM1W</v>
      </c>
      <c r="B202" s="103" t="s">
        <v>445</v>
      </c>
      <c r="C202" s="103" t="s">
        <v>446</v>
      </c>
      <c r="D202" s="127">
        <v>0</v>
      </c>
      <c r="E202" s="127">
        <v>0</v>
      </c>
      <c r="F202" s="12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30">
        <f t="shared" si="61"/>
        <v>0</v>
      </c>
      <c r="S202" s="175"/>
      <c r="T202" s="105">
        <f t="shared" si="62"/>
        <v>0</v>
      </c>
      <c r="U202" s="105">
        <f t="shared" si="62"/>
        <v>0</v>
      </c>
      <c r="V202" s="105">
        <f t="shared" si="65"/>
        <v>0</v>
      </c>
      <c r="W202" s="105">
        <f t="shared" si="63"/>
        <v>0</v>
      </c>
      <c r="X202" s="105">
        <f t="shared" si="63"/>
        <v>0</v>
      </c>
      <c r="Y202" s="105">
        <f t="shared" si="63"/>
        <v>0</v>
      </c>
      <c r="Z202" s="105">
        <f t="shared" si="63"/>
        <v>0</v>
      </c>
      <c r="AA202" s="105">
        <f t="shared" si="63"/>
        <v>0</v>
      </c>
      <c r="AB202" s="105">
        <f t="shared" si="63"/>
        <v>0</v>
      </c>
      <c r="AC202" s="105">
        <f t="shared" si="63"/>
        <v>0</v>
      </c>
      <c r="AD202" s="105">
        <f t="shared" si="63"/>
        <v>0</v>
      </c>
      <c r="AE202" s="105">
        <f t="shared" si="63"/>
        <v>0</v>
      </c>
      <c r="AF202" s="105">
        <f t="shared" si="64"/>
        <v>0</v>
      </c>
    </row>
    <row r="203" spans="1:32" outlineLevel="2" x14ac:dyDescent="0.25">
      <c r="A203" s="103" t="str">
        <f t="shared" si="60"/>
        <v>Bonney LakeCommercial6YDCOM2W</v>
      </c>
      <c r="B203" s="103" t="s">
        <v>447</v>
      </c>
      <c r="C203" s="103" t="s">
        <v>448</v>
      </c>
      <c r="D203" s="127">
        <v>0</v>
      </c>
      <c r="E203" s="127">
        <v>0</v>
      </c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30">
        <f t="shared" si="61"/>
        <v>0</v>
      </c>
      <c r="S203" s="175"/>
      <c r="T203" s="105">
        <f t="shared" si="62"/>
        <v>0</v>
      </c>
      <c r="U203" s="105">
        <f t="shared" si="62"/>
        <v>0</v>
      </c>
      <c r="V203" s="105">
        <f t="shared" si="65"/>
        <v>0</v>
      </c>
      <c r="W203" s="105">
        <f t="shared" si="63"/>
        <v>0</v>
      </c>
      <c r="X203" s="105">
        <f t="shared" si="63"/>
        <v>0</v>
      </c>
      <c r="Y203" s="105">
        <f t="shared" si="63"/>
        <v>0</v>
      </c>
      <c r="Z203" s="105">
        <f t="shared" si="63"/>
        <v>0</v>
      </c>
      <c r="AA203" s="105">
        <f t="shared" si="63"/>
        <v>0</v>
      </c>
      <c r="AB203" s="105">
        <f t="shared" si="63"/>
        <v>0</v>
      </c>
      <c r="AC203" s="105">
        <f t="shared" si="63"/>
        <v>0</v>
      </c>
      <c r="AD203" s="105">
        <f t="shared" si="63"/>
        <v>0</v>
      </c>
      <c r="AE203" s="105">
        <f t="shared" si="63"/>
        <v>0</v>
      </c>
      <c r="AF203" s="105">
        <f t="shared" si="64"/>
        <v>0</v>
      </c>
    </row>
    <row r="204" spans="1:32" outlineLevel="2" x14ac:dyDescent="0.25">
      <c r="A204" s="103" t="str">
        <f t="shared" si="60"/>
        <v>Bonney LakeCommercial6YDCOM3W</v>
      </c>
      <c r="B204" s="103" t="s">
        <v>449</v>
      </c>
      <c r="C204" s="103" t="s">
        <v>450</v>
      </c>
      <c r="D204" s="127">
        <v>0</v>
      </c>
      <c r="E204" s="127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30">
        <f t="shared" si="61"/>
        <v>0</v>
      </c>
      <c r="S204" s="175"/>
      <c r="T204" s="105">
        <f t="shared" ref="T204:U221" si="66">+IFERROR(F204/$D204,0)</f>
        <v>0</v>
      </c>
      <c r="U204" s="105">
        <f t="shared" si="66"/>
        <v>0</v>
      </c>
      <c r="V204" s="105">
        <f t="shared" si="65"/>
        <v>0</v>
      </c>
      <c r="W204" s="105">
        <f t="shared" si="65"/>
        <v>0</v>
      </c>
      <c r="X204" s="105">
        <f t="shared" si="65"/>
        <v>0</v>
      </c>
      <c r="Y204" s="105">
        <f t="shared" si="65"/>
        <v>0</v>
      </c>
      <c r="Z204" s="105">
        <f t="shared" si="65"/>
        <v>0</v>
      </c>
      <c r="AA204" s="105">
        <f t="shared" si="65"/>
        <v>0</v>
      </c>
      <c r="AB204" s="105">
        <f t="shared" si="65"/>
        <v>0</v>
      </c>
      <c r="AC204" s="105">
        <f t="shared" si="65"/>
        <v>0</v>
      </c>
      <c r="AD204" s="105">
        <f t="shared" si="65"/>
        <v>0</v>
      </c>
      <c r="AE204" s="105">
        <f t="shared" si="65"/>
        <v>0</v>
      </c>
      <c r="AF204" s="105">
        <f t="shared" si="64"/>
        <v>0</v>
      </c>
    </row>
    <row r="205" spans="1:32" outlineLevel="2" x14ac:dyDescent="0.25">
      <c r="A205" s="103" t="str">
        <f t="shared" si="60"/>
        <v>Bonney LakeCommercial6YDCOM4W</v>
      </c>
      <c r="B205" s="103" t="s">
        <v>451</v>
      </c>
      <c r="C205" s="103" t="s">
        <v>452</v>
      </c>
      <c r="D205" s="127">
        <v>0</v>
      </c>
      <c r="E205" s="127">
        <v>0</v>
      </c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30">
        <f t="shared" si="61"/>
        <v>0</v>
      </c>
      <c r="S205" s="175"/>
      <c r="T205" s="105">
        <f t="shared" si="66"/>
        <v>0</v>
      </c>
      <c r="U205" s="105">
        <f t="shared" si="66"/>
        <v>0</v>
      </c>
      <c r="V205" s="105">
        <f t="shared" si="65"/>
        <v>0</v>
      </c>
      <c r="W205" s="105">
        <f t="shared" si="65"/>
        <v>0</v>
      </c>
      <c r="X205" s="105">
        <f t="shared" si="65"/>
        <v>0</v>
      </c>
      <c r="Y205" s="105">
        <f t="shared" si="65"/>
        <v>0</v>
      </c>
      <c r="Z205" s="105">
        <f t="shared" si="65"/>
        <v>0</v>
      </c>
      <c r="AA205" s="105">
        <f t="shared" si="65"/>
        <v>0</v>
      </c>
      <c r="AB205" s="105">
        <f t="shared" si="65"/>
        <v>0</v>
      </c>
      <c r="AC205" s="105">
        <f t="shared" si="65"/>
        <v>0</v>
      </c>
      <c r="AD205" s="105">
        <f t="shared" si="65"/>
        <v>0</v>
      </c>
      <c r="AE205" s="105">
        <f t="shared" si="65"/>
        <v>0</v>
      </c>
      <c r="AF205" s="105">
        <f t="shared" si="64"/>
        <v>0</v>
      </c>
    </row>
    <row r="206" spans="1:32" outlineLevel="2" x14ac:dyDescent="0.25">
      <c r="A206" s="103" t="str">
        <f t="shared" si="60"/>
        <v>Bonney LakeCommercial6YDCOM5W</v>
      </c>
      <c r="B206" s="103" t="s">
        <v>453</v>
      </c>
      <c r="C206" s="103" t="s">
        <v>454</v>
      </c>
      <c r="D206" s="127">
        <v>0</v>
      </c>
      <c r="E206" s="127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30">
        <f t="shared" si="61"/>
        <v>0</v>
      </c>
      <c r="S206" s="175"/>
      <c r="T206" s="105">
        <f t="shared" si="66"/>
        <v>0</v>
      </c>
      <c r="U206" s="105">
        <f t="shared" si="66"/>
        <v>0</v>
      </c>
      <c r="V206" s="105">
        <f t="shared" si="65"/>
        <v>0</v>
      </c>
      <c r="W206" s="105">
        <f t="shared" si="65"/>
        <v>0</v>
      </c>
      <c r="X206" s="105">
        <f t="shared" si="65"/>
        <v>0</v>
      </c>
      <c r="Y206" s="105">
        <f t="shared" si="65"/>
        <v>0</v>
      </c>
      <c r="Z206" s="105">
        <f t="shared" si="65"/>
        <v>0</v>
      </c>
      <c r="AA206" s="105">
        <f t="shared" si="65"/>
        <v>0</v>
      </c>
      <c r="AB206" s="105">
        <f t="shared" si="65"/>
        <v>0</v>
      </c>
      <c r="AC206" s="105">
        <f t="shared" si="65"/>
        <v>0</v>
      </c>
      <c r="AD206" s="105">
        <f t="shared" si="65"/>
        <v>0</v>
      </c>
      <c r="AE206" s="105">
        <f t="shared" si="65"/>
        <v>0</v>
      </c>
      <c r="AF206" s="105">
        <f t="shared" si="64"/>
        <v>0</v>
      </c>
    </row>
    <row r="207" spans="1:32" outlineLevel="2" x14ac:dyDescent="0.25">
      <c r="A207" s="103" t="str">
        <f t="shared" si="60"/>
        <v>Bonney LakeCommercial6YDCOMEW</v>
      </c>
      <c r="B207" s="103" t="s">
        <v>455</v>
      </c>
      <c r="C207" s="103" t="s">
        <v>456</v>
      </c>
      <c r="D207" s="127">
        <v>0</v>
      </c>
      <c r="E207" s="127">
        <v>0</v>
      </c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30">
        <f t="shared" si="61"/>
        <v>0</v>
      </c>
      <c r="S207" s="175"/>
      <c r="T207" s="105">
        <f t="shared" si="66"/>
        <v>0</v>
      </c>
      <c r="U207" s="105">
        <f t="shared" si="66"/>
        <v>0</v>
      </c>
      <c r="V207" s="105">
        <f t="shared" si="65"/>
        <v>0</v>
      </c>
      <c r="W207" s="105">
        <f t="shared" si="65"/>
        <v>0</v>
      </c>
      <c r="X207" s="105">
        <f t="shared" si="65"/>
        <v>0</v>
      </c>
      <c r="Y207" s="105">
        <f t="shared" si="65"/>
        <v>0</v>
      </c>
      <c r="Z207" s="105">
        <f t="shared" si="65"/>
        <v>0</v>
      </c>
      <c r="AA207" s="105">
        <f t="shared" si="65"/>
        <v>0</v>
      </c>
      <c r="AB207" s="105">
        <f t="shared" si="65"/>
        <v>0</v>
      </c>
      <c r="AC207" s="105">
        <f t="shared" si="65"/>
        <v>0</v>
      </c>
      <c r="AD207" s="105">
        <f t="shared" si="65"/>
        <v>0</v>
      </c>
      <c r="AE207" s="105">
        <f t="shared" si="65"/>
        <v>0</v>
      </c>
      <c r="AF207" s="105">
        <f t="shared" si="64"/>
        <v>0</v>
      </c>
    </row>
    <row r="208" spans="1:32" outlineLevel="2" x14ac:dyDescent="0.25">
      <c r="A208" s="103" t="str">
        <f t="shared" si="60"/>
        <v>Bonney LakeCommercial6YDOCC1W</v>
      </c>
      <c r="B208" s="103" t="s">
        <v>457</v>
      </c>
      <c r="C208" s="103" t="s">
        <v>458</v>
      </c>
      <c r="D208" s="127">
        <v>0</v>
      </c>
      <c r="E208" s="127">
        <v>0</v>
      </c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30">
        <f t="shared" si="61"/>
        <v>0</v>
      </c>
      <c r="S208" s="175"/>
      <c r="T208" s="105">
        <f t="shared" si="66"/>
        <v>0</v>
      </c>
      <c r="U208" s="105">
        <f t="shared" si="66"/>
        <v>0</v>
      </c>
      <c r="V208" s="105">
        <f t="shared" si="65"/>
        <v>0</v>
      </c>
      <c r="W208" s="105">
        <f t="shared" si="65"/>
        <v>0</v>
      </c>
      <c r="X208" s="105">
        <f t="shared" si="65"/>
        <v>0</v>
      </c>
      <c r="Y208" s="105">
        <f t="shared" si="65"/>
        <v>0</v>
      </c>
      <c r="Z208" s="105">
        <f t="shared" si="65"/>
        <v>0</v>
      </c>
      <c r="AA208" s="105">
        <f t="shared" si="65"/>
        <v>0</v>
      </c>
      <c r="AB208" s="105">
        <f t="shared" si="65"/>
        <v>0</v>
      </c>
      <c r="AC208" s="105">
        <f t="shared" si="65"/>
        <v>0</v>
      </c>
      <c r="AD208" s="105">
        <f t="shared" si="65"/>
        <v>0</v>
      </c>
      <c r="AE208" s="105">
        <f t="shared" si="65"/>
        <v>0</v>
      </c>
      <c r="AF208" s="105">
        <f t="shared" si="64"/>
        <v>0</v>
      </c>
    </row>
    <row r="209" spans="1:32" outlineLevel="2" x14ac:dyDescent="0.25">
      <c r="A209" s="103" t="str">
        <f t="shared" si="60"/>
        <v>Bonney LakeCommercial6YDOCC2W</v>
      </c>
      <c r="B209" s="103" t="s">
        <v>459</v>
      </c>
      <c r="C209" s="103" t="s">
        <v>460</v>
      </c>
      <c r="D209" s="127">
        <v>0</v>
      </c>
      <c r="E209" s="127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30">
        <f t="shared" si="61"/>
        <v>0</v>
      </c>
      <c r="S209" s="175"/>
      <c r="T209" s="105">
        <f t="shared" si="66"/>
        <v>0</v>
      </c>
      <c r="U209" s="105">
        <f t="shared" si="66"/>
        <v>0</v>
      </c>
      <c r="V209" s="105">
        <f t="shared" si="65"/>
        <v>0</v>
      </c>
      <c r="W209" s="105">
        <f t="shared" si="65"/>
        <v>0</v>
      </c>
      <c r="X209" s="105">
        <f t="shared" si="65"/>
        <v>0</v>
      </c>
      <c r="Y209" s="105">
        <f t="shared" si="65"/>
        <v>0</v>
      </c>
      <c r="Z209" s="105">
        <f t="shared" si="65"/>
        <v>0</v>
      </c>
      <c r="AA209" s="105">
        <f t="shared" si="65"/>
        <v>0</v>
      </c>
      <c r="AB209" s="105">
        <f t="shared" si="65"/>
        <v>0</v>
      </c>
      <c r="AC209" s="105">
        <f t="shared" si="65"/>
        <v>0</v>
      </c>
      <c r="AD209" s="105">
        <f t="shared" si="65"/>
        <v>0</v>
      </c>
      <c r="AE209" s="105">
        <f t="shared" si="65"/>
        <v>0</v>
      </c>
      <c r="AF209" s="105">
        <f t="shared" si="64"/>
        <v>0</v>
      </c>
    </row>
    <row r="210" spans="1:32" outlineLevel="2" x14ac:dyDescent="0.25">
      <c r="A210" s="103" t="str">
        <f t="shared" si="60"/>
        <v>Bonney LakeCommercial6YDOCC3W</v>
      </c>
      <c r="B210" s="103" t="s">
        <v>461</v>
      </c>
      <c r="C210" s="103" t="s">
        <v>462</v>
      </c>
      <c r="D210" s="127">
        <v>0</v>
      </c>
      <c r="E210" s="127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30">
        <f t="shared" si="61"/>
        <v>0</v>
      </c>
      <c r="S210" s="175"/>
      <c r="T210" s="105">
        <f t="shared" si="66"/>
        <v>0</v>
      </c>
      <c r="U210" s="105">
        <f t="shared" si="66"/>
        <v>0</v>
      </c>
      <c r="V210" s="105">
        <f t="shared" si="65"/>
        <v>0</v>
      </c>
      <c r="W210" s="105">
        <f t="shared" si="65"/>
        <v>0</v>
      </c>
      <c r="X210" s="105">
        <f t="shared" si="65"/>
        <v>0</v>
      </c>
      <c r="Y210" s="105">
        <f t="shared" si="65"/>
        <v>0</v>
      </c>
      <c r="Z210" s="105">
        <f t="shared" si="65"/>
        <v>0</v>
      </c>
      <c r="AA210" s="105">
        <f t="shared" si="65"/>
        <v>0</v>
      </c>
      <c r="AB210" s="105">
        <f t="shared" si="65"/>
        <v>0</v>
      </c>
      <c r="AC210" s="105">
        <f t="shared" si="65"/>
        <v>0</v>
      </c>
      <c r="AD210" s="105">
        <f t="shared" si="65"/>
        <v>0</v>
      </c>
      <c r="AE210" s="105">
        <f t="shared" si="65"/>
        <v>0</v>
      </c>
      <c r="AF210" s="105">
        <f t="shared" si="64"/>
        <v>0</v>
      </c>
    </row>
    <row r="211" spans="1:32" outlineLevel="2" x14ac:dyDescent="0.25">
      <c r="A211" s="103" t="str">
        <f t="shared" si="60"/>
        <v>Bonney LakeCommercial6YDOCC4W</v>
      </c>
      <c r="B211" s="103" t="s">
        <v>463</v>
      </c>
      <c r="C211" s="103" t="s">
        <v>464</v>
      </c>
      <c r="D211" s="127">
        <v>0</v>
      </c>
      <c r="E211" s="127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30">
        <f t="shared" si="61"/>
        <v>0</v>
      </c>
      <c r="S211" s="175"/>
      <c r="T211" s="105">
        <f t="shared" si="66"/>
        <v>0</v>
      </c>
      <c r="U211" s="105">
        <f t="shared" si="66"/>
        <v>0</v>
      </c>
      <c r="V211" s="105">
        <f t="shared" si="65"/>
        <v>0</v>
      </c>
      <c r="W211" s="105">
        <f t="shared" si="65"/>
        <v>0</v>
      </c>
      <c r="X211" s="105">
        <f t="shared" si="65"/>
        <v>0</v>
      </c>
      <c r="Y211" s="105">
        <f t="shared" si="65"/>
        <v>0</v>
      </c>
      <c r="Z211" s="105">
        <f t="shared" si="65"/>
        <v>0</v>
      </c>
      <c r="AA211" s="105">
        <f t="shared" si="65"/>
        <v>0</v>
      </c>
      <c r="AB211" s="105">
        <f t="shared" si="65"/>
        <v>0</v>
      </c>
      <c r="AC211" s="105">
        <f t="shared" si="65"/>
        <v>0</v>
      </c>
      <c r="AD211" s="105">
        <f t="shared" si="65"/>
        <v>0</v>
      </c>
      <c r="AE211" s="105">
        <f t="shared" si="65"/>
        <v>0</v>
      </c>
      <c r="AF211" s="105">
        <f t="shared" si="64"/>
        <v>0</v>
      </c>
    </row>
    <row r="212" spans="1:32" outlineLevel="2" x14ac:dyDescent="0.25">
      <c r="A212" s="103" t="str">
        <f t="shared" si="60"/>
        <v>Bonney LakeCommercial6YDOCC5W</v>
      </c>
      <c r="B212" s="103" t="s">
        <v>465</v>
      </c>
      <c r="C212" s="103" t="s">
        <v>466</v>
      </c>
      <c r="D212" s="127">
        <v>0</v>
      </c>
      <c r="E212" s="127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30">
        <f t="shared" si="61"/>
        <v>0</v>
      </c>
      <c r="S212" s="175"/>
      <c r="T212" s="105">
        <f t="shared" si="66"/>
        <v>0</v>
      </c>
      <c r="U212" s="105">
        <f t="shared" si="66"/>
        <v>0</v>
      </c>
      <c r="V212" s="105">
        <f t="shared" si="65"/>
        <v>0</v>
      </c>
      <c r="W212" s="105">
        <f t="shared" si="65"/>
        <v>0</v>
      </c>
      <c r="X212" s="105">
        <f t="shared" si="65"/>
        <v>0</v>
      </c>
      <c r="Y212" s="105">
        <f t="shared" si="65"/>
        <v>0</v>
      </c>
      <c r="Z212" s="105">
        <f t="shared" si="65"/>
        <v>0</v>
      </c>
      <c r="AA212" s="105">
        <f t="shared" si="65"/>
        <v>0</v>
      </c>
      <c r="AB212" s="105">
        <f t="shared" si="65"/>
        <v>0</v>
      </c>
      <c r="AC212" s="105">
        <f t="shared" si="65"/>
        <v>0</v>
      </c>
      <c r="AD212" s="105">
        <f t="shared" si="65"/>
        <v>0</v>
      </c>
      <c r="AE212" s="105">
        <f t="shared" si="65"/>
        <v>0</v>
      </c>
      <c r="AF212" s="105">
        <f t="shared" si="64"/>
        <v>0</v>
      </c>
    </row>
    <row r="213" spans="1:32" outlineLevel="2" x14ac:dyDescent="0.25">
      <c r="A213" s="103" t="str">
        <f t="shared" si="60"/>
        <v>Bonney LakeCommercial6YDOCCEW</v>
      </c>
      <c r="B213" s="103" t="s">
        <v>467</v>
      </c>
      <c r="C213" s="103" t="s">
        <v>468</v>
      </c>
      <c r="D213" s="127">
        <v>0</v>
      </c>
      <c r="E213" s="127">
        <v>0</v>
      </c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30">
        <f t="shared" si="61"/>
        <v>0</v>
      </c>
      <c r="S213" s="175"/>
      <c r="T213" s="105">
        <f t="shared" si="66"/>
        <v>0</v>
      </c>
      <c r="U213" s="105">
        <f t="shared" si="66"/>
        <v>0</v>
      </c>
      <c r="V213" s="105">
        <f t="shared" si="65"/>
        <v>0</v>
      </c>
      <c r="W213" s="105">
        <f t="shared" si="65"/>
        <v>0</v>
      </c>
      <c r="X213" s="105">
        <f t="shared" si="65"/>
        <v>0</v>
      </c>
      <c r="Y213" s="105">
        <f t="shared" si="65"/>
        <v>0</v>
      </c>
      <c r="Z213" s="105">
        <f t="shared" si="65"/>
        <v>0</v>
      </c>
      <c r="AA213" s="105">
        <f t="shared" si="65"/>
        <v>0</v>
      </c>
      <c r="AB213" s="105">
        <f t="shared" si="65"/>
        <v>0</v>
      </c>
      <c r="AC213" s="105">
        <f t="shared" si="65"/>
        <v>0</v>
      </c>
      <c r="AD213" s="105">
        <f t="shared" si="65"/>
        <v>0</v>
      </c>
      <c r="AE213" s="105">
        <f t="shared" si="65"/>
        <v>0</v>
      </c>
      <c r="AF213" s="105">
        <f t="shared" si="64"/>
        <v>0</v>
      </c>
    </row>
    <row r="214" spans="1:32" outlineLevel="2" x14ac:dyDescent="0.25">
      <c r="A214" s="103" t="str">
        <f t="shared" si="60"/>
        <v>Bonney LakeCommercial90COM1E</v>
      </c>
      <c r="B214" s="103" t="s">
        <v>469</v>
      </c>
      <c r="C214" s="103" t="s">
        <v>470</v>
      </c>
      <c r="D214" s="127">
        <v>0</v>
      </c>
      <c r="E214" s="127">
        <v>0</v>
      </c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30">
        <f t="shared" si="61"/>
        <v>0</v>
      </c>
      <c r="S214" s="175"/>
      <c r="T214" s="105">
        <f t="shared" si="66"/>
        <v>0</v>
      </c>
      <c r="U214" s="105">
        <f t="shared" si="66"/>
        <v>0</v>
      </c>
      <c r="V214" s="105">
        <f t="shared" si="65"/>
        <v>0</v>
      </c>
      <c r="W214" s="105">
        <f t="shared" si="65"/>
        <v>0</v>
      </c>
      <c r="X214" s="105">
        <f t="shared" si="65"/>
        <v>0</v>
      </c>
      <c r="Y214" s="105">
        <f t="shared" si="65"/>
        <v>0</v>
      </c>
      <c r="Z214" s="105">
        <f t="shared" si="65"/>
        <v>0</v>
      </c>
      <c r="AA214" s="105">
        <f t="shared" si="65"/>
        <v>0</v>
      </c>
      <c r="AB214" s="105">
        <f t="shared" si="65"/>
        <v>0</v>
      </c>
      <c r="AC214" s="105">
        <f t="shared" si="65"/>
        <v>0</v>
      </c>
      <c r="AD214" s="105">
        <f t="shared" si="65"/>
        <v>0</v>
      </c>
      <c r="AE214" s="105">
        <f t="shared" si="65"/>
        <v>0</v>
      </c>
      <c r="AF214" s="105">
        <f t="shared" si="64"/>
        <v>0</v>
      </c>
    </row>
    <row r="215" spans="1:32" outlineLevel="2" x14ac:dyDescent="0.25">
      <c r="A215" s="103" t="str">
        <f t="shared" si="60"/>
        <v>Bonney LakeCommercial90COM1W</v>
      </c>
      <c r="B215" s="103" t="s">
        <v>471</v>
      </c>
      <c r="C215" s="103" t="s">
        <v>472</v>
      </c>
      <c r="D215" s="127">
        <v>0</v>
      </c>
      <c r="E215" s="127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30">
        <f t="shared" si="61"/>
        <v>0</v>
      </c>
      <c r="S215" s="175"/>
      <c r="T215" s="105">
        <f t="shared" si="66"/>
        <v>0</v>
      </c>
      <c r="U215" s="105">
        <f t="shared" si="66"/>
        <v>0</v>
      </c>
      <c r="V215" s="105">
        <f t="shared" si="65"/>
        <v>0</v>
      </c>
      <c r="W215" s="105">
        <f t="shared" si="65"/>
        <v>0</v>
      </c>
      <c r="X215" s="105">
        <f t="shared" si="65"/>
        <v>0</v>
      </c>
      <c r="Y215" s="105">
        <f t="shared" si="65"/>
        <v>0</v>
      </c>
      <c r="Z215" s="105">
        <f t="shared" si="65"/>
        <v>0</v>
      </c>
      <c r="AA215" s="105">
        <f t="shared" si="65"/>
        <v>0</v>
      </c>
      <c r="AB215" s="105">
        <f t="shared" si="65"/>
        <v>0</v>
      </c>
      <c r="AC215" s="105">
        <f t="shared" si="65"/>
        <v>0</v>
      </c>
      <c r="AD215" s="105">
        <f t="shared" si="65"/>
        <v>0</v>
      </c>
      <c r="AE215" s="105">
        <f t="shared" si="65"/>
        <v>0</v>
      </c>
      <c r="AF215" s="105">
        <f t="shared" si="64"/>
        <v>0</v>
      </c>
    </row>
    <row r="216" spans="1:32" outlineLevel="2" x14ac:dyDescent="0.25">
      <c r="A216" s="103" t="str">
        <f t="shared" si="60"/>
        <v>Bonney LakeCommercial90COM2W</v>
      </c>
      <c r="B216" s="103" t="s">
        <v>473</v>
      </c>
      <c r="C216" s="103" t="s">
        <v>474</v>
      </c>
      <c r="D216" s="127">
        <v>0</v>
      </c>
      <c r="E216" s="127">
        <v>0</v>
      </c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30">
        <f t="shared" si="61"/>
        <v>0</v>
      </c>
      <c r="S216" s="175"/>
      <c r="T216" s="105">
        <f t="shared" si="66"/>
        <v>0</v>
      </c>
      <c r="U216" s="105">
        <f t="shared" si="66"/>
        <v>0</v>
      </c>
      <c r="V216" s="105">
        <f t="shared" si="65"/>
        <v>0</v>
      </c>
      <c r="W216" s="105">
        <f t="shared" si="65"/>
        <v>0</v>
      </c>
      <c r="X216" s="105">
        <f t="shared" si="65"/>
        <v>0</v>
      </c>
      <c r="Y216" s="105">
        <f t="shared" si="65"/>
        <v>0</v>
      </c>
      <c r="Z216" s="105">
        <f t="shared" si="65"/>
        <v>0</v>
      </c>
      <c r="AA216" s="105">
        <f t="shared" si="65"/>
        <v>0</v>
      </c>
      <c r="AB216" s="105">
        <f t="shared" si="65"/>
        <v>0</v>
      </c>
      <c r="AC216" s="105">
        <f t="shared" si="65"/>
        <v>0</v>
      </c>
      <c r="AD216" s="105">
        <f t="shared" si="65"/>
        <v>0</v>
      </c>
      <c r="AE216" s="105">
        <f t="shared" si="65"/>
        <v>0</v>
      </c>
      <c r="AF216" s="105">
        <f t="shared" si="64"/>
        <v>0</v>
      </c>
    </row>
    <row r="217" spans="1:32" outlineLevel="2" x14ac:dyDescent="0.25">
      <c r="A217" s="103" t="str">
        <f t="shared" si="60"/>
        <v>Bonney LakeCommercial90FOOD1E</v>
      </c>
      <c r="B217" s="103" t="s">
        <v>475</v>
      </c>
      <c r="C217" s="103" t="s">
        <v>476</v>
      </c>
      <c r="D217" s="127">
        <v>0</v>
      </c>
      <c r="E217" s="127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30">
        <f t="shared" si="61"/>
        <v>0</v>
      </c>
      <c r="S217" s="175"/>
      <c r="T217" s="105">
        <f t="shared" si="66"/>
        <v>0</v>
      </c>
      <c r="U217" s="105">
        <f t="shared" si="66"/>
        <v>0</v>
      </c>
      <c r="V217" s="105">
        <f t="shared" si="65"/>
        <v>0</v>
      </c>
      <c r="W217" s="105">
        <f t="shared" si="65"/>
        <v>0</v>
      </c>
      <c r="X217" s="105">
        <f t="shared" si="65"/>
        <v>0</v>
      </c>
      <c r="Y217" s="105">
        <f t="shared" si="65"/>
        <v>0</v>
      </c>
      <c r="Z217" s="105">
        <f t="shared" si="65"/>
        <v>0</v>
      </c>
      <c r="AA217" s="105">
        <f t="shared" si="65"/>
        <v>0</v>
      </c>
      <c r="AB217" s="105">
        <f t="shared" si="65"/>
        <v>0</v>
      </c>
      <c r="AC217" s="105">
        <f t="shared" si="65"/>
        <v>0</v>
      </c>
      <c r="AD217" s="105">
        <f t="shared" si="65"/>
        <v>0</v>
      </c>
      <c r="AE217" s="105">
        <f t="shared" si="65"/>
        <v>0</v>
      </c>
      <c r="AF217" s="105">
        <f t="shared" si="64"/>
        <v>0</v>
      </c>
    </row>
    <row r="218" spans="1:32" outlineLevel="2" x14ac:dyDescent="0.25">
      <c r="A218" s="103" t="str">
        <f t="shared" si="60"/>
        <v>Bonney LakeCommercial96FOOD1W</v>
      </c>
      <c r="B218" s="103" t="s">
        <v>477</v>
      </c>
      <c r="C218" s="103" t="s">
        <v>478</v>
      </c>
      <c r="D218" s="127">
        <v>0</v>
      </c>
      <c r="E218" s="127">
        <v>0</v>
      </c>
      <c r="F218" s="12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30">
        <f t="shared" si="61"/>
        <v>0</v>
      </c>
      <c r="S218" s="175"/>
      <c r="T218" s="105">
        <f t="shared" si="66"/>
        <v>0</v>
      </c>
      <c r="U218" s="105">
        <f t="shared" si="66"/>
        <v>0</v>
      </c>
      <c r="V218" s="105">
        <f t="shared" si="65"/>
        <v>0</v>
      </c>
      <c r="W218" s="105">
        <f t="shared" si="65"/>
        <v>0</v>
      </c>
      <c r="X218" s="105">
        <f t="shared" si="65"/>
        <v>0</v>
      </c>
      <c r="Y218" s="105">
        <f t="shared" si="65"/>
        <v>0</v>
      </c>
      <c r="Z218" s="105">
        <f t="shared" si="65"/>
        <v>0</v>
      </c>
      <c r="AA218" s="105">
        <f t="shared" si="65"/>
        <v>0</v>
      </c>
      <c r="AB218" s="105">
        <f t="shared" si="65"/>
        <v>0</v>
      </c>
      <c r="AC218" s="105">
        <f t="shared" si="65"/>
        <v>0</v>
      </c>
      <c r="AD218" s="105">
        <f t="shared" si="65"/>
        <v>0</v>
      </c>
      <c r="AE218" s="105">
        <f t="shared" si="65"/>
        <v>0</v>
      </c>
      <c r="AF218" s="105">
        <f t="shared" si="64"/>
        <v>0</v>
      </c>
    </row>
    <row r="219" spans="1:32" outlineLevel="2" x14ac:dyDescent="0.25">
      <c r="A219" s="103" t="str">
        <f t="shared" si="60"/>
        <v>Bonney LakeCommercialRECYCOMPHR</v>
      </c>
      <c r="B219" s="103" t="s">
        <v>481</v>
      </c>
      <c r="C219" s="103" t="s">
        <v>482</v>
      </c>
      <c r="D219" s="127">
        <v>0</v>
      </c>
      <c r="E219" s="127">
        <v>0</v>
      </c>
      <c r="F219" s="129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0</v>
      </c>
      <c r="P219" s="129">
        <v>0</v>
      </c>
      <c r="Q219" s="129">
        <v>0</v>
      </c>
      <c r="R219" s="130">
        <f t="shared" si="61"/>
        <v>0</v>
      </c>
      <c r="S219" s="175"/>
      <c r="T219" s="105">
        <f t="shared" si="66"/>
        <v>0</v>
      </c>
      <c r="U219" s="105">
        <f t="shared" si="66"/>
        <v>0</v>
      </c>
      <c r="V219" s="105">
        <f t="shared" si="65"/>
        <v>0</v>
      </c>
      <c r="W219" s="105">
        <f t="shared" si="65"/>
        <v>0</v>
      </c>
      <c r="X219" s="105">
        <f t="shared" si="65"/>
        <v>0</v>
      </c>
      <c r="Y219" s="105">
        <f t="shared" si="65"/>
        <v>0</v>
      </c>
      <c r="Z219" s="105">
        <f t="shared" si="65"/>
        <v>0</v>
      </c>
      <c r="AA219" s="105">
        <f t="shared" si="65"/>
        <v>0</v>
      </c>
      <c r="AB219" s="105">
        <f t="shared" si="65"/>
        <v>0</v>
      </c>
      <c r="AC219" s="105">
        <f t="shared" si="65"/>
        <v>0</v>
      </c>
      <c r="AD219" s="105">
        <f t="shared" si="65"/>
        <v>0</v>
      </c>
      <c r="AE219" s="105">
        <f t="shared" si="65"/>
        <v>0</v>
      </c>
      <c r="AF219" s="105">
        <f t="shared" si="64"/>
        <v>0</v>
      </c>
    </row>
    <row r="220" spans="1:32" outlineLevel="2" x14ac:dyDescent="0.25">
      <c r="A220" s="103" t="str">
        <f t="shared" si="60"/>
        <v>Bonney LakeCommercialRECYSVC</v>
      </c>
      <c r="B220" s="103" t="s">
        <v>479</v>
      </c>
      <c r="C220" s="103" t="s">
        <v>480</v>
      </c>
      <c r="D220" s="127">
        <v>0</v>
      </c>
      <c r="E220" s="127">
        <v>0</v>
      </c>
      <c r="F220" s="129">
        <v>0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29">
        <v>0</v>
      </c>
      <c r="O220" s="129">
        <v>0</v>
      </c>
      <c r="P220" s="129">
        <v>0</v>
      </c>
      <c r="Q220" s="129">
        <v>0</v>
      </c>
      <c r="R220" s="130">
        <f t="shared" si="61"/>
        <v>0</v>
      </c>
      <c r="S220" s="175"/>
      <c r="T220" s="105">
        <f t="shared" si="66"/>
        <v>0</v>
      </c>
      <c r="U220" s="105">
        <f t="shared" si="66"/>
        <v>0</v>
      </c>
      <c r="V220" s="105">
        <f t="shared" si="65"/>
        <v>0</v>
      </c>
      <c r="W220" s="105">
        <f t="shared" si="65"/>
        <v>0</v>
      </c>
      <c r="X220" s="105">
        <f t="shared" si="65"/>
        <v>0</v>
      </c>
      <c r="Y220" s="105">
        <f t="shared" si="65"/>
        <v>0</v>
      </c>
      <c r="Z220" s="105">
        <f t="shared" si="65"/>
        <v>0</v>
      </c>
      <c r="AA220" s="105">
        <f t="shared" si="65"/>
        <v>0</v>
      </c>
      <c r="AB220" s="105">
        <f t="shared" si="65"/>
        <v>0</v>
      </c>
      <c r="AC220" s="105">
        <f t="shared" si="65"/>
        <v>0</v>
      </c>
      <c r="AD220" s="105">
        <f t="shared" si="65"/>
        <v>0</v>
      </c>
      <c r="AE220" s="105">
        <f t="shared" si="65"/>
        <v>0</v>
      </c>
      <c r="AF220" s="105">
        <f t="shared" si="64"/>
        <v>0</v>
      </c>
    </row>
    <row r="221" spans="1:32" outlineLevel="2" x14ac:dyDescent="0.25">
      <c r="A221" s="103" t="str">
        <f t="shared" si="60"/>
        <v>Bonney LakeCommercialF6YDEXRECY</v>
      </c>
      <c r="B221" s="103" t="s">
        <v>861</v>
      </c>
      <c r="C221" s="103" t="s">
        <v>862</v>
      </c>
      <c r="D221" s="127">
        <v>0</v>
      </c>
      <c r="E221" s="127">
        <v>0</v>
      </c>
      <c r="F221" s="129">
        <v>0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30">
        <f t="shared" ref="R221" si="67">+SUM(F221:Q221)</f>
        <v>0</v>
      </c>
      <c r="S221" s="175"/>
      <c r="T221" s="105">
        <f t="shared" si="66"/>
        <v>0</v>
      </c>
      <c r="U221" s="105">
        <f t="shared" si="66"/>
        <v>0</v>
      </c>
      <c r="V221" s="105">
        <f t="shared" ref="V221:AE221" si="68">+IFERROR(H221/$E221,0)</f>
        <v>0</v>
      </c>
      <c r="W221" s="105">
        <f t="shared" si="68"/>
        <v>0</v>
      </c>
      <c r="X221" s="105">
        <f t="shared" si="68"/>
        <v>0</v>
      </c>
      <c r="Y221" s="105">
        <f t="shared" si="68"/>
        <v>0</v>
      </c>
      <c r="Z221" s="105">
        <f t="shared" si="68"/>
        <v>0</v>
      </c>
      <c r="AA221" s="105">
        <f t="shared" si="68"/>
        <v>0</v>
      </c>
      <c r="AB221" s="105">
        <f t="shared" si="68"/>
        <v>0</v>
      </c>
      <c r="AC221" s="105">
        <f t="shared" si="68"/>
        <v>0</v>
      </c>
      <c r="AD221" s="105">
        <f t="shared" si="68"/>
        <v>0</v>
      </c>
      <c r="AE221" s="105">
        <f t="shared" si="68"/>
        <v>0</v>
      </c>
      <c r="AF221" s="105">
        <f t="shared" si="64"/>
        <v>0</v>
      </c>
    </row>
    <row r="222" spans="1:32" outlineLevel="1" x14ac:dyDescent="0.25">
      <c r="D222" s="127"/>
      <c r="E222" s="127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30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</row>
    <row r="223" spans="1:32" outlineLevel="1" x14ac:dyDescent="0.25">
      <c r="C223" s="135" t="s">
        <v>486</v>
      </c>
      <c r="D223" s="127"/>
      <c r="E223" s="127"/>
      <c r="F223" s="136">
        <f t="shared" ref="F223:R223" si="69">SUM(F188:F222)</f>
        <v>0</v>
      </c>
      <c r="G223" s="136">
        <f t="shared" si="69"/>
        <v>0</v>
      </c>
      <c r="H223" s="136">
        <f t="shared" si="69"/>
        <v>0</v>
      </c>
      <c r="I223" s="136">
        <f t="shared" si="69"/>
        <v>0</v>
      </c>
      <c r="J223" s="136">
        <f t="shared" si="69"/>
        <v>0</v>
      </c>
      <c r="K223" s="136">
        <f t="shared" si="69"/>
        <v>0</v>
      </c>
      <c r="L223" s="136">
        <f t="shared" si="69"/>
        <v>0</v>
      </c>
      <c r="M223" s="136">
        <f t="shared" si="69"/>
        <v>0</v>
      </c>
      <c r="N223" s="136">
        <f t="shared" si="69"/>
        <v>0</v>
      </c>
      <c r="O223" s="136">
        <f t="shared" si="69"/>
        <v>0</v>
      </c>
      <c r="P223" s="136">
        <f t="shared" si="69"/>
        <v>0</v>
      </c>
      <c r="Q223" s="136">
        <f t="shared" si="69"/>
        <v>0</v>
      </c>
      <c r="R223" s="136">
        <f t="shared" si="69"/>
        <v>0</v>
      </c>
      <c r="S223" s="137"/>
      <c r="T223" s="137">
        <f>SUM(T188:T218,T220)</f>
        <v>0</v>
      </c>
      <c r="U223" s="137">
        <f t="shared" ref="U223:AF223" si="70">SUM(U188:U218,U220)</f>
        <v>0</v>
      </c>
      <c r="V223" s="137">
        <f t="shared" si="70"/>
        <v>0</v>
      </c>
      <c r="W223" s="137">
        <f t="shared" si="70"/>
        <v>0</v>
      </c>
      <c r="X223" s="137">
        <f t="shared" si="70"/>
        <v>0</v>
      </c>
      <c r="Y223" s="137">
        <f t="shared" si="70"/>
        <v>0</v>
      </c>
      <c r="Z223" s="137">
        <f t="shared" si="70"/>
        <v>0</v>
      </c>
      <c r="AA223" s="137">
        <f t="shared" si="70"/>
        <v>0</v>
      </c>
      <c r="AB223" s="137">
        <f t="shared" si="70"/>
        <v>0</v>
      </c>
      <c r="AC223" s="137">
        <f t="shared" si="70"/>
        <v>0</v>
      </c>
      <c r="AD223" s="137">
        <f t="shared" si="70"/>
        <v>0</v>
      </c>
      <c r="AE223" s="137">
        <f t="shared" si="70"/>
        <v>0</v>
      </c>
      <c r="AF223" s="137">
        <f t="shared" si="70"/>
        <v>0</v>
      </c>
    </row>
    <row r="224" spans="1:32" outlineLevel="1" x14ac:dyDescent="0.25">
      <c r="C224" s="135"/>
      <c r="D224" s="127"/>
      <c r="E224" s="127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30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  <c r="AE224" s="105"/>
      <c r="AF224" s="105"/>
    </row>
    <row r="225" spans="1:32" outlineLevel="1" x14ac:dyDescent="0.25">
      <c r="A225" s="103" t="s">
        <v>863</v>
      </c>
      <c r="B225" s="7" t="s">
        <v>488</v>
      </c>
      <c r="C225" s="135"/>
      <c r="D225" s="127"/>
      <c r="E225" s="127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30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5"/>
      <c r="AD225" s="105"/>
      <c r="AE225" s="105"/>
      <c r="AF225" s="105"/>
    </row>
    <row r="226" spans="1:32" outlineLevel="2" x14ac:dyDescent="0.25">
      <c r="A226" s="103" t="str">
        <f t="shared" ref="A226:A274" si="71">+$A$4&amp;$A$225&amp;B226</f>
        <v>Bonney LakeMulti-Family32MW1</v>
      </c>
      <c r="B226" s="103" t="s">
        <v>489</v>
      </c>
      <c r="C226" s="103" t="s">
        <v>490</v>
      </c>
      <c r="D226" s="127">
        <v>0</v>
      </c>
      <c r="E226" s="127">
        <v>0</v>
      </c>
      <c r="F226" s="12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30">
        <f t="shared" ref="R226:R274" si="72">+SUM(F226:Q226)</f>
        <v>0</v>
      </c>
      <c r="S226" s="175"/>
      <c r="T226" s="105">
        <f t="shared" ref="T226:U241" si="73">+IFERROR(F226/$D226,0)</f>
        <v>0</v>
      </c>
      <c r="U226" s="105">
        <f t="shared" si="73"/>
        <v>0</v>
      </c>
      <c r="V226" s="105">
        <f t="shared" ref="V226:AE241" si="74">+IFERROR(H226/$E226,0)</f>
        <v>0</v>
      </c>
      <c r="W226" s="105">
        <f t="shared" si="74"/>
        <v>0</v>
      </c>
      <c r="X226" s="105">
        <f t="shared" si="74"/>
        <v>0</v>
      </c>
      <c r="Y226" s="105">
        <f t="shared" si="74"/>
        <v>0</v>
      </c>
      <c r="Z226" s="105">
        <f t="shared" si="74"/>
        <v>0</v>
      </c>
      <c r="AA226" s="105">
        <f t="shared" si="74"/>
        <v>0</v>
      </c>
      <c r="AB226" s="105">
        <f t="shared" si="74"/>
        <v>0</v>
      </c>
      <c r="AC226" s="105">
        <f t="shared" si="74"/>
        <v>0</v>
      </c>
      <c r="AD226" s="105">
        <f t="shared" si="74"/>
        <v>0</v>
      </c>
      <c r="AE226" s="105">
        <f t="shared" si="74"/>
        <v>0</v>
      </c>
      <c r="AF226" s="105">
        <f t="shared" ref="AF226:AF274" si="75">+SUM(T226:AE226)/$AD$2</f>
        <v>0</v>
      </c>
    </row>
    <row r="227" spans="1:32" outlineLevel="2" x14ac:dyDescent="0.25">
      <c r="A227" s="103" t="str">
        <f t="shared" si="71"/>
        <v>Bonney LakeMulti-Family32MW1NR</v>
      </c>
      <c r="B227" s="103" t="s">
        <v>491</v>
      </c>
      <c r="C227" s="103" t="s">
        <v>492</v>
      </c>
      <c r="D227" s="127">
        <v>0</v>
      </c>
      <c r="E227" s="127">
        <v>0</v>
      </c>
      <c r="F227" s="12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30">
        <f t="shared" si="72"/>
        <v>0</v>
      </c>
      <c r="S227" s="175"/>
      <c r="T227" s="105">
        <f t="shared" si="73"/>
        <v>0</v>
      </c>
      <c r="U227" s="105">
        <f t="shared" si="73"/>
        <v>0</v>
      </c>
      <c r="V227" s="105">
        <f t="shared" si="74"/>
        <v>0</v>
      </c>
      <c r="W227" s="105">
        <f t="shared" si="74"/>
        <v>0</v>
      </c>
      <c r="X227" s="105">
        <f t="shared" si="74"/>
        <v>0</v>
      </c>
      <c r="Y227" s="105">
        <f t="shared" si="74"/>
        <v>0</v>
      </c>
      <c r="Z227" s="105">
        <f t="shared" si="74"/>
        <v>0</v>
      </c>
      <c r="AA227" s="105">
        <f t="shared" si="74"/>
        <v>0</v>
      </c>
      <c r="AB227" s="105">
        <f t="shared" si="74"/>
        <v>0</v>
      </c>
      <c r="AC227" s="105">
        <f t="shared" si="74"/>
        <v>0</v>
      </c>
      <c r="AD227" s="105">
        <f t="shared" si="74"/>
        <v>0</v>
      </c>
      <c r="AE227" s="105">
        <f t="shared" si="74"/>
        <v>0</v>
      </c>
      <c r="AF227" s="105">
        <f t="shared" si="75"/>
        <v>0</v>
      </c>
    </row>
    <row r="228" spans="1:32" outlineLevel="2" x14ac:dyDescent="0.25">
      <c r="A228" s="103" t="str">
        <f t="shared" si="71"/>
        <v>Bonney LakeMulti-Family32MW2</v>
      </c>
      <c r="B228" s="103" t="s">
        <v>493</v>
      </c>
      <c r="C228" s="103" t="s">
        <v>494</v>
      </c>
      <c r="D228" s="127">
        <v>0</v>
      </c>
      <c r="E228" s="127">
        <v>0</v>
      </c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30">
        <f t="shared" si="72"/>
        <v>0</v>
      </c>
      <c r="S228" s="175"/>
      <c r="T228" s="105">
        <f t="shared" si="73"/>
        <v>0</v>
      </c>
      <c r="U228" s="105">
        <f t="shared" si="73"/>
        <v>0</v>
      </c>
      <c r="V228" s="105">
        <f t="shared" si="74"/>
        <v>0</v>
      </c>
      <c r="W228" s="105">
        <f t="shared" si="74"/>
        <v>0</v>
      </c>
      <c r="X228" s="105">
        <f t="shared" si="74"/>
        <v>0</v>
      </c>
      <c r="Y228" s="105">
        <f t="shared" si="74"/>
        <v>0</v>
      </c>
      <c r="Z228" s="105">
        <f t="shared" si="74"/>
        <v>0</v>
      </c>
      <c r="AA228" s="105">
        <f t="shared" si="74"/>
        <v>0</v>
      </c>
      <c r="AB228" s="105">
        <f t="shared" si="74"/>
        <v>0</v>
      </c>
      <c r="AC228" s="105">
        <f t="shared" si="74"/>
        <v>0</v>
      </c>
      <c r="AD228" s="105">
        <f t="shared" si="74"/>
        <v>0</v>
      </c>
      <c r="AE228" s="105">
        <f t="shared" si="74"/>
        <v>0</v>
      </c>
      <c r="AF228" s="105">
        <f t="shared" si="75"/>
        <v>0</v>
      </c>
    </row>
    <row r="229" spans="1:32" outlineLevel="2" x14ac:dyDescent="0.25">
      <c r="A229" s="103" t="str">
        <f t="shared" si="71"/>
        <v>Bonney LakeMulti-Family32MW3</v>
      </c>
      <c r="B229" s="103" t="s">
        <v>495</v>
      </c>
      <c r="C229" s="103" t="s">
        <v>496</v>
      </c>
      <c r="D229" s="127">
        <v>0</v>
      </c>
      <c r="E229" s="127">
        <v>0</v>
      </c>
      <c r="F229" s="12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30">
        <f t="shared" si="72"/>
        <v>0</v>
      </c>
      <c r="S229" s="175"/>
      <c r="T229" s="105">
        <f t="shared" si="73"/>
        <v>0</v>
      </c>
      <c r="U229" s="105">
        <f t="shared" si="73"/>
        <v>0</v>
      </c>
      <c r="V229" s="105">
        <f t="shared" si="74"/>
        <v>0</v>
      </c>
      <c r="W229" s="105">
        <f t="shared" si="74"/>
        <v>0</v>
      </c>
      <c r="X229" s="105">
        <f t="shared" si="74"/>
        <v>0</v>
      </c>
      <c r="Y229" s="105">
        <f t="shared" si="74"/>
        <v>0</v>
      </c>
      <c r="Z229" s="105">
        <f t="shared" si="74"/>
        <v>0</v>
      </c>
      <c r="AA229" s="105">
        <f t="shared" si="74"/>
        <v>0</v>
      </c>
      <c r="AB229" s="105">
        <f t="shared" si="74"/>
        <v>0</v>
      </c>
      <c r="AC229" s="105">
        <f t="shared" si="74"/>
        <v>0</v>
      </c>
      <c r="AD229" s="105">
        <f t="shared" si="74"/>
        <v>0</v>
      </c>
      <c r="AE229" s="105">
        <f t="shared" si="74"/>
        <v>0</v>
      </c>
      <c r="AF229" s="105">
        <f t="shared" si="75"/>
        <v>0</v>
      </c>
    </row>
    <row r="230" spans="1:32" outlineLevel="2" x14ac:dyDescent="0.25">
      <c r="A230" s="103" t="str">
        <f t="shared" si="71"/>
        <v>Bonney LakeMulti-Family32MW3NR</v>
      </c>
      <c r="B230" s="103" t="s">
        <v>497</v>
      </c>
      <c r="C230" s="103" t="s">
        <v>498</v>
      </c>
      <c r="D230" s="127">
        <v>0</v>
      </c>
      <c r="E230" s="127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30">
        <f t="shared" si="72"/>
        <v>0</v>
      </c>
      <c r="S230" s="175"/>
      <c r="T230" s="105">
        <f t="shared" si="73"/>
        <v>0</v>
      </c>
      <c r="U230" s="105">
        <f t="shared" si="73"/>
        <v>0</v>
      </c>
      <c r="V230" s="105">
        <f t="shared" si="74"/>
        <v>0</v>
      </c>
      <c r="W230" s="105">
        <f t="shared" si="74"/>
        <v>0</v>
      </c>
      <c r="X230" s="105">
        <f t="shared" si="74"/>
        <v>0</v>
      </c>
      <c r="Y230" s="105">
        <f t="shared" si="74"/>
        <v>0</v>
      </c>
      <c r="Z230" s="105">
        <f t="shared" si="74"/>
        <v>0</v>
      </c>
      <c r="AA230" s="105">
        <f t="shared" si="74"/>
        <v>0</v>
      </c>
      <c r="AB230" s="105">
        <f t="shared" si="74"/>
        <v>0</v>
      </c>
      <c r="AC230" s="105">
        <f t="shared" si="74"/>
        <v>0</v>
      </c>
      <c r="AD230" s="105">
        <f t="shared" si="74"/>
        <v>0</v>
      </c>
      <c r="AE230" s="105">
        <f t="shared" si="74"/>
        <v>0</v>
      </c>
      <c r="AF230" s="105">
        <f t="shared" si="75"/>
        <v>0</v>
      </c>
    </row>
    <row r="231" spans="1:32" outlineLevel="2" x14ac:dyDescent="0.25">
      <c r="A231" s="103" t="str">
        <f t="shared" si="71"/>
        <v>Bonney LakeMulti-Family32MW4</v>
      </c>
      <c r="B231" s="103" t="s">
        <v>499</v>
      </c>
      <c r="C231" s="103" t="s">
        <v>500</v>
      </c>
      <c r="D231" s="127">
        <v>0</v>
      </c>
      <c r="E231" s="127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30">
        <f t="shared" si="72"/>
        <v>0</v>
      </c>
      <c r="S231" s="175"/>
      <c r="T231" s="105">
        <f t="shared" si="73"/>
        <v>0</v>
      </c>
      <c r="U231" s="105">
        <f t="shared" si="73"/>
        <v>0</v>
      </c>
      <c r="V231" s="105">
        <f t="shared" si="74"/>
        <v>0</v>
      </c>
      <c r="W231" s="105">
        <f t="shared" si="74"/>
        <v>0</v>
      </c>
      <c r="X231" s="105">
        <f t="shared" si="74"/>
        <v>0</v>
      </c>
      <c r="Y231" s="105">
        <f t="shared" si="74"/>
        <v>0</v>
      </c>
      <c r="Z231" s="105">
        <f t="shared" si="74"/>
        <v>0</v>
      </c>
      <c r="AA231" s="105">
        <f t="shared" si="74"/>
        <v>0</v>
      </c>
      <c r="AB231" s="105">
        <f t="shared" si="74"/>
        <v>0</v>
      </c>
      <c r="AC231" s="105">
        <f t="shared" si="74"/>
        <v>0</v>
      </c>
      <c r="AD231" s="105">
        <f t="shared" si="74"/>
        <v>0</v>
      </c>
      <c r="AE231" s="105">
        <f t="shared" si="74"/>
        <v>0</v>
      </c>
      <c r="AF231" s="105">
        <f t="shared" si="75"/>
        <v>0</v>
      </c>
    </row>
    <row r="232" spans="1:32" outlineLevel="2" x14ac:dyDescent="0.25">
      <c r="A232" s="103" t="str">
        <f t="shared" si="71"/>
        <v>Bonney LakeMulti-Family32MW4NR</v>
      </c>
      <c r="B232" s="103" t="s">
        <v>501</v>
      </c>
      <c r="C232" s="103" t="s">
        <v>502</v>
      </c>
      <c r="D232" s="127">
        <v>0</v>
      </c>
      <c r="E232" s="127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30">
        <f t="shared" si="72"/>
        <v>0</v>
      </c>
      <c r="S232" s="175"/>
      <c r="T232" s="105">
        <f t="shared" si="73"/>
        <v>0</v>
      </c>
      <c r="U232" s="105">
        <f t="shared" si="73"/>
        <v>0</v>
      </c>
      <c r="V232" s="105">
        <f t="shared" si="74"/>
        <v>0</v>
      </c>
      <c r="W232" s="105">
        <f t="shared" si="74"/>
        <v>0</v>
      </c>
      <c r="X232" s="105">
        <f t="shared" si="74"/>
        <v>0</v>
      </c>
      <c r="Y232" s="105">
        <f t="shared" si="74"/>
        <v>0</v>
      </c>
      <c r="Z232" s="105">
        <f t="shared" si="74"/>
        <v>0</v>
      </c>
      <c r="AA232" s="105">
        <f t="shared" si="74"/>
        <v>0</v>
      </c>
      <c r="AB232" s="105">
        <f t="shared" si="74"/>
        <v>0</v>
      </c>
      <c r="AC232" s="105">
        <f t="shared" si="74"/>
        <v>0</v>
      </c>
      <c r="AD232" s="105">
        <f t="shared" si="74"/>
        <v>0</v>
      </c>
      <c r="AE232" s="105">
        <f t="shared" si="74"/>
        <v>0</v>
      </c>
      <c r="AF232" s="105">
        <f t="shared" si="75"/>
        <v>0</v>
      </c>
    </row>
    <row r="233" spans="1:32" outlineLevel="2" x14ac:dyDescent="0.25">
      <c r="A233" s="103" t="str">
        <f t="shared" si="71"/>
        <v>Bonney LakeMulti-Family32MW5</v>
      </c>
      <c r="B233" s="103" t="s">
        <v>503</v>
      </c>
      <c r="C233" s="103" t="s">
        <v>504</v>
      </c>
      <c r="D233" s="127">
        <v>0</v>
      </c>
      <c r="E233" s="127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30">
        <f t="shared" si="72"/>
        <v>0</v>
      </c>
      <c r="S233" s="175"/>
      <c r="T233" s="105">
        <f t="shared" si="73"/>
        <v>0</v>
      </c>
      <c r="U233" s="105">
        <f t="shared" si="73"/>
        <v>0</v>
      </c>
      <c r="V233" s="105">
        <f t="shared" si="74"/>
        <v>0</v>
      </c>
      <c r="W233" s="105">
        <f t="shared" si="74"/>
        <v>0</v>
      </c>
      <c r="X233" s="105">
        <f t="shared" si="74"/>
        <v>0</v>
      </c>
      <c r="Y233" s="105">
        <f t="shared" si="74"/>
        <v>0</v>
      </c>
      <c r="Z233" s="105">
        <f t="shared" si="74"/>
        <v>0</v>
      </c>
      <c r="AA233" s="105">
        <f t="shared" si="74"/>
        <v>0</v>
      </c>
      <c r="AB233" s="105">
        <f t="shared" si="74"/>
        <v>0</v>
      </c>
      <c r="AC233" s="105">
        <f t="shared" si="74"/>
        <v>0</v>
      </c>
      <c r="AD233" s="105">
        <f t="shared" si="74"/>
        <v>0</v>
      </c>
      <c r="AE233" s="105">
        <f t="shared" si="74"/>
        <v>0</v>
      </c>
      <c r="AF233" s="105">
        <f t="shared" si="75"/>
        <v>0</v>
      </c>
    </row>
    <row r="234" spans="1:32" outlineLevel="2" x14ac:dyDescent="0.25">
      <c r="A234" s="103" t="str">
        <f t="shared" si="71"/>
        <v>Bonney LakeMulti-FamilyMIMPCN</v>
      </c>
      <c r="B234" s="103" t="s">
        <v>571</v>
      </c>
      <c r="C234" s="103" t="s">
        <v>572</v>
      </c>
      <c r="D234" s="127">
        <v>0</v>
      </c>
      <c r="E234" s="127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30">
        <f t="shared" si="72"/>
        <v>0</v>
      </c>
      <c r="S234" s="175"/>
      <c r="T234" s="105">
        <f t="shared" si="73"/>
        <v>0</v>
      </c>
      <c r="U234" s="105">
        <f t="shared" si="73"/>
        <v>0</v>
      </c>
      <c r="V234" s="105">
        <f t="shared" si="74"/>
        <v>0</v>
      </c>
      <c r="W234" s="105">
        <f t="shared" si="74"/>
        <v>0</v>
      </c>
      <c r="X234" s="105">
        <f t="shared" si="74"/>
        <v>0</v>
      </c>
      <c r="Y234" s="105">
        <f t="shared" si="74"/>
        <v>0</v>
      </c>
      <c r="Z234" s="105">
        <f t="shared" si="74"/>
        <v>0</v>
      </c>
      <c r="AA234" s="105">
        <f t="shared" si="74"/>
        <v>0</v>
      </c>
      <c r="AB234" s="105">
        <f t="shared" si="74"/>
        <v>0</v>
      </c>
      <c r="AC234" s="105">
        <f t="shared" si="74"/>
        <v>0</v>
      </c>
      <c r="AD234" s="105">
        <f t="shared" si="74"/>
        <v>0</v>
      </c>
      <c r="AE234" s="105">
        <f t="shared" si="74"/>
        <v>0</v>
      </c>
      <c r="AF234" s="105">
        <f t="shared" si="75"/>
        <v>0</v>
      </c>
    </row>
    <row r="235" spans="1:32" outlineLevel="2" x14ac:dyDescent="0.25">
      <c r="A235" s="103" t="str">
        <f t="shared" si="71"/>
        <v>Bonney LakeMulti-Family35MW1</v>
      </c>
      <c r="B235" s="103" t="s">
        <v>505</v>
      </c>
      <c r="C235" s="103" t="s">
        <v>506</v>
      </c>
      <c r="D235" s="127">
        <v>0</v>
      </c>
      <c r="E235" s="127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30">
        <f t="shared" si="72"/>
        <v>0</v>
      </c>
      <c r="S235" s="175"/>
      <c r="T235" s="105">
        <f t="shared" si="73"/>
        <v>0</v>
      </c>
      <c r="U235" s="105">
        <f t="shared" si="73"/>
        <v>0</v>
      </c>
      <c r="V235" s="105">
        <f t="shared" si="74"/>
        <v>0</v>
      </c>
      <c r="W235" s="105">
        <f t="shared" si="74"/>
        <v>0</v>
      </c>
      <c r="X235" s="105">
        <f t="shared" si="74"/>
        <v>0</v>
      </c>
      <c r="Y235" s="105">
        <f t="shared" si="74"/>
        <v>0</v>
      </c>
      <c r="Z235" s="105">
        <f t="shared" si="74"/>
        <v>0</v>
      </c>
      <c r="AA235" s="105">
        <f t="shared" si="74"/>
        <v>0</v>
      </c>
      <c r="AB235" s="105">
        <f t="shared" si="74"/>
        <v>0</v>
      </c>
      <c r="AC235" s="105">
        <f t="shared" si="74"/>
        <v>0</v>
      </c>
      <c r="AD235" s="105">
        <f t="shared" si="74"/>
        <v>0</v>
      </c>
      <c r="AE235" s="105">
        <f t="shared" si="74"/>
        <v>0</v>
      </c>
      <c r="AF235" s="105">
        <f t="shared" si="75"/>
        <v>0</v>
      </c>
    </row>
    <row r="236" spans="1:32" outlineLevel="2" x14ac:dyDescent="0.25">
      <c r="A236" s="103" t="str">
        <f t="shared" si="71"/>
        <v>Bonney LakeMulti-Family35MW1N</v>
      </c>
      <c r="B236" s="103" t="s">
        <v>507</v>
      </c>
      <c r="C236" s="103" t="s">
        <v>508</v>
      </c>
      <c r="D236" s="127">
        <v>0</v>
      </c>
      <c r="E236" s="127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30">
        <f t="shared" si="72"/>
        <v>0</v>
      </c>
      <c r="S236" s="175"/>
      <c r="T236" s="105">
        <f t="shared" si="73"/>
        <v>0</v>
      </c>
      <c r="U236" s="105">
        <f t="shared" si="73"/>
        <v>0</v>
      </c>
      <c r="V236" s="105">
        <f t="shared" si="74"/>
        <v>0</v>
      </c>
      <c r="W236" s="105">
        <f t="shared" si="74"/>
        <v>0</v>
      </c>
      <c r="X236" s="105">
        <f t="shared" si="74"/>
        <v>0</v>
      </c>
      <c r="Y236" s="105">
        <f t="shared" si="74"/>
        <v>0</v>
      </c>
      <c r="Z236" s="105">
        <f t="shared" si="74"/>
        <v>0</v>
      </c>
      <c r="AA236" s="105">
        <f t="shared" si="74"/>
        <v>0</v>
      </c>
      <c r="AB236" s="105">
        <f t="shared" si="74"/>
        <v>0</v>
      </c>
      <c r="AC236" s="105">
        <f t="shared" si="74"/>
        <v>0</v>
      </c>
      <c r="AD236" s="105">
        <f t="shared" si="74"/>
        <v>0</v>
      </c>
      <c r="AE236" s="105">
        <f t="shared" si="74"/>
        <v>0</v>
      </c>
      <c r="AF236" s="105">
        <f t="shared" si="75"/>
        <v>0</v>
      </c>
    </row>
    <row r="237" spans="1:32" outlineLevel="2" x14ac:dyDescent="0.25">
      <c r="A237" s="103" t="str">
        <f t="shared" si="71"/>
        <v>Bonney LakeMulti-Family65MW1</v>
      </c>
      <c r="B237" s="103" t="s">
        <v>509</v>
      </c>
      <c r="C237" s="103" t="s">
        <v>510</v>
      </c>
      <c r="D237" s="127">
        <v>0</v>
      </c>
      <c r="E237" s="127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30">
        <f t="shared" si="72"/>
        <v>0</v>
      </c>
      <c r="S237" s="175"/>
      <c r="T237" s="105">
        <f t="shared" si="73"/>
        <v>0</v>
      </c>
      <c r="U237" s="105">
        <f t="shared" si="73"/>
        <v>0</v>
      </c>
      <c r="V237" s="105">
        <f t="shared" si="74"/>
        <v>0</v>
      </c>
      <c r="W237" s="105">
        <f t="shared" si="74"/>
        <v>0</v>
      </c>
      <c r="X237" s="105">
        <f t="shared" si="74"/>
        <v>0</v>
      </c>
      <c r="Y237" s="105">
        <f t="shared" si="74"/>
        <v>0</v>
      </c>
      <c r="Z237" s="105">
        <f t="shared" si="74"/>
        <v>0</v>
      </c>
      <c r="AA237" s="105">
        <f t="shared" si="74"/>
        <v>0</v>
      </c>
      <c r="AB237" s="105">
        <f t="shared" si="74"/>
        <v>0</v>
      </c>
      <c r="AC237" s="105">
        <f t="shared" si="74"/>
        <v>0</v>
      </c>
      <c r="AD237" s="105">
        <f t="shared" si="74"/>
        <v>0</v>
      </c>
      <c r="AE237" s="105">
        <f t="shared" si="74"/>
        <v>0</v>
      </c>
      <c r="AF237" s="105">
        <f t="shared" si="75"/>
        <v>0</v>
      </c>
    </row>
    <row r="238" spans="1:32" outlineLevel="2" x14ac:dyDescent="0.25">
      <c r="A238" s="103" t="str">
        <f t="shared" si="71"/>
        <v>Bonney LakeMulti-Family65MW1N</v>
      </c>
      <c r="B238" s="103" t="s">
        <v>511</v>
      </c>
      <c r="C238" s="103" t="s">
        <v>512</v>
      </c>
      <c r="D238" s="127">
        <v>0</v>
      </c>
      <c r="E238" s="127">
        <v>0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30">
        <f t="shared" si="72"/>
        <v>0</v>
      </c>
      <c r="S238" s="175"/>
      <c r="T238" s="105">
        <f t="shared" si="73"/>
        <v>0</v>
      </c>
      <c r="U238" s="105">
        <f t="shared" si="73"/>
        <v>0</v>
      </c>
      <c r="V238" s="105">
        <f t="shared" si="74"/>
        <v>0</v>
      </c>
      <c r="W238" s="105">
        <f t="shared" si="74"/>
        <v>0</v>
      </c>
      <c r="X238" s="105">
        <f t="shared" si="74"/>
        <v>0</v>
      </c>
      <c r="Y238" s="105">
        <f t="shared" si="74"/>
        <v>0</v>
      </c>
      <c r="Z238" s="105">
        <f t="shared" si="74"/>
        <v>0</v>
      </c>
      <c r="AA238" s="105">
        <f t="shared" si="74"/>
        <v>0</v>
      </c>
      <c r="AB238" s="105">
        <f t="shared" si="74"/>
        <v>0</v>
      </c>
      <c r="AC238" s="105">
        <f t="shared" si="74"/>
        <v>0</v>
      </c>
      <c r="AD238" s="105">
        <f t="shared" si="74"/>
        <v>0</v>
      </c>
      <c r="AE238" s="105">
        <f t="shared" si="74"/>
        <v>0</v>
      </c>
      <c r="AF238" s="105">
        <f t="shared" si="75"/>
        <v>0</v>
      </c>
    </row>
    <row r="239" spans="1:32" outlineLevel="2" x14ac:dyDescent="0.25">
      <c r="A239" s="103" t="str">
        <f t="shared" si="71"/>
        <v>Bonney LakeMulti-Family95MW1</v>
      </c>
      <c r="B239" s="103" t="s">
        <v>513</v>
      </c>
      <c r="C239" s="103" t="s">
        <v>514</v>
      </c>
      <c r="D239" s="127">
        <v>0</v>
      </c>
      <c r="E239" s="127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30">
        <f t="shared" si="72"/>
        <v>0</v>
      </c>
      <c r="S239" s="175"/>
      <c r="T239" s="105">
        <f t="shared" si="73"/>
        <v>0</v>
      </c>
      <c r="U239" s="105">
        <f t="shared" si="73"/>
        <v>0</v>
      </c>
      <c r="V239" s="105">
        <f t="shared" si="74"/>
        <v>0</v>
      </c>
      <c r="W239" s="105">
        <f t="shared" si="74"/>
        <v>0</v>
      </c>
      <c r="X239" s="105">
        <f t="shared" si="74"/>
        <v>0</v>
      </c>
      <c r="Y239" s="105">
        <f t="shared" si="74"/>
        <v>0</v>
      </c>
      <c r="Z239" s="105">
        <f t="shared" si="74"/>
        <v>0</v>
      </c>
      <c r="AA239" s="105">
        <f t="shared" si="74"/>
        <v>0</v>
      </c>
      <c r="AB239" s="105">
        <f t="shared" si="74"/>
        <v>0</v>
      </c>
      <c r="AC239" s="105">
        <f t="shared" si="74"/>
        <v>0</v>
      </c>
      <c r="AD239" s="105">
        <f t="shared" si="74"/>
        <v>0</v>
      </c>
      <c r="AE239" s="105">
        <f t="shared" si="74"/>
        <v>0</v>
      </c>
      <c r="AF239" s="105">
        <f t="shared" si="75"/>
        <v>0</v>
      </c>
    </row>
    <row r="240" spans="1:32" outlineLevel="2" x14ac:dyDescent="0.25">
      <c r="A240" s="103" t="str">
        <f t="shared" si="71"/>
        <v>Bonney LakeMulti-Family95MW1N</v>
      </c>
      <c r="B240" s="103" t="s">
        <v>515</v>
      </c>
      <c r="C240" s="103" t="s">
        <v>516</v>
      </c>
      <c r="D240" s="127">
        <v>0</v>
      </c>
      <c r="E240" s="127">
        <v>0</v>
      </c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30">
        <f t="shared" si="72"/>
        <v>0</v>
      </c>
      <c r="S240" s="175"/>
      <c r="T240" s="105">
        <f t="shared" si="73"/>
        <v>0</v>
      </c>
      <c r="U240" s="105">
        <f t="shared" si="73"/>
        <v>0</v>
      </c>
      <c r="V240" s="105">
        <f t="shared" si="74"/>
        <v>0</v>
      </c>
      <c r="W240" s="105">
        <f t="shared" si="74"/>
        <v>0</v>
      </c>
      <c r="X240" s="105">
        <f t="shared" si="74"/>
        <v>0</v>
      </c>
      <c r="Y240" s="105">
        <f t="shared" si="74"/>
        <v>0</v>
      </c>
      <c r="Z240" s="105">
        <f t="shared" si="74"/>
        <v>0</v>
      </c>
      <c r="AA240" s="105">
        <f t="shared" si="74"/>
        <v>0</v>
      </c>
      <c r="AB240" s="105">
        <f t="shared" si="74"/>
        <v>0</v>
      </c>
      <c r="AC240" s="105">
        <f t="shared" si="74"/>
        <v>0</v>
      </c>
      <c r="AD240" s="105">
        <f t="shared" si="74"/>
        <v>0</v>
      </c>
      <c r="AE240" s="105">
        <f t="shared" si="74"/>
        <v>0</v>
      </c>
      <c r="AF240" s="105">
        <f t="shared" si="75"/>
        <v>0</v>
      </c>
    </row>
    <row r="241" spans="1:32" outlineLevel="2" x14ac:dyDescent="0.25">
      <c r="A241" s="103" t="str">
        <f t="shared" si="71"/>
        <v>Bonney LakeMulti-FamilyM1.5YD1W</v>
      </c>
      <c r="B241" s="103" t="s">
        <v>535</v>
      </c>
      <c r="C241" s="103" t="s">
        <v>536</v>
      </c>
      <c r="D241" s="127">
        <v>0</v>
      </c>
      <c r="E241" s="127">
        <v>0</v>
      </c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30">
        <f t="shared" si="72"/>
        <v>0</v>
      </c>
      <c r="S241" s="175"/>
      <c r="T241" s="105">
        <f t="shared" si="73"/>
        <v>0</v>
      </c>
      <c r="U241" s="105">
        <f t="shared" si="73"/>
        <v>0</v>
      </c>
      <c r="V241" s="105">
        <f t="shared" si="74"/>
        <v>0</v>
      </c>
      <c r="W241" s="105">
        <f t="shared" si="74"/>
        <v>0</v>
      </c>
      <c r="X241" s="105">
        <f t="shared" si="74"/>
        <v>0</v>
      </c>
      <c r="Y241" s="105">
        <f t="shared" si="74"/>
        <v>0</v>
      </c>
      <c r="Z241" s="105">
        <f t="shared" si="74"/>
        <v>0</v>
      </c>
      <c r="AA241" s="105">
        <f t="shared" si="74"/>
        <v>0</v>
      </c>
      <c r="AB241" s="105">
        <f t="shared" si="74"/>
        <v>0</v>
      </c>
      <c r="AC241" s="105">
        <f t="shared" si="74"/>
        <v>0</v>
      </c>
      <c r="AD241" s="105">
        <f t="shared" si="74"/>
        <v>0</v>
      </c>
      <c r="AE241" s="105">
        <f t="shared" si="74"/>
        <v>0</v>
      </c>
      <c r="AF241" s="105">
        <f t="shared" si="75"/>
        <v>0</v>
      </c>
    </row>
    <row r="242" spans="1:32" outlineLevel="2" x14ac:dyDescent="0.25">
      <c r="A242" s="103" t="str">
        <f t="shared" si="71"/>
        <v>Bonney LakeMulti-FamilyM1.5YD2W</v>
      </c>
      <c r="B242" s="103" t="s">
        <v>537</v>
      </c>
      <c r="C242" s="103" t="s">
        <v>538</v>
      </c>
      <c r="D242" s="127">
        <v>0</v>
      </c>
      <c r="E242" s="127">
        <v>0</v>
      </c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30">
        <f t="shared" si="72"/>
        <v>0</v>
      </c>
      <c r="S242" s="175"/>
      <c r="T242" s="105">
        <f t="shared" ref="T242:U274" si="76">+IFERROR(F242/$D242,0)</f>
        <v>0</v>
      </c>
      <c r="U242" s="105">
        <f t="shared" si="76"/>
        <v>0</v>
      </c>
      <c r="V242" s="105">
        <f t="shared" ref="V242:AE267" si="77">+IFERROR(H242/$E242,0)</f>
        <v>0</v>
      </c>
      <c r="W242" s="105">
        <f t="shared" si="77"/>
        <v>0</v>
      </c>
      <c r="X242" s="105">
        <f t="shared" si="77"/>
        <v>0</v>
      </c>
      <c r="Y242" s="105">
        <f t="shared" si="77"/>
        <v>0</v>
      </c>
      <c r="Z242" s="105">
        <f t="shared" si="77"/>
        <v>0</v>
      </c>
      <c r="AA242" s="105">
        <f t="shared" si="77"/>
        <v>0</v>
      </c>
      <c r="AB242" s="105">
        <f t="shared" si="77"/>
        <v>0</v>
      </c>
      <c r="AC242" s="105">
        <f t="shared" si="77"/>
        <v>0</v>
      </c>
      <c r="AD242" s="105">
        <f t="shared" si="77"/>
        <v>0</v>
      </c>
      <c r="AE242" s="105">
        <f t="shared" si="77"/>
        <v>0</v>
      </c>
      <c r="AF242" s="105">
        <f t="shared" si="75"/>
        <v>0</v>
      </c>
    </row>
    <row r="243" spans="1:32" outlineLevel="2" x14ac:dyDescent="0.25">
      <c r="A243" s="103" t="str">
        <f t="shared" si="71"/>
        <v>Bonney LakeMulti-FamilyM1.5YD3W</v>
      </c>
      <c r="B243" s="103" t="s">
        <v>539</v>
      </c>
      <c r="C243" s="103" t="s">
        <v>540</v>
      </c>
      <c r="D243" s="127">
        <v>0</v>
      </c>
      <c r="E243" s="127">
        <v>0</v>
      </c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30">
        <f t="shared" si="72"/>
        <v>0</v>
      </c>
      <c r="S243" s="175"/>
      <c r="T243" s="105">
        <f t="shared" si="76"/>
        <v>0</v>
      </c>
      <c r="U243" s="105">
        <f t="shared" si="76"/>
        <v>0</v>
      </c>
      <c r="V243" s="105">
        <f t="shared" si="77"/>
        <v>0</v>
      </c>
      <c r="W243" s="105">
        <f t="shared" si="77"/>
        <v>0</v>
      </c>
      <c r="X243" s="105">
        <f t="shared" si="77"/>
        <v>0</v>
      </c>
      <c r="Y243" s="105">
        <f t="shared" si="77"/>
        <v>0</v>
      </c>
      <c r="Z243" s="105">
        <f t="shared" si="77"/>
        <v>0</v>
      </c>
      <c r="AA243" s="105">
        <f t="shared" si="77"/>
        <v>0</v>
      </c>
      <c r="AB243" s="105">
        <f t="shared" si="77"/>
        <v>0</v>
      </c>
      <c r="AC243" s="105">
        <f t="shared" si="77"/>
        <v>0</v>
      </c>
      <c r="AD243" s="105">
        <f t="shared" si="77"/>
        <v>0</v>
      </c>
      <c r="AE243" s="105">
        <f t="shared" si="77"/>
        <v>0</v>
      </c>
      <c r="AF243" s="105">
        <f t="shared" si="75"/>
        <v>0</v>
      </c>
    </row>
    <row r="244" spans="1:32" outlineLevel="2" x14ac:dyDescent="0.25">
      <c r="A244" s="103" t="str">
        <f t="shared" si="71"/>
        <v>Bonney LakeMulti-FamilyM1.5YDEX</v>
      </c>
      <c r="B244" s="103" t="s">
        <v>563</v>
      </c>
      <c r="C244" s="103" t="s">
        <v>564</v>
      </c>
      <c r="D244" s="127">
        <v>0</v>
      </c>
      <c r="E244" s="127">
        <v>0</v>
      </c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30">
        <f t="shared" si="72"/>
        <v>0</v>
      </c>
      <c r="S244" s="175"/>
      <c r="T244" s="105">
        <f t="shared" si="76"/>
        <v>0</v>
      </c>
      <c r="U244" s="105">
        <f t="shared" si="76"/>
        <v>0</v>
      </c>
      <c r="V244" s="105">
        <f t="shared" si="77"/>
        <v>0</v>
      </c>
      <c r="W244" s="105">
        <f t="shared" si="77"/>
        <v>0</v>
      </c>
      <c r="X244" s="105">
        <f t="shared" si="77"/>
        <v>0</v>
      </c>
      <c r="Y244" s="105">
        <f t="shared" si="77"/>
        <v>0</v>
      </c>
      <c r="Z244" s="105">
        <f t="shared" si="77"/>
        <v>0</v>
      </c>
      <c r="AA244" s="105">
        <f t="shared" si="77"/>
        <v>0</v>
      </c>
      <c r="AB244" s="105">
        <f t="shared" si="77"/>
        <v>0</v>
      </c>
      <c r="AC244" s="105">
        <f t="shared" si="77"/>
        <v>0</v>
      </c>
      <c r="AD244" s="105">
        <f t="shared" si="77"/>
        <v>0</v>
      </c>
      <c r="AE244" s="105">
        <f t="shared" si="77"/>
        <v>0</v>
      </c>
      <c r="AF244" s="105">
        <f t="shared" si="75"/>
        <v>0</v>
      </c>
    </row>
    <row r="245" spans="1:32" outlineLevel="2" x14ac:dyDescent="0.25">
      <c r="A245" s="103" t="str">
        <f t="shared" si="71"/>
        <v>Bonney LakeMulti-FamilyM1YD1W</v>
      </c>
      <c r="B245" s="103" t="s">
        <v>529</v>
      </c>
      <c r="C245" s="103" t="s">
        <v>530</v>
      </c>
      <c r="D245" s="127">
        <v>0</v>
      </c>
      <c r="E245" s="127">
        <v>0</v>
      </c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30">
        <f t="shared" si="72"/>
        <v>0</v>
      </c>
      <c r="S245" s="175"/>
      <c r="T245" s="105">
        <f t="shared" si="76"/>
        <v>0</v>
      </c>
      <c r="U245" s="105">
        <f t="shared" si="76"/>
        <v>0</v>
      </c>
      <c r="V245" s="105">
        <f t="shared" si="77"/>
        <v>0</v>
      </c>
      <c r="W245" s="105">
        <f t="shared" si="77"/>
        <v>0</v>
      </c>
      <c r="X245" s="105">
        <f t="shared" si="77"/>
        <v>0</v>
      </c>
      <c r="Y245" s="105">
        <f t="shared" si="77"/>
        <v>0</v>
      </c>
      <c r="Z245" s="105">
        <f t="shared" si="77"/>
        <v>0</v>
      </c>
      <c r="AA245" s="105">
        <f t="shared" si="77"/>
        <v>0</v>
      </c>
      <c r="AB245" s="105">
        <f t="shared" si="77"/>
        <v>0</v>
      </c>
      <c r="AC245" s="105">
        <f t="shared" si="77"/>
        <v>0</v>
      </c>
      <c r="AD245" s="105">
        <f t="shared" si="77"/>
        <v>0</v>
      </c>
      <c r="AE245" s="105">
        <f t="shared" si="77"/>
        <v>0</v>
      </c>
      <c r="AF245" s="105">
        <f t="shared" si="75"/>
        <v>0</v>
      </c>
    </row>
    <row r="246" spans="1:32" outlineLevel="2" x14ac:dyDescent="0.25">
      <c r="A246" s="103" t="str">
        <f t="shared" si="71"/>
        <v>Bonney LakeMulti-FamilyM1YD2W</v>
      </c>
      <c r="B246" s="103" t="s">
        <v>531</v>
      </c>
      <c r="C246" s="103" t="s">
        <v>532</v>
      </c>
      <c r="D246" s="127">
        <v>0</v>
      </c>
      <c r="E246" s="127">
        <v>0</v>
      </c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30">
        <f t="shared" si="72"/>
        <v>0</v>
      </c>
      <c r="S246" s="175"/>
      <c r="T246" s="105">
        <f t="shared" si="76"/>
        <v>0</v>
      </c>
      <c r="U246" s="105">
        <f t="shared" si="76"/>
        <v>0</v>
      </c>
      <c r="V246" s="105">
        <f t="shared" si="77"/>
        <v>0</v>
      </c>
      <c r="W246" s="105">
        <f t="shared" si="77"/>
        <v>0</v>
      </c>
      <c r="X246" s="105">
        <f t="shared" si="77"/>
        <v>0</v>
      </c>
      <c r="Y246" s="105">
        <f t="shared" si="77"/>
        <v>0</v>
      </c>
      <c r="Z246" s="105">
        <f t="shared" si="77"/>
        <v>0</v>
      </c>
      <c r="AA246" s="105">
        <f t="shared" si="77"/>
        <v>0</v>
      </c>
      <c r="AB246" s="105">
        <f t="shared" si="77"/>
        <v>0</v>
      </c>
      <c r="AC246" s="105">
        <f t="shared" si="77"/>
        <v>0</v>
      </c>
      <c r="AD246" s="105">
        <f t="shared" si="77"/>
        <v>0</v>
      </c>
      <c r="AE246" s="105">
        <f t="shared" si="77"/>
        <v>0</v>
      </c>
      <c r="AF246" s="105">
        <f t="shared" si="75"/>
        <v>0</v>
      </c>
    </row>
    <row r="247" spans="1:32" outlineLevel="2" x14ac:dyDescent="0.25">
      <c r="A247" s="103" t="str">
        <f t="shared" si="71"/>
        <v>Bonney LakeMulti-FamilyM1YDEX</v>
      </c>
      <c r="B247" s="103" t="s">
        <v>561</v>
      </c>
      <c r="C247" s="103" t="s">
        <v>562</v>
      </c>
      <c r="D247" s="127">
        <v>0</v>
      </c>
      <c r="E247" s="127">
        <v>0</v>
      </c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30">
        <f t="shared" si="72"/>
        <v>0</v>
      </c>
      <c r="S247" s="175"/>
      <c r="T247" s="105">
        <f t="shared" si="76"/>
        <v>0</v>
      </c>
      <c r="U247" s="105">
        <f t="shared" si="76"/>
        <v>0</v>
      </c>
      <c r="V247" s="105">
        <f t="shared" si="77"/>
        <v>0</v>
      </c>
      <c r="W247" s="105">
        <f t="shared" si="77"/>
        <v>0</v>
      </c>
      <c r="X247" s="105">
        <f t="shared" si="77"/>
        <v>0</v>
      </c>
      <c r="Y247" s="105">
        <f t="shared" si="77"/>
        <v>0</v>
      </c>
      <c r="Z247" s="105">
        <f t="shared" si="77"/>
        <v>0</v>
      </c>
      <c r="AA247" s="105">
        <f t="shared" si="77"/>
        <v>0</v>
      </c>
      <c r="AB247" s="105">
        <f t="shared" si="77"/>
        <v>0</v>
      </c>
      <c r="AC247" s="105">
        <f t="shared" si="77"/>
        <v>0</v>
      </c>
      <c r="AD247" s="105">
        <f t="shared" si="77"/>
        <v>0</v>
      </c>
      <c r="AE247" s="105">
        <f t="shared" si="77"/>
        <v>0</v>
      </c>
      <c r="AF247" s="105">
        <f t="shared" si="75"/>
        <v>0</v>
      </c>
    </row>
    <row r="248" spans="1:32" outlineLevel="2" x14ac:dyDescent="0.25">
      <c r="A248" s="103" t="str">
        <f t="shared" si="71"/>
        <v>Bonney LakeMulti-FamilyM1YDTPU</v>
      </c>
      <c r="B248" s="103" t="s">
        <v>533</v>
      </c>
      <c r="C248" s="103" t="s">
        <v>534</v>
      </c>
      <c r="D248" s="127">
        <v>0</v>
      </c>
      <c r="E248" s="127">
        <v>0</v>
      </c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30">
        <f t="shared" si="72"/>
        <v>0</v>
      </c>
      <c r="S248" s="175"/>
      <c r="T248" s="105">
        <f t="shared" si="76"/>
        <v>0</v>
      </c>
      <c r="U248" s="105">
        <f t="shared" si="76"/>
        <v>0</v>
      </c>
      <c r="V248" s="105">
        <f t="shared" si="77"/>
        <v>0</v>
      </c>
      <c r="W248" s="105">
        <f t="shared" si="77"/>
        <v>0</v>
      </c>
      <c r="X248" s="105">
        <f t="shared" si="77"/>
        <v>0</v>
      </c>
      <c r="Y248" s="105">
        <f t="shared" si="77"/>
        <v>0</v>
      </c>
      <c r="Z248" s="105">
        <f t="shared" si="77"/>
        <v>0</v>
      </c>
      <c r="AA248" s="105">
        <f t="shared" si="77"/>
        <v>0</v>
      </c>
      <c r="AB248" s="105">
        <f t="shared" si="77"/>
        <v>0</v>
      </c>
      <c r="AC248" s="105">
        <f t="shared" si="77"/>
        <v>0</v>
      </c>
      <c r="AD248" s="105">
        <f t="shared" si="77"/>
        <v>0</v>
      </c>
      <c r="AE248" s="105">
        <f t="shared" si="77"/>
        <v>0</v>
      </c>
      <c r="AF248" s="105">
        <f t="shared" si="75"/>
        <v>0</v>
      </c>
    </row>
    <row r="249" spans="1:32" outlineLevel="2" x14ac:dyDescent="0.25">
      <c r="A249" s="103" t="str">
        <f t="shared" si="71"/>
        <v>Bonney LakeMulti-FamilyM2YD1W</v>
      </c>
      <c r="B249" s="103" t="s">
        <v>541</v>
      </c>
      <c r="C249" s="103" t="s">
        <v>542</v>
      </c>
      <c r="D249" s="127">
        <v>0</v>
      </c>
      <c r="E249" s="127">
        <v>0</v>
      </c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30">
        <f t="shared" si="72"/>
        <v>0</v>
      </c>
      <c r="S249" s="175"/>
      <c r="T249" s="105">
        <f t="shared" si="76"/>
        <v>0</v>
      </c>
      <c r="U249" s="105">
        <f t="shared" si="76"/>
        <v>0</v>
      </c>
      <c r="V249" s="105">
        <f t="shared" si="77"/>
        <v>0</v>
      </c>
      <c r="W249" s="105">
        <f t="shared" si="77"/>
        <v>0</v>
      </c>
      <c r="X249" s="105">
        <f t="shared" si="77"/>
        <v>0</v>
      </c>
      <c r="Y249" s="105">
        <f t="shared" si="77"/>
        <v>0</v>
      </c>
      <c r="Z249" s="105">
        <f t="shared" si="77"/>
        <v>0</v>
      </c>
      <c r="AA249" s="105">
        <f t="shared" si="77"/>
        <v>0</v>
      </c>
      <c r="AB249" s="105">
        <f t="shared" si="77"/>
        <v>0</v>
      </c>
      <c r="AC249" s="105">
        <f t="shared" si="77"/>
        <v>0</v>
      </c>
      <c r="AD249" s="105">
        <f t="shared" si="77"/>
        <v>0</v>
      </c>
      <c r="AE249" s="105">
        <f t="shared" si="77"/>
        <v>0</v>
      </c>
      <c r="AF249" s="105">
        <f t="shared" si="75"/>
        <v>0</v>
      </c>
    </row>
    <row r="250" spans="1:32" outlineLevel="2" x14ac:dyDescent="0.25">
      <c r="A250" s="103" t="str">
        <f t="shared" si="71"/>
        <v>Bonney LakeMulti-FamilyM2YD2W</v>
      </c>
      <c r="B250" s="103" t="s">
        <v>543</v>
      </c>
      <c r="C250" s="103" t="s">
        <v>544</v>
      </c>
      <c r="D250" s="127">
        <v>0</v>
      </c>
      <c r="E250" s="127">
        <v>0</v>
      </c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30">
        <f t="shared" si="72"/>
        <v>0</v>
      </c>
      <c r="S250" s="175"/>
      <c r="T250" s="105">
        <f t="shared" si="76"/>
        <v>0</v>
      </c>
      <c r="U250" s="105">
        <f t="shared" si="76"/>
        <v>0</v>
      </c>
      <c r="V250" s="105">
        <f t="shared" si="77"/>
        <v>0</v>
      </c>
      <c r="W250" s="105">
        <f t="shared" si="77"/>
        <v>0</v>
      </c>
      <c r="X250" s="105">
        <f t="shared" si="77"/>
        <v>0</v>
      </c>
      <c r="Y250" s="105">
        <f t="shared" si="77"/>
        <v>0</v>
      </c>
      <c r="Z250" s="105">
        <f t="shared" si="77"/>
        <v>0</v>
      </c>
      <c r="AA250" s="105">
        <f t="shared" si="77"/>
        <v>0</v>
      </c>
      <c r="AB250" s="105">
        <f t="shared" si="77"/>
        <v>0</v>
      </c>
      <c r="AC250" s="105">
        <f t="shared" si="77"/>
        <v>0</v>
      </c>
      <c r="AD250" s="105">
        <f t="shared" si="77"/>
        <v>0</v>
      </c>
      <c r="AE250" s="105">
        <f t="shared" si="77"/>
        <v>0</v>
      </c>
      <c r="AF250" s="105">
        <f t="shared" si="75"/>
        <v>0</v>
      </c>
    </row>
    <row r="251" spans="1:32" outlineLevel="2" x14ac:dyDescent="0.25">
      <c r="A251" s="103" t="str">
        <f t="shared" si="71"/>
        <v>Bonney LakeMulti-FamilyM2YD3W</v>
      </c>
      <c r="B251" s="103" t="s">
        <v>545</v>
      </c>
      <c r="C251" s="103" t="s">
        <v>546</v>
      </c>
      <c r="D251" s="127">
        <v>0</v>
      </c>
      <c r="E251" s="127">
        <v>0</v>
      </c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30">
        <f t="shared" si="72"/>
        <v>0</v>
      </c>
      <c r="S251" s="175"/>
      <c r="T251" s="105">
        <f t="shared" si="76"/>
        <v>0</v>
      </c>
      <c r="U251" s="105">
        <f t="shared" si="76"/>
        <v>0</v>
      </c>
      <c r="V251" s="105">
        <f t="shared" si="77"/>
        <v>0</v>
      </c>
      <c r="W251" s="105">
        <f t="shared" si="77"/>
        <v>0</v>
      </c>
      <c r="X251" s="105">
        <f t="shared" si="77"/>
        <v>0</v>
      </c>
      <c r="Y251" s="105">
        <f t="shared" si="77"/>
        <v>0</v>
      </c>
      <c r="Z251" s="105">
        <f t="shared" si="77"/>
        <v>0</v>
      </c>
      <c r="AA251" s="105">
        <f t="shared" si="77"/>
        <v>0</v>
      </c>
      <c r="AB251" s="105">
        <f t="shared" si="77"/>
        <v>0</v>
      </c>
      <c r="AC251" s="105">
        <f t="shared" si="77"/>
        <v>0</v>
      </c>
      <c r="AD251" s="105">
        <f t="shared" si="77"/>
        <v>0</v>
      </c>
      <c r="AE251" s="105">
        <f t="shared" si="77"/>
        <v>0</v>
      </c>
      <c r="AF251" s="105">
        <f t="shared" si="75"/>
        <v>0</v>
      </c>
    </row>
    <row r="252" spans="1:32" outlineLevel="2" x14ac:dyDescent="0.25">
      <c r="A252" s="103" t="str">
        <f t="shared" si="71"/>
        <v>Bonney LakeMulti-FamilyM2YDEX</v>
      </c>
      <c r="B252" s="103" t="s">
        <v>565</v>
      </c>
      <c r="C252" s="103" t="s">
        <v>566</v>
      </c>
      <c r="D252" s="127">
        <v>0</v>
      </c>
      <c r="E252" s="127">
        <v>0</v>
      </c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30">
        <f t="shared" si="72"/>
        <v>0</v>
      </c>
      <c r="S252" s="175"/>
      <c r="T252" s="105">
        <f t="shared" si="76"/>
        <v>0</v>
      </c>
      <c r="U252" s="105">
        <f t="shared" si="76"/>
        <v>0</v>
      </c>
      <c r="V252" s="105">
        <f t="shared" si="77"/>
        <v>0</v>
      </c>
      <c r="W252" s="105">
        <f t="shared" si="77"/>
        <v>0</v>
      </c>
      <c r="X252" s="105">
        <f t="shared" si="77"/>
        <v>0</v>
      </c>
      <c r="Y252" s="105">
        <f t="shared" si="77"/>
        <v>0</v>
      </c>
      <c r="Z252" s="105">
        <f t="shared" si="77"/>
        <v>0</v>
      </c>
      <c r="AA252" s="105">
        <f t="shared" si="77"/>
        <v>0</v>
      </c>
      <c r="AB252" s="105">
        <f t="shared" si="77"/>
        <v>0</v>
      </c>
      <c r="AC252" s="105">
        <f t="shared" si="77"/>
        <v>0</v>
      </c>
      <c r="AD252" s="105">
        <f t="shared" si="77"/>
        <v>0</v>
      </c>
      <c r="AE252" s="105">
        <f t="shared" si="77"/>
        <v>0</v>
      </c>
      <c r="AF252" s="105">
        <f t="shared" si="75"/>
        <v>0</v>
      </c>
    </row>
    <row r="253" spans="1:32" outlineLevel="2" x14ac:dyDescent="0.25">
      <c r="A253" s="103" t="str">
        <f t="shared" si="71"/>
        <v>Bonney LakeMulti-FamilyM2YDTPU</v>
      </c>
      <c r="B253" s="103" t="s">
        <v>547</v>
      </c>
      <c r="C253" s="103" t="s">
        <v>548</v>
      </c>
      <c r="D253" s="127">
        <v>0</v>
      </c>
      <c r="E253" s="127">
        <v>0</v>
      </c>
      <c r="F253" s="129">
        <v>0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30">
        <f t="shared" si="72"/>
        <v>0</v>
      </c>
      <c r="S253" s="175"/>
      <c r="T253" s="105">
        <f t="shared" si="76"/>
        <v>0</v>
      </c>
      <c r="U253" s="105">
        <f t="shared" si="76"/>
        <v>0</v>
      </c>
      <c r="V253" s="105">
        <f t="shared" si="77"/>
        <v>0</v>
      </c>
      <c r="W253" s="105">
        <f t="shared" si="77"/>
        <v>0</v>
      </c>
      <c r="X253" s="105">
        <f t="shared" si="77"/>
        <v>0</v>
      </c>
      <c r="Y253" s="105">
        <f t="shared" si="77"/>
        <v>0</v>
      </c>
      <c r="Z253" s="105">
        <f t="shared" si="77"/>
        <v>0</v>
      </c>
      <c r="AA253" s="105">
        <f t="shared" si="77"/>
        <v>0</v>
      </c>
      <c r="AB253" s="105">
        <f t="shared" si="77"/>
        <v>0</v>
      </c>
      <c r="AC253" s="105">
        <f t="shared" si="77"/>
        <v>0</v>
      </c>
      <c r="AD253" s="105">
        <f t="shared" si="77"/>
        <v>0</v>
      </c>
      <c r="AE253" s="105">
        <f t="shared" si="77"/>
        <v>0</v>
      </c>
      <c r="AF253" s="105">
        <f t="shared" si="75"/>
        <v>0</v>
      </c>
    </row>
    <row r="254" spans="1:32" outlineLevel="2" x14ac:dyDescent="0.25">
      <c r="A254" s="103" t="str">
        <f t="shared" si="71"/>
        <v>Bonney LakeMulti-FamilyM4YD1W</v>
      </c>
      <c r="B254" s="103" t="s">
        <v>549</v>
      </c>
      <c r="C254" s="103" t="s">
        <v>550</v>
      </c>
      <c r="D254" s="127">
        <v>0</v>
      </c>
      <c r="E254" s="127">
        <v>0</v>
      </c>
      <c r="F254" s="129">
        <v>0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30">
        <f t="shared" si="72"/>
        <v>0</v>
      </c>
      <c r="S254" s="175"/>
      <c r="T254" s="105">
        <f t="shared" si="76"/>
        <v>0</v>
      </c>
      <c r="U254" s="105">
        <f t="shared" si="76"/>
        <v>0</v>
      </c>
      <c r="V254" s="105">
        <f t="shared" si="77"/>
        <v>0</v>
      </c>
      <c r="W254" s="105">
        <f t="shared" si="77"/>
        <v>0</v>
      </c>
      <c r="X254" s="105">
        <f t="shared" si="77"/>
        <v>0</v>
      </c>
      <c r="Y254" s="105">
        <f t="shared" si="77"/>
        <v>0</v>
      </c>
      <c r="Z254" s="105">
        <f t="shared" si="77"/>
        <v>0</v>
      </c>
      <c r="AA254" s="105">
        <f t="shared" si="77"/>
        <v>0</v>
      </c>
      <c r="AB254" s="105">
        <f t="shared" si="77"/>
        <v>0</v>
      </c>
      <c r="AC254" s="105">
        <f t="shared" si="77"/>
        <v>0</v>
      </c>
      <c r="AD254" s="105">
        <f t="shared" si="77"/>
        <v>0</v>
      </c>
      <c r="AE254" s="105">
        <f t="shared" si="77"/>
        <v>0</v>
      </c>
      <c r="AF254" s="105">
        <f t="shared" si="75"/>
        <v>0</v>
      </c>
    </row>
    <row r="255" spans="1:32" outlineLevel="2" x14ac:dyDescent="0.25">
      <c r="A255" s="103" t="str">
        <f t="shared" si="71"/>
        <v>Bonney LakeMulti-FamilyM4YD2W</v>
      </c>
      <c r="B255" s="103" t="s">
        <v>551</v>
      </c>
      <c r="C255" s="103" t="s">
        <v>552</v>
      </c>
      <c r="D255" s="127">
        <v>0</v>
      </c>
      <c r="E255" s="127">
        <v>0</v>
      </c>
      <c r="F255" s="129">
        <v>0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30">
        <f t="shared" si="72"/>
        <v>0</v>
      </c>
      <c r="S255" s="175"/>
      <c r="T255" s="105">
        <f t="shared" si="76"/>
        <v>0</v>
      </c>
      <c r="U255" s="105">
        <f t="shared" si="76"/>
        <v>0</v>
      </c>
      <c r="V255" s="105">
        <f t="shared" si="77"/>
        <v>0</v>
      </c>
      <c r="W255" s="105">
        <f t="shared" si="77"/>
        <v>0</v>
      </c>
      <c r="X255" s="105">
        <f t="shared" si="77"/>
        <v>0</v>
      </c>
      <c r="Y255" s="105">
        <f t="shared" si="77"/>
        <v>0</v>
      </c>
      <c r="Z255" s="105">
        <f t="shared" si="77"/>
        <v>0</v>
      </c>
      <c r="AA255" s="105">
        <f t="shared" si="77"/>
        <v>0</v>
      </c>
      <c r="AB255" s="105">
        <f t="shared" si="77"/>
        <v>0</v>
      </c>
      <c r="AC255" s="105">
        <f t="shared" si="77"/>
        <v>0</v>
      </c>
      <c r="AD255" s="105">
        <f t="shared" si="77"/>
        <v>0</v>
      </c>
      <c r="AE255" s="105">
        <f t="shared" si="77"/>
        <v>0</v>
      </c>
      <c r="AF255" s="105">
        <f t="shared" si="75"/>
        <v>0</v>
      </c>
    </row>
    <row r="256" spans="1:32" outlineLevel="2" x14ac:dyDescent="0.25">
      <c r="A256" s="103" t="str">
        <f t="shared" si="71"/>
        <v>Bonney LakeMulti-FamilyM4YDEX</v>
      </c>
      <c r="B256" s="103" t="s">
        <v>567</v>
      </c>
      <c r="C256" s="103" t="s">
        <v>568</v>
      </c>
      <c r="D256" s="127">
        <v>0</v>
      </c>
      <c r="E256" s="127">
        <v>0</v>
      </c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30">
        <f t="shared" si="72"/>
        <v>0</v>
      </c>
      <c r="S256" s="175"/>
      <c r="T256" s="105">
        <f t="shared" si="76"/>
        <v>0</v>
      </c>
      <c r="U256" s="105">
        <f t="shared" si="76"/>
        <v>0</v>
      </c>
      <c r="V256" s="105">
        <f t="shared" si="77"/>
        <v>0</v>
      </c>
      <c r="W256" s="105">
        <f t="shared" si="77"/>
        <v>0</v>
      </c>
      <c r="X256" s="105">
        <f t="shared" si="77"/>
        <v>0</v>
      </c>
      <c r="Y256" s="105">
        <f t="shared" si="77"/>
        <v>0</v>
      </c>
      <c r="Z256" s="105">
        <f t="shared" si="77"/>
        <v>0</v>
      </c>
      <c r="AA256" s="105">
        <f t="shared" si="77"/>
        <v>0</v>
      </c>
      <c r="AB256" s="105">
        <f t="shared" si="77"/>
        <v>0</v>
      </c>
      <c r="AC256" s="105">
        <f t="shared" si="77"/>
        <v>0</v>
      </c>
      <c r="AD256" s="105">
        <f t="shared" si="77"/>
        <v>0</v>
      </c>
      <c r="AE256" s="105">
        <f t="shared" si="77"/>
        <v>0</v>
      </c>
      <c r="AF256" s="105">
        <f t="shared" si="75"/>
        <v>0</v>
      </c>
    </row>
    <row r="257" spans="1:32" outlineLevel="2" x14ac:dyDescent="0.25">
      <c r="A257" s="103" t="str">
        <f t="shared" si="71"/>
        <v>Bonney LakeMulti-FamilyM6YD1W</v>
      </c>
      <c r="B257" s="103" t="s">
        <v>553</v>
      </c>
      <c r="C257" s="103" t="s">
        <v>554</v>
      </c>
      <c r="D257" s="127">
        <v>0</v>
      </c>
      <c r="E257" s="127">
        <v>0</v>
      </c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30">
        <f t="shared" si="72"/>
        <v>0</v>
      </c>
      <c r="S257" s="175"/>
      <c r="T257" s="105">
        <f t="shared" si="76"/>
        <v>0</v>
      </c>
      <c r="U257" s="105">
        <f t="shared" si="76"/>
        <v>0</v>
      </c>
      <c r="V257" s="105">
        <f t="shared" si="77"/>
        <v>0</v>
      </c>
      <c r="W257" s="105">
        <f t="shared" si="77"/>
        <v>0</v>
      </c>
      <c r="X257" s="105">
        <f t="shared" si="77"/>
        <v>0</v>
      </c>
      <c r="Y257" s="105">
        <f t="shared" si="77"/>
        <v>0</v>
      </c>
      <c r="Z257" s="105">
        <f t="shared" si="77"/>
        <v>0</v>
      </c>
      <c r="AA257" s="105">
        <f t="shared" si="77"/>
        <v>0</v>
      </c>
      <c r="AB257" s="105">
        <f t="shared" si="77"/>
        <v>0</v>
      </c>
      <c r="AC257" s="105">
        <f t="shared" si="77"/>
        <v>0</v>
      </c>
      <c r="AD257" s="105">
        <f t="shared" si="77"/>
        <v>0</v>
      </c>
      <c r="AE257" s="105">
        <f t="shared" si="77"/>
        <v>0</v>
      </c>
      <c r="AF257" s="105">
        <f t="shared" si="75"/>
        <v>0</v>
      </c>
    </row>
    <row r="258" spans="1:32" outlineLevel="2" x14ac:dyDescent="0.25">
      <c r="A258" s="103" t="str">
        <f t="shared" si="71"/>
        <v>Bonney LakeMulti-FamilyM6YD2W</v>
      </c>
      <c r="B258" s="103" t="s">
        <v>555</v>
      </c>
      <c r="C258" s="103" t="s">
        <v>556</v>
      </c>
      <c r="D258" s="127">
        <v>0</v>
      </c>
      <c r="E258" s="127">
        <v>0</v>
      </c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30">
        <f t="shared" si="72"/>
        <v>0</v>
      </c>
      <c r="S258" s="175"/>
      <c r="T258" s="105">
        <f t="shared" si="76"/>
        <v>0</v>
      </c>
      <c r="U258" s="105">
        <f t="shared" si="76"/>
        <v>0</v>
      </c>
      <c r="V258" s="105">
        <f t="shared" si="77"/>
        <v>0</v>
      </c>
      <c r="W258" s="105">
        <f t="shared" si="77"/>
        <v>0</v>
      </c>
      <c r="X258" s="105">
        <f t="shared" si="77"/>
        <v>0</v>
      </c>
      <c r="Y258" s="105">
        <f t="shared" si="77"/>
        <v>0</v>
      </c>
      <c r="Z258" s="105">
        <f t="shared" si="77"/>
        <v>0</v>
      </c>
      <c r="AA258" s="105">
        <f t="shared" si="77"/>
        <v>0</v>
      </c>
      <c r="AB258" s="105">
        <f t="shared" si="77"/>
        <v>0</v>
      </c>
      <c r="AC258" s="105">
        <f t="shared" si="77"/>
        <v>0</v>
      </c>
      <c r="AD258" s="105">
        <f t="shared" si="77"/>
        <v>0</v>
      </c>
      <c r="AE258" s="105">
        <f t="shared" si="77"/>
        <v>0</v>
      </c>
      <c r="AF258" s="105">
        <f t="shared" si="75"/>
        <v>0</v>
      </c>
    </row>
    <row r="259" spans="1:32" outlineLevel="2" x14ac:dyDescent="0.25">
      <c r="A259" s="103" t="str">
        <f t="shared" si="71"/>
        <v>Bonney LakeMulti-FamilyM6YD3W</v>
      </c>
      <c r="B259" s="103" t="s">
        <v>557</v>
      </c>
      <c r="C259" s="103" t="s">
        <v>558</v>
      </c>
      <c r="D259" s="127">
        <v>0</v>
      </c>
      <c r="E259" s="127">
        <v>0</v>
      </c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30">
        <f t="shared" si="72"/>
        <v>0</v>
      </c>
      <c r="S259" s="175"/>
      <c r="T259" s="105">
        <f t="shared" si="76"/>
        <v>0</v>
      </c>
      <c r="U259" s="105">
        <f t="shared" si="76"/>
        <v>0</v>
      </c>
      <c r="V259" s="105">
        <f t="shared" si="77"/>
        <v>0</v>
      </c>
      <c r="W259" s="105">
        <f t="shared" si="77"/>
        <v>0</v>
      </c>
      <c r="X259" s="105">
        <f t="shared" si="77"/>
        <v>0</v>
      </c>
      <c r="Y259" s="105">
        <f t="shared" si="77"/>
        <v>0</v>
      </c>
      <c r="Z259" s="105">
        <f t="shared" si="77"/>
        <v>0</v>
      </c>
      <c r="AA259" s="105">
        <f t="shared" si="77"/>
        <v>0</v>
      </c>
      <c r="AB259" s="105">
        <f t="shared" si="77"/>
        <v>0</v>
      </c>
      <c r="AC259" s="105">
        <f t="shared" si="77"/>
        <v>0</v>
      </c>
      <c r="AD259" s="105">
        <f t="shared" si="77"/>
        <v>0</v>
      </c>
      <c r="AE259" s="105">
        <f t="shared" si="77"/>
        <v>0</v>
      </c>
      <c r="AF259" s="105">
        <f t="shared" si="75"/>
        <v>0</v>
      </c>
    </row>
    <row r="260" spans="1:32" outlineLevel="2" x14ac:dyDescent="0.25">
      <c r="A260" s="103" t="str">
        <f t="shared" si="71"/>
        <v>Bonney LakeMulti-FamilyM6YDEX</v>
      </c>
      <c r="B260" s="103" t="s">
        <v>569</v>
      </c>
      <c r="C260" s="103" t="s">
        <v>570</v>
      </c>
      <c r="D260" s="127">
        <v>0</v>
      </c>
      <c r="E260" s="127">
        <v>0</v>
      </c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30">
        <f t="shared" si="72"/>
        <v>0</v>
      </c>
      <c r="S260" s="175"/>
      <c r="T260" s="105">
        <f t="shared" si="76"/>
        <v>0</v>
      </c>
      <c r="U260" s="105">
        <f t="shared" si="76"/>
        <v>0</v>
      </c>
      <c r="V260" s="105">
        <f t="shared" si="77"/>
        <v>0</v>
      </c>
      <c r="W260" s="105">
        <f t="shared" si="77"/>
        <v>0</v>
      </c>
      <c r="X260" s="105">
        <f t="shared" si="77"/>
        <v>0</v>
      </c>
      <c r="Y260" s="105">
        <f t="shared" si="77"/>
        <v>0</v>
      </c>
      <c r="Z260" s="105">
        <f t="shared" si="77"/>
        <v>0</v>
      </c>
      <c r="AA260" s="105">
        <f t="shared" si="77"/>
        <v>0</v>
      </c>
      <c r="AB260" s="105">
        <f t="shared" si="77"/>
        <v>0</v>
      </c>
      <c r="AC260" s="105">
        <f t="shared" si="77"/>
        <v>0</v>
      </c>
      <c r="AD260" s="105">
        <f t="shared" si="77"/>
        <v>0</v>
      </c>
      <c r="AE260" s="105">
        <f t="shared" si="77"/>
        <v>0</v>
      </c>
      <c r="AF260" s="105">
        <f t="shared" si="75"/>
        <v>0</v>
      </c>
    </row>
    <row r="261" spans="1:32" outlineLevel="2" x14ac:dyDescent="0.25">
      <c r="A261" s="103" t="str">
        <f t="shared" si="71"/>
        <v>Bonney LakeMulti-FamilyMCCWR1</v>
      </c>
      <c r="B261" s="103" t="s">
        <v>523</v>
      </c>
      <c r="C261" s="103" t="s">
        <v>524</v>
      </c>
      <c r="D261" s="127">
        <v>0</v>
      </c>
      <c r="E261" s="127">
        <v>0</v>
      </c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30">
        <f t="shared" si="72"/>
        <v>0</v>
      </c>
      <c r="S261" s="175"/>
      <c r="T261" s="105">
        <f t="shared" si="76"/>
        <v>0</v>
      </c>
      <c r="U261" s="105">
        <f t="shared" si="76"/>
        <v>0</v>
      </c>
      <c r="V261" s="105">
        <f t="shared" si="77"/>
        <v>0</v>
      </c>
      <c r="W261" s="105">
        <f t="shared" si="77"/>
        <v>0</v>
      </c>
      <c r="X261" s="105">
        <f t="shared" si="77"/>
        <v>0</v>
      </c>
      <c r="Y261" s="105">
        <f t="shared" si="77"/>
        <v>0</v>
      </c>
      <c r="Z261" s="105">
        <f t="shared" si="77"/>
        <v>0</v>
      </c>
      <c r="AA261" s="105">
        <f t="shared" si="77"/>
        <v>0</v>
      </c>
      <c r="AB261" s="105">
        <f t="shared" si="77"/>
        <v>0</v>
      </c>
      <c r="AC261" s="105">
        <f t="shared" si="77"/>
        <v>0</v>
      </c>
      <c r="AD261" s="105">
        <f t="shared" si="77"/>
        <v>0</v>
      </c>
      <c r="AE261" s="105">
        <f t="shared" si="77"/>
        <v>0</v>
      </c>
      <c r="AF261" s="105">
        <f t="shared" si="75"/>
        <v>0</v>
      </c>
    </row>
    <row r="262" spans="1:32" outlineLevel="2" x14ac:dyDescent="0.25">
      <c r="A262" s="103" t="str">
        <f t="shared" si="71"/>
        <v>Bonney LakeMulti-FamilyMCCWR35</v>
      </c>
      <c r="B262" s="103" t="s">
        <v>517</v>
      </c>
      <c r="C262" s="103" t="s">
        <v>518</v>
      </c>
      <c r="D262" s="127">
        <v>0</v>
      </c>
      <c r="E262" s="127">
        <v>0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30">
        <f t="shared" si="72"/>
        <v>0</v>
      </c>
      <c r="S262" s="175"/>
      <c r="T262" s="105">
        <f t="shared" si="76"/>
        <v>0</v>
      </c>
      <c r="U262" s="105">
        <f t="shared" si="76"/>
        <v>0</v>
      </c>
      <c r="V262" s="105">
        <f t="shared" si="77"/>
        <v>0</v>
      </c>
      <c r="W262" s="105">
        <f t="shared" si="77"/>
        <v>0</v>
      </c>
      <c r="X262" s="105">
        <f t="shared" si="77"/>
        <v>0</v>
      </c>
      <c r="Y262" s="105">
        <f t="shared" si="77"/>
        <v>0</v>
      </c>
      <c r="Z262" s="105">
        <f t="shared" si="77"/>
        <v>0</v>
      </c>
      <c r="AA262" s="105">
        <f t="shared" si="77"/>
        <v>0</v>
      </c>
      <c r="AB262" s="105">
        <f t="shared" si="77"/>
        <v>0</v>
      </c>
      <c r="AC262" s="105">
        <f t="shared" si="77"/>
        <v>0</v>
      </c>
      <c r="AD262" s="105">
        <f t="shared" si="77"/>
        <v>0</v>
      </c>
      <c r="AE262" s="105">
        <f t="shared" si="77"/>
        <v>0</v>
      </c>
      <c r="AF262" s="105">
        <f t="shared" si="75"/>
        <v>0</v>
      </c>
    </row>
    <row r="263" spans="1:32" outlineLevel="2" x14ac:dyDescent="0.25">
      <c r="A263" s="103" t="str">
        <f t="shared" si="71"/>
        <v>Bonney LakeMulti-FamilyMCCWR65</v>
      </c>
      <c r="B263" s="103" t="s">
        <v>519</v>
      </c>
      <c r="C263" s="103" t="s">
        <v>520</v>
      </c>
      <c r="D263" s="127">
        <v>0</v>
      </c>
      <c r="E263" s="127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30">
        <f t="shared" si="72"/>
        <v>0</v>
      </c>
      <c r="S263" s="175"/>
      <c r="T263" s="105">
        <f t="shared" si="76"/>
        <v>0</v>
      </c>
      <c r="U263" s="105">
        <f t="shared" si="76"/>
        <v>0</v>
      </c>
      <c r="V263" s="105">
        <f t="shared" si="77"/>
        <v>0</v>
      </c>
      <c r="W263" s="105">
        <f t="shared" si="77"/>
        <v>0</v>
      </c>
      <c r="X263" s="105">
        <f t="shared" si="77"/>
        <v>0</v>
      </c>
      <c r="Y263" s="105">
        <f t="shared" si="77"/>
        <v>0</v>
      </c>
      <c r="Z263" s="105">
        <f t="shared" si="77"/>
        <v>0</v>
      </c>
      <c r="AA263" s="105">
        <f t="shared" si="77"/>
        <v>0</v>
      </c>
      <c r="AB263" s="105">
        <f t="shared" si="77"/>
        <v>0</v>
      </c>
      <c r="AC263" s="105">
        <f t="shared" si="77"/>
        <v>0</v>
      </c>
      <c r="AD263" s="105">
        <f t="shared" si="77"/>
        <v>0</v>
      </c>
      <c r="AE263" s="105">
        <f t="shared" si="77"/>
        <v>0</v>
      </c>
      <c r="AF263" s="105">
        <f t="shared" si="75"/>
        <v>0</v>
      </c>
    </row>
    <row r="264" spans="1:32" outlineLevel="2" x14ac:dyDescent="0.25">
      <c r="A264" s="103" t="str">
        <f t="shared" si="71"/>
        <v>Bonney LakeMulti-FamilyMCCWR95</v>
      </c>
      <c r="B264" s="103" t="s">
        <v>521</v>
      </c>
      <c r="C264" s="103" t="s">
        <v>522</v>
      </c>
      <c r="D264" s="127">
        <v>0</v>
      </c>
      <c r="E264" s="127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30">
        <f t="shared" si="72"/>
        <v>0</v>
      </c>
      <c r="S264" s="175"/>
      <c r="T264" s="105">
        <f t="shared" si="76"/>
        <v>0</v>
      </c>
      <c r="U264" s="105">
        <f t="shared" si="76"/>
        <v>0</v>
      </c>
      <c r="V264" s="105">
        <f t="shared" si="77"/>
        <v>0</v>
      </c>
      <c r="W264" s="105">
        <f t="shared" si="77"/>
        <v>0</v>
      </c>
      <c r="X264" s="105">
        <f t="shared" si="77"/>
        <v>0</v>
      </c>
      <c r="Y264" s="105">
        <f t="shared" si="77"/>
        <v>0</v>
      </c>
      <c r="Z264" s="105">
        <f t="shared" si="77"/>
        <v>0</v>
      </c>
      <c r="AA264" s="105">
        <f t="shared" si="77"/>
        <v>0</v>
      </c>
      <c r="AB264" s="105">
        <f t="shared" si="77"/>
        <v>0</v>
      </c>
      <c r="AC264" s="105">
        <f t="shared" si="77"/>
        <v>0</v>
      </c>
      <c r="AD264" s="105">
        <f t="shared" si="77"/>
        <v>0</v>
      </c>
      <c r="AE264" s="105">
        <f t="shared" si="77"/>
        <v>0</v>
      </c>
      <c r="AF264" s="105">
        <f t="shared" si="75"/>
        <v>0</v>
      </c>
    </row>
    <row r="265" spans="1:32" outlineLevel="2" x14ac:dyDescent="0.25">
      <c r="A265" s="103" t="str">
        <f t="shared" si="71"/>
        <v>Bonney LakeMulti-FamilyMCCWRA</v>
      </c>
      <c r="B265" s="103" t="s">
        <v>525</v>
      </c>
      <c r="C265" s="103" t="s">
        <v>526</v>
      </c>
      <c r="D265" s="127">
        <v>0</v>
      </c>
      <c r="E265" s="127">
        <v>0</v>
      </c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30">
        <f t="shared" si="72"/>
        <v>0</v>
      </c>
      <c r="S265" s="175"/>
      <c r="T265" s="105">
        <f t="shared" si="76"/>
        <v>0</v>
      </c>
      <c r="U265" s="105">
        <f t="shared" si="76"/>
        <v>0</v>
      </c>
      <c r="V265" s="105">
        <f t="shared" si="77"/>
        <v>0</v>
      </c>
      <c r="W265" s="105">
        <f t="shared" si="77"/>
        <v>0</v>
      </c>
      <c r="X265" s="105">
        <f t="shared" si="77"/>
        <v>0</v>
      </c>
      <c r="Y265" s="105">
        <f t="shared" si="77"/>
        <v>0</v>
      </c>
      <c r="Z265" s="105">
        <f t="shared" si="77"/>
        <v>0</v>
      </c>
      <c r="AA265" s="105">
        <f t="shared" si="77"/>
        <v>0</v>
      </c>
      <c r="AB265" s="105">
        <f t="shared" si="77"/>
        <v>0</v>
      </c>
      <c r="AC265" s="105">
        <f t="shared" si="77"/>
        <v>0</v>
      </c>
      <c r="AD265" s="105">
        <f t="shared" si="77"/>
        <v>0</v>
      </c>
      <c r="AE265" s="105">
        <f t="shared" si="77"/>
        <v>0</v>
      </c>
      <c r="AF265" s="105">
        <f t="shared" si="75"/>
        <v>0</v>
      </c>
    </row>
    <row r="266" spans="1:32" outlineLevel="2" x14ac:dyDescent="0.25">
      <c r="A266" s="103" t="str">
        <f t="shared" si="71"/>
        <v>Bonney LakeMulti-FamilyMSRTOT</v>
      </c>
      <c r="B266" s="103" t="s">
        <v>527</v>
      </c>
      <c r="C266" s="103" t="s">
        <v>528</v>
      </c>
      <c r="D266" s="127">
        <v>0</v>
      </c>
      <c r="E266" s="127">
        <v>0</v>
      </c>
      <c r="F266" s="129">
        <v>0</v>
      </c>
      <c r="G266" s="129">
        <v>0</v>
      </c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0</v>
      </c>
      <c r="N266" s="129">
        <v>0</v>
      </c>
      <c r="O266" s="129">
        <v>0</v>
      </c>
      <c r="P266" s="129">
        <v>0</v>
      </c>
      <c r="Q266" s="129">
        <v>0</v>
      </c>
      <c r="R266" s="130">
        <f t="shared" si="72"/>
        <v>0</v>
      </c>
      <c r="S266" s="175"/>
      <c r="T266" s="105">
        <f t="shared" si="76"/>
        <v>0</v>
      </c>
      <c r="U266" s="105">
        <f t="shared" si="76"/>
        <v>0</v>
      </c>
      <c r="V266" s="105">
        <f t="shared" si="77"/>
        <v>0</v>
      </c>
      <c r="W266" s="105">
        <f t="shared" si="77"/>
        <v>0</v>
      </c>
      <c r="X266" s="105">
        <f t="shared" si="77"/>
        <v>0</v>
      </c>
      <c r="Y266" s="105">
        <f t="shared" si="77"/>
        <v>0</v>
      </c>
      <c r="Z266" s="105">
        <f t="shared" si="77"/>
        <v>0</v>
      </c>
      <c r="AA266" s="105">
        <f t="shared" si="77"/>
        <v>0</v>
      </c>
      <c r="AB266" s="105">
        <f t="shared" si="77"/>
        <v>0</v>
      </c>
      <c r="AC266" s="105">
        <f t="shared" si="77"/>
        <v>0</v>
      </c>
      <c r="AD266" s="105">
        <f t="shared" si="77"/>
        <v>0</v>
      </c>
      <c r="AE266" s="105">
        <f t="shared" si="77"/>
        <v>0</v>
      </c>
      <c r="AF266" s="105">
        <f t="shared" si="75"/>
        <v>0</v>
      </c>
    </row>
    <row r="267" spans="1:32" outlineLevel="2" x14ac:dyDescent="0.25">
      <c r="A267" s="103" t="str">
        <f t="shared" si="71"/>
        <v>Bonney LakeMulti-FamilyMYDW90</v>
      </c>
      <c r="B267" s="103" t="s">
        <v>633</v>
      </c>
      <c r="C267" s="103" t="s">
        <v>634</v>
      </c>
      <c r="D267" s="127">
        <v>0</v>
      </c>
      <c r="E267" s="127">
        <v>8.14</v>
      </c>
      <c r="F267" s="129">
        <v>38.65</v>
      </c>
      <c r="G267" s="129">
        <v>38.65</v>
      </c>
      <c r="H267" s="129">
        <v>40.700000000000003</v>
      </c>
      <c r="I267" s="129">
        <v>36.630000000000003</v>
      </c>
      <c r="J267" s="129">
        <v>40.700000000000003</v>
      </c>
      <c r="K267" s="129">
        <v>40.700000000000003</v>
      </c>
      <c r="L267" s="129">
        <v>40.700000000000003</v>
      </c>
      <c r="M267" s="129">
        <v>40.700000000000003</v>
      </c>
      <c r="N267" s="129">
        <v>40.700000000000003</v>
      </c>
      <c r="O267" s="129">
        <v>46.38</v>
      </c>
      <c r="P267" s="129">
        <v>46.38</v>
      </c>
      <c r="Q267" s="129">
        <v>34.79</v>
      </c>
      <c r="R267" s="130">
        <f t="shared" si="72"/>
        <v>485.67999999999995</v>
      </c>
      <c r="S267" s="175"/>
      <c r="T267" s="105">
        <f t="shared" si="76"/>
        <v>0</v>
      </c>
      <c r="U267" s="105">
        <f t="shared" si="76"/>
        <v>0</v>
      </c>
      <c r="V267" s="105">
        <f t="shared" si="77"/>
        <v>5</v>
      </c>
      <c r="W267" s="105">
        <f t="shared" si="77"/>
        <v>4.5</v>
      </c>
      <c r="X267" s="105">
        <f t="shared" si="77"/>
        <v>5</v>
      </c>
      <c r="Y267" s="105">
        <f t="shared" si="77"/>
        <v>5</v>
      </c>
      <c r="Z267" s="105">
        <f t="shared" si="77"/>
        <v>5</v>
      </c>
      <c r="AA267" s="105">
        <f t="shared" ref="AA267:AE274" si="78">+IFERROR(M267/$E267,0)</f>
        <v>5</v>
      </c>
      <c r="AB267" s="105">
        <f t="shared" si="78"/>
        <v>5</v>
      </c>
      <c r="AC267" s="105">
        <f t="shared" si="78"/>
        <v>5.697788697788698</v>
      </c>
      <c r="AD267" s="105">
        <f t="shared" si="78"/>
        <v>5.697788697788698</v>
      </c>
      <c r="AE267" s="105">
        <f t="shared" si="78"/>
        <v>4.2739557739557732</v>
      </c>
      <c r="AF267" s="105">
        <f t="shared" si="75"/>
        <v>4.1807944307944309</v>
      </c>
    </row>
    <row r="268" spans="1:32" outlineLevel="2" x14ac:dyDescent="0.25">
      <c r="A268" s="103" t="str">
        <f t="shared" si="71"/>
        <v>Bonney LakeMulti-FamilyMCONNECT</v>
      </c>
      <c r="B268" s="103" t="s">
        <v>573</v>
      </c>
      <c r="C268" s="103" t="s">
        <v>574</v>
      </c>
      <c r="D268" s="127">
        <v>0</v>
      </c>
      <c r="E268" s="127">
        <v>0</v>
      </c>
      <c r="F268" s="129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30">
        <f t="shared" si="72"/>
        <v>0</v>
      </c>
      <c r="S268" s="175"/>
      <c r="T268" s="105">
        <f t="shared" si="76"/>
        <v>0</v>
      </c>
      <c r="U268" s="105">
        <f t="shared" si="76"/>
        <v>0</v>
      </c>
      <c r="V268" s="105">
        <f t="shared" ref="V268:Z274" si="79">+IFERROR(H268/$E268,0)</f>
        <v>0</v>
      </c>
      <c r="W268" s="105">
        <f t="shared" si="79"/>
        <v>0</v>
      </c>
      <c r="X268" s="105">
        <f t="shared" si="79"/>
        <v>0</v>
      </c>
      <c r="Y268" s="105">
        <f t="shared" si="79"/>
        <v>0</v>
      </c>
      <c r="Z268" s="105">
        <f t="shared" si="79"/>
        <v>0</v>
      </c>
      <c r="AA268" s="105">
        <f t="shared" si="78"/>
        <v>0</v>
      </c>
      <c r="AB268" s="105">
        <f t="shared" si="78"/>
        <v>0</v>
      </c>
      <c r="AC268" s="105">
        <f t="shared" si="78"/>
        <v>0</v>
      </c>
      <c r="AD268" s="105">
        <f t="shared" si="78"/>
        <v>0</v>
      </c>
      <c r="AE268" s="105">
        <f t="shared" si="78"/>
        <v>0</v>
      </c>
      <c r="AF268" s="105">
        <f t="shared" si="75"/>
        <v>0</v>
      </c>
    </row>
    <row r="269" spans="1:32" outlineLevel="2" x14ac:dyDescent="0.25">
      <c r="A269" s="103" t="str">
        <f t="shared" si="71"/>
        <v>Bonney LakeMulti-FamilyMRENT90</v>
      </c>
      <c r="B269" s="103" t="s">
        <v>575</v>
      </c>
      <c r="C269" s="103" t="s">
        <v>576</v>
      </c>
      <c r="D269" s="127">
        <v>0</v>
      </c>
      <c r="E269" s="127">
        <v>0</v>
      </c>
      <c r="F269" s="129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30">
        <f t="shared" si="72"/>
        <v>0</v>
      </c>
      <c r="S269" s="175"/>
      <c r="T269" s="105">
        <f t="shared" si="76"/>
        <v>0</v>
      </c>
      <c r="U269" s="105">
        <f t="shared" si="76"/>
        <v>0</v>
      </c>
      <c r="V269" s="105">
        <f t="shared" si="79"/>
        <v>0</v>
      </c>
      <c r="W269" s="105">
        <f t="shared" si="79"/>
        <v>0</v>
      </c>
      <c r="X269" s="105">
        <f t="shared" si="79"/>
        <v>0</v>
      </c>
      <c r="Y269" s="105">
        <f t="shared" si="79"/>
        <v>0</v>
      </c>
      <c r="Z269" s="105">
        <f t="shared" si="79"/>
        <v>0</v>
      </c>
      <c r="AA269" s="105">
        <f t="shared" si="78"/>
        <v>0</v>
      </c>
      <c r="AB269" s="105">
        <f t="shared" si="78"/>
        <v>0</v>
      </c>
      <c r="AC269" s="105">
        <f t="shared" si="78"/>
        <v>0</v>
      </c>
      <c r="AD269" s="105">
        <f t="shared" si="78"/>
        <v>0</v>
      </c>
      <c r="AE269" s="105">
        <f t="shared" si="78"/>
        <v>0</v>
      </c>
      <c r="AF269" s="105">
        <f t="shared" si="75"/>
        <v>0</v>
      </c>
    </row>
    <row r="270" spans="1:32" outlineLevel="2" x14ac:dyDescent="0.25">
      <c r="A270" s="103" t="str">
        <f t="shared" si="71"/>
        <v>Bonney LakeMulti-FamilyMROLL</v>
      </c>
      <c r="B270" s="103" t="s">
        <v>577</v>
      </c>
      <c r="C270" s="103" t="s">
        <v>578</v>
      </c>
      <c r="D270" s="127">
        <v>0</v>
      </c>
      <c r="E270" s="127">
        <v>0</v>
      </c>
      <c r="F270" s="129">
        <v>0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0</v>
      </c>
      <c r="M270" s="129">
        <v>0</v>
      </c>
      <c r="N270" s="129">
        <v>0</v>
      </c>
      <c r="O270" s="129">
        <v>0</v>
      </c>
      <c r="P270" s="129">
        <v>0</v>
      </c>
      <c r="Q270" s="129">
        <v>0</v>
      </c>
      <c r="R270" s="130">
        <f t="shared" si="72"/>
        <v>0</v>
      </c>
      <c r="S270" s="175"/>
      <c r="T270" s="105">
        <f t="shared" si="76"/>
        <v>0</v>
      </c>
      <c r="U270" s="105">
        <f t="shared" si="76"/>
        <v>0</v>
      </c>
      <c r="V270" s="105">
        <f t="shared" si="79"/>
        <v>0</v>
      </c>
      <c r="W270" s="105">
        <f t="shared" si="79"/>
        <v>0</v>
      </c>
      <c r="X270" s="105">
        <f t="shared" si="79"/>
        <v>0</v>
      </c>
      <c r="Y270" s="105">
        <f t="shared" si="79"/>
        <v>0</v>
      </c>
      <c r="Z270" s="105">
        <f t="shared" si="79"/>
        <v>0</v>
      </c>
      <c r="AA270" s="105">
        <f t="shared" si="78"/>
        <v>0</v>
      </c>
      <c r="AB270" s="105">
        <f t="shared" si="78"/>
        <v>0</v>
      </c>
      <c r="AC270" s="105">
        <f t="shared" si="78"/>
        <v>0</v>
      </c>
      <c r="AD270" s="105">
        <f t="shared" si="78"/>
        <v>0</v>
      </c>
      <c r="AE270" s="105">
        <f t="shared" si="78"/>
        <v>0</v>
      </c>
      <c r="AF270" s="105">
        <f t="shared" si="75"/>
        <v>0</v>
      </c>
    </row>
    <row r="271" spans="1:32" outlineLevel="2" x14ac:dyDescent="0.25">
      <c r="A271" s="103" t="str">
        <f t="shared" si="71"/>
        <v>Bonney LakeMulti-FamilyPACKM</v>
      </c>
      <c r="B271" s="103" t="s">
        <v>579</v>
      </c>
      <c r="C271" s="103" t="s">
        <v>580</v>
      </c>
      <c r="D271" s="127">
        <v>0</v>
      </c>
      <c r="E271" s="127">
        <v>0</v>
      </c>
      <c r="F271" s="129">
        <v>0</v>
      </c>
      <c r="G271" s="129">
        <v>0</v>
      </c>
      <c r="H271" s="129">
        <v>0</v>
      </c>
      <c r="I271" s="129">
        <v>0</v>
      </c>
      <c r="J271" s="129">
        <v>0</v>
      </c>
      <c r="K271" s="129">
        <v>0</v>
      </c>
      <c r="L271" s="129">
        <v>0</v>
      </c>
      <c r="M271" s="129">
        <v>0</v>
      </c>
      <c r="N271" s="129">
        <v>0</v>
      </c>
      <c r="O271" s="129">
        <v>0</v>
      </c>
      <c r="P271" s="129">
        <v>0</v>
      </c>
      <c r="Q271" s="129">
        <v>0</v>
      </c>
      <c r="R271" s="130">
        <f t="shared" si="72"/>
        <v>0</v>
      </c>
      <c r="S271" s="175"/>
      <c r="T271" s="105">
        <f t="shared" si="76"/>
        <v>0</v>
      </c>
      <c r="U271" s="105">
        <f t="shared" si="76"/>
        <v>0</v>
      </c>
      <c r="V271" s="105">
        <f t="shared" si="79"/>
        <v>0</v>
      </c>
      <c r="W271" s="105">
        <f t="shared" si="79"/>
        <v>0</v>
      </c>
      <c r="X271" s="105">
        <f t="shared" si="79"/>
        <v>0</v>
      </c>
      <c r="Y271" s="105">
        <f t="shared" si="79"/>
        <v>0</v>
      </c>
      <c r="Z271" s="105">
        <f t="shared" si="79"/>
        <v>0</v>
      </c>
      <c r="AA271" s="105">
        <f t="shared" si="78"/>
        <v>0</v>
      </c>
      <c r="AB271" s="105">
        <f t="shared" si="78"/>
        <v>0</v>
      </c>
      <c r="AC271" s="105">
        <f t="shared" si="78"/>
        <v>0</v>
      </c>
      <c r="AD271" s="105">
        <f t="shared" si="78"/>
        <v>0</v>
      </c>
      <c r="AE271" s="105">
        <f t="shared" si="78"/>
        <v>0</v>
      </c>
      <c r="AF271" s="105">
        <f t="shared" si="75"/>
        <v>0</v>
      </c>
    </row>
    <row r="272" spans="1:32" outlineLevel="2" x14ac:dyDescent="0.25">
      <c r="A272" s="103" t="str">
        <f t="shared" si="71"/>
        <v>Bonney LakeMulti-FamilyADJMF</v>
      </c>
      <c r="B272" s="103" t="s">
        <v>581</v>
      </c>
      <c r="C272" s="103" t="s">
        <v>582</v>
      </c>
      <c r="D272" s="127">
        <v>0</v>
      </c>
      <c r="E272" s="127">
        <v>0</v>
      </c>
      <c r="F272" s="129">
        <v>0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0</v>
      </c>
      <c r="M272" s="129">
        <v>0</v>
      </c>
      <c r="N272" s="129">
        <v>0</v>
      </c>
      <c r="O272" s="129">
        <v>0</v>
      </c>
      <c r="P272" s="129">
        <v>0</v>
      </c>
      <c r="Q272" s="129">
        <v>0</v>
      </c>
      <c r="R272" s="130">
        <f t="shared" si="72"/>
        <v>0</v>
      </c>
      <c r="S272" s="175"/>
      <c r="T272" s="105">
        <f t="shared" si="76"/>
        <v>0</v>
      </c>
      <c r="U272" s="105">
        <f t="shared" si="76"/>
        <v>0</v>
      </c>
      <c r="V272" s="105">
        <f t="shared" si="79"/>
        <v>0</v>
      </c>
      <c r="W272" s="105">
        <f t="shared" si="79"/>
        <v>0</v>
      </c>
      <c r="X272" s="105">
        <f t="shared" si="79"/>
        <v>0</v>
      </c>
      <c r="Y272" s="105">
        <f t="shared" si="79"/>
        <v>0</v>
      </c>
      <c r="Z272" s="105">
        <f t="shared" si="79"/>
        <v>0</v>
      </c>
      <c r="AA272" s="105">
        <f t="shared" si="78"/>
        <v>0</v>
      </c>
      <c r="AB272" s="105">
        <f t="shared" si="78"/>
        <v>0</v>
      </c>
      <c r="AC272" s="105">
        <f t="shared" si="78"/>
        <v>0</v>
      </c>
      <c r="AD272" s="105">
        <f t="shared" si="78"/>
        <v>0</v>
      </c>
      <c r="AE272" s="105">
        <f t="shared" si="78"/>
        <v>0</v>
      </c>
      <c r="AF272" s="105">
        <f t="shared" si="75"/>
        <v>0</v>
      </c>
    </row>
    <row r="273" spans="1:32" outlineLevel="2" x14ac:dyDescent="0.25">
      <c r="A273" s="103" t="str">
        <f t="shared" si="71"/>
        <v>Bonney LakeMulti-FamilyDRVNM</v>
      </c>
      <c r="B273" s="103" t="s">
        <v>583</v>
      </c>
      <c r="C273" s="103" t="s">
        <v>584</v>
      </c>
      <c r="D273" s="127">
        <v>0</v>
      </c>
      <c r="E273" s="127">
        <v>0</v>
      </c>
      <c r="F273" s="129">
        <v>0</v>
      </c>
      <c r="G273" s="129">
        <v>0</v>
      </c>
      <c r="H273" s="129">
        <v>0</v>
      </c>
      <c r="I273" s="129">
        <v>0</v>
      </c>
      <c r="J273" s="129">
        <v>0</v>
      </c>
      <c r="K273" s="129">
        <v>0</v>
      </c>
      <c r="L273" s="129">
        <v>0</v>
      </c>
      <c r="M273" s="129">
        <v>0</v>
      </c>
      <c r="N273" s="129">
        <v>0</v>
      </c>
      <c r="O273" s="129">
        <v>0</v>
      </c>
      <c r="P273" s="129">
        <v>0</v>
      </c>
      <c r="Q273" s="129">
        <v>0</v>
      </c>
      <c r="R273" s="130">
        <f t="shared" si="72"/>
        <v>0</v>
      </c>
      <c r="S273" s="175"/>
      <c r="T273" s="105">
        <f t="shared" si="76"/>
        <v>0</v>
      </c>
      <c r="U273" s="105">
        <f t="shared" si="76"/>
        <v>0</v>
      </c>
      <c r="V273" s="105">
        <f t="shared" si="79"/>
        <v>0</v>
      </c>
      <c r="W273" s="105">
        <f t="shared" si="79"/>
        <v>0</v>
      </c>
      <c r="X273" s="105">
        <f t="shared" si="79"/>
        <v>0</v>
      </c>
      <c r="Y273" s="105">
        <f t="shared" si="79"/>
        <v>0</v>
      </c>
      <c r="Z273" s="105">
        <f t="shared" si="79"/>
        <v>0</v>
      </c>
      <c r="AA273" s="105">
        <f t="shared" si="78"/>
        <v>0</v>
      </c>
      <c r="AB273" s="105">
        <f t="shared" si="78"/>
        <v>0</v>
      </c>
      <c r="AC273" s="105">
        <f t="shared" si="78"/>
        <v>0</v>
      </c>
      <c r="AD273" s="105">
        <f t="shared" si="78"/>
        <v>0</v>
      </c>
      <c r="AE273" s="105">
        <f t="shared" si="78"/>
        <v>0</v>
      </c>
      <c r="AF273" s="105">
        <f t="shared" si="75"/>
        <v>0</v>
      </c>
    </row>
    <row r="274" spans="1:32" outlineLevel="2" x14ac:dyDescent="0.25">
      <c r="A274" s="103" t="str">
        <f t="shared" si="71"/>
        <v>Bonney LakeMulti-FamilyEXTRA-MF</v>
      </c>
      <c r="B274" s="103" t="s">
        <v>585</v>
      </c>
      <c r="C274" s="103" t="s">
        <v>586</v>
      </c>
      <c r="D274" s="127">
        <v>0</v>
      </c>
      <c r="E274" s="127">
        <v>0</v>
      </c>
      <c r="F274" s="129">
        <v>0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0</v>
      </c>
      <c r="N274" s="129">
        <v>0</v>
      </c>
      <c r="O274" s="129">
        <v>0</v>
      </c>
      <c r="P274" s="129">
        <v>0</v>
      </c>
      <c r="Q274" s="129">
        <v>0</v>
      </c>
      <c r="R274" s="130">
        <f t="shared" si="72"/>
        <v>0</v>
      </c>
      <c r="S274" s="175"/>
      <c r="T274" s="105">
        <f t="shared" si="76"/>
        <v>0</v>
      </c>
      <c r="U274" s="105">
        <f t="shared" si="76"/>
        <v>0</v>
      </c>
      <c r="V274" s="105">
        <f t="shared" si="79"/>
        <v>0</v>
      </c>
      <c r="W274" s="105">
        <f t="shared" si="79"/>
        <v>0</v>
      </c>
      <c r="X274" s="105">
        <f t="shared" si="79"/>
        <v>0</v>
      </c>
      <c r="Y274" s="105">
        <f t="shared" si="79"/>
        <v>0</v>
      </c>
      <c r="Z274" s="105">
        <f t="shared" si="79"/>
        <v>0</v>
      </c>
      <c r="AA274" s="105">
        <f t="shared" si="78"/>
        <v>0</v>
      </c>
      <c r="AB274" s="105">
        <f t="shared" si="78"/>
        <v>0</v>
      </c>
      <c r="AC274" s="105">
        <f t="shared" si="78"/>
        <v>0</v>
      </c>
      <c r="AD274" s="105">
        <f t="shared" si="78"/>
        <v>0</v>
      </c>
      <c r="AE274" s="105">
        <f t="shared" si="78"/>
        <v>0</v>
      </c>
      <c r="AF274" s="105">
        <f t="shared" si="75"/>
        <v>0</v>
      </c>
    </row>
    <row r="275" spans="1:32" outlineLevel="2" x14ac:dyDescent="0.25">
      <c r="D275" s="127"/>
      <c r="E275" s="127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03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</row>
    <row r="276" spans="1:32" outlineLevel="2" x14ac:dyDescent="0.25">
      <c r="C276" s="135" t="s">
        <v>593</v>
      </c>
      <c r="D276" s="127"/>
      <c r="E276" s="127"/>
      <c r="F276" s="136">
        <f t="shared" ref="F276:R276" si="80">SUM(F226:F275)</f>
        <v>38.65</v>
      </c>
      <c r="G276" s="136">
        <f t="shared" si="80"/>
        <v>38.65</v>
      </c>
      <c r="H276" s="136">
        <f t="shared" si="80"/>
        <v>40.700000000000003</v>
      </c>
      <c r="I276" s="136">
        <f t="shared" si="80"/>
        <v>36.630000000000003</v>
      </c>
      <c r="J276" s="136">
        <f t="shared" si="80"/>
        <v>40.700000000000003</v>
      </c>
      <c r="K276" s="136">
        <f t="shared" si="80"/>
        <v>40.700000000000003</v>
      </c>
      <c r="L276" s="136">
        <f t="shared" si="80"/>
        <v>40.700000000000003</v>
      </c>
      <c r="M276" s="136">
        <f t="shared" si="80"/>
        <v>40.700000000000003</v>
      </c>
      <c r="N276" s="136">
        <f t="shared" si="80"/>
        <v>40.700000000000003</v>
      </c>
      <c r="O276" s="136">
        <f t="shared" si="80"/>
        <v>46.38</v>
      </c>
      <c r="P276" s="136">
        <f t="shared" si="80"/>
        <v>46.38</v>
      </c>
      <c r="Q276" s="136">
        <f t="shared" si="80"/>
        <v>34.79</v>
      </c>
      <c r="R276" s="136">
        <f t="shared" si="80"/>
        <v>485.67999999999995</v>
      </c>
      <c r="S276" s="137"/>
      <c r="T276" s="137">
        <f>+SUM(T226:T233,T235:T243,T245:T246,T248:T251,T253:T255,T257:T259,T261:T267)</f>
        <v>0</v>
      </c>
      <c r="U276" s="137">
        <f t="shared" ref="U276:AF276" si="81">+SUM(U226:U233,U235:U243,U245:U246,U248:U251,U253:U255,U257:U259,U261:U267)</f>
        <v>0</v>
      </c>
      <c r="V276" s="137">
        <f t="shared" si="81"/>
        <v>5</v>
      </c>
      <c r="W276" s="137">
        <f t="shared" si="81"/>
        <v>4.5</v>
      </c>
      <c r="X276" s="137">
        <f t="shared" si="81"/>
        <v>5</v>
      </c>
      <c r="Y276" s="137">
        <f t="shared" si="81"/>
        <v>5</v>
      </c>
      <c r="Z276" s="137">
        <f t="shared" si="81"/>
        <v>5</v>
      </c>
      <c r="AA276" s="137">
        <f t="shared" si="81"/>
        <v>5</v>
      </c>
      <c r="AB276" s="137">
        <f t="shared" si="81"/>
        <v>5</v>
      </c>
      <c r="AC276" s="137">
        <f t="shared" si="81"/>
        <v>5.697788697788698</v>
      </c>
      <c r="AD276" s="137">
        <f t="shared" si="81"/>
        <v>5.697788697788698</v>
      </c>
      <c r="AE276" s="137">
        <f t="shared" si="81"/>
        <v>4.2739557739557732</v>
      </c>
      <c r="AF276" s="137">
        <f t="shared" si="81"/>
        <v>4.1807944307944309</v>
      </c>
    </row>
    <row r="277" spans="1:32" outlineLevel="2" x14ac:dyDescent="0.25">
      <c r="C277" s="135"/>
      <c r="D277" s="127"/>
      <c r="E277" s="127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30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</row>
    <row r="278" spans="1:32" outlineLevel="2" x14ac:dyDescent="0.25">
      <c r="B278" s="7" t="s">
        <v>594</v>
      </c>
      <c r="C278" s="135"/>
      <c r="D278" s="127"/>
      <c r="E278" s="127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30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</row>
    <row r="279" spans="1:32" outlineLevel="2" x14ac:dyDescent="0.25">
      <c r="A279" s="103" t="str">
        <f t="shared" ref="A279:A286" si="82">+$A$4&amp;$A$225&amp;B279</f>
        <v>Bonney LakeMulti-FamilyM2YDRECY</v>
      </c>
      <c r="B279" s="103" t="s">
        <v>595</v>
      </c>
      <c r="C279" s="103" t="s">
        <v>596</v>
      </c>
      <c r="D279" s="127">
        <v>0</v>
      </c>
      <c r="E279" s="127">
        <v>0</v>
      </c>
      <c r="F279" s="12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30">
        <f t="shared" ref="R279:R286" si="83">+SUM(F279:Q279)</f>
        <v>0</v>
      </c>
      <c r="S279" s="175"/>
      <c r="T279" s="105">
        <f t="shared" ref="T279:U286" si="84">+IFERROR(F279/$D279,0)</f>
        <v>0</v>
      </c>
      <c r="U279" s="105">
        <f t="shared" si="84"/>
        <v>0</v>
      </c>
      <c r="V279" s="105">
        <f t="shared" ref="V279:AE286" si="85">+IFERROR(H279/$E279,0)</f>
        <v>0</v>
      </c>
      <c r="W279" s="105">
        <f t="shared" si="85"/>
        <v>0</v>
      </c>
      <c r="X279" s="105">
        <f t="shared" si="85"/>
        <v>0</v>
      </c>
      <c r="Y279" s="105">
        <f t="shared" si="85"/>
        <v>0</v>
      </c>
      <c r="Z279" s="105">
        <f t="shared" si="85"/>
        <v>0</v>
      </c>
      <c r="AA279" s="105">
        <f t="shared" si="85"/>
        <v>0</v>
      </c>
      <c r="AB279" s="105">
        <f t="shared" si="85"/>
        <v>0</v>
      </c>
      <c r="AC279" s="105">
        <f t="shared" si="85"/>
        <v>0</v>
      </c>
      <c r="AD279" s="105">
        <f t="shared" si="85"/>
        <v>0</v>
      </c>
      <c r="AE279" s="105">
        <f t="shared" si="85"/>
        <v>0</v>
      </c>
      <c r="AF279" s="105">
        <f t="shared" ref="AF279:AF286" si="86">+SUM(T279:AE279)/$AD$2</f>
        <v>0</v>
      </c>
    </row>
    <row r="280" spans="1:32" outlineLevel="2" x14ac:dyDescent="0.25">
      <c r="A280" s="103" t="str">
        <f t="shared" si="82"/>
        <v>Bonney LakeMulti-FamilyM6YDRECY</v>
      </c>
      <c r="B280" s="103" t="s">
        <v>603</v>
      </c>
      <c r="C280" s="103" t="s">
        <v>604</v>
      </c>
      <c r="D280" s="127">
        <v>0</v>
      </c>
      <c r="E280" s="127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30">
        <f t="shared" si="83"/>
        <v>0</v>
      </c>
      <c r="S280" s="175"/>
      <c r="T280" s="105">
        <f t="shared" si="84"/>
        <v>0</v>
      </c>
      <c r="U280" s="105">
        <f t="shared" si="84"/>
        <v>0</v>
      </c>
      <c r="V280" s="105">
        <f t="shared" si="85"/>
        <v>0</v>
      </c>
      <c r="W280" s="105">
        <f t="shared" si="85"/>
        <v>0</v>
      </c>
      <c r="X280" s="105">
        <f t="shared" si="85"/>
        <v>0</v>
      </c>
      <c r="Y280" s="105">
        <f t="shared" si="85"/>
        <v>0</v>
      </c>
      <c r="Z280" s="105">
        <f t="shared" si="85"/>
        <v>0</v>
      </c>
      <c r="AA280" s="105">
        <f t="shared" si="85"/>
        <v>0</v>
      </c>
      <c r="AB280" s="105">
        <f t="shared" si="85"/>
        <v>0</v>
      </c>
      <c r="AC280" s="105">
        <f t="shared" si="85"/>
        <v>0</v>
      </c>
      <c r="AD280" s="105">
        <f t="shared" si="85"/>
        <v>0</v>
      </c>
      <c r="AE280" s="105">
        <f t="shared" si="85"/>
        <v>0</v>
      </c>
      <c r="AF280" s="105">
        <f t="shared" si="86"/>
        <v>0</v>
      </c>
    </row>
    <row r="281" spans="1:32" outlineLevel="2" x14ac:dyDescent="0.25">
      <c r="A281" s="103" t="str">
        <f t="shared" si="82"/>
        <v>Bonney LakeMulti-FamilyMCCRECYR</v>
      </c>
      <c r="B281" s="103" t="s">
        <v>615</v>
      </c>
      <c r="C281" s="103" t="s">
        <v>616</v>
      </c>
      <c r="D281" s="127">
        <v>0</v>
      </c>
      <c r="E281" s="127">
        <v>0</v>
      </c>
      <c r="F281" s="12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30">
        <f t="shared" si="83"/>
        <v>0</v>
      </c>
      <c r="S281" s="175"/>
      <c r="T281" s="105">
        <f t="shared" si="84"/>
        <v>0</v>
      </c>
      <c r="U281" s="105">
        <f t="shared" si="84"/>
        <v>0</v>
      </c>
      <c r="V281" s="105">
        <f t="shared" si="85"/>
        <v>0</v>
      </c>
      <c r="W281" s="105">
        <f t="shared" si="85"/>
        <v>0</v>
      </c>
      <c r="X281" s="105">
        <f t="shared" si="85"/>
        <v>0</v>
      </c>
      <c r="Y281" s="105">
        <f t="shared" si="85"/>
        <v>0</v>
      </c>
      <c r="Z281" s="105">
        <f t="shared" si="85"/>
        <v>0</v>
      </c>
      <c r="AA281" s="105">
        <f t="shared" si="85"/>
        <v>0</v>
      </c>
      <c r="AB281" s="105">
        <f t="shared" si="85"/>
        <v>0</v>
      </c>
      <c r="AC281" s="105">
        <f t="shared" si="85"/>
        <v>0</v>
      </c>
      <c r="AD281" s="105">
        <f t="shared" si="85"/>
        <v>0</v>
      </c>
      <c r="AE281" s="105">
        <f t="shared" si="85"/>
        <v>0</v>
      </c>
      <c r="AF281" s="105">
        <f t="shared" si="86"/>
        <v>0</v>
      </c>
    </row>
    <row r="282" spans="1:32" outlineLevel="2" x14ac:dyDescent="0.25">
      <c r="A282" s="103" t="str">
        <f t="shared" si="82"/>
        <v>Bonney LakeMulti-FamilyMRECYIN</v>
      </c>
      <c r="B282" s="103" t="s">
        <v>621</v>
      </c>
      <c r="C282" s="103" t="s">
        <v>622</v>
      </c>
      <c r="D282" s="127">
        <v>0</v>
      </c>
      <c r="E282" s="127">
        <v>0</v>
      </c>
      <c r="F282" s="129">
        <v>0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29">
        <v>0</v>
      </c>
      <c r="N282" s="129">
        <v>0</v>
      </c>
      <c r="O282" s="129">
        <v>0</v>
      </c>
      <c r="P282" s="129">
        <v>0</v>
      </c>
      <c r="Q282" s="129">
        <v>0</v>
      </c>
      <c r="R282" s="130">
        <f t="shared" si="83"/>
        <v>0</v>
      </c>
      <c r="S282" s="175"/>
      <c r="T282" s="105">
        <f t="shared" si="84"/>
        <v>0</v>
      </c>
      <c r="U282" s="105">
        <f t="shared" si="84"/>
        <v>0</v>
      </c>
      <c r="V282" s="105">
        <f t="shared" si="85"/>
        <v>0</v>
      </c>
      <c r="W282" s="105">
        <f t="shared" si="85"/>
        <v>0</v>
      </c>
      <c r="X282" s="105">
        <f t="shared" si="85"/>
        <v>0</v>
      </c>
      <c r="Y282" s="105">
        <f t="shared" si="85"/>
        <v>0</v>
      </c>
      <c r="Z282" s="105">
        <f t="shared" si="85"/>
        <v>0</v>
      </c>
      <c r="AA282" s="105">
        <f t="shared" si="85"/>
        <v>0</v>
      </c>
      <c r="AB282" s="105">
        <f t="shared" si="85"/>
        <v>0</v>
      </c>
      <c r="AC282" s="105">
        <f t="shared" si="85"/>
        <v>0</v>
      </c>
      <c r="AD282" s="105">
        <f t="shared" si="85"/>
        <v>0</v>
      </c>
      <c r="AE282" s="105">
        <f t="shared" si="85"/>
        <v>0</v>
      </c>
      <c r="AF282" s="105">
        <f t="shared" si="86"/>
        <v>0</v>
      </c>
    </row>
    <row r="283" spans="1:32" outlineLevel="2" x14ac:dyDescent="0.25">
      <c r="A283" s="103" t="str">
        <f t="shared" si="82"/>
        <v>Bonney LakeMulti-FamilyMRECYONLY</v>
      </c>
      <c r="B283" s="103" t="s">
        <v>617</v>
      </c>
      <c r="C283" s="103" t="s">
        <v>618</v>
      </c>
      <c r="D283" s="127">
        <v>0</v>
      </c>
      <c r="E283" s="127">
        <v>0</v>
      </c>
      <c r="F283" s="12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30">
        <f t="shared" si="83"/>
        <v>0</v>
      </c>
      <c r="S283" s="175"/>
      <c r="T283" s="105">
        <f t="shared" si="84"/>
        <v>0</v>
      </c>
      <c r="U283" s="105">
        <f t="shared" si="84"/>
        <v>0</v>
      </c>
      <c r="V283" s="105">
        <f t="shared" si="85"/>
        <v>0</v>
      </c>
      <c r="W283" s="105">
        <f t="shared" si="85"/>
        <v>0</v>
      </c>
      <c r="X283" s="105">
        <f t="shared" si="85"/>
        <v>0</v>
      </c>
      <c r="Y283" s="105">
        <f t="shared" si="85"/>
        <v>0</v>
      </c>
      <c r="Z283" s="105">
        <f t="shared" si="85"/>
        <v>0</v>
      </c>
      <c r="AA283" s="105">
        <f t="shared" si="85"/>
        <v>0</v>
      </c>
      <c r="AB283" s="105">
        <f t="shared" si="85"/>
        <v>0</v>
      </c>
      <c r="AC283" s="105">
        <f t="shared" si="85"/>
        <v>0</v>
      </c>
      <c r="AD283" s="105">
        <f t="shared" si="85"/>
        <v>0</v>
      </c>
      <c r="AE283" s="105">
        <f t="shared" si="85"/>
        <v>0</v>
      </c>
      <c r="AF283" s="105">
        <f t="shared" si="86"/>
        <v>0</v>
      </c>
    </row>
    <row r="284" spans="1:32" outlineLevel="2" x14ac:dyDescent="0.25">
      <c r="A284" s="103" t="str">
        <f t="shared" si="82"/>
        <v>Bonney LakeMulti-FamilyMRECYR</v>
      </c>
      <c r="B284" s="103" t="s">
        <v>619</v>
      </c>
      <c r="C284" s="103" t="s">
        <v>620</v>
      </c>
      <c r="D284" s="127">
        <v>0</v>
      </c>
      <c r="E284" s="127">
        <v>9.0299999999999994</v>
      </c>
      <c r="F284" s="129">
        <v>47.14</v>
      </c>
      <c r="G284" s="129">
        <v>34.28</v>
      </c>
      <c r="H284" s="129">
        <v>45.15</v>
      </c>
      <c r="I284" s="129">
        <v>32.07</v>
      </c>
      <c r="J284" s="129">
        <v>45.15</v>
      </c>
      <c r="K284" s="129">
        <v>36.119999999999997</v>
      </c>
      <c r="L284" s="129">
        <v>40.64</v>
      </c>
      <c r="M284" s="129">
        <v>45.15</v>
      </c>
      <c r="N284" s="129">
        <v>45.15</v>
      </c>
      <c r="O284" s="129">
        <v>51.42</v>
      </c>
      <c r="P284" s="129">
        <v>51.42</v>
      </c>
      <c r="Q284" s="129">
        <v>42.85</v>
      </c>
      <c r="R284" s="130">
        <f t="shared" si="83"/>
        <v>516.54</v>
      </c>
      <c r="S284" s="175"/>
      <c r="T284" s="105">
        <f t="shared" si="84"/>
        <v>0</v>
      </c>
      <c r="U284" s="105">
        <f t="shared" si="84"/>
        <v>0</v>
      </c>
      <c r="V284" s="105">
        <f t="shared" si="85"/>
        <v>5</v>
      </c>
      <c r="W284" s="105">
        <f t="shared" si="85"/>
        <v>3.551495016611296</v>
      </c>
      <c r="X284" s="105">
        <f t="shared" si="85"/>
        <v>5</v>
      </c>
      <c r="Y284" s="105">
        <f t="shared" si="85"/>
        <v>4</v>
      </c>
      <c r="Z284" s="105">
        <f t="shared" si="85"/>
        <v>4.5005537098560362</v>
      </c>
      <c r="AA284" s="105">
        <f t="shared" si="85"/>
        <v>5</v>
      </c>
      <c r="AB284" s="105">
        <f t="shared" si="85"/>
        <v>5</v>
      </c>
      <c r="AC284" s="105">
        <f t="shared" si="85"/>
        <v>5.6943521594684388</v>
      </c>
      <c r="AD284" s="105">
        <f t="shared" si="85"/>
        <v>5.6943521594684388</v>
      </c>
      <c r="AE284" s="105">
        <f t="shared" si="85"/>
        <v>4.745293466223699</v>
      </c>
      <c r="AF284" s="105">
        <f t="shared" si="86"/>
        <v>4.0155038759689923</v>
      </c>
    </row>
    <row r="285" spans="1:32" outlineLevel="2" x14ac:dyDescent="0.25">
      <c r="A285" s="103" t="str">
        <f t="shared" si="82"/>
        <v>Bonney LakeMulti-FamilyMRENT2YDRECY</v>
      </c>
      <c r="B285" s="103" t="s">
        <v>627</v>
      </c>
      <c r="C285" s="103" t="s">
        <v>628</v>
      </c>
      <c r="D285" s="127">
        <v>0</v>
      </c>
      <c r="E285" s="127">
        <v>0</v>
      </c>
      <c r="F285" s="129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  <c r="N285" s="129">
        <v>0</v>
      </c>
      <c r="O285" s="129">
        <v>0</v>
      </c>
      <c r="P285" s="129">
        <v>0</v>
      </c>
      <c r="Q285" s="129">
        <v>0</v>
      </c>
      <c r="R285" s="130">
        <f t="shared" si="83"/>
        <v>0</v>
      </c>
      <c r="S285" s="175"/>
      <c r="T285" s="105">
        <f t="shared" si="84"/>
        <v>0</v>
      </c>
      <c r="U285" s="105">
        <f t="shared" si="84"/>
        <v>0</v>
      </c>
      <c r="V285" s="105">
        <f t="shared" si="85"/>
        <v>0</v>
      </c>
      <c r="W285" s="105">
        <f t="shared" si="85"/>
        <v>0</v>
      </c>
      <c r="X285" s="105">
        <f t="shared" si="85"/>
        <v>0</v>
      </c>
      <c r="Y285" s="105">
        <f t="shared" si="85"/>
        <v>0</v>
      </c>
      <c r="Z285" s="105">
        <f t="shared" si="85"/>
        <v>0</v>
      </c>
      <c r="AA285" s="105">
        <f t="shared" si="85"/>
        <v>0</v>
      </c>
      <c r="AB285" s="105">
        <f t="shared" si="85"/>
        <v>0</v>
      </c>
      <c r="AC285" s="105">
        <f t="shared" si="85"/>
        <v>0</v>
      </c>
      <c r="AD285" s="105">
        <f t="shared" si="85"/>
        <v>0</v>
      </c>
      <c r="AE285" s="105">
        <f t="shared" si="85"/>
        <v>0</v>
      </c>
      <c r="AF285" s="105">
        <f t="shared" si="86"/>
        <v>0</v>
      </c>
    </row>
    <row r="286" spans="1:32" outlineLevel="2" x14ac:dyDescent="0.25">
      <c r="A286" s="103" t="str">
        <f t="shared" si="82"/>
        <v>Bonney LakeMulti-FamilyMRENT6YDRECY</v>
      </c>
      <c r="B286" s="103" t="s">
        <v>629</v>
      </c>
      <c r="C286" s="103" t="s">
        <v>630</v>
      </c>
      <c r="D286" s="127">
        <v>0</v>
      </c>
      <c r="E286" s="127">
        <v>0</v>
      </c>
      <c r="F286" s="129">
        <v>0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29">
        <v>0</v>
      </c>
      <c r="N286" s="129">
        <v>0</v>
      </c>
      <c r="O286" s="129">
        <v>0</v>
      </c>
      <c r="P286" s="129">
        <v>0</v>
      </c>
      <c r="Q286" s="129">
        <v>0</v>
      </c>
      <c r="R286" s="130">
        <f t="shared" si="83"/>
        <v>0</v>
      </c>
      <c r="S286" s="175"/>
      <c r="T286" s="105">
        <f t="shared" si="84"/>
        <v>0</v>
      </c>
      <c r="U286" s="105">
        <f t="shared" si="84"/>
        <v>0</v>
      </c>
      <c r="V286" s="105">
        <f t="shared" si="85"/>
        <v>0</v>
      </c>
      <c r="W286" s="105">
        <f t="shared" si="85"/>
        <v>0</v>
      </c>
      <c r="X286" s="105">
        <f t="shared" si="85"/>
        <v>0</v>
      </c>
      <c r="Y286" s="105">
        <f t="shared" si="85"/>
        <v>0</v>
      </c>
      <c r="Z286" s="105">
        <f t="shared" si="85"/>
        <v>0</v>
      </c>
      <c r="AA286" s="105">
        <f t="shared" si="85"/>
        <v>0</v>
      </c>
      <c r="AB286" s="105">
        <f t="shared" si="85"/>
        <v>0</v>
      </c>
      <c r="AC286" s="105">
        <f t="shared" si="85"/>
        <v>0</v>
      </c>
      <c r="AD286" s="105">
        <f t="shared" si="85"/>
        <v>0</v>
      </c>
      <c r="AE286" s="105">
        <f t="shared" si="85"/>
        <v>0</v>
      </c>
      <c r="AF286" s="105">
        <f t="shared" si="86"/>
        <v>0</v>
      </c>
    </row>
    <row r="287" spans="1:32" outlineLevel="1" x14ac:dyDescent="0.25">
      <c r="C287" s="135"/>
      <c r="D287" s="127"/>
      <c r="E287" s="127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30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</row>
    <row r="288" spans="1:32" outlineLevel="1" x14ac:dyDescent="0.25">
      <c r="C288" s="135" t="s">
        <v>631</v>
      </c>
      <c r="D288" s="127"/>
      <c r="E288" s="127"/>
      <c r="F288" s="136">
        <f t="shared" ref="F288:R288" si="87">SUM(F279:F287)</f>
        <v>47.14</v>
      </c>
      <c r="G288" s="136">
        <f t="shared" si="87"/>
        <v>34.28</v>
      </c>
      <c r="H288" s="136">
        <f t="shared" si="87"/>
        <v>45.15</v>
      </c>
      <c r="I288" s="136">
        <f t="shared" si="87"/>
        <v>32.07</v>
      </c>
      <c r="J288" s="136">
        <f t="shared" si="87"/>
        <v>45.15</v>
      </c>
      <c r="K288" s="136">
        <f t="shared" si="87"/>
        <v>36.119999999999997</v>
      </c>
      <c r="L288" s="136">
        <f t="shared" si="87"/>
        <v>40.64</v>
      </c>
      <c r="M288" s="136">
        <f t="shared" si="87"/>
        <v>45.15</v>
      </c>
      <c r="N288" s="136">
        <f t="shared" si="87"/>
        <v>45.15</v>
      </c>
      <c r="O288" s="136">
        <f t="shared" si="87"/>
        <v>51.42</v>
      </c>
      <c r="P288" s="136">
        <f t="shared" si="87"/>
        <v>51.42</v>
      </c>
      <c r="Q288" s="136">
        <f t="shared" si="87"/>
        <v>42.85</v>
      </c>
      <c r="R288" s="136">
        <f t="shared" si="87"/>
        <v>516.54</v>
      </c>
      <c r="S288" s="137"/>
      <c r="T288" s="137">
        <f>+SUM(T279:T281,T283:T284)</f>
        <v>0</v>
      </c>
      <c r="U288" s="137">
        <f t="shared" ref="U288:AF288" si="88">+SUM(U279:U281,U283:U286)</f>
        <v>0</v>
      </c>
      <c r="V288" s="137">
        <f t="shared" si="88"/>
        <v>5</v>
      </c>
      <c r="W288" s="137">
        <f t="shared" si="88"/>
        <v>3.551495016611296</v>
      </c>
      <c r="X288" s="137">
        <f t="shared" si="88"/>
        <v>5</v>
      </c>
      <c r="Y288" s="137">
        <f t="shared" si="88"/>
        <v>4</v>
      </c>
      <c r="Z288" s="137">
        <f t="shared" si="88"/>
        <v>4.5005537098560362</v>
      </c>
      <c r="AA288" s="137">
        <f t="shared" si="88"/>
        <v>5</v>
      </c>
      <c r="AB288" s="137">
        <f t="shared" si="88"/>
        <v>5</v>
      </c>
      <c r="AC288" s="137">
        <f t="shared" si="88"/>
        <v>5.6943521594684388</v>
      </c>
      <c r="AD288" s="137">
        <f t="shared" si="88"/>
        <v>5.6943521594684388</v>
      </c>
      <c r="AE288" s="137">
        <f t="shared" si="88"/>
        <v>4.745293466223699</v>
      </c>
      <c r="AF288" s="137">
        <f t="shared" si="88"/>
        <v>4.0155038759689923</v>
      </c>
    </row>
    <row r="289" spans="1:36" outlineLevel="1" x14ac:dyDescent="0.25">
      <c r="C289" s="135"/>
      <c r="D289" s="127"/>
      <c r="E289" s="127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30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</row>
    <row r="290" spans="1:36" outlineLevel="1" x14ac:dyDescent="0.25">
      <c r="D290" s="127"/>
      <c r="E290" s="127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30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</row>
    <row r="291" spans="1:36" s="7" customFormat="1" x14ac:dyDescent="0.25">
      <c r="B291" s="7" t="s">
        <v>636</v>
      </c>
      <c r="D291" s="127"/>
      <c r="E291" s="127"/>
      <c r="F291" s="144">
        <f t="shared" ref="F291:R291" si="89">+F185+F223+F276+F288</f>
        <v>109306.56999999999</v>
      </c>
      <c r="G291" s="144">
        <f t="shared" si="89"/>
        <v>107876.14999999998</v>
      </c>
      <c r="H291" s="144">
        <f t="shared" si="89"/>
        <v>117117.92000000001</v>
      </c>
      <c r="I291" s="144">
        <f t="shared" si="89"/>
        <v>115211.81000000003</v>
      </c>
      <c r="J291" s="144">
        <f t="shared" si="89"/>
        <v>116494.95</v>
      </c>
      <c r="K291" s="144">
        <f t="shared" si="89"/>
        <v>116253.36000000002</v>
      </c>
      <c r="L291" s="144">
        <f t="shared" si="89"/>
        <v>121191.91</v>
      </c>
      <c r="M291" s="144">
        <f t="shared" si="89"/>
        <v>122544.94</v>
      </c>
      <c r="N291" s="144">
        <f t="shared" si="89"/>
        <v>119880.31999999998</v>
      </c>
      <c r="O291" s="144">
        <f t="shared" si="89"/>
        <v>106687.51</v>
      </c>
      <c r="P291" s="144">
        <f t="shared" si="89"/>
        <v>109196.51999999999</v>
      </c>
      <c r="Q291" s="144">
        <f t="shared" si="89"/>
        <v>108675.12</v>
      </c>
      <c r="R291" s="144">
        <f t="shared" si="89"/>
        <v>1370437.0799999998</v>
      </c>
      <c r="S291" s="145"/>
      <c r="T291" s="145">
        <f t="shared" ref="T291:AF291" si="90">+T185+T223+T276+T288</f>
        <v>203.4892352463408</v>
      </c>
      <c r="U291" s="145">
        <f t="shared" si="90"/>
        <v>201.01519314437931</v>
      </c>
      <c r="V291" s="145">
        <f t="shared" si="90"/>
        <v>225.17363303189074</v>
      </c>
      <c r="W291" s="145">
        <f t="shared" si="90"/>
        <v>219.63998777280665</v>
      </c>
      <c r="X291" s="145">
        <f t="shared" si="90"/>
        <v>223.34997077732319</v>
      </c>
      <c r="Y291" s="145">
        <f t="shared" si="90"/>
        <v>224.25</v>
      </c>
      <c r="Z291" s="145">
        <f t="shared" si="90"/>
        <v>231.25061137624152</v>
      </c>
      <c r="AA291" s="145">
        <f t="shared" si="90"/>
        <v>233.7500078455125</v>
      </c>
      <c r="AB291" s="145">
        <f t="shared" si="90"/>
        <v>229.31668593274972</v>
      </c>
      <c r="AC291" s="145">
        <f t="shared" si="90"/>
        <v>208.32273598091697</v>
      </c>
      <c r="AD291" s="145">
        <f t="shared" si="90"/>
        <v>210.46214842590703</v>
      </c>
      <c r="AE291" s="145">
        <f t="shared" si="90"/>
        <v>207.26785378515396</v>
      </c>
      <c r="AF291" s="145">
        <f t="shared" si="90"/>
        <v>218.10733860993523</v>
      </c>
      <c r="AJ291" s="146"/>
    </row>
    <row r="292" spans="1:36" s="7" customFormat="1" outlineLevel="1" x14ac:dyDescent="0.25">
      <c r="D292" s="127"/>
      <c r="E292" s="127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30"/>
      <c r="S292" s="109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J292" s="146"/>
    </row>
    <row r="293" spans="1:36" outlineLevel="1" x14ac:dyDescent="0.25">
      <c r="D293" s="127"/>
      <c r="E293" s="127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30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</row>
    <row r="294" spans="1:36" outlineLevel="1" x14ac:dyDescent="0.25">
      <c r="B294" s="121" t="s">
        <v>637</v>
      </c>
      <c r="C294" s="122"/>
      <c r="D294" s="127"/>
      <c r="E294" s="127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30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</row>
    <row r="295" spans="1:36" outlineLevel="1" x14ac:dyDescent="0.25">
      <c r="B295" s="122"/>
      <c r="C295" s="122"/>
      <c r="D295" s="127"/>
      <c r="E295" s="127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30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</row>
    <row r="296" spans="1:36" outlineLevel="1" x14ac:dyDescent="0.25">
      <c r="A296" s="103" t="s">
        <v>864</v>
      </c>
      <c r="B296" s="7" t="s">
        <v>639</v>
      </c>
      <c r="D296" s="127"/>
      <c r="E296" s="127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30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  <c r="AE296" s="105"/>
      <c r="AF296" s="105"/>
    </row>
    <row r="297" spans="1:36" outlineLevel="1" x14ac:dyDescent="0.25">
      <c r="A297" s="103" t="str">
        <f t="shared" ref="A297:A360" si="91">+$A$4&amp;$A$296&amp;B297</f>
        <v>Bonney LakeRoll offROHAUL20</v>
      </c>
      <c r="B297" s="103" t="s">
        <v>640</v>
      </c>
      <c r="C297" s="103" t="s">
        <v>641</v>
      </c>
      <c r="D297" s="127">
        <v>118.97</v>
      </c>
      <c r="E297" s="127">
        <v>131.6</v>
      </c>
      <c r="F297" s="129">
        <v>0</v>
      </c>
      <c r="G297" s="129">
        <v>124.93</v>
      </c>
      <c r="H297" s="129">
        <v>131.6</v>
      </c>
      <c r="I297" s="129">
        <v>1052.8</v>
      </c>
      <c r="J297" s="129">
        <v>1184.4000000000001</v>
      </c>
      <c r="K297" s="129">
        <v>1184.4000000000001</v>
      </c>
      <c r="L297" s="129">
        <v>1316</v>
      </c>
      <c r="M297" s="129">
        <v>1184.4000000000001</v>
      </c>
      <c r="N297" s="129">
        <v>1052.8</v>
      </c>
      <c r="O297" s="129">
        <v>0</v>
      </c>
      <c r="P297" s="129">
        <v>124.93</v>
      </c>
      <c r="Q297" s="129">
        <v>0</v>
      </c>
      <c r="R297" s="130">
        <f t="shared" ref="R297:R360" si="92">+SUM(F297:Q297)</f>
        <v>7356.2600000000011</v>
      </c>
      <c r="S297" s="175"/>
      <c r="T297" s="105">
        <f t="shared" ref="T297:U360" si="93">+IFERROR(F297/$D297,0)</f>
        <v>0</v>
      </c>
      <c r="U297" s="105">
        <f t="shared" si="93"/>
        <v>1.0500966630242918</v>
      </c>
      <c r="V297" s="105">
        <f t="shared" ref="V297:AE322" si="94">+IFERROR(H297/$E297,0)</f>
        <v>1</v>
      </c>
      <c r="W297" s="105">
        <f t="shared" si="94"/>
        <v>8</v>
      </c>
      <c r="X297" s="105">
        <f t="shared" si="94"/>
        <v>9.0000000000000018</v>
      </c>
      <c r="Y297" s="105">
        <f t="shared" si="94"/>
        <v>9.0000000000000018</v>
      </c>
      <c r="Z297" s="105">
        <f t="shared" si="94"/>
        <v>10</v>
      </c>
      <c r="AA297" s="105">
        <f t="shared" si="94"/>
        <v>9.0000000000000018</v>
      </c>
      <c r="AB297" s="105">
        <f t="shared" si="94"/>
        <v>8</v>
      </c>
      <c r="AC297" s="105">
        <f t="shared" si="94"/>
        <v>0</v>
      </c>
      <c r="AD297" s="105">
        <f t="shared" si="94"/>
        <v>0.94931610942249245</v>
      </c>
      <c r="AE297" s="105">
        <f t="shared" si="94"/>
        <v>0</v>
      </c>
      <c r="AF297" s="105">
        <f t="shared" ref="AF297:AF360" si="95">+SUM(T297:AE297)/$AD$2</f>
        <v>4.6666177310372321</v>
      </c>
    </row>
    <row r="298" spans="1:36" outlineLevel="1" x14ac:dyDescent="0.25">
      <c r="A298" s="103" t="str">
        <f t="shared" si="91"/>
        <v>Bonney LakeRoll offROHAUL20A</v>
      </c>
      <c r="B298" s="103" t="s">
        <v>642</v>
      </c>
      <c r="C298" s="103" t="s">
        <v>643</v>
      </c>
      <c r="D298" s="127">
        <v>0</v>
      </c>
      <c r="E298" s="127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30">
        <f t="shared" si="92"/>
        <v>0</v>
      </c>
      <c r="S298" s="175"/>
      <c r="T298" s="105">
        <f t="shared" si="93"/>
        <v>0</v>
      </c>
      <c r="U298" s="105">
        <f t="shared" si="93"/>
        <v>0</v>
      </c>
      <c r="V298" s="105">
        <f t="shared" si="94"/>
        <v>0</v>
      </c>
      <c r="W298" s="105">
        <f t="shared" si="94"/>
        <v>0</v>
      </c>
      <c r="X298" s="105">
        <f t="shared" si="94"/>
        <v>0</v>
      </c>
      <c r="Y298" s="105">
        <f t="shared" si="94"/>
        <v>0</v>
      </c>
      <c r="Z298" s="105">
        <f t="shared" si="94"/>
        <v>0</v>
      </c>
      <c r="AA298" s="105">
        <f t="shared" si="94"/>
        <v>0</v>
      </c>
      <c r="AB298" s="105">
        <f t="shared" si="94"/>
        <v>0</v>
      </c>
      <c r="AC298" s="105">
        <f t="shared" si="94"/>
        <v>0</v>
      </c>
      <c r="AD298" s="105">
        <f t="shared" si="94"/>
        <v>0</v>
      </c>
      <c r="AE298" s="105">
        <f t="shared" si="94"/>
        <v>0</v>
      </c>
      <c r="AF298" s="105">
        <f t="shared" si="95"/>
        <v>0</v>
      </c>
    </row>
    <row r="299" spans="1:36" outlineLevel="1" x14ac:dyDescent="0.25">
      <c r="A299" s="103" t="str">
        <f t="shared" si="91"/>
        <v>Bonney LakeRoll offROHAUL20CO</v>
      </c>
      <c r="B299" s="103" t="s">
        <v>644</v>
      </c>
      <c r="C299" s="103" t="s">
        <v>645</v>
      </c>
      <c r="D299" s="127">
        <v>0</v>
      </c>
      <c r="E299" s="127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30">
        <f t="shared" si="92"/>
        <v>0</v>
      </c>
      <c r="S299" s="175"/>
      <c r="T299" s="105">
        <f t="shared" si="93"/>
        <v>0</v>
      </c>
      <c r="U299" s="105">
        <f t="shared" si="93"/>
        <v>0</v>
      </c>
      <c r="V299" s="105">
        <f t="shared" si="94"/>
        <v>0</v>
      </c>
      <c r="W299" s="105">
        <f t="shared" si="94"/>
        <v>0</v>
      </c>
      <c r="X299" s="105">
        <f t="shared" si="94"/>
        <v>0</v>
      </c>
      <c r="Y299" s="105">
        <f t="shared" si="94"/>
        <v>0</v>
      </c>
      <c r="Z299" s="105">
        <f t="shared" si="94"/>
        <v>0</v>
      </c>
      <c r="AA299" s="105">
        <f t="shared" si="94"/>
        <v>0</v>
      </c>
      <c r="AB299" s="105">
        <f t="shared" si="94"/>
        <v>0</v>
      </c>
      <c r="AC299" s="105">
        <f t="shared" si="94"/>
        <v>0</v>
      </c>
      <c r="AD299" s="105">
        <f t="shared" si="94"/>
        <v>0</v>
      </c>
      <c r="AE299" s="105">
        <f t="shared" si="94"/>
        <v>0</v>
      </c>
      <c r="AF299" s="105">
        <f t="shared" si="95"/>
        <v>0</v>
      </c>
    </row>
    <row r="300" spans="1:36" outlineLevel="1" x14ac:dyDescent="0.25">
      <c r="A300" s="103" t="str">
        <f t="shared" si="91"/>
        <v>Bonney LakeRoll offROHAUL20T</v>
      </c>
      <c r="B300" s="103" t="s">
        <v>646</v>
      </c>
      <c r="C300" s="103" t="s">
        <v>647</v>
      </c>
      <c r="D300" s="127">
        <v>141.97999999999999</v>
      </c>
      <c r="E300" s="127">
        <v>157.05000000000001</v>
      </c>
      <c r="F300" s="129">
        <v>1456.88</v>
      </c>
      <c r="G300" s="129">
        <v>1175.71</v>
      </c>
      <c r="H300" s="129">
        <v>1405.49</v>
      </c>
      <c r="I300" s="129">
        <v>157.05000000000001</v>
      </c>
      <c r="J300" s="129">
        <v>0</v>
      </c>
      <c r="K300" s="129">
        <v>157.05000000000001</v>
      </c>
      <c r="L300" s="129">
        <v>157.05000000000001</v>
      </c>
      <c r="M300" s="129">
        <v>0</v>
      </c>
      <c r="N300" s="129">
        <v>157.05000000000001</v>
      </c>
      <c r="O300" s="129">
        <v>1341.81</v>
      </c>
      <c r="P300" s="129">
        <v>298.18</v>
      </c>
      <c r="Q300" s="129">
        <v>447.27</v>
      </c>
      <c r="R300" s="130">
        <f t="shared" si="92"/>
        <v>6753.5400000000009</v>
      </c>
      <c r="S300" s="175"/>
      <c r="T300" s="105">
        <f t="shared" si="93"/>
        <v>10.261163544161152</v>
      </c>
      <c r="U300" s="105">
        <f t="shared" si="93"/>
        <v>8.2808141991829842</v>
      </c>
      <c r="V300" s="105">
        <f t="shared" si="94"/>
        <v>8.9493155046163633</v>
      </c>
      <c r="W300" s="105">
        <f t="shared" si="94"/>
        <v>1</v>
      </c>
      <c r="X300" s="105">
        <f t="shared" si="94"/>
        <v>0</v>
      </c>
      <c r="Y300" s="105">
        <f t="shared" si="94"/>
        <v>1</v>
      </c>
      <c r="Z300" s="105">
        <f t="shared" si="94"/>
        <v>1</v>
      </c>
      <c r="AA300" s="105">
        <f t="shared" si="94"/>
        <v>0</v>
      </c>
      <c r="AB300" s="105">
        <f t="shared" si="94"/>
        <v>1</v>
      </c>
      <c r="AC300" s="105">
        <f t="shared" si="94"/>
        <v>8.5438395415472765</v>
      </c>
      <c r="AD300" s="105">
        <f t="shared" si="94"/>
        <v>1.8986310092327283</v>
      </c>
      <c r="AE300" s="105">
        <f t="shared" si="94"/>
        <v>2.8479465138490925</v>
      </c>
      <c r="AF300" s="105">
        <f t="shared" si="95"/>
        <v>3.7318091927158004</v>
      </c>
    </row>
    <row r="301" spans="1:36" outlineLevel="1" x14ac:dyDescent="0.25">
      <c r="A301" s="103" t="str">
        <f t="shared" si="91"/>
        <v>Bonney LakeRoll offROHAUL25</v>
      </c>
      <c r="B301" s="103" t="s">
        <v>648</v>
      </c>
      <c r="C301" s="103" t="s">
        <v>649</v>
      </c>
      <c r="D301" s="127">
        <v>130.41999999999999</v>
      </c>
      <c r="E301" s="127">
        <v>144.27000000000001</v>
      </c>
      <c r="F301" s="129">
        <v>136.94999999999999</v>
      </c>
      <c r="G301" s="129">
        <v>136.94999999999999</v>
      </c>
      <c r="H301" s="129">
        <v>0</v>
      </c>
      <c r="I301" s="129">
        <v>144.27000000000001</v>
      </c>
      <c r="J301" s="129">
        <v>288.54000000000002</v>
      </c>
      <c r="K301" s="129">
        <v>0</v>
      </c>
      <c r="L301" s="129">
        <v>144.27000000000001</v>
      </c>
      <c r="M301" s="129">
        <v>144.27000000000001</v>
      </c>
      <c r="N301" s="129">
        <v>144.27000000000001</v>
      </c>
      <c r="O301" s="129">
        <v>136.94999999999999</v>
      </c>
      <c r="P301" s="129">
        <v>0</v>
      </c>
      <c r="Q301" s="129">
        <v>136.94999999999999</v>
      </c>
      <c r="R301" s="130">
        <f t="shared" si="92"/>
        <v>1413.42</v>
      </c>
      <c r="S301" s="175"/>
      <c r="T301" s="105">
        <f t="shared" si="93"/>
        <v>1.0500690078208863</v>
      </c>
      <c r="U301" s="105">
        <f t="shared" si="93"/>
        <v>1.0500690078208863</v>
      </c>
      <c r="V301" s="105">
        <f t="shared" si="94"/>
        <v>0</v>
      </c>
      <c r="W301" s="105">
        <f t="shared" si="94"/>
        <v>1</v>
      </c>
      <c r="X301" s="105">
        <f t="shared" si="94"/>
        <v>2</v>
      </c>
      <c r="Y301" s="105">
        <f t="shared" si="94"/>
        <v>0</v>
      </c>
      <c r="Z301" s="105">
        <f t="shared" si="94"/>
        <v>1</v>
      </c>
      <c r="AA301" s="105">
        <f t="shared" si="94"/>
        <v>1</v>
      </c>
      <c r="AB301" s="105">
        <f t="shared" si="94"/>
        <v>1</v>
      </c>
      <c r="AC301" s="105">
        <f t="shared" si="94"/>
        <v>0.94926180079018496</v>
      </c>
      <c r="AD301" s="105">
        <f t="shared" si="94"/>
        <v>0</v>
      </c>
      <c r="AE301" s="105">
        <f t="shared" si="94"/>
        <v>0.94926180079018496</v>
      </c>
      <c r="AF301" s="105">
        <f t="shared" si="95"/>
        <v>0.83322180143517832</v>
      </c>
    </row>
    <row r="302" spans="1:36" outlineLevel="1" x14ac:dyDescent="0.25">
      <c r="A302" s="103" t="str">
        <f t="shared" si="91"/>
        <v>Bonney LakeRoll offROHAUL25A</v>
      </c>
      <c r="B302" s="103" t="s">
        <v>650</v>
      </c>
      <c r="C302" s="103" t="s">
        <v>651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30">
        <f t="shared" si="92"/>
        <v>0</v>
      </c>
      <c r="S302" s="175"/>
      <c r="T302" s="105">
        <f t="shared" si="93"/>
        <v>0</v>
      </c>
      <c r="U302" s="105">
        <f t="shared" si="93"/>
        <v>0</v>
      </c>
      <c r="V302" s="105">
        <f t="shared" si="94"/>
        <v>0</v>
      </c>
      <c r="W302" s="105">
        <f t="shared" si="94"/>
        <v>0</v>
      </c>
      <c r="X302" s="105">
        <f t="shared" si="94"/>
        <v>0</v>
      </c>
      <c r="Y302" s="105">
        <f t="shared" si="94"/>
        <v>0</v>
      </c>
      <c r="Z302" s="105">
        <f t="shared" si="94"/>
        <v>0</v>
      </c>
      <c r="AA302" s="105">
        <f t="shared" si="94"/>
        <v>0</v>
      </c>
      <c r="AB302" s="105">
        <f t="shared" si="94"/>
        <v>0</v>
      </c>
      <c r="AC302" s="105">
        <f t="shared" si="94"/>
        <v>0</v>
      </c>
      <c r="AD302" s="105">
        <f t="shared" si="94"/>
        <v>0</v>
      </c>
      <c r="AE302" s="105">
        <f t="shared" si="94"/>
        <v>0</v>
      </c>
      <c r="AF302" s="105">
        <f t="shared" si="95"/>
        <v>0</v>
      </c>
    </row>
    <row r="303" spans="1:36" outlineLevel="1" x14ac:dyDescent="0.25">
      <c r="A303" s="103" t="str">
        <f t="shared" si="91"/>
        <v>Bonney LakeRoll offROHAUL25T</v>
      </c>
      <c r="B303" s="103" t="s">
        <v>652</v>
      </c>
      <c r="C303" s="103" t="s">
        <v>653</v>
      </c>
      <c r="D303" s="127">
        <v>151.58000000000001</v>
      </c>
      <c r="E303" s="127">
        <v>167.67</v>
      </c>
      <c r="F303" s="129">
        <v>159.16999999999999</v>
      </c>
      <c r="G303" s="129">
        <v>318.33999999999997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167.67</v>
      </c>
      <c r="O303" s="129">
        <v>0</v>
      </c>
      <c r="P303" s="129">
        <v>0</v>
      </c>
      <c r="Q303" s="129">
        <v>0</v>
      </c>
      <c r="R303" s="130">
        <f t="shared" si="92"/>
        <v>645.17999999999995</v>
      </c>
      <c r="S303" s="175"/>
      <c r="T303" s="105">
        <f t="shared" si="93"/>
        <v>1.0500725689404933</v>
      </c>
      <c r="U303" s="105">
        <f t="shared" si="93"/>
        <v>2.1001451378809866</v>
      </c>
      <c r="V303" s="105">
        <f t="shared" si="94"/>
        <v>0</v>
      </c>
      <c r="W303" s="105">
        <f t="shared" si="94"/>
        <v>0</v>
      </c>
      <c r="X303" s="105">
        <f t="shared" si="94"/>
        <v>0</v>
      </c>
      <c r="Y303" s="105">
        <f t="shared" si="94"/>
        <v>0</v>
      </c>
      <c r="Z303" s="105">
        <f t="shared" si="94"/>
        <v>0</v>
      </c>
      <c r="AA303" s="105">
        <f t="shared" si="94"/>
        <v>0</v>
      </c>
      <c r="AB303" s="105">
        <f t="shared" si="94"/>
        <v>1</v>
      </c>
      <c r="AC303" s="105">
        <f t="shared" si="94"/>
        <v>0</v>
      </c>
      <c r="AD303" s="105">
        <f t="shared" si="94"/>
        <v>0</v>
      </c>
      <c r="AE303" s="105">
        <f t="shared" si="94"/>
        <v>0</v>
      </c>
      <c r="AF303" s="105">
        <f t="shared" si="95"/>
        <v>0.34585147556845669</v>
      </c>
    </row>
    <row r="304" spans="1:36" outlineLevel="1" x14ac:dyDescent="0.25">
      <c r="A304" s="103" t="str">
        <f t="shared" si="91"/>
        <v>Bonney LakeRoll offROHAUL30</v>
      </c>
      <c r="B304" s="103" t="s">
        <v>654</v>
      </c>
      <c r="C304" s="103" t="s">
        <v>655</v>
      </c>
      <c r="D304" s="127">
        <v>140.22</v>
      </c>
      <c r="E304" s="127">
        <v>155.1</v>
      </c>
      <c r="F304" s="129">
        <v>2780.75</v>
      </c>
      <c r="G304" s="129">
        <v>3975.48</v>
      </c>
      <c r="H304" s="129">
        <v>3551.58</v>
      </c>
      <c r="I304" s="129">
        <v>3877.5</v>
      </c>
      <c r="J304" s="129">
        <v>4187.7</v>
      </c>
      <c r="K304" s="129">
        <v>3567.3</v>
      </c>
      <c r="L304" s="129">
        <v>3102</v>
      </c>
      <c r="M304" s="129">
        <v>2636.7</v>
      </c>
      <c r="N304" s="129">
        <v>3877.5</v>
      </c>
      <c r="O304" s="129">
        <v>2503.08</v>
      </c>
      <c r="P304" s="129">
        <v>2208.6</v>
      </c>
      <c r="Q304" s="129">
        <v>2061.36</v>
      </c>
      <c r="R304" s="130">
        <f t="shared" si="92"/>
        <v>38329.549999999996</v>
      </c>
      <c r="S304" s="175"/>
      <c r="T304" s="105">
        <f t="shared" si="93"/>
        <v>19.831336471259451</v>
      </c>
      <c r="U304" s="105">
        <f t="shared" si="93"/>
        <v>28.351732991014121</v>
      </c>
      <c r="V304" s="105">
        <f t="shared" si="94"/>
        <v>22.898646034816249</v>
      </c>
      <c r="W304" s="105">
        <f t="shared" si="94"/>
        <v>25</v>
      </c>
      <c r="X304" s="105">
        <f t="shared" si="94"/>
        <v>27</v>
      </c>
      <c r="Y304" s="105">
        <f t="shared" si="94"/>
        <v>23.000000000000004</v>
      </c>
      <c r="Z304" s="105">
        <f t="shared" si="94"/>
        <v>20</v>
      </c>
      <c r="AA304" s="105">
        <f t="shared" si="94"/>
        <v>17</v>
      </c>
      <c r="AB304" s="105">
        <f t="shared" si="94"/>
        <v>25</v>
      </c>
      <c r="AC304" s="105">
        <f t="shared" si="94"/>
        <v>16.138491295938106</v>
      </c>
      <c r="AD304" s="105">
        <f t="shared" si="94"/>
        <v>14.239845261121857</v>
      </c>
      <c r="AE304" s="105">
        <f t="shared" si="94"/>
        <v>13.290522243713735</v>
      </c>
      <c r="AF304" s="105">
        <f t="shared" si="95"/>
        <v>20.979214524821959</v>
      </c>
    </row>
    <row r="305" spans="1:37" outlineLevel="1" x14ac:dyDescent="0.25">
      <c r="A305" s="103" t="str">
        <f t="shared" si="91"/>
        <v>Bonney LakeRoll offROHAUL30A</v>
      </c>
      <c r="B305" s="103" t="s">
        <v>656</v>
      </c>
      <c r="C305" s="103" t="s">
        <v>657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30">
        <f t="shared" si="92"/>
        <v>0</v>
      </c>
      <c r="S305" s="175"/>
      <c r="T305" s="105">
        <f t="shared" si="93"/>
        <v>0</v>
      </c>
      <c r="U305" s="105">
        <f t="shared" si="93"/>
        <v>0</v>
      </c>
      <c r="V305" s="105">
        <f t="shared" si="94"/>
        <v>0</v>
      </c>
      <c r="W305" s="105">
        <f t="shared" si="94"/>
        <v>0</v>
      </c>
      <c r="X305" s="105">
        <f t="shared" si="94"/>
        <v>0</v>
      </c>
      <c r="Y305" s="105">
        <f t="shared" si="94"/>
        <v>0</v>
      </c>
      <c r="Z305" s="105">
        <f t="shared" si="94"/>
        <v>0</v>
      </c>
      <c r="AA305" s="105">
        <f t="shared" si="94"/>
        <v>0</v>
      </c>
      <c r="AB305" s="105">
        <f t="shared" si="94"/>
        <v>0</v>
      </c>
      <c r="AC305" s="105">
        <f t="shared" si="94"/>
        <v>0</v>
      </c>
      <c r="AD305" s="105">
        <f t="shared" si="94"/>
        <v>0</v>
      </c>
      <c r="AE305" s="105">
        <f t="shared" si="94"/>
        <v>0</v>
      </c>
      <c r="AF305" s="105">
        <f t="shared" si="95"/>
        <v>0</v>
      </c>
    </row>
    <row r="306" spans="1:37" outlineLevel="1" x14ac:dyDescent="0.25">
      <c r="A306" s="103" t="str">
        <f t="shared" si="91"/>
        <v>Bonney LakeRoll offROHAUL30T</v>
      </c>
      <c r="B306" s="103" t="s">
        <v>658</v>
      </c>
      <c r="C306" s="103" t="s">
        <v>659</v>
      </c>
      <c r="D306" s="127">
        <v>159.74</v>
      </c>
      <c r="E306" s="127">
        <v>176.7</v>
      </c>
      <c r="F306" s="129">
        <v>2851.58</v>
      </c>
      <c r="G306" s="129">
        <v>838.7</v>
      </c>
      <c r="H306" s="129">
        <v>353.4</v>
      </c>
      <c r="I306" s="129">
        <v>1060.2</v>
      </c>
      <c r="J306" s="129">
        <v>0</v>
      </c>
      <c r="K306" s="129">
        <v>1767</v>
      </c>
      <c r="L306" s="129">
        <v>1590.3</v>
      </c>
      <c r="M306" s="129">
        <v>706.8</v>
      </c>
      <c r="N306" s="129">
        <v>530.1</v>
      </c>
      <c r="O306" s="129">
        <v>503.22</v>
      </c>
      <c r="P306" s="129">
        <v>1677.4</v>
      </c>
      <c r="Q306" s="129">
        <v>1341.92</v>
      </c>
      <c r="R306" s="130">
        <f t="shared" si="92"/>
        <v>13220.619999999999</v>
      </c>
      <c r="S306" s="175"/>
      <c r="T306" s="105">
        <f t="shared" si="93"/>
        <v>17.85138349818455</v>
      </c>
      <c r="U306" s="105">
        <f t="shared" si="93"/>
        <v>5.2504069112307503</v>
      </c>
      <c r="V306" s="105">
        <f t="shared" si="94"/>
        <v>2</v>
      </c>
      <c r="W306" s="105">
        <f t="shared" si="94"/>
        <v>6.0000000000000009</v>
      </c>
      <c r="X306" s="105">
        <f t="shared" si="94"/>
        <v>0</v>
      </c>
      <c r="Y306" s="105">
        <f t="shared" si="94"/>
        <v>10</v>
      </c>
      <c r="Z306" s="105">
        <f t="shared" si="94"/>
        <v>9</v>
      </c>
      <c r="AA306" s="105">
        <f t="shared" si="94"/>
        <v>4</v>
      </c>
      <c r="AB306" s="105">
        <f t="shared" si="94"/>
        <v>3.0000000000000004</v>
      </c>
      <c r="AC306" s="105">
        <f t="shared" si="94"/>
        <v>2.847877758913413</v>
      </c>
      <c r="AD306" s="105">
        <f t="shared" si="94"/>
        <v>9.4929258630447091</v>
      </c>
      <c r="AE306" s="105">
        <f t="shared" si="94"/>
        <v>7.594340690435768</v>
      </c>
      <c r="AF306" s="105">
        <f t="shared" si="95"/>
        <v>6.4197445601507654</v>
      </c>
    </row>
    <row r="307" spans="1:37" outlineLevel="1" x14ac:dyDescent="0.25">
      <c r="A307" s="103" t="str">
        <f t="shared" si="91"/>
        <v>Bonney LakeRoll offROHAUL40</v>
      </c>
      <c r="B307" s="103" t="s">
        <v>660</v>
      </c>
      <c r="C307" s="103" t="s">
        <v>661</v>
      </c>
      <c r="D307" s="127">
        <v>169.52</v>
      </c>
      <c r="E307" s="127">
        <v>187.52</v>
      </c>
      <c r="F307" s="129">
        <v>534.03</v>
      </c>
      <c r="G307" s="129">
        <v>534.03</v>
      </c>
      <c r="H307" s="129">
        <v>750.08</v>
      </c>
      <c r="I307" s="129">
        <v>562.55999999999995</v>
      </c>
      <c r="J307" s="129">
        <v>375.04</v>
      </c>
      <c r="K307" s="129">
        <v>375.04</v>
      </c>
      <c r="L307" s="129">
        <v>187.52</v>
      </c>
      <c r="M307" s="129">
        <v>0</v>
      </c>
      <c r="N307" s="129">
        <v>562.55999999999995</v>
      </c>
      <c r="O307" s="129">
        <v>356.02</v>
      </c>
      <c r="P307" s="129">
        <v>534.03</v>
      </c>
      <c r="Q307" s="129">
        <v>356.02</v>
      </c>
      <c r="R307" s="130">
        <f t="shared" si="92"/>
        <v>5126.9299999999985</v>
      </c>
      <c r="S307" s="175"/>
      <c r="T307" s="105">
        <f t="shared" si="93"/>
        <v>3.1502477583765924</v>
      </c>
      <c r="U307" s="105">
        <f t="shared" si="93"/>
        <v>3.1502477583765924</v>
      </c>
      <c r="V307" s="105">
        <f t="shared" si="94"/>
        <v>4</v>
      </c>
      <c r="W307" s="105">
        <f t="shared" si="94"/>
        <v>2.9999999999999996</v>
      </c>
      <c r="X307" s="105">
        <f t="shared" si="94"/>
        <v>2</v>
      </c>
      <c r="Y307" s="105">
        <f t="shared" si="94"/>
        <v>2</v>
      </c>
      <c r="Z307" s="105">
        <f t="shared" si="94"/>
        <v>1</v>
      </c>
      <c r="AA307" s="105">
        <f t="shared" si="94"/>
        <v>0</v>
      </c>
      <c r="AB307" s="105">
        <f t="shared" si="94"/>
        <v>2.9999999999999996</v>
      </c>
      <c r="AC307" s="105">
        <f t="shared" si="94"/>
        <v>1.8985708191126278</v>
      </c>
      <c r="AD307" s="105">
        <f t="shared" si="94"/>
        <v>2.8478562286689417</v>
      </c>
      <c r="AE307" s="105">
        <f t="shared" si="94"/>
        <v>1.8985708191126278</v>
      </c>
      <c r="AF307" s="105">
        <f t="shared" si="95"/>
        <v>2.3287911153039484</v>
      </c>
    </row>
    <row r="308" spans="1:37" outlineLevel="1" x14ac:dyDescent="0.25">
      <c r="A308" s="103" t="str">
        <f t="shared" si="91"/>
        <v>Bonney LakeRoll offROHAUL40A</v>
      </c>
      <c r="B308" s="103" t="s">
        <v>662</v>
      </c>
      <c r="C308" s="103" t="s">
        <v>663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30">
        <f t="shared" si="92"/>
        <v>0</v>
      </c>
      <c r="S308" s="175"/>
      <c r="T308" s="105">
        <f t="shared" si="93"/>
        <v>0</v>
      </c>
      <c r="U308" s="105">
        <f t="shared" si="93"/>
        <v>0</v>
      </c>
      <c r="V308" s="105">
        <f t="shared" si="94"/>
        <v>0</v>
      </c>
      <c r="W308" s="105">
        <f t="shared" si="94"/>
        <v>0</v>
      </c>
      <c r="X308" s="105">
        <f t="shared" si="94"/>
        <v>0</v>
      </c>
      <c r="Y308" s="105">
        <f t="shared" si="94"/>
        <v>0</v>
      </c>
      <c r="Z308" s="105">
        <f t="shared" si="94"/>
        <v>0</v>
      </c>
      <c r="AA308" s="105">
        <f t="shared" si="94"/>
        <v>0</v>
      </c>
      <c r="AB308" s="105">
        <f t="shared" si="94"/>
        <v>0</v>
      </c>
      <c r="AC308" s="105">
        <f t="shared" si="94"/>
        <v>0</v>
      </c>
      <c r="AD308" s="105">
        <f t="shared" si="94"/>
        <v>0</v>
      </c>
      <c r="AE308" s="105">
        <f t="shared" si="94"/>
        <v>0</v>
      </c>
      <c r="AF308" s="105">
        <f t="shared" si="95"/>
        <v>0</v>
      </c>
    </row>
    <row r="309" spans="1:37" outlineLevel="1" x14ac:dyDescent="0.25">
      <c r="A309" s="103" t="str">
        <f t="shared" si="91"/>
        <v>Bonney LakeRoll offROHAUL40T</v>
      </c>
      <c r="B309" s="103" t="s">
        <v>664</v>
      </c>
      <c r="C309" s="103" t="s">
        <v>665</v>
      </c>
      <c r="D309" s="127">
        <v>184.19</v>
      </c>
      <c r="E309" s="127">
        <v>203.74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30">
        <f t="shared" si="92"/>
        <v>0</v>
      </c>
      <c r="S309" s="175"/>
      <c r="T309" s="105">
        <f t="shared" si="93"/>
        <v>0</v>
      </c>
      <c r="U309" s="105">
        <f t="shared" si="93"/>
        <v>0</v>
      </c>
      <c r="V309" s="105">
        <f t="shared" si="94"/>
        <v>0</v>
      </c>
      <c r="W309" s="105">
        <f t="shared" si="94"/>
        <v>0</v>
      </c>
      <c r="X309" s="105">
        <f t="shared" si="94"/>
        <v>0</v>
      </c>
      <c r="Y309" s="105">
        <f t="shared" si="94"/>
        <v>0</v>
      </c>
      <c r="Z309" s="105">
        <f t="shared" si="94"/>
        <v>0</v>
      </c>
      <c r="AA309" s="105">
        <f t="shared" si="94"/>
        <v>0</v>
      </c>
      <c r="AB309" s="105">
        <f t="shared" si="94"/>
        <v>0</v>
      </c>
      <c r="AC309" s="105">
        <f t="shared" si="94"/>
        <v>0</v>
      </c>
      <c r="AD309" s="105">
        <f t="shared" si="94"/>
        <v>0</v>
      </c>
      <c r="AE309" s="105">
        <f t="shared" si="94"/>
        <v>0</v>
      </c>
      <c r="AF309" s="105">
        <f t="shared" si="95"/>
        <v>0</v>
      </c>
    </row>
    <row r="310" spans="1:37" outlineLevel="1" x14ac:dyDescent="0.25">
      <c r="A310" s="103" t="str">
        <f t="shared" si="91"/>
        <v>Bonney LakeRoll offCPHAUL10</v>
      </c>
      <c r="B310" s="103" t="s">
        <v>666</v>
      </c>
      <c r="C310" s="103" t="s">
        <v>667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30">
        <f t="shared" si="92"/>
        <v>0</v>
      </c>
      <c r="S310" s="175"/>
      <c r="T310" s="105">
        <f t="shared" si="93"/>
        <v>0</v>
      </c>
      <c r="U310" s="105">
        <f t="shared" si="93"/>
        <v>0</v>
      </c>
      <c r="V310" s="105">
        <f t="shared" si="94"/>
        <v>0</v>
      </c>
      <c r="W310" s="105">
        <f t="shared" si="94"/>
        <v>0</v>
      </c>
      <c r="X310" s="105">
        <f t="shared" si="94"/>
        <v>0</v>
      </c>
      <c r="Y310" s="105">
        <f t="shared" si="94"/>
        <v>0</v>
      </c>
      <c r="Z310" s="105">
        <f t="shared" si="94"/>
        <v>0</v>
      </c>
      <c r="AA310" s="105">
        <f t="shared" si="94"/>
        <v>0</v>
      </c>
      <c r="AB310" s="105">
        <f t="shared" si="94"/>
        <v>0</v>
      </c>
      <c r="AC310" s="105">
        <f t="shared" si="94"/>
        <v>0</v>
      </c>
      <c r="AD310" s="105">
        <f t="shared" si="94"/>
        <v>0</v>
      </c>
      <c r="AE310" s="105">
        <f t="shared" si="94"/>
        <v>0</v>
      </c>
      <c r="AF310" s="105">
        <f t="shared" si="95"/>
        <v>0</v>
      </c>
    </row>
    <row r="311" spans="1:37" outlineLevel="1" x14ac:dyDescent="0.25">
      <c r="A311" s="103" t="str">
        <f t="shared" si="91"/>
        <v>Bonney LakeRoll offCPHAUL15</v>
      </c>
      <c r="B311" s="103" t="s">
        <v>668</v>
      </c>
      <c r="C311" s="103" t="s">
        <v>669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30">
        <f t="shared" si="92"/>
        <v>0</v>
      </c>
      <c r="S311" s="175"/>
      <c r="T311" s="105">
        <f t="shared" si="93"/>
        <v>0</v>
      </c>
      <c r="U311" s="105">
        <f t="shared" si="93"/>
        <v>0</v>
      </c>
      <c r="V311" s="105">
        <f t="shared" si="94"/>
        <v>0</v>
      </c>
      <c r="W311" s="105">
        <f t="shared" si="94"/>
        <v>0</v>
      </c>
      <c r="X311" s="105">
        <f t="shared" si="94"/>
        <v>0</v>
      </c>
      <c r="Y311" s="105">
        <f t="shared" si="94"/>
        <v>0</v>
      </c>
      <c r="Z311" s="105">
        <f t="shared" si="94"/>
        <v>0</v>
      </c>
      <c r="AA311" s="105">
        <f t="shared" si="94"/>
        <v>0</v>
      </c>
      <c r="AB311" s="105">
        <f t="shared" si="94"/>
        <v>0</v>
      </c>
      <c r="AC311" s="105">
        <f t="shared" si="94"/>
        <v>0</v>
      </c>
      <c r="AD311" s="105">
        <f t="shared" si="94"/>
        <v>0</v>
      </c>
      <c r="AE311" s="105">
        <f t="shared" si="94"/>
        <v>0</v>
      </c>
      <c r="AF311" s="105">
        <f t="shared" si="95"/>
        <v>0</v>
      </c>
    </row>
    <row r="312" spans="1:37" outlineLevel="1" x14ac:dyDescent="0.25">
      <c r="A312" s="103" t="str">
        <f t="shared" si="91"/>
        <v>Bonney LakeRoll offCPHAUL20</v>
      </c>
      <c r="B312" s="103" t="s">
        <v>670</v>
      </c>
      <c r="C312" s="103" t="s">
        <v>671</v>
      </c>
      <c r="D312" s="127">
        <v>176.86</v>
      </c>
      <c r="E312" s="127">
        <v>195.63</v>
      </c>
      <c r="F312" s="129">
        <v>185.71</v>
      </c>
      <c r="G312" s="129">
        <v>557.13</v>
      </c>
      <c r="H312" s="129">
        <v>968.23</v>
      </c>
      <c r="I312" s="129">
        <v>782.52</v>
      </c>
      <c r="J312" s="129">
        <v>1173.78</v>
      </c>
      <c r="K312" s="129">
        <v>782.52</v>
      </c>
      <c r="L312" s="129">
        <v>782.52</v>
      </c>
      <c r="M312" s="129">
        <v>1173.78</v>
      </c>
      <c r="N312" s="129">
        <v>978.15</v>
      </c>
      <c r="O312" s="129">
        <v>1114.26</v>
      </c>
      <c r="P312" s="129">
        <v>928.55</v>
      </c>
      <c r="Q312" s="129">
        <v>1299.97</v>
      </c>
      <c r="R312" s="130">
        <f t="shared" si="92"/>
        <v>10727.119999999997</v>
      </c>
      <c r="S312" s="175"/>
      <c r="T312" s="105">
        <f t="shared" si="93"/>
        <v>1.0500395793282822</v>
      </c>
      <c r="U312" s="105">
        <f t="shared" si="93"/>
        <v>3.1501187379848465</v>
      </c>
      <c r="V312" s="105">
        <f t="shared" si="94"/>
        <v>4.9492920308746102</v>
      </c>
      <c r="W312" s="105">
        <f t="shared" si="94"/>
        <v>4</v>
      </c>
      <c r="X312" s="105">
        <f t="shared" si="94"/>
        <v>6</v>
      </c>
      <c r="Y312" s="105">
        <f t="shared" si="94"/>
        <v>4</v>
      </c>
      <c r="Z312" s="105">
        <f t="shared" si="94"/>
        <v>4</v>
      </c>
      <c r="AA312" s="105">
        <f t="shared" si="94"/>
        <v>6</v>
      </c>
      <c r="AB312" s="105">
        <f t="shared" si="94"/>
        <v>5</v>
      </c>
      <c r="AC312" s="105">
        <f t="shared" si="94"/>
        <v>5.6957521852476614</v>
      </c>
      <c r="AD312" s="105">
        <f t="shared" si="94"/>
        <v>4.7464601543730511</v>
      </c>
      <c r="AE312" s="105">
        <f t="shared" si="94"/>
        <v>6.6450442161222716</v>
      </c>
      <c r="AF312" s="105">
        <f t="shared" si="95"/>
        <v>4.603058908660894</v>
      </c>
    </row>
    <row r="313" spans="1:37" outlineLevel="1" x14ac:dyDescent="0.25">
      <c r="A313" s="103" t="str">
        <f t="shared" si="91"/>
        <v>Bonney LakeRoll offCPHAUL25</v>
      </c>
      <c r="B313" s="103" t="s">
        <v>672</v>
      </c>
      <c r="C313" s="103" t="s">
        <v>673</v>
      </c>
      <c r="D313" s="127">
        <v>183.43</v>
      </c>
      <c r="E313" s="127">
        <v>202.9</v>
      </c>
      <c r="F313" s="129">
        <v>2889.15</v>
      </c>
      <c r="G313" s="129">
        <v>2696.54</v>
      </c>
      <c r="H313" s="129">
        <v>3022.92</v>
      </c>
      <c r="I313" s="129">
        <v>3043.5</v>
      </c>
      <c r="J313" s="129">
        <v>2231.9</v>
      </c>
      <c r="K313" s="129">
        <v>1623.2</v>
      </c>
      <c r="L313" s="129">
        <v>2637.7</v>
      </c>
      <c r="M313" s="129">
        <v>3449.3</v>
      </c>
      <c r="N313" s="129">
        <v>3246.4</v>
      </c>
      <c r="O313" s="129">
        <v>2696.54</v>
      </c>
      <c r="P313" s="129">
        <v>2503.9299999999998</v>
      </c>
      <c r="Q313" s="129">
        <v>2311.3200000000002</v>
      </c>
      <c r="R313" s="130">
        <f t="shared" si="92"/>
        <v>32352.400000000001</v>
      </c>
      <c r="S313" s="175"/>
      <c r="T313" s="105">
        <f t="shared" si="93"/>
        <v>15.750695088044486</v>
      </c>
      <c r="U313" s="105">
        <f t="shared" si="93"/>
        <v>14.70064874884152</v>
      </c>
      <c r="V313" s="105">
        <f t="shared" si="94"/>
        <v>14.898570724494824</v>
      </c>
      <c r="W313" s="105">
        <f t="shared" si="94"/>
        <v>15</v>
      </c>
      <c r="X313" s="105">
        <f t="shared" si="94"/>
        <v>11</v>
      </c>
      <c r="Y313" s="105">
        <f t="shared" si="94"/>
        <v>8</v>
      </c>
      <c r="Z313" s="105">
        <f t="shared" si="94"/>
        <v>12.999999999999998</v>
      </c>
      <c r="AA313" s="105">
        <f t="shared" si="94"/>
        <v>17</v>
      </c>
      <c r="AB313" s="105">
        <f t="shared" si="94"/>
        <v>16</v>
      </c>
      <c r="AC313" s="105">
        <f t="shared" si="94"/>
        <v>13.289995071463775</v>
      </c>
      <c r="AD313" s="105">
        <f t="shared" si="94"/>
        <v>12.340709709216362</v>
      </c>
      <c r="AE313" s="105">
        <f t="shared" si="94"/>
        <v>11.39142434696895</v>
      </c>
      <c r="AF313" s="105">
        <f t="shared" si="95"/>
        <v>13.531003640752493</v>
      </c>
    </row>
    <row r="314" spans="1:37" outlineLevel="1" x14ac:dyDescent="0.25">
      <c r="A314" s="103" t="str">
        <f t="shared" si="91"/>
        <v>Bonney LakeRoll offCPHAUL30</v>
      </c>
      <c r="B314" s="103" t="s">
        <v>674</v>
      </c>
      <c r="C314" s="103" t="s">
        <v>675</v>
      </c>
      <c r="D314" s="127">
        <v>194.82</v>
      </c>
      <c r="E314" s="127">
        <v>215.5</v>
      </c>
      <c r="F314" s="129">
        <v>2045.7</v>
      </c>
      <c r="G314" s="129">
        <v>1841.13</v>
      </c>
      <c r="H314" s="129">
        <v>1724</v>
      </c>
      <c r="I314" s="129">
        <v>1508.5</v>
      </c>
      <c r="J314" s="129">
        <v>1508.5</v>
      </c>
      <c r="K314" s="129">
        <v>1508.5</v>
      </c>
      <c r="L314" s="129">
        <v>1508.5</v>
      </c>
      <c r="M314" s="129">
        <v>1724</v>
      </c>
      <c r="N314" s="129">
        <v>1508.5</v>
      </c>
      <c r="O314" s="129">
        <v>1431.99</v>
      </c>
      <c r="P314" s="129">
        <v>1841.13</v>
      </c>
      <c r="Q314" s="129">
        <v>1841.13</v>
      </c>
      <c r="R314" s="130">
        <f t="shared" si="92"/>
        <v>19991.580000000002</v>
      </c>
      <c r="S314" s="175"/>
      <c r="T314" s="105">
        <f t="shared" si="93"/>
        <v>10.500461964890668</v>
      </c>
      <c r="U314" s="105">
        <f t="shared" si="93"/>
        <v>9.4504157684016032</v>
      </c>
      <c r="V314" s="105">
        <f t="shared" si="94"/>
        <v>8</v>
      </c>
      <c r="W314" s="105">
        <f t="shared" si="94"/>
        <v>7</v>
      </c>
      <c r="X314" s="105">
        <f t="shared" si="94"/>
        <v>7</v>
      </c>
      <c r="Y314" s="105">
        <f t="shared" si="94"/>
        <v>7</v>
      </c>
      <c r="Z314" s="105">
        <f t="shared" si="94"/>
        <v>7</v>
      </c>
      <c r="AA314" s="105">
        <f t="shared" si="94"/>
        <v>8</v>
      </c>
      <c r="AB314" s="105">
        <f t="shared" si="94"/>
        <v>7</v>
      </c>
      <c r="AC314" s="105">
        <f t="shared" si="94"/>
        <v>6.6449651972157771</v>
      </c>
      <c r="AD314" s="105">
        <f t="shared" si="94"/>
        <v>8.543526682134571</v>
      </c>
      <c r="AE314" s="105">
        <f t="shared" si="94"/>
        <v>8.543526682134571</v>
      </c>
      <c r="AF314" s="105">
        <f t="shared" si="95"/>
        <v>7.8902413578980992</v>
      </c>
    </row>
    <row r="315" spans="1:37" outlineLevel="1" x14ac:dyDescent="0.25">
      <c r="A315" s="103" t="str">
        <f t="shared" si="91"/>
        <v>Bonney LakeRoll offCPHAUL35</v>
      </c>
      <c r="B315" s="103" t="s">
        <v>676</v>
      </c>
      <c r="C315" s="103" t="s">
        <v>677</v>
      </c>
      <c r="D315" s="127">
        <v>201.39</v>
      </c>
      <c r="E315" s="127">
        <v>222.77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30">
        <f t="shared" si="92"/>
        <v>0</v>
      </c>
      <c r="S315" s="175"/>
      <c r="T315" s="105">
        <f t="shared" si="93"/>
        <v>0</v>
      </c>
      <c r="U315" s="105">
        <f t="shared" si="93"/>
        <v>0</v>
      </c>
      <c r="V315" s="105">
        <f t="shared" si="94"/>
        <v>0</v>
      </c>
      <c r="W315" s="105">
        <f t="shared" si="94"/>
        <v>0</v>
      </c>
      <c r="X315" s="105">
        <f t="shared" si="94"/>
        <v>0</v>
      </c>
      <c r="Y315" s="105">
        <f t="shared" si="94"/>
        <v>0</v>
      </c>
      <c r="Z315" s="105">
        <f t="shared" si="94"/>
        <v>0</v>
      </c>
      <c r="AA315" s="105">
        <f t="shared" si="94"/>
        <v>0</v>
      </c>
      <c r="AB315" s="105">
        <f t="shared" si="94"/>
        <v>0</v>
      </c>
      <c r="AC315" s="105">
        <f t="shared" si="94"/>
        <v>0</v>
      </c>
      <c r="AD315" s="105">
        <f t="shared" si="94"/>
        <v>0</v>
      </c>
      <c r="AE315" s="105">
        <f t="shared" si="94"/>
        <v>0</v>
      </c>
      <c r="AF315" s="105">
        <f t="shared" si="95"/>
        <v>0</v>
      </c>
    </row>
    <row r="316" spans="1:37" outlineLevel="1" x14ac:dyDescent="0.25">
      <c r="A316" s="103" t="str">
        <f t="shared" si="91"/>
        <v>Bonney LakeRoll offCPHAUL40</v>
      </c>
      <c r="B316" s="103" t="s">
        <v>678</v>
      </c>
      <c r="C316" s="103" t="s">
        <v>679</v>
      </c>
      <c r="D316" s="127">
        <v>209.48</v>
      </c>
      <c r="E316" s="127">
        <v>231.72</v>
      </c>
      <c r="F316" s="129">
        <v>1539.79</v>
      </c>
      <c r="G316" s="129">
        <v>1539.79</v>
      </c>
      <c r="H316" s="129">
        <v>1853.76</v>
      </c>
      <c r="I316" s="129">
        <v>1853.76</v>
      </c>
      <c r="J316" s="129">
        <v>2085.48</v>
      </c>
      <c r="K316" s="129">
        <v>926.88</v>
      </c>
      <c r="L316" s="129">
        <v>1158.5999999999999</v>
      </c>
      <c r="M316" s="129">
        <v>1853.76</v>
      </c>
      <c r="N316" s="129">
        <v>926.88</v>
      </c>
      <c r="O316" s="129">
        <v>1979.73</v>
      </c>
      <c r="P316" s="129">
        <v>1539.79</v>
      </c>
      <c r="Q316" s="129">
        <v>1319.82</v>
      </c>
      <c r="R316" s="130">
        <f t="shared" si="92"/>
        <v>18578.039999999997</v>
      </c>
      <c r="S316" s="175"/>
      <c r="T316" s="105">
        <f t="shared" si="93"/>
        <v>7.3505346572465156</v>
      </c>
      <c r="U316" s="105">
        <f t="shared" si="93"/>
        <v>7.3505346572465156</v>
      </c>
      <c r="V316" s="105">
        <f t="shared" si="94"/>
        <v>8</v>
      </c>
      <c r="W316" s="105">
        <f t="shared" si="94"/>
        <v>8</v>
      </c>
      <c r="X316" s="105">
        <f t="shared" si="94"/>
        <v>9</v>
      </c>
      <c r="Y316" s="105">
        <f t="shared" si="94"/>
        <v>4</v>
      </c>
      <c r="Z316" s="105">
        <f t="shared" si="94"/>
        <v>5</v>
      </c>
      <c r="AA316" s="105">
        <f t="shared" si="94"/>
        <v>8</v>
      </c>
      <c r="AB316" s="105">
        <f t="shared" si="94"/>
        <v>4</v>
      </c>
      <c r="AC316" s="105">
        <f t="shared" si="94"/>
        <v>8.5436302433972031</v>
      </c>
      <c r="AD316" s="105">
        <f t="shared" si="94"/>
        <v>6.6450457448644915</v>
      </c>
      <c r="AE316" s="105">
        <f t="shared" si="94"/>
        <v>5.6957534955981357</v>
      </c>
      <c r="AF316" s="105">
        <f t="shared" si="95"/>
        <v>6.7987915665294061</v>
      </c>
    </row>
    <row r="317" spans="1:37" outlineLevel="1" x14ac:dyDescent="0.25">
      <c r="A317" s="103" t="str">
        <f t="shared" si="91"/>
        <v>Bonney LakeRoll offRORENT20D</v>
      </c>
      <c r="B317" s="103" t="s">
        <v>680</v>
      </c>
      <c r="C317" s="103" t="s">
        <v>681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30">
        <f t="shared" si="92"/>
        <v>0</v>
      </c>
      <c r="S317" s="175"/>
      <c r="T317" s="105">
        <f t="shared" si="93"/>
        <v>0</v>
      </c>
      <c r="U317" s="105">
        <f t="shared" si="93"/>
        <v>0</v>
      </c>
      <c r="V317" s="105">
        <f t="shared" si="94"/>
        <v>0</v>
      </c>
      <c r="W317" s="105">
        <f t="shared" si="94"/>
        <v>0</v>
      </c>
      <c r="X317" s="105">
        <f t="shared" si="94"/>
        <v>0</v>
      </c>
      <c r="Y317" s="105">
        <f t="shared" si="94"/>
        <v>0</v>
      </c>
      <c r="Z317" s="105">
        <f t="shared" si="94"/>
        <v>0</v>
      </c>
      <c r="AA317" s="105">
        <f t="shared" si="94"/>
        <v>0</v>
      </c>
      <c r="AB317" s="105">
        <f t="shared" si="94"/>
        <v>0</v>
      </c>
      <c r="AC317" s="105">
        <f t="shared" si="94"/>
        <v>0</v>
      </c>
      <c r="AD317" s="105">
        <f t="shared" si="94"/>
        <v>0</v>
      </c>
      <c r="AE317" s="105">
        <f t="shared" si="94"/>
        <v>0</v>
      </c>
      <c r="AF317" s="105">
        <f t="shared" si="95"/>
        <v>0</v>
      </c>
      <c r="AI317" s="103">
        <v>1</v>
      </c>
      <c r="AJ317" s="105">
        <f t="shared" ref="AJ317:AK326" si="96">+AF317*AI317</f>
        <v>0</v>
      </c>
      <c r="AK317" s="105">
        <f t="shared" si="96"/>
        <v>0</v>
      </c>
    </row>
    <row r="318" spans="1:37" outlineLevel="1" x14ac:dyDescent="0.25">
      <c r="A318" s="103" t="str">
        <f t="shared" si="91"/>
        <v>Bonney LakeRoll offRORENT20P</v>
      </c>
      <c r="B318" s="103" t="s">
        <v>682</v>
      </c>
      <c r="C318" s="103" t="s">
        <v>683</v>
      </c>
      <c r="D318" s="127">
        <v>113.71</v>
      </c>
      <c r="E318" s="127">
        <v>125.78</v>
      </c>
      <c r="F318" s="129">
        <v>119.4</v>
      </c>
      <c r="G318" s="129">
        <v>119.4</v>
      </c>
      <c r="H318" s="129">
        <v>205.44</v>
      </c>
      <c r="I318" s="129">
        <v>356.38</v>
      </c>
      <c r="J318" s="129">
        <v>377.34</v>
      </c>
      <c r="K318" s="129">
        <v>276.72000000000003</v>
      </c>
      <c r="L318" s="129">
        <v>251.56</v>
      </c>
      <c r="M318" s="129">
        <v>251.56</v>
      </c>
      <c r="N318" s="129">
        <v>335.41</v>
      </c>
      <c r="O318" s="129">
        <v>119.4</v>
      </c>
      <c r="P318" s="129">
        <v>119.4</v>
      </c>
      <c r="Q318" s="129">
        <v>119.4</v>
      </c>
      <c r="R318" s="130">
        <f t="shared" si="92"/>
        <v>2651.4100000000003</v>
      </c>
      <c r="S318" s="175"/>
      <c r="T318" s="105">
        <f t="shared" si="93"/>
        <v>1.0500395743558175</v>
      </c>
      <c r="U318" s="105">
        <f t="shared" si="93"/>
        <v>1.0500395743558175</v>
      </c>
      <c r="V318" s="105">
        <f t="shared" si="94"/>
        <v>1.6333280330736206</v>
      </c>
      <c r="W318" s="105">
        <f t="shared" si="94"/>
        <v>2.8333598346318971</v>
      </c>
      <c r="X318" s="105">
        <f t="shared" si="94"/>
        <v>2.9999999999999996</v>
      </c>
      <c r="Y318" s="105">
        <f t="shared" si="94"/>
        <v>2.2000318015582767</v>
      </c>
      <c r="Z318" s="105">
        <f t="shared" si="94"/>
        <v>2</v>
      </c>
      <c r="AA318" s="105">
        <f t="shared" si="94"/>
        <v>2</v>
      </c>
      <c r="AB318" s="105">
        <f t="shared" si="94"/>
        <v>2.6666401653681033</v>
      </c>
      <c r="AC318" s="105">
        <f t="shared" si="94"/>
        <v>0.94927651454921291</v>
      </c>
      <c r="AD318" s="105">
        <f t="shared" si="94"/>
        <v>0.94927651454921291</v>
      </c>
      <c r="AE318" s="105">
        <f t="shared" si="94"/>
        <v>0.94927651454921291</v>
      </c>
      <c r="AF318" s="105">
        <f t="shared" si="95"/>
        <v>1.7734390439159304</v>
      </c>
      <c r="AI318" s="103">
        <v>1</v>
      </c>
      <c r="AJ318" s="105">
        <f t="shared" si="96"/>
        <v>1.7734390439159304</v>
      </c>
      <c r="AK318" s="105">
        <f t="shared" si="96"/>
        <v>0</v>
      </c>
    </row>
    <row r="319" spans="1:37" outlineLevel="1" x14ac:dyDescent="0.25">
      <c r="A319" s="103" t="str">
        <f t="shared" si="91"/>
        <v>Bonney LakeRoll offRORENT20T</v>
      </c>
      <c r="B319" s="103" t="s">
        <v>684</v>
      </c>
      <c r="C319" s="103" t="s">
        <v>685</v>
      </c>
      <c r="D319" s="127">
        <v>193.01</v>
      </c>
      <c r="E319" s="127">
        <v>213.5</v>
      </c>
      <c r="F319" s="129">
        <v>432.36</v>
      </c>
      <c r="G319" s="129">
        <v>440.28</v>
      </c>
      <c r="H319" s="129">
        <v>220.62</v>
      </c>
      <c r="I319" s="129">
        <v>35.58</v>
      </c>
      <c r="J319" s="129">
        <v>49.82</v>
      </c>
      <c r="K319" s="129">
        <v>21.35</v>
      </c>
      <c r="L319" s="129">
        <v>35.58</v>
      </c>
      <c r="M319" s="129">
        <v>14.23</v>
      </c>
      <c r="N319" s="129">
        <v>71.17</v>
      </c>
      <c r="O319" s="129">
        <v>168.89</v>
      </c>
      <c r="P319" s="129">
        <v>74.319999999999993</v>
      </c>
      <c r="Q319" s="129">
        <v>276.98</v>
      </c>
      <c r="R319" s="130">
        <f t="shared" si="92"/>
        <v>1841.1799999999996</v>
      </c>
      <c r="S319" s="175"/>
      <c r="T319" s="105">
        <f t="shared" si="93"/>
        <v>2.2400911869851305</v>
      </c>
      <c r="U319" s="105">
        <f t="shared" si="93"/>
        <v>2.2811253302937673</v>
      </c>
      <c r="V319" s="105">
        <f t="shared" si="94"/>
        <v>1.0333489461358314</v>
      </c>
      <c r="W319" s="105">
        <f t="shared" si="94"/>
        <v>0.16665105386416862</v>
      </c>
      <c r="X319" s="105">
        <f t="shared" si="94"/>
        <v>0.23334894613583138</v>
      </c>
      <c r="Y319" s="105">
        <f t="shared" si="94"/>
        <v>0.1</v>
      </c>
      <c r="Z319" s="105">
        <f t="shared" si="94"/>
        <v>0.16665105386416862</v>
      </c>
      <c r="AA319" s="105">
        <f t="shared" si="94"/>
        <v>6.6651053864168613E-2</v>
      </c>
      <c r="AB319" s="105">
        <f t="shared" si="94"/>
        <v>0.33334894613583138</v>
      </c>
      <c r="AC319" s="105">
        <f t="shared" si="94"/>
        <v>0.79105386416861823</v>
      </c>
      <c r="AD319" s="105">
        <f t="shared" si="94"/>
        <v>0.3481030444964871</v>
      </c>
      <c r="AE319" s="105">
        <f t="shared" si="94"/>
        <v>1.2973302107728337</v>
      </c>
      <c r="AF319" s="105">
        <f t="shared" si="95"/>
        <v>0.75480863639306983</v>
      </c>
      <c r="AI319" s="103">
        <v>1</v>
      </c>
      <c r="AJ319" s="105">
        <f t="shared" si="96"/>
        <v>0.75480863639306983</v>
      </c>
      <c r="AK319" s="105">
        <f t="shared" si="96"/>
        <v>0</v>
      </c>
    </row>
    <row r="320" spans="1:37" outlineLevel="1" x14ac:dyDescent="0.25">
      <c r="A320" s="103" t="str">
        <f t="shared" si="91"/>
        <v>Bonney LakeRoll offRORENT25D</v>
      </c>
      <c r="B320" s="103" t="s">
        <v>686</v>
      </c>
      <c r="C320" s="103" t="s">
        <v>687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30">
        <f t="shared" si="92"/>
        <v>0</v>
      </c>
      <c r="S320" s="175"/>
      <c r="T320" s="105">
        <f t="shared" si="93"/>
        <v>0</v>
      </c>
      <c r="U320" s="105">
        <f t="shared" si="93"/>
        <v>0</v>
      </c>
      <c r="V320" s="105">
        <f t="shared" si="94"/>
        <v>0</v>
      </c>
      <c r="W320" s="105">
        <f t="shared" si="94"/>
        <v>0</v>
      </c>
      <c r="X320" s="105">
        <f t="shared" si="94"/>
        <v>0</v>
      </c>
      <c r="Y320" s="105">
        <f t="shared" si="94"/>
        <v>0</v>
      </c>
      <c r="Z320" s="105">
        <f t="shared" si="94"/>
        <v>0</v>
      </c>
      <c r="AA320" s="105">
        <f t="shared" si="94"/>
        <v>0</v>
      </c>
      <c r="AB320" s="105">
        <f t="shared" si="94"/>
        <v>0</v>
      </c>
      <c r="AC320" s="105">
        <f t="shared" si="94"/>
        <v>0</v>
      </c>
      <c r="AD320" s="105">
        <f t="shared" si="94"/>
        <v>0</v>
      </c>
      <c r="AE320" s="105">
        <f t="shared" si="94"/>
        <v>0</v>
      </c>
      <c r="AF320" s="105">
        <f t="shared" si="95"/>
        <v>0</v>
      </c>
      <c r="AI320" s="103">
        <v>1</v>
      </c>
      <c r="AJ320" s="105">
        <f t="shared" si="96"/>
        <v>0</v>
      </c>
      <c r="AK320" s="105">
        <f t="shared" si="96"/>
        <v>0</v>
      </c>
    </row>
    <row r="321" spans="1:37" outlineLevel="1" x14ac:dyDescent="0.25">
      <c r="A321" s="103" t="str">
        <f t="shared" si="91"/>
        <v>Bonney LakeRoll offRORENT25P</v>
      </c>
      <c r="B321" s="103" t="s">
        <v>688</v>
      </c>
      <c r="C321" s="103" t="s">
        <v>689</v>
      </c>
      <c r="D321" s="127">
        <v>127.41</v>
      </c>
      <c r="E321" s="127">
        <v>140.94</v>
      </c>
      <c r="F321" s="129">
        <v>133.79</v>
      </c>
      <c r="G321" s="129">
        <v>133.79</v>
      </c>
      <c r="H321" s="129">
        <v>140.94</v>
      </c>
      <c r="I321" s="129">
        <v>140.94</v>
      </c>
      <c r="J321" s="129">
        <v>140.94</v>
      </c>
      <c r="K321" s="129">
        <v>140.94</v>
      </c>
      <c r="L321" s="129">
        <v>140.94</v>
      </c>
      <c r="M321" s="129">
        <v>140.94</v>
      </c>
      <c r="N321" s="129">
        <v>140.94</v>
      </c>
      <c r="O321" s="129">
        <v>133.79</v>
      </c>
      <c r="P321" s="129">
        <v>133.79</v>
      </c>
      <c r="Q321" s="129">
        <v>133.79</v>
      </c>
      <c r="R321" s="130">
        <f t="shared" si="92"/>
        <v>1655.5300000000002</v>
      </c>
      <c r="S321" s="175"/>
      <c r="T321" s="105">
        <f t="shared" si="93"/>
        <v>1.0500745624362295</v>
      </c>
      <c r="U321" s="105">
        <f t="shared" si="93"/>
        <v>1.0500745624362295</v>
      </c>
      <c r="V321" s="105">
        <f t="shared" si="94"/>
        <v>1</v>
      </c>
      <c r="W321" s="105">
        <f t="shared" si="94"/>
        <v>1</v>
      </c>
      <c r="X321" s="105">
        <f t="shared" si="94"/>
        <v>1</v>
      </c>
      <c r="Y321" s="105">
        <f t="shared" si="94"/>
        <v>1</v>
      </c>
      <c r="Z321" s="105">
        <f t="shared" si="94"/>
        <v>1</v>
      </c>
      <c r="AA321" s="105">
        <f t="shared" si="94"/>
        <v>1</v>
      </c>
      <c r="AB321" s="105">
        <f t="shared" si="94"/>
        <v>1</v>
      </c>
      <c r="AC321" s="105">
        <f t="shared" si="94"/>
        <v>0.94926919256421172</v>
      </c>
      <c r="AD321" s="105">
        <f t="shared" si="94"/>
        <v>0.94926919256421172</v>
      </c>
      <c r="AE321" s="105">
        <f t="shared" si="94"/>
        <v>0.94926919256421172</v>
      </c>
      <c r="AF321" s="105">
        <f t="shared" si="95"/>
        <v>0.99566305854709103</v>
      </c>
      <c r="AI321" s="103">
        <v>1</v>
      </c>
      <c r="AJ321" s="105">
        <f t="shared" si="96"/>
        <v>0.99566305854709103</v>
      </c>
      <c r="AK321" s="105">
        <f t="shared" si="96"/>
        <v>0</v>
      </c>
    </row>
    <row r="322" spans="1:37" outlineLevel="1" x14ac:dyDescent="0.25">
      <c r="A322" s="103" t="str">
        <f t="shared" si="91"/>
        <v>Bonney LakeRoll offRORENT25T</v>
      </c>
      <c r="B322" s="103" t="s">
        <v>690</v>
      </c>
      <c r="C322" s="103" t="s">
        <v>691</v>
      </c>
      <c r="D322" s="127">
        <v>201.69</v>
      </c>
      <c r="E322" s="127">
        <v>223.1</v>
      </c>
      <c r="F322" s="129">
        <v>63.54</v>
      </c>
      <c r="G322" s="129">
        <v>109.55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185.92</v>
      </c>
      <c r="N322" s="129">
        <v>29.75</v>
      </c>
      <c r="O322" s="129">
        <v>0</v>
      </c>
      <c r="P322" s="129">
        <v>0</v>
      </c>
      <c r="Q322" s="129">
        <v>0</v>
      </c>
      <c r="R322" s="130">
        <f t="shared" si="92"/>
        <v>388.76</v>
      </c>
      <c r="S322" s="175"/>
      <c r="T322" s="105">
        <f t="shared" si="93"/>
        <v>0.31503792949576082</v>
      </c>
      <c r="U322" s="105">
        <f t="shared" si="93"/>
        <v>0.5431602955029996</v>
      </c>
      <c r="V322" s="105">
        <f t="shared" si="94"/>
        <v>0</v>
      </c>
      <c r="W322" s="105">
        <f t="shared" si="94"/>
        <v>0</v>
      </c>
      <c r="X322" s="105">
        <f t="shared" si="94"/>
        <v>0</v>
      </c>
      <c r="Y322" s="105">
        <f t="shared" si="94"/>
        <v>0</v>
      </c>
      <c r="Z322" s="105">
        <f t="shared" si="94"/>
        <v>0</v>
      </c>
      <c r="AA322" s="105">
        <f t="shared" ref="AA322:AE372" si="97">+IFERROR(M322/$E322,0)</f>
        <v>0.83334827431644998</v>
      </c>
      <c r="AB322" s="105">
        <f t="shared" si="97"/>
        <v>0.13334827431645002</v>
      </c>
      <c r="AC322" s="105">
        <f t="shared" si="97"/>
        <v>0</v>
      </c>
      <c r="AD322" s="105">
        <f t="shared" si="97"/>
        <v>0</v>
      </c>
      <c r="AE322" s="105">
        <f t="shared" si="97"/>
        <v>0</v>
      </c>
      <c r="AF322" s="105">
        <f t="shared" si="95"/>
        <v>0.15207456446930503</v>
      </c>
      <c r="AI322" s="103">
        <v>1</v>
      </c>
      <c r="AJ322" s="105">
        <f t="shared" si="96"/>
        <v>0.15207456446930503</v>
      </c>
      <c r="AK322" s="105">
        <f t="shared" si="96"/>
        <v>0</v>
      </c>
    </row>
    <row r="323" spans="1:37" outlineLevel="1" x14ac:dyDescent="0.25">
      <c r="A323" s="103" t="str">
        <f t="shared" si="91"/>
        <v>Bonney LakeRoll offRORENT30D</v>
      </c>
      <c r="B323" s="103" t="s">
        <v>692</v>
      </c>
      <c r="C323" s="103" t="s">
        <v>693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30">
        <f t="shared" si="92"/>
        <v>0</v>
      </c>
      <c r="S323" s="175"/>
      <c r="T323" s="105">
        <f t="shared" si="93"/>
        <v>0</v>
      </c>
      <c r="U323" s="105">
        <f t="shared" si="93"/>
        <v>0</v>
      </c>
      <c r="V323" s="105">
        <f t="shared" ref="V323:Z373" si="98">+IFERROR(H323/$E323,0)</f>
        <v>0</v>
      </c>
      <c r="W323" s="105">
        <f t="shared" si="98"/>
        <v>0</v>
      </c>
      <c r="X323" s="105">
        <f t="shared" si="98"/>
        <v>0</v>
      </c>
      <c r="Y323" s="105">
        <f t="shared" si="98"/>
        <v>0</v>
      </c>
      <c r="Z323" s="105">
        <f t="shared" si="98"/>
        <v>0</v>
      </c>
      <c r="AA323" s="105">
        <f t="shared" si="97"/>
        <v>0</v>
      </c>
      <c r="AB323" s="105">
        <f t="shared" si="97"/>
        <v>0</v>
      </c>
      <c r="AC323" s="105">
        <f t="shared" si="97"/>
        <v>0</v>
      </c>
      <c r="AD323" s="105">
        <f t="shared" si="97"/>
        <v>0</v>
      </c>
      <c r="AE323" s="105">
        <f t="shared" si="97"/>
        <v>0</v>
      </c>
      <c r="AF323" s="105">
        <f t="shared" si="95"/>
        <v>0</v>
      </c>
      <c r="AI323" s="103">
        <v>1</v>
      </c>
      <c r="AJ323" s="105">
        <f t="shared" si="96"/>
        <v>0</v>
      </c>
      <c r="AK323" s="105">
        <f t="shared" si="96"/>
        <v>0</v>
      </c>
    </row>
    <row r="324" spans="1:37" outlineLevel="1" x14ac:dyDescent="0.25">
      <c r="A324" s="103" t="str">
        <f t="shared" si="91"/>
        <v>Bonney LakeRoll offRORENT30P</v>
      </c>
      <c r="B324" s="103" t="s">
        <v>694</v>
      </c>
      <c r="C324" s="103" t="s">
        <v>695</v>
      </c>
      <c r="D324" s="127">
        <v>139.74</v>
      </c>
      <c r="E324" s="127">
        <v>154.58000000000001</v>
      </c>
      <c r="F324" s="129">
        <v>1173.92</v>
      </c>
      <c r="G324" s="129">
        <v>1437.04</v>
      </c>
      <c r="H324" s="129">
        <v>1391.22</v>
      </c>
      <c r="I324" s="129">
        <v>1416.98</v>
      </c>
      <c r="J324" s="129">
        <v>1391.22</v>
      </c>
      <c r="K324" s="129">
        <v>1391.22</v>
      </c>
      <c r="L324" s="129">
        <v>1401.53</v>
      </c>
      <c r="M324" s="129">
        <v>1391.22</v>
      </c>
      <c r="N324" s="129">
        <v>1283.01</v>
      </c>
      <c r="O324" s="129">
        <v>1027.18</v>
      </c>
      <c r="P324" s="129">
        <v>1027.18</v>
      </c>
      <c r="Q324" s="129">
        <v>1027.18</v>
      </c>
      <c r="R324" s="130">
        <f t="shared" si="92"/>
        <v>15358.900000000001</v>
      </c>
      <c r="S324" s="175"/>
      <c r="T324" s="105">
        <f t="shared" si="93"/>
        <v>8.4007442393015594</v>
      </c>
      <c r="U324" s="105">
        <f t="shared" si="93"/>
        <v>10.283669672248461</v>
      </c>
      <c r="V324" s="105">
        <f t="shared" si="98"/>
        <v>9</v>
      </c>
      <c r="W324" s="105">
        <f t="shared" si="98"/>
        <v>9.166645102859361</v>
      </c>
      <c r="X324" s="105">
        <f t="shared" si="98"/>
        <v>9</v>
      </c>
      <c r="Y324" s="105">
        <f t="shared" si="98"/>
        <v>9</v>
      </c>
      <c r="Z324" s="105">
        <f t="shared" si="98"/>
        <v>9.0666968559968932</v>
      </c>
      <c r="AA324" s="105">
        <f t="shared" si="97"/>
        <v>9</v>
      </c>
      <c r="AB324" s="105">
        <f t="shared" si="97"/>
        <v>8.2999741234312321</v>
      </c>
      <c r="AC324" s="105">
        <f t="shared" si="97"/>
        <v>6.6449734765170136</v>
      </c>
      <c r="AD324" s="105">
        <f t="shared" si="97"/>
        <v>6.6449734765170136</v>
      </c>
      <c r="AE324" s="105">
        <f t="shared" si="97"/>
        <v>6.6449734765170136</v>
      </c>
      <c r="AF324" s="105">
        <f t="shared" si="95"/>
        <v>8.4293875352823768</v>
      </c>
      <c r="AI324" s="103">
        <v>1</v>
      </c>
      <c r="AJ324" s="105">
        <f t="shared" si="96"/>
        <v>8.4293875352823768</v>
      </c>
      <c r="AK324" s="105">
        <f t="shared" si="96"/>
        <v>0</v>
      </c>
    </row>
    <row r="325" spans="1:37" outlineLevel="1" x14ac:dyDescent="0.25">
      <c r="A325" s="103" t="str">
        <f t="shared" si="91"/>
        <v>Bonney LakeRoll offRORENT30T</v>
      </c>
      <c r="B325" s="103" t="s">
        <v>696</v>
      </c>
      <c r="C325" s="103" t="s">
        <v>697</v>
      </c>
      <c r="D325" s="127">
        <v>210.38</v>
      </c>
      <c r="E325" s="127">
        <v>232.71</v>
      </c>
      <c r="F325" s="129">
        <v>552.28</v>
      </c>
      <c r="G325" s="129">
        <v>281.85000000000002</v>
      </c>
      <c r="H325" s="129">
        <v>395.61</v>
      </c>
      <c r="I325" s="129">
        <v>155.13</v>
      </c>
      <c r="J325" s="129">
        <v>15.52</v>
      </c>
      <c r="K325" s="129">
        <v>333.56</v>
      </c>
      <c r="L325" s="129">
        <v>380.09</v>
      </c>
      <c r="M325" s="129">
        <v>336.81</v>
      </c>
      <c r="N325" s="129">
        <v>248.22</v>
      </c>
      <c r="O325" s="129">
        <v>287.19</v>
      </c>
      <c r="P325" s="129">
        <v>331.37</v>
      </c>
      <c r="Q325" s="129">
        <v>301.91000000000003</v>
      </c>
      <c r="R325" s="130">
        <f t="shared" si="92"/>
        <v>3619.5399999999995</v>
      </c>
      <c r="S325" s="175"/>
      <c r="T325" s="105">
        <f t="shared" si="93"/>
        <v>2.625154482365244</v>
      </c>
      <c r="U325" s="105">
        <f t="shared" si="93"/>
        <v>1.3397186044300791</v>
      </c>
      <c r="V325" s="105">
        <f t="shared" si="98"/>
        <v>1.7000128915817971</v>
      </c>
      <c r="W325" s="105">
        <f t="shared" si="98"/>
        <v>0.66662369472734295</v>
      </c>
      <c r="X325" s="105">
        <f t="shared" si="98"/>
        <v>6.6692449830260833E-2</v>
      </c>
      <c r="Y325" s="105">
        <f t="shared" si="98"/>
        <v>1.4333720080787244</v>
      </c>
      <c r="Z325" s="105">
        <f t="shared" si="98"/>
        <v>1.6333204417515361</v>
      </c>
      <c r="AA325" s="105">
        <f t="shared" si="97"/>
        <v>1.4473378883589016</v>
      </c>
      <c r="AB325" s="105">
        <f t="shared" si="97"/>
        <v>1.0666494778909372</v>
      </c>
      <c r="AC325" s="105">
        <f t="shared" si="97"/>
        <v>1.2341111254350909</v>
      </c>
      <c r="AD325" s="105">
        <f t="shared" si="97"/>
        <v>1.4239611533668515</v>
      </c>
      <c r="AE325" s="105">
        <f t="shared" si="97"/>
        <v>1.297365820119462</v>
      </c>
      <c r="AF325" s="105">
        <f t="shared" si="95"/>
        <v>1.3278600031613521</v>
      </c>
      <c r="AI325" s="103">
        <v>1</v>
      </c>
      <c r="AJ325" s="105">
        <f t="shared" si="96"/>
        <v>1.3278600031613521</v>
      </c>
      <c r="AK325" s="105">
        <f t="shared" si="96"/>
        <v>0</v>
      </c>
    </row>
    <row r="326" spans="1:37" outlineLevel="1" x14ac:dyDescent="0.25">
      <c r="A326" s="103" t="str">
        <f t="shared" si="91"/>
        <v>Bonney LakeRoll offRORENT40P</v>
      </c>
      <c r="B326" s="103" t="s">
        <v>698</v>
      </c>
      <c r="C326" s="103" t="s">
        <v>699</v>
      </c>
      <c r="D326" s="127">
        <v>142.47</v>
      </c>
      <c r="E326" s="127">
        <v>157.59</v>
      </c>
      <c r="F326" s="129">
        <v>149.6</v>
      </c>
      <c r="G326" s="129">
        <v>149.6</v>
      </c>
      <c r="H326" s="129">
        <v>157.59</v>
      </c>
      <c r="I326" s="129">
        <v>157.59</v>
      </c>
      <c r="J326" s="129">
        <v>157.59</v>
      </c>
      <c r="K326" s="129">
        <v>157.59</v>
      </c>
      <c r="L326" s="129">
        <v>157.59</v>
      </c>
      <c r="M326" s="129">
        <v>157.59</v>
      </c>
      <c r="N326" s="129">
        <v>157.59</v>
      </c>
      <c r="O326" s="129">
        <v>149.6</v>
      </c>
      <c r="P326" s="129">
        <v>149.6</v>
      </c>
      <c r="Q326" s="129">
        <v>149.6</v>
      </c>
      <c r="R326" s="130">
        <f t="shared" si="92"/>
        <v>1851.1299999999997</v>
      </c>
      <c r="S326" s="175"/>
      <c r="T326" s="105">
        <f t="shared" si="93"/>
        <v>1.0500456236400646</v>
      </c>
      <c r="U326" s="105">
        <f t="shared" si="93"/>
        <v>1.0500456236400646</v>
      </c>
      <c r="V326" s="105">
        <f t="shared" si="98"/>
        <v>1</v>
      </c>
      <c r="W326" s="105">
        <f t="shared" si="98"/>
        <v>1</v>
      </c>
      <c r="X326" s="105">
        <f t="shared" si="98"/>
        <v>1</v>
      </c>
      <c r="Y326" s="105">
        <f t="shared" si="98"/>
        <v>1</v>
      </c>
      <c r="Z326" s="105">
        <f t="shared" si="98"/>
        <v>1</v>
      </c>
      <c r="AA326" s="105">
        <f t="shared" si="97"/>
        <v>1</v>
      </c>
      <c r="AB326" s="105">
        <f t="shared" si="97"/>
        <v>1</v>
      </c>
      <c r="AC326" s="105">
        <f t="shared" si="97"/>
        <v>0.94929881337648325</v>
      </c>
      <c r="AD326" s="105">
        <f t="shared" si="97"/>
        <v>0.94929881337648325</v>
      </c>
      <c r="AE326" s="105">
        <f t="shared" si="97"/>
        <v>0.94929881337648325</v>
      </c>
      <c r="AF326" s="105">
        <f t="shared" si="95"/>
        <v>0.99566564061746499</v>
      </c>
      <c r="AI326" s="103">
        <v>1</v>
      </c>
      <c r="AJ326" s="105">
        <f t="shared" si="96"/>
        <v>0.99566564061746499</v>
      </c>
      <c r="AK326" s="105">
        <f t="shared" si="96"/>
        <v>0</v>
      </c>
    </row>
    <row r="327" spans="1:37" outlineLevel="1" x14ac:dyDescent="0.25">
      <c r="A327" s="103" t="str">
        <f t="shared" si="91"/>
        <v>Bonney LakeRoll offRORENT40T</v>
      </c>
      <c r="B327" s="103" t="s">
        <v>700</v>
      </c>
      <c r="C327" s="103" t="s">
        <v>701</v>
      </c>
      <c r="D327" s="127">
        <v>254.77</v>
      </c>
      <c r="E327" s="127">
        <v>281.82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30">
        <f t="shared" si="92"/>
        <v>0</v>
      </c>
      <c r="S327" s="175"/>
      <c r="T327" s="105">
        <f t="shared" si="93"/>
        <v>0</v>
      </c>
      <c r="U327" s="105">
        <f t="shared" si="93"/>
        <v>0</v>
      </c>
      <c r="V327" s="105">
        <f t="shared" si="98"/>
        <v>0</v>
      </c>
      <c r="W327" s="105">
        <f t="shared" si="98"/>
        <v>0</v>
      </c>
      <c r="X327" s="105">
        <f t="shared" si="98"/>
        <v>0</v>
      </c>
      <c r="Y327" s="105">
        <f t="shared" si="98"/>
        <v>0</v>
      </c>
      <c r="Z327" s="105">
        <f t="shared" si="98"/>
        <v>0</v>
      </c>
      <c r="AA327" s="105">
        <f t="shared" si="97"/>
        <v>0</v>
      </c>
      <c r="AB327" s="105">
        <f t="shared" si="97"/>
        <v>0</v>
      </c>
      <c r="AC327" s="105">
        <f t="shared" si="97"/>
        <v>0</v>
      </c>
      <c r="AD327" s="105">
        <f t="shared" si="97"/>
        <v>0</v>
      </c>
      <c r="AE327" s="105">
        <f t="shared" si="97"/>
        <v>0</v>
      </c>
      <c r="AF327" s="105">
        <f t="shared" si="95"/>
        <v>0</v>
      </c>
    </row>
    <row r="328" spans="1:37" outlineLevel="1" x14ac:dyDescent="0.25">
      <c r="A328" s="103" t="str">
        <f t="shared" si="91"/>
        <v>Bonney LakeRoll offRECYHAUL10</v>
      </c>
      <c r="B328" s="103" t="s">
        <v>702</v>
      </c>
      <c r="C328" s="103" t="s">
        <v>703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30">
        <f t="shared" si="92"/>
        <v>0</v>
      </c>
      <c r="S328" s="175"/>
      <c r="T328" s="105">
        <f t="shared" si="93"/>
        <v>0</v>
      </c>
      <c r="U328" s="105">
        <f t="shared" si="93"/>
        <v>0</v>
      </c>
      <c r="V328" s="105">
        <f t="shared" si="98"/>
        <v>0</v>
      </c>
      <c r="W328" s="105">
        <f t="shared" si="98"/>
        <v>0</v>
      </c>
      <c r="X328" s="105">
        <f t="shared" si="98"/>
        <v>0</v>
      </c>
      <c r="Y328" s="105">
        <f t="shared" si="98"/>
        <v>0</v>
      </c>
      <c r="Z328" s="105">
        <f t="shared" si="98"/>
        <v>0</v>
      </c>
      <c r="AA328" s="105">
        <f t="shared" si="97"/>
        <v>0</v>
      </c>
      <c r="AB328" s="105">
        <f t="shared" si="97"/>
        <v>0</v>
      </c>
      <c r="AC328" s="105">
        <f t="shared" si="97"/>
        <v>0</v>
      </c>
      <c r="AD328" s="105">
        <f t="shared" si="97"/>
        <v>0</v>
      </c>
      <c r="AE328" s="105">
        <f t="shared" si="97"/>
        <v>0</v>
      </c>
      <c r="AF328" s="105">
        <f t="shared" si="95"/>
        <v>0</v>
      </c>
    </row>
    <row r="329" spans="1:37" outlineLevel="1" x14ac:dyDescent="0.25">
      <c r="A329" s="103" t="str">
        <f t="shared" si="91"/>
        <v>Bonney LakeRoll offRECYHAUL12</v>
      </c>
      <c r="B329" s="103" t="s">
        <v>704</v>
      </c>
      <c r="C329" s="103" t="s">
        <v>705</v>
      </c>
      <c r="D329" s="127">
        <v>0</v>
      </c>
      <c r="E329" s="127">
        <v>0</v>
      </c>
      <c r="F329" s="129">
        <v>0</v>
      </c>
      <c r="G329" s="129">
        <v>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30">
        <f t="shared" si="92"/>
        <v>0</v>
      </c>
      <c r="S329" s="175"/>
      <c r="T329" s="105">
        <f t="shared" si="93"/>
        <v>0</v>
      </c>
      <c r="U329" s="105">
        <f t="shared" si="93"/>
        <v>0</v>
      </c>
      <c r="V329" s="105">
        <f t="shared" si="98"/>
        <v>0</v>
      </c>
      <c r="W329" s="105">
        <f t="shared" si="98"/>
        <v>0</v>
      </c>
      <c r="X329" s="105">
        <f t="shared" si="98"/>
        <v>0</v>
      </c>
      <c r="Y329" s="105">
        <f t="shared" si="98"/>
        <v>0</v>
      </c>
      <c r="Z329" s="105">
        <f t="shared" si="98"/>
        <v>0</v>
      </c>
      <c r="AA329" s="105">
        <f t="shared" si="97"/>
        <v>0</v>
      </c>
      <c r="AB329" s="105">
        <f t="shared" si="97"/>
        <v>0</v>
      </c>
      <c r="AC329" s="105">
        <f t="shared" si="97"/>
        <v>0</v>
      </c>
      <c r="AD329" s="105">
        <f t="shared" si="97"/>
        <v>0</v>
      </c>
      <c r="AE329" s="105">
        <f t="shared" si="97"/>
        <v>0</v>
      </c>
      <c r="AF329" s="105">
        <f t="shared" si="95"/>
        <v>0</v>
      </c>
    </row>
    <row r="330" spans="1:37" outlineLevel="1" x14ac:dyDescent="0.25">
      <c r="A330" s="103" t="str">
        <f t="shared" si="91"/>
        <v>Bonney LakeRoll offRECYHAUL15</v>
      </c>
      <c r="B330" s="103" t="s">
        <v>706</v>
      </c>
      <c r="C330" s="103" t="s">
        <v>707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30">
        <f t="shared" si="92"/>
        <v>0</v>
      </c>
      <c r="S330" s="175"/>
      <c r="T330" s="105">
        <f t="shared" si="93"/>
        <v>0</v>
      </c>
      <c r="U330" s="105">
        <f t="shared" si="93"/>
        <v>0</v>
      </c>
      <c r="V330" s="105">
        <f t="shared" si="98"/>
        <v>0</v>
      </c>
      <c r="W330" s="105">
        <f t="shared" si="98"/>
        <v>0</v>
      </c>
      <c r="X330" s="105">
        <f t="shared" si="98"/>
        <v>0</v>
      </c>
      <c r="Y330" s="105">
        <f t="shared" si="98"/>
        <v>0</v>
      </c>
      <c r="Z330" s="105">
        <f t="shared" si="98"/>
        <v>0</v>
      </c>
      <c r="AA330" s="105">
        <f t="shared" si="97"/>
        <v>0</v>
      </c>
      <c r="AB330" s="105">
        <f t="shared" si="97"/>
        <v>0</v>
      </c>
      <c r="AC330" s="105">
        <f t="shared" si="97"/>
        <v>0</v>
      </c>
      <c r="AD330" s="105">
        <f t="shared" si="97"/>
        <v>0</v>
      </c>
      <c r="AE330" s="105">
        <f t="shared" si="97"/>
        <v>0</v>
      </c>
      <c r="AF330" s="105">
        <f t="shared" si="95"/>
        <v>0</v>
      </c>
    </row>
    <row r="331" spans="1:37" outlineLevel="1" x14ac:dyDescent="0.25">
      <c r="A331" s="103" t="str">
        <f t="shared" si="91"/>
        <v>Bonney LakeRoll offRECYHAUL20</v>
      </c>
      <c r="B331" s="103" t="s">
        <v>708</v>
      </c>
      <c r="C331" s="103" t="s">
        <v>709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30">
        <f t="shared" si="92"/>
        <v>0</v>
      </c>
      <c r="S331" s="175"/>
      <c r="T331" s="105">
        <f t="shared" si="93"/>
        <v>0</v>
      </c>
      <c r="U331" s="105">
        <f t="shared" si="93"/>
        <v>0</v>
      </c>
      <c r="V331" s="105">
        <f t="shared" si="98"/>
        <v>0</v>
      </c>
      <c r="W331" s="105">
        <f t="shared" si="98"/>
        <v>0</v>
      </c>
      <c r="X331" s="105">
        <f t="shared" si="98"/>
        <v>0</v>
      </c>
      <c r="Y331" s="105">
        <f t="shared" si="98"/>
        <v>0</v>
      </c>
      <c r="Z331" s="105">
        <f t="shared" si="98"/>
        <v>0</v>
      </c>
      <c r="AA331" s="105">
        <f t="shared" si="97"/>
        <v>0</v>
      </c>
      <c r="AB331" s="105">
        <f t="shared" si="97"/>
        <v>0</v>
      </c>
      <c r="AC331" s="105">
        <f t="shared" si="97"/>
        <v>0</v>
      </c>
      <c r="AD331" s="105">
        <f t="shared" si="97"/>
        <v>0</v>
      </c>
      <c r="AE331" s="105">
        <f t="shared" si="97"/>
        <v>0</v>
      </c>
      <c r="AF331" s="105">
        <f t="shared" si="95"/>
        <v>0</v>
      </c>
    </row>
    <row r="332" spans="1:37" outlineLevel="1" x14ac:dyDescent="0.25">
      <c r="A332" s="103" t="str">
        <f t="shared" si="91"/>
        <v>Bonney LakeRoll offRECYHAUL25</v>
      </c>
      <c r="B332" s="103" t="s">
        <v>710</v>
      </c>
      <c r="C332" s="103" t="s">
        <v>711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30">
        <f t="shared" si="92"/>
        <v>0</v>
      </c>
      <c r="S332" s="175"/>
      <c r="T332" s="105">
        <f t="shared" si="93"/>
        <v>0</v>
      </c>
      <c r="U332" s="105">
        <f t="shared" si="93"/>
        <v>0</v>
      </c>
      <c r="V332" s="105">
        <f t="shared" si="98"/>
        <v>0</v>
      </c>
      <c r="W332" s="105">
        <f t="shared" si="98"/>
        <v>0</v>
      </c>
      <c r="X332" s="105">
        <f t="shared" si="98"/>
        <v>0</v>
      </c>
      <c r="Y332" s="105">
        <f t="shared" si="98"/>
        <v>0</v>
      </c>
      <c r="Z332" s="105">
        <f t="shared" si="98"/>
        <v>0</v>
      </c>
      <c r="AA332" s="105">
        <f t="shared" si="97"/>
        <v>0</v>
      </c>
      <c r="AB332" s="105">
        <f t="shared" si="97"/>
        <v>0</v>
      </c>
      <c r="AC332" s="105">
        <f t="shared" si="97"/>
        <v>0</v>
      </c>
      <c r="AD332" s="105">
        <f t="shared" si="97"/>
        <v>0</v>
      </c>
      <c r="AE332" s="105">
        <f t="shared" si="97"/>
        <v>0</v>
      </c>
      <c r="AF332" s="105">
        <f t="shared" si="95"/>
        <v>0</v>
      </c>
    </row>
    <row r="333" spans="1:37" outlineLevel="1" x14ac:dyDescent="0.25">
      <c r="A333" s="103" t="str">
        <f t="shared" si="91"/>
        <v>Bonney LakeRoll offRECYHAUL30</v>
      </c>
      <c r="B333" s="103" t="s">
        <v>712</v>
      </c>
      <c r="C333" s="103" t="s">
        <v>713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30">
        <f t="shared" si="92"/>
        <v>0</v>
      </c>
      <c r="S333" s="175"/>
      <c r="T333" s="105">
        <f t="shared" si="93"/>
        <v>0</v>
      </c>
      <c r="U333" s="105">
        <f t="shared" si="93"/>
        <v>0</v>
      </c>
      <c r="V333" s="105">
        <f t="shared" si="98"/>
        <v>0</v>
      </c>
      <c r="W333" s="105">
        <f t="shared" si="98"/>
        <v>0</v>
      </c>
      <c r="X333" s="105">
        <f t="shared" si="98"/>
        <v>0</v>
      </c>
      <c r="Y333" s="105">
        <f t="shared" si="98"/>
        <v>0</v>
      </c>
      <c r="Z333" s="105">
        <f t="shared" si="98"/>
        <v>0</v>
      </c>
      <c r="AA333" s="105">
        <f t="shared" si="97"/>
        <v>0</v>
      </c>
      <c r="AB333" s="105">
        <f t="shared" si="97"/>
        <v>0</v>
      </c>
      <c r="AC333" s="105">
        <f t="shared" si="97"/>
        <v>0</v>
      </c>
      <c r="AD333" s="105">
        <f t="shared" si="97"/>
        <v>0</v>
      </c>
      <c r="AE333" s="105">
        <f t="shared" si="97"/>
        <v>0</v>
      </c>
      <c r="AF333" s="105">
        <f t="shared" si="95"/>
        <v>0</v>
      </c>
    </row>
    <row r="334" spans="1:37" outlineLevel="1" x14ac:dyDescent="0.25">
      <c r="A334" s="103" t="str">
        <f t="shared" si="91"/>
        <v>Bonney LakeRoll offRECYHAUL40</v>
      </c>
      <c r="B334" s="103" t="s">
        <v>714</v>
      </c>
      <c r="C334" s="103" t="s">
        <v>715</v>
      </c>
      <c r="D334" s="127">
        <v>0</v>
      </c>
      <c r="E334" s="127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30">
        <f t="shared" si="92"/>
        <v>0</v>
      </c>
      <c r="S334" s="175"/>
      <c r="T334" s="105">
        <f t="shared" si="93"/>
        <v>0</v>
      </c>
      <c r="U334" s="105">
        <f t="shared" si="93"/>
        <v>0</v>
      </c>
      <c r="V334" s="105">
        <f t="shared" si="98"/>
        <v>0</v>
      </c>
      <c r="W334" s="105">
        <f t="shared" si="98"/>
        <v>0</v>
      </c>
      <c r="X334" s="105">
        <f t="shared" si="98"/>
        <v>0</v>
      </c>
      <c r="Y334" s="105">
        <f t="shared" si="98"/>
        <v>0</v>
      </c>
      <c r="Z334" s="105">
        <f t="shared" si="98"/>
        <v>0</v>
      </c>
      <c r="AA334" s="105">
        <f t="shared" si="97"/>
        <v>0</v>
      </c>
      <c r="AB334" s="105">
        <f t="shared" si="97"/>
        <v>0</v>
      </c>
      <c r="AC334" s="105">
        <f t="shared" si="97"/>
        <v>0</v>
      </c>
      <c r="AD334" s="105">
        <f t="shared" si="97"/>
        <v>0</v>
      </c>
      <c r="AE334" s="105">
        <f t="shared" si="97"/>
        <v>0</v>
      </c>
      <c r="AF334" s="105">
        <f t="shared" si="95"/>
        <v>0</v>
      </c>
    </row>
    <row r="335" spans="1:37" outlineLevel="1" x14ac:dyDescent="0.25">
      <c r="A335" s="103" t="str">
        <f t="shared" si="91"/>
        <v>Bonney LakeRoll offRECYHAUL50</v>
      </c>
      <c r="B335" s="103" t="s">
        <v>716</v>
      </c>
      <c r="C335" s="103" t="s">
        <v>717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30">
        <f t="shared" si="92"/>
        <v>0</v>
      </c>
      <c r="S335" s="175"/>
      <c r="T335" s="105">
        <f t="shared" si="93"/>
        <v>0</v>
      </c>
      <c r="U335" s="105">
        <f t="shared" si="93"/>
        <v>0</v>
      </c>
      <c r="V335" s="105">
        <f t="shared" si="98"/>
        <v>0</v>
      </c>
      <c r="W335" s="105">
        <f t="shared" si="98"/>
        <v>0</v>
      </c>
      <c r="X335" s="105">
        <f t="shared" si="98"/>
        <v>0</v>
      </c>
      <c r="Y335" s="105">
        <f t="shared" si="98"/>
        <v>0</v>
      </c>
      <c r="Z335" s="105">
        <f t="shared" si="98"/>
        <v>0</v>
      </c>
      <c r="AA335" s="105">
        <f t="shared" si="97"/>
        <v>0</v>
      </c>
      <c r="AB335" s="105">
        <f t="shared" si="97"/>
        <v>0</v>
      </c>
      <c r="AC335" s="105">
        <f t="shared" si="97"/>
        <v>0</v>
      </c>
      <c r="AD335" s="105">
        <f t="shared" si="97"/>
        <v>0</v>
      </c>
      <c r="AE335" s="105">
        <f t="shared" si="97"/>
        <v>0</v>
      </c>
      <c r="AF335" s="105">
        <f t="shared" si="95"/>
        <v>0</v>
      </c>
    </row>
    <row r="336" spans="1:37" outlineLevel="1" x14ac:dyDescent="0.25">
      <c r="A336" s="103" t="str">
        <f t="shared" si="91"/>
        <v>Bonney LakeRoll offRECYHAULCOMP</v>
      </c>
      <c r="B336" s="103" t="s">
        <v>718</v>
      </c>
      <c r="C336" s="103" t="s">
        <v>719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30">
        <f t="shared" si="92"/>
        <v>0</v>
      </c>
      <c r="S336" s="175"/>
      <c r="T336" s="105">
        <f t="shared" si="93"/>
        <v>0</v>
      </c>
      <c r="U336" s="105">
        <f t="shared" si="93"/>
        <v>0</v>
      </c>
      <c r="V336" s="105">
        <f t="shared" si="98"/>
        <v>0</v>
      </c>
      <c r="W336" s="105">
        <f t="shared" si="98"/>
        <v>0</v>
      </c>
      <c r="X336" s="105">
        <f t="shared" si="98"/>
        <v>0</v>
      </c>
      <c r="Y336" s="105">
        <f t="shared" si="98"/>
        <v>0</v>
      </c>
      <c r="Z336" s="105">
        <f t="shared" si="98"/>
        <v>0</v>
      </c>
      <c r="AA336" s="105">
        <f t="shared" si="97"/>
        <v>0</v>
      </c>
      <c r="AB336" s="105">
        <f t="shared" si="97"/>
        <v>0</v>
      </c>
      <c r="AC336" s="105">
        <f t="shared" si="97"/>
        <v>0</v>
      </c>
      <c r="AD336" s="105">
        <f t="shared" si="97"/>
        <v>0</v>
      </c>
      <c r="AE336" s="105">
        <f t="shared" si="97"/>
        <v>0</v>
      </c>
      <c r="AF336" s="105">
        <f t="shared" si="95"/>
        <v>0</v>
      </c>
    </row>
    <row r="337" spans="1:32" outlineLevel="1" x14ac:dyDescent="0.25">
      <c r="A337" s="103" t="str">
        <f t="shared" si="91"/>
        <v>Bonney LakeRoll offRECYRENT12</v>
      </c>
      <c r="B337" s="103" t="s">
        <v>720</v>
      </c>
      <c r="C337" s="103" t="s">
        <v>721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30">
        <f t="shared" si="92"/>
        <v>0</v>
      </c>
      <c r="S337" s="175"/>
      <c r="T337" s="105">
        <f t="shared" si="93"/>
        <v>0</v>
      </c>
      <c r="U337" s="105">
        <f t="shared" si="93"/>
        <v>0</v>
      </c>
      <c r="V337" s="105">
        <f t="shared" si="98"/>
        <v>0</v>
      </c>
      <c r="W337" s="105">
        <f t="shared" si="98"/>
        <v>0</v>
      </c>
      <c r="X337" s="105">
        <f t="shared" si="98"/>
        <v>0</v>
      </c>
      <c r="Y337" s="105">
        <f t="shared" si="98"/>
        <v>0</v>
      </c>
      <c r="Z337" s="105">
        <f t="shared" si="98"/>
        <v>0</v>
      </c>
      <c r="AA337" s="105">
        <f t="shared" si="97"/>
        <v>0</v>
      </c>
      <c r="AB337" s="105">
        <f t="shared" si="97"/>
        <v>0</v>
      </c>
      <c r="AC337" s="105">
        <f t="shared" si="97"/>
        <v>0</v>
      </c>
      <c r="AD337" s="105">
        <f t="shared" si="97"/>
        <v>0</v>
      </c>
      <c r="AE337" s="105">
        <f t="shared" si="97"/>
        <v>0</v>
      </c>
      <c r="AF337" s="105">
        <f t="shared" si="95"/>
        <v>0</v>
      </c>
    </row>
    <row r="338" spans="1:32" outlineLevel="1" x14ac:dyDescent="0.25">
      <c r="A338" s="103" t="str">
        <f t="shared" si="91"/>
        <v>Bonney LakeRoll offRECYRENT15</v>
      </c>
      <c r="B338" s="103" t="s">
        <v>722</v>
      </c>
      <c r="C338" s="103" t="s">
        <v>723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30">
        <f t="shared" si="92"/>
        <v>0</v>
      </c>
      <c r="S338" s="175"/>
      <c r="T338" s="105">
        <f t="shared" si="93"/>
        <v>0</v>
      </c>
      <c r="U338" s="105">
        <f t="shared" si="93"/>
        <v>0</v>
      </c>
      <c r="V338" s="105">
        <f t="shared" si="98"/>
        <v>0</v>
      </c>
      <c r="W338" s="105">
        <f t="shared" si="98"/>
        <v>0</v>
      </c>
      <c r="X338" s="105">
        <f t="shared" si="98"/>
        <v>0</v>
      </c>
      <c r="Y338" s="105">
        <f t="shared" si="98"/>
        <v>0</v>
      </c>
      <c r="Z338" s="105">
        <f t="shared" si="98"/>
        <v>0</v>
      </c>
      <c r="AA338" s="105">
        <f t="shared" si="97"/>
        <v>0</v>
      </c>
      <c r="AB338" s="105">
        <f t="shared" si="97"/>
        <v>0</v>
      </c>
      <c r="AC338" s="105">
        <f t="shared" si="97"/>
        <v>0</v>
      </c>
      <c r="AD338" s="105">
        <f t="shared" si="97"/>
        <v>0</v>
      </c>
      <c r="AE338" s="105">
        <f t="shared" si="97"/>
        <v>0</v>
      </c>
      <c r="AF338" s="105">
        <f t="shared" si="95"/>
        <v>0</v>
      </c>
    </row>
    <row r="339" spans="1:32" outlineLevel="1" x14ac:dyDescent="0.25">
      <c r="A339" s="103" t="str">
        <f t="shared" si="91"/>
        <v>Bonney LakeRoll offRECYRENT20</v>
      </c>
      <c r="B339" s="103" t="s">
        <v>724</v>
      </c>
      <c r="C339" s="103" t="s">
        <v>725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30">
        <f t="shared" si="92"/>
        <v>0</v>
      </c>
      <c r="S339" s="175"/>
      <c r="T339" s="105">
        <f t="shared" si="93"/>
        <v>0</v>
      </c>
      <c r="U339" s="105">
        <f t="shared" si="93"/>
        <v>0</v>
      </c>
      <c r="V339" s="105">
        <f t="shared" si="98"/>
        <v>0</v>
      </c>
      <c r="W339" s="105">
        <f t="shared" si="98"/>
        <v>0</v>
      </c>
      <c r="X339" s="105">
        <f t="shared" si="98"/>
        <v>0</v>
      </c>
      <c r="Y339" s="105">
        <f t="shared" si="98"/>
        <v>0</v>
      </c>
      <c r="Z339" s="105">
        <f t="shared" si="98"/>
        <v>0</v>
      </c>
      <c r="AA339" s="105">
        <f t="shared" si="97"/>
        <v>0</v>
      </c>
      <c r="AB339" s="105">
        <f t="shared" si="97"/>
        <v>0</v>
      </c>
      <c r="AC339" s="105">
        <f t="shared" si="97"/>
        <v>0</v>
      </c>
      <c r="AD339" s="105">
        <f t="shared" si="97"/>
        <v>0</v>
      </c>
      <c r="AE339" s="105">
        <f t="shared" si="97"/>
        <v>0</v>
      </c>
      <c r="AF339" s="105">
        <f t="shared" si="95"/>
        <v>0</v>
      </c>
    </row>
    <row r="340" spans="1:32" outlineLevel="1" x14ac:dyDescent="0.25">
      <c r="A340" s="103" t="str">
        <f t="shared" si="91"/>
        <v>Bonney LakeRoll offRECYRENT25</v>
      </c>
      <c r="B340" s="103" t="s">
        <v>726</v>
      </c>
      <c r="C340" s="103" t="s">
        <v>727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30">
        <f t="shared" si="92"/>
        <v>0</v>
      </c>
      <c r="S340" s="175"/>
      <c r="T340" s="105">
        <f t="shared" si="93"/>
        <v>0</v>
      </c>
      <c r="U340" s="105">
        <f t="shared" si="93"/>
        <v>0</v>
      </c>
      <c r="V340" s="105">
        <f t="shared" si="98"/>
        <v>0</v>
      </c>
      <c r="W340" s="105">
        <f t="shared" si="98"/>
        <v>0</v>
      </c>
      <c r="X340" s="105">
        <f t="shared" si="98"/>
        <v>0</v>
      </c>
      <c r="Y340" s="105">
        <f t="shared" si="98"/>
        <v>0</v>
      </c>
      <c r="Z340" s="105">
        <f t="shared" si="98"/>
        <v>0</v>
      </c>
      <c r="AA340" s="105">
        <f t="shared" si="97"/>
        <v>0</v>
      </c>
      <c r="AB340" s="105">
        <f t="shared" si="97"/>
        <v>0</v>
      </c>
      <c r="AC340" s="105">
        <f t="shared" si="97"/>
        <v>0</v>
      </c>
      <c r="AD340" s="105">
        <f t="shared" si="97"/>
        <v>0</v>
      </c>
      <c r="AE340" s="105">
        <f t="shared" si="97"/>
        <v>0</v>
      </c>
      <c r="AF340" s="105">
        <f t="shared" si="95"/>
        <v>0</v>
      </c>
    </row>
    <row r="341" spans="1:32" outlineLevel="1" x14ac:dyDescent="0.25">
      <c r="A341" s="103" t="str">
        <f t="shared" si="91"/>
        <v>Bonney LakeRoll offRECYRENT30</v>
      </c>
      <c r="B341" s="103" t="s">
        <v>728</v>
      </c>
      <c r="C341" s="103" t="s">
        <v>729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30">
        <f t="shared" si="92"/>
        <v>0</v>
      </c>
      <c r="S341" s="175"/>
      <c r="T341" s="105">
        <f t="shared" si="93"/>
        <v>0</v>
      </c>
      <c r="U341" s="105">
        <f t="shared" si="93"/>
        <v>0</v>
      </c>
      <c r="V341" s="105">
        <f t="shared" si="98"/>
        <v>0</v>
      </c>
      <c r="W341" s="105">
        <f t="shared" si="98"/>
        <v>0</v>
      </c>
      <c r="X341" s="105">
        <f t="shared" si="98"/>
        <v>0</v>
      </c>
      <c r="Y341" s="105">
        <f t="shared" si="98"/>
        <v>0</v>
      </c>
      <c r="Z341" s="105">
        <f t="shared" si="98"/>
        <v>0</v>
      </c>
      <c r="AA341" s="105">
        <f t="shared" si="97"/>
        <v>0</v>
      </c>
      <c r="AB341" s="105">
        <f t="shared" si="97"/>
        <v>0</v>
      </c>
      <c r="AC341" s="105">
        <f t="shared" si="97"/>
        <v>0</v>
      </c>
      <c r="AD341" s="105">
        <f t="shared" si="97"/>
        <v>0</v>
      </c>
      <c r="AE341" s="105">
        <f t="shared" si="97"/>
        <v>0</v>
      </c>
      <c r="AF341" s="105">
        <f t="shared" si="95"/>
        <v>0</v>
      </c>
    </row>
    <row r="342" spans="1:32" outlineLevel="1" x14ac:dyDescent="0.25">
      <c r="A342" s="103" t="str">
        <f t="shared" si="91"/>
        <v>Bonney LakeRoll offRECYRENT40</v>
      </c>
      <c r="B342" s="103" t="s">
        <v>730</v>
      </c>
      <c r="C342" s="103" t="s">
        <v>731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30">
        <f t="shared" si="92"/>
        <v>0</v>
      </c>
      <c r="S342" s="175"/>
      <c r="T342" s="105">
        <f t="shared" si="93"/>
        <v>0</v>
      </c>
      <c r="U342" s="105">
        <f t="shared" si="93"/>
        <v>0</v>
      </c>
      <c r="V342" s="105">
        <f t="shared" si="98"/>
        <v>0</v>
      </c>
      <c r="W342" s="105">
        <f t="shared" si="98"/>
        <v>0</v>
      </c>
      <c r="X342" s="105">
        <f t="shared" si="98"/>
        <v>0</v>
      </c>
      <c r="Y342" s="105">
        <f t="shared" si="98"/>
        <v>0</v>
      </c>
      <c r="Z342" s="105">
        <f t="shared" si="98"/>
        <v>0</v>
      </c>
      <c r="AA342" s="105">
        <f t="shared" si="97"/>
        <v>0</v>
      </c>
      <c r="AB342" s="105">
        <f t="shared" si="97"/>
        <v>0</v>
      </c>
      <c r="AC342" s="105">
        <f t="shared" si="97"/>
        <v>0</v>
      </c>
      <c r="AD342" s="105">
        <f t="shared" si="97"/>
        <v>0</v>
      </c>
      <c r="AE342" s="105">
        <f t="shared" si="97"/>
        <v>0</v>
      </c>
      <c r="AF342" s="105">
        <f t="shared" si="95"/>
        <v>0</v>
      </c>
    </row>
    <row r="343" spans="1:32" outlineLevel="1" x14ac:dyDescent="0.25">
      <c r="A343" s="103" t="str">
        <f t="shared" si="91"/>
        <v>Bonney LakeRoll offRECYRENT50</v>
      </c>
      <c r="B343" s="103" t="s">
        <v>732</v>
      </c>
      <c r="C343" s="103" t="s">
        <v>733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30">
        <f t="shared" si="92"/>
        <v>0</v>
      </c>
      <c r="S343" s="175"/>
      <c r="T343" s="105">
        <f t="shared" si="93"/>
        <v>0</v>
      </c>
      <c r="U343" s="105">
        <f t="shared" si="93"/>
        <v>0</v>
      </c>
      <c r="V343" s="105">
        <f t="shared" si="98"/>
        <v>0</v>
      </c>
      <c r="W343" s="105">
        <f t="shared" si="98"/>
        <v>0</v>
      </c>
      <c r="X343" s="105">
        <f t="shared" si="98"/>
        <v>0</v>
      </c>
      <c r="Y343" s="105">
        <f t="shared" si="98"/>
        <v>0</v>
      </c>
      <c r="Z343" s="105">
        <f t="shared" si="98"/>
        <v>0</v>
      </c>
      <c r="AA343" s="105">
        <f t="shared" si="97"/>
        <v>0</v>
      </c>
      <c r="AB343" s="105">
        <f t="shared" si="97"/>
        <v>0</v>
      </c>
      <c r="AC343" s="105">
        <f t="shared" si="97"/>
        <v>0</v>
      </c>
      <c r="AD343" s="105">
        <f t="shared" si="97"/>
        <v>0</v>
      </c>
      <c r="AE343" s="105">
        <f t="shared" si="97"/>
        <v>0</v>
      </c>
      <c r="AF343" s="105">
        <f t="shared" si="95"/>
        <v>0</v>
      </c>
    </row>
    <row r="344" spans="1:32" outlineLevel="1" x14ac:dyDescent="0.25">
      <c r="A344" s="103" t="str">
        <f t="shared" si="91"/>
        <v>Bonney LakeRoll offRECYWPROC100</v>
      </c>
      <c r="B344" s="103" t="s">
        <v>734</v>
      </c>
      <c r="C344" s="103" t="s">
        <v>735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30">
        <f t="shared" si="92"/>
        <v>0</v>
      </c>
      <c r="S344" s="175"/>
      <c r="T344" s="105">
        <f t="shared" si="93"/>
        <v>0</v>
      </c>
      <c r="U344" s="105">
        <f t="shared" si="93"/>
        <v>0</v>
      </c>
      <c r="V344" s="105">
        <f t="shared" si="98"/>
        <v>0</v>
      </c>
      <c r="W344" s="105">
        <f t="shared" si="98"/>
        <v>0</v>
      </c>
      <c r="X344" s="105">
        <f t="shared" si="98"/>
        <v>0</v>
      </c>
      <c r="Y344" s="105">
        <f t="shared" si="98"/>
        <v>0</v>
      </c>
      <c r="Z344" s="105">
        <f t="shared" si="98"/>
        <v>0</v>
      </c>
      <c r="AA344" s="105">
        <f t="shared" si="97"/>
        <v>0</v>
      </c>
      <c r="AB344" s="105">
        <f t="shared" si="97"/>
        <v>0</v>
      </c>
      <c r="AC344" s="105">
        <f t="shared" si="97"/>
        <v>0</v>
      </c>
      <c r="AD344" s="105">
        <f t="shared" si="97"/>
        <v>0</v>
      </c>
      <c r="AE344" s="105">
        <f t="shared" si="97"/>
        <v>0</v>
      </c>
      <c r="AF344" s="105">
        <f t="shared" si="95"/>
        <v>0</v>
      </c>
    </row>
    <row r="345" spans="1:32" outlineLevel="1" x14ac:dyDescent="0.25">
      <c r="A345" s="103" t="str">
        <f t="shared" si="91"/>
        <v>Bonney LakeRoll offRECYWPROC20</v>
      </c>
      <c r="B345" s="103" t="s">
        <v>736</v>
      </c>
      <c r="C345" s="103" t="s">
        <v>737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30">
        <f t="shared" si="92"/>
        <v>0</v>
      </c>
      <c r="S345" s="175"/>
      <c r="T345" s="105">
        <f t="shared" si="93"/>
        <v>0</v>
      </c>
      <c r="U345" s="105">
        <f t="shared" si="93"/>
        <v>0</v>
      </c>
      <c r="V345" s="105">
        <f t="shared" si="98"/>
        <v>0</v>
      </c>
      <c r="W345" s="105">
        <f t="shared" si="98"/>
        <v>0</v>
      </c>
      <c r="X345" s="105">
        <f t="shared" si="98"/>
        <v>0</v>
      </c>
      <c r="Y345" s="105">
        <f t="shared" si="98"/>
        <v>0</v>
      </c>
      <c r="Z345" s="105">
        <f t="shared" si="98"/>
        <v>0</v>
      </c>
      <c r="AA345" s="105">
        <f t="shared" si="97"/>
        <v>0</v>
      </c>
      <c r="AB345" s="105">
        <f t="shared" si="97"/>
        <v>0</v>
      </c>
      <c r="AC345" s="105">
        <f t="shared" si="97"/>
        <v>0</v>
      </c>
      <c r="AD345" s="105">
        <f t="shared" si="97"/>
        <v>0</v>
      </c>
      <c r="AE345" s="105">
        <f t="shared" si="97"/>
        <v>0</v>
      </c>
      <c r="AF345" s="105">
        <f t="shared" si="95"/>
        <v>0</v>
      </c>
    </row>
    <row r="346" spans="1:32" outlineLevel="1" x14ac:dyDescent="0.25">
      <c r="A346" s="103" t="str">
        <f t="shared" si="91"/>
        <v>Bonney LakeRoll offRECYWPROC25</v>
      </c>
      <c r="B346" s="103" t="s">
        <v>738</v>
      </c>
      <c r="C346" s="103" t="s">
        <v>739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30">
        <f t="shared" si="92"/>
        <v>0</v>
      </c>
      <c r="S346" s="175"/>
      <c r="T346" s="105">
        <f t="shared" si="93"/>
        <v>0</v>
      </c>
      <c r="U346" s="105">
        <f t="shared" si="93"/>
        <v>0</v>
      </c>
      <c r="V346" s="105">
        <f t="shared" si="98"/>
        <v>0</v>
      </c>
      <c r="W346" s="105">
        <f t="shared" si="98"/>
        <v>0</v>
      </c>
      <c r="X346" s="105">
        <f t="shared" si="98"/>
        <v>0</v>
      </c>
      <c r="Y346" s="105">
        <f t="shared" si="98"/>
        <v>0</v>
      </c>
      <c r="Z346" s="105">
        <f t="shared" si="98"/>
        <v>0</v>
      </c>
      <c r="AA346" s="105">
        <f t="shared" si="97"/>
        <v>0</v>
      </c>
      <c r="AB346" s="105">
        <f t="shared" si="97"/>
        <v>0</v>
      </c>
      <c r="AC346" s="105">
        <f t="shared" si="97"/>
        <v>0</v>
      </c>
      <c r="AD346" s="105">
        <f t="shared" si="97"/>
        <v>0</v>
      </c>
      <c r="AE346" s="105">
        <f t="shared" si="97"/>
        <v>0</v>
      </c>
      <c r="AF346" s="105">
        <f t="shared" si="95"/>
        <v>0</v>
      </c>
    </row>
    <row r="347" spans="1:32" outlineLevel="1" x14ac:dyDescent="0.25">
      <c r="A347" s="103" t="str">
        <f t="shared" si="91"/>
        <v>Bonney LakeRoll offRECYWPROC30</v>
      </c>
      <c r="B347" s="103" t="s">
        <v>740</v>
      </c>
      <c r="C347" s="103" t="s">
        <v>741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30">
        <f t="shared" si="92"/>
        <v>0</v>
      </c>
      <c r="S347" s="175"/>
      <c r="T347" s="105">
        <f t="shared" si="93"/>
        <v>0</v>
      </c>
      <c r="U347" s="105">
        <f t="shared" si="93"/>
        <v>0</v>
      </c>
      <c r="V347" s="105">
        <f t="shared" si="98"/>
        <v>0</v>
      </c>
      <c r="W347" s="105">
        <f t="shared" si="98"/>
        <v>0</v>
      </c>
      <c r="X347" s="105">
        <f t="shared" si="98"/>
        <v>0</v>
      </c>
      <c r="Y347" s="105">
        <f t="shared" si="98"/>
        <v>0</v>
      </c>
      <c r="Z347" s="105">
        <f t="shared" si="98"/>
        <v>0</v>
      </c>
      <c r="AA347" s="105">
        <f t="shared" si="97"/>
        <v>0</v>
      </c>
      <c r="AB347" s="105">
        <f t="shared" si="97"/>
        <v>0</v>
      </c>
      <c r="AC347" s="105">
        <f t="shared" si="97"/>
        <v>0</v>
      </c>
      <c r="AD347" s="105">
        <f t="shared" si="97"/>
        <v>0</v>
      </c>
      <c r="AE347" s="105">
        <f t="shared" si="97"/>
        <v>0</v>
      </c>
      <c r="AF347" s="105">
        <f t="shared" si="95"/>
        <v>0</v>
      </c>
    </row>
    <row r="348" spans="1:32" outlineLevel="1" x14ac:dyDescent="0.25">
      <c r="A348" s="103" t="str">
        <f t="shared" si="91"/>
        <v>Bonney LakeRoll offRECYWPROC40</v>
      </c>
      <c r="B348" s="103" t="s">
        <v>742</v>
      </c>
      <c r="C348" s="103" t="s">
        <v>743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30">
        <f t="shared" si="92"/>
        <v>0</v>
      </c>
      <c r="S348" s="175"/>
      <c r="T348" s="105">
        <f t="shared" si="93"/>
        <v>0</v>
      </c>
      <c r="U348" s="105">
        <f t="shared" si="93"/>
        <v>0</v>
      </c>
      <c r="V348" s="105">
        <f t="shared" si="98"/>
        <v>0</v>
      </c>
      <c r="W348" s="105">
        <f t="shared" si="98"/>
        <v>0</v>
      </c>
      <c r="X348" s="105">
        <f t="shared" si="98"/>
        <v>0</v>
      </c>
      <c r="Y348" s="105">
        <f t="shared" si="98"/>
        <v>0</v>
      </c>
      <c r="Z348" s="105">
        <f t="shared" si="98"/>
        <v>0</v>
      </c>
      <c r="AA348" s="105">
        <f t="shared" si="97"/>
        <v>0</v>
      </c>
      <c r="AB348" s="105">
        <f t="shared" si="97"/>
        <v>0</v>
      </c>
      <c r="AC348" s="105">
        <f t="shared" si="97"/>
        <v>0</v>
      </c>
      <c r="AD348" s="105">
        <f t="shared" si="97"/>
        <v>0</v>
      </c>
      <c r="AE348" s="105">
        <f t="shared" si="97"/>
        <v>0</v>
      </c>
      <c r="AF348" s="105">
        <f t="shared" si="95"/>
        <v>0</v>
      </c>
    </row>
    <row r="349" spans="1:32" outlineLevel="1" x14ac:dyDescent="0.25">
      <c r="A349" s="103" t="str">
        <f t="shared" si="91"/>
        <v>Bonney LakeRoll offRECYWPROC50</v>
      </c>
      <c r="B349" s="103" t="s">
        <v>744</v>
      </c>
      <c r="C349" s="103" t="s">
        <v>745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30">
        <f t="shared" si="92"/>
        <v>0</v>
      </c>
      <c r="S349" s="175"/>
      <c r="T349" s="105">
        <f t="shared" si="93"/>
        <v>0</v>
      </c>
      <c r="U349" s="105">
        <f t="shared" si="93"/>
        <v>0</v>
      </c>
      <c r="V349" s="105">
        <f t="shared" si="98"/>
        <v>0</v>
      </c>
      <c r="W349" s="105">
        <f t="shared" si="98"/>
        <v>0</v>
      </c>
      <c r="X349" s="105">
        <f t="shared" si="98"/>
        <v>0</v>
      </c>
      <c r="Y349" s="105">
        <f t="shared" si="98"/>
        <v>0</v>
      </c>
      <c r="Z349" s="105">
        <f t="shared" si="98"/>
        <v>0</v>
      </c>
      <c r="AA349" s="105">
        <f t="shared" si="97"/>
        <v>0</v>
      </c>
      <c r="AB349" s="105">
        <f t="shared" si="97"/>
        <v>0</v>
      </c>
      <c r="AC349" s="105">
        <f t="shared" si="97"/>
        <v>0</v>
      </c>
      <c r="AD349" s="105">
        <f t="shared" si="97"/>
        <v>0</v>
      </c>
      <c r="AE349" s="105">
        <f t="shared" si="97"/>
        <v>0</v>
      </c>
      <c r="AF349" s="105">
        <f t="shared" si="95"/>
        <v>0</v>
      </c>
    </row>
    <row r="350" spans="1:32" outlineLevel="1" x14ac:dyDescent="0.25">
      <c r="A350" s="103" t="str">
        <f t="shared" si="91"/>
        <v>Bonney LakeRoll offRECYWPROCSD</v>
      </c>
      <c r="B350" s="103" t="s">
        <v>746</v>
      </c>
      <c r="C350" s="103" t="s">
        <v>747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30">
        <f t="shared" si="92"/>
        <v>0</v>
      </c>
      <c r="S350" s="175"/>
      <c r="T350" s="105">
        <f t="shared" si="93"/>
        <v>0</v>
      </c>
      <c r="U350" s="105">
        <f t="shared" si="93"/>
        <v>0</v>
      </c>
      <c r="V350" s="105">
        <f t="shared" si="98"/>
        <v>0</v>
      </c>
      <c r="W350" s="105">
        <f t="shared" si="98"/>
        <v>0</v>
      </c>
      <c r="X350" s="105">
        <f t="shared" si="98"/>
        <v>0</v>
      </c>
      <c r="Y350" s="105">
        <f t="shared" si="98"/>
        <v>0</v>
      </c>
      <c r="Z350" s="105">
        <f t="shared" si="98"/>
        <v>0</v>
      </c>
      <c r="AA350" s="105">
        <f t="shared" si="97"/>
        <v>0</v>
      </c>
      <c r="AB350" s="105">
        <f t="shared" si="97"/>
        <v>0</v>
      </c>
      <c r="AC350" s="105">
        <f t="shared" si="97"/>
        <v>0</v>
      </c>
      <c r="AD350" s="105">
        <f t="shared" si="97"/>
        <v>0</v>
      </c>
      <c r="AE350" s="105">
        <f t="shared" si="97"/>
        <v>0</v>
      </c>
      <c r="AF350" s="105">
        <f t="shared" si="95"/>
        <v>0</v>
      </c>
    </row>
    <row r="351" spans="1:32" outlineLevel="1" x14ac:dyDescent="0.25">
      <c r="A351" s="103" t="str">
        <f t="shared" si="91"/>
        <v>Bonney LakeRoll offRORHAULHR12</v>
      </c>
      <c r="B351" s="103" t="s">
        <v>748</v>
      </c>
      <c r="C351" s="103" t="s">
        <v>749</v>
      </c>
      <c r="D351" s="127">
        <v>0</v>
      </c>
      <c r="E351" s="127">
        <v>0</v>
      </c>
      <c r="F351" s="129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30">
        <f t="shared" si="92"/>
        <v>0</v>
      </c>
      <c r="S351" s="175"/>
      <c r="T351" s="105">
        <f t="shared" si="93"/>
        <v>0</v>
      </c>
      <c r="U351" s="105">
        <f t="shared" si="93"/>
        <v>0</v>
      </c>
      <c r="V351" s="105">
        <f t="shared" si="98"/>
        <v>0</v>
      </c>
      <c r="W351" s="105">
        <f t="shared" si="98"/>
        <v>0</v>
      </c>
      <c r="X351" s="105">
        <f t="shared" si="98"/>
        <v>0</v>
      </c>
      <c r="Y351" s="105">
        <f t="shared" si="98"/>
        <v>0</v>
      </c>
      <c r="Z351" s="105">
        <f t="shared" si="98"/>
        <v>0</v>
      </c>
      <c r="AA351" s="105">
        <f t="shared" si="97"/>
        <v>0</v>
      </c>
      <c r="AB351" s="105">
        <f t="shared" si="97"/>
        <v>0</v>
      </c>
      <c r="AC351" s="105">
        <f t="shared" si="97"/>
        <v>0</v>
      </c>
      <c r="AD351" s="105">
        <f t="shared" si="97"/>
        <v>0</v>
      </c>
      <c r="AE351" s="105">
        <f t="shared" si="97"/>
        <v>0</v>
      </c>
      <c r="AF351" s="105">
        <f t="shared" si="95"/>
        <v>0</v>
      </c>
    </row>
    <row r="352" spans="1:32" outlineLevel="1" x14ac:dyDescent="0.25">
      <c r="A352" s="103" t="str">
        <f t="shared" si="91"/>
        <v>Bonney LakeRoll offRORHAULHR15</v>
      </c>
      <c r="B352" s="103" t="s">
        <v>750</v>
      </c>
      <c r="C352" s="103" t="s">
        <v>751</v>
      </c>
      <c r="D352" s="127">
        <v>0</v>
      </c>
      <c r="E352" s="127">
        <v>0</v>
      </c>
      <c r="F352" s="129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30">
        <f t="shared" si="92"/>
        <v>0</v>
      </c>
      <c r="S352" s="175"/>
      <c r="T352" s="105">
        <f t="shared" si="93"/>
        <v>0</v>
      </c>
      <c r="U352" s="105">
        <f t="shared" si="93"/>
        <v>0</v>
      </c>
      <c r="V352" s="105">
        <f t="shared" si="98"/>
        <v>0</v>
      </c>
      <c r="W352" s="105">
        <f t="shared" si="98"/>
        <v>0</v>
      </c>
      <c r="X352" s="105">
        <f t="shared" si="98"/>
        <v>0</v>
      </c>
      <c r="Y352" s="105">
        <f t="shared" si="98"/>
        <v>0</v>
      </c>
      <c r="Z352" s="105">
        <f t="shared" si="98"/>
        <v>0</v>
      </c>
      <c r="AA352" s="105">
        <f t="shared" si="97"/>
        <v>0</v>
      </c>
      <c r="AB352" s="105">
        <f t="shared" si="97"/>
        <v>0</v>
      </c>
      <c r="AC352" s="105">
        <f t="shared" si="97"/>
        <v>0</v>
      </c>
      <c r="AD352" s="105">
        <f t="shared" si="97"/>
        <v>0</v>
      </c>
      <c r="AE352" s="105">
        <f t="shared" si="97"/>
        <v>0</v>
      </c>
      <c r="AF352" s="105">
        <f t="shared" si="95"/>
        <v>0</v>
      </c>
    </row>
    <row r="353" spans="1:32" outlineLevel="1" x14ac:dyDescent="0.25">
      <c r="A353" s="103" t="str">
        <f t="shared" si="91"/>
        <v>Bonney LakeRoll offRORHAULHR20</v>
      </c>
      <c r="B353" s="103" t="s">
        <v>752</v>
      </c>
      <c r="C353" s="103" t="s">
        <v>753</v>
      </c>
      <c r="D353" s="127">
        <v>0</v>
      </c>
      <c r="E353" s="127">
        <v>0</v>
      </c>
      <c r="F353" s="129">
        <v>0</v>
      </c>
      <c r="G353" s="129">
        <v>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30">
        <f t="shared" si="92"/>
        <v>0</v>
      </c>
      <c r="S353" s="175"/>
      <c r="T353" s="105">
        <f t="shared" si="93"/>
        <v>0</v>
      </c>
      <c r="U353" s="105">
        <f t="shared" si="93"/>
        <v>0</v>
      </c>
      <c r="V353" s="105">
        <f t="shared" si="98"/>
        <v>0</v>
      </c>
      <c r="W353" s="105">
        <f t="shared" si="98"/>
        <v>0</v>
      </c>
      <c r="X353" s="105">
        <f t="shared" si="98"/>
        <v>0</v>
      </c>
      <c r="Y353" s="105">
        <f t="shared" si="98"/>
        <v>0</v>
      </c>
      <c r="Z353" s="105">
        <f t="shared" si="98"/>
        <v>0</v>
      </c>
      <c r="AA353" s="105">
        <f t="shared" si="97"/>
        <v>0</v>
      </c>
      <c r="AB353" s="105">
        <f t="shared" si="97"/>
        <v>0</v>
      </c>
      <c r="AC353" s="105">
        <f t="shared" si="97"/>
        <v>0</v>
      </c>
      <c r="AD353" s="105">
        <f t="shared" si="97"/>
        <v>0</v>
      </c>
      <c r="AE353" s="105">
        <f t="shared" si="97"/>
        <v>0</v>
      </c>
      <c r="AF353" s="105">
        <f t="shared" si="95"/>
        <v>0</v>
      </c>
    </row>
    <row r="354" spans="1:32" outlineLevel="1" x14ac:dyDescent="0.25">
      <c r="A354" s="103" t="str">
        <f t="shared" si="91"/>
        <v>Bonney LakeRoll offRORHAULHR25</v>
      </c>
      <c r="B354" s="103" t="s">
        <v>754</v>
      </c>
      <c r="C354" s="103" t="s">
        <v>755</v>
      </c>
      <c r="D354" s="127">
        <v>0</v>
      </c>
      <c r="E354" s="127">
        <v>0</v>
      </c>
      <c r="F354" s="129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30">
        <f t="shared" si="92"/>
        <v>0</v>
      </c>
      <c r="S354" s="175"/>
      <c r="T354" s="105">
        <f t="shared" si="93"/>
        <v>0</v>
      </c>
      <c r="U354" s="105">
        <f t="shared" si="93"/>
        <v>0</v>
      </c>
      <c r="V354" s="105">
        <f t="shared" si="98"/>
        <v>0</v>
      </c>
      <c r="W354" s="105">
        <f t="shared" si="98"/>
        <v>0</v>
      </c>
      <c r="X354" s="105">
        <f t="shared" si="98"/>
        <v>0</v>
      </c>
      <c r="Y354" s="105">
        <f t="shared" si="98"/>
        <v>0</v>
      </c>
      <c r="Z354" s="105">
        <f t="shared" si="98"/>
        <v>0</v>
      </c>
      <c r="AA354" s="105">
        <f t="shared" si="97"/>
        <v>0</v>
      </c>
      <c r="AB354" s="105">
        <f t="shared" si="97"/>
        <v>0</v>
      </c>
      <c r="AC354" s="105">
        <f t="shared" si="97"/>
        <v>0</v>
      </c>
      <c r="AD354" s="105">
        <f t="shared" si="97"/>
        <v>0</v>
      </c>
      <c r="AE354" s="105">
        <f t="shared" si="97"/>
        <v>0</v>
      </c>
      <c r="AF354" s="105">
        <f t="shared" si="95"/>
        <v>0</v>
      </c>
    </row>
    <row r="355" spans="1:32" outlineLevel="1" x14ac:dyDescent="0.25">
      <c r="A355" s="103" t="str">
        <f t="shared" si="91"/>
        <v>Bonney LakeRoll offRORHAULHR30</v>
      </c>
      <c r="B355" s="103" t="s">
        <v>756</v>
      </c>
      <c r="C355" s="103" t="s">
        <v>757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30">
        <f t="shared" si="92"/>
        <v>0</v>
      </c>
      <c r="S355" s="175"/>
      <c r="T355" s="105">
        <f t="shared" si="93"/>
        <v>0</v>
      </c>
      <c r="U355" s="105">
        <f t="shared" si="93"/>
        <v>0</v>
      </c>
      <c r="V355" s="105">
        <f t="shared" si="98"/>
        <v>0</v>
      </c>
      <c r="W355" s="105">
        <f t="shared" si="98"/>
        <v>0</v>
      </c>
      <c r="X355" s="105">
        <f t="shared" si="98"/>
        <v>0</v>
      </c>
      <c r="Y355" s="105">
        <f t="shared" si="98"/>
        <v>0</v>
      </c>
      <c r="Z355" s="105">
        <f t="shared" si="98"/>
        <v>0</v>
      </c>
      <c r="AA355" s="105">
        <f t="shared" si="97"/>
        <v>0</v>
      </c>
      <c r="AB355" s="105">
        <f t="shared" si="97"/>
        <v>0</v>
      </c>
      <c r="AC355" s="105">
        <f t="shared" si="97"/>
        <v>0</v>
      </c>
      <c r="AD355" s="105">
        <f t="shared" si="97"/>
        <v>0</v>
      </c>
      <c r="AE355" s="105">
        <f t="shared" si="97"/>
        <v>0</v>
      </c>
      <c r="AF355" s="105">
        <f t="shared" si="95"/>
        <v>0</v>
      </c>
    </row>
    <row r="356" spans="1:32" outlineLevel="1" x14ac:dyDescent="0.25">
      <c r="A356" s="103" t="str">
        <f t="shared" si="91"/>
        <v>Bonney LakeRoll offRORHAULHR40</v>
      </c>
      <c r="B356" s="103" t="s">
        <v>758</v>
      </c>
      <c r="C356" s="103" t="s">
        <v>759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30">
        <f t="shared" si="92"/>
        <v>0</v>
      </c>
      <c r="S356" s="175"/>
      <c r="T356" s="105">
        <f t="shared" si="93"/>
        <v>0</v>
      </c>
      <c r="U356" s="105">
        <f t="shared" si="93"/>
        <v>0</v>
      </c>
      <c r="V356" s="105">
        <f t="shared" si="98"/>
        <v>0</v>
      </c>
      <c r="W356" s="105">
        <f t="shared" si="98"/>
        <v>0</v>
      </c>
      <c r="X356" s="105">
        <f t="shared" si="98"/>
        <v>0</v>
      </c>
      <c r="Y356" s="105">
        <f t="shared" si="98"/>
        <v>0</v>
      </c>
      <c r="Z356" s="105">
        <f t="shared" si="98"/>
        <v>0</v>
      </c>
      <c r="AA356" s="105">
        <f t="shared" si="97"/>
        <v>0</v>
      </c>
      <c r="AB356" s="105">
        <f t="shared" si="97"/>
        <v>0</v>
      </c>
      <c r="AC356" s="105">
        <f t="shared" si="97"/>
        <v>0</v>
      </c>
      <c r="AD356" s="105">
        <f t="shared" si="97"/>
        <v>0</v>
      </c>
      <c r="AE356" s="105">
        <f t="shared" si="97"/>
        <v>0</v>
      </c>
      <c r="AF356" s="105">
        <f t="shared" si="95"/>
        <v>0</v>
      </c>
    </row>
    <row r="357" spans="1:32" outlineLevel="1" x14ac:dyDescent="0.25">
      <c r="A357" s="103" t="str">
        <f t="shared" si="91"/>
        <v>Bonney LakeRoll offRORHAULHR50</v>
      </c>
      <c r="B357" s="103" t="s">
        <v>760</v>
      </c>
      <c r="C357" s="103" t="s">
        <v>761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30">
        <f t="shared" si="92"/>
        <v>0</v>
      </c>
      <c r="S357" s="175"/>
      <c r="T357" s="105">
        <f t="shared" si="93"/>
        <v>0</v>
      </c>
      <c r="U357" s="105">
        <f t="shared" si="93"/>
        <v>0</v>
      </c>
      <c r="V357" s="105">
        <f t="shared" si="98"/>
        <v>0</v>
      </c>
      <c r="W357" s="105">
        <f t="shared" si="98"/>
        <v>0</v>
      </c>
      <c r="X357" s="105">
        <f t="shared" si="98"/>
        <v>0</v>
      </c>
      <c r="Y357" s="105">
        <f t="shared" si="98"/>
        <v>0</v>
      </c>
      <c r="Z357" s="105">
        <f t="shared" si="98"/>
        <v>0</v>
      </c>
      <c r="AA357" s="105">
        <f t="shared" si="97"/>
        <v>0</v>
      </c>
      <c r="AB357" s="105">
        <f t="shared" si="97"/>
        <v>0</v>
      </c>
      <c r="AC357" s="105">
        <f t="shared" si="97"/>
        <v>0</v>
      </c>
      <c r="AD357" s="105">
        <f t="shared" si="97"/>
        <v>0</v>
      </c>
      <c r="AE357" s="105">
        <f t="shared" si="97"/>
        <v>0</v>
      </c>
      <c r="AF357" s="105">
        <f t="shared" si="95"/>
        <v>0</v>
      </c>
    </row>
    <row r="358" spans="1:32" outlineLevel="1" x14ac:dyDescent="0.25">
      <c r="A358" s="103" t="str">
        <f t="shared" si="91"/>
        <v>Bonney LakeRoll offRORHAULHRTL</v>
      </c>
      <c r="B358" s="103" t="s">
        <v>762</v>
      </c>
      <c r="C358" s="103" t="s">
        <v>763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30">
        <f t="shared" si="92"/>
        <v>0</v>
      </c>
      <c r="S358" s="175"/>
      <c r="T358" s="105">
        <f t="shared" si="93"/>
        <v>0</v>
      </c>
      <c r="U358" s="105">
        <f t="shared" si="93"/>
        <v>0</v>
      </c>
      <c r="V358" s="105">
        <f t="shared" si="98"/>
        <v>0</v>
      </c>
      <c r="W358" s="105">
        <f t="shared" si="98"/>
        <v>0</v>
      </c>
      <c r="X358" s="105">
        <f t="shared" si="98"/>
        <v>0</v>
      </c>
      <c r="Y358" s="105">
        <f t="shared" si="98"/>
        <v>0</v>
      </c>
      <c r="Z358" s="105">
        <f t="shared" si="98"/>
        <v>0</v>
      </c>
      <c r="AA358" s="105">
        <f t="shared" si="97"/>
        <v>0</v>
      </c>
      <c r="AB358" s="105">
        <f t="shared" si="97"/>
        <v>0</v>
      </c>
      <c r="AC358" s="105">
        <f t="shared" si="97"/>
        <v>0</v>
      </c>
      <c r="AD358" s="105">
        <f t="shared" si="97"/>
        <v>0</v>
      </c>
      <c r="AE358" s="105">
        <f t="shared" si="97"/>
        <v>0</v>
      </c>
      <c r="AF358" s="105">
        <f t="shared" si="95"/>
        <v>0</v>
      </c>
    </row>
    <row r="359" spans="1:32" outlineLevel="1" x14ac:dyDescent="0.25">
      <c r="A359" s="103" t="str">
        <f t="shared" si="91"/>
        <v>Bonney LakeRoll offROSPC</v>
      </c>
      <c r="B359" s="103" t="s">
        <v>764</v>
      </c>
      <c r="C359" s="103" t="s">
        <v>765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30">
        <f t="shared" si="92"/>
        <v>0</v>
      </c>
      <c r="S359" s="175"/>
      <c r="T359" s="105">
        <f t="shared" si="93"/>
        <v>0</v>
      </c>
      <c r="U359" s="105">
        <f t="shared" si="93"/>
        <v>0</v>
      </c>
      <c r="V359" s="105">
        <f t="shared" si="98"/>
        <v>0</v>
      </c>
      <c r="W359" s="105">
        <f t="shared" si="98"/>
        <v>0</v>
      </c>
      <c r="X359" s="105">
        <f t="shared" si="98"/>
        <v>0</v>
      </c>
      <c r="Y359" s="105">
        <f t="shared" si="98"/>
        <v>0</v>
      </c>
      <c r="Z359" s="105">
        <f t="shared" si="98"/>
        <v>0</v>
      </c>
      <c r="AA359" s="105">
        <f t="shared" si="97"/>
        <v>0</v>
      </c>
      <c r="AB359" s="105">
        <f t="shared" si="97"/>
        <v>0</v>
      </c>
      <c r="AC359" s="105">
        <f t="shared" si="97"/>
        <v>0</v>
      </c>
      <c r="AD359" s="105">
        <f t="shared" si="97"/>
        <v>0</v>
      </c>
      <c r="AE359" s="105">
        <f t="shared" si="97"/>
        <v>0</v>
      </c>
      <c r="AF359" s="105">
        <f t="shared" si="95"/>
        <v>0</v>
      </c>
    </row>
    <row r="360" spans="1:32" outlineLevel="1" x14ac:dyDescent="0.25">
      <c r="A360" s="103" t="str">
        <f t="shared" si="91"/>
        <v>Bonney LakeRoll offROTA</v>
      </c>
      <c r="B360" s="103" t="s">
        <v>766</v>
      </c>
      <c r="C360" s="103" t="s">
        <v>767</v>
      </c>
      <c r="D360" s="127">
        <v>27.39</v>
      </c>
      <c r="E360" s="127">
        <v>30.3</v>
      </c>
      <c r="F360" s="129">
        <v>1035.3599999999999</v>
      </c>
      <c r="G360" s="129">
        <v>920.32</v>
      </c>
      <c r="H360" s="129">
        <v>815.02</v>
      </c>
      <c r="I360" s="129">
        <v>1181.7</v>
      </c>
      <c r="J360" s="129">
        <v>787.8</v>
      </c>
      <c r="K360" s="129">
        <v>757.5</v>
      </c>
      <c r="L360" s="129">
        <v>939.3</v>
      </c>
      <c r="M360" s="129">
        <v>878.7</v>
      </c>
      <c r="N360" s="129">
        <v>757.5</v>
      </c>
      <c r="O360" s="129">
        <v>1035.3599999999999</v>
      </c>
      <c r="P360" s="129">
        <v>920.32</v>
      </c>
      <c r="Q360" s="129">
        <v>862.8</v>
      </c>
      <c r="R360" s="130">
        <f t="shared" si="92"/>
        <v>10891.679999999998</v>
      </c>
      <c r="S360" s="175"/>
      <c r="T360" s="105">
        <f t="shared" si="93"/>
        <v>37.800657174151148</v>
      </c>
      <c r="U360" s="105">
        <f t="shared" si="93"/>
        <v>33.600584154801027</v>
      </c>
      <c r="V360" s="105">
        <f t="shared" si="98"/>
        <v>26.898349834983499</v>
      </c>
      <c r="W360" s="105">
        <f t="shared" si="98"/>
        <v>39</v>
      </c>
      <c r="X360" s="105">
        <f t="shared" si="98"/>
        <v>25.999999999999996</v>
      </c>
      <c r="Y360" s="105">
        <f t="shared" si="98"/>
        <v>25</v>
      </c>
      <c r="Z360" s="105">
        <f t="shared" si="98"/>
        <v>30.999999999999996</v>
      </c>
      <c r="AA360" s="105">
        <f t="shared" si="97"/>
        <v>29</v>
      </c>
      <c r="AB360" s="105">
        <f t="shared" si="97"/>
        <v>25</v>
      </c>
      <c r="AC360" s="105">
        <f t="shared" si="97"/>
        <v>34.170297029702965</v>
      </c>
      <c r="AD360" s="105">
        <f t="shared" si="97"/>
        <v>30.373597359735975</v>
      </c>
      <c r="AE360" s="105">
        <f t="shared" si="97"/>
        <v>28.475247524752472</v>
      </c>
      <c r="AF360" s="105">
        <f t="shared" si="95"/>
        <v>30.526561089843927</v>
      </c>
    </row>
    <row r="361" spans="1:32" outlineLevel="1" x14ac:dyDescent="0.25">
      <c r="A361" s="103" t="str">
        <f t="shared" ref="A361:A374" si="99">+$A$4&amp;$A$296&amp;B361</f>
        <v>Bonney LakeRoll offROWAIT</v>
      </c>
      <c r="B361" s="103" t="s">
        <v>768</v>
      </c>
      <c r="C361" s="103" t="s">
        <v>769</v>
      </c>
      <c r="D361" s="127">
        <v>130.16</v>
      </c>
      <c r="E361" s="127">
        <v>143.97999999999999</v>
      </c>
      <c r="F361" s="129">
        <v>0</v>
      </c>
      <c r="G361" s="129">
        <v>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30">
        <f t="shared" ref="R361:R372" si="100">+SUM(F361:Q361)</f>
        <v>0</v>
      </c>
      <c r="S361" s="175"/>
      <c r="T361" s="105">
        <f t="shared" ref="T361:U374" si="101">+IFERROR(F361/$D361,0)</f>
        <v>0</v>
      </c>
      <c r="U361" s="105">
        <f t="shared" si="101"/>
        <v>0</v>
      </c>
      <c r="V361" s="105">
        <f t="shared" si="98"/>
        <v>0</v>
      </c>
      <c r="W361" s="105">
        <f t="shared" si="98"/>
        <v>0</v>
      </c>
      <c r="X361" s="105">
        <f t="shared" si="98"/>
        <v>0</v>
      </c>
      <c r="Y361" s="105">
        <f t="shared" si="98"/>
        <v>0</v>
      </c>
      <c r="Z361" s="105">
        <f t="shared" si="98"/>
        <v>0</v>
      </c>
      <c r="AA361" s="105">
        <f t="shared" si="97"/>
        <v>0</v>
      </c>
      <c r="AB361" s="105">
        <f t="shared" si="97"/>
        <v>0</v>
      </c>
      <c r="AC361" s="105">
        <f t="shared" si="97"/>
        <v>0</v>
      </c>
      <c r="AD361" s="105">
        <f t="shared" si="97"/>
        <v>0</v>
      </c>
      <c r="AE361" s="105">
        <f t="shared" si="97"/>
        <v>0</v>
      </c>
      <c r="AF361" s="105">
        <f t="shared" ref="AF361:AF374" si="102">+SUM(T361:AE361)/$AD$2</f>
        <v>0</v>
      </c>
    </row>
    <row r="362" spans="1:32" outlineLevel="1" x14ac:dyDescent="0.25">
      <c r="A362" s="103" t="str">
        <f t="shared" si="99"/>
        <v>Bonney LakeRoll offRTRIP-RO</v>
      </c>
      <c r="B362" s="103" t="s">
        <v>770</v>
      </c>
      <c r="C362" s="103" t="s">
        <v>771</v>
      </c>
      <c r="D362" s="127">
        <v>130.16</v>
      </c>
      <c r="E362" s="127">
        <v>143.97999999999999</v>
      </c>
      <c r="F362" s="129">
        <v>0</v>
      </c>
      <c r="G362" s="129">
        <v>0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30">
        <f t="shared" si="100"/>
        <v>0</v>
      </c>
      <c r="S362" s="175"/>
      <c r="T362" s="105">
        <f t="shared" si="101"/>
        <v>0</v>
      </c>
      <c r="U362" s="105">
        <f t="shared" si="101"/>
        <v>0</v>
      </c>
      <c r="V362" s="105">
        <f t="shared" si="98"/>
        <v>0</v>
      </c>
      <c r="W362" s="105">
        <f t="shared" si="98"/>
        <v>0</v>
      </c>
      <c r="X362" s="105">
        <f t="shared" si="98"/>
        <v>0</v>
      </c>
      <c r="Y362" s="105">
        <f t="shared" si="98"/>
        <v>0</v>
      </c>
      <c r="Z362" s="105">
        <f t="shared" si="98"/>
        <v>0</v>
      </c>
      <c r="AA362" s="105">
        <f t="shared" si="97"/>
        <v>0</v>
      </c>
      <c r="AB362" s="105">
        <f t="shared" si="97"/>
        <v>0</v>
      </c>
      <c r="AC362" s="105">
        <f t="shared" si="97"/>
        <v>0</v>
      </c>
      <c r="AD362" s="105">
        <f t="shared" si="97"/>
        <v>0</v>
      </c>
      <c r="AE362" s="105">
        <f t="shared" si="97"/>
        <v>0</v>
      </c>
      <c r="AF362" s="105">
        <f t="shared" si="102"/>
        <v>0</v>
      </c>
    </row>
    <row r="363" spans="1:32" outlineLevel="1" x14ac:dyDescent="0.25">
      <c r="A363" s="103" t="str">
        <f t="shared" si="99"/>
        <v>Bonney LakeRoll offTHOUR</v>
      </c>
      <c r="B363" s="103" t="s">
        <v>772</v>
      </c>
      <c r="C363" s="103" t="s">
        <v>773</v>
      </c>
      <c r="D363" s="127">
        <v>0</v>
      </c>
      <c r="E363" s="127">
        <v>0</v>
      </c>
      <c r="F363" s="129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30">
        <f t="shared" si="100"/>
        <v>0</v>
      </c>
      <c r="S363" s="175"/>
      <c r="T363" s="105">
        <f t="shared" si="101"/>
        <v>0</v>
      </c>
      <c r="U363" s="105">
        <f t="shared" si="101"/>
        <v>0</v>
      </c>
      <c r="V363" s="105">
        <f t="shared" si="98"/>
        <v>0</v>
      </c>
      <c r="W363" s="105">
        <f t="shared" si="98"/>
        <v>0</v>
      </c>
      <c r="X363" s="105">
        <f t="shared" si="98"/>
        <v>0</v>
      </c>
      <c r="Y363" s="105">
        <f t="shared" si="98"/>
        <v>0</v>
      </c>
      <c r="Z363" s="105">
        <f t="shared" si="98"/>
        <v>0</v>
      </c>
      <c r="AA363" s="105">
        <f t="shared" si="97"/>
        <v>0</v>
      </c>
      <c r="AB363" s="105">
        <f t="shared" si="97"/>
        <v>0</v>
      </c>
      <c r="AC363" s="105">
        <f t="shared" si="97"/>
        <v>0</v>
      </c>
      <c r="AD363" s="105">
        <f t="shared" si="97"/>
        <v>0</v>
      </c>
      <c r="AE363" s="105">
        <f t="shared" si="97"/>
        <v>0</v>
      </c>
      <c r="AF363" s="105">
        <f t="shared" si="102"/>
        <v>0</v>
      </c>
    </row>
    <row r="364" spans="1:32" outlineLevel="1" x14ac:dyDescent="0.25">
      <c r="A364" s="103" t="str">
        <f t="shared" si="99"/>
        <v>Bonney LakeRoll offADJRO</v>
      </c>
      <c r="B364" s="103" t="s">
        <v>774</v>
      </c>
      <c r="C364" s="103" t="s">
        <v>775</v>
      </c>
      <c r="D364" s="127">
        <v>0</v>
      </c>
      <c r="E364" s="127">
        <v>0</v>
      </c>
      <c r="F364" s="129">
        <v>0</v>
      </c>
      <c r="G364" s="129">
        <v>0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30">
        <f t="shared" si="100"/>
        <v>0</v>
      </c>
      <c r="S364" s="175"/>
      <c r="T364" s="105">
        <f t="shared" si="101"/>
        <v>0</v>
      </c>
      <c r="U364" s="105">
        <f t="shared" si="101"/>
        <v>0</v>
      </c>
      <c r="V364" s="105">
        <f t="shared" si="98"/>
        <v>0</v>
      </c>
      <c r="W364" s="105">
        <f t="shared" si="98"/>
        <v>0</v>
      </c>
      <c r="X364" s="105">
        <f t="shared" si="98"/>
        <v>0</v>
      </c>
      <c r="Y364" s="105">
        <f t="shared" si="98"/>
        <v>0</v>
      </c>
      <c r="Z364" s="105">
        <f t="shared" si="98"/>
        <v>0</v>
      </c>
      <c r="AA364" s="105">
        <f t="shared" si="97"/>
        <v>0</v>
      </c>
      <c r="AB364" s="105">
        <f t="shared" si="97"/>
        <v>0</v>
      </c>
      <c r="AC364" s="105">
        <f t="shared" si="97"/>
        <v>0</v>
      </c>
      <c r="AD364" s="105">
        <f t="shared" si="97"/>
        <v>0</v>
      </c>
      <c r="AE364" s="105">
        <f t="shared" si="97"/>
        <v>0</v>
      </c>
      <c r="AF364" s="105">
        <f t="shared" si="102"/>
        <v>0</v>
      </c>
    </row>
    <row r="365" spans="1:32" outlineLevel="1" x14ac:dyDescent="0.25">
      <c r="A365" s="103" t="str">
        <f t="shared" si="99"/>
        <v>Bonney LakeRoll offCPCONNECT</v>
      </c>
      <c r="B365" s="103" t="s">
        <v>776</v>
      </c>
      <c r="C365" s="103" t="s">
        <v>777</v>
      </c>
      <c r="D365" s="127">
        <v>15.7</v>
      </c>
      <c r="E365" s="127">
        <v>17.37</v>
      </c>
      <c r="F365" s="129">
        <v>494.7</v>
      </c>
      <c r="G365" s="129">
        <v>544.16999999999996</v>
      </c>
      <c r="H365" s="129">
        <v>553.20000000000005</v>
      </c>
      <c r="I365" s="129">
        <v>555.84</v>
      </c>
      <c r="J365" s="129">
        <v>521.1</v>
      </c>
      <c r="K365" s="129">
        <v>399.51</v>
      </c>
      <c r="L365" s="129">
        <v>486.36</v>
      </c>
      <c r="M365" s="129">
        <v>607.95000000000005</v>
      </c>
      <c r="N365" s="129">
        <v>521.1</v>
      </c>
      <c r="O365" s="129">
        <v>577.15</v>
      </c>
      <c r="P365" s="129">
        <v>544.16999999999996</v>
      </c>
      <c r="Q365" s="129">
        <v>527.67999999999995</v>
      </c>
      <c r="R365" s="130">
        <f t="shared" si="100"/>
        <v>6332.93</v>
      </c>
      <c r="S365" s="175"/>
      <c r="T365" s="105">
        <f t="shared" si="101"/>
        <v>31.509554140127388</v>
      </c>
      <c r="U365" s="105">
        <f t="shared" si="101"/>
        <v>34.660509554140127</v>
      </c>
      <c r="V365" s="105">
        <f t="shared" si="98"/>
        <v>31.848013816925736</v>
      </c>
      <c r="W365" s="105">
        <f t="shared" si="98"/>
        <v>32</v>
      </c>
      <c r="X365" s="105">
        <f t="shared" si="98"/>
        <v>30</v>
      </c>
      <c r="Y365" s="105">
        <f t="shared" si="98"/>
        <v>22.999999999999996</v>
      </c>
      <c r="Z365" s="105">
        <f t="shared" si="98"/>
        <v>28</v>
      </c>
      <c r="AA365" s="105">
        <f t="shared" si="97"/>
        <v>35</v>
      </c>
      <c r="AB365" s="105">
        <f t="shared" si="97"/>
        <v>30</v>
      </c>
      <c r="AC365" s="105">
        <f t="shared" si="97"/>
        <v>33.226827864133561</v>
      </c>
      <c r="AD365" s="105">
        <f t="shared" si="97"/>
        <v>31.32815198618307</v>
      </c>
      <c r="AE365" s="105">
        <f t="shared" si="97"/>
        <v>30.378814047207825</v>
      </c>
      <c r="AF365" s="105">
        <f t="shared" si="102"/>
        <v>30.912655950726474</v>
      </c>
    </row>
    <row r="366" spans="1:32" outlineLevel="1" x14ac:dyDescent="0.25">
      <c r="A366" s="103" t="str">
        <f t="shared" si="99"/>
        <v>Bonney LakeRoll offDELREC-RO</v>
      </c>
      <c r="B366" s="103" t="s">
        <v>778</v>
      </c>
      <c r="C366" s="103" t="s">
        <v>779</v>
      </c>
      <c r="D366" s="127">
        <v>0</v>
      </c>
      <c r="E366" s="127">
        <v>0</v>
      </c>
      <c r="F366" s="129">
        <v>0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30">
        <f t="shared" si="100"/>
        <v>0</v>
      </c>
      <c r="S366" s="175"/>
      <c r="T366" s="105">
        <f t="shared" si="101"/>
        <v>0</v>
      </c>
      <c r="U366" s="105">
        <f t="shared" si="101"/>
        <v>0</v>
      </c>
      <c r="V366" s="105">
        <f t="shared" si="98"/>
        <v>0</v>
      </c>
      <c r="W366" s="105">
        <f t="shared" si="98"/>
        <v>0</v>
      </c>
      <c r="X366" s="105">
        <f t="shared" si="98"/>
        <v>0</v>
      </c>
      <c r="Y366" s="105">
        <f t="shared" si="98"/>
        <v>0</v>
      </c>
      <c r="Z366" s="105">
        <f t="shared" si="98"/>
        <v>0</v>
      </c>
      <c r="AA366" s="105">
        <f t="shared" si="97"/>
        <v>0</v>
      </c>
      <c r="AB366" s="105">
        <f t="shared" si="97"/>
        <v>0</v>
      </c>
      <c r="AC366" s="105">
        <f t="shared" si="97"/>
        <v>0</v>
      </c>
      <c r="AD366" s="105">
        <f t="shared" si="97"/>
        <v>0</v>
      </c>
      <c r="AE366" s="105">
        <f t="shared" si="97"/>
        <v>0</v>
      </c>
      <c r="AF366" s="105">
        <f t="shared" si="102"/>
        <v>0</v>
      </c>
    </row>
    <row r="367" spans="1:32" outlineLevel="1" x14ac:dyDescent="0.25">
      <c r="A367" s="103" t="str">
        <f t="shared" si="99"/>
        <v>Bonney LakeRoll offFERRY</v>
      </c>
      <c r="B367" s="103" t="s">
        <v>780</v>
      </c>
      <c r="C367" s="103" t="s">
        <v>781</v>
      </c>
      <c r="D367" s="127">
        <v>0</v>
      </c>
      <c r="E367" s="127">
        <v>0</v>
      </c>
      <c r="F367" s="129">
        <v>0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30">
        <f t="shared" si="100"/>
        <v>0</v>
      </c>
      <c r="S367" s="175"/>
      <c r="T367" s="105">
        <f t="shared" si="101"/>
        <v>0</v>
      </c>
      <c r="U367" s="105">
        <f t="shared" si="101"/>
        <v>0</v>
      </c>
      <c r="V367" s="105">
        <f t="shared" si="98"/>
        <v>0</v>
      </c>
      <c r="W367" s="105">
        <f t="shared" si="98"/>
        <v>0</v>
      </c>
      <c r="X367" s="105">
        <f t="shared" si="98"/>
        <v>0</v>
      </c>
      <c r="Y367" s="105">
        <f t="shared" si="98"/>
        <v>0</v>
      </c>
      <c r="Z367" s="105">
        <f t="shared" si="98"/>
        <v>0</v>
      </c>
      <c r="AA367" s="105">
        <f t="shared" si="97"/>
        <v>0</v>
      </c>
      <c r="AB367" s="105">
        <f t="shared" si="97"/>
        <v>0</v>
      </c>
      <c r="AC367" s="105">
        <f t="shared" si="97"/>
        <v>0</v>
      </c>
      <c r="AD367" s="105">
        <f t="shared" si="97"/>
        <v>0</v>
      </c>
      <c r="AE367" s="105">
        <f t="shared" si="97"/>
        <v>0</v>
      </c>
      <c r="AF367" s="105">
        <f t="shared" si="102"/>
        <v>0</v>
      </c>
    </row>
    <row r="368" spans="1:32" outlineLevel="1" x14ac:dyDescent="0.25">
      <c r="A368" s="103" t="str">
        <f t="shared" si="99"/>
        <v>Bonney LakeRoll offRECYWPROCTRL</v>
      </c>
      <c r="B368" s="103" t="s">
        <v>782</v>
      </c>
      <c r="C368" s="103" t="s">
        <v>783</v>
      </c>
      <c r="D368" s="127">
        <v>0</v>
      </c>
      <c r="E368" s="127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30">
        <f t="shared" si="100"/>
        <v>0</v>
      </c>
      <c r="S368" s="175"/>
      <c r="T368" s="105">
        <f t="shared" si="101"/>
        <v>0</v>
      </c>
      <c r="U368" s="105">
        <f t="shared" si="101"/>
        <v>0</v>
      </c>
      <c r="V368" s="105">
        <f t="shared" si="98"/>
        <v>0</v>
      </c>
      <c r="W368" s="105">
        <f t="shared" si="98"/>
        <v>0</v>
      </c>
      <c r="X368" s="105">
        <f t="shared" si="98"/>
        <v>0</v>
      </c>
      <c r="Y368" s="105">
        <f t="shared" si="98"/>
        <v>0</v>
      </c>
      <c r="Z368" s="105">
        <f t="shared" si="98"/>
        <v>0</v>
      </c>
      <c r="AA368" s="105">
        <f t="shared" si="97"/>
        <v>0</v>
      </c>
      <c r="AB368" s="105">
        <f t="shared" si="97"/>
        <v>0</v>
      </c>
      <c r="AC368" s="105">
        <f t="shared" si="97"/>
        <v>0</v>
      </c>
      <c r="AD368" s="105">
        <f t="shared" si="97"/>
        <v>0</v>
      </c>
      <c r="AE368" s="105">
        <f t="shared" si="97"/>
        <v>0</v>
      </c>
      <c r="AF368" s="105">
        <f t="shared" si="102"/>
        <v>0</v>
      </c>
    </row>
    <row r="369" spans="1:36" outlineLevel="1" x14ac:dyDescent="0.25">
      <c r="A369" s="103" t="str">
        <f t="shared" si="99"/>
        <v>Bonney LakeRoll offROCLEAN</v>
      </c>
      <c r="B369" s="103" t="s">
        <v>784</v>
      </c>
      <c r="C369" s="103" t="s">
        <v>785</v>
      </c>
      <c r="D369" s="127">
        <v>6.06</v>
      </c>
      <c r="E369" s="127">
        <v>6.7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201</v>
      </c>
      <c r="L369" s="129">
        <v>0</v>
      </c>
      <c r="M369" s="129">
        <v>201</v>
      </c>
      <c r="N369" s="129">
        <v>0</v>
      </c>
      <c r="O369" s="129">
        <v>0</v>
      </c>
      <c r="P369" s="129">
        <v>190.8</v>
      </c>
      <c r="Q369" s="129">
        <v>0</v>
      </c>
      <c r="R369" s="130">
        <f t="shared" si="100"/>
        <v>592.79999999999995</v>
      </c>
      <c r="S369" s="175"/>
      <c r="T369" s="105">
        <f t="shared" si="101"/>
        <v>0</v>
      </c>
      <c r="U369" s="105">
        <f t="shared" si="101"/>
        <v>0</v>
      </c>
      <c r="V369" s="105">
        <f t="shared" si="98"/>
        <v>0</v>
      </c>
      <c r="W369" s="105">
        <f t="shared" si="98"/>
        <v>0</v>
      </c>
      <c r="X369" s="105">
        <f t="shared" si="98"/>
        <v>0</v>
      </c>
      <c r="Y369" s="105">
        <f t="shared" si="98"/>
        <v>30</v>
      </c>
      <c r="Z369" s="105">
        <f t="shared" si="98"/>
        <v>0</v>
      </c>
      <c r="AA369" s="105">
        <f t="shared" si="97"/>
        <v>30</v>
      </c>
      <c r="AB369" s="105">
        <f t="shared" si="97"/>
        <v>0</v>
      </c>
      <c r="AC369" s="105">
        <f t="shared" si="97"/>
        <v>0</v>
      </c>
      <c r="AD369" s="105">
        <f t="shared" si="97"/>
        <v>28.477611940298509</v>
      </c>
      <c r="AE369" s="105">
        <f t="shared" si="97"/>
        <v>0</v>
      </c>
      <c r="AF369" s="105">
        <f t="shared" si="102"/>
        <v>7.3731343283582094</v>
      </c>
    </row>
    <row r="370" spans="1:36" outlineLevel="1" x14ac:dyDescent="0.25">
      <c r="A370" s="103" t="str">
        <f t="shared" si="99"/>
        <v>Bonney LakeRoll offRODEL</v>
      </c>
      <c r="B370" s="103" t="s">
        <v>786</v>
      </c>
      <c r="C370" s="103" t="s">
        <v>787</v>
      </c>
      <c r="D370" s="127">
        <v>121.93</v>
      </c>
      <c r="E370" s="127">
        <v>134.87</v>
      </c>
      <c r="F370" s="129">
        <v>640.15</v>
      </c>
      <c r="G370" s="129">
        <v>128.03</v>
      </c>
      <c r="H370" s="129">
        <v>404.61</v>
      </c>
      <c r="I370" s="129">
        <v>134.87</v>
      </c>
      <c r="J370" s="129">
        <v>404.61</v>
      </c>
      <c r="K370" s="129">
        <v>369.25</v>
      </c>
      <c r="L370" s="129">
        <v>134.87</v>
      </c>
      <c r="M370" s="129">
        <v>539.48</v>
      </c>
      <c r="N370" s="129">
        <v>539.48</v>
      </c>
      <c r="O370" s="129">
        <v>256.06</v>
      </c>
      <c r="P370" s="129">
        <v>640.15</v>
      </c>
      <c r="Q370" s="129">
        <v>384.09</v>
      </c>
      <c r="R370" s="130">
        <f t="shared" si="100"/>
        <v>4575.6499999999996</v>
      </c>
      <c r="S370" s="175"/>
      <c r="T370" s="105">
        <f t="shared" si="101"/>
        <v>5.2501435249733452</v>
      </c>
      <c r="U370" s="105">
        <f t="shared" si="101"/>
        <v>1.050028704994669</v>
      </c>
      <c r="V370" s="105">
        <f t="shared" si="98"/>
        <v>3</v>
      </c>
      <c r="W370" s="105">
        <f t="shared" si="98"/>
        <v>1</v>
      </c>
      <c r="X370" s="105">
        <f t="shared" si="98"/>
        <v>3</v>
      </c>
      <c r="Y370" s="105">
        <f t="shared" si="98"/>
        <v>2.7378216059909541</v>
      </c>
      <c r="Z370" s="105">
        <f t="shared" si="98"/>
        <v>1</v>
      </c>
      <c r="AA370" s="105">
        <f t="shared" si="97"/>
        <v>4</v>
      </c>
      <c r="AB370" s="105">
        <f t="shared" si="97"/>
        <v>4</v>
      </c>
      <c r="AC370" s="105">
        <f t="shared" si="97"/>
        <v>1.8985689923630162</v>
      </c>
      <c r="AD370" s="105">
        <f t="shared" si="97"/>
        <v>4.7464224809075404</v>
      </c>
      <c r="AE370" s="105">
        <f t="shared" si="97"/>
        <v>2.8478534885445241</v>
      </c>
      <c r="AF370" s="105">
        <f t="shared" si="102"/>
        <v>2.8775698998145045</v>
      </c>
    </row>
    <row r="371" spans="1:36" outlineLevel="1" x14ac:dyDescent="0.25">
      <c r="A371" s="103" t="str">
        <f t="shared" si="99"/>
        <v>Bonney LakeRoll offROMILE</v>
      </c>
      <c r="B371" s="103" t="s">
        <v>788</v>
      </c>
      <c r="C371" s="103" t="s">
        <v>789</v>
      </c>
      <c r="D371" s="127">
        <v>4.8</v>
      </c>
      <c r="E371" s="127">
        <v>5.31</v>
      </c>
      <c r="F371" s="129">
        <v>6643.28</v>
      </c>
      <c r="G371" s="129">
        <v>6692.56</v>
      </c>
      <c r="H371" s="129">
        <v>6254.46</v>
      </c>
      <c r="I371" s="129">
        <v>6775.56</v>
      </c>
      <c r="J371" s="129">
        <v>6228.63</v>
      </c>
      <c r="K371" s="129">
        <v>6175.53</v>
      </c>
      <c r="L371" s="129">
        <v>5979.06</v>
      </c>
      <c r="M371" s="129">
        <v>5856.93</v>
      </c>
      <c r="N371" s="129">
        <v>6223.32</v>
      </c>
      <c r="O371" s="129">
        <v>5342.4</v>
      </c>
      <c r="P371" s="129">
        <v>5392.8</v>
      </c>
      <c r="Q371" s="129">
        <v>4989.6000000000004</v>
      </c>
      <c r="R371" s="130">
        <f t="shared" si="100"/>
        <v>72554.13</v>
      </c>
      <c r="S371" s="175"/>
      <c r="T371" s="105">
        <f t="shared" si="101"/>
        <v>1384.0166666666667</v>
      </c>
      <c r="U371" s="105">
        <f t="shared" si="101"/>
        <v>1394.2833333333335</v>
      </c>
      <c r="V371" s="105">
        <f t="shared" si="98"/>
        <v>1177.8644067796611</v>
      </c>
      <c r="W371" s="105">
        <f t="shared" si="98"/>
        <v>1276.0000000000002</v>
      </c>
      <c r="X371" s="105">
        <f t="shared" si="98"/>
        <v>1173</v>
      </c>
      <c r="Y371" s="105">
        <f t="shared" si="98"/>
        <v>1163</v>
      </c>
      <c r="Z371" s="105">
        <f t="shared" si="98"/>
        <v>1126.0000000000002</v>
      </c>
      <c r="AA371" s="105">
        <f t="shared" si="97"/>
        <v>1103.0000000000002</v>
      </c>
      <c r="AB371" s="105">
        <f t="shared" si="97"/>
        <v>1172</v>
      </c>
      <c r="AC371" s="105">
        <f t="shared" si="97"/>
        <v>1006.1016949152543</v>
      </c>
      <c r="AD371" s="105">
        <f t="shared" si="97"/>
        <v>1015.5932203389832</v>
      </c>
      <c r="AE371" s="105">
        <f t="shared" si="97"/>
        <v>939.66101694915267</v>
      </c>
      <c r="AF371" s="105">
        <f t="shared" si="102"/>
        <v>1160.8766949152543</v>
      </c>
    </row>
    <row r="372" spans="1:36" outlineLevel="1" x14ac:dyDescent="0.25">
      <c r="A372" s="103" t="str">
        <f t="shared" si="99"/>
        <v>Bonney LakeRoll offRORELOCATE</v>
      </c>
      <c r="B372" s="103" t="s">
        <v>790</v>
      </c>
      <c r="C372" s="103" t="s">
        <v>791</v>
      </c>
      <c r="D372" s="127">
        <v>130.16</v>
      </c>
      <c r="E372" s="127">
        <v>143.97999999999999</v>
      </c>
      <c r="F372" s="129">
        <v>0</v>
      </c>
      <c r="G372" s="129">
        <v>0</v>
      </c>
      <c r="H372" s="129">
        <v>143.97999999999999</v>
      </c>
      <c r="I372" s="129">
        <v>287.95999999999998</v>
      </c>
      <c r="J372" s="129">
        <v>0</v>
      </c>
      <c r="K372" s="129">
        <v>0</v>
      </c>
      <c r="L372" s="129">
        <v>0</v>
      </c>
      <c r="M372" s="129">
        <v>431.94</v>
      </c>
      <c r="N372" s="129">
        <v>143.97999999999999</v>
      </c>
      <c r="O372" s="129">
        <v>0</v>
      </c>
      <c r="P372" s="129">
        <v>136.68</v>
      </c>
      <c r="Q372" s="129">
        <v>0</v>
      </c>
      <c r="R372" s="130">
        <f t="shared" si="100"/>
        <v>1144.54</v>
      </c>
      <c r="S372" s="175"/>
      <c r="T372" s="105">
        <f t="shared" si="101"/>
        <v>0</v>
      </c>
      <c r="U372" s="105">
        <f t="shared" si="101"/>
        <v>0</v>
      </c>
      <c r="V372" s="105">
        <f t="shared" si="98"/>
        <v>1</v>
      </c>
      <c r="W372" s="105">
        <f t="shared" si="98"/>
        <v>2</v>
      </c>
      <c r="X372" s="105">
        <f t="shared" si="98"/>
        <v>0</v>
      </c>
      <c r="Y372" s="105">
        <f t="shared" si="98"/>
        <v>0</v>
      </c>
      <c r="Z372" s="105">
        <f t="shared" si="98"/>
        <v>0</v>
      </c>
      <c r="AA372" s="105">
        <f t="shared" si="97"/>
        <v>3</v>
      </c>
      <c r="AB372" s="105">
        <f t="shared" si="97"/>
        <v>1</v>
      </c>
      <c r="AC372" s="105">
        <f t="shared" si="97"/>
        <v>0</v>
      </c>
      <c r="AD372" s="105">
        <f t="shared" si="97"/>
        <v>0.94929851368245599</v>
      </c>
      <c r="AE372" s="105">
        <f t="shared" si="97"/>
        <v>0</v>
      </c>
      <c r="AF372" s="105">
        <f t="shared" si="102"/>
        <v>0.6624415428068714</v>
      </c>
    </row>
    <row r="373" spans="1:36" outlineLevel="1" x14ac:dyDescent="0.25">
      <c r="A373" s="103" t="str">
        <f t="shared" si="99"/>
        <v>Bonney LakeRoll offTIME-RO</v>
      </c>
      <c r="B373" s="103" t="s">
        <v>797</v>
      </c>
      <c r="C373" s="103" t="s">
        <v>798</v>
      </c>
      <c r="D373" s="127">
        <v>130.16</v>
      </c>
      <c r="E373" s="127">
        <v>143.97999999999999</v>
      </c>
      <c r="F373" s="129">
        <v>546.72</v>
      </c>
      <c r="G373" s="129">
        <v>478.38</v>
      </c>
      <c r="H373" s="129">
        <v>503.93</v>
      </c>
      <c r="I373" s="129">
        <v>719.9</v>
      </c>
      <c r="J373" s="129">
        <v>647.91</v>
      </c>
      <c r="K373" s="129">
        <v>431.94</v>
      </c>
      <c r="L373" s="129">
        <v>431.94</v>
      </c>
      <c r="M373" s="129">
        <v>503.93</v>
      </c>
      <c r="N373" s="129">
        <v>359.95</v>
      </c>
      <c r="O373" s="129">
        <v>546.72</v>
      </c>
      <c r="P373" s="129">
        <v>546.72</v>
      </c>
      <c r="Q373" s="129">
        <v>546.72</v>
      </c>
      <c r="R373" s="130">
        <f t="shared" ref="R373:R374" si="103">+SUM(F373:Q373)</f>
        <v>6264.76</v>
      </c>
      <c r="S373" s="175"/>
      <c r="T373" s="105">
        <f t="shared" si="101"/>
        <v>4.2003687768899818</v>
      </c>
      <c r="U373" s="105">
        <f t="shared" si="101"/>
        <v>3.6753226797787337</v>
      </c>
      <c r="V373" s="105">
        <f t="shared" si="98"/>
        <v>3.5000000000000004</v>
      </c>
      <c r="W373" s="105">
        <f t="shared" si="98"/>
        <v>5</v>
      </c>
      <c r="X373" s="105">
        <f t="shared" si="98"/>
        <v>4.5</v>
      </c>
      <c r="Y373" s="105">
        <f t="shared" si="98"/>
        <v>3</v>
      </c>
      <c r="Z373" s="105">
        <f t="shared" si="98"/>
        <v>3</v>
      </c>
      <c r="AA373" s="105">
        <f t="shared" ref="AA373:AE374" si="104">+IFERROR(M373/$E373,0)</f>
        <v>3.5000000000000004</v>
      </c>
      <c r="AB373" s="105">
        <f t="shared" si="104"/>
        <v>2.5</v>
      </c>
      <c r="AC373" s="105">
        <f t="shared" si="104"/>
        <v>3.797194054729824</v>
      </c>
      <c r="AD373" s="105">
        <f t="shared" si="104"/>
        <v>3.797194054729824</v>
      </c>
      <c r="AE373" s="105">
        <f t="shared" si="104"/>
        <v>3.797194054729824</v>
      </c>
      <c r="AF373" s="105">
        <f t="shared" si="102"/>
        <v>3.6889394684048487</v>
      </c>
    </row>
    <row r="374" spans="1:36" outlineLevel="1" x14ac:dyDescent="0.25">
      <c r="A374" s="103" t="str">
        <f t="shared" si="99"/>
        <v>Bonney LakeRoll offTARP-RO</v>
      </c>
      <c r="B374" s="103" t="s">
        <v>795</v>
      </c>
      <c r="C374" s="103" t="s">
        <v>796</v>
      </c>
      <c r="D374" s="127">
        <v>15.47</v>
      </c>
      <c r="E374" s="127">
        <v>17.11</v>
      </c>
      <c r="F374" s="129">
        <v>81.2</v>
      </c>
      <c r="G374" s="129">
        <v>81.2</v>
      </c>
      <c r="H374" s="129">
        <v>85.55</v>
      </c>
      <c r="I374" s="129">
        <v>102.66</v>
      </c>
      <c r="J374" s="129">
        <v>68.44</v>
      </c>
      <c r="K374" s="129">
        <v>51.33</v>
      </c>
      <c r="L374" s="129">
        <v>51.33</v>
      </c>
      <c r="M374" s="129">
        <v>85.55</v>
      </c>
      <c r="N374" s="129">
        <v>68.44</v>
      </c>
      <c r="O374" s="129">
        <v>97.44</v>
      </c>
      <c r="P374" s="129">
        <v>81.2</v>
      </c>
      <c r="Q374" s="129">
        <v>64.959999999999994</v>
      </c>
      <c r="R374" s="130">
        <f t="shared" si="103"/>
        <v>919.30000000000018</v>
      </c>
      <c r="S374" s="175"/>
      <c r="T374" s="105">
        <f t="shared" si="101"/>
        <v>5.248868778280543</v>
      </c>
      <c r="U374" s="105">
        <f t="shared" si="101"/>
        <v>5.248868778280543</v>
      </c>
      <c r="V374" s="105">
        <f t="shared" ref="V374:Z374" si="105">+IFERROR(H374/$E374,0)</f>
        <v>5</v>
      </c>
      <c r="W374" s="105">
        <f t="shared" si="105"/>
        <v>6</v>
      </c>
      <c r="X374" s="105">
        <f t="shared" si="105"/>
        <v>4</v>
      </c>
      <c r="Y374" s="105">
        <f t="shared" si="105"/>
        <v>3</v>
      </c>
      <c r="Z374" s="105">
        <f t="shared" si="105"/>
        <v>3</v>
      </c>
      <c r="AA374" s="105">
        <f t="shared" si="104"/>
        <v>5</v>
      </c>
      <c r="AB374" s="105">
        <f t="shared" si="104"/>
        <v>4</v>
      </c>
      <c r="AC374" s="105">
        <f t="shared" si="104"/>
        <v>5.6949152542372881</v>
      </c>
      <c r="AD374" s="105">
        <f t="shared" si="104"/>
        <v>4.7457627118644075</v>
      </c>
      <c r="AE374" s="105">
        <f t="shared" si="104"/>
        <v>3.7966101694915251</v>
      </c>
      <c r="AF374" s="105">
        <f t="shared" si="102"/>
        <v>4.5612521410128588</v>
      </c>
    </row>
    <row r="375" spans="1:36" outlineLevel="1" x14ac:dyDescent="0.25">
      <c r="D375" s="127"/>
      <c r="E375" s="127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30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5"/>
      <c r="AD375" s="105"/>
      <c r="AE375" s="105"/>
      <c r="AF375" s="105"/>
    </row>
    <row r="376" spans="1:36" outlineLevel="1" x14ac:dyDescent="0.25">
      <c r="C376" s="135" t="s">
        <v>799</v>
      </c>
      <c r="D376" s="127"/>
      <c r="E376" s="127"/>
      <c r="F376" s="136">
        <f>SUM(F297:F375)</f>
        <v>26646.010000000002</v>
      </c>
      <c r="G376" s="136">
        <f t="shared" ref="G376:R376" si="106">SUM(G297:G375)</f>
        <v>25254.9</v>
      </c>
      <c r="H376" s="136">
        <f t="shared" si="106"/>
        <v>25033.23</v>
      </c>
      <c r="I376" s="136">
        <f t="shared" si="106"/>
        <v>26063.75</v>
      </c>
      <c r="J376" s="136">
        <f t="shared" si="106"/>
        <v>23826.26</v>
      </c>
      <c r="K376" s="136">
        <f t="shared" si="106"/>
        <v>22599.329999999998</v>
      </c>
      <c r="L376" s="136">
        <f t="shared" si="106"/>
        <v>22974.610000000004</v>
      </c>
      <c r="M376" s="136">
        <f t="shared" si="106"/>
        <v>24456.76</v>
      </c>
      <c r="N376" s="136">
        <f t="shared" si="106"/>
        <v>24031.739999999998</v>
      </c>
      <c r="O376" s="136">
        <f t="shared" si="106"/>
        <v>21804.780000000002</v>
      </c>
      <c r="P376" s="136">
        <f t="shared" si="106"/>
        <v>21945.040000000005</v>
      </c>
      <c r="Q376" s="136">
        <f t="shared" si="106"/>
        <v>20500.47</v>
      </c>
      <c r="R376" s="136">
        <f t="shared" si="106"/>
        <v>285136.87999999995</v>
      </c>
      <c r="S376" s="137"/>
      <c r="T376" s="137">
        <f>+SUM(T297,T299:T301,T303:T304,T306:T307,T309:T316,T328:T336,T344:T358)</f>
        <v>87.846004138253065</v>
      </c>
      <c r="U376" s="137">
        <f t="shared" ref="U376:AE376" si="107">+SUM(U297,U299:U301,U303:U304,U306:U307,U309:U316,U328:U336,U344:U358)</f>
        <v>83.885230581005089</v>
      </c>
      <c r="V376" s="137">
        <f t="shared" si="107"/>
        <v>74.695824294802037</v>
      </c>
      <c r="W376" s="137">
        <f t="shared" si="107"/>
        <v>78</v>
      </c>
      <c r="X376" s="137">
        <f t="shared" si="107"/>
        <v>73</v>
      </c>
      <c r="Y376" s="137">
        <f t="shared" si="107"/>
        <v>68</v>
      </c>
      <c r="Z376" s="137">
        <f t="shared" si="107"/>
        <v>71</v>
      </c>
      <c r="AA376" s="137">
        <f t="shared" si="107"/>
        <v>70</v>
      </c>
      <c r="AB376" s="137">
        <f t="shared" si="107"/>
        <v>74</v>
      </c>
      <c r="AC376" s="137">
        <f t="shared" si="107"/>
        <v>64.552383913626016</v>
      </c>
      <c r="AD376" s="137">
        <f t="shared" si="107"/>
        <v>61.704316762079202</v>
      </c>
      <c r="AE376" s="137">
        <f t="shared" si="107"/>
        <v>58.85639080872533</v>
      </c>
      <c r="AF376" s="137">
        <f>+SUM(AF317:AF327)</f>
        <v>14.42889848238659</v>
      </c>
      <c r="AI376" s="137">
        <f>+SUM(AI317:AI327)</f>
        <v>10</v>
      </c>
      <c r="AJ376" s="137">
        <f>+SUM(AJ317:AJ327)</f>
        <v>14.42889848238659</v>
      </c>
    </row>
    <row r="377" spans="1:36" outlineLevel="1" x14ac:dyDescent="0.25">
      <c r="D377" s="127"/>
      <c r="E377" s="127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30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5"/>
      <c r="AD377" s="105"/>
      <c r="AE377" s="105"/>
      <c r="AF377" s="105"/>
    </row>
    <row r="378" spans="1:36" outlineLevel="1" x14ac:dyDescent="0.25">
      <c r="B378" s="7" t="s">
        <v>800</v>
      </c>
      <c r="D378" s="127"/>
      <c r="E378" s="127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30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5"/>
      <c r="AD378" s="105"/>
      <c r="AE378" s="105"/>
      <c r="AF378" s="105"/>
    </row>
    <row r="379" spans="1:36" outlineLevel="1" x14ac:dyDescent="0.25">
      <c r="A379" s="103" t="str">
        <f>+$A$4&amp;$A$296&amp;B379</f>
        <v>Bonney LakeRoll offDISP</v>
      </c>
      <c r="B379" s="103" t="s">
        <v>801</v>
      </c>
      <c r="C379" s="103" t="s">
        <v>802</v>
      </c>
      <c r="D379" s="127">
        <v>166.45</v>
      </c>
      <c r="E379" s="127">
        <v>174.84</v>
      </c>
      <c r="F379" s="129">
        <v>38641.51</v>
      </c>
      <c r="G379" s="129">
        <v>36759.67</v>
      </c>
      <c r="H379" s="129">
        <v>35660.629999999997</v>
      </c>
      <c r="I379" s="129">
        <v>39763.879999999997</v>
      </c>
      <c r="J379" s="129">
        <v>37868.6</v>
      </c>
      <c r="K379" s="129">
        <v>36107.99</v>
      </c>
      <c r="L379" s="129">
        <v>36221.599999999999</v>
      </c>
      <c r="M379" s="129">
        <v>33060.519999999997</v>
      </c>
      <c r="N379" s="129">
        <v>33558.82</v>
      </c>
      <c r="O379" s="129">
        <v>37550.76</v>
      </c>
      <c r="P379" s="129">
        <v>33001.199999999997</v>
      </c>
      <c r="Q379" s="129">
        <v>31552.560000000001</v>
      </c>
      <c r="R379" s="130">
        <f t="shared" ref="R379:R383" si="108">+SUM(F379:Q379)</f>
        <v>429747.74000000005</v>
      </c>
      <c r="S379" s="175"/>
      <c r="T379" s="105">
        <f t="shared" ref="T379:U383" si="109">+IFERROR(F379/$D379,0)</f>
        <v>232.15085611294685</v>
      </c>
      <c r="U379" s="105">
        <f t="shared" si="109"/>
        <v>220.84511865425054</v>
      </c>
      <c r="V379" s="105">
        <f>+IFERROR(H379/$E379,0)</f>
        <v>203.96150766415005</v>
      </c>
      <c r="W379" s="105">
        <f t="shared" ref="W379:AE383" si="110">+IFERROR(I379/$E379,0)</f>
        <v>227.4301075268817</v>
      </c>
      <c r="X379" s="105">
        <f t="shared" si="110"/>
        <v>216.59002516586591</v>
      </c>
      <c r="Y379" s="105">
        <f t="shared" si="110"/>
        <v>206.52018988789749</v>
      </c>
      <c r="Z379" s="105">
        <f t="shared" si="110"/>
        <v>207.16998398535802</v>
      </c>
      <c r="AA379" s="105">
        <f t="shared" si="110"/>
        <v>189.09013955616561</v>
      </c>
      <c r="AB379" s="105">
        <f t="shared" si="110"/>
        <v>191.94017387325553</v>
      </c>
      <c r="AC379" s="105">
        <f t="shared" si="110"/>
        <v>214.77213452299245</v>
      </c>
      <c r="AD379" s="105">
        <f t="shared" si="110"/>
        <v>188.75085792724775</v>
      </c>
      <c r="AE379" s="105">
        <f t="shared" si="110"/>
        <v>180.46533973919011</v>
      </c>
      <c r="AF379" s="105">
        <f t="shared" ref="AF379:AF383" si="111">+SUM(T379:AE379)/$AD$2</f>
        <v>206.64053621801682</v>
      </c>
    </row>
    <row r="380" spans="1:36" outlineLevel="1" x14ac:dyDescent="0.25">
      <c r="A380" s="103" t="str">
        <f>+$A$4&amp;$A$296&amp;B380</f>
        <v>Bonney LakeRoll offDISP-ASB</v>
      </c>
      <c r="B380" s="103" t="s">
        <v>803</v>
      </c>
      <c r="C380" s="103" t="s">
        <v>804</v>
      </c>
      <c r="D380" s="127">
        <v>0</v>
      </c>
      <c r="E380" s="127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30">
        <f t="shared" si="108"/>
        <v>0</v>
      </c>
      <c r="S380" s="175"/>
      <c r="T380" s="105">
        <f t="shared" si="109"/>
        <v>0</v>
      </c>
      <c r="U380" s="105">
        <f t="shared" si="109"/>
        <v>0</v>
      </c>
      <c r="V380" s="105">
        <f t="shared" ref="V380:V383" si="112">+IFERROR(H380/$E380,0)</f>
        <v>0</v>
      </c>
      <c r="W380" s="105">
        <f t="shared" si="110"/>
        <v>0</v>
      </c>
      <c r="X380" s="105">
        <f t="shared" si="110"/>
        <v>0</v>
      </c>
      <c r="Y380" s="105">
        <f t="shared" si="110"/>
        <v>0</v>
      </c>
      <c r="Z380" s="105">
        <f t="shared" si="110"/>
        <v>0</v>
      </c>
      <c r="AA380" s="105">
        <f t="shared" si="110"/>
        <v>0</v>
      </c>
      <c r="AB380" s="105">
        <f t="shared" si="110"/>
        <v>0</v>
      </c>
      <c r="AC380" s="105">
        <f t="shared" si="110"/>
        <v>0</v>
      </c>
      <c r="AD380" s="105">
        <f t="shared" si="110"/>
        <v>0</v>
      </c>
      <c r="AE380" s="105">
        <f t="shared" si="110"/>
        <v>0</v>
      </c>
      <c r="AF380" s="105">
        <f t="shared" si="111"/>
        <v>0</v>
      </c>
    </row>
    <row r="381" spans="1:36" outlineLevel="1" x14ac:dyDescent="0.25">
      <c r="A381" s="103" t="str">
        <f>+$A$4&amp;$A$296&amp;B381</f>
        <v>Bonney LakeRoll offDISP-MAN</v>
      </c>
      <c r="B381" s="103" t="s">
        <v>805</v>
      </c>
      <c r="C381" s="103" t="s">
        <v>806</v>
      </c>
      <c r="D381" s="127">
        <v>0</v>
      </c>
      <c r="E381" s="127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30">
        <f t="shared" si="108"/>
        <v>0</v>
      </c>
      <c r="S381" s="175"/>
      <c r="T381" s="105">
        <f t="shared" si="109"/>
        <v>0</v>
      </c>
      <c r="U381" s="105">
        <f t="shared" si="109"/>
        <v>0</v>
      </c>
      <c r="V381" s="105">
        <f t="shared" si="112"/>
        <v>0</v>
      </c>
      <c r="W381" s="105">
        <f t="shared" si="110"/>
        <v>0</v>
      </c>
      <c r="X381" s="105">
        <f t="shared" si="110"/>
        <v>0</v>
      </c>
      <c r="Y381" s="105">
        <f t="shared" si="110"/>
        <v>0</v>
      </c>
      <c r="Z381" s="105">
        <f t="shared" si="110"/>
        <v>0</v>
      </c>
      <c r="AA381" s="105">
        <f t="shared" si="110"/>
        <v>0</v>
      </c>
      <c r="AB381" s="105">
        <f t="shared" si="110"/>
        <v>0</v>
      </c>
      <c r="AC381" s="105">
        <f t="shared" si="110"/>
        <v>0</v>
      </c>
      <c r="AD381" s="105">
        <f t="shared" si="110"/>
        <v>0</v>
      </c>
      <c r="AE381" s="105">
        <f t="shared" si="110"/>
        <v>0</v>
      </c>
      <c r="AF381" s="105">
        <f t="shared" si="111"/>
        <v>0</v>
      </c>
    </row>
    <row r="382" spans="1:36" outlineLevel="1" x14ac:dyDescent="0.25">
      <c r="A382" s="103" t="str">
        <f>+$A$4&amp;$A$296&amp;B382</f>
        <v>Bonney LakeRoll offDISP-RECY</v>
      </c>
      <c r="B382" s="103" t="s">
        <v>807</v>
      </c>
      <c r="C382" s="103" t="s">
        <v>808</v>
      </c>
      <c r="D382" s="127">
        <v>0</v>
      </c>
      <c r="E382" s="127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30">
        <f t="shared" si="108"/>
        <v>0</v>
      </c>
      <c r="S382" s="175"/>
      <c r="T382" s="105">
        <f t="shared" si="109"/>
        <v>0</v>
      </c>
      <c r="U382" s="105">
        <f t="shared" si="109"/>
        <v>0</v>
      </c>
      <c r="V382" s="105">
        <f t="shared" si="112"/>
        <v>0</v>
      </c>
      <c r="W382" s="105">
        <f t="shared" si="110"/>
        <v>0</v>
      </c>
      <c r="X382" s="105">
        <f t="shared" si="110"/>
        <v>0</v>
      </c>
      <c r="Y382" s="105">
        <f t="shared" si="110"/>
        <v>0</v>
      </c>
      <c r="Z382" s="105">
        <f t="shared" si="110"/>
        <v>0</v>
      </c>
      <c r="AA382" s="105">
        <f t="shared" si="110"/>
        <v>0</v>
      </c>
      <c r="AB382" s="105">
        <f t="shared" si="110"/>
        <v>0</v>
      </c>
      <c r="AC382" s="105">
        <f t="shared" si="110"/>
        <v>0</v>
      </c>
      <c r="AD382" s="105">
        <f t="shared" si="110"/>
        <v>0</v>
      </c>
      <c r="AE382" s="105">
        <f t="shared" si="110"/>
        <v>0</v>
      </c>
      <c r="AF382" s="105">
        <f t="shared" si="111"/>
        <v>0</v>
      </c>
    </row>
    <row r="383" spans="1:36" outlineLevel="1" x14ac:dyDescent="0.25">
      <c r="A383" s="103" t="str">
        <f>+$A$4&amp;$A$296&amp;B383</f>
        <v>Bonney LakeRoll offDISP-WD</v>
      </c>
      <c r="B383" s="103" t="s">
        <v>809</v>
      </c>
      <c r="C383" s="103" t="s">
        <v>810</v>
      </c>
      <c r="D383" s="127">
        <v>0</v>
      </c>
      <c r="E383" s="127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30">
        <f t="shared" si="108"/>
        <v>0</v>
      </c>
      <c r="S383" s="175"/>
      <c r="T383" s="105">
        <f t="shared" si="109"/>
        <v>0</v>
      </c>
      <c r="U383" s="105">
        <f t="shared" si="109"/>
        <v>0</v>
      </c>
      <c r="V383" s="105">
        <f t="shared" si="112"/>
        <v>0</v>
      </c>
      <c r="W383" s="105">
        <f t="shared" si="110"/>
        <v>0</v>
      </c>
      <c r="X383" s="105">
        <f t="shared" si="110"/>
        <v>0</v>
      </c>
      <c r="Y383" s="105">
        <f t="shared" si="110"/>
        <v>0</v>
      </c>
      <c r="Z383" s="105">
        <f t="shared" si="110"/>
        <v>0</v>
      </c>
      <c r="AA383" s="105">
        <f t="shared" si="110"/>
        <v>0</v>
      </c>
      <c r="AB383" s="105">
        <f t="shared" si="110"/>
        <v>0</v>
      </c>
      <c r="AC383" s="105">
        <f t="shared" si="110"/>
        <v>0</v>
      </c>
      <c r="AD383" s="105">
        <f t="shared" si="110"/>
        <v>0</v>
      </c>
      <c r="AE383" s="105">
        <f t="shared" si="110"/>
        <v>0</v>
      </c>
      <c r="AF383" s="105">
        <f t="shared" si="111"/>
        <v>0</v>
      </c>
    </row>
    <row r="384" spans="1:36" outlineLevel="1" x14ac:dyDescent="0.25">
      <c r="D384" s="178"/>
      <c r="E384" s="17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30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</row>
    <row r="385" spans="1:36" outlineLevel="1" x14ac:dyDescent="0.25">
      <c r="C385" s="135" t="s">
        <v>811</v>
      </c>
      <c r="D385" s="178"/>
      <c r="E385" s="179"/>
      <c r="F385" s="136">
        <f t="shared" ref="F385:R385" si="113">SUM(F379:F384)</f>
        <v>38641.51</v>
      </c>
      <c r="G385" s="136">
        <f t="shared" si="113"/>
        <v>36759.67</v>
      </c>
      <c r="H385" s="136">
        <f t="shared" si="113"/>
        <v>35660.629999999997</v>
      </c>
      <c r="I385" s="136">
        <f t="shared" si="113"/>
        <v>39763.879999999997</v>
      </c>
      <c r="J385" s="136">
        <f t="shared" si="113"/>
        <v>37868.6</v>
      </c>
      <c r="K385" s="136">
        <f t="shared" si="113"/>
        <v>36107.99</v>
      </c>
      <c r="L385" s="136">
        <f t="shared" si="113"/>
        <v>36221.599999999999</v>
      </c>
      <c r="M385" s="136">
        <f t="shared" si="113"/>
        <v>33060.519999999997</v>
      </c>
      <c r="N385" s="136">
        <f t="shared" si="113"/>
        <v>33558.82</v>
      </c>
      <c r="O385" s="136">
        <f t="shared" si="113"/>
        <v>37550.76</v>
      </c>
      <c r="P385" s="136">
        <f t="shared" si="113"/>
        <v>33001.199999999997</v>
      </c>
      <c r="Q385" s="136">
        <f t="shared" si="113"/>
        <v>31552.560000000001</v>
      </c>
      <c r="R385" s="136">
        <f t="shared" si="113"/>
        <v>429747.74000000005</v>
      </c>
      <c r="S385" s="137"/>
      <c r="T385" s="137"/>
      <c r="U385" s="137"/>
      <c r="V385" s="137"/>
      <c r="W385" s="137"/>
      <c r="X385" s="137"/>
      <c r="Y385" s="137"/>
      <c r="Z385" s="137"/>
      <c r="AA385" s="137"/>
      <c r="AB385" s="137"/>
      <c r="AC385" s="137"/>
      <c r="AD385" s="137"/>
      <c r="AE385" s="137"/>
      <c r="AF385" s="137"/>
    </row>
    <row r="386" spans="1:36" outlineLevel="1" x14ac:dyDescent="0.25">
      <c r="D386" s="178"/>
      <c r="E386" s="17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30"/>
      <c r="T386" s="105"/>
      <c r="U386" s="105"/>
      <c r="V386" s="105"/>
      <c r="W386" s="105"/>
      <c r="X386" s="105"/>
      <c r="Y386" s="105"/>
      <c r="Z386" s="105"/>
      <c r="AA386" s="105"/>
      <c r="AB386" s="105"/>
      <c r="AC386" s="105"/>
      <c r="AD386" s="105"/>
      <c r="AE386" s="105"/>
      <c r="AF386" s="105"/>
    </row>
    <row r="387" spans="1:36" outlineLevel="1" x14ac:dyDescent="0.25">
      <c r="D387" s="178"/>
      <c r="E387" s="17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30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5"/>
      <c r="AD387" s="105"/>
      <c r="AE387" s="105"/>
      <c r="AF387" s="105"/>
    </row>
    <row r="388" spans="1:36" s="7" customFormat="1" x14ac:dyDescent="0.25">
      <c r="B388" s="7" t="s">
        <v>812</v>
      </c>
      <c r="D388" s="178"/>
      <c r="E388" s="179"/>
      <c r="F388" s="144">
        <f t="shared" ref="F388:AF388" si="114">+F376+F385</f>
        <v>65287.520000000004</v>
      </c>
      <c r="G388" s="144">
        <f t="shared" si="114"/>
        <v>62014.57</v>
      </c>
      <c r="H388" s="144">
        <f t="shared" si="114"/>
        <v>60693.86</v>
      </c>
      <c r="I388" s="144">
        <f t="shared" si="114"/>
        <v>65827.63</v>
      </c>
      <c r="J388" s="144">
        <f t="shared" si="114"/>
        <v>61694.86</v>
      </c>
      <c r="K388" s="144">
        <f t="shared" si="114"/>
        <v>58707.319999999992</v>
      </c>
      <c r="L388" s="144">
        <f t="shared" si="114"/>
        <v>59196.210000000006</v>
      </c>
      <c r="M388" s="144">
        <f t="shared" si="114"/>
        <v>57517.279999999999</v>
      </c>
      <c r="N388" s="144">
        <f t="shared" si="114"/>
        <v>57590.559999999998</v>
      </c>
      <c r="O388" s="144">
        <f t="shared" si="114"/>
        <v>59355.540000000008</v>
      </c>
      <c r="P388" s="144">
        <f t="shared" si="114"/>
        <v>54946.240000000005</v>
      </c>
      <c r="Q388" s="144">
        <f t="shared" si="114"/>
        <v>52053.03</v>
      </c>
      <c r="R388" s="144">
        <f t="shared" si="114"/>
        <v>714884.62</v>
      </c>
      <c r="S388" s="145"/>
      <c r="T388" s="145">
        <f t="shared" si="114"/>
        <v>87.846004138253065</v>
      </c>
      <c r="U388" s="145">
        <f t="shared" si="114"/>
        <v>83.885230581005089</v>
      </c>
      <c r="V388" s="145">
        <f t="shared" si="114"/>
        <v>74.695824294802037</v>
      </c>
      <c r="W388" s="145">
        <f t="shared" si="114"/>
        <v>78</v>
      </c>
      <c r="X388" s="145">
        <f t="shared" si="114"/>
        <v>73</v>
      </c>
      <c r="Y388" s="145">
        <f t="shared" si="114"/>
        <v>68</v>
      </c>
      <c r="Z388" s="145">
        <f t="shared" si="114"/>
        <v>71</v>
      </c>
      <c r="AA388" s="145">
        <f t="shared" si="114"/>
        <v>70</v>
      </c>
      <c r="AB388" s="145">
        <f t="shared" si="114"/>
        <v>74</v>
      </c>
      <c r="AC388" s="145">
        <f t="shared" si="114"/>
        <v>64.552383913626016</v>
      </c>
      <c r="AD388" s="145">
        <f t="shared" si="114"/>
        <v>61.704316762079202</v>
      </c>
      <c r="AE388" s="145">
        <f t="shared" si="114"/>
        <v>58.85639080872533</v>
      </c>
      <c r="AF388" s="145">
        <f t="shared" si="114"/>
        <v>14.42889848238659</v>
      </c>
      <c r="AJ388" s="146"/>
    </row>
    <row r="389" spans="1:36" s="7" customFormat="1" outlineLevel="1" x14ac:dyDescent="0.25">
      <c r="D389" s="178"/>
      <c r="E389" s="17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30"/>
      <c r="S389" s="109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  <c r="AJ389" s="146"/>
    </row>
    <row r="390" spans="1:36" s="7" customFormat="1" outlineLevel="1" x14ac:dyDescent="0.25">
      <c r="D390" s="178"/>
      <c r="E390" s="17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30"/>
      <c r="S390" s="109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J390" s="146"/>
    </row>
    <row r="391" spans="1:36" outlineLevel="1" x14ac:dyDescent="0.25">
      <c r="A391" s="103" t="s">
        <v>30</v>
      </c>
      <c r="B391" s="121" t="s">
        <v>813</v>
      </c>
      <c r="D391" s="178"/>
      <c r="E391" s="17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30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5"/>
      <c r="AD391" s="105"/>
      <c r="AE391" s="105"/>
      <c r="AF391" s="105"/>
    </row>
    <row r="392" spans="1:36" outlineLevel="2" x14ac:dyDescent="0.25">
      <c r="A392" s="103" t="str">
        <f>+$A$4&amp;$A$391&amp;B392</f>
        <v>Bonney LakeMedical WasteMD10</v>
      </c>
      <c r="B392" s="103" t="s">
        <v>814</v>
      </c>
      <c r="C392" s="103" t="s">
        <v>815</v>
      </c>
      <c r="D392" s="178">
        <f>IFERROR(VLOOKUP(BonneyLake!A392,#REF!,12,FALSE),0)</f>
        <v>0</v>
      </c>
      <c r="E392" s="17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30">
        <f t="shared" ref="R392:R394" si="115">+SUM(F392:Q392)</f>
        <v>0</v>
      </c>
      <c r="S392" s="175"/>
      <c r="T392" s="105">
        <f t="shared" ref="T392:U394" si="116">+IFERROR(F392/$D392,0)</f>
        <v>0</v>
      </c>
      <c r="U392" s="105">
        <f t="shared" si="116"/>
        <v>0</v>
      </c>
      <c r="V392" s="105">
        <f t="shared" ref="V392:AE394" si="117">+IFERROR(H392/$E392,0)</f>
        <v>0</v>
      </c>
      <c r="W392" s="105">
        <f t="shared" si="117"/>
        <v>0</v>
      </c>
      <c r="X392" s="105">
        <f t="shared" si="117"/>
        <v>0</v>
      </c>
      <c r="Y392" s="105">
        <f t="shared" si="117"/>
        <v>0</v>
      </c>
      <c r="Z392" s="105">
        <f t="shared" si="117"/>
        <v>0</v>
      </c>
      <c r="AA392" s="105">
        <f t="shared" si="117"/>
        <v>0</v>
      </c>
      <c r="AB392" s="105">
        <f t="shared" si="117"/>
        <v>0</v>
      </c>
      <c r="AC392" s="105">
        <f t="shared" si="117"/>
        <v>0</v>
      </c>
      <c r="AD392" s="105">
        <f t="shared" si="117"/>
        <v>0</v>
      </c>
      <c r="AE392" s="105">
        <f t="shared" si="117"/>
        <v>0</v>
      </c>
      <c r="AF392" s="105">
        <f t="shared" ref="AF392:AF394" si="118">+SUM(T392:AE392)/$AD$2</f>
        <v>0</v>
      </c>
    </row>
    <row r="393" spans="1:36" outlineLevel="2" x14ac:dyDescent="0.25">
      <c r="A393" s="103" t="str">
        <f>+$A$4&amp;$A$391&amp;B393</f>
        <v>Bonney LakeMedical WasteMD20</v>
      </c>
      <c r="B393" s="103" t="s">
        <v>816</v>
      </c>
      <c r="C393" s="103" t="s">
        <v>817</v>
      </c>
      <c r="D393" s="178">
        <f>IFERROR(VLOOKUP(BonneyLake!A393,#REF!,12,FALSE),0)</f>
        <v>0</v>
      </c>
      <c r="E393" s="17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30">
        <f t="shared" si="115"/>
        <v>0</v>
      </c>
      <c r="S393" s="175"/>
      <c r="T393" s="105">
        <f t="shared" si="116"/>
        <v>0</v>
      </c>
      <c r="U393" s="105">
        <f t="shared" si="116"/>
        <v>0</v>
      </c>
      <c r="V393" s="105">
        <f t="shared" si="117"/>
        <v>0</v>
      </c>
      <c r="W393" s="105">
        <f t="shared" si="117"/>
        <v>0</v>
      </c>
      <c r="X393" s="105">
        <f t="shared" si="117"/>
        <v>0</v>
      </c>
      <c r="Y393" s="105">
        <f t="shared" si="117"/>
        <v>0</v>
      </c>
      <c r="Z393" s="105">
        <f t="shared" si="117"/>
        <v>0</v>
      </c>
      <c r="AA393" s="105">
        <f t="shared" si="117"/>
        <v>0</v>
      </c>
      <c r="AB393" s="105">
        <f t="shared" si="117"/>
        <v>0</v>
      </c>
      <c r="AC393" s="105">
        <f t="shared" si="117"/>
        <v>0</v>
      </c>
      <c r="AD393" s="105">
        <f t="shared" si="117"/>
        <v>0</v>
      </c>
      <c r="AE393" s="105">
        <f t="shared" si="117"/>
        <v>0</v>
      </c>
      <c r="AF393" s="105">
        <f t="shared" si="118"/>
        <v>0</v>
      </c>
    </row>
    <row r="394" spans="1:36" outlineLevel="2" x14ac:dyDescent="0.25">
      <c r="A394" s="103" t="str">
        <f>+$A$4&amp;$A$391&amp;B394</f>
        <v>Bonney LakeMedical WasteMD35</v>
      </c>
      <c r="B394" s="103" t="s">
        <v>818</v>
      </c>
      <c r="C394" s="103" t="s">
        <v>819</v>
      </c>
      <c r="D394" s="178">
        <f>IFERROR(VLOOKUP(BonneyLake!A394,#REF!,12,FALSE),0)</f>
        <v>0</v>
      </c>
      <c r="E394" s="17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30">
        <f t="shared" si="115"/>
        <v>0</v>
      </c>
      <c r="S394" s="175"/>
      <c r="T394" s="105">
        <f t="shared" si="116"/>
        <v>0</v>
      </c>
      <c r="U394" s="105">
        <f t="shared" si="116"/>
        <v>0</v>
      </c>
      <c r="V394" s="105">
        <f t="shared" si="117"/>
        <v>0</v>
      </c>
      <c r="W394" s="105">
        <f t="shared" si="117"/>
        <v>0</v>
      </c>
      <c r="X394" s="105">
        <f t="shared" si="117"/>
        <v>0</v>
      </c>
      <c r="Y394" s="105">
        <f t="shared" si="117"/>
        <v>0</v>
      </c>
      <c r="Z394" s="105">
        <f t="shared" si="117"/>
        <v>0</v>
      </c>
      <c r="AA394" s="105">
        <f t="shared" si="117"/>
        <v>0</v>
      </c>
      <c r="AB394" s="105">
        <f t="shared" si="117"/>
        <v>0</v>
      </c>
      <c r="AC394" s="105">
        <f t="shared" si="117"/>
        <v>0</v>
      </c>
      <c r="AD394" s="105">
        <f t="shared" si="117"/>
        <v>0</v>
      </c>
      <c r="AE394" s="105">
        <f t="shared" si="117"/>
        <v>0</v>
      </c>
      <c r="AF394" s="105">
        <f t="shared" si="118"/>
        <v>0</v>
      </c>
    </row>
    <row r="395" spans="1:36" outlineLevel="1" x14ac:dyDescent="0.25">
      <c r="D395" s="178"/>
      <c r="E395" s="17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30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5"/>
      <c r="AD395" s="105"/>
      <c r="AE395" s="105"/>
      <c r="AF395" s="105"/>
    </row>
    <row r="396" spans="1:36" outlineLevel="1" x14ac:dyDescent="0.25">
      <c r="C396" s="135" t="s">
        <v>826</v>
      </c>
      <c r="D396" s="178"/>
      <c r="E396" s="179"/>
      <c r="F396" s="136">
        <f t="shared" ref="F396:R396" si="119">+SUM(F392:F395)</f>
        <v>0</v>
      </c>
      <c r="G396" s="136">
        <f t="shared" si="119"/>
        <v>0</v>
      </c>
      <c r="H396" s="136">
        <f t="shared" si="119"/>
        <v>0</v>
      </c>
      <c r="I396" s="136">
        <f t="shared" si="119"/>
        <v>0</v>
      </c>
      <c r="J396" s="136">
        <f t="shared" si="119"/>
        <v>0</v>
      </c>
      <c r="K396" s="136">
        <f t="shared" si="119"/>
        <v>0</v>
      </c>
      <c r="L396" s="136">
        <f t="shared" si="119"/>
        <v>0</v>
      </c>
      <c r="M396" s="136">
        <f t="shared" si="119"/>
        <v>0</v>
      </c>
      <c r="N396" s="136">
        <f t="shared" si="119"/>
        <v>0</v>
      </c>
      <c r="O396" s="136">
        <f t="shared" si="119"/>
        <v>0</v>
      </c>
      <c r="P396" s="136">
        <f t="shared" si="119"/>
        <v>0</v>
      </c>
      <c r="Q396" s="136">
        <f t="shared" si="119"/>
        <v>0</v>
      </c>
      <c r="R396" s="136">
        <f t="shared" si="119"/>
        <v>0</v>
      </c>
      <c r="S396" s="137"/>
      <c r="T396" s="137">
        <f t="shared" ref="T396:AF396" si="120">+SUM(T392:T395)</f>
        <v>0</v>
      </c>
      <c r="U396" s="137">
        <f t="shared" si="120"/>
        <v>0</v>
      </c>
      <c r="V396" s="137">
        <f t="shared" si="120"/>
        <v>0</v>
      </c>
      <c r="W396" s="137">
        <f t="shared" si="120"/>
        <v>0</v>
      </c>
      <c r="X396" s="137">
        <f t="shared" si="120"/>
        <v>0</v>
      </c>
      <c r="Y396" s="137">
        <f t="shared" si="120"/>
        <v>0</v>
      </c>
      <c r="Z396" s="137">
        <f t="shared" si="120"/>
        <v>0</v>
      </c>
      <c r="AA396" s="137">
        <f t="shared" si="120"/>
        <v>0</v>
      </c>
      <c r="AB396" s="137">
        <f t="shared" si="120"/>
        <v>0</v>
      </c>
      <c r="AC396" s="137">
        <f t="shared" si="120"/>
        <v>0</v>
      </c>
      <c r="AD396" s="137">
        <f t="shared" si="120"/>
        <v>0</v>
      </c>
      <c r="AE396" s="137">
        <f t="shared" si="120"/>
        <v>0</v>
      </c>
      <c r="AF396" s="137">
        <f t="shared" si="120"/>
        <v>0</v>
      </c>
    </row>
    <row r="397" spans="1:36" outlineLevel="1" x14ac:dyDescent="0.25">
      <c r="C397" s="135"/>
      <c r="D397" s="178"/>
      <c r="E397" s="179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30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</row>
    <row r="398" spans="1:36" outlineLevel="1" x14ac:dyDescent="0.25">
      <c r="D398" s="178"/>
      <c r="E398" s="179"/>
      <c r="F398" s="148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30"/>
      <c r="T398" s="149"/>
      <c r="U398" s="149"/>
      <c r="V398" s="149"/>
      <c r="W398" s="149"/>
      <c r="X398" s="149"/>
      <c r="Y398" s="149"/>
      <c r="Z398" s="149"/>
      <c r="AA398" s="149"/>
      <c r="AB398" s="149"/>
      <c r="AC398" s="149"/>
      <c r="AD398" s="149"/>
      <c r="AE398" s="149"/>
      <c r="AF398" s="149"/>
    </row>
    <row r="399" spans="1:36" s="7" customFormat="1" x14ac:dyDescent="0.25">
      <c r="B399" s="7" t="s">
        <v>827</v>
      </c>
      <c r="D399" s="178"/>
      <c r="E399" s="179"/>
      <c r="F399" s="144">
        <f>+F396</f>
        <v>0</v>
      </c>
      <c r="G399" s="144">
        <f t="shared" ref="G399:R399" si="121">+G396</f>
        <v>0</v>
      </c>
      <c r="H399" s="144">
        <f t="shared" si="121"/>
        <v>0</v>
      </c>
      <c r="I399" s="144">
        <f t="shared" si="121"/>
        <v>0</v>
      </c>
      <c r="J399" s="144">
        <f t="shared" si="121"/>
        <v>0</v>
      </c>
      <c r="K399" s="144">
        <f t="shared" si="121"/>
        <v>0</v>
      </c>
      <c r="L399" s="144">
        <f t="shared" si="121"/>
        <v>0</v>
      </c>
      <c r="M399" s="144">
        <f t="shared" si="121"/>
        <v>0</v>
      </c>
      <c r="N399" s="144">
        <f t="shared" si="121"/>
        <v>0</v>
      </c>
      <c r="O399" s="144">
        <f t="shared" si="121"/>
        <v>0</v>
      </c>
      <c r="P399" s="144">
        <f t="shared" si="121"/>
        <v>0</v>
      </c>
      <c r="Q399" s="144">
        <f t="shared" si="121"/>
        <v>0</v>
      </c>
      <c r="R399" s="144">
        <f t="shared" si="121"/>
        <v>0</v>
      </c>
      <c r="S399" s="145"/>
      <c r="T399" s="145">
        <f t="shared" ref="T399:AF399" si="122">+T396</f>
        <v>0</v>
      </c>
      <c r="U399" s="145">
        <f t="shared" si="122"/>
        <v>0</v>
      </c>
      <c r="V399" s="145">
        <f t="shared" si="122"/>
        <v>0</v>
      </c>
      <c r="W399" s="145">
        <f t="shared" si="122"/>
        <v>0</v>
      </c>
      <c r="X399" s="145">
        <f t="shared" si="122"/>
        <v>0</v>
      </c>
      <c r="Y399" s="145">
        <f t="shared" si="122"/>
        <v>0</v>
      </c>
      <c r="Z399" s="145">
        <f t="shared" si="122"/>
        <v>0</v>
      </c>
      <c r="AA399" s="145">
        <f t="shared" si="122"/>
        <v>0</v>
      </c>
      <c r="AB399" s="145">
        <f t="shared" si="122"/>
        <v>0</v>
      </c>
      <c r="AC399" s="145">
        <f t="shared" si="122"/>
        <v>0</v>
      </c>
      <c r="AD399" s="145">
        <f t="shared" si="122"/>
        <v>0</v>
      </c>
      <c r="AE399" s="145">
        <f t="shared" si="122"/>
        <v>0</v>
      </c>
      <c r="AF399" s="145">
        <f t="shared" si="122"/>
        <v>0</v>
      </c>
      <c r="AJ399" s="146"/>
    </row>
    <row r="400" spans="1:36" s="7" customFormat="1" outlineLevel="1" x14ac:dyDescent="0.25">
      <c r="D400" s="178"/>
      <c r="E400" s="179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30"/>
      <c r="S400" s="109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  <c r="AJ400" s="146"/>
    </row>
    <row r="401" spans="1:36" s="7" customFormat="1" outlineLevel="1" x14ac:dyDescent="0.25">
      <c r="D401" s="178"/>
      <c r="E401" s="179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30"/>
      <c r="S401" s="109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  <c r="AJ401" s="146"/>
    </row>
    <row r="402" spans="1:36" outlineLevel="1" x14ac:dyDescent="0.25">
      <c r="A402" s="103" t="s">
        <v>865</v>
      </c>
      <c r="B402" s="121" t="s">
        <v>829</v>
      </c>
      <c r="D402" s="178"/>
      <c r="E402" s="17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30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5"/>
      <c r="AD402" s="105"/>
      <c r="AE402" s="105"/>
      <c r="AF402" s="105"/>
    </row>
    <row r="403" spans="1:36" outlineLevel="1" x14ac:dyDescent="0.25">
      <c r="A403" s="103" t="str">
        <f t="shared" ref="A403:A410" si="123">+$A$4&amp;$A$402&amp;B403</f>
        <v>Bonney LakeAccountingADJ-SB</v>
      </c>
      <c r="B403" s="103" t="s">
        <v>830</v>
      </c>
      <c r="C403" s="103" t="s">
        <v>831</v>
      </c>
      <c r="D403" s="178">
        <f>IFERROR(VLOOKUP(BonneyLake!A403,#REF!,12,FALSE),0)</f>
        <v>0</v>
      </c>
      <c r="E403" s="179">
        <v>0</v>
      </c>
      <c r="F403" s="129">
        <v>0</v>
      </c>
      <c r="G403" s="129">
        <v>0</v>
      </c>
      <c r="H403" s="129">
        <v>0.3</v>
      </c>
      <c r="I403" s="129">
        <v>0</v>
      </c>
      <c r="J403" s="129">
        <v>0</v>
      </c>
      <c r="K403" s="129">
        <v>0.01</v>
      </c>
      <c r="L403" s="129">
        <v>0</v>
      </c>
      <c r="M403" s="129">
        <v>0</v>
      </c>
      <c r="N403" s="129">
        <v>0.25</v>
      </c>
      <c r="O403" s="129">
        <v>0</v>
      </c>
      <c r="P403" s="129">
        <v>0</v>
      </c>
      <c r="Q403" s="129">
        <v>0</v>
      </c>
      <c r="R403" s="130">
        <f t="shared" ref="R403:R410" si="124">+SUM(F403:Q403)</f>
        <v>0.56000000000000005</v>
      </c>
      <c r="S403" s="175"/>
      <c r="T403" s="105">
        <f t="shared" ref="T403:U410" si="125">+IFERROR(F403/$D403,0)</f>
        <v>0</v>
      </c>
      <c r="U403" s="105">
        <f t="shared" si="125"/>
        <v>0</v>
      </c>
      <c r="V403" s="105">
        <f t="shared" ref="V403:AE410" si="126">+IFERROR(H403/$E403,0)</f>
        <v>0</v>
      </c>
      <c r="W403" s="105">
        <f t="shared" si="126"/>
        <v>0</v>
      </c>
      <c r="X403" s="105">
        <f t="shared" si="126"/>
        <v>0</v>
      </c>
      <c r="Y403" s="105">
        <f t="shared" si="126"/>
        <v>0</v>
      </c>
      <c r="Z403" s="105">
        <f t="shared" si="126"/>
        <v>0</v>
      </c>
      <c r="AA403" s="105">
        <f t="shared" si="126"/>
        <v>0</v>
      </c>
      <c r="AB403" s="105">
        <f t="shared" si="126"/>
        <v>0</v>
      </c>
      <c r="AC403" s="105">
        <f t="shared" si="126"/>
        <v>0</v>
      </c>
      <c r="AD403" s="105">
        <f t="shared" si="126"/>
        <v>0</v>
      </c>
      <c r="AE403" s="105">
        <f t="shared" si="126"/>
        <v>0</v>
      </c>
      <c r="AF403" s="105">
        <f t="shared" ref="AF403:AF410" si="127">+SUM(T403:AE403)/$AD$2</f>
        <v>0</v>
      </c>
    </row>
    <row r="404" spans="1:36" outlineLevel="1" x14ac:dyDescent="0.25">
      <c r="A404" s="103" t="str">
        <f t="shared" si="123"/>
        <v>Bonney LakeAccountingADJTAX</v>
      </c>
      <c r="B404" s="103" t="s">
        <v>832</v>
      </c>
      <c r="C404" s="103" t="s">
        <v>833</v>
      </c>
      <c r="D404" s="178">
        <f>IFERROR(VLOOKUP(BonneyLake!A404,#REF!,12,FALSE),0)</f>
        <v>0</v>
      </c>
      <c r="E404" s="179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30">
        <f t="shared" si="124"/>
        <v>0</v>
      </c>
      <c r="S404" s="175"/>
      <c r="T404" s="105">
        <f t="shared" si="125"/>
        <v>0</v>
      </c>
      <c r="U404" s="105">
        <f t="shared" si="125"/>
        <v>0</v>
      </c>
      <c r="V404" s="105">
        <f t="shared" si="126"/>
        <v>0</v>
      </c>
      <c r="W404" s="105">
        <f t="shared" si="126"/>
        <v>0</v>
      </c>
      <c r="X404" s="105">
        <f t="shared" si="126"/>
        <v>0</v>
      </c>
      <c r="Y404" s="105">
        <f t="shared" si="126"/>
        <v>0</v>
      </c>
      <c r="Z404" s="105">
        <f t="shared" si="126"/>
        <v>0</v>
      </c>
      <c r="AA404" s="105">
        <f t="shared" si="126"/>
        <v>0</v>
      </c>
      <c r="AB404" s="105">
        <f t="shared" si="126"/>
        <v>0</v>
      </c>
      <c r="AC404" s="105">
        <f t="shared" si="126"/>
        <v>0</v>
      </c>
      <c r="AD404" s="105">
        <f t="shared" si="126"/>
        <v>0</v>
      </c>
      <c r="AE404" s="105">
        <f t="shared" si="126"/>
        <v>0</v>
      </c>
      <c r="AF404" s="105">
        <f t="shared" si="127"/>
        <v>0</v>
      </c>
    </row>
    <row r="405" spans="1:36" outlineLevel="1" x14ac:dyDescent="0.25">
      <c r="A405" s="103" t="str">
        <f t="shared" si="123"/>
        <v>Bonney LakeAccountingEMPLOYEE</v>
      </c>
      <c r="B405" s="103" t="s">
        <v>834</v>
      </c>
      <c r="C405" s="103" t="s">
        <v>835</v>
      </c>
      <c r="D405" s="178">
        <f>IFERROR(VLOOKUP(BonneyLake!A405,#REF!,12,FALSE),0)</f>
        <v>0</v>
      </c>
      <c r="E405" s="179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30">
        <f t="shared" si="124"/>
        <v>0</v>
      </c>
      <c r="S405" s="175"/>
      <c r="T405" s="105">
        <f t="shared" si="125"/>
        <v>0</v>
      </c>
      <c r="U405" s="105">
        <f t="shared" si="125"/>
        <v>0</v>
      </c>
      <c r="V405" s="105">
        <f t="shared" si="126"/>
        <v>0</v>
      </c>
      <c r="W405" s="105">
        <f t="shared" si="126"/>
        <v>0</v>
      </c>
      <c r="X405" s="105">
        <f t="shared" si="126"/>
        <v>0</v>
      </c>
      <c r="Y405" s="105">
        <f t="shared" si="126"/>
        <v>0</v>
      </c>
      <c r="Z405" s="105">
        <f t="shared" si="126"/>
        <v>0</v>
      </c>
      <c r="AA405" s="105">
        <f t="shared" si="126"/>
        <v>0</v>
      </c>
      <c r="AB405" s="105">
        <f t="shared" si="126"/>
        <v>0</v>
      </c>
      <c r="AC405" s="105">
        <f t="shared" si="126"/>
        <v>0</v>
      </c>
      <c r="AD405" s="105">
        <f t="shared" si="126"/>
        <v>0</v>
      </c>
      <c r="AE405" s="105">
        <f t="shared" si="126"/>
        <v>0</v>
      </c>
      <c r="AF405" s="105">
        <f t="shared" si="127"/>
        <v>0</v>
      </c>
    </row>
    <row r="406" spans="1:36" outlineLevel="1" x14ac:dyDescent="0.25">
      <c r="A406" s="103" t="str">
        <f t="shared" si="123"/>
        <v>Bonney LakeAccountingFINCHG</v>
      </c>
      <c r="B406" s="103" t="s">
        <v>836</v>
      </c>
      <c r="C406" s="103" t="s">
        <v>837</v>
      </c>
      <c r="D406" s="178">
        <f>IFERROR(VLOOKUP(BonneyLake!A406,#REF!,12,FALSE),0)</f>
        <v>0</v>
      </c>
      <c r="E406" s="179">
        <v>0</v>
      </c>
      <c r="F406" s="129">
        <v>169.41499999999999</v>
      </c>
      <c r="G406" s="129">
        <v>126.07499999999999</v>
      </c>
      <c r="H406" s="129">
        <v>74.605000000000004</v>
      </c>
      <c r="I406" s="129">
        <v>150.96499999999997</v>
      </c>
      <c r="J406" s="129">
        <v>158.535</v>
      </c>
      <c r="K406" s="129">
        <v>181.47</v>
      </c>
      <c r="L406" s="129">
        <v>121.08500000000001</v>
      </c>
      <c r="M406" s="129">
        <v>176.73500000000001</v>
      </c>
      <c r="N406" s="129">
        <v>153.29500000000002</v>
      </c>
      <c r="O406" s="129">
        <v>168.39</v>
      </c>
      <c r="P406" s="129">
        <v>193.66000000000003</v>
      </c>
      <c r="Q406" s="129">
        <v>74.13000000000001</v>
      </c>
      <c r="R406" s="130">
        <f t="shared" si="124"/>
        <v>1748.3600000000004</v>
      </c>
      <c r="S406" s="175"/>
      <c r="T406" s="105">
        <f t="shared" si="125"/>
        <v>0</v>
      </c>
      <c r="U406" s="105">
        <f t="shared" si="125"/>
        <v>0</v>
      </c>
      <c r="V406" s="105">
        <f t="shared" si="126"/>
        <v>0</v>
      </c>
      <c r="W406" s="105">
        <f t="shared" si="126"/>
        <v>0</v>
      </c>
      <c r="X406" s="105">
        <f t="shared" si="126"/>
        <v>0</v>
      </c>
      <c r="Y406" s="105">
        <f t="shared" si="126"/>
        <v>0</v>
      </c>
      <c r="Z406" s="105">
        <f t="shared" si="126"/>
        <v>0</v>
      </c>
      <c r="AA406" s="105">
        <f t="shared" si="126"/>
        <v>0</v>
      </c>
      <c r="AB406" s="105">
        <f t="shared" si="126"/>
        <v>0</v>
      </c>
      <c r="AC406" s="105">
        <f t="shared" si="126"/>
        <v>0</v>
      </c>
      <c r="AD406" s="105">
        <f t="shared" si="126"/>
        <v>0</v>
      </c>
      <c r="AE406" s="105">
        <f t="shared" si="126"/>
        <v>0</v>
      </c>
      <c r="AF406" s="105">
        <f t="shared" si="127"/>
        <v>0</v>
      </c>
    </row>
    <row r="407" spans="1:36" outlineLevel="1" x14ac:dyDescent="0.25">
      <c r="A407" s="103" t="str">
        <f t="shared" si="123"/>
        <v>Bonney LakeAccountingLEGAL-COM</v>
      </c>
      <c r="B407" s="103" t="s">
        <v>838</v>
      </c>
      <c r="C407" s="103" t="s">
        <v>839</v>
      </c>
      <c r="D407" s="178">
        <f>IFERROR(VLOOKUP(BonneyLake!A407,#REF!,12,FALSE),0)</f>
        <v>0</v>
      </c>
      <c r="E407" s="179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30">
        <f t="shared" si="124"/>
        <v>0</v>
      </c>
      <c r="S407" s="175"/>
      <c r="T407" s="105">
        <f t="shared" si="125"/>
        <v>0</v>
      </c>
      <c r="U407" s="105">
        <f t="shared" si="125"/>
        <v>0</v>
      </c>
      <c r="V407" s="105">
        <f t="shared" si="126"/>
        <v>0</v>
      </c>
      <c r="W407" s="105">
        <f t="shared" si="126"/>
        <v>0</v>
      </c>
      <c r="X407" s="105">
        <f t="shared" si="126"/>
        <v>0</v>
      </c>
      <c r="Y407" s="105">
        <f t="shared" si="126"/>
        <v>0</v>
      </c>
      <c r="Z407" s="105">
        <f t="shared" si="126"/>
        <v>0</v>
      </c>
      <c r="AA407" s="105">
        <f t="shared" si="126"/>
        <v>0</v>
      </c>
      <c r="AB407" s="105">
        <f t="shared" si="126"/>
        <v>0</v>
      </c>
      <c r="AC407" s="105">
        <f t="shared" si="126"/>
        <v>0</v>
      </c>
      <c r="AD407" s="105">
        <f t="shared" si="126"/>
        <v>0</v>
      </c>
      <c r="AE407" s="105">
        <f t="shared" si="126"/>
        <v>0</v>
      </c>
      <c r="AF407" s="105">
        <f t="shared" si="127"/>
        <v>0</v>
      </c>
    </row>
    <row r="408" spans="1:36" outlineLevel="1" x14ac:dyDescent="0.25">
      <c r="A408" s="103" t="str">
        <f t="shared" si="123"/>
        <v>Bonney LakeAccountingNSF FEES</v>
      </c>
      <c r="B408" s="103" t="s">
        <v>840</v>
      </c>
      <c r="C408" s="103" t="s">
        <v>841</v>
      </c>
      <c r="D408" s="178">
        <f>IFERROR(VLOOKUP(BonneyLake!A408,#REF!,12,FALSE),0)</f>
        <v>0</v>
      </c>
      <c r="E408" s="179">
        <v>25</v>
      </c>
      <c r="F408" s="129">
        <v>0</v>
      </c>
      <c r="G408" s="129">
        <v>25</v>
      </c>
      <c r="H408" s="129">
        <v>50</v>
      </c>
      <c r="I408" s="129">
        <v>-50</v>
      </c>
      <c r="J408" s="129">
        <v>0</v>
      </c>
      <c r="K408" s="129">
        <v>25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25</v>
      </c>
      <c r="R408" s="130">
        <f t="shared" si="124"/>
        <v>75</v>
      </c>
      <c r="S408" s="175"/>
      <c r="T408" s="105">
        <f t="shared" si="125"/>
        <v>0</v>
      </c>
      <c r="U408" s="105">
        <f t="shared" si="125"/>
        <v>0</v>
      </c>
      <c r="V408" s="105">
        <f t="shared" si="126"/>
        <v>2</v>
      </c>
      <c r="W408" s="105">
        <f t="shared" si="126"/>
        <v>-2</v>
      </c>
      <c r="X408" s="105">
        <f t="shared" si="126"/>
        <v>0</v>
      </c>
      <c r="Y408" s="105">
        <f t="shared" si="126"/>
        <v>1</v>
      </c>
      <c r="Z408" s="105">
        <f t="shared" si="126"/>
        <v>0</v>
      </c>
      <c r="AA408" s="105">
        <f t="shared" si="126"/>
        <v>0</v>
      </c>
      <c r="AB408" s="105">
        <f t="shared" si="126"/>
        <v>0</v>
      </c>
      <c r="AC408" s="105">
        <f t="shared" si="126"/>
        <v>0</v>
      </c>
      <c r="AD408" s="105">
        <f t="shared" si="126"/>
        <v>0</v>
      </c>
      <c r="AE408" s="105">
        <f t="shared" si="126"/>
        <v>1</v>
      </c>
      <c r="AF408" s="105">
        <f t="shared" si="127"/>
        <v>0.16666666666666666</v>
      </c>
    </row>
    <row r="409" spans="1:36" outlineLevel="1" x14ac:dyDescent="0.25">
      <c r="A409" s="103" t="str">
        <f t="shared" si="123"/>
        <v>Bonney LakeAccountingPO</v>
      </c>
      <c r="B409" s="103" t="s">
        <v>842</v>
      </c>
      <c r="C409" s="103" t="s">
        <v>843</v>
      </c>
      <c r="D409" s="178">
        <f>IFERROR(VLOOKUP(BonneyLake!A409,#REF!,12,FALSE),0)</f>
        <v>0</v>
      </c>
      <c r="E409" s="179">
        <v>0</v>
      </c>
      <c r="F409" s="129">
        <v>0</v>
      </c>
      <c r="G409" s="129">
        <v>0</v>
      </c>
      <c r="H409" s="129">
        <v>0</v>
      </c>
      <c r="I409" s="129">
        <v>0</v>
      </c>
      <c r="J409" s="129">
        <v>0</v>
      </c>
      <c r="K409" s="129">
        <v>0</v>
      </c>
      <c r="L409" s="129">
        <v>0</v>
      </c>
      <c r="M409" s="129">
        <v>0</v>
      </c>
      <c r="N409" s="129">
        <v>0</v>
      </c>
      <c r="O409" s="129">
        <v>0</v>
      </c>
      <c r="P409" s="129">
        <v>0</v>
      </c>
      <c r="Q409" s="129">
        <v>0</v>
      </c>
      <c r="R409" s="130">
        <f t="shared" si="124"/>
        <v>0</v>
      </c>
      <c r="S409" s="175"/>
      <c r="T409" s="105">
        <f t="shared" si="125"/>
        <v>0</v>
      </c>
      <c r="U409" s="105">
        <f t="shared" si="125"/>
        <v>0</v>
      </c>
      <c r="V409" s="105">
        <f t="shared" si="126"/>
        <v>0</v>
      </c>
      <c r="W409" s="105">
        <f t="shared" si="126"/>
        <v>0</v>
      </c>
      <c r="X409" s="105">
        <f t="shared" si="126"/>
        <v>0</v>
      </c>
      <c r="Y409" s="105">
        <f t="shared" si="126"/>
        <v>0</v>
      </c>
      <c r="Z409" s="105">
        <f t="shared" si="126"/>
        <v>0</v>
      </c>
      <c r="AA409" s="105">
        <f t="shared" si="126"/>
        <v>0</v>
      </c>
      <c r="AB409" s="105">
        <f t="shared" si="126"/>
        <v>0</v>
      </c>
      <c r="AC409" s="105">
        <f t="shared" si="126"/>
        <v>0</v>
      </c>
      <c r="AD409" s="105">
        <f t="shared" si="126"/>
        <v>0</v>
      </c>
      <c r="AE409" s="105">
        <f t="shared" si="126"/>
        <v>0</v>
      </c>
      <c r="AF409" s="105">
        <f t="shared" si="127"/>
        <v>0</v>
      </c>
    </row>
    <row r="410" spans="1:36" outlineLevel="1" x14ac:dyDescent="0.25">
      <c r="A410" s="103" t="str">
        <f t="shared" si="123"/>
        <v>Bonney LakeAccountingSHOPSERVICE</v>
      </c>
      <c r="B410" s="103" t="s">
        <v>844</v>
      </c>
      <c r="C410" s="103" t="s">
        <v>845</v>
      </c>
      <c r="D410" s="178">
        <f>IFERROR(VLOOKUP(BonneyLake!A410,#REF!,12,FALSE),0)</f>
        <v>0</v>
      </c>
      <c r="E410" s="179">
        <v>0</v>
      </c>
      <c r="F410" s="129">
        <v>0</v>
      </c>
      <c r="G410" s="129">
        <v>0</v>
      </c>
      <c r="H410" s="129">
        <v>0</v>
      </c>
      <c r="I410" s="129">
        <v>0</v>
      </c>
      <c r="J410" s="129">
        <v>0</v>
      </c>
      <c r="K410" s="129">
        <v>0</v>
      </c>
      <c r="L410" s="129">
        <v>0</v>
      </c>
      <c r="M410" s="129">
        <v>0</v>
      </c>
      <c r="N410" s="129">
        <v>0</v>
      </c>
      <c r="O410" s="129">
        <v>0</v>
      </c>
      <c r="P410" s="129">
        <v>0</v>
      </c>
      <c r="Q410" s="129">
        <v>0</v>
      </c>
      <c r="R410" s="130">
        <f t="shared" si="124"/>
        <v>0</v>
      </c>
      <c r="S410" s="175"/>
      <c r="T410" s="105">
        <f t="shared" si="125"/>
        <v>0</v>
      </c>
      <c r="U410" s="105">
        <f t="shared" si="125"/>
        <v>0</v>
      </c>
      <c r="V410" s="105">
        <f t="shared" si="126"/>
        <v>0</v>
      </c>
      <c r="W410" s="105">
        <f t="shared" si="126"/>
        <v>0</v>
      </c>
      <c r="X410" s="105">
        <f t="shared" si="126"/>
        <v>0</v>
      </c>
      <c r="Y410" s="105">
        <f t="shared" si="126"/>
        <v>0</v>
      </c>
      <c r="Z410" s="105">
        <f t="shared" si="126"/>
        <v>0</v>
      </c>
      <c r="AA410" s="105">
        <f t="shared" si="126"/>
        <v>0</v>
      </c>
      <c r="AB410" s="105">
        <f t="shared" si="126"/>
        <v>0</v>
      </c>
      <c r="AC410" s="105">
        <f t="shared" si="126"/>
        <v>0</v>
      </c>
      <c r="AD410" s="105">
        <f t="shared" si="126"/>
        <v>0</v>
      </c>
      <c r="AE410" s="105">
        <f t="shared" si="126"/>
        <v>0</v>
      </c>
      <c r="AF410" s="105">
        <f t="shared" si="127"/>
        <v>0</v>
      </c>
    </row>
    <row r="411" spans="1:36" outlineLevel="1" x14ac:dyDescent="0.25">
      <c r="D411" s="178"/>
      <c r="E411" s="17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30"/>
      <c r="T411" s="105"/>
      <c r="U411" s="105"/>
      <c r="V411" s="105"/>
      <c r="W411" s="105"/>
      <c r="X411" s="105"/>
      <c r="Y411" s="105"/>
      <c r="Z411" s="105"/>
      <c r="AA411" s="105"/>
      <c r="AB411" s="105"/>
      <c r="AC411" s="105"/>
      <c r="AD411" s="105"/>
      <c r="AE411" s="105"/>
      <c r="AF411" s="105"/>
    </row>
    <row r="412" spans="1:36" outlineLevel="1" x14ac:dyDescent="0.25">
      <c r="C412" s="135" t="s">
        <v>846</v>
      </c>
      <c r="D412" s="178"/>
      <c r="E412" s="179"/>
      <c r="F412" s="136">
        <f t="shared" ref="F412:R412" si="128">+SUM(F403:F411)</f>
        <v>169.41499999999999</v>
      </c>
      <c r="G412" s="136">
        <f t="shared" si="128"/>
        <v>151.07499999999999</v>
      </c>
      <c r="H412" s="136">
        <f t="shared" si="128"/>
        <v>124.905</v>
      </c>
      <c r="I412" s="136">
        <f t="shared" si="128"/>
        <v>100.96499999999997</v>
      </c>
      <c r="J412" s="136">
        <f t="shared" si="128"/>
        <v>158.535</v>
      </c>
      <c r="K412" s="136">
        <f t="shared" si="128"/>
        <v>206.48</v>
      </c>
      <c r="L412" s="136">
        <f t="shared" si="128"/>
        <v>121.08500000000001</v>
      </c>
      <c r="M412" s="136">
        <f t="shared" si="128"/>
        <v>176.73500000000001</v>
      </c>
      <c r="N412" s="136">
        <f t="shared" si="128"/>
        <v>153.54500000000002</v>
      </c>
      <c r="O412" s="136">
        <f t="shared" si="128"/>
        <v>168.39</v>
      </c>
      <c r="P412" s="136">
        <f t="shared" si="128"/>
        <v>193.66000000000003</v>
      </c>
      <c r="Q412" s="136">
        <f t="shared" si="128"/>
        <v>99.13000000000001</v>
      </c>
      <c r="R412" s="136">
        <f t="shared" si="128"/>
        <v>1823.9200000000003</v>
      </c>
      <c r="S412" s="137"/>
      <c r="T412" s="137"/>
      <c r="U412" s="137"/>
      <c r="V412" s="137"/>
      <c r="W412" s="137"/>
      <c r="X412" s="137"/>
      <c r="Y412" s="137"/>
      <c r="Z412" s="137"/>
      <c r="AA412" s="137"/>
      <c r="AB412" s="137"/>
      <c r="AC412" s="137"/>
      <c r="AD412" s="137"/>
      <c r="AE412" s="137"/>
      <c r="AF412" s="137"/>
    </row>
    <row r="413" spans="1:36" outlineLevel="1" x14ac:dyDescent="0.25">
      <c r="C413" s="135"/>
      <c r="D413" s="178"/>
      <c r="E413" s="179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30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</row>
    <row r="414" spans="1:36" outlineLevel="1" x14ac:dyDescent="0.25">
      <c r="D414" s="178"/>
      <c r="E414" s="179"/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30"/>
      <c r="T414" s="149"/>
      <c r="U414" s="149"/>
      <c r="V414" s="149"/>
      <c r="W414" s="149"/>
      <c r="X414" s="149"/>
      <c r="Y414" s="149"/>
      <c r="Z414" s="149"/>
      <c r="AA414" s="149"/>
      <c r="AB414" s="149"/>
      <c r="AC414" s="149"/>
      <c r="AD414" s="149"/>
      <c r="AE414" s="149"/>
      <c r="AF414" s="149"/>
    </row>
    <row r="415" spans="1:36" s="7" customFormat="1" x14ac:dyDescent="0.25">
      <c r="B415" s="7" t="s">
        <v>847</v>
      </c>
      <c r="D415" s="178"/>
      <c r="E415" s="179"/>
      <c r="F415" s="144">
        <f>+F412</f>
        <v>169.41499999999999</v>
      </c>
      <c r="G415" s="144">
        <f t="shared" ref="G415:R415" si="129">+G412</f>
        <v>151.07499999999999</v>
      </c>
      <c r="H415" s="144">
        <f t="shared" si="129"/>
        <v>124.905</v>
      </c>
      <c r="I415" s="144">
        <f t="shared" si="129"/>
        <v>100.96499999999997</v>
      </c>
      <c r="J415" s="144">
        <f t="shared" si="129"/>
        <v>158.535</v>
      </c>
      <c r="K415" s="144">
        <f t="shared" si="129"/>
        <v>206.48</v>
      </c>
      <c r="L415" s="144">
        <f t="shared" si="129"/>
        <v>121.08500000000001</v>
      </c>
      <c r="M415" s="144">
        <f t="shared" si="129"/>
        <v>176.73500000000001</v>
      </c>
      <c r="N415" s="144">
        <f t="shared" si="129"/>
        <v>153.54500000000002</v>
      </c>
      <c r="O415" s="144">
        <f t="shared" si="129"/>
        <v>168.39</v>
      </c>
      <c r="P415" s="144">
        <f t="shared" si="129"/>
        <v>193.66000000000003</v>
      </c>
      <c r="Q415" s="144">
        <f t="shared" si="129"/>
        <v>99.13000000000001</v>
      </c>
      <c r="R415" s="144">
        <f t="shared" si="129"/>
        <v>1823.9200000000003</v>
      </c>
      <c r="S415" s="145"/>
      <c r="T415" s="105">
        <f t="shared" ref="T415:AE415" si="130">+IFERROR(F415/$E415,0)</f>
        <v>0</v>
      </c>
      <c r="U415" s="105">
        <f t="shared" si="130"/>
        <v>0</v>
      </c>
      <c r="V415" s="105">
        <f t="shared" si="130"/>
        <v>0</v>
      </c>
      <c r="W415" s="105">
        <f t="shared" si="130"/>
        <v>0</v>
      </c>
      <c r="X415" s="105">
        <f t="shared" si="130"/>
        <v>0</v>
      </c>
      <c r="Y415" s="105">
        <f t="shared" si="130"/>
        <v>0</v>
      </c>
      <c r="Z415" s="105">
        <f t="shared" si="130"/>
        <v>0</v>
      </c>
      <c r="AA415" s="105">
        <f t="shared" si="130"/>
        <v>0</v>
      </c>
      <c r="AB415" s="105">
        <f t="shared" si="130"/>
        <v>0</v>
      </c>
      <c r="AC415" s="105">
        <f t="shared" si="130"/>
        <v>0</v>
      </c>
      <c r="AD415" s="105">
        <f t="shared" si="130"/>
        <v>0</v>
      </c>
      <c r="AE415" s="105">
        <f t="shared" si="130"/>
        <v>0</v>
      </c>
      <c r="AF415" s="145">
        <f t="shared" ref="AF415" si="131">+AF412</f>
        <v>0</v>
      </c>
      <c r="AJ415" s="146"/>
    </row>
    <row r="416" spans="1:36" s="7" customFormat="1" x14ac:dyDescent="0.25">
      <c r="D416" s="178"/>
      <c r="E416" s="179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1"/>
      <c r="Q416" s="151"/>
      <c r="R416" s="130"/>
      <c r="S416" s="109"/>
      <c r="T416" s="152"/>
      <c r="U416" s="152"/>
      <c r="V416" s="152"/>
      <c r="W416" s="152"/>
      <c r="X416" s="152"/>
      <c r="Y416" s="152"/>
      <c r="Z416" s="152"/>
      <c r="AA416" s="152"/>
      <c r="AB416" s="152"/>
      <c r="AC416" s="152"/>
      <c r="AD416" s="152"/>
      <c r="AE416" s="152"/>
      <c r="AF416" s="152"/>
      <c r="AJ416" s="146"/>
    </row>
    <row r="417" spans="2:36" x14ac:dyDescent="0.25">
      <c r="D417" s="178"/>
      <c r="E417" s="179"/>
      <c r="F417" s="148"/>
      <c r="G417" s="148"/>
      <c r="H417" s="148"/>
      <c r="I417" s="148"/>
      <c r="J417" s="148"/>
      <c r="K417" s="148"/>
      <c r="L417" s="148"/>
      <c r="M417" s="148"/>
      <c r="N417" s="148"/>
      <c r="O417" s="148"/>
      <c r="P417" s="153"/>
      <c r="Q417" s="153"/>
      <c r="R417" s="130"/>
      <c r="T417" s="105"/>
      <c r="U417" s="105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</row>
    <row r="418" spans="2:36" s="7" customFormat="1" ht="15.75" thickBot="1" x14ac:dyDescent="0.3">
      <c r="B418" s="7" t="s">
        <v>848</v>
      </c>
      <c r="D418" s="178"/>
      <c r="E418" s="179"/>
      <c r="F418" s="154">
        <f t="shared" ref="F418:R418" si="132">+F100+F291+F388+F399+F415</f>
        <v>510393.24</v>
      </c>
      <c r="G418" s="154">
        <f t="shared" si="132"/>
        <v>513559.79499999998</v>
      </c>
      <c r="H418" s="154">
        <f t="shared" si="132"/>
        <v>534867.31500000006</v>
      </c>
      <c r="I418" s="154">
        <f t="shared" si="132"/>
        <v>547097.38500000001</v>
      </c>
      <c r="J418" s="154">
        <f t="shared" si="132"/>
        <v>536191.22500000009</v>
      </c>
      <c r="K418" s="154">
        <f t="shared" si="132"/>
        <v>544866.55499999993</v>
      </c>
      <c r="L418" s="154">
        <f t="shared" si="132"/>
        <v>542783.54999999993</v>
      </c>
      <c r="M418" s="154">
        <f t="shared" si="132"/>
        <v>546737.26500000001</v>
      </c>
      <c r="N418" s="154">
        <f t="shared" si="132"/>
        <v>537020.93500000017</v>
      </c>
      <c r="O418" s="154">
        <f t="shared" si="132"/>
        <v>512264.41500000015</v>
      </c>
      <c r="P418" s="154">
        <f t="shared" si="132"/>
        <v>504274.24499999994</v>
      </c>
      <c r="Q418" s="154">
        <f t="shared" si="132"/>
        <v>507401.67500000005</v>
      </c>
      <c r="R418" s="154">
        <f t="shared" si="132"/>
        <v>6337457.6000000006</v>
      </c>
      <c r="S418" s="109"/>
      <c r="T418" s="155">
        <f t="shared" ref="T418:AF418" si="133">+T100+T291+T388+T399+T415</f>
        <v>12628.561083639515</v>
      </c>
      <c r="U418" s="155">
        <f t="shared" si="133"/>
        <v>12842.911625147146</v>
      </c>
      <c r="V418" s="155">
        <f t="shared" si="133"/>
        <v>11972.760777159128</v>
      </c>
      <c r="W418" s="155">
        <f t="shared" si="133"/>
        <v>12188.582346286972</v>
      </c>
      <c r="X418" s="155">
        <f t="shared" si="133"/>
        <v>12030.439997020574</v>
      </c>
      <c r="Y418" s="155">
        <f t="shared" si="133"/>
        <v>12201.88952991513</v>
      </c>
      <c r="Z418" s="155">
        <f t="shared" si="133"/>
        <v>12087.181117416425</v>
      </c>
      <c r="AA418" s="155">
        <f t="shared" si="133"/>
        <v>12209.763169259426</v>
      </c>
      <c r="AB418" s="155">
        <f t="shared" si="133"/>
        <v>12052.119949258406</v>
      </c>
      <c r="AC418" s="155">
        <f t="shared" si="133"/>
        <v>11688.153585732241</v>
      </c>
      <c r="AD418" s="155">
        <f t="shared" si="133"/>
        <v>11337.46989500627</v>
      </c>
      <c r="AE418" s="155">
        <f t="shared" si="133"/>
        <v>11543.022702123912</v>
      </c>
      <c r="AF418" s="155">
        <f t="shared" si="133"/>
        <v>12007.538534104608</v>
      </c>
      <c r="AI418" s="155">
        <f>+AJ97+AI291+AJ376+AJ185+AI415+AJ86+AJ76+AJ75</f>
        <v>18819.4827251139</v>
      </c>
      <c r="AJ418" s="155">
        <f t="shared" ref="AJ418" si="134">+AJ100+AJ291+AJ388+AJ399+AJ415</f>
        <v>0</v>
      </c>
    </row>
    <row r="419" spans="2:36" s="7" customFormat="1" ht="15.75" thickTop="1" x14ac:dyDescent="0.25"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 s="109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  <c r="AJ419" s="146"/>
    </row>
    <row r="420" spans="2:36" s="7" customFormat="1" outlineLevel="1" x14ac:dyDescent="0.25"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 s="109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  <c r="AJ420" s="146"/>
    </row>
    <row r="421" spans="2:36" outlineLevel="1" x14ac:dyDescent="0.25"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</row>
    <row r="422" spans="2:36" outlineLevel="1" x14ac:dyDescent="0.25"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</row>
    <row r="423" spans="2:36" outlineLevel="1" x14ac:dyDescent="0.25"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</row>
    <row r="424" spans="2:36" outlineLevel="1" x14ac:dyDescent="0.25"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</row>
    <row r="425" spans="2:36" outlineLevel="1" x14ac:dyDescent="0.25"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</row>
    <row r="426" spans="2:36" outlineLevel="1" x14ac:dyDescent="0.25"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</row>
    <row r="427" spans="2:36" outlineLevel="1" x14ac:dyDescent="0.25"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</row>
    <row r="428" spans="2:36" outlineLevel="1" x14ac:dyDescent="0.25"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</row>
    <row r="429" spans="2:36" outlineLevel="1" x14ac:dyDescent="0.25"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</row>
    <row r="430" spans="2:36" outlineLevel="1" x14ac:dyDescent="0.25"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</row>
    <row r="431" spans="2:36" outlineLevel="1" x14ac:dyDescent="0.25"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</row>
    <row r="432" spans="2:36" outlineLevel="1" x14ac:dyDescent="0.25"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</row>
    <row r="433" spans="4:32" outlineLevel="1" x14ac:dyDescent="0.25"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</row>
    <row r="434" spans="4:32" outlineLevel="1" x14ac:dyDescent="0.25"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T434" s="105"/>
      <c r="U434" s="105"/>
      <c r="V434" s="105"/>
      <c r="W434" s="105"/>
      <c r="X434" s="105"/>
      <c r="Y434" s="105"/>
      <c r="Z434" s="105"/>
      <c r="AA434" s="105"/>
      <c r="AB434" s="105"/>
      <c r="AC434" s="105"/>
      <c r="AD434" s="105"/>
      <c r="AE434" s="105"/>
      <c r="AF434" s="105"/>
    </row>
    <row r="435" spans="4:32" outlineLevel="1" x14ac:dyDescent="0.25"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T435" s="105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</row>
    <row r="436" spans="4:32" outlineLevel="1" x14ac:dyDescent="0.25"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T436" s="105"/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</row>
    <row r="437" spans="4:32" outlineLevel="1" x14ac:dyDescent="0.25"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T437" s="105"/>
      <c r="U437" s="105"/>
      <c r="V437" s="105"/>
      <c r="W437" s="105"/>
      <c r="X437" s="105"/>
      <c r="Y437" s="105"/>
      <c r="Z437" s="105"/>
      <c r="AA437" s="105"/>
      <c r="AB437" s="105"/>
      <c r="AC437" s="105"/>
      <c r="AD437" s="105"/>
      <c r="AE437" s="105"/>
      <c r="AF437" s="105"/>
    </row>
    <row r="438" spans="4:32" outlineLevel="1" x14ac:dyDescent="0.25"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T438" s="105"/>
      <c r="U438" s="105"/>
      <c r="V438" s="105"/>
      <c r="W438" s="105"/>
      <c r="X438" s="105"/>
      <c r="Y438" s="105"/>
      <c r="Z438" s="105"/>
      <c r="AA438" s="105"/>
      <c r="AB438" s="105"/>
      <c r="AC438" s="105"/>
      <c r="AD438" s="105"/>
      <c r="AE438" s="105"/>
      <c r="AF438" s="105"/>
    </row>
    <row r="439" spans="4:32" x14ac:dyDescent="0.25"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T439" s="105"/>
      <c r="U439" s="105"/>
      <c r="V439" s="105"/>
      <c r="W439" s="105"/>
      <c r="X439" s="105"/>
      <c r="Y439" s="105"/>
      <c r="Z439" s="105"/>
      <c r="AA439" s="105"/>
      <c r="AB439" s="105"/>
      <c r="AC439" s="105"/>
      <c r="AD439" s="105"/>
      <c r="AE439" s="105"/>
      <c r="AF439" s="105"/>
    </row>
    <row r="440" spans="4:32" x14ac:dyDescent="0.25"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T440" s="105"/>
      <c r="U440" s="105"/>
      <c r="V440" s="105"/>
      <c r="W440" s="105"/>
      <c r="X440" s="105"/>
      <c r="Y440" s="105"/>
      <c r="Z440" s="105"/>
      <c r="AA440" s="105"/>
      <c r="AB440" s="105"/>
      <c r="AC440" s="105"/>
      <c r="AD440" s="105"/>
      <c r="AE440" s="105"/>
      <c r="AF440" s="105"/>
    </row>
    <row r="441" spans="4:32" x14ac:dyDescent="0.25"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</row>
    <row r="442" spans="4:32" x14ac:dyDescent="0.25"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</row>
    <row r="443" spans="4:32" x14ac:dyDescent="0.25">
      <c r="E443" s="179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53"/>
      <c r="Q443" s="153"/>
      <c r="R443" s="130"/>
    </row>
    <row r="444" spans="4:32" x14ac:dyDescent="0.25">
      <c r="E444" s="179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53"/>
      <c r="Q444" s="153"/>
      <c r="R444" s="130"/>
    </row>
    <row r="445" spans="4:32" x14ac:dyDescent="0.25">
      <c r="E445" s="179"/>
      <c r="P445" s="105"/>
      <c r="Q445" s="105"/>
    </row>
    <row r="446" spans="4:32" x14ac:dyDescent="0.25">
      <c r="E446" s="179"/>
      <c r="P446" s="105"/>
      <c r="Q446" s="105"/>
    </row>
    <row r="447" spans="4:32" x14ac:dyDescent="0.25">
      <c r="E447" s="179"/>
      <c r="P447" s="105"/>
      <c r="Q447" s="105"/>
    </row>
    <row r="448" spans="4:32" x14ac:dyDescent="0.25">
      <c r="E448" s="179"/>
      <c r="P448" s="105"/>
      <c r="Q448" s="105"/>
    </row>
    <row r="449" spans="5:17" x14ac:dyDescent="0.25">
      <c r="E449" s="179"/>
      <c r="P449" s="105"/>
      <c r="Q449" s="105"/>
    </row>
    <row r="450" spans="5:17" x14ac:dyDescent="0.25">
      <c r="P450" s="105"/>
      <c r="Q450" s="105"/>
    </row>
    <row r="451" spans="5:17" x14ac:dyDescent="0.25">
      <c r="P451" s="105"/>
      <c r="Q451" s="105"/>
    </row>
    <row r="452" spans="5:17" x14ac:dyDescent="0.25">
      <c r="P452" s="105"/>
      <c r="Q452" s="105"/>
    </row>
    <row r="453" spans="5:17" x14ac:dyDescent="0.25">
      <c r="P453" s="105"/>
      <c r="Q453" s="105"/>
    </row>
    <row r="454" spans="5:17" x14ac:dyDescent="0.25">
      <c r="P454" s="105"/>
      <c r="Q454" s="105"/>
    </row>
  </sheetData>
  <autoFilter ref="B5:AK454" xr:uid="{00000000-0001-0000-0700-000000000000}"/>
  <mergeCells count="2">
    <mergeCell ref="F4:Q4"/>
    <mergeCell ref="T4:AE4"/>
  </mergeCells>
  <pageMargins left="0.7" right="0.7" top="0.75" bottom="0.75" header="0.3" footer="0.3"/>
  <pageSetup scale="11" orientation="portrait" r:id="rId1"/>
  <headerFooter>
    <oddHeader>&amp;R&amp;F
&amp;A</oddHeader>
    <oddFooter>&amp;L&amp;D&amp;C&amp;P&amp;R&amp;T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35EE2-A0D6-43C7-8EB6-495473B6A0DC}">
  <dimension ref="A1:AJ450"/>
  <sheetViews>
    <sheetView showGridLines="0" zoomScaleNormal="100" workbookViewId="0">
      <pane xSplit="5" ySplit="5" topLeftCell="F19" activePane="bottomRight" state="frozen"/>
      <selection activeCell="B1" sqref="B1:AL418"/>
      <selection pane="topRight" activeCell="B1" sqref="B1:AL418"/>
      <selection pane="bottomLeft" activeCell="B1" sqref="B1:AL418"/>
      <selection pane="bottomRight" activeCell="AB44" sqref="AB44"/>
    </sheetView>
  </sheetViews>
  <sheetFormatPr defaultColWidth="9" defaultRowHeight="15" outlineLevelRow="2" outlineLevelCol="1" x14ac:dyDescent="0.25"/>
  <cols>
    <col min="1" max="1" width="36" style="103" hidden="1" customWidth="1" outlineLevel="1"/>
    <col min="2" max="2" width="25.5" style="103" customWidth="1" collapsed="1"/>
    <col min="3" max="3" width="28.125" style="103" bestFit="1" customWidth="1"/>
    <col min="4" max="4" width="14.125" style="103" customWidth="1"/>
    <col min="5" max="5" width="12.625" style="107" customWidth="1"/>
    <col min="6" max="6" width="15.5" style="103" bestFit="1" customWidth="1" outlineLevel="1"/>
    <col min="7" max="7" width="15.75" style="103" bestFit="1" customWidth="1" outlineLevel="1"/>
    <col min="8" max="8" width="16" style="103" bestFit="1" customWidth="1" outlineLevel="1"/>
    <col min="9" max="9" width="15.5" style="103" bestFit="1" customWidth="1" outlineLevel="1"/>
    <col min="10" max="10" width="16.125" style="103" bestFit="1" customWidth="1" outlineLevel="1"/>
    <col min="11" max="11" width="15.5" style="103" bestFit="1" customWidth="1" outlineLevel="1"/>
    <col min="12" max="12" width="14.875" style="103" bestFit="1" customWidth="1" outlineLevel="1"/>
    <col min="13" max="13" width="16" style="103" bestFit="1" customWidth="1" outlineLevel="1"/>
    <col min="14" max="14" width="15.75" style="103" bestFit="1" customWidth="1" outlineLevel="1"/>
    <col min="15" max="15" width="15.5" style="103" bestFit="1" customWidth="1" outlineLevel="1"/>
    <col min="16" max="16" width="16.125" style="103" bestFit="1" customWidth="1" outlineLevel="1"/>
    <col min="17" max="17" width="16" style="103" bestFit="1" customWidth="1" outlineLevel="1"/>
    <col min="18" max="18" width="24.875" style="103" bestFit="1" customWidth="1"/>
    <col min="19" max="19" width="5.125" style="109" customWidth="1"/>
    <col min="20" max="31" width="9.375" style="103" customWidth="1" outlineLevel="1"/>
    <col min="32" max="32" width="9.375" style="103" customWidth="1"/>
    <col min="33" max="33" width="9.25" style="103" bestFit="1" customWidth="1"/>
    <col min="34" max="34" width="10" style="103" bestFit="1" customWidth="1"/>
    <col min="35" max="35" width="9" style="103"/>
    <col min="36" max="36" width="9" style="105"/>
    <col min="37" max="37" width="9" style="103"/>
    <col min="38" max="38" width="10" style="103" bestFit="1" customWidth="1"/>
    <col min="39" max="16384" width="9" style="103"/>
  </cols>
  <sheetData>
    <row r="1" spans="1:36" x14ac:dyDescent="0.25">
      <c r="B1" s="7" t="s">
        <v>7</v>
      </c>
      <c r="C1" s="7"/>
    </row>
    <row r="2" spans="1:36" x14ac:dyDescent="0.25">
      <c r="B2" s="7" t="s">
        <v>60</v>
      </c>
      <c r="C2" s="7"/>
      <c r="P2" s="108"/>
      <c r="Q2" s="108"/>
      <c r="R2" s="108"/>
      <c r="V2" s="149"/>
      <c r="W2" s="149"/>
      <c r="X2" s="149"/>
      <c r="Y2" s="149"/>
      <c r="AC2" s="110" t="s">
        <v>62</v>
      </c>
      <c r="AD2" s="171">
        <f>+'Murrey''s American G-9 Reg.'!AD2</f>
        <v>12</v>
      </c>
    </row>
    <row r="3" spans="1:36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6" x14ac:dyDescent="0.25">
      <c r="A4" s="103" t="s">
        <v>866</v>
      </c>
      <c r="C4" s="112"/>
      <c r="F4" s="221" t="s">
        <v>64</v>
      </c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113"/>
      <c r="T4" s="221" t="s">
        <v>65</v>
      </c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113"/>
      <c r="AI4" s="113" t="s">
        <v>855</v>
      </c>
      <c r="AJ4" s="172"/>
    </row>
    <row r="5" spans="1:36" ht="45" customHeight="1" x14ac:dyDescent="0.25">
      <c r="B5" s="115" t="s">
        <v>67</v>
      </c>
      <c r="C5" s="112" t="s">
        <v>68</v>
      </c>
      <c r="D5" s="173" t="s">
        <v>867</v>
      </c>
      <c r="E5" s="173" t="s">
        <v>857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18" t="s">
        <v>73</v>
      </c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I5" s="119" t="s">
        <v>78</v>
      </c>
      <c r="AJ5" s="120" t="s">
        <v>79</v>
      </c>
    </row>
    <row r="7" spans="1:36" outlineLevel="1" x14ac:dyDescent="0.25">
      <c r="B7" s="121" t="s">
        <v>80</v>
      </c>
      <c r="C7" s="122"/>
      <c r="D7" s="123"/>
      <c r="E7" s="124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</row>
    <row r="8" spans="1:36" outlineLevel="1" x14ac:dyDescent="0.25">
      <c r="B8" s="121"/>
      <c r="C8" s="122"/>
      <c r="D8" s="123"/>
      <c r="E8" s="124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</row>
    <row r="9" spans="1:36" outlineLevel="1" x14ac:dyDescent="0.25">
      <c r="A9" s="103" t="s">
        <v>20</v>
      </c>
      <c r="B9" s="126" t="s">
        <v>82</v>
      </c>
      <c r="C9" s="122"/>
      <c r="D9" s="123"/>
      <c r="E9" s="124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</row>
    <row r="10" spans="1:36" outlineLevel="1" x14ac:dyDescent="0.25">
      <c r="A10" s="103" t="str">
        <f>+$A$4&amp;$A$9&amp;B10</f>
        <v>BUCKLEYResidential10RW1N</v>
      </c>
      <c r="B10" s="103" t="s">
        <v>83</v>
      </c>
      <c r="C10" s="103" t="s">
        <v>84</v>
      </c>
      <c r="D10" s="127">
        <v>18.13</v>
      </c>
      <c r="E10" s="127">
        <v>20.395</v>
      </c>
      <c r="F10" s="129">
        <v>19.55</v>
      </c>
      <c r="G10" s="129">
        <v>19.97</v>
      </c>
      <c r="H10" s="129">
        <v>19.97</v>
      </c>
      <c r="I10" s="129">
        <v>20.395</v>
      </c>
      <c r="J10" s="129">
        <v>20.395</v>
      </c>
      <c r="K10" s="129">
        <v>20.395</v>
      </c>
      <c r="L10" s="129">
        <v>20.395</v>
      </c>
      <c r="M10" s="129">
        <v>20.395</v>
      </c>
      <c r="N10" s="129">
        <v>20.395</v>
      </c>
      <c r="O10" s="129">
        <v>19.55</v>
      </c>
      <c r="P10" s="129">
        <v>19.55</v>
      </c>
      <c r="Q10" s="129">
        <v>19.55</v>
      </c>
      <c r="R10" s="129">
        <f>SUM(F10:Q10)</f>
        <v>240.51000000000005</v>
      </c>
      <c r="T10" s="105">
        <f>+IFERROR(F10/$E10,0)</f>
        <v>0.95856827653836729</v>
      </c>
      <c r="U10" s="105">
        <f t="shared" ref="U10:AE25" si="1">+IFERROR(G10/$E10,0)</f>
        <v>0.97916155920568759</v>
      </c>
      <c r="V10" s="105">
        <f t="shared" si="1"/>
        <v>0.97916155920568759</v>
      </c>
      <c r="W10" s="105">
        <f t="shared" si="1"/>
        <v>1</v>
      </c>
      <c r="X10" s="105">
        <f t="shared" si="1"/>
        <v>1</v>
      </c>
      <c r="Y10" s="105">
        <f t="shared" si="1"/>
        <v>1</v>
      </c>
      <c r="Z10" s="105">
        <f t="shared" si="1"/>
        <v>1</v>
      </c>
      <c r="AA10" s="105">
        <f>+IFERROR(M10/$E10,0)</f>
        <v>1</v>
      </c>
      <c r="AB10" s="105">
        <f t="shared" si="1"/>
        <v>1</v>
      </c>
      <c r="AC10" s="105">
        <f t="shared" si="1"/>
        <v>0.95856827653836729</v>
      </c>
      <c r="AD10" s="105">
        <f t="shared" si="1"/>
        <v>0.95856827653836729</v>
      </c>
      <c r="AE10" s="105">
        <f t="shared" si="1"/>
        <v>0.95856827653836729</v>
      </c>
      <c r="AF10" s="132">
        <f t="shared" ref="AF10:AF48" si="2">+SUM(T10:AE10)/$AD$2</f>
        <v>0.9827163520470702</v>
      </c>
      <c r="AG10" s="149"/>
      <c r="AI10" s="103">
        <v>1</v>
      </c>
      <c r="AJ10" s="105">
        <f>+AI10*AF10</f>
        <v>0.9827163520470702</v>
      </c>
    </row>
    <row r="11" spans="1:36" outlineLevel="1" x14ac:dyDescent="0.25">
      <c r="A11" s="103" t="str">
        <f>+$A$4&amp;$A$9&amp;B11</f>
        <v>BUCKLEYResidential10RW1R</v>
      </c>
      <c r="B11" s="103" t="s">
        <v>85</v>
      </c>
      <c r="C11" s="103" t="s">
        <v>86</v>
      </c>
      <c r="D11" s="127">
        <v>18.13</v>
      </c>
      <c r="E11" s="127">
        <v>20.395</v>
      </c>
      <c r="F11" s="129">
        <v>1163.2249999999999</v>
      </c>
      <c r="G11" s="129">
        <v>1176.1299999999999</v>
      </c>
      <c r="H11" s="129">
        <v>1157.425</v>
      </c>
      <c r="I11" s="129">
        <v>1172.72</v>
      </c>
      <c r="J11" s="129">
        <v>1213.52</v>
      </c>
      <c r="K11" s="129">
        <v>1121.73</v>
      </c>
      <c r="L11" s="129">
        <v>1142.1300000000001</v>
      </c>
      <c r="M11" s="129">
        <v>1091.135</v>
      </c>
      <c r="N11" s="129">
        <v>1111.5350000000001</v>
      </c>
      <c r="O11" s="129">
        <v>1163.2249999999999</v>
      </c>
      <c r="P11" s="129">
        <v>1182.7749999999999</v>
      </c>
      <c r="Q11" s="129">
        <v>1163.2249999999999</v>
      </c>
      <c r="R11" s="129">
        <f t="shared" ref="R11:R70" si="3">SUM(F11:Q11)</f>
        <v>13858.775</v>
      </c>
      <c r="T11" s="105">
        <f t="shared" ref="T11:AE45" si="4">+IFERROR(F11/$E11,0)</f>
        <v>57.034812454032846</v>
      </c>
      <c r="U11" s="105">
        <f t="shared" si="1"/>
        <v>57.667565579798968</v>
      </c>
      <c r="V11" s="105">
        <f t="shared" si="1"/>
        <v>56.750429026722237</v>
      </c>
      <c r="W11" s="105">
        <f t="shared" si="1"/>
        <v>57.500367737190487</v>
      </c>
      <c r="X11" s="105">
        <f t="shared" si="1"/>
        <v>59.500858053444475</v>
      </c>
      <c r="Y11" s="105">
        <f t="shared" si="1"/>
        <v>55.000245158126994</v>
      </c>
      <c r="Z11" s="105">
        <f t="shared" si="1"/>
        <v>56.000490316253988</v>
      </c>
      <c r="AA11" s="105">
        <f t="shared" si="1"/>
        <v>53.500122579063493</v>
      </c>
      <c r="AB11" s="105">
        <f t="shared" si="1"/>
        <v>54.500367737190494</v>
      </c>
      <c r="AC11" s="105">
        <f t="shared" si="1"/>
        <v>57.034812454032846</v>
      </c>
      <c r="AD11" s="105">
        <f t="shared" si="1"/>
        <v>57.993380730571211</v>
      </c>
      <c r="AE11" s="105">
        <f t="shared" si="1"/>
        <v>57.034812454032846</v>
      </c>
      <c r="AF11" s="132">
        <f t="shared" si="2"/>
        <v>56.626522023371734</v>
      </c>
      <c r="AG11" s="149"/>
      <c r="AI11" s="103">
        <v>1</v>
      </c>
      <c r="AJ11" s="105">
        <f t="shared" ref="AJ11:AJ48" si="5">+AI11*AF11</f>
        <v>56.626522023371734</v>
      </c>
    </row>
    <row r="12" spans="1:36" outlineLevel="1" x14ac:dyDescent="0.25">
      <c r="A12" s="103" t="str">
        <f t="shared" ref="A12:A75" si="6">+$A$4&amp;$A$9&amp;B12</f>
        <v>BUCKLEYResidential20RM1</v>
      </c>
      <c r="B12" s="103" t="s">
        <v>87</v>
      </c>
      <c r="C12" s="103" t="s">
        <v>88</v>
      </c>
      <c r="D12" s="127">
        <v>0</v>
      </c>
      <c r="E12" s="127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>
        <f t="shared" si="3"/>
        <v>0</v>
      </c>
      <c r="T12" s="105">
        <f t="shared" si="4"/>
        <v>0</v>
      </c>
      <c r="U12" s="105">
        <f t="shared" si="1"/>
        <v>0</v>
      </c>
      <c r="V12" s="105">
        <f t="shared" si="1"/>
        <v>0</v>
      </c>
      <c r="W12" s="105">
        <f t="shared" si="1"/>
        <v>0</v>
      </c>
      <c r="X12" s="105">
        <f t="shared" si="1"/>
        <v>0</v>
      </c>
      <c r="Y12" s="105">
        <f t="shared" si="1"/>
        <v>0</v>
      </c>
      <c r="Z12" s="105">
        <f t="shared" si="1"/>
        <v>0</v>
      </c>
      <c r="AA12" s="105">
        <f t="shared" si="1"/>
        <v>0</v>
      </c>
      <c r="AB12" s="105">
        <f t="shared" si="1"/>
        <v>0</v>
      </c>
      <c r="AC12" s="105">
        <f t="shared" si="1"/>
        <v>0</v>
      </c>
      <c r="AD12" s="105">
        <f t="shared" si="1"/>
        <v>0</v>
      </c>
      <c r="AE12" s="105">
        <f t="shared" si="1"/>
        <v>0</v>
      </c>
      <c r="AF12" s="132">
        <f t="shared" si="2"/>
        <v>0</v>
      </c>
      <c r="AG12" s="149"/>
      <c r="AI12" s="103">
        <v>1</v>
      </c>
      <c r="AJ12" s="105">
        <f t="shared" si="5"/>
        <v>0</v>
      </c>
    </row>
    <row r="13" spans="1:36" outlineLevel="1" x14ac:dyDescent="0.25">
      <c r="A13" s="103" t="str">
        <f t="shared" si="6"/>
        <v>BUCKLEYResidential20RW1</v>
      </c>
      <c r="B13" s="103" t="s">
        <v>89</v>
      </c>
      <c r="C13" s="103" t="s">
        <v>90</v>
      </c>
      <c r="D13" s="127">
        <v>0</v>
      </c>
      <c r="E13" s="127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29">
        <f t="shared" si="3"/>
        <v>0</v>
      </c>
      <c r="T13" s="105">
        <f t="shared" si="4"/>
        <v>0</v>
      </c>
      <c r="U13" s="105">
        <f t="shared" si="1"/>
        <v>0</v>
      </c>
      <c r="V13" s="105">
        <f t="shared" si="1"/>
        <v>0</v>
      </c>
      <c r="W13" s="105">
        <f t="shared" si="1"/>
        <v>0</v>
      </c>
      <c r="X13" s="105">
        <f t="shared" si="1"/>
        <v>0</v>
      </c>
      <c r="Y13" s="105">
        <f t="shared" si="1"/>
        <v>0</v>
      </c>
      <c r="Z13" s="105">
        <f t="shared" si="1"/>
        <v>0</v>
      </c>
      <c r="AA13" s="105">
        <f t="shared" si="1"/>
        <v>0</v>
      </c>
      <c r="AB13" s="105">
        <f t="shared" si="1"/>
        <v>0</v>
      </c>
      <c r="AC13" s="105">
        <f t="shared" si="1"/>
        <v>0</v>
      </c>
      <c r="AD13" s="105">
        <f t="shared" si="1"/>
        <v>0</v>
      </c>
      <c r="AE13" s="105">
        <f t="shared" si="1"/>
        <v>0</v>
      </c>
      <c r="AF13" s="132">
        <f t="shared" si="2"/>
        <v>0</v>
      </c>
      <c r="AG13" s="149"/>
      <c r="AI13" s="103">
        <v>1</v>
      </c>
      <c r="AJ13" s="105">
        <f t="shared" si="5"/>
        <v>0</v>
      </c>
    </row>
    <row r="14" spans="1:36" outlineLevel="1" x14ac:dyDescent="0.25">
      <c r="A14" s="103" t="str">
        <f t="shared" si="6"/>
        <v>BUCKLEYResidential20RW1N</v>
      </c>
      <c r="B14" s="103" t="s">
        <v>91</v>
      </c>
      <c r="C14" s="103" t="s">
        <v>92</v>
      </c>
      <c r="D14" s="127">
        <v>24.52</v>
      </c>
      <c r="E14" s="127">
        <v>27.65</v>
      </c>
      <c r="F14" s="129">
        <v>52.96</v>
      </c>
      <c r="G14" s="129">
        <v>54.13</v>
      </c>
      <c r="H14" s="129">
        <v>54.13</v>
      </c>
      <c r="I14" s="129">
        <v>55.3</v>
      </c>
      <c r="J14" s="129">
        <v>55.3</v>
      </c>
      <c r="K14" s="129">
        <v>55.3</v>
      </c>
      <c r="L14" s="129">
        <v>55.3</v>
      </c>
      <c r="M14" s="129">
        <v>55.3</v>
      </c>
      <c r="N14" s="129">
        <v>55.3</v>
      </c>
      <c r="O14" s="129">
        <v>52.96</v>
      </c>
      <c r="P14" s="129">
        <v>52.96</v>
      </c>
      <c r="Q14" s="129">
        <v>52.96</v>
      </c>
      <c r="R14" s="129">
        <f t="shared" si="3"/>
        <v>651.90000000000009</v>
      </c>
      <c r="T14" s="105">
        <f t="shared" si="4"/>
        <v>1.9153707052441231</v>
      </c>
      <c r="U14" s="105">
        <f t="shared" si="1"/>
        <v>1.9576853526220617</v>
      </c>
      <c r="V14" s="105">
        <f t="shared" si="1"/>
        <v>1.9576853526220617</v>
      </c>
      <c r="W14" s="105">
        <f t="shared" si="1"/>
        <v>2</v>
      </c>
      <c r="X14" s="105">
        <f t="shared" si="1"/>
        <v>2</v>
      </c>
      <c r="Y14" s="105">
        <f t="shared" si="1"/>
        <v>2</v>
      </c>
      <c r="Z14" s="105">
        <f t="shared" si="1"/>
        <v>2</v>
      </c>
      <c r="AA14" s="105">
        <f t="shared" si="1"/>
        <v>2</v>
      </c>
      <c r="AB14" s="105">
        <f t="shared" si="1"/>
        <v>2</v>
      </c>
      <c r="AC14" s="105">
        <f t="shared" si="1"/>
        <v>1.9153707052441231</v>
      </c>
      <c r="AD14" s="105">
        <f t="shared" si="1"/>
        <v>1.9153707052441231</v>
      </c>
      <c r="AE14" s="105">
        <f t="shared" si="1"/>
        <v>1.9153707052441231</v>
      </c>
      <c r="AF14" s="132">
        <f t="shared" si="2"/>
        <v>1.9647377938517179</v>
      </c>
      <c r="AG14" s="149"/>
      <c r="AI14" s="103">
        <v>1</v>
      </c>
      <c r="AJ14" s="105">
        <f t="shared" si="5"/>
        <v>1.9647377938517179</v>
      </c>
    </row>
    <row r="15" spans="1:36" outlineLevel="1" x14ac:dyDescent="0.25">
      <c r="A15" s="103" t="str">
        <f t="shared" si="6"/>
        <v>BUCKLEYResidential20RW1NR</v>
      </c>
      <c r="B15" s="103" t="s">
        <v>93</v>
      </c>
      <c r="C15" s="103" t="s">
        <v>94</v>
      </c>
      <c r="D15" s="127">
        <v>0</v>
      </c>
      <c r="E15" s="127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29">
        <f t="shared" si="3"/>
        <v>0</v>
      </c>
      <c r="T15" s="105">
        <f t="shared" si="4"/>
        <v>0</v>
      </c>
      <c r="U15" s="105">
        <f t="shared" si="1"/>
        <v>0</v>
      </c>
      <c r="V15" s="105">
        <f t="shared" si="1"/>
        <v>0</v>
      </c>
      <c r="W15" s="105">
        <f t="shared" si="1"/>
        <v>0</v>
      </c>
      <c r="X15" s="105">
        <f t="shared" si="1"/>
        <v>0</v>
      </c>
      <c r="Y15" s="105">
        <f t="shared" si="1"/>
        <v>0</v>
      </c>
      <c r="Z15" s="105">
        <f t="shared" si="1"/>
        <v>0</v>
      </c>
      <c r="AA15" s="105">
        <f t="shared" si="1"/>
        <v>0</v>
      </c>
      <c r="AB15" s="105">
        <f t="shared" si="1"/>
        <v>0</v>
      </c>
      <c r="AC15" s="105">
        <f t="shared" si="1"/>
        <v>0</v>
      </c>
      <c r="AD15" s="105">
        <f t="shared" si="1"/>
        <v>0</v>
      </c>
      <c r="AE15" s="105">
        <f t="shared" si="1"/>
        <v>0</v>
      </c>
      <c r="AF15" s="132">
        <f t="shared" si="2"/>
        <v>0</v>
      </c>
      <c r="AG15" s="149"/>
      <c r="AI15" s="103">
        <v>1</v>
      </c>
      <c r="AJ15" s="105">
        <f t="shared" si="5"/>
        <v>0</v>
      </c>
    </row>
    <row r="16" spans="1:36" outlineLevel="1" x14ac:dyDescent="0.25">
      <c r="A16" s="103" t="str">
        <f t="shared" si="6"/>
        <v>BUCKLEYResidential20RW1R</v>
      </c>
      <c r="B16" s="103" t="s">
        <v>95</v>
      </c>
      <c r="C16" s="103" t="s">
        <v>96</v>
      </c>
      <c r="D16" s="127">
        <v>24.52</v>
      </c>
      <c r="E16" s="127">
        <v>27.65</v>
      </c>
      <c r="F16" s="129">
        <v>3561.56</v>
      </c>
      <c r="G16" s="129">
        <v>3643.83</v>
      </c>
      <c r="H16" s="129">
        <v>3711.415</v>
      </c>
      <c r="I16" s="129">
        <v>3746.5750000000003</v>
      </c>
      <c r="J16" s="129">
        <v>3788.05</v>
      </c>
      <c r="K16" s="129">
        <v>3732.75</v>
      </c>
      <c r="L16" s="129">
        <v>3663.625</v>
      </c>
      <c r="M16" s="129">
        <v>3622.15</v>
      </c>
      <c r="N16" s="129">
        <v>3635.9750000000004</v>
      </c>
      <c r="O16" s="129">
        <v>3429.16</v>
      </c>
      <c r="P16" s="129">
        <v>3521.8399999999997</v>
      </c>
      <c r="Q16" s="129">
        <v>3508.6</v>
      </c>
      <c r="R16" s="129">
        <f t="shared" si="3"/>
        <v>43565.529999999992</v>
      </c>
      <c r="T16" s="105">
        <f t="shared" si="4"/>
        <v>128.80867992766727</v>
      </c>
      <c r="U16" s="105">
        <f t="shared" si="1"/>
        <v>131.78408679927668</v>
      </c>
      <c r="V16" s="105">
        <f t="shared" si="1"/>
        <v>134.22839059674504</v>
      </c>
      <c r="W16" s="105">
        <f t="shared" si="1"/>
        <v>135.50000000000003</v>
      </c>
      <c r="X16" s="105">
        <f t="shared" si="1"/>
        <v>137</v>
      </c>
      <c r="Y16" s="105">
        <f t="shared" si="1"/>
        <v>135</v>
      </c>
      <c r="Z16" s="105">
        <f t="shared" si="1"/>
        <v>132.5</v>
      </c>
      <c r="AA16" s="105">
        <f t="shared" si="1"/>
        <v>131</v>
      </c>
      <c r="AB16" s="105">
        <f t="shared" si="1"/>
        <v>131.50000000000003</v>
      </c>
      <c r="AC16" s="105">
        <f t="shared" si="1"/>
        <v>124.02025316455696</v>
      </c>
      <c r="AD16" s="105">
        <f t="shared" si="1"/>
        <v>127.37215189873417</v>
      </c>
      <c r="AE16" s="105">
        <f t="shared" si="1"/>
        <v>126.89330922242316</v>
      </c>
      <c r="AF16" s="132">
        <f t="shared" si="2"/>
        <v>131.30057263411695</v>
      </c>
      <c r="AG16" s="149"/>
      <c r="AI16" s="103">
        <v>1</v>
      </c>
      <c r="AJ16" s="105">
        <f t="shared" si="5"/>
        <v>131.30057263411695</v>
      </c>
    </row>
    <row r="17" spans="1:36" outlineLevel="1" x14ac:dyDescent="0.25">
      <c r="A17" s="103" t="str">
        <f t="shared" si="6"/>
        <v>BUCKLEYResidential24RW1N</v>
      </c>
      <c r="B17" s="103" t="s">
        <v>97</v>
      </c>
      <c r="C17" s="103" t="s">
        <v>98</v>
      </c>
      <c r="D17" s="127">
        <v>0</v>
      </c>
      <c r="E17" s="127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29">
        <f t="shared" si="3"/>
        <v>0</v>
      </c>
      <c r="T17" s="105">
        <f t="shared" si="4"/>
        <v>0</v>
      </c>
      <c r="U17" s="105">
        <f t="shared" si="1"/>
        <v>0</v>
      </c>
      <c r="V17" s="105">
        <f t="shared" si="1"/>
        <v>0</v>
      </c>
      <c r="W17" s="105">
        <f t="shared" si="1"/>
        <v>0</v>
      </c>
      <c r="X17" s="105">
        <f t="shared" si="1"/>
        <v>0</v>
      </c>
      <c r="Y17" s="105">
        <f t="shared" si="1"/>
        <v>0</v>
      </c>
      <c r="Z17" s="105">
        <f t="shared" si="1"/>
        <v>0</v>
      </c>
      <c r="AA17" s="105">
        <f t="shared" si="1"/>
        <v>0</v>
      </c>
      <c r="AB17" s="105">
        <f t="shared" si="1"/>
        <v>0</v>
      </c>
      <c r="AC17" s="105">
        <f t="shared" si="1"/>
        <v>0</v>
      </c>
      <c r="AD17" s="105">
        <f t="shared" si="1"/>
        <v>0</v>
      </c>
      <c r="AE17" s="105">
        <f t="shared" si="1"/>
        <v>0</v>
      </c>
      <c r="AF17" s="132">
        <f t="shared" si="2"/>
        <v>0</v>
      </c>
      <c r="AG17" s="149"/>
      <c r="AI17" s="103">
        <v>1</v>
      </c>
      <c r="AJ17" s="105">
        <f t="shared" si="5"/>
        <v>0</v>
      </c>
    </row>
    <row r="18" spans="1:36" outlineLevel="1" x14ac:dyDescent="0.25">
      <c r="A18" s="103" t="str">
        <f t="shared" si="6"/>
        <v>BUCKLEYResidential24RW1R</v>
      </c>
      <c r="B18" s="103" t="s">
        <v>99</v>
      </c>
      <c r="C18" s="103" t="s">
        <v>100</v>
      </c>
      <c r="D18" s="127">
        <v>0</v>
      </c>
      <c r="E18" s="127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29">
        <f t="shared" si="3"/>
        <v>0</v>
      </c>
      <c r="T18" s="105">
        <f t="shared" si="4"/>
        <v>0</v>
      </c>
      <c r="U18" s="105">
        <f t="shared" si="1"/>
        <v>0</v>
      </c>
      <c r="V18" s="105">
        <f t="shared" si="1"/>
        <v>0</v>
      </c>
      <c r="W18" s="105">
        <f t="shared" si="1"/>
        <v>0</v>
      </c>
      <c r="X18" s="105">
        <f t="shared" si="1"/>
        <v>0</v>
      </c>
      <c r="Y18" s="105">
        <f t="shared" si="1"/>
        <v>0</v>
      </c>
      <c r="Z18" s="105">
        <f t="shared" si="1"/>
        <v>0</v>
      </c>
      <c r="AA18" s="105">
        <f t="shared" si="1"/>
        <v>0</v>
      </c>
      <c r="AB18" s="105">
        <f t="shared" si="1"/>
        <v>0</v>
      </c>
      <c r="AC18" s="105">
        <f t="shared" si="1"/>
        <v>0</v>
      </c>
      <c r="AD18" s="105">
        <f t="shared" si="1"/>
        <v>0</v>
      </c>
      <c r="AE18" s="105">
        <f t="shared" si="1"/>
        <v>0</v>
      </c>
      <c r="AF18" s="132">
        <f t="shared" si="2"/>
        <v>0</v>
      </c>
      <c r="AG18" s="149"/>
      <c r="AI18" s="103">
        <v>1</v>
      </c>
      <c r="AJ18" s="105">
        <f t="shared" si="5"/>
        <v>0</v>
      </c>
    </row>
    <row r="19" spans="1:36" outlineLevel="1" x14ac:dyDescent="0.25">
      <c r="A19" s="103" t="str">
        <f t="shared" si="6"/>
        <v>BUCKLEYResidential32RE1</v>
      </c>
      <c r="B19" s="103" t="s">
        <v>101</v>
      </c>
      <c r="C19" s="103" t="s">
        <v>102</v>
      </c>
      <c r="D19" s="127">
        <v>0</v>
      </c>
      <c r="E19" s="127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29">
        <f t="shared" si="3"/>
        <v>0</v>
      </c>
      <c r="T19" s="105">
        <f t="shared" si="4"/>
        <v>0</v>
      </c>
      <c r="U19" s="105">
        <f t="shared" si="1"/>
        <v>0</v>
      </c>
      <c r="V19" s="105">
        <f t="shared" si="1"/>
        <v>0</v>
      </c>
      <c r="W19" s="105">
        <f t="shared" si="1"/>
        <v>0</v>
      </c>
      <c r="X19" s="105">
        <f t="shared" si="1"/>
        <v>0</v>
      </c>
      <c r="Y19" s="105">
        <f t="shared" si="1"/>
        <v>0</v>
      </c>
      <c r="Z19" s="105">
        <f t="shared" si="1"/>
        <v>0</v>
      </c>
      <c r="AA19" s="105">
        <f t="shared" si="1"/>
        <v>0</v>
      </c>
      <c r="AB19" s="105">
        <f t="shared" si="1"/>
        <v>0</v>
      </c>
      <c r="AC19" s="105">
        <f t="shared" si="1"/>
        <v>0</v>
      </c>
      <c r="AD19" s="105">
        <f t="shared" si="1"/>
        <v>0</v>
      </c>
      <c r="AE19" s="105">
        <f t="shared" si="1"/>
        <v>0</v>
      </c>
      <c r="AF19" s="132">
        <f t="shared" si="2"/>
        <v>0</v>
      </c>
      <c r="AG19" s="149"/>
      <c r="AI19" s="103">
        <v>1</v>
      </c>
      <c r="AJ19" s="105">
        <f t="shared" si="5"/>
        <v>0</v>
      </c>
    </row>
    <row r="20" spans="1:36" outlineLevel="1" x14ac:dyDescent="0.25">
      <c r="A20" s="103" t="str">
        <f t="shared" si="6"/>
        <v>BUCKLEYResidential32RM1</v>
      </c>
      <c r="B20" s="103" t="s">
        <v>103</v>
      </c>
      <c r="C20" s="103" t="s">
        <v>104</v>
      </c>
      <c r="D20" s="127">
        <v>0</v>
      </c>
      <c r="E20" s="127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29">
        <f t="shared" si="3"/>
        <v>0</v>
      </c>
      <c r="T20" s="105">
        <f t="shared" si="4"/>
        <v>0</v>
      </c>
      <c r="U20" s="105">
        <f t="shared" si="1"/>
        <v>0</v>
      </c>
      <c r="V20" s="105">
        <f t="shared" si="1"/>
        <v>0</v>
      </c>
      <c r="W20" s="105">
        <f t="shared" si="1"/>
        <v>0</v>
      </c>
      <c r="X20" s="105">
        <f t="shared" si="1"/>
        <v>0</v>
      </c>
      <c r="Y20" s="105">
        <f t="shared" si="1"/>
        <v>0</v>
      </c>
      <c r="Z20" s="105">
        <f t="shared" si="1"/>
        <v>0</v>
      </c>
      <c r="AA20" s="105">
        <f t="shared" si="1"/>
        <v>0</v>
      </c>
      <c r="AB20" s="105">
        <f t="shared" si="1"/>
        <v>0</v>
      </c>
      <c r="AC20" s="105">
        <f t="shared" si="1"/>
        <v>0</v>
      </c>
      <c r="AD20" s="105">
        <f t="shared" si="1"/>
        <v>0</v>
      </c>
      <c r="AE20" s="105">
        <f t="shared" si="1"/>
        <v>0</v>
      </c>
      <c r="AF20" s="132">
        <f t="shared" si="2"/>
        <v>0</v>
      </c>
      <c r="AG20" s="149"/>
      <c r="AI20" s="103">
        <v>1</v>
      </c>
      <c r="AJ20" s="105">
        <f t="shared" si="5"/>
        <v>0</v>
      </c>
    </row>
    <row r="21" spans="1:36" outlineLevel="1" x14ac:dyDescent="0.25">
      <c r="A21" s="103" t="str">
        <f t="shared" si="6"/>
        <v>BUCKLEYResidential32ROCPU</v>
      </c>
      <c r="B21" s="103" t="s">
        <v>105</v>
      </c>
      <c r="C21" s="103" t="s">
        <v>106</v>
      </c>
      <c r="D21" s="127">
        <v>0</v>
      </c>
      <c r="E21" s="127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29">
        <f t="shared" si="3"/>
        <v>0</v>
      </c>
      <c r="T21" s="105">
        <f t="shared" si="4"/>
        <v>0</v>
      </c>
      <c r="U21" s="105">
        <f t="shared" si="1"/>
        <v>0</v>
      </c>
      <c r="V21" s="105">
        <f t="shared" si="1"/>
        <v>0</v>
      </c>
      <c r="W21" s="105">
        <f t="shared" si="1"/>
        <v>0</v>
      </c>
      <c r="X21" s="105">
        <f t="shared" si="1"/>
        <v>0</v>
      </c>
      <c r="Y21" s="105">
        <f t="shared" si="1"/>
        <v>0</v>
      </c>
      <c r="Z21" s="105">
        <f t="shared" si="1"/>
        <v>0</v>
      </c>
      <c r="AA21" s="105">
        <f t="shared" si="1"/>
        <v>0</v>
      </c>
      <c r="AB21" s="105">
        <f t="shared" si="1"/>
        <v>0</v>
      </c>
      <c r="AC21" s="105">
        <f t="shared" si="1"/>
        <v>0</v>
      </c>
      <c r="AD21" s="105">
        <f t="shared" si="1"/>
        <v>0</v>
      </c>
      <c r="AE21" s="105">
        <f t="shared" si="1"/>
        <v>0</v>
      </c>
      <c r="AF21" s="132">
        <f t="shared" si="2"/>
        <v>0</v>
      </c>
      <c r="AG21" s="149"/>
      <c r="AI21" s="103">
        <v>1</v>
      </c>
      <c r="AJ21" s="105">
        <f t="shared" si="5"/>
        <v>0</v>
      </c>
    </row>
    <row r="22" spans="1:36" outlineLevel="1" x14ac:dyDescent="0.25">
      <c r="A22" s="103" t="str">
        <f t="shared" si="6"/>
        <v>BUCKLEYResidential32RW1</v>
      </c>
      <c r="B22" s="103" t="s">
        <v>107</v>
      </c>
      <c r="C22" s="103" t="s">
        <v>108</v>
      </c>
      <c r="D22" s="127">
        <v>0</v>
      </c>
      <c r="E22" s="127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29">
        <f t="shared" si="3"/>
        <v>0</v>
      </c>
      <c r="T22" s="105">
        <f t="shared" si="4"/>
        <v>0</v>
      </c>
      <c r="U22" s="105">
        <f t="shared" si="1"/>
        <v>0</v>
      </c>
      <c r="V22" s="105">
        <f t="shared" si="1"/>
        <v>0</v>
      </c>
      <c r="W22" s="105">
        <f t="shared" si="1"/>
        <v>0</v>
      </c>
      <c r="X22" s="105">
        <f t="shared" si="1"/>
        <v>0</v>
      </c>
      <c r="Y22" s="105">
        <f t="shared" si="1"/>
        <v>0</v>
      </c>
      <c r="Z22" s="105">
        <f t="shared" si="1"/>
        <v>0</v>
      </c>
      <c r="AA22" s="105">
        <f t="shared" si="1"/>
        <v>0</v>
      </c>
      <c r="AB22" s="105">
        <f t="shared" si="1"/>
        <v>0</v>
      </c>
      <c r="AC22" s="105">
        <f t="shared" si="1"/>
        <v>0</v>
      </c>
      <c r="AD22" s="105">
        <f t="shared" si="1"/>
        <v>0</v>
      </c>
      <c r="AE22" s="105">
        <f t="shared" si="1"/>
        <v>0</v>
      </c>
      <c r="AF22" s="132">
        <f t="shared" si="2"/>
        <v>0</v>
      </c>
      <c r="AG22" s="149"/>
      <c r="AI22" s="103">
        <v>1</v>
      </c>
      <c r="AJ22" s="105">
        <f t="shared" si="5"/>
        <v>0</v>
      </c>
    </row>
    <row r="23" spans="1:36" outlineLevel="1" x14ac:dyDescent="0.25">
      <c r="A23" s="103" t="str">
        <f t="shared" si="6"/>
        <v>BUCKLEYResidential32RW1N</v>
      </c>
      <c r="B23" s="103" t="s">
        <v>109</v>
      </c>
      <c r="C23" s="103" t="s">
        <v>110</v>
      </c>
      <c r="D23" s="127">
        <v>0</v>
      </c>
      <c r="E23" s="127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29">
        <f t="shared" si="3"/>
        <v>0</v>
      </c>
      <c r="T23" s="105">
        <f t="shared" si="4"/>
        <v>0</v>
      </c>
      <c r="U23" s="105">
        <f t="shared" si="1"/>
        <v>0</v>
      </c>
      <c r="V23" s="105">
        <f t="shared" si="1"/>
        <v>0</v>
      </c>
      <c r="W23" s="105">
        <f t="shared" si="1"/>
        <v>0</v>
      </c>
      <c r="X23" s="105">
        <f t="shared" si="1"/>
        <v>0</v>
      </c>
      <c r="Y23" s="105">
        <f t="shared" si="1"/>
        <v>0</v>
      </c>
      <c r="Z23" s="105">
        <f t="shared" si="1"/>
        <v>0</v>
      </c>
      <c r="AA23" s="105">
        <f t="shared" si="1"/>
        <v>0</v>
      </c>
      <c r="AB23" s="105">
        <f t="shared" si="1"/>
        <v>0</v>
      </c>
      <c r="AC23" s="105">
        <f t="shared" si="1"/>
        <v>0</v>
      </c>
      <c r="AD23" s="105">
        <f t="shared" si="1"/>
        <v>0</v>
      </c>
      <c r="AE23" s="105">
        <f t="shared" si="1"/>
        <v>0</v>
      </c>
      <c r="AF23" s="132">
        <f t="shared" si="2"/>
        <v>0</v>
      </c>
      <c r="AG23" s="149"/>
      <c r="AI23" s="103">
        <v>1</v>
      </c>
      <c r="AJ23" s="105">
        <f t="shared" si="5"/>
        <v>0</v>
      </c>
    </row>
    <row r="24" spans="1:36" outlineLevel="1" x14ac:dyDescent="0.25">
      <c r="A24" s="103" t="str">
        <f t="shared" si="6"/>
        <v>BUCKLEYResidential32RW1NR</v>
      </c>
      <c r="B24" s="103" t="s">
        <v>111</v>
      </c>
      <c r="C24" s="103" t="s">
        <v>112</v>
      </c>
      <c r="D24" s="127">
        <v>0</v>
      </c>
      <c r="E24" s="127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29">
        <f t="shared" si="3"/>
        <v>0</v>
      </c>
      <c r="T24" s="105">
        <f t="shared" si="4"/>
        <v>0</v>
      </c>
      <c r="U24" s="105">
        <f t="shared" si="1"/>
        <v>0</v>
      </c>
      <c r="V24" s="105">
        <f t="shared" si="1"/>
        <v>0</v>
      </c>
      <c r="W24" s="105">
        <f t="shared" si="1"/>
        <v>0</v>
      </c>
      <c r="X24" s="105">
        <f t="shared" si="1"/>
        <v>0</v>
      </c>
      <c r="Y24" s="105">
        <f t="shared" si="1"/>
        <v>0</v>
      </c>
      <c r="Z24" s="105">
        <f t="shared" si="1"/>
        <v>0</v>
      </c>
      <c r="AA24" s="105">
        <f t="shared" si="1"/>
        <v>0</v>
      </c>
      <c r="AB24" s="105">
        <f t="shared" si="1"/>
        <v>0</v>
      </c>
      <c r="AC24" s="105">
        <f t="shared" si="1"/>
        <v>0</v>
      </c>
      <c r="AD24" s="105">
        <f t="shared" si="1"/>
        <v>0</v>
      </c>
      <c r="AE24" s="105">
        <f t="shared" si="1"/>
        <v>0</v>
      </c>
      <c r="AF24" s="132">
        <f t="shared" si="2"/>
        <v>0</v>
      </c>
      <c r="AG24" s="149"/>
      <c r="AI24" s="103">
        <v>1</v>
      </c>
      <c r="AJ24" s="105">
        <f t="shared" si="5"/>
        <v>0</v>
      </c>
    </row>
    <row r="25" spans="1:36" outlineLevel="1" x14ac:dyDescent="0.25">
      <c r="A25" s="103" t="str">
        <f t="shared" si="6"/>
        <v>BUCKLEYResidential32RW1R</v>
      </c>
      <c r="B25" s="103" t="s">
        <v>113</v>
      </c>
      <c r="C25" s="103" t="s">
        <v>114</v>
      </c>
      <c r="D25" s="127">
        <v>0</v>
      </c>
      <c r="E25" s="127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29">
        <f t="shared" si="3"/>
        <v>0</v>
      </c>
      <c r="T25" s="105">
        <f t="shared" si="4"/>
        <v>0</v>
      </c>
      <c r="U25" s="105">
        <f t="shared" si="1"/>
        <v>0</v>
      </c>
      <c r="V25" s="105">
        <f t="shared" si="1"/>
        <v>0</v>
      </c>
      <c r="W25" s="105">
        <f t="shared" si="1"/>
        <v>0</v>
      </c>
      <c r="X25" s="105">
        <f t="shared" si="1"/>
        <v>0</v>
      </c>
      <c r="Y25" s="105">
        <f t="shared" si="1"/>
        <v>0</v>
      </c>
      <c r="Z25" s="105">
        <f t="shared" si="1"/>
        <v>0</v>
      </c>
      <c r="AA25" s="105">
        <f t="shared" si="1"/>
        <v>0</v>
      </c>
      <c r="AB25" s="105">
        <f t="shared" si="1"/>
        <v>0</v>
      </c>
      <c r="AC25" s="105">
        <f t="shared" si="1"/>
        <v>0</v>
      </c>
      <c r="AD25" s="105">
        <f t="shared" si="1"/>
        <v>0</v>
      </c>
      <c r="AE25" s="105">
        <f t="shared" si="1"/>
        <v>0</v>
      </c>
      <c r="AF25" s="132">
        <f t="shared" si="2"/>
        <v>0</v>
      </c>
      <c r="AG25" s="149"/>
      <c r="AI25" s="103">
        <v>1</v>
      </c>
      <c r="AJ25" s="105">
        <f t="shared" si="5"/>
        <v>0</v>
      </c>
    </row>
    <row r="26" spans="1:36" outlineLevel="1" x14ac:dyDescent="0.25">
      <c r="A26" s="103" t="str">
        <f t="shared" si="6"/>
        <v>BUCKLEYResidential32RW2</v>
      </c>
      <c r="B26" s="103" t="s">
        <v>115</v>
      </c>
      <c r="C26" s="103" t="s">
        <v>116</v>
      </c>
      <c r="D26" s="127">
        <v>0</v>
      </c>
      <c r="E26" s="127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29">
        <f t="shared" si="3"/>
        <v>0</v>
      </c>
      <c r="T26" s="105">
        <f t="shared" si="4"/>
        <v>0</v>
      </c>
      <c r="U26" s="105">
        <f t="shared" si="4"/>
        <v>0</v>
      </c>
      <c r="V26" s="105">
        <f t="shared" si="4"/>
        <v>0</v>
      </c>
      <c r="W26" s="105">
        <f t="shared" si="4"/>
        <v>0</v>
      </c>
      <c r="X26" s="105">
        <f t="shared" si="4"/>
        <v>0</v>
      </c>
      <c r="Y26" s="105">
        <f t="shared" si="4"/>
        <v>0</v>
      </c>
      <c r="Z26" s="105">
        <f t="shared" si="4"/>
        <v>0</v>
      </c>
      <c r="AA26" s="105">
        <f t="shared" si="4"/>
        <v>0</v>
      </c>
      <c r="AB26" s="105">
        <f t="shared" si="4"/>
        <v>0</v>
      </c>
      <c r="AC26" s="105">
        <f t="shared" si="4"/>
        <v>0</v>
      </c>
      <c r="AD26" s="105">
        <f t="shared" si="4"/>
        <v>0</v>
      </c>
      <c r="AE26" s="105">
        <f t="shared" si="4"/>
        <v>0</v>
      </c>
      <c r="AF26" s="132">
        <f t="shared" si="2"/>
        <v>0</v>
      </c>
      <c r="AG26" s="149"/>
      <c r="AI26" s="103">
        <v>2</v>
      </c>
      <c r="AJ26" s="105">
        <f t="shared" si="5"/>
        <v>0</v>
      </c>
    </row>
    <row r="27" spans="1:36" outlineLevel="1" x14ac:dyDescent="0.25">
      <c r="A27" s="103" t="str">
        <f t="shared" si="6"/>
        <v>BUCKLEYResidential32RW2R</v>
      </c>
      <c r="B27" s="103" t="s">
        <v>117</v>
      </c>
      <c r="C27" s="103" t="s">
        <v>118</v>
      </c>
      <c r="D27" s="127">
        <v>0</v>
      </c>
      <c r="E27" s="127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29">
        <f t="shared" si="3"/>
        <v>0</v>
      </c>
      <c r="T27" s="105">
        <f t="shared" si="4"/>
        <v>0</v>
      </c>
      <c r="U27" s="105">
        <f t="shared" si="4"/>
        <v>0</v>
      </c>
      <c r="V27" s="105">
        <f t="shared" si="4"/>
        <v>0</v>
      </c>
      <c r="W27" s="105">
        <f t="shared" si="4"/>
        <v>0</v>
      </c>
      <c r="X27" s="105">
        <f t="shared" si="4"/>
        <v>0</v>
      </c>
      <c r="Y27" s="105">
        <f t="shared" si="4"/>
        <v>0</v>
      </c>
      <c r="Z27" s="105">
        <f t="shared" si="4"/>
        <v>0</v>
      </c>
      <c r="AA27" s="105">
        <f t="shared" si="4"/>
        <v>0</v>
      </c>
      <c r="AB27" s="105">
        <f t="shared" si="4"/>
        <v>0</v>
      </c>
      <c r="AC27" s="105">
        <f t="shared" si="4"/>
        <v>0</v>
      </c>
      <c r="AD27" s="105">
        <f t="shared" si="4"/>
        <v>0</v>
      </c>
      <c r="AE27" s="105">
        <f t="shared" si="4"/>
        <v>0</v>
      </c>
      <c r="AF27" s="132">
        <f t="shared" si="2"/>
        <v>0</v>
      </c>
      <c r="AG27" s="149"/>
      <c r="AI27" s="103">
        <v>2</v>
      </c>
      <c r="AJ27" s="105">
        <f t="shared" si="5"/>
        <v>0</v>
      </c>
    </row>
    <row r="28" spans="1:36" outlineLevel="1" x14ac:dyDescent="0.25">
      <c r="A28" s="103" t="str">
        <f t="shared" si="6"/>
        <v>BUCKLEYResidential32RW2NR</v>
      </c>
      <c r="B28" s="103" t="s">
        <v>119</v>
      </c>
      <c r="C28" s="103" t="s">
        <v>120</v>
      </c>
      <c r="D28" s="127">
        <v>0</v>
      </c>
      <c r="E28" s="127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29">
        <f t="shared" si="3"/>
        <v>0</v>
      </c>
      <c r="T28" s="105">
        <f t="shared" si="4"/>
        <v>0</v>
      </c>
      <c r="U28" s="105">
        <f t="shared" si="4"/>
        <v>0</v>
      </c>
      <c r="V28" s="105">
        <f t="shared" si="4"/>
        <v>0</v>
      </c>
      <c r="W28" s="105">
        <f t="shared" si="4"/>
        <v>0</v>
      </c>
      <c r="X28" s="105">
        <f t="shared" si="4"/>
        <v>0</v>
      </c>
      <c r="Y28" s="105">
        <f t="shared" si="4"/>
        <v>0</v>
      </c>
      <c r="Z28" s="105">
        <f t="shared" si="4"/>
        <v>0</v>
      </c>
      <c r="AA28" s="105">
        <f t="shared" si="4"/>
        <v>0</v>
      </c>
      <c r="AB28" s="105">
        <f t="shared" si="4"/>
        <v>0</v>
      </c>
      <c r="AC28" s="105">
        <f t="shared" si="4"/>
        <v>0</v>
      </c>
      <c r="AD28" s="105">
        <f t="shared" si="4"/>
        <v>0</v>
      </c>
      <c r="AE28" s="105">
        <f t="shared" si="4"/>
        <v>0</v>
      </c>
      <c r="AF28" s="132">
        <f t="shared" si="2"/>
        <v>0</v>
      </c>
      <c r="AG28" s="149"/>
      <c r="AI28" s="103">
        <v>2</v>
      </c>
      <c r="AJ28" s="105">
        <f t="shared" si="5"/>
        <v>0</v>
      </c>
    </row>
    <row r="29" spans="1:36" outlineLevel="1" x14ac:dyDescent="0.25">
      <c r="A29" s="103" t="str">
        <f t="shared" si="6"/>
        <v>BUCKLEYResidential32RW3</v>
      </c>
      <c r="B29" s="103" t="s">
        <v>121</v>
      </c>
      <c r="C29" s="103" t="s">
        <v>122</v>
      </c>
      <c r="D29" s="127">
        <v>0</v>
      </c>
      <c r="E29" s="127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29">
        <f t="shared" si="3"/>
        <v>0</v>
      </c>
      <c r="T29" s="105">
        <f t="shared" si="4"/>
        <v>0</v>
      </c>
      <c r="U29" s="105">
        <f t="shared" si="4"/>
        <v>0</v>
      </c>
      <c r="V29" s="105">
        <f t="shared" si="4"/>
        <v>0</v>
      </c>
      <c r="W29" s="105">
        <f t="shared" si="4"/>
        <v>0</v>
      </c>
      <c r="X29" s="105">
        <f t="shared" si="4"/>
        <v>0</v>
      </c>
      <c r="Y29" s="105">
        <f t="shared" si="4"/>
        <v>0</v>
      </c>
      <c r="Z29" s="105">
        <f t="shared" si="4"/>
        <v>0</v>
      </c>
      <c r="AA29" s="105">
        <f t="shared" si="4"/>
        <v>0</v>
      </c>
      <c r="AB29" s="105">
        <f t="shared" si="4"/>
        <v>0</v>
      </c>
      <c r="AC29" s="105">
        <f t="shared" si="4"/>
        <v>0</v>
      </c>
      <c r="AD29" s="105">
        <f t="shared" si="4"/>
        <v>0</v>
      </c>
      <c r="AE29" s="105">
        <f t="shared" si="4"/>
        <v>0</v>
      </c>
      <c r="AF29" s="132">
        <f t="shared" si="2"/>
        <v>0</v>
      </c>
      <c r="AG29" s="149"/>
      <c r="AI29" s="103">
        <v>3</v>
      </c>
      <c r="AJ29" s="105">
        <f t="shared" si="5"/>
        <v>0</v>
      </c>
    </row>
    <row r="30" spans="1:36" outlineLevel="1" x14ac:dyDescent="0.25">
      <c r="A30" s="103" t="str">
        <f t="shared" si="6"/>
        <v>BUCKLEYResidential32RW3NR</v>
      </c>
      <c r="B30" s="103" t="s">
        <v>123</v>
      </c>
      <c r="C30" s="103" t="s">
        <v>124</v>
      </c>
      <c r="D30" s="127">
        <v>0</v>
      </c>
      <c r="E30" s="127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f t="shared" si="3"/>
        <v>0</v>
      </c>
      <c r="T30" s="105">
        <f t="shared" si="4"/>
        <v>0</v>
      </c>
      <c r="U30" s="105">
        <f t="shared" si="4"/>
        <v>0</v>
      </c>
      <c r="V30" s="105">
        <f t="shared" si="4"/>
        <v>0</v>
      </c>
      <c r="W30" s="105">
        <f t="shared" si="4"/>
        <v>0</v>
      </c>
      <c r="X30" s="105">
        <f t="shared" si="4"/>
        <v>0</v>
      </c>
      <c r="Y30" s="105">
        <f t="shared" si="4"/>
        <v>0</v>
      </c>
      <c r="Z30" s="105">
        <f t="shared" si="4"/>
        <v>0</v>
      </c>
      <c r="AA30" s="105">
        <f t="shared" si="4"/>
        <v>0</v>
      </c>
      <c r="AB30" s="105">
        <f t="shared" si="4"/>
        <v>0</v>
      </c>
      <c r="AC30" s="105">
        <f t="shared" si="4"/>
        <v>0</v>
      </c>
      <c r="AD30" s="105">
        <f t="shared" si="4"/>
        <v>0</v>
      </c>
      <c r="AE30" s="105">
        <f t="shared" si="4"/>
        <v>0</v>
      </c>
      <c r="AF30" s="132">
        <f t="shared" si="2"/>
        <v>0</v>
      </c>
      <c r="AG30" s="149"/>
      <c r="AI30" s="103">
        <v>3</v>
      </c>
      <c r="AJ30" s="105">
        <f t="shared" si="5"/>
        <v>0</v>
      </c>
    </row>
    <row r="31" spans="1:36" outlineLevel="1" x14ac:dyDescent="0.25">
      <c r="A31" s="103" t="str">
        <f t="shared" si="6"/>
        <v>BUCKLEYResidential32RW4</v>
      </c>
      <c r="B31" s="103" t="s">
        <v>125</v>
      </c>
      <c r="C31" s="103" t="s">
        <v>126</v>
      </c>
      <c r="D31" s="127">
        <v>0</v>
      </c>
      <c r="E31" s="127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f t="shared" si="3"/>
        <v>0</v>
      </c>
      <c r="T31" s="105">
        <f t="shared" si="4"/>
        <v>0</v>
      </c>
      <c r="U31" s="105">
        <f t="shared" si="4"/>
        <v>0</v>
      </c>
      <c r="V31" s="105">
        <f t="shared" si="4"/>
        <v>0</v>
      </c>
      <c r="W31" s="105">
        <f t="shared" si="4"/>
        <v>0</v>
      </c>
      <c r="X31" s="105">
        <f t="shared" si="4"/>
        <v>0</v>
      </c>
      <c r="Y31" s="105">
        <f t="shared" si="4"/>
        <v>0</v>
      </c>
      <c r="Z31" s="105">
        <f t="shared" si="4"/>
        <v>0</v>
      </c>
      <c r="AA31" s="105">
        <f t="shared" si="4"/>
        <v>0</v>
      </c>
      <c r="AB31" s="105">
        <f t="shared" si="4"/>
        <v>0</v>
      </c>
      <c r="AC31" s="105">
        <f t="shared" si="4"/>
        <v>0</v>
      </c>
      <c r="AD31" s="105">
        <f t="shared" si="4"/>
        <v>0</v>
      </c>
      <c r="AE31" s="105">
        <f t="shared" si="4"/>
        <v>0</v>
      </c>
      <c r="AF31" s="132">
        <f t="shared" si="2"/>
        <v>0</v>
      </c>
      <c r="AG31" s="149"/>
      <c r="AI31" s="103">
        <v>4</v>
      </c>
      <c r="AJ31" s="105">
        <f t="shared" si="5"/>
        <v>0</v>
      </c>
    </row>
    <row r="32" spans="1:36" outlineLevel="1" x14ac:dyDescent="0.25">
      <c r="A32" s="103" t="str">
        <f t="shared" si="6"/>
        <v>BUCKLEYResidential32RW4NR</v>
      </c>
      <c r="B32" s="103" t="s">
        <v>127</v>
      </c>
      <c r="C32" s="103" t="s">
        <v>128</v>
      </c>
      <c r="D32" s="127">
        <v>0</v>
      </c>
      <c r="E32" s="127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29">
        <f t="shared" si="3"/>
        <v>0</v>
      </c>
      <c r="T32" s="105">
        <f t="shared" si="4"/>
        <v>0</v>
      </c>
      <c r="U32" s="105">
        <f t="shared" si="4"/>
        <v>0</v>
      </c>
      <c r="V32" s="105">
        <f t="shared" si="4"/>
        <v>0</v>
      </c>
      <c r="W32" s="105">
        <f t="shared" si="4"/>
        <v>0</v>
      </c>
      <c r="X32" s="105">
        <f t="shared" si="4"/>
        <v>0</v>
      </c>
      <c r="Y32" s="105">
        <f t="shared" si="4"/>
        <v>0</v>
      </c>
      <c r="Z32" s="105">
        <f t="shared" si="4"/>
        <v>0</v>
      </c>
      <c r="AA32" s="105">
        <f t="shared" si="4"/>
        <v>0</v>
      </c>
      <c r="AB32" s="105">
        <f t="shared" si="4"/>
        <v>0</v>
      </c>
      <c r="AC32" s="105">
        <f t="shared" si="4"/>
        <v>0</v>
      </c>
      <c r="AD32" s="105">
        <f t="shared" si="4"/>
        <v>0</v>
      </c>
      <c r="AE32" s="105">
        <f t="shared" si="4"/>
        <v>0</v>
      </c>
      <c r="AF32" s="132">
        <f t="shared" si="2"/>
        <v>0</v>
      </c>
      <c r="AG32" s="149"/>
      <c r="AI32" s="103">
        <v>4</v>
      </c>
      <c r="AJ32" s="105">
        <f t="shared" si="5"/>
        <v>0</v>
      </c>
    </row>
    <row r="33" spans="1:36" outlineLevel="1" x14ac:dyDescent="0.25">
      <c r="A33" s="103" t="str">
        <f t="shared" si="6"/>
        <v>BUCKLEYResidential32RW5</v>
      </c>
      <c r="B33" s="103" t="s">
        <v>129</v>
      </c>
      <c r="C33" s="103" t="s">
        <v>130</v>
      </c>
      <c r="D33" s="127">
        <v>0</v>
      </c>
      <c r="E33" s="127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f t="shared" si="3"/>
        <v>0</v>
      </c>
      <c r="T33" s="105">
        <f t="shared" si="4"/>
        <v>0</v>
      </c>
      <c r="U33" s="105">
        <f t="shared" si="4"/>
        <v>0</v>
      </c>
      <c r="V33" s="105">
        <f t="shared" si="4"/>
        <v>0</v>
      </c>
      <c r="W33" s="105">
        <f t="shared" si="4"/>
        <v>0</v>
      </c>
      <c r="X33" s="105">
        <f t="shared" si="4"/>
        <v>0</v>
      </c>
      <c r="Y33" s="105">
        <f t="shared" si="4"/>
        <v>0</v>
      </c>
      <c r="Z33" s="105">
        <f t="shared" si="4"/>
        <v>0</v>
      </c>
      <c r="AA33" s="105">
        <f t="shared" si="4"/>
        <v>0</v>
      </c>
      <c r="AB33" s="105">
        <f t="shared" si="4"/>
        <v>0</v>
      </c>
      <c r="AC33" s="105">
        <f t="shared" si="4"/>
        <v>0</v>
      </c>
      <c r="AD33" s="105">
        <f t="shared" si="4"/>
        <v>0</v>
      </c>
      <c r="AE33" s="105">
        <f t="shared" si="4"/>
        <v>0</v>
      </c>
      <c r="AF33" s="132">
        <f t="shared" si="2"/>
        <v>0</v>
      </c>
      <c r="AG33" s="149"/>
      <c r="AI33" s="103">
        <v>5</v>
      </c>
      <c r="AJ33" s="105">
        <f t="shared" si="5"/>
        <v>0</v>
      </c>
    </row>
    <row r="34" spans="1:36" outlineLevel="1" x14ac:dyDescent="0.25">
      <c r="A34" s="103" t="str">
        <f t="shared" si="6"/>
        <v>BUCKLEYResidential32RW5NR</v>
      </c>
      <c r="B34" s="103" t="s">
        <v>131</v>
      </c>
      <c r="C34" s="103" t="s">
        <v>132</v>
      </c>
      <c r="D34" s="127">
        <v>0</v>
      </c>
      <c r="E34" s="127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29">
        <f t="shared" si="3"/>
        <v>0</v>
      </c>
      <c r="T34" s="105">
        <f t="shared" si="4"/>
        <v>0</v>
      </c>
      <c r="U34" s="105">
        <f t="shared" si="4"/>
        <v>0</v>
      </c>
      <c r="V34" s="105">
        <f t="shared" si="4"/>
        <v>0</v>
      </c>
      <c r="W34" s="105">
        <f t="shared" si="4"/>
        <v>0</v>
      </c>
      <c r="X34" s="105">
        <f t="shared" si="4"/>
        <v>0</v>
      </c>
      <c r="Y34" s="105">
        <f t="shared" si="4"/>
        <v>0</v>
      </c>
      <c r="Z34" s="105">
        <f t="shared" si="4"/>
        <v>0</v>
      </c>
      <c r="AA34" s="105">
        <f t="shared" si="4"/>
        <v>0</v>
      </c>
      <c r="AB34" s="105">
        <f t="shared" si="4"/>
        <v>0</v>
      </c>
      <c r="AC34" s="105">
        <f t="shared" si="4"/>
        <v>0</v>
      </c>
      <c r="AD34" s="105">
        <f t="shared" si="4"/>
        <v>0</v>
      </c>
      <c r="AE34" s="105">
        <f t="shared" si="4"/>
        <v>0</v>
      </c>
      <c r="AF34" s="132">
        <f t="shared" si="2"/>
        <v>0</v>
      </c>
      <c r="AG34" s="149"/>
      <c r="AI34" s="103">
        <v>5</v>
      </c>
      <c r="AJ34" s="105">
        <f t="shared" si="5"/>
        <v>0</v>
      </c>
    </row>
    <row r="35" spans="1:36" outlineLevel="1" x14ac:dyDescent="0.25">
      <c r="A35" s="103" t="str">
        <f t="shared" si="6"/>
        <v>BUCKLEYResidential32RW6</v>
      </c>
      <c r="B35" s="103" t="s">
        <v>133</v>
      </c>
      <c r="C35" s="103" t="s">
        <v>134</v>
      </c>
      <c r="D35" s="127">
        <v>0</v>
      </c>
      <c r="E35" s="127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29">
        <f t="shared" si="3"/>
        <v>0</v>
      </c>
      <c r="T35" s="105">
        <f t="shared" si="4"/>
        <v>0</v>
      </c>
      <c r="U35" s="105">
        <f t="shared" si="4"/>
        <v>0</v>
      </c>
      <c r="V35" s="105">
        <f t="shared" si="4"/>
        <v>0</v>
      </c>
      <c r="W35" s="105">
        <f t="shared" si="4"/>
        <v>0</v>
      </c>
      <c r="X35" s="105">
        <f t="shared" si="4"/>
        <v>0</v>
      </c>
      <c r="Y35" s="105">
        <f t="shared" si="4"/>
        <v>0</v>
      </c>
      <c r="Z35" s="105">
        <f t="shared" si="4"/>
        <v>0</v>
      </c>
      <c r="AA35" s="105">
        <f t="shared" si="4"/>
        <v>0</v>
      </c>
      <c r="AB35" s="105">
        <f t="shared" si="4"/>
        <v>0</v>
      </c>
      <c r="AC35" s="105">
        <f t="shared" si="4"/>
        <v>0</v>
      </c>
      <c r="AD35" s="105">
        <f t="shared" si="4"/>
        <v>0</v>
      </c>
      <c r="AE35" s="105">
        <f t="shared" si="4"/>
        <v>0</v>
      </c>
      <c r="AF35" s="132">
        <f t="shared" si="2"/>
        <v>0</v>
      </c>
      <c r="AG35" s="149"/>
      <c r="AI35" s="103">
        <v>6</v>
      </c>
      <c r="AJ35" s="105">
        <f t="shared" si="5"/>
        <v>0</v>
      </c>
    </row>
    <row r="36" spans="1:36" outlineLevel="1" x14ac:dyDescent="0.25">
      <c r="A36" s="103" t="str">
        <f t="shared" si="6"/>
        <v>BUCKLEYResidential35RM1</v>
      </c>
      <c r="B36" s="103" t="s">
        <v>135</v>
      </c>
      <c r="C36" s="103" t="s">
        <v>136</v>
      </c>
      <c r="D36" s="127">
        <v>0</v>
      </c>
      <c r="E36" s="127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29">
        <f t="shared" si="3"/>
        <v>0</v>
      </c>
      <c r="T36" s="105">
        <f t="shared" si="4"/>
        <v>0</v>
      </c>
      <c r="U36" s="105">
        <f t="shared" si="4"/>
        <v>0</v>
      </c>
      <c r="V36" s="105">
        <f t="shared" si="4"/>
        <v>0</v>
      </c>
      <c r="W36" s="105">
        <f t="shared" si="4"/>
        <v>0</v>
      </c>
      <c r="X36" s="105">
        <f t="shared" si="4"/>
        <v>0</v>
      </c>
      <c r="Y36" s="105">
        <f t="shared" si="4"/>
        <v>0</v>
      </c>
      <c r="Z36" s="105">
        <f t="shared" si="4"/>
        <v>0</v>
      </c>
      <c r="AA36" s="105">
        <f t="shared" si="4"/>
        <v>0</v>
      </c>
      <c r="AB36" s="105">
        <f t="shared" si="4"/>
        <v>0</v>
      </c>
      <c r="AC36" s="105">
        <f t="shared" si="4"/>
        <v>0</v>
      </c>
      <c r="AD36" s="105">
        <f t="shared" si="4"/>
        <v>0</v>
      </c>
      <c r="AE36" s="105">
        <f t="shared" si="4"/>
        <v>0</v>
      </c>
      <c r="AF36" s="132">
        <f t="shared" si="2"/>
        <v>0</v>
      </c>
      <c r="AG36" s="149"/>
      <c r="AI36" s="103">
        <v>1</v>
      </c>
      <c r="AJ36" s="105">
        <f t="shared" si="5"/>
        <v>0</v>
      </c>
    </row>
    <row r="37" spans="1:36" outlineLevel="1" x14ac:dyDescent="0.25">
      <c r="A37" s="103" t="str">
        <f t="shared" si="6"/>
        <v>BUCKLEYResidential35RW1N</v>
      </c>
      <c r="B37" s="103" t="s">
        <v>137</v>
      </c>
      <c r="C37" s="103" t="s">
        <v>138</v>
      </c>
      <c r="D37" s="127">
        <v>29.21</v>
      </c>
      <c r="E37" s="127">
        <v>33.055</v>
      </c>
      <c r="F37" s="129">
        <v>31.61</v>
      </c>
      <c r="G37" s="129">
        <v>32.335000000000001</v>
      </c>
      <c r="H37" s="129">
        <v>32.335000000000001</v>
      </c>
      <c r="I37" s="129">
        <v>33.055</v>
      </c>
      <c r="J37" s="129">
        <v>33.055</v>
      </c>
      <c r="K37" s="129">
        <v>33.055</v>
      </c>
      <c r="L37" s="129">
        <v>33.055</v>
      </c>
      <c r="M37" s="129">
        <v>33.055</v>
      </c>
      <c r="N37" s="129">
        <v>33.055</v>
      </c>
      <c r="O37" s="129">
        <v>31.61</v>
      </c>
      <c r="P37" s="129">
        <v>31.61</v>
      </c>
      <c r="Q37" s="129">
        <v>31.61</v>
      </c>
      <c r="R37" s="129">
        <f t="shared" si="3"/>
        <v>389.44000000000005</v>
      </c>
      <c r="T37" s="105">
        <f t="shared" si="4"/>
        <v>0.95628497957948877</v>
      </c>
      <c r="U37" s="105">
        <f t="shared" si="4"/>
        <v>0.97821812131296326</v>
      </c>
      <c r="V37" s="105">
        <f t="shared" si="4"/>
        <v>0.97821812131296326</v>
      </c>
      <c r="W37" s="105">
        <f t="shared" si="4"/>
        <v>1</v>
      </c>
      <c r="X37" s="105">
        <f t="shared" si="4"/>
        <v>1</v>
      </c>
      <c r="Y37" s="105">
        <f t="shared" si="4"/>
        <v>1</v>
      </c>
      <c r="Z37" s="105">
        <f t="shared" si="4"/>
        <v>1</v>
      </c>
      <c r="AA37" s="105">
        <f t="shared" si="4"/>
        <v>1</v>
      </c>
      <c r="AB37" s="105">
        <f t="shared" si="4"/>
        <v>1</v>
      </c>
      <c r="AC37" s="105">
        <f t="shared" si="4"/>
        <v>0.95628497957948877</v>
      </c>
      <c r="AD37" s="105">
        <f t="shared" si="4"/>
        <v>0.95628497957948877</v>
      </c>
      <c r="AE37" s="105">
        <f t="shared" si="4"/>
        <v>0.95628497957948877</v>
      </c>
      <c r="AF37" s="132">
        <f t="shared" si="2"/>
        <v>0.98179801341199047</v>
      </c>
      <c r="AG37" s="149"/>
      <c r="AI37" s="103">
        <v>1</v>
      </c>
      <c r="AJ37" s="105">
        <f t="shared" si="5"/>
        <v>0.98179801341199047</v>
      </c>
    </row>
    <row r="38" spans="1:36" outlineLevel="1" x14ac:dyDescent="0.25">
      <c r="A38" s="103" t="str">
        <f t="shared" si="6"/>
        <v>BUCKLEYResidential35RW1R</v>
      </c>
      <c r="B38" s="103" t="s">
        <v>139</v>
      </c>
      <c r="C38" s="103" t="s">
        <v>140</v>
      </c>
      <c r="D38" s="127">
        <v>29.21</v>
      </c>
      <c r="E38" s="127">
        <v>33.055</v>
      </c>
      <c r="F38" s="129">
        <v>29855.640000000003</v>
      </c>
      <c r="G38" s="129">
        <v>30267.72</v>
      </c>
      <c r="H38" s="129">
        <v>30736.980000000003</v>
      </c>
      <c r="I38" s="129">
        <v>31038.71</v>
      </c>
      <c r="J38" s="129">
        <v>31488.904999999999</v>
      </c>
      <c r="K38" s="129">
        <v>31154.36</v>
      </c>
      <c r="L38" s="129">
        <v>31451.875</v>
      </c>
      <c r="M38" s="129">
        <v>30889.934999999998</v>
      </c>
      <c r="N38" s="129">
        <v>30972.575000000001</v>
      </c>
      <c r="O38" s="129">
        <v>30076.915000000001</v>
      </c>
      <c r="P38" s="129">
        <v>29926.77</v>
      </c>
      <c r="Q38" s="129">
        <v>29492.13</v>
      </c>
      <c r="R38" s="129">
        <f t="shared" si="3"/>
        <v>367352.51500000001</v>
      </c>
      <c r="T38" s="105">
        <f t="shared" si="4"/>
        <v>903.21101194978075</v>
      </c>
      <c r="U38" s="105">
        <f t="shared" si="4"/>
        <v>915.67750718499474</v>
      </c>
      <c r="V38" s="105">
        <f t="shared" si="4"/>
        <v>929.87384661927103</v>
      </c>
      <c r="W38" s="105">
        <f t="shared" si="4"/>
        <v>939.00196641960372</v>
      </c>
      <c r="X38" s="105">
        <f t="shared" si="4"/>
        <v>952.62153985781276</v>
      </c>
      <c r="Y38" s="105">
        <f t="shared" si="4"/>
        <v>942.50068068370899</v>
      </c>
      <c r="Z38" s="105">
        <f t="shared" si="4"/>
        <v>951.50128573589473</v>
      </c>
      <c r="AA38" s="105">
        <f t="shared" si="4"/>
        <v>934.50113447284821</v>
      </c>
      <c r="AB38" s="105">
        <f t="shared" si="4"/>
        <v>937.00121010437158</v>
      </c>
      <c r="AC38" s="105">
        <f t="shared" si="4"/>
        <v>909.90515806988356</v>
      </c>
      <c r="AD38" s="105">
        <f t="shared" si="4"/>
        <v>905.36288004840424</v>
      </c>
      <c r="AE38" s="105">
        <f t="shared" si="4"/>
        <v>892.21388594766302</v>
      </c>
      <c r="AF38" s="132">
        <f t="shared" si="2"/>
        <v>926.11434225785308</v>
      </c>
      <c r="AG38" s="149"/>
      <c r="AI38" s="103">
        <v>1</v>
      </c>
      <c r="AJ38" s="105">
        <f t="shared" si="5"/>
        <v>926.11434225785308</v>
      </c>
    </row>
    <row r="39" spans="1:36" outlineLevel="1" x14ac:dyDescent="0.25">
      <c r="A39" s="103" t="str">
        <f t="shared" si="6"/>
        <v>BUCKLEYResidential64RW1N</v>
      </c>
      <c r="B39" s="103" t="s">
        <v>141</v>
      </c>
      <c r="C39" s="103" t="s">
        <v>142</v>
      </c>
      <c r="D39" s="127">
        <v>0</v>
      </c>
      <c r="E39" s="127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29">
        <f t="shared" si="3"/>
        <v>0</v>
      </c>
      <c r="T39" s="105">
        <f t="shared" si="4"/>
        <v>0</v>
      </c>
      <c r="U39" s="105">
        <f t="shared" si="4"/>
        <v>0</v>
      </c>
      <c r="V39" s="105">
        <f t="shared" si="4"/>
        <v>0</v>
      </c>
      <c r="W39" s="105">
        <f t="shared" si="4"/>
        <v>0</v>
      </c>
      <c r="X39" s="105">
        <f t="shared" si="4"/>
        <v>0</v>
      </c>
      <c r="Y39" s="105">
        <f t="shared" si="4"/>
        <v>0</v>
      </c>
      <c r="Z39" s="105">
        <f t="shared" si="4"/>
        <v>0</v>
      </c>
      <c r="AA39" s="105">
        <f t="shared" si="4"/>
        <v>0</v>
      </c>
      <c r="AB39" s="105">
        <f t="shared" si="4"/>
        <v>0</v>
      </c>
      <c r="AC39" s="105">
        <f t="shared" si="4"/>
        <v>0</v>
      </c>
      <c r="AD39" s="105">
        <f t="shared" si="4"/>
        <v>0</v>
      </c>
      <c r="AE39" s="105">
        <f t="shared" si="4"/>
        <v>0</v>
      </c>
      <c r="AF39" s="132">
        <f t="shared" si="2"/>
        <v>0</v>
      </c>
      <c r="AG39" s="149"/>
      <c r="AI39" s="103">
        <v>1</v>
      </c>
      <c r="AJ39" s="105">
        <f t="shared" si="5"/>
        <v>0</v>
      </c>
    </row>
    <row r="40" spans="1:36" outlineLevel="1" x14ac:dyDescent="0.25">
      <c r="A40" s="103" t="str">
        <f t="shared" si="6"/>
        <v>BUCKLEYResidential64RW1R</v>
      </c>
      <c r="B40" s="103" t="s">
        <v>143</v>
      </c>
      <c r="C40" s="103" t="s">
        <v>144</v>
      </c>
      <c r="D40" s="127">
        <v>0</v>
      </c>
      <c r="E40" s="127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29">
        <f t="shared" si="3"/>
        <v>0</v>
      </c>
      <c r="T40" s="105">
        <f t="shared" si="4"/>
        <v>0</v>
      </c>
      <c r="U40" s="105">
        <f t="shared" si="4"/>
        <v>0</v>
      </c>
      <c r="V40" s="105">
        <f t="shared" si="4"/>
        <v>0</v>
      </c>
      <c r="W40" s="105">
        <f t="shared" si="4"/>
        <v>0</v>
      </c>
      <c r="X40" s="105">
        <f t="shared" si="4"/>
        <v>0</v>
      </c>
      <c r="Y40" s="105">
        <f t="shared" si="4"/>
        <v>0</v>
      </c>
      <c r="Z40" s="105">
        <f t="shared" si="4"/>
        <v>0</v>
      </c>
      <c r="AA40" s="105">
        <f t="shared" si="4"/>
        <v>0</v>
      </c>
      <c r="AB40" s="105">
        <f t="shared" si="4"/>
        <v>0</v>
      </c>
      <c r="AC40" s="105">
        <f t="shared" si="4"/>
        <v>0</v>
      </c>
      <c r="AD40" s="105">
        <f t="shared" si="4"/>
        <v>0</v>
      </c>
      <c r="AE40" s="105">
        <f t="shared" si="4"/>
        <v>0</v>
      </c>
      <c r="AF40" s="132">
        <f t="shared" si="2"/>
        <v>0</v>
      </c>
      <c r="AG40" s="149"/>
      <c r="AI40" s="103">
        <v>1</v>
      </c>
      <c r="AJ40" s="105">
        <f t="shared" si="5"/>
        <v>0</v>
      </c>
    </row>
    <row r="41" spans="1:36" outlineLevel="1" x14ac:dyDescent="0.25">
      <c r="A41" s="103" t="str">
        <f t="shared" si="6"/>
        <v>BUCKLEYResidential65RM1</v>
      </c>
      <c r="B41" s="103" t="s">
        <v>145</v>
      </c>
      <c r="C41" s="103" t="s">
        <v>146</v>
      </c>
      <c r="D41" s="127">
        <v>0</v>
      </c>
      <c r="E41" s="127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29">
        <f t="shared" si="3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32">
        <f t="shared" si="2"/>
        <v>0</v>
      </c>
      <c r="AG41" s="149"/>
      <c r="AI41" s="103">
        <v>1</v>
      </c>
      <c r="AJ41" s="105">
        <f t="shared" si="5"/>
        <v>0</v>
      </c>
    </row>
    <row r="42" spans="1:36" outlineLevel="1" x14ac:dyDescent="0.25">
      <c r="A42" s="103" t="str">
        <f t="shared" si="6"/>
        <v>BUCKLEYResidential65RW1N</v>
      </c>
      <c r="B42" s="103" t="s">
        <v>147</v>
      </c>
      <c r="C42" s="103" t="s">
        <v>148</v>
      </c>
      <c r="D42" s="127">
        <v>49.73</v>
      </c>
      <c r="E42" s="127">
        <v>56.435000000000002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9">
        <v>0</v>
      </c>
      <c r="L42" s="129">
        <v>56.435000000000002</v>
      </c>
      <c r="M42" s="129">
        <v>56.435000000000002</v>
      </c>
      <c r="N42" s="129">
        <v>0</v>
      </c>
      <c r="O42" s="129">
        <v>0</v>
      </c>
      <c r="P42" s="129">
        <v>0</v>
      </c>
      <c r="Q42" s="129">
        <v>0</v>
      </c>
      <c r="R42" s="129">
        <f t="shared" si="3"/>
        <v>112.87</v>
      </c>
      <c r="T42" s="105">
        <f t="shared" si="4"/>
        <v>0</v>
      </c>
      <c r="U42" s="105">
        <f t="shared" si="4"/>
        <v>0</v>
      </c>
      <c r="V42" s="105">
        <f t="shared" si="4"/>
        <v>0</v>
      </c>
      <c r="W42" s="105">
        <f t="shared" si="4"/>
        <v>0</v>
      </c>
      <c r="X42" s="105">
        <f t="shared" si="4"/>
        <v>0</v>
      </c>
      <c r="Y42" s="105">
        <f t="shared" si="4"/>
        <v>0</v>
      </c>
      <c r="Z42" s="105">
        <f t="shared" si="4"/>
        <v>1</v>
      </c>
      <c r="AA42" s="105">
        <f t="shared" si="4"/>
        <v>1</v>
      </c>
      <c r="AB42" s="105">
        <f t="shared" si="4"/>
        <v>0</v>
      </c>
      <c r="AC42" s="105">
        <f t="shared" si="4"/>
        <v>0</v>
      </c>
      <c r="AD42" s="105">
        <f t="shared" si="4"/>
        <v>0</v>
      </c>
      <c r="AE42" s="105">
        <f t="shared" si="4"/>
        <v>0</v>
      </c>
      <c r="AF42" s="132">
        <f t="shared" si="2"/>
        <v>0.16666666666666666</v>
      </c>
      <c r="AG42" s="149"/>
      <c r="AI42" s="103">
        <v>1</v>
      </c>
      <c r="AJ42" s="105">
        <f t="shared" si="5"/>
        <v>0.16666666666666666</v>
      </c>
    </row>
    <row r="43" spans="1:36" outlineLevel="1" x14ac:dyDescent="0.25">
      <c r="A43" s="103" t="str">
        <f t="shared" si="6"/>
        <v>BUCKLEYResidential65RW1R</v>
      </c>
      <c r="B43" s="103" t="s">
        <v>149</v>
      </c>
      <c r="C43" s="103" t="s">
        <v>150</v>
      </c>
      <c r="D43" s="127">
        <v>49.73</v>
      </c>
      <c r="E43" s="127">
        <v>56.435000000000002</v>
      </c>
      <c r="F43" s="129">
        <v>30803.850000000002</v>
      </c>
      <c r="G43" s="129">
        <v>30892.510000000002</v>
      </c>
      <c r="H43" s="129">
        <v>31761.195</v>
      </c>
      <c r="I43" s="129">
        <v>31885.814999999999</v>
      </c>
      <c r="J43" s="129">
        <v>32605.404999999999</v>
      </c>
      <c r="K43" s="129">
        <v>32224.435000000001</v>
      </c>
      <c r="L43" s="129">
        <v>32866.03</v>
      </c>
      <c r="M43" s="129">
        <v>32450.17</v>
      </c>
      <c r="N43" s="129">
        <v>33212.1</v>
      </c>
      <c r="O43" s="129">
        <v>30285.599999999999</v>
      </c>
      <c r="P43" s="129">
        <v>30938.6</v>
      </c>
      <c r="Q43" s="129">
        <v>30157.05</v>
      </c>
      <c r="R43" s="129">
        <f t="shared" si="3"/>
        <v>380082.75999999989</v>
      </c>
      <c r="T43" s="105">
        <f t="shared" si="4"/>
        <v>545.82882962700455</v>
      </c>
      <c r="U43" s="105">
        <f t="shared" si="4"/>
        <v>547.39984052449722</v>
      </c>
      <c r="V43" s="105">
        <f t="shared" si="4"/>
        <v>562.79250465136886</v>
      </c>
      <c r="W43" s="105">
        <f t="shared" si="4"/>
        <v>565.00070878001236</v>
      </c>
      <c r="X43" s="105">
        <f t="shared" si="4"/>
        <v>577.7514840081509</v>
      </c>
      <c r="Y43" s="105">
        <f t="shared" si="4"/>
        <v>571.00088597501554</v>
      </c>
      <c r="Z43" s="105">
        <f t="shared" si="4"/>
        <v>582.3696287764684</v>
      </c>
      <c r="AA43" s="105">
        <f t="shared" si="4"/>
        <v>575.00079737751389</v>
      </c>
      <c r="AB43" s="105">
        <f t="shared" si="4"/>
        <v>588.50181624878178</v>
      </c>
      <c r="AC43" s="105">
        <f t="shared" si="4"/>
        <v>536.64569859129972</v>
      </c>
      <c r="AD43" s="105">
        <f t="shared" si="4"/>
        <v>548.21653229378921</v>
      </c>
      <c r="AE43" s="105">
        <f t="shared" si="4"/>
        <v>534.36785682643745</v>
      </c>
      <c r="AF43" s="132">
        <f t="shared" si="2"/>
        <v>561.23971530669496</v>
      </c>
      <c r="AG43" s="149"/>
      <c r="AI43" s="103">
        <v>1</v>
      </c>
      <c r="AJ43" s="105">
        <f t="shared" si="5"/>
        <v>561.23971530669496</v>
      </c>
    </row>
    <row r="44" spans="1:36" outlineLevel="1" x14ac:dyDescent="0.25">
      <c r="A44" s="103" t="str">
        <f t="shared" si="6"/>
        <v>BUCKLEYResidential95RM1</v>
      </c>
      <c r="B44" s="103" t="s">
        <v>151</v>
      </c>
      <c r="C44" s="103" t="s">
        <v>152</v>
      </c>
      <c r="D44" s="127">
        <v>0</v>
      </c>
      <c r="E44" s="127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29">
        <f t="shared" si="3"/>
        <v>0</v>
      </c>
      <c r="T44" s="105">
        <f t="shared" si="4"/>
        <v>0</v>
      </c>
      <c r="U44" s="105">
        <f t="shared" si="4"/>
        <v>0</v>
      </c>
      <c r="V44" s="105">
        <f t="shared" si="4"/>
        <v>0</v>
      </c>
      <c r="W44" s="105">
        <f t="shared" si="4"/>
        <v>0</v>
      </c>
      <c r="X44" s="105">
        <f t="shared" si="4"/>
        <v>0</v>
      </c>
      <c r="Y44" s="105">
        <f t="shared" si="4"/>
        <v>0</v>
      </c>
      <c r="Z44" s="105">
        <f t="shared" si="4"/>
        <v>0</v>
      </c>
      <c r="AA44" s="105">
        <f t="shared" si="4"/>
        <v>0</v>
      </c>
      <c r="AB44" s="105">
        <f t="shared" si="4"/>
        <v>0</v>
      </c>
      <c r="AC44" s="105">
        <f t="shared" si="4"/>
        <v>0</v>
      </c>
      <c r="AD44" s="105">
        <f t="shared" si="4"/>
        <v>0</v>
      </c>
      <c r="AE44" s="105">
        <f t="shared" si="4"/>
        <v>0</v>
      </c>
      <c r="AF44" s="132">
        <f t="shared" si="2"/>
        <v>0</v>
      </c>
      <c r="AG44" s="149"/>
      <c r="AI44" s="103">
        <v>1</v>
      </c>
      <c r="AJ44" s="105">
        <f t="shared" si="5"/>
        <v>0</v>
      </c>
    </row>
    <row r="45" spans="1:36" outlineLevel="1" x14ac:dyDescent="0.25">
      <c r="A45" s="103" t="str">
        <f t="shared" si="6"/>
        <v>BUCKLEYResidential95RW1N</v>
      </c>
      <c r="B45" s="103" t="s">
        <v>153</v>
      </c>
      <c r="C45" s="103" t="s">
        <v>154</v>
      </c>
      <c r="D45" s="127">
        <v>57.59</v>
      </c>
      <c r="E45" s="127">
        <v>65.745000000000005</v>
      </c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9">
        <v>0</v>
      </c>
      <c r="O45" s="129">
        <v>0</v>
      </c>
      <c r="P45" s="129">
        <v>0</v>
      </c>
      <c r="Q45" s="129">
        <v>0</v>
      </c>
      <c r="R45" s="129">
        <f t="shared" si="3"/>
        <v>0</v>
      </c>
      <c r="T45" s="105">
        <f t="shared" si="4"/>
        <v>0</v>
      </c>
      <c r="U45" s="105">
        <f t="shared" si="4"/>
        <v>0</v>
      </c>
      <c r="V45" s="105">
        <f t="shared" si="4"/>
        <v>0</v>
      </c>
      <c r="W45" s="105">
        <f t="shared" si="4"/>
        <v>0</v>
      </c>
      <c r="X45" s="105">
        <f t="shared" si="4"/>
        <v>0</v>
      </c>
      <c r="Y45" s="105">
        <f t="shared" si="4"/>
        <v>0</v>
      </c>
      <c r="Z45" s="105">
        <f t="shared" si="4"/>
        <v>0</v>
      </c>
      <c r="AA45" s="105">
        <f t="shared" si="4"/>
        <v>0</v>
      </c>
      <c r="AB45" s="105">
        <f t="shared" si="4"/>
        <v>0</v>
      </c>
      <c r="AC45" s="105">
        <f t="shared" si="4"/>
        <v>0</v>
      </c>
      <c r="AD45" s="105">
        <f t="shared" si="4"/>
        <v>0</v>
      </c>
      <c r="AE45" s="105">
        <f t="shared" si="4"/>
        <v>0</v>
      </c>
      <c r="AF45" s="132">
        <f t="shared" si="2"/>
        <v>0</v>
      </c>
      <c r="AG45" s="149"/>
      <c r="AI45" s="103">
        <v>1</v>
      </c>
      <c r="AJ45" s="105">
        <f t="shared" si="5"/>
        <v>0</v>
      </c>
    </row>
    <row r="46" spans="1:36" outlineLevel="1" x14ac:dyDescent="0.25">
      <c r="A46" s="103" t="str">
        <f t="shared" si="6"/>
        <v>BUCKLEYResidential95RW1R</v>
      </c>
      <c r="B46" s="103" t="s">
        <v>155</v>
      </c>
      <c r="C46" s="103" t="s">
        <v>156</v>
      </c>
      <c r="D46" s="127">
        <v>57.59</v>
      </c>
      <c r="E46" s="127">
        <v>65.745000000000005</v>
      </c>
      <c r="F46" s="129">
        <v>12120.84</v>
      </c>
      <c r="G46" s="129">
        <v>12108.174999999999</v>
      </c>
      <c r="H46" s="129">
        <v>12243.524999999998</v>
      </c>
      <c r="I46" s="129">
        <v>12623.045</v>
      </c>
      <c r="J46" s="129">
        <v>12787.41</v>
      </c>
      <c r="K46" s="129">
        <v>12623.055</v>
      </c>
      <c r="L46" s="129">
        <v>12984.674999999999</v>
      </c>
      <c r="M46" s="129">
        <v>12754.555</v>
      </c>
      <c r="N46" s="129">
        <v>13050.42</v>
      </c>
      <c r="O46" s="129">
        <v>11259.54</v>
      </c>
      <c r="P46" s="129">
        <v>11682.359999999999</v>
      </c>
      <c r="Q46" s="129">
        <v>11682.36</v>
      </c>
      <c r="R46" s="129">
        <f t="shared" si="3"/>
        <v>147919.95999999996</v>
      </c>
      <c r="T46" s="105">
        <f t="shared" ref="T46:AE67" si="7">+IFERROR(F46/$E46,0)</f>
        <v>184.36139630390142</v>
      </c>
      <c r="U46" s="105">
        <f t="shared" si="7"/>
        <v>184.16875808046237</v>
      </c>
      <c r="V46" s="105">
        <f t="shared" si="7"/>
        <v>186.22746976956418</v>
      </c>
      <c r="W46" s="105">
        <f t="shared" si="7"/>
        <v>192.00007605141073</v>
      </c>
      <c r="X46" s="105">
        <f t="shared" si="7"/>
        <v>194.50011407711611</v>
      </c>
      <c r="Y46" s="105">
        <f t="shared" si="7"/>
        <v>192.00022815423225</v>
      </c>
      <c r="Z46" s="105">
        <f t="shared" si="7"/>
        <v>197.50057038558063</v>
      </c>
      <c r="AA46" s="105">
        <f t="shared" si="7"/>
        <v>194.00038025705376</v>
      </c>
      <c r="AB46" s="105">
        <f t="shared" si="7"/>
        <v>198.50057038558063</v>
      </c>
      <c r="AC46" s="105">
        <f t="shared" si="7"/>
        <v>171.26078028747435</v>
      </c>
      <c r="AD46" s="105">
        <f t="shared" si="7"/>
        <v>177.6919917864476</v>
      </c>
      <c r="AE46" s="105">
        <f t="shared" si="7"/>
        <v>177.69199178644763</v>
      </c>
      <c r="AF46" s="132">
        <f t="shared" si="2"/>
        <v>187.49202727710596</v>
      </c>
      <c r="AG46" s="149"/>
      <c r="AI46" s="103">
        <v>1</v>
      </c>
      <c r="AJ46" s="105">
        <f t="shared" si="5"/>
        <v>187.49202727710596</v>
      </c>
    </row>
    <row r="47" spans="1:36" outlineLevel="1" x14ac:dyDescent="0.25">
      <c r="A47" s="103" t="str">
        <f t="shared" si="6"/>
        <v>BUCKLEYResidential96RW1N</v>
      </c>
      <c r="B47" s="103" t="s">
        <v>157</v>
      </c>
      <c r="C47" s="103" t="s">
        <v>158</v>
      </c>
      <c r="D47" s="127">
        <v>0</v>
      </c>
      <c r="E47" s="127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29">
        <f t="shared" si="3"/>
        <v>0</v>
      </c>
      <c r="T47" s="105">
        <f t="shared" si="7"/>
        <v>0</v>
      </c>
      <c r="U47" s="105">
        <f t="shared" si="7"/>
        <v>0</v>
      </c>
      <c r="V47" s="105">
        <f t="shared" si="7"/>
        <v>0</v>
      </c>
      <c r="W47" s="105">
        <f t="shared" si="7"/>
        <v>0</v>
      </c>
      <c r="X47" s="105">
        <f t="shared" si="7"/>
        <v>0</v>
      </c>
      <c r="Y47" s="105">
        <f t="shared" si="7"/>
        <v>0</v>
      </c>
      <c r="Z47" s="105">
        <f t="shared" si="7"/>
        <v>0</v>
      </c>
      <c r="AA47" s="105">
        <f t="shared" si="7"/>
        <v>0</v>
      </c>
      <c r="AB47" s="105">
        <f t="shared" si="7"/>
        <v>0</v>
      </c>
      <c r="AC47" s="105">
        <f t="shared" si="7"/>
        <v>0</v>
      </c>
      <c r="AD47" s="105">
        <f t="shared" si="7"/>
        <v>0</v>
      </c>
      <c r="AE47" s="105">
        <f t="shared" si="7"/>
        <v>0</v>
      </c>
      <c r="AF47" s="132">
        <f t="shared" si="2"/>
        <v>0</v>
      </c>
      <c r="AG47" s="149"/>
      <c r="AI47" s="103">
        <v>1</v>
      </c>
      <c r="AJ47" s="105">
        <f t="shared" si="5"/>
        <v>0</v>
      </c>
    </row>
    <row r="48" spans="1:36" outlineLevel="1" x14ac:dyDescent="0.25">
      <c r="A48" s="103" t="str">
        <f t="shared" si="6"/>
        <v>BUCKLEYResidential96RW1R</v>
      </c>
      <c r="B48" s="103" t="s">
        <v>159</v>
      </c>
      <c r="C48" s="103" t="s">
        <v>160</v>
      </c>
      <c r="D48" s="127">
        <v>0</v>
      </c>
      <c r="E48" s="127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29">
        <f t="shared" si="3"/>
        <v>0</v>
      </c>
      <c r="T48" s="105">
        <f t="shared" si="7"/>
        <v>0</v>
      </c>
      <c r="U48" s="105">
        <f t="shared" si="7"/>
        <v>0</v>
      </c>
      <c r="V48" s="105">
        <f t="shared" si="7"/>
        <v>0</v>
      </c>
      <c r="W48" s="105">
        <f t="shared" si="7"/>
        <v>0</v>
      </c>
      <c r="X48" s="105">
        <f t="shared" si="7"/>
        <v>0</v>
      </c>
      <c r="Y48" s="105">
        <f t="shared" si="7"/>
        <v>0</v>
      </c>
      <c r="Z48" s="105">
        <f t="shared" si="7"/>
        <v>0</v>
      </c>
      <c r="AA48" s="105">
        <f t="shared" si="7"/>
        <v>0</v>
      </c>
      <c r="AB48" s="105">
        <f t="shared" si="7"/>
        <v>0</v>
      </c>
      <c r="AC48" s="105">
        <f t="shared" si="7"/>
        <v>0</v>
      </c>
      <c r="AD48" s="105">
        <f t="shared" si="7"/>
        <v>0</v>
      </c>
      <c r="AE48" s="105">
        <f t="shared" si="7"/>
        <v>0</v>
      </c>
      <c r="AF48" s="132">
        <f t="shared" si="2"/>
        <v>0</v>
      </c>
      <c r="AG48" s="149"/>
      <c r="AI48" s="103">
        <v>1</v>
      </c>
      <c r="AJ48" s="105">
        <f t="shared" si="5"/>
        <v>0</v>
      </c>
    </row>
    <row r="49" spans="1:33" outlineLevel="1" x14ac:dyDescent="0.25">
      <c r="A49" s="103" t="str">
        <f t="shared" si="6"/>
        <v>BUCKLEYResidentialADJRES</v>
      </c>
      <c r="B49" s="103" t="s">
        <v>161</v>
      </c>
      <c r="C49" s="103" t="s">
        <v>162</v>
      </c>
      <c r="D49" s="127">
        <v>0</v>
      </c>
      <c r="E49" s="127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29">
        <f t="shared" si="3"/>
        <v>0</v>
      </c>
      <c r="T49" s="105">
        <f t="shared" si="7"/>
        <v>0</v>
      </c>
      <c r="U49" s="105">
        <f t="shared" si="7"/>
        <v>0</v>
      </c>
      <c r="V49" s="105">
        <f t="shared" si="7"/>
        <v>0</v>
      </c>
      <c r="W49" s="105">
        <f t="shared" si="7"/>
        <v>0</v>
      </c>
      <c r="X49" s="105">
        <f t="shared" si="7"/>
        <v>0</v>
      </c>
      <c r="Y49" s="105">
        <f t="shared" si="7"/>
        <v>0</v>
      </c>
      <c r="Z49" s="105">
        <f t="shared" si="7"/>
        <v>0</v>
      </c>
      <c r="AA49" s="105">
        <f t="shared" si="7"/>
        <v>0</v>
      </c>
      <c r="AB49" s="105">
        <f t="shared" si="7"/>
        <v>0</v>
      </c>
      <c r="AC49" s="105">
        <f t="shared" si="7"/>
        <v>0</v>
      </c>
      <c r="AD49" s="105">
        <f t="shared" si="7"/>
        <v>0</v>
      </c>
      <c r="AE49" s="105">
        <f t="shared" si="7"/>
        <v>0</v>
      </c>
      <c r="AF49" s="105">
        <f t="shared" ref="AF49" si="8">+SUM(T49:AE49)/$AD$2</f>
        <v>0</v>
      </c>
    </row>
    <row r="50" spans="1:33" outlineLevel="1" x14ac:dyDescent="0.25">
      <c r="A50" s="103" t="str">
        <f t="shared" si="6"/>
        <v>BUCKLEYResidentialCARRY-RES</v>
      </c>
      <c r="B50" s="103" t="s">
        <v>163</v>
      </c>
      <c r="C50" s="103" t="s">
        <v>164</v>
      </c>
      <c r="D50" s="127">
        <v>0</v>
      </c>
      <c r="E50" s="127">
        <v>0</v>
      </c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29">
        <f t="shared" si="3"/>
        <v>0</v>
      </c>
      <c r="T50" s="105">
        <f t="shared" si="7"/>
        <v>0</v>
      </c>
      <c r="U50" s="105">
        <f t="shared" si="7"/>
        <v>0</v>
      </c>
      <c r="V50" s="105">
        <f t="shared" si="7"/>
        <v>0</v>
      </c>
      <c r="W50" s="105">
        <f t="shared" si="7"/>
        <v>0</v>
      </c>
      <c r="X50" s="105">
        <f t="shared" si="7"/>
        <v>0</v>
      </c>
      <c r="Y50" s="105">
        <f t="shared" si="7"/>
        <v>0</v>
      </c>
      <c r="Z50" s="105">
        <f t="shared" si="7"/>
        <v>0</v>
      </c>
      <c r="AA50" s="105">
        <f t="shared" si="7"/>
        <v>0</v>
      </c>
      <c r="AB50" s="105">
        <f t="shared" si="7"/>
        <v>0</v>
      </c>
      <c r="AC50" s="105">
        <f t="shared" si="7"/>
        <v>0</v>
      </c>
      <c r="AD50" s="105">
        <f t="shared" si="7"/>
        <v>0</v>
      </c>
      <c r="AE50" s="105">
        <f t="shared" si="7"/>
        <v>0</v>
      </c>
      <c r="AF50" s="105">
        <f t="shared" ref="AF50:AF68" si="9">+SUM(T50:AE50)/$AD$2</f>
        <v>0</v>
      </c>
    </row>
    <row r="51" spans="1:33" outlineLevel="1" x14ac:dyDescent="0.25">
      <c r="A51" s="103" t="str">
        <f t="shared" si="6"/>
        <v>BUCKLEYResidentialDELTOT</v>
      </c>
      <c r="B51" s="103" t="s">
        <v>165</v>
      </c>
      <c r="C51" s="103" t="s">
        <v>166</v>
      </c>
      <c r="D51" s="127">
        <v>0</v>
      </c>
      <c r="E51" s="127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f t="shared" si="3"/>
        <v>0</v>
      </c>
      <c r="T51" s="105">
        <f t="shared" si="7"/>
        <v>0</v>
      </c>
      <c r="U51" s="105">
        <f t="shared" si="7"/>
        <v>0</v>
      </c>
      <c r="V51" s="105">
        <f t="shared" si="7"/>
        <v>0</v>
      </c>
      <c r="W51" s="105">
        <f t="shared" si="7"/>
        <v>0</v>
      </c>
      <c r="X51" s="105">
        <f t="shared" si="7"/>
        <v>0</v>
      </c>
      <c r="Y51" s="105">
        <f t="shared" si="7"/>
        <v>0</v>
      </c>
      <c r="Z51" s="105">
        <f t="shared" si="7"/>
        <v>0</v>
      </c>
      <c r="AA51" s="105">
        <f t="shared" si="7"/>
        <v>0</v>
      </c>
      <c r="AB51" s="105">
        <f t="shared" si="7"/>
        <v>0</v>
      </c>
      <c r="AC51" s="105">
        <f t="shared" si="7"/>
        <v>0</v>
      </c>
      <c r="AD51" s="105">
        <f t="shared" si="7"/>
        <v>0</v>
      </c>
      <c r="AE51" s="105">
        <f t="shared" si="7"/>
        <v>0</v>
      </c>
      <c r="AF51" s="105">
        <f t="shared" si="9"/>
        <v>0</v>
      </c>
    </row>
    <row r="52" spans="1:33" outlineLevel="1" x14ac:dyDescent="0.25">
      <c r="A52" s="103" t="str">
        <f t="shared" si="6"/>
        <v>BUCKLEYResidentialDRIVEPRVT-RES</v>
      </c>
      <c r="B52" s="103" t="s">
        <v>167</v>
      </c>
      <c r="C52" s="103" t="s">
        <v>168</v>
      </c>
      <c r="D52" s="127">
        <v>0</v>
      </c>
      <c r="E52" s="127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29">
        <f t="shared" si="3"/>
        <v>0</v>
      </c>
      <c r="T52" s="105">
        <f t="shared" si="7"/>
        <v>0</v>
      </c>
      <c r="U52" s="105">
        <f t="shared" si="7"/>
        <v>0</v>
      </c>
      <c r="V52" s="105">
        <f t="shared" si="7"/>
        <v>0</v>
      </c>
      <c r="W52" s="105">
        <f t="shared" si="7"/>
        <v>0</v>
      </c>
      <c r="X52" s="105">
        <f t="shared" si="7"/>
        <v>0</v>
      </c>
      <c r="Y52" s="105">
        <f t="shared" si="7"/>
        <v>0</v>
      </c>
      <c r="Z52" s="105">
        <f t="shared" si="7"/>
        <v>0</v>
      </c>
      <c r="AA52" s="105">
        <f t="shared" si="7"/>
        <v>0</v>
      </c>
      <c r="AB52" s="105">
        <f t="shared" si="7"/>
        <v>0</v>
      </c>
      <c r="AC52" s="105">
        <f t="shared" si="7"/>
        <v>0</v>
      </c>
      <c r="AD52" s="105">
        <f t="shared" si="7"/>
        <v>0</v>
      </c>
      <c r="AE52" s="105">
        <f t="shared" si="7"/>
        <v>0</v>
      </c>
      <c r="AF52" s="105">
        <f t="shared" si="9"/>
        <v>0</v>
      </c>
    </row>
    <row r="53" spans="1:33" outlineLevel="1" x14ac:dyDescent="0.25">
      <c r="A53" s="103" t="str">
        <f t="shared" si="6"/>
        <v>BUCKLEYResidentialDRVNRE1</v>
      </c>
      <c r="B53" s="103" t="s">
        <v>169</v>
      </c>
      <c r="C53" s="103" t="s">
        <v>170</v>
      </c>
      <c r="D53" s="127">
        <v>0</v>
      </c>
      <c r="E53" s="127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29">
        <f t="shared" si="3"/>
        <v>0</v>
      </c>
      <c r="T53" s="105">
        <f t="shared" si="7"/>
        <v>0</v>
      </c>
      <c r="U53" s="105">
        <f t="shared" si="7"/>
        <v>0</v>
      </c>
      <c r="V53" s="105">
        <f t="shared" si="7"/>
        <v>0</v>
      </c>
      <c r="W53" s="105">
        <f t="shared" si="7"/>
        <v>0</v>
      </c>
      <c r="X53" s="105">
        <f t="shared" si="7"/>
        <v>0</v>
      </c>
      <c r="Y53" s="105">
        <f t="shared" si="7"/>
        <v>0</v>
      </c>
      <c r="Z53" s="105">
        <f t="shared" si="7"/>
        <v>0</v>
      </c>
      <c r="AA53" s="105">
        <f t="shared" si="7"/>
        <v>0</v>
      </c>
      <c r="AB53" s="105">
        <f t="shared" si="7"/>
        <v>0</v>
      </c>
      <c r="AC53" s="105">
        <f t="shared" si="7"/>
        <v>0</v>
      </c>
      <c r="AD53" s="105">
        <f t="shared" si="7"/>
        <v>0</v>
      </c>
      <c r="AE53" s="105">
        <f t="shared" si="7"/>
        <v>0</v>
      </c>
      <c r="AF53" s="105">
        <f t="shared" si="9"/>
        <v>0</v>
      </c>
    </row>
    <row r="54" spans="1:33" outlineLevel="1" x14ac:dyDescent="0.25">
      <c r="A54" s="103" t="str">
        <f t="shared" si="6"/>
        <v>BUCKLEYResidentialDRVNRW1</v>
      </c>
      <c r="B54" s="103" t="s">
        <v>171</v>
      </c>
      <c r="C54" s="103" t="s">
        <v>172</v>
      </c>
      <c r="D54" s="127">
        <v>5.62</v>
      </c>
      <c r="E54" s="127">
        <v>6.25</v>
      </c>
      <c r="F54" s="129">
        <v>6.02</v>
      </c>
      <c r="G54" s="129">
        <v>6.1349999999999998</v>
      </c>
      <c r="H54" s="129">
        <v>6.1349999999999998</v>
      </c>
      <c r="I54" s="129">
        <v>6.25</v>
      </c>
      <c r="J54" s="129">
        <v>6.25</v>
      </c>
      <c r="K54" s="129">
        <v>6.25</v>
      </c>
      <c r="L54" s="129">
        <v>6.25</v>
      </c>
      <c r="M54" s="129">
        <v>6.25</v>
      </c>
      <c r="N54" s="129">
        <v>6.25</v>
      </c>
      <c r="O54" s="129">
        <v>6.02</v>
      </c>
      <c r="P54" s="129">
        <v>6.02</v>
      </c>
      <c r="Q54" s="129">
        <v>6.02</v>
      </c>
      <c r="R54" s="129">
        <f t="shared" si="3"/>
        <v>73.849999999999994</v>
      </c>
      <c r="T54" s="105">
        <f t="shared" si="7"/>
        <v>0.96319999999999995</v>
      </c>
      <c r="U54" s="105">
        <f t="shared" si="7"/>
        <v>0.98159999999999992</v>
      </c>
      <c r="V54" s="105">
        <f t="shared" si="7"/>
        <v>0.98159999999999992</v>
      </c>
      <c r="W54" s="105">
        <f t="shared" si="7"/>
        <v>1</v>
      </c>
      <c r="X54" s="105">
        <f t="shared" si="7"/>
        <v>1</v>
      </c>
      <c r="Y54" s="105">
        <f t="shared" si="7"/>
        <v>1</v>
      </c>
      <c r="Z54" s="105">
        <f t="shared" si="7"/>
        <v>1</v>
      </c>
      <c r="AA54" s="105">
        <f t="shared" si="7"/>
        <v>1</v>
      </c>
      <c r="AB54" s="105">
        <f t="shared" si="7"/>
        <v>1</v>
      </c>
      <c r="AC54" s="105">
        <f t="shared" si="7"/>
        <v>0.96319999999999995</v>
      </c>
      <c r="AD54" s="105">
        <f t="shared" si="7"/>
        <v>0.96319999999999995</v>
      </c>
      <c r="AE54" s="105">
        <f t="shared" si="7"/>
        <v>0.96319999999999995</v>
      </c>
      <c r="AF54" s="105">
        <f t="shared" si="9"/>
        <v>0.98466666666666669</v>
      </c>
    </row>
    <row r="55" spans="1:33" outlineLevel="1" x14ac:dyDescent="0.25">
      <c r="A55" s="103" t="str">
        <f t="shared" si="6"/>
        <v>BUCKLEYResidentialDRVNRW2</v>
      </c>
      <c r="B55" s="103" t="s">
        <v>173</v>
      </c>
      <c r="C55" s="103" t="s">
        <v>174</v>
      </c>
      <c r="D55" s="127">
        <v>0</v>
      </c>
      <c r="E55" s="127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29">
        <f t="shared" si="3"/>
        <v>0</v>
      </c>
      <c r="T55" s="105">
        <f t="shared" si="7"/>
        <v>0</v>
      </c>
      <c r="U55" s="105">
        <f t="shared" si="7"/>
        <v>0</v>
      </c>
      <c r="V55" s="105">
        <f t="shared" si="7"/>
        <v>0</v>
      </c>
      <c r="W55" s="105">
        <f t="shared" si="7"/>
        <v>0</v>
      </c>
      <c r="X55" s="105">
        <f t="shared" si="7"/>
        <v>0</v>
      </c>
      <c r="Y55" s="105">
        <f t="shared" si="7"/>
        <v>0</v>
      </c>
      <c r="Z55" s="105">
        <f t="shared" si="7"/>
        <v>0</v>
      </c>
      <c r="AA55" s="105">
        <f t="shared" si="7"/>
        <v>0</v>
      </c>
      <c r="AB55" s="105">
        <f t="shared" si="7"/>
        <v>0</v>
      </c>
      <c r="AC55" s="105">
        <f t="shared" si="7"/>
        <v>0</v>
      </c>
      <c r="AD55" s="105">
        <f t="shared" si="7"/>
        <v>0</v>
      </c>
      <c r="AE55" s="105">
        <f t="shared" si="7"/>
        <v>0</v>
      </c>
      <c r="AF55" s="105">
        <f t="shared" si="9"/>
        <v>0</v>
      </c>
    </row>
    <row r="56" spans="1:33" outlineLevel="1" x14ac:dyDescent="0.25">
      <c r="A56" s="103" t="str">
        <f t="shared" si="6"/>
        <v>BUCKLEYResidentialGWCR</v>
      </c>
      <c r="B56" s="103" t="s">
        <v>175</v>
      </c>
      <c r="C56" s="103" t="s">
        <v>176</v>
      </c>
      <c r="D56" s="127">
        <v>0</v>
      </c>
      <c r="E56" s="127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9">
        <v>0</v>
      </c>
      <c r="O56" s="129">
        <v>0</v>
      </c>
      <c r="P56" s="129">
        <v>0</v>
      </c>
      <c r="Q56" s="129">
        <v>0</v>
      </c>
      <c r="R56" s="129">
        <f t="shared" si="3"/>
        <v>0</v>
      </c>
      <c r="T56" s="105">
        <f t="shared" si="7"/>
        <v>0</v>
      </c>
      <c r="U56" s="105">
        <f t="shared" si="7"/>
        <v>0</v>
      </c>
      <c r="V56" s="105">
        <f t="shared" si="7"/>
        <v>0</v>
      </c>
      <c r="W56" s="105">
        <f t="shared" si="7"/>
        <v>0</v>
      </c>
      <c r="X56" s="105">
        <f t="shared" si="7"/>
        <v>0</v>
      </c>
      <c r="Y56" s="105">
        <f t="shared" si="7"/>
        <v>0</v>
      </c>
      <c r="Z56" s="105">
        <f t="shared" si="7"/>
        <v>0</v>
      </c>
      <c r="AA56" s="105">
        <f t="shared" si="7"/>
        <v>0</v>
      </c>
      <c r="AB56" s="105">
        <f t="shared" si="7"/>
        <v>0</v>
      </c>
      <c r="AC56" s="105">
        <f t="shared" si="7"/>
        <v>0</v>
      </c>
      <c r="AD56" s="105">
        <f t="shared" si="7"/>
        <v>0</v>
      </c>
      <c r="AE56" s="105">
        <f t="shared" si="7"/>
        <v>0</v>
      </c>
      <c r="AF56" s="105">
        <f t="shared" si="9"/>
        <v>0</v>
      </c>
    </row>
    <row r="57" spans="1:33" outlineLevel="1" x14ac:dyDescent="0.25">
      <c r="A57" s="103" t="str">
        <f t="shared" si="6"/>
        <v>BUCKLEYResidentialIMPCNR1</v>
      </c>
      <c r="B57" s="103" t="s">
        <v>177</v>
      </c>
      <c r="C57" s="103" t="s">
        <v>178</v>
      </c>
      <c r="D57" s="127">
        <v>0</v>
      </c>
      <c r="E57" s="127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29">
        <f t="shared" si="3"/>
        <v>0</v>
      </c>
      <c r="T57" s="105">
        <f t="shared" si="7"/>
        <v>0</v>
      </c>
      <c r="U57" s="105">
        <f t="shared" si="7"/>
        <v>0</v>
      </c>
      <c r="V57" s="105">
        <f t="shared" si="7"/>
        <v>0</v>
      </c>
      <c r="W57" s="105">
        <f t="shared" si="7"/>
        <v>0</v>
      </c>
      <c r="X57" s="105">
        <f t="shared" si="7"/>
        <v>0</v>
      </c>
      <c r="Y57" s="105">
        <f t="shared" si="7"/>
        <v>0</v>
      </c>
      <c r="Z57" s="105">
        <f t="shared" si="7"/>
        <v>0</v>
      </c>
      <c r="AA57" s="105">
        <f t="shared" si="7"/>
        <v>0</v>
      </c>
      <c r="AB57" s="105">
        <f t="shared" si="7"/>
        <v>0</v>
      </c>
      <c r="AC57" s="105">
        <f t="shared" si="7"/>
        <v>0</v>
      </c>
      <c r="AD57" s="105">
        <f t="shared" si="7"/>
        <v>0</v>
      </c>
      <c r="AE57" s="105">
        <f t="shared" si="7"/>
        <v>0</v>
      </c>
      <c r="AF57" s="105">
        <f t="shared" si="9"/>
        <v>0</v>
      </c>
    </row>
    <row r="58" spans="1:33" outlineLevel="1" x14ac:dyDescent="0.25">
      <c r="A58" s="103" t="str">
        <f t="shared" si="6"/>
        <v>BUCKLEYResidentialIMPCNR2</v>
      </c>
      <c r="B58" s="103" t="s">
        <v>179</v>
      </c>
      <c r="C58" s="103" t="s">
        <v>180</v>
      </c>
      <c r="D58" s="127">
        <v>0</v>
      </c>
      <c r="E58" s="127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29">
        <f t="shared" si="3"/>
        <v>0</v>
      </c>
      <c r="T58" s="105">
        <f t="shared" si="7"/>
        <v>0</v>
      </c>
      <c r="U58" s="105">
        <f t="shared" si="7"/>
        <v>0</v>
      </c>
      <c r="V58" s="105">
        <f t="shared" si="7"/>
        <v>0</v>
      </c>
      <c r="W58" s="105">
        <f t="shared" si="7"/>
        <v>0</v>
      </c>
      <c r="X58" s="105">
        <f t="shared" si="7"/>
        <v>0</v>
      </c>
      <c r="Y58" s="105">
        <f t="shared" si="7"/>
        <v>0</v>
      </c>
      <c r="Z58" s="105">
        <f t="shared" si="7"/>
        <v>0</v>
      </c>
      <c r="AA58" s="105">
        <f t="shared" si="7"/>
        <v>0</v>
      </c>
      <c r="AB58" s="105">
        <f t="shared" si="7"/>
        <v>0</v>
      </c>
      <c r="AC58" s="105">
        <f t="shared" si="7"/>
        <v>0</v>
      </c>
      <c r="AD58" s="105">
        <f t="shared" si="7"/>
        <v>0</v>
      </c>
      <c r="AE58" s="105">
        <f t="shared" si="7"/>
        <v>0</v>
      </c>
      <c r="AF58" s="105">
        <f t="shared" si="9"/>
        <v>0</v>
      </c>
    </row>
    <row r="59" spans="1:33" outlineLevel="1" x14ac:dyDescent="0.25">
      <c r="A59" s="103" t="str">
        <f t="shared" si="6"/>
        <v>BUCKLEYResidentialOBSR</v>
      </c>
      <c r="B59" s="103" t="s">
        <v>181</v>
      </c>
      <c r="C59" s="103" t="s">
        <v>182</v>
      </c>
      <c r="D59" s="127">
        <v>0</v>
      </c>
      <c r="E59" s="127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29">
        <f t="shared" si="3"/>
        <v>0</v>
      </c>
      <c r="T59" s="105">
        <f t="shared" si="7"/>
        <v>0</v>
      </c>
      <c r="U59" s="105">
        <f t="shared" si="7"/>
        <v>0</v>
      </c>
      <c r="V59" s="105">
        <f t="shared" si="7"/>
        <v>0</v>
      </c>
      <c r="W59" s="105">
        <f t="shared" si="7"/>
        <v>0</v>
      </c>
      <c r="X59" s="105">
        <f t="shared" si="7"/>
        <v>0</v>
      </c>
      <c r="Y59" s="105">
        <f t="shared" si="7"/>
        <v>0</v>
      </c>
      <c r="Z59" s="105">
        <f t="shared" si="7"/>
        <v>0</v>
      </c>
      <c r="AA59" s="105">
        <f t="shared" si="7"/>
        <v>0</v>
      </c>
      <c r="AB59" s="105">
        <f t="shared" si="7"/>
        <v>0</v>
      </c>
      <c r="AC59" s="105">
        <f t="shared" si="7"/>
        <v>0</v>
      </c>
      <c r="AD59" s="105">
        <f t="shared" si="7"/>
        <v>0</v>
      </c>
      <c r="AE59" s="105">
        <f t="shared" si="7"/>
        <v>0</v>
      </c>
      <c r="AF59" s="105">
        <f t="shared" si="9"/>
        <v>0</v>
      </c>
    </row>
    <row r="60" spans="1:33" outlineLevel="1" x14ac:dyDescent="0.25">
      <c r="A60" s="103" t="str">
        <f t="shared" si="6"/>
        <v>BUCKLEYResidentialOS</v>
      </c>
      <c r="B60" s="103" t="s">
        <v>183</v>
      </c>
      <c r="C60" s="103" t="s">
        <v>184</v>
      </c>
      <c r="D60" s="127">
        <v>0</v>
      </c>
      <c r="E60" s="127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29">
        <f t="shared" si="3"/>
        <v>0</v>
      </c>
      <c r="T60" s="105">
        <f t="shared" si="7"/>
        <v>0</v>
      </c>
      <c r="U60" s="105">
        <f t="shared" si="7"/>
        <v>0</v>
      </c>
      <c r="V60" s="105">
        <f t="shared" si="7"/>
        <v>0</v>
      </c>
      <c r="W60" s="105">
        <f t="shared" si="7"/>
        <v>0</v>
      </c>
      <c r="X60" s="105">
        <f t="shared" si="7"/>
        <v>0</v>
      </c>
      <c r="Y60" s="105">
        <f t="shared" si="7"/>
        <v>0</v>
      </c>
      <c r="Z60" s="105">
        <f t="shared" si="7"/>
        <v>0</v>
      </c>
      <c r="AA60" s="105">
        <f t="shared" si="7"/>
        <v>0</v>
      </c>
      <c r="AB60" s="105">
        <f t="shared" si="7"/>
        <v>0</v>
      </c>
      <c r="AC60" s="105">
        <f t="shared" si="7"/>
        <v>0</v>
      </c>
      <c r="AD60" s="105">
        <f t="shared" si="7"/>
        <v>0</v>
      </c>
      <c r="AE60" s="105">
        <f t="shared" si="7"/>
        <v>0</v>
      </c>
      <c r="AF60" s="132">
        <f t="shared" si="9"/>
        <v>0</v>
      </c>
      <c r="AG60" s="149"/>
    </row>
    <row r="61" spans="1:33" outlineLevel="1" x14ac:dyDescent="0.25">
      <c r="A61" s="103" t="str">
        <f t="shared" si="6"/>
        <v>BUCKLEYResidentialOSOW</v>
      </c>
      <c r="B61" s="103" t="s">
        <v>185</v>
      </c>
      <c r="C61" s="103" t="s">
        <v>186</v>
      </c>
      <c r="D61" s="127">
        <v>0</v>
      </c>
      <c r="E61" s="127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f t="shared" si="3"/>
        <v>0</v>
      </c>
      <c r="T61" s="105">
        <f t="shared" si="7"/>
        <v>0</v>
      </c>
      <c r="U61" s="105">
        <f t="shared" si="7"/>
        <v>0</v>
      </c>
      <c r="V61" s="105">
        <f t="shared" si="7"/>
        <v>0</v>
      </c>
      <c r="W61" s="105">
        <f t="shared" si="7"/>
        <v>0</v>
      </c>
      <c r="X61" s="105">
        <f t="shared" si="7"/>
        <v>0</v>
      </c>
      <c r="Y61" s="105">
        <f t="shared" si="7"/>
        <v>0</v>
      </c>
      <c r="Z61" s="105">
        <f t="shared" si="7"/>
        <v>0</v>
      </c>
      <c r="AA61" s="105">
        <f t="shared" si="7"/>
        <v>0</v>
      </c>
      <c r="AB61" s="105">
        <f t="shared" si="7"/>
        <v>0</v>
      </c>
      <c r="AC61" s="105">
        <f t="shared" si="7"/>
        <v>0</v>
      </c>
      <c r="AD61" s="105">
        <f t="shared" si="7"/>
        <v>0</v>
      </c>
      <c r="AE61" s="105">
        <f t="shared" si="7"/>
        <v>0</v>
      </c>
      <c r="AF61" s="132">
        <f t="shared" si="9"/>
        <v>0</v>
      </c>
      <c r="AG61" s="149"/>
    </row>
    <row r="62" spans="1:33" outlineLevel="1" x14ac:dyDescent="0.25">
      <c r="A62" s="103" t="str">
        <f t="shared" si="6"/>
        <v>BUCKLEYResidentialOW</v>
      </c>
      <c r="B62" s="103" t="s">
        <v>187</v>
      </c>
      <c r="C62" s="103" t="s">
        <v>188</v>
      </c>
      <c r="D62" s="127">
        <v>0</v>
      </c>
      <c r="E62" s="127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29">
        <f t="shared" si="3"/>
        <v>0</v>
      </c>
      <c r="T62" s="105">
        <f t="shared" si="7"/>
        <v>0</v>
      </c>
      <c r="U62" s="105">
        <f t="shared" si="7"/>
        <v>0</v>
      </c>
      <c r="V62" s="105">
        <f t="shared" si="7"/>
        <v>0</v>
      </c>
      <c r="W62" s="105">
        <f t="shared" si="7"/>
        <v>0</v>
      </c>
      <c r="X62" s="105">
        <f t="shared" si="7"/>
        <v>0</v>
      </c>
      <c r="Y62" s="105">
        <f t="shared" si="7"/>
        <v>0</v>
      </c>
      <c r="Z62" s="105">
        <f t="shared" si="7"/>
        <v>0</v>
      </c>
      <c r="AA62" s="105">
        <f t="shared" si="7"/>
        <v>0</v>
      </c>
      <c r="AB62" s="105">
        <f t="shared" si="7"/>
        <v>0</v>
      </c>
      <c r="AC62" s="105">
        <f t="shared" si="7"/>
        <v>0</v>
      </c>
      <c r="AD62" s="105">
        <f t="shared" si="7"/>
        <v>0</v>
      </c>
      <c r="AE62" s="105">
        <f t="shared" si="7"/>
        <v>0</v>
      </c>
      <c r="AF62" s="132">
        <f t="shared" si="9"/>
        <v>0</v>
      </c>
      <c r="AG62" s="149"/>
    </row>
    <row r="63" spans="1:33" outlineLevel="1" x14ac:dyDescent="0.25">
      <c r="A63" s="103" t="str">
        <f t="shared" si="6"/>
        <v>BUCKLEYResidentialPACKLC</v>
      </c>
      <c r="B63" s="103" t="s">
        <v>189</v>
      </c>
      <c r="C63" s="103" t="s">
        <v>190</v>
      </c>
      <c r="D63" s="127">
        <v>2.81</v>
      </c>
      <c r="E63" s="127">
        <v>3.125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29">
        <f t="shared" si="3"/>
        <v>0</v>
      </c>
      <c r="T63" s="105">
        <f t="shared" si="7"/>
        <v>0</v>
      </c>
      <c r="U63" s="105">
        <f t="shared" si="7"/>
        <v>0</v>
      </c>
      <c r="V63" s="105">
        <f t="shared" si="7"/>
        <v>0</v>
      </c>
      <c r="W63" s="105">
        <f t="shared" si="7"/>
        <v>0</v>
      </c>
      <c r="X63" s="105">
        <f t="shared" si="7"/>
        <v>0</v>
      </c>
      <c r="Y63" s="105">
        <f t="shared" si="7"/>
        <v>0</v>
      </c>
      <c r="Z63" s="105">
        <f t="shared" si="7"/>
        <v>0</v>
      </c>
      <c r="AA63" s="105">
        <f t="shared" si="7"/>
        <v>0</v>
      </c>
      <c r="AB63" s="105">
        <f t="shared" si="7"/>
        <v>0</v>
      </c>
      <c r="AC63" s="105">
        <f t="shared" si="7"/>
        <v>0</v>
      </c>
      <c r="AD63" s="105">
        <f t="shared" si="7"/>
        <v>0</v>
      </c>
      <c r="AE63" s="105">
        <f t="shared" si="7"/>
        <v>0</v>
      </c>
      <c r="AF63" s="105">
        <f t="shared" si="9"/>
        <v>0</v>
      </c>
    </row>
    <row r="64" spans="1:33" outlineLevel="1" x14ac:dyDescent="0.25">
      <c r="A64" s="103" t="str">
        <f t="shared" si="6"/>
        <v>BUCKLEYResidentialPACKR</v>
      </c>
      <c r="B64" s="103" t="s">
        <v>191</v>
      </c>
      <c r="C64" s="103" t="s">
        <v>192</v>
      </c>
      <c r="D64" s="127">
        <v>5.62</v>
      </c>
      <c r="E64" s="127">
        <v>6.25</v>
      </c>
      <c r="F64" s="129">
        <v>18.059999999999999</v>
      </c>
      <c r="G64" s="129">
        <v>18.174999999999997</v>
      </c>
      <c r="H64" s="129">
        <v>6.1349999999999998</v>
      </c>
      <c r="I64" s="129">
        <v>6.25</v>
      </c>
      <c r="J64" s="129">
        <v>6.25</v>
      </c>
      <c r="K64" s="129">
        <v>6.25</v>
      </c>
      <c r="L64" s="129">
        <v>6.25</v>
      </c>
      <c r="M64" s="129">
        <v>6.25</v>
      </c>
      <c r="N64" s="129">
        <v>6.25</v>
      </c>
      <c r="O64" s="129">
        <v>6.02</v>
      </c>
      <c r="P64" s="129">
        <v>18.059999999999999</v>
      </c>
      <c r="Q64" s="129">
        <v>18.059999999999999</v>
      </c>
      <c r="R64" s="129">
        <f t="shared" si="3"/>
        <v>122.01</v>
      </c>
      <c r="T64" s="105">
        <f t="shared" si="7"/>
        <v>2.8895999999999997</v>
      </c>
      <c r="U64" s="105">
        <f t="shared" si="7"/>
        <v>2.9079999999999995</v>
      </c>
      <c r="V64" s="105">
        <f t="shared" si="7"/>
        <v>0.98159999999999992</v>
      </c>
      <c r="W64" s="105">
        <f t="shared" si="7"/>
        <v>1</v>
      </c>
      <c r="X64" s="105">
        <f t="shared" si="7"/>
        <v>1</v>
      </c>
      <c r="Y64" s="105">
        <f t="shared" si="7"/>
        <v>1</v>
      </c>
      <c r="Z64" s="105">
        <f t="shared" si="7"/>
        <v>1</v>
      </c>
      <c r="AA64" s="105">
        <f t="shared" si="7"/>
        <v>1</v>
      </c>
      <c r="AB64" s="105">
        <f t="shared" si="7"/>
        <v>1</v>
      </c>
      <c r="AC64" s="105">
        <f t="shared" si="7"/>
        <v>0.96319999999999995</v>
      </c>
      <c r="AD64" s="105">
        <f t="shared" si="7"/>
        <v>2.8895999999999997</v>
      </c>
      <c r="AE64" s="105">
        <f t="shared" si="7"/>
        <v>2.8895999999999997</v>
      </c>
      <c r="AF64" s="105">
        <f t="shared" si="9"/>
        <v>1.6268</v>
      </c>
    </row>
    <row r="65" spans="1:36" outlineLevel="1" x14ac:dyDescent="0.25">
      <c r="A65" s="103" t="str">
        <f t="shared" si="6"/>
        <v>BUCKLEYResidentialPACKSNR</v>
      </c>
      <c r="B65" s="103" t="s">
        <v>193</v>
      </c>
      <c r="C65" s="103" t="s">
        <v>194</v>
      </c>
      <c r="D65" s="127">
        <v>0</v>
      </c>
      <c r="E65" s="127">
        <v>0</v>
      </c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29">
        <f t="shared" si="3"/>
        <v>0</v>
      </c>
      <c r="T65" s="105">
        <f t="shared" si="7"/>
        <v>0</v>
      </c>
      <c r="U65" s="105">
        <f t="shared" si="7"/>
        <v>0</v>
      </c>
      <c r="V65" s="105">
        <f t="shared" si="7"/>
        <v>0</v>
      </c>
      <c r="W65" s="105">
        <f t="shared" si="7"/>
        <v>0</v>
      </c>
      <c r="X65" s="105">
        <f t="shared" si="7"/>
        <v>0</v>
      </c>
      <c r="Y65" s="105">
        <f t="shared" si="7"/>
        <v>0</v>
      </c>
      <c r="Z65" s="105">
        <f t="shared" si="7"/>
        <v>0</v>
      </c>
      <c r="AA65" s="105">
        <f t="shared" si="7"/>
        <v>0</v>
      </c>
      <c r="AB65" s="105">
        <f t="shared" si="7"/>
        <v>0</v>
      </c>
      <c r="AC65" s="105">
        <f t="shared" si="7"/>
        <v>0</v>
      </c>
      <c r="AD65" s="105">
        <f t="shared" si="7"/>
        <v>0</v>
      </c>
      <c r="AE65" s="105">
        <f t="shared" si="7"/>
        <v>0</v>
      </c>
      <c r="AF65" s="105">
        <f t="shared" si="9"/>
        <v>0</v>
      </c>
    </row>
    <row r="66" spans="1:36" outlineLevel="1" x14ac:dyDescent="0.25">
      <c r="A66" s="103" t="str">
        <f t="shared" si="6"/>
        <v>BUCKLEYResidentialRESTART FEE</v>
      </c>
      <c r="B66" s="103" t="s">
        <v>195</v>
      </c>
      <c r="C66" s="103" t="s">
        <v>195</v>
      </c>
      <c r="D66" s="127">
        <v>25</v>
      </c>
      <c r="E66" s="127">
        <v>27.82</v>
      </c>
      <c r="F66" s="129">
        <v>803.69999999999993</v>
      </c>
      <c r="G66" s="129">
        <v>158.94999999999999</v>
      </c>
      <c r="H66" s="129">
        <v>665.62</v>
      </c>
      <c r="I66" s="129">
        <v>108.46000000000001</v>
      </c>
      <c r="J66" s="129">
        <v>556.40000000000009</v>
      </c>
      <c r="K66" s="129">
        <v>55.64</v>
      </c>
      <c r="L66" s="129">
        <v>528.58000000000004</v>
      </c>
      <c r="M66" s="129">
        <v>111.28</v>
      </c>
      <c r="N66" s="129">
        <v>472.94</v>
      </c>
      <c r="O66" s="129">
        <v>133.94999999999999</v>
      </c>
      <c r="P66" s="129">
        <v>455.43</v>
      </c>
      <c r="Q66" s="129">
        <v>53.58</v>
      </c>
      <c r="R66" s="129">
        <f t="shared" si="3"/>
        <v>4104.53</v>
      </c>
      <c r="T66" s="105">
        <f t="shared" si="7"/>
        <v>28.889288281811645</v>
      </c>
      <c r="U66" s="105">
        <f t="shared" si="7"/>
        <v>5.7135154565061104</v>
      </c>
      <c r="V66" s="105">
        <f t="shared" si="7"/>
        <v>23.925952552120776</v>
      </c>
      <c r="W66" s="105">
        <f t="shared" si="7"/>
        <v>3.89863407620417</v>
      </c>
      <c r="X66" s="105">
        <f t="shared" si="7"/>
        <v>20.000000000000004</v>
      </c>
      <c r="Y66" s="105">
        <f t="shared" si="7"/>
        <v>2</v>
      </c>
      <c r="Z66" s="105">
        <f t="shared" si="7"/>
        <v>19</v>
      </c>
      <c r="AA66" s="105">
        <f t="shared" si="7"/>
        <v>4</v>
      </c>
      <c r="AB66" s="105">
        <f t="shared" si="7"/>
        <v>17</v>
      </c>
      <c r="AC66" s="105">
        <f t="shared" si="7"/>
        <v>4.8148813803019408</v>
      </c>
      <c r="AD66" s="105">
        <f t="shared" si="7"/>
        <v>16.370596693026599</v>
      </c>
      <c r="AE66" s="105">
        <f t="shared" si="7"/>
        <v>1.9259525521207763</v>
      </c>
      <c r="AF66" s="105">
        <f t="shared" si="9"/>
        <v>12.294901749341001</v>
      </c>
    </row>
    <row r="67" spans="1:36" outlineLevel="1" x14ac:dyDescent="0.25">
      <c r="A67" s="103" t="str">
        <f t="shared" si="6"/>
        <v>BUCKLEYResidentialREXTRA</v>
      </c>
      <c r="B67" s="103" t="s">
        <v>196</v>
      </c>
      <c r="C67" s="103" t="s">
        <v>197</v>
      </c>
      <c r="D67" s="127">
        <v>5.83</v>
      </c>
      <c r="E67" s="127">
        <v>6.62</v>
      </c>
      <c r="F67" s="129">
        <v>1598.9599999999998</v>
      </c>
      <c r="G67" s="129">
        <v>619.36</v>
      </c>
      <c r="H67" s="129">
        <v>1004.7400000000001</v>
      </c>
      <c r="I67" s="129">
        <v>410.44</v>
      </c>
      <c r="J67" s="129">
        <v>370.72</v>
      </c>
      <c r="K67" s="129">
        <v>741.44</v>
      </c>
      <c r="L67" s="129">
        <v>509.74</v>
      </c>
      <c r="M67" s="129">
        <v>701.72</v>
      </c>
      <c r="N67" s="129">
        <v>489.88</v>
      </c>
      <c r="O67" s="129">
        <v>865.84</v>
      </c>
      <c r="P67" s="129">
        <v>872.16</v>
      </c>
      <c r="Q67" s="129">
        <v>1238.7199999999998</v>
      </c>
      <c r="R67" s="129">
        <f t="shared" si="3"/>
        <v>9423.7199999999993</v>
      </c>
      <c r="T67" s="105">
        <f t="shared" si="7"/>
        <v>241.53474320241688</v>
      </c>
      <c r="U67" s="105">
        <f t="shared" si="7"/>
        <v>93.55891238670695</v>
      </c>
      <c r="V67" s="105">
        <f t="shared" si="7"/>
        <v>151.77341389728099</v>
      </c>
      <c r="W67" s="105">
        <f t="shared" ref="W67:AE78" si="10">+IFERROR(I67/$E67,0)</f>
        <v>62</v>
      </c>
      <c r="X67" s="105">
        <f t="shared" si="10"/>
        <v>56</v>
      </c>
      <c r="Y67" s="105">
        <f t="shared" si="10"/>
        <v>112</v>
      </c>
      <c r="Z67" s="105">
        <f t="shared" si="10"/>
        <v>77</v>
      </c>
      <c r="AA67" s="105">
        <f t="shared" si="10"/>
        <v>106</v>
      </c>
      <c r="AB67" s="105">
        <f t="shared" si="10"/>
        <v>74</v>
      </c>
      <c r="AC67" s="105">
        <f t="shared" si="10"/>
        <v>130.79154078549848</v>
      </c>
      <c r="AD67" s="105">
        <f t="shared" si="10"/>
        <v>131.74622356495468</v>
      </c>
      <c r="AE67" s="105">
        <f t="shared" si="10"/>
        <v>187.11782477341387</v>
      </c>
      <c r="AF67" s="132">
        <f t="shared" si="9"/>
        <v>118.62688821752265</v>
      </c>
      <c r="AG67" s="149"/>
    </row>
    <row r="68" spans="1:36" outlineLevel="1" x14ac:dyDescent="0.25">
      <c r="A68" s="103" t="str">
        <f t="shared" si="6"/>
        <v>BUCKLEYResidentialSUNKENR</v>
      </c>
      <c r="B68" s="103" t="s">
        <v>198</v>
      </c>
      <c r="C68" s="103" t="s">
        <v>199</v>
      </c>
      <c r="D68" s="127">
        <v>0</v>
      </c>
      <c r="E68" s="127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f t="shared" si="3"/>
        <v>0</v>
      </c>
      <c r="T68" s="105">
        <f t="shared" ref="T68:V78" si="11">+IFERROR(F68/$E68,0)</f>
        <v>0</v>
      </c>
      <c r="U68" s="105">
        <f t="shared" si="11"/>
        <v>0</v>
      </c>
      <c r="V68" s="105">
        <f t="shared" si="11"/>
        <v>0</v>
      </c>
      <c r="W68" s="105">
        <f t="shared" si="10"/>
        <v>0</v>
      </c>
      <c r="X68" s="105">
        <f t="shared" si="10"/>
        <v>0</v>
      </c>
      <c r="Y68" s="105">
        <f t="shared" si="10"/>
        <v>0</v>
      </c>
      <c r="Z68" s="105">
        <f t="shared" si="10"/>
        <v>0</v>
      </c>
      <c r="AA68" s="105">
        <f t="shared" si="10"/>
        <v>0</v>
      </c>
      <c r="AB68" s="105">
        <f t="shared" si="10"/>
        <v>0</v>
      </c>
      <c r="AC68" s="105">
        <f t="shared" si="10"/>
        <v>0</v>
      </c>
      <c r="AD68" s="105">
        <f t="shared" si="10"/>
        <v>0</v>
      </c>
      <c r="AE68" s="105">
        <f t="shared" si="10"/>
        <v>0</v>
      </c>
      <c r="AF68" s="105">
        <f t="shared" si="9"/>
        <v>0</v>
      </c>
    </row>
    <row r="69" spans="1:36" outlineLevel="1" x14ac:dyDescent="0.25">
      <c r="A69" s="103" t="str">
        <f t="shared" si="6"/>
        <v>BUCKLEYResidentialTRIPRCANS</v>
      </c>
      <c r="B69" s="103" t="s">
        <v>200</v>
      </c>
      <c r="C69" s="103" t="s">
        <v>201</v>
      </c>
      <c r="D69" s="127">
        <v>25</v>
      </c>
      <c r="E69" s="127">
        <v>27.82</v>
      </c>
      <c r="F69" s="129">
        <v>26.79</v>
      </c>
      <c r="G69" s="129">
        <v>0</v>
      </c>
      <c r="H69" s="129">
        <v>27.82</v>
      </c>
      <c r="I69" s="129">
        <v>0</v>
      </c>
      <c r="J69" s="129">
        <v>0</v>
      </c>
      <c r="K69" s="129">
        <v>0</v>
      </c>
      <c r="L69" s="129">
        <v>0</v>
      </c>
      <c r="M69" s="129">
        <v>0</v>
      </c>
      <c r="N69" s="129">
        <v>27.82</v>
      </c>
      <c r="O69" s="129">
        <v>0</v>
      </c>
      <c r="P69" s="129">
        <v>0</v>
      </c>
      <c r="Q69" s="129">
        <v>0</v>
      </c>
      <c r="R69" s="129">
        <f t="shared" si="3"/>
        <v>82.43</v>
      </c>
      <c r="T69" s="105">
        <f t="shared" si="11"/>
        <v>0.96297627606038816</v>
      </c>
      <c r="U69" s="105">
        <f t="shared" si="11"/>
        <v>0</v>
      </c>
      <c r="V69" s="105">
        <f t="shared" si="11"/>
        <v>1</v>
      </c>
      <c r="W69" s="105">
        <f t="shared" si="10"/>
        <v>0</v>
      </c>
      <c r="X69" s="105">
        <f t="shared" si="10"/>
        <v>0</v>
      </c>
      <c r="Y69" s="105">
        <f t="shared" si="10"/>
        <v>0</v>
      </c>
      <c r="Z69" s="105">
        <f t="shared" si="10"/>
        <v>0</v>
      </c>
      <c r="AA69" s="105">
        <f t="shared" si="10"/>
        <v>0</v>
      </c>
      <c r="AB69" s="105">
        <f t="shared" si="10"/>
        <v>1</v>
      </c>
      <c r="AC69" s="105">
        <f t="shared" si="10"/>
        <v>0</v>
      </c>
      <c r="AD69" s="105">
        <f t="shared" si="10"/>
        <v>0</v>
      </c>
      <c r="AE69" s="105">
        <f t="shared" si="10"/>
        <v>0</v>
      </c>
      <c r="AF69" s="105">
        <f t="shared" ref="AF69:AF78" si="12">+SUM(T69:AE69)/$AD$2</f>
        <v>0.24691468967169902</v>
      </c>
    </row>
    <row r="70" spans="1:36" outlineLevel="1" x14ac:dyDescent="0.25">
      <c r="A70" s="103" t="str">
        <f t="shared" si="6"/>
        <v>BUCKLEYResidentialTRIPRCARTS</v>
      </c>
      <c r="B70" s="103" t="s">
        <v>202</v>
      </c>
      <c r="C70" s="103" t="s">
        <v>203</v>
      </c>
      <c r="D70" s="127">
        <v>25</v>
      </c>
      <c r="E70" s="127">
        <v>27.82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29">
        <v>0</v>
      </c>
      <c r="O70" s="129">
        <v>0</v>
      </c>
      <c r="P70" s="129">
        <v>0</v>
      </c>
      <c r="Q70" s="129">
        <v>0</v>
      </c>
      <c r="R70" s="129">
        <f t="shared" si="3"/>
        <v>0</v>
      </c>
      <c r="T70" s="105">
        <f t="shared" si="11"/>
        <v>0</v>
      </c>
      <c r="U70" s="105">
        <f t="shared" si="11"/>
        <v>0</v>
      </c>
      <c r="V70" s="105">
        <f t="shared" si="11"/>
        <v>0</v>
      </c>
      <c r="W70" s="105">
        <f t="shared" si="10"/>
        <v>0</v>
      </c>
      <c r="X70" s="105">
        <f t="shared" si="10"/>
        <v>0</v>
      </c>
      <c r="Y70" s="105">
        <f t="shared" si="10"/>
        <v>0</v>
      </c>
      <c r="Z70" s="105">
        <f t="shared" si="10"/>
        <v>0</v>
      </c>
      <c r="AA70" s="105">
        <f t="shared" si="10"/>
        <v>0</v>
      </c>
      <c r="AB70" s="105">
        <f t="shared" si="10"/>
        <v>0</v>
      </c>
      <c r="AC70" s="105">
        <f t="shared" si="10"/>
        <v>0</v>
      </c>
      <c r="AD70" s="105">
        <f t="shared" si="10"/>
        <v>0</v>
      </c>
      <c r="AE70" s="105">
        <f t="shared" si="10"/>
        <v>0</v>
      </c>
      <c r="AF70" s="105">
        <f t="shared" si="12"/>
        <v>0</v>
      </c>
    </row>
    <row r="71" spans="1:36" outlineLevel="1" x14ac:dyDescent="0.25">
      <c r="A71" s="103" t="str">
        <f t="shared" si="6"/>
        <v>BUCKLEYResidentialBULKY-RES</v>
      </c>
      <c r="B71" s="103" t="s">
        <v>208</v>
      </c>
      <c r="C71" s="103" t="s">
        <v>209</v>
      </c>
      <c r="D71" s="127">
        <v>28.33</v>
      </c>
      <c r="E71" s="127">
        <v>34.61</v>
      </c>
      <c r="F71" s="129">
        <v>30.74</v>
      </c>
      <c r="G71" s="129">
        <v>0</v>
      </c>
      <c r="H71" s="129">
        <v>0</v>
      </c>
      <c r="I71" s="129">
        <v>0</v>
      </c>
      <c r="J71" s="129">
        <v>0</v>
      </c>
      <c r="K71" s="129">
        <v>0</v>
      </c>
      <c r="L71" s="129">
        <v>0</v>
      </c>
      <c r="M71" s="129">
        <v>0</v>
      </c>
      <c r="N71" s="129">
        <v>0</v>
      </c>
      <c r="O71" s="129">
        <v>0</v>
      </c>
      <c r="P71" s="129">
        <v>0</v>
      </c>
      <c r="Q71" s="129">
        <v>0</v>
      </c>
      <c r="R71" s="129">
        <f t="shared" ref="R71:R78" si="13">SUM(F71:Q71)</f>
        <v>30.74</v>
      </c>
      <c r="T71" s="105">
        <f t="shared" si="11"/>
        <v>0.88818260618318401</v>
      </c>
      <c r="U71" s="105">
        <f t="shared" si="11"/>
        <v>0</v>
      </c>
      <c r="V71" s="105">
        <f t="shared" si="11"/>
        <v>0</v>
      </c>
      <c r="W71" s="105">
        <f t="shared" si="10"/>
        <v>0</v>
      </c>
      <c r="X71" s="105">
        <f t="shared" si="10"/>
        <v>0</v>
      </c>
      <c r="Y71" s="105">
        <f t="shared" si="10"/>
        <v>0</v>
      </c>
      <c r="Z71" s="105">
        <f t="shared" si="10"/>
        <v>0</v>
      </c>
      <c r="AA71" s="105">
        <f t="shared" si="10"/>
        <v>0</v>
      </c>
      <c r="AB71" s="105">
        <f t="shared" si="10"/>
        <v>0</v>
      </c>
      <c r="AC71" s="105">
        <f t="shared" si="10"/>
        <v>0</v>
      </c>
      <c r="AD71" s="105">
        <f t="shared" si="10"/>
        <v>0</v>
      </c>
      <c r="AE71" s="105">
        <f t="shared" si="10"/>
        <v>0</v>
      </c>
      <c r="AF71" s="132">
        <f t="shared" si="12"/>
        <v>7.4015217181932005E-2</v>
      </c>
    </row>
    <row r="72" spans="1:36" outlineLevel="1" x14ac:dyDescent="0.25">
      <c r="A72" s="103" t="str">
        <f t="shared" si="6"/>
        <v>BUCKLEYResidentialCITY15DISC10GAL</v>
      </c>
      <c r="B72" s="103" t="s">
        <v>868</v>
      </c>
      <c r="C72" s="103" t="s">
        <v>869</v>
      </c>
      <c r="D72" s="127">
        <v>0</v>
      </c>
      <c r="E72" s="127">
        <v>34.79</v>
      </c>
      <c r="F72" s="129">
        <v>33.299999999999997</v>
      </c>
      <c r="G72" s="129">
        <v>34.049999999999997</v>
      </c>
      <c r="H72" s="129">
        <v>34.049999999999997</v>
      </c>
      <c r="I72" s="129">
        <v>34.79</v>
      </c>
      <c r="J72" s="129">
        <v>34.79</v>
      </c>
      <c r="K72" s="129">
        <v>34.79</v>
      </c>
      <c r="L72" s="129">
        <v>34.79</v>
      </c>
      <c r="M72" s="129">
        <v>34.79</v>
      </c>
      <c r="N72" s="129">
        <v>34.79</v>
      </c>
      <c r="O72" s="129">
        <v>33.299999999999997</v>
      </c>
      <c r="P72" s="129">
        <v>33.299999999999997</v>
      </c>
      <c r="Q72" s="129">
        <v>33.299999999999997</v>
      </c>
      <c r="R72" s="129">
        <f t="shared" si="13"/>
        <v>410.04</v>
      </c>
      <c r="T72" s="105">
        <f t="shared" si="11"/>
        <v>0.95717160103478005</v>
      </c>
      <c r="U72" s="105">
        <f t="shared" si="11"/>
        <v>0.97872951997700486</v>
      </c>
      <c r="V72" s="105">
        <f t="shared" si="11"/>
        <v>0.97872951997700486</v>
      </c>
      <c r="W72" s="105">
        <f t="shared" si="10"/>
        <v>1</v>
      </c>
      <c r="X72" s="105">
        <f t="shared" si="10"/>
        <v>1</v>
      </c>
      <c r="Y72" s="105">
        <f t="shared" si="10"/>
        <v>1</v>
      </c>
      <c r="Z72" s="105">
        <f t="shared" si="10"/>
        <v>1</v>
      </c>
      <c r="AA72" s="105">
        <f t="shared" si="10"/>
        <v>1</v>
      </c>
      <c r="AB72" s="105">
        <f t="shared" si="10"/>
        <v>1</v>
      </c>
      <c r="AC72" s="105">
        <f t="shared" si="10"/>
        <v>0.95717160103478005</v>
      </c>
      <c r="AD72" s="105">
        <f t="shared" si="10"/>
        <v>0.95717160103478005</v>
      </c>
      <c r="AE72" s="105">
        <f t="shared" si="10"/>
        <v>0.95717160103478005</v>
      </c>
      <c r="AF72" s="105">
        <f t="shared" si="12"/>
        <v>0.98217878700776085</v>
      </c>
    </row>
    <row r="73" spans="1:36" outlineLevel="1" x14ac:dyDescent="0.25">
      <c r="A73" s="103" t="str">
        <f t="shared" si="6"/>
        <v>BUCKLEYResidentialCITY15DISC20GAL</v>
      </c>
      <c r="B73" s="103" t="s">
        <v>870</v>
      </c>
      <c r="C73" s="103" t="s">
        <v>871</v>
      </c>
      <c r="D73" s="127">
        <v>0</v>
      </c>
      <c r="E73" s="127">
        <v>47.06</v>
      </c>
      <c r="F73" s="129">
        <v>112.6</v>
      </c>
      <c r="G73" s="129">
        <v>92.1</v>
      </c>
      <c r="H73" s="129">
        <v>92.1</v>
      </c>
      <c r="I73" s="129">
        <v>94.12</v>
      </c>
      <c r="J73" s="129">
        <v>94.12</v>
      </c>
      <c r="K73" s="129">
        <v>94.12</v>
      </c>
      <c r="L73" s="129">
        <v>188.24</v>
      </c>
      <c r="M73" s="129">
        <v>188.24</v>
      </c>
      <c r="N73" s="129">
        <v>188.24</v>
      </c>
      <c r="O73" s="129">
        <v>135.12</v>
      </c>
      <c r="P73" s="129">
        <v>135.12</v>
      </c>
      <c r="Q73" s="129">
        <v>112.6</v>
      </c>
      <c r="R73" s="129">
        <f t="shared" si="13"/>
        <v>1526.7199999999998</v>
      </c>
      <c r="T73" s="105">
        <f t="shared" si="11"/>
        <v>2.3926901827454312</v>
      </c>
      <c r="U73" s="105">
        <f t="shared" si="11"/>
        <v>1.9570760730981722</v>
      </c>
      <c r="V73" s="105">
        <f t="shared" si="11"/>
        <v>1.9570760730981722</v>
      </c>
      <c r="W73" s="105">
        <f t="shared" si="10"/>
        <v>2</v>
      </c>
      <c r="X73" s="105">
        <f t="shared" si="10"/>
        <v>2</v>
      </c>
      <c r="Y73" s="105">
        <f t="shared" si="10"/>
        <v>2</v>
      </c>
      <c r="Z73" s="105">
        <f t="shared" si="10"/>
        <v>4</v>
      </c>
      <c r="AA73" s="105">
        <f t="shared" si="10"/>
        <v>4</v>
      </c>
      <c r="AB73" s="105">
        <f t="shared" si="10"/>
        <v>4</v>
      </c>
      <c r="AC73" s="105">
        <f t="shared" si="10"/>
        <v>2.8712282192945175</v>
      </c>
      <c r="AD73" s="105">
        <f t="shared" si="10"/>
        <v>2.8712282192945175</v>
      </c>
      <c r="AE73" s="105">
        <f t="shared" si="10"/>
        <v>2.3926901827454312</v>
      </c>
      <c r="AF73" s="105">
        <f t="shared" si="12"/>
        <v>2.7034990791896871</v>
      </c>
    </row>
    <row r="74" spans="1:36" outlineLevel="1" x14ac:dyDescent="0.25">
      <c r="A74" s="103" t="str">
        <f t="shared" si="6"/>
        <v>BUCKLEYResidentialCITY15DISC35GAL</v>
      </c>
      <c r="B74" s="103" t="s">
        <v>872</v>
      </c>
      <c r="C74" s="103" t="s">
        <v>873</v>
      </c>
      <c r="D74" s="127">
        <v>0</v>
      </c>
      <c r="E74" s="127">
        <v>56.27</v>
      </c>
      <c r="F74" s="129">
        <v>188.23</v>
      </c>
      <c r="G74" s="129">
        <v>191.35499999999999</v>
      </c>
      <c r="H74" s="129">
        <v>193.845</v>
      </c>
      <c r="I74" s="129">
        <v>211.01500000000001</v>
      </c>
      <c r="J74" s="129">
        <v>211.01500000000001</v>
      </c>
      <c r="K74" s="129">
        <v>211.01500000000001</v>
      </c>
      <c r="L74" s="129">
        <v>323.57</v>
      </c>
      <c r="M74" s="129">
        <v>309.48500000000001</v>
      </c>
      <c r="N74" s="129">
        <v>309.48500000000001</v>
      </c>
      <c r="O74" s="129">
        <v>161.33999999999997</v>
      </c>
      <c r="P74" s="129">
        <v>188.23</v>
      </c>
      <c r="Q74" s="129">
        <v>188.23</v>
      </c>
      <c r="R74" s="129">
        <f t="shared" si="13"/>
        <v>2686.8150000000001</v>
      </c>
      <c r="T74" s="105">
        <f t="shared" si="11"/>
        <v>3.3451217344944015</v>
      </c>
      <c r="U74" s="105">
        <f t="shared" si="11"/>
        <v>3.4006575439843609</v>
      </c>
      <c r="V74" s="105">
        <f t="shared" si="11"/>
        <v>3.4449084769859604</v>
      </c>
      <c r="W74" s="105">
        <f t="shared" si="10"/>
        <v>3.750044428647592</v>
      </c>
      <c r="X74" s="105">
        <f t="shared" si="10"/>
        <v>3.750044428647592</v>
      </c>
      <c r="Y74" s="105">
        <f t="shared" si="10"/>
        <v>3.750044428647592</v>
      </c>
      <c r="Z74" s="105">
        <f t="shared" si="10"/>
        <v>5.7503110005331433</v>
      </c>
      <c r="AA74" s="105">
        <f t="shared" si="10"/>
        <v>5.5</v>
      </c>
      <c r="AB74" s="105">
        <f t="shared" si="10"/>
        <v>5.5</v>
      </c>
      <c r="AC74" s="105">
        <f t="shared" si="10"/>
        <v>2.8672472009952013</v>
      </c>
      <c r="AD74" s="105">
        <f t="shared" si="10"/>
        <v>3.3451217344944015</v>
      </c>
      <c r="AE74" s="105">
        <f t="shared" si="10"/>
        <v>3.3451217344944015</v>
      </c>
      <c r="AF74" s="105">
        <f t="shared" si="12"/>
        <v>3.9790518926603866</v>
      </c>
    </row>
    <row r="75" spans="1:36" outlineLevel="1" x14ac:dyDescent="0.25">
      <c r="A75" s="103" t="str">
        <f t="shared" si="6"/>
        <v>BUCKLEYResidentialCITY30DISC10GAL</v>
      </c>
      <c r="B75" s="103" t="s">
        <v>874</v>
      </c>
      <c r="C75" s="103" t="s">
        <v>875</v>
      </c>
      <c r="D75" s="127">
        <v>0</v>
      </c>
      <c r="E75" s="127">
        <v>28.75</v>
      </c>
      <c r="F75" s="129">
        <v>13.74</v>
      </c>
      <c r="G75" s="129">
        <v>13.74</v>
      </c>
      <c r="H75" s="129">
        <v>14.375</v>
      </c>
      <c r="I75" s="129">
        <v>14.375</v>
      </c>
      <c r="J75" s="129">
        <v>14.375</v>
      </c>
      <c r="K75" s="129">
        <v>14.375</v>
      </c>
      <c r="L75" s="129">
        <v>14.375</v>
      </c>
      <c r="M75" s="129">
        <v>14.375</v>
      </c>
      <c r="N75" s="129">
        <v>14.375</v>
      </c>
      <c r="O75" s="129">
        <v>13.74</v>
      </c>
      <c r="P75" s="129">
        <v>13.74</v>
      </c>
      <c r="Q75" s="129">
        <v>13.74</v>
      </c>
      <c r="R75" s="129">
        <f t="shared" si="13"/>
        <v>169.32500000000005</v>
      </c>
      <c r="T75" s="105">
        <f t="shared" si="11"/>
        <v>0.47791304347826086</v>
      </c>
      <c r="U75" s="105">
        <f t="shared" si="11"/>
        <v>0.47791304347826086</v>
      </c>
      <c r="V75" s="105">
        <f t="shared" si="11"/>
        <v>0.5</v>
      </c>
      <c r="W75" s="105">
        <f t="shared" si="10"/>
        <v>0.5</v>
      </c>
      <c r="X75" s="105">
        <f t="shared" si="10"/>
        <v>0.5</v>
      </c>
      <c r="Y75" s="105">
        <f t="shared" si="10"/>
        <v>0.5</v>
      </c>
      <c r="Z75" s="105">
        <f t="shared" si="10"/>
        <v>0.5</v>
      </c>
      <c r="AA75" s="105">
        <f t="shared" si="10"/>
        <v>0.5</v>
      </c>
      <c r="AB75" s="105">
        <f t="shared" si="10"/>
        <v>0.5</v>
      </c>
      <c r="AC75" s="105">
        <f t="shared" si="10"/>
        <v>0.47791304347826086</v>
      </c>
      <c r="AD75" s="105">
        <f t="shared" si="10"/>
        <v>0.47791304347826086</v>
      </c>
      <c r="AE75" s="105">
        <f t="shared" si="10"/>
        <v>0.47791304347826086</v>
      </c>
      <c r="AF75" s="105">
        <f t="shared" si="12"/>
        <v>0.49079710144927541</v>
      </c>
    </row>
    <row r="76" spans="1:36" outlineLevel="1" x14ac:dyDescent="0.25">
      <c r="A76" s="103" t="str">
        <f t="shared" ref="A76:A78" si="14">+$A$4&amp;$A$9&amp;B76</f>
        <v>BUCKLEYResidentialCITY30DISC20GAL</v>
      </c>
      <c r="B76" s="103" t="s">
        <v>876</v>
      </c>
      <c r="C76" s="103" t="s">
        <v>877</v>
      </c>
      <c r="D76" s="127">
        <v>0</v>
      </c>
      <c r="E76" s="127">
        <v>38.869999999999997</v>
      </c>
      <c r="F76" s="129">
        <v>241.54</v>
      </c>
      <c r="G76" s="129">
        <v>247.13</v>
      </c>
      <c r="H76" s="129">
        <v>247.13</v>
      </c>
      <c r="I76" s="129">
        <v>252.655</v>
      </c>
      <c r="J76" s="129">
        <v>252.655</v>
      </c>
      <c r="K76" s="129">
        <v>252.655</v>
      </c>
      <c r="L76" s="129">
        <v>233.215</v>
      </c>
      <c r="M76" s="129">
        <v>233.22</v>
      </c>
      <c r="N76" s="129">
        <v>233.22</v>
      </c>
      <c r="O76" s="129">
        <v>241.54</v>
      </c>
      <c r="P76" s="129">
        <v>241.54</v>
      </c>
      <c r="Q76" s="129">
        <v>241.54</v>
      </c>
      <c r="R76" s="129">
        <f t="shared" si="13"/>
        <v>2918.0399999999995</v>
      </c>
      <c r="T76" s="105">
        <f t="shared" si="11"/>
        <v>6.2140468227424748</v>
      </c>
      <c r="U76" s="105">
        <f t="shared" si="11"/>
        <v>6.3578595317725757</v>
      </c>
      <c r="V76" s="105">
        <f t="shared" si="11"/>
        <v>6.3578595317725757</v>
      </c>
      <c r="W76" s="105">
        <f t="shared" si="10"/>
        <v>6.5000000000000009</v>
      </c>
      <c r="X76" s="105">
        <f t="shared" si="10"/>
        <v>6.5000000000000009</v>
      </c>
      <c r="Y76" s="105">
        <f t="shared" si="10"/>
        <v>6.5000000000000009</v>
      </c>
      <c r="Z76" s="105">
        <f t="shared" si="10"/>
        <v>5.9998713660921021</v>
      </c>
      <c r="AA76" s="105">
        <f t="shared" si="10"/>
        <v>6</v>
      </c>
      <c r="AB76" s="105">
        <f t="shared" si="10"/>
        <v>6</v>
      </c>
      <c r="AC76" s="105">
        <f t="shared" si="10"/>
        <v>6.2140468227424748</v>
      </c>
      <c r="AD76" s="105">
        <f t="shared" si="10"/>
        <v>6.2140468227424748</v>
      </c>
      <c r="AE76" s="105">
        <f t="shared" si="10"/>
        <v>6.2140468227424748</v>
      </c>
      <c r="AF76" s="105">
        <f t="shared" si="12"/>
        <v>6.2559814767172632</v>
      </c>
    </row>
    <row r="77" spans="1:36" outlineLevel="1" x14ac:dyDescent="0.25">
      <c r="A77" s="103" t="str">
        <f t="shared" si="14"/>
        <v>BUCKLEYResidentialCITY30DISC35GAL</v>
      </c>
      <c r="B77" s="103" t="s">
        <v>878</v>
      </c>
      <c r="C77" s="103" t="s">
        <v>879</v>
      </c>
      <c r="D77" s="127">
        <v>0</v>
      </c>
      <c r="E77" s="127">
        <v>46.51</v>
      </c>
      <c r="F77" s="129">
        <v>244.09</v>
      </c>
      <c r="G77" s="129">
        <v>249.44</v>
      </c>
      <c r="H77" s="129">
        <v>250.505</v>
      </c>
      <c r="I77" s="129">
        <v>244.18</v>
      </c>
      <c r="J77" s="129">
        <v>244.18</v>
      </c>
      <c r="K77" s="129">
        <v>232.54999999999998</v>
      </c>
      <c r="L77" s="129">
        <v>209.29499999999999</v>
      </c>
      <c r="M77" s="129">
        <v>186.04499999999999</v>
      </c>
      <c r="N77" s="129">
        <v>209.30499999999998</v>
      </c>
      <c r="O77" s="129">
        <v>244.09</v>
      </c>
      <c r="P77" s="129">
        <v>244.09</v>
      </c>
      <c r="Q77" s="129">
        <v>221.9</v>
      </c>
      <c r="R77" s="129">
        <f t="shared" si="13"/>
        <v>2779.6700000000005</v>
      </c>
      <c r="T77" s="105">
        <f t="shared" si="11"/>
        <v>5.2481186841539458</v>
      </c>
      <c r="U77" s="105">
        <f t="shared" si="11"/>
        <v>5.3631477101698559</v>
      </c>
      <c r="V77" s="105">
        <f t="shared" si="11"/>
        <v>5.3860460116104063</v>
      </c>
      <c r="W77" s="105">
        <f t="shared" si="10"/>
        <v>5.2500537518813166</v>
      </c>
      <c r="X77" s="105">
        <f t="shared" si="10"/>
        <v>5.2500537518813166</v>
      </c>
      <c r="Y77" s="105">
        <f t="shared" si="10"/>
        <v>5</v>
      </c>
      <c r="Z77" s="105">
        <f t="shared" si="10"/>
        <v>4.5</v>
      </c>
      <c r="AA77" s="105">
        <f t="shared" si="10"/>
        <v>4.0001075037626315</v>
      </c>
      <c r="AB77" s="105">
        <f t="shared" si="10"/>
        <v>4.5002150075252629</v>
      </c>
      <c r="AC77" s="105">
        <f t="shared" si="10"/>
        <v>5.2481186841539458</v>
      </c>
      <c r="AD77" s="105">
        <f t="shared" si="10"/>
        <v>5.2481186841539458</v>
      </c>
      <c r="AE77" s="105">
        <f t="shared" si="10"/>
        <v>4.7710169855944962</v>
      </c>
      <c r="AF77" s="105">
        <f t="shared" si="12"/>
        <v>4.98041639790726</v>
      </c>
    </row>
    <row r="78" spans="1:36" outlineLevel="1" x14ac:dyDescent="0.25">
      <c r="A78" s="103" t="str">
        <f t="shared" si="14"/>
        <v>BUCKLEYResidentialDELCART</v>
      </c>
      <c r="B78" s="103" t="s">
        <v>210</v>
      </c>
      <c r="C78" s="103" t="s">
        <v>211</v>
      </c>
      <c r="D78" s="127">
        <v>25</v>
      </c>
      <c r="E78" s="127">
        <v>27.82</v>
      </c>
      <c r="F78" s="129">
        <v>26.79</v>
      </c>
      <c r="G78" s="129">
        <v>26.79</v>
      </c>
      <c r="H78" s="129">
        <v>55.64</v>
      </c>
      <c r="I78" s="129">
        <v>27.82</v>
      </c>
      <c r="J78" s="129">
        <v>111.28</v>
      </c>
      <c r="K78" s="129">
        <v>27.82</v>
      </c>
      <c r="L78" s="129">
        <v>0</v>
      </c>
      <c r="M78" s="129">
        <v>0</v>
      </c>
      <c r="N78" s="129">
        <v>27.82</v>
      </c>
      <c r="O78" s="129">
        <v>26.79</v>
      </c>
      <c r="P78" s="129">
        <v>26.79</v>
      </c>
      <c r="Q78" s="129">
        <v>26.79</v>
      </c>
      <c r="R78" s="129">
        <f t="shared" si="13"/>
        <v>384.33000000000004</v>
      </c>
      <c r="T78" s="105">
        <f t="shared" si="11"/>
        <v>0.96297627606038816</v>
      </c>
      <c r="U78" s="105">
        <f t="shared" si="11"/>
        <v>0.96297627606038816</v>
      </c>
      <c r="V78" s="105">
        <f t="shared" si="11"/>
        <v>2</v>
      </c>
      <c r="W78" s="105">
        <f t="shared" si="10"/>
        <v>1</v>
      </c>
      <c r="X78" s="105">
        <f t="shared" si="10"/>
        <v>4</v>
      </c>
      <c r="Y78" s="105">
        <f t="shared" si="10"/>
        <v>1</v>
      </c>
      <c r="Z78" s="105">
        <f t="shared" si="10"/>
        <v>0</v>
      </c>
      <c r="AA78" s="105">
        <f t="shared" si="10"/>
        <v>0</v>
      </c>
      <c r="AB78" s="105">
        <f t="shared" si="10"/>
        <v>1</v>
      </c>
      <c r="AC78" s="105">
        <f t="shared" si="10"/>
        <v>0.96297627606038816</v>
      </c>
      <c r="AD78" s="105">
        <f t="shared" si="10"/>
        <v>0.96297627606038816</v>
      </c>
      <c r="AE78" s="105">
        <f t="shared" si="10"/>
        <v>0.96297627606038816</v>
      </c>
      <c r="AF78" s="105">
        <f t="shared" si="12"/>
        <v>1.1512401150251617</v>
      </c>
    </row>
    <row r="79" spans="1:36" outlineLevel="1" x14ac:dyDescent="0.25">
      <c r="D79" s="127"/>
      <c r="E79" s="127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</row>
    <row r="80" spans="1:36" outlineLevel="1" x14ac:dyDescent="0.25">
      <c r="C80" s="135" t="s">
        <v>212</v>
      </c>
      <c r="D80" s="127"/>
      <c r="E80" s="127"/>
      <c r="F80" s="136">
        <f>SUM(F10:F79)</f>
        <v>80953.794999999998</v>
      </c>
      <c r="G80" s="136">
        <f t="shared" ref="G80:R80" si="15">SUM(G10:G79)</f>
        <v>79852.025000000009</v>
      </c>
      <c r="H80" s="136">
        <f t="shared" si="15"/>
        <v>82315.070000000022</v>
      </c>
      <c r="I80" s="136">
        <f t="shared" si="15"/>
        <v>81985.969999999987</v>
      </c>
      <c r="J80" s="136">
        <f t="shared" si="15"/>
        <v>83894.074999999983</v>
      </c>
      <c r="K80" s="136">
        <f t="shared" si="15"/>
        <v>82641.985000000015</v>
      </c>
      <c r="L80" s="136">
        <f t="shared" si="15"/>
        <v>84327.825000000012</v>
      </c>
      <c r="M80" s="136">
        <f t="shared" si="15"/>
        <v>82764.785000000003</v>
      </c>
      <c r="N80" s="136">
        <f t="shared" si="15"/>
        <v>84111.73000000001</v>
      </c>
      <c r="O80" s="136">
        <f t="shared" si="15"/>
        <v>78186.309999999983</v>
      </c>
      <c r="P80" s="136">
        <f t="shared" si="15"/>
        <v>79590.944999999978</v>
      </c>
      <c r="Q80" s="136">
        <f t="shared" si="15"/>
        <v>78261.964999999997</v>
      </c>
      <c r="R80" s="136">
        <f t="shared" si="15"/>
        <v>978886.47999999975</v>
      </c>
      <c r="T80" s="137">
        <f>SUM(T10:T48)</f>
        <v>1823.0749542237486</v>
      </c>
      <c r="U80" s="137">
        <f t="shared" ref="U80:AF80" si="16">SUM(U10:U48)</f>
        <v>1840.6128232021706</v>
      </c>
      <c r="V80" s="137">
        <f t="shared" si="16"/>
        <v>1873.7877056968121</v>
      </c>
      <c r="W80" s="137">
        <f t="shared" si="16"/>
        <v>1893.0031189882175</v>
      </c>
      <c r="X80" s="137">
        <f t="shared" si="16"/>
        <v>1925.3739959965242</v>
      </c>
      <c r="Y80" s="137">
        <f t="shared" si="16"/>
        <v>1899.5020399710838</v>
      </c>
      <c r="Z80" s="137">
        <f t="shared" si="16"/>
        <v>1924.8719752141976</v>
      </c>
      <c r="AA80" s="137">
        <f t="shared" si="16"/>
        <v>1893.0024346864793</v>
      </c>
      <c r="AB80" s="137">
        <f t="shared" si="16"/>
        <v>1914.0039644759245</v>
      </c>
      <c r="AC80" s="137">
        <f t="shared" si="16"/>
        <v>1802.6969265286095</v>
      </c>
      <c r="AD80" s="137">
        <f t="shared" si="16"/>
        <v>1820.4671607193086</v>
      </c>
      <c r="AE80" s="137">
        <f t="shared" si="16"/>
        <v>1792.0320801983662</v>
      </c>
      <c r="AF80" s="137">
        <f t="shared" si="16"/>
        <v>1866.8690983251201</v>
      </c>
      <c r="AJ80" s="137">
        <f t="shared" ref="AJ80" si="17">SUM(AJ10:AJ48)</f>
        <v>1866.8690983251201</v>
      </c>
    </row>
    <row r="81" spans="1:36" outlineLevel="1" x14ac:dyDescent="0.25">
      <c r="D81" s="127"/>
      <c r="E81" s="127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40" t="s">
        <v>213</v>
      </c>
      <c r="S81" s="176"/>
      <c r="T81" s="105">
        <f>SUM(T11,T18,T25,T40,T48,T16,T38,T43,T46)</f>
        <v>1819.2447302623868</v>
      </c>
      <c r="U81" s="105">
        <f t="shared" ref="U81:AD81" si="18">SUM(U11,U18,U25,U40,U48,U16,U38,U43,U46)</f>
        <v>1836.6977581690301</v>
      </c>
      <c r="V81" s="105">
        <f t="shared" si="18"/>
        <v>1869.8726406636713</v>
      </c>
      <c r="W81" s="105">
        <f t="shared" si="18"/>
        <v>1889.0031189882175</v>
      </c>
      <c r="X81" s="105">
        <f t="shared" si="18"/>
        <v>1921.3739959965242</v>
      </c>
      <c r="Y81" s="105">
        <f t="shared" si="18"/>
        <v>1895.5020399710838</v>
      </c>
      <c r="Z81" s="105">
        <f t="shared" si="18"/>
        <v>1919.8719752141976</v>
      </c>
      <c r="AA81" s="105">
        <f t="shared" si="18"/>
        <v>1888.0024346864793</v>
      </c>
      <c r="AB81" s="105">
        <f t="shared" si="18"/>
        <v>1910.0039644759245</v>
      </c>
      <c r="AC81" s="105">
        <f t="shared" si="18"/>
        <v>1798.8667025672473</v>
      </c>
      <c r="AD81" s="105">
        <f t="shared" si="18"/>
        <v>1816.6369367579464</v>
      </c>
      <c r="AE81" s="105">
        <f>SUM(AE11,AE18,AE25,AE40,AE48,AE16,AE38,AE43,AE46)</f>
        <v>1788.2018562370042</v>
      </c>
      <c r="AF81" s="105">
        <f>+SUM(T81:AE81)/$AD$2</f>
        <v>1862.7731794991425</v>
      </c>
      <c r="AJ81" s="105">
        <f t="shared" ref="AJ81" si="19">SUM(AJ11,AJ18,AJ25,AJ40,AJ48,AJ16,AJ38,AJ43,AJ46)</f>
        <v>1862.7731794991428</v>
      </c>
    </row>
    <row r="82" spans="1:36" outlineLevel="1" x14ac:dyDescent="0.25">
      <c r="B82" s="7" t="s">
        <v>214</v>
      </c>
      <c r="D82" s="127"/>
      <c r="E82" s="127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>
        <f>SUM(AF67,AF60:AF62,AF10:AF48,AF71)*12</f>
        <v>23826.8400211179</v>
      </c>
    </row>
    <row r="83" spans="1:36" outlineLevel="2" x14ac:dyDescent="0.25">
      <c r="A83" s="103" t="str">
        <f t="shared" ref="A83:A89" si="20">+$A$4&amp;$A$9&amp;B83</f>
        <v>BUCKLEYResidentialrecyonly</v>
      </c>
      <c r="B83" s="103" t="s">
        <v>215</v>
      </c>
      <c r="C83" s="103" t="s">
        <v>216</v>
      </c>
      <c r="D83" s="127">
        <v>0</v>
      </c>
      <c r="E83" s="127">
        <v>0</v>
      </c>
      <c r="F83" s="129">
        <v>0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29">
        <v>0</v>
      </c>
      <c r="N83" s="129">
        <v>0</v>
      </c>
      <c r="O83" s="129">
        <v>0</v>
      </c>
      <c r="P83" s="129">
        <v>0</v>
      </c>
      <c r="Q83" s="129">
        <v>0</v>
      </c>
      <c r="R83" s="129">
        <f t="shared" ref="R83:R89" si="21">SUM(F83:Q83)</f>
        <v>0</v>
      </c>
      <c r="T83" s="105">
        <f t="shared" ref="T83:AE89" si="22">+IFERROR(F83/$E83,0)</f>
        <v>0</v>
      </c>
      <c r="U83" s="105">
        <f t="shared" si="22"/>
        <v>0</v>
      </c>
      <c r="V83" s="105">
        <f t="shared" si="22"/>
        <v>0</v>
      </c>
      <c r="W83" s="105">
        <f t="shared" si="22"/>
        <v>0</v>
      </c>
      <c r="X83" s="105">
        <f t="shared" si="22"/>
        <v>0</v>
      </c>
      <c r="Y83" s="105">
        <f t="shared" si="22"/>
        <v>0</v>
      </c>
      <c r="Z83" s="105">
        <f t="shared" si="22"/>
        <v>0</v>
      </c>
      <c r="AA83" s="105">
        <f t="shared" si="22"/>
        <v>0</v>
      </c>
      <c r="AB83" s="105">
        <f t="shared" si="22"/>
        <v>0</v>
      </c>
      <c r="AC83" s="105">
        <f t="shared" si="22"/>
        <v>0</v>
      </c>
      <c r="AD83" s="105">
        <f t="shared" si="22"/>
        <v>0</v>
      </c>
      <c r="AE83" s="105">
        <f t="shared" si="22"/>
        <v>0</v>
      </c>
      <c r="AF83" s="105">
        <f t="shared" ref="AF83:AF89" si="23">+SUM(T83:AE83)/$AD$2</f>
        <v>0</v>
      </c>
    </row>
    <row r="84" spans="1:36" outlineLevel="2" x14ac:dyDescent="0.25">
      <c r="A84" s="103" t="str">
        <f t="shared" si="20"/>
        <v>BUCKLEYResidentialRECYR</v>
      </c>
      <c r="B84" s="103" t="s">
        <v>217</v>
      </c>
      <c r="C84" s="103" t="s">
        <v>218</v>
      </c>
      <c r="D84" s="127">
        <v>7.5</v>
      </c>
      <c r="E84" s="127">
        <v>8.35</v>
      </c>
      <c r="F84" s="129">
        <v>120.6</v>
      </c>
      <c r="G84" s="129">
        <v>98.185000000000002</v>
      </c>
      <c r="H84" s="129">
        <v>90.14500000000001</v>
      </c>
      <c r="I84" s="129">
        <v>91.85</v>
      </c>
      <c r="J84" s="129">
        <v>96.024999999999991</v>
      </c>
      <c r="K84" s="129">
        <v>104.375</v>
      </c>
      <c r="L84" s="129">
        <v>133.6</v>
      </c>
      <c r="M84" s="129">
        <v>137.77500000000003</v>
      </c>
      <c r="N84" s="129">
        <v>137.77500000000001</v>
      </c>
      <c r="O84" s="129">
        <v>112.22</v>
      </c>
      <c r="P84" s="129">
        <v>116.58</v>
      </c>
      <c r="Q84" s="129">
        <v>112.56</v>
      </c>
      <c r="R84" s="129">
        <f t="shared" si="21"/>
        <v>1351.6899999999998</v>
      </c>
      <c r="T84" s="105">
        <f t="shared" si="22"/>
        <v>14.44311377245509</v>
      </c>
      <c r="U84" s="105">
        <f t="shared" si="22"/>
        <v>11.75868263473054</v>
      </c>
      <c r="V84" s="105">
        <f t="shared" si="22"/>
        <v>10.795808383233535</v>
      </c>
      <c r="W84" s="105">
        <f t="shared" si="22"/>
        <v>11</v>
      </c>
      <c r="X84" s="105">
        <f t="shared" si="22"/>
        <v>11.5</v>
      </c>
      <c r="Y84" s="105">
        <f t="shared" si="22"/>
        <v>12.5</v>
      </c>
      <c r="Z84" s="105">
        <f t="shared" si="22"/>
        <v>16</v>
      </c>
      <c r="AA84" s="105">
        <f t="shared" si="22"/>
        <v>16.500000000000004</v>
      </c>
      <c r="AB84" s="105">
        <f t="shared" si="22"/>
        <v>16.5</v>
      </c>
      <c r="AC84" s="105">
        <f t="shared" si="22"/>
        <v>13.439520958083833</v>
      </c>
      <c r="AD84" s="105">
        <f t="shared" si="22"/>
        <v>13.961676646706588</v>
      </c>
      <c r="AE84" s="105">
        <f t="shared" si="22"/>
        <v>13.480239520958085</v>
      </c>
      <c r="AF84" s="105">
        <f t="shared" si="23"/>
        <v>13.489920159680638</v>
      </c>
      <c r="AI84" s="103">
        <v>1</v>
      </c>
      <c r="AJ84" s="105">
        <f t="shared" ref="AJ84" si="24">+AI84*AF84</f>
        <v>13.489920159680638</v>
      </c>
    </row>
    <row r="85" spans="1:36" outlineLevel="2" x14ac:dyDescent="0.25">
      <c r="A85" s="103" t="str">
        <f t="shared" si="20"/>
        <v>BUCKLEYResidentialRECYRNB</v>
      </c>
      <c r="B85" s="103" t="s">
        <v>219</v>
      </c>
      <c r="C85" s="103" t="s">
        <v>220</v>
      </c>
      <c r="D85" s="127">
        <v>0</v>
      </c>
      <c r="E85" s="127">
        <v>0</v>
      </c>
      <c r="F85" s="129">
        <v>0</v>
      </c>
      <c r="G85" s="129">
        <v>0</v>
      </c>
      <c r="H85" s="129">
        <v>0</v>
      </c>
      <c r="I85" s="129">
        <v>0</v>
      </c>
      <c r="J85" s="129">
        <v>0</v>
      </c>
      <c r="K85" s="129">
        <v>0</v>
      </c>
      <c r="L85" s="129">
        <v>0</v>
      </c>
      <c r="M85" s="129">
        <v>0</v>
      </c>
      <c r="N85" s="129">
        <v>0</v>
      </c>
      <c r="O85" s="129">
        <v>0</v>
      </c>
      <c r="P85" s="129">
        <v>0</v>
      </c>
      <c r="Q85" s="129">
        <v>0</v>
      </c>
      <c r="R85" s="129">
        <f t="shared" si="21"/>
        <v>0</v>
      </c>
      <c r="T85" s="105">
        <f t="shared" si="22"/>
        <v>0</v>
      </c>
      <c r="U85" s="105">
        <f t="shared" si="22"/>
        <v>0</v>
      </c>
      <c r="V85" s="105">
        <f t="shared" si="22"/>
        <v>0</v>
      </c>
      <c r="W85" s="105">
        <f t="shared" si="22"/>
        <v>0</v>
      </c>
      <c r="X85" s="105">
        <f t="shared" si="22"/>
        <v>0</v>
      </c>
      <c r="Y85" s="105">
        <f t="shared" si="22"/>
        <v>0</v>
      </c>
      <c r="Z85" s="105">
        <f t="shared" si="22"/>
        <v>0</v>
      </c>
      <c r="AA85" s="105">
        <f t="shared" si="22"/>
        <v>0</v>
      </c>
      <c r="AB85" s="105">
        <f t="shared" si="22"/>
        <v>0</v>
      </c>
      <c r="AC85" s="105">
        <f t="shared" si="22"/>
        <v>0</v>
      </c>
      <c r="AD85" s="105">
        <f t="shared" si="22"/>
        <v>0</v>
      </c>
      <c r="AE85" s="105">
        <f t="shared" si="22"/>
        <v>0</v>
      </c>
      <c r="AF85" s="105">
        <f t="shared" si="23"/>
        <v>0</v>
      </c>
    </row>
    <row r="86" spans="1:36" outlineLevel="2" x14ac:dyDescent="0.25">
      <c r="A86" s="103" t="str">
        <f t="shared" si="20"/>
        <v>BUCKLEYResidentialDRVNR-RECYCLE</v>
      </c>
      <c r="B86" s="103" t="s">
        <v>221</v>
      </c>
      <c r="C86" s="103" t="s">
        <v>222</v>
      </c>
      <c r="D86" s="127">
        <v>0</v>
      </c>
      <c r="E86" s="127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29">
        <v>0</v>
      </c>
      <c r="Q86" s="129">
        <v>0</v>
      </c>
      <c r="R86" s="129">
        <f t="shared" si="21"/>
        <v>0</v>
      </c>
      <c r="T86" s="105">
        <f t="shared" si="22"/>
        <v>0</v>
      </c>
      <c r="U86" s="105">
        <f t="shared" si="22"/>
        <v>0</v>
      </c>
      <c r="V86" s="105">
        <f t="shared" si="22"/>
        <v>0</v>
      </c>
      <c r="W86" s="105">
        <f t="shared" si="22"/>
        <v>0</v>
      </c>
      <c r="X86" s="105">
        <f t="shared" si="22"/>
        <v>0</v>
      </c>
      <c r="Y86" s="105">
        <f t="shared" si="22"/>
        <v>0</v>
      </c>
      <c r="Z86" s="105">
        <f t="shared" si="22"/>
        <v>0</v>
      </c>
      <c r="AA86" s="105">
        <f t="shared" si="22"/>
        <v>0</v>
      </c>
      <c r="AB86" s="105">
        <f t="shared" si="22"/>
        <v>0</v>
      </c>
      <c r="AC86" s="105">
        <f t="shared" si="22"/>
        <v>0</v>
      </c>
      <c r="AD86" s="105">
        <f t="shared" si="22"/>
        <v>0</v>
      </c>
      <c r="AE86" s="105">
        <f t="shared" si="22"/>
        <v>0</v>
      </c>
      <c r="AF86" s="105">
        <f t="shared" si="23"/>
        <v>0</v>
      </c>
    </row>
    <row r="87" spans="1:36" outlineLevel="2" x14ac:dyDescent="0.25">
      <c r="A87" s="103" t="str">
        <f t="shared" si="20"/>
        <v>BUCKLEYResidentialPACKR-RECYCLE</v>
      </c>
      <c r="B87" s="103" t="s">
        <v>223</v>
      </c>
      <c r="C87" s="103" t="s">
        <v>224</v>
      </c>
      <c r="D87" s="127">
        <v>0</v>
      </c>
      <c r="E87" s="127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29">
        <v>0</v>
      </c>
      <c r="R87" s="129">
        <f t="shared" si="21"/>
        <v>0</v>
      </c>
      <c r="T87" s="105">
        <f t="shared" si="22"/>
        <v>0</v>
      </c>
      <c r="U87" s="105">
        <f t="shared" si="22"/>
        <v>0</v>
      </c>
      <c r="V87" s="105">
        <f t="shared" si="22"/>
        <v>0</v>
      </c>
      <c r="W87" s="105">
        <f t="shared" si="22"/>
        <v>0</v>
      </c>
      <c r="X87" s="105">
        <f t="shared" si="22"/>
        <v>0</v>
      </c>
      <c r="Y87" s="105">
        <f t="shared" si="22"/>
        <v>0</v>
      </c>
      <c r="Z87" s="105">
        <f t="shared" si="22"/>
        <v>0</v>
      </c>
      <c r="AA87" s="105">
        <f t="shared" si="22"/>
        <v>0</v>
      </c>
      <c r="AB87" s="105">
        <f t="shared" si="22"/>
        <v>0</v>
      </c>
      <c r="AC87" s="105">
        <f t="shared" si="22"/>
        <v>0</v>
      </c>
      <c r="AD87" s="105">
        <f t="shared" si="22"/>
        <v>0</v>
      </c>
      <c r="AE87" s="105">
        <f t="shared" si="22"/>
        <v>0</v>
      </c>
      <c r="AF87" s="105">
        <f t="shared" si="23"/>
        <v>0</v>
      </c>
    </row>
    <row r="88" spans="1:36" outlineLevel="2" x14ac:dyDescent="0.25">
      <c r="A88" s="103" t="str">
        <f t="shared" si="20"/>
        <v>BUCKLEYResidentialTOTERDEL</v>
      </c>
      <c r="B88" s="103" t="s">
        <v>225</v>
      </c>
      <c r="C88" s="103" t="s">
        <v>226</v>
      </c>
      <c r="D88" s="127">
        <v>0</v>
      </c>
      <c r="E88" s="127">
        <v>0</v>
      </c>
      <c r="F88" s="129">
        <v>0</v>
      </c>
      <c r="G88" s="129">
        <v>0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29">
        <v>0</v>
      </c>
      <c r="N88" s="129">
        <v>0</v>
      </c>
      <c r="O88" s="129">
        <v>0</v>
      </c>
      <c r="P88" s="129">
        <v>0</v>
      </c>
      <c r="Q88" s="129">
        <v>0</v>
      </c>
      <c r="R88" s="129">
        <f t="shared" si="21"/>
        <v>0</v>
      </c>
      <c r="T88" s="105">
        <f t="shared" si="22"/>
        <v>0</v>
      </c>
      <c r="U88" s="105">
        <f t="shared" si="22"/>
        <v>0</v>
      </c>
      <c r="V88" s="105">
        <f t="shared" si="22"/>
        <v>0</v>
      </c>
      <c r="W88" s="105">
        <f t="shared" si="22"/>
        <v>0</v>
      </c>
      <c r="X88" s="105">
        <f t="shared" si="22"/>
        <v>0</v>
      </c>
      <c r="Y88" s="105">
        <f t="shared" si="22"/>
        <v>0</v>
      </c>
      <c r="Z88" s="105">
        <f t="shared" si="22"/>
        <v>0</v>
      </c>
      <c r="AA88" s="105">
        <f t="shared" si="22"/>
        <v>0</v>
      </c>
      <c r="AB88" s="105">
        <f t="shared" si="22"/>
        <v>0</v>
      </c>
      <c r="AC88" s="105">
        <f t="shared" si="22"/>
        <v>0</v>
      </c>
      <c r="AD88" s="105">
        <f t="shared" si="22"/>
        <v>0</v>
      </c>
      <c r="AE88" s="105">
        <f t="shared" si="22"/>
        <v>0</v>
      </c>
      <c r="AF88" s="105">
        <f t="shared" si="23"/>
        <v>0</v>
      </c>
    </row>
    <row r="89" spans="1:36" outlineLevel="2" x14ac:dyDescent="0.25">
      <c r="A89" s="103" t="str">
        <f t="shared" si="20"/>
        <v>BUCKLEYResidentialRECYDEL</v>
      </c>
      <c r="B89" s="103" t="s">
        <v>227</v>
      </c>
      <c r="C89" s="103" t="s">
        <v>226</v>
      </c>
      <c r="D89" s="127">
        <v>25</v>
      </c>
      <c r="E89" s="127">
        <v>27.82</v>
      </c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9">
        <v>0</v>
      </c>
      <c r="O89" s="129">
        <v>0</v>
      </c>
      <c r="P89" s="129">
        <v>0</v>
      </c>
      <c r="Q89" s="129">
        <v>0</v>
      </c>
      <c r="R89" s="129">
        <f t="shared" si="21"/>
        <v>0</v>
      </c>
      <c r="T89" s="105">
        <f t="shared" si="22"/>
        <v>0</v>
      </c>
      <c r="U89" s="105">
        <f t="shared" si="22"/>
        <v>0</v>
      </c>
      <c r="V89" s="105">
        <f t="shared" si="22"/>
        <v>0</v>
      </c>
      <c r="W89" s="105">
        <f t="shared" si="22"/>
        <v>0</v>
      </c>
      <c r="X89" s="105">
        <f t="shared" si="22"/>
        <v>0</v>
      </c>
      <c r="Y89" s="105">
        <f t="shared" si="22"/>
        <v>0</v>
      </c>
      <c r="Z89" s="105">
        <f t="shared" si="22"/>
        <v>0</v>
      </c>
      <c r="AA89" s="105">
        <f t="shared" si="22"/>
        <v>0</v>
      </c>
      <c r="AB89" s="105">
        <f t="shared" si="22"/>
        <v>0</v>
      </c>
      <c r="AC89" s="105">
        <f t="shared" si="22"/>
        <v>0</v>
      </c>
      <c r="AD89" s="105">
        <f t="shared" si="22"/>
        <v>0</v>
      </c>
      <c r="AE89" s="105">
        <f t="shared" si="22"/>
        <v>0</v>
      </c>
      <c r="AF89" s="105">
        <f t="shared" si="23"/>
        <v>0</v>
      </c>
    </row>
    <row r="90" spans="1:36" outlineLevel="1" x14ac:dyDescent="0.25">
      <c r="D90" s="127"/>
      <c r="E90" s="127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</row>
    <row r="91" spans="1:36" outlineLevel="1" x14ac:dyDescent="0.25">
      <c r="C91" s="135" t="s">
        <v>230</v>
      </c>
      <c r="D91" s="127"/>
      <c r="E91" s="127"/>
      <c r="F91" s="136">
        <f>SUM(F83:F90)</f>
        <v>120.6</v>
      </c>
      <c r="G91" s="136">
        <f t="shared" ref="G91:R91" si="25">SUM(G83:G90)</f>
        <v>98.185000000000002</v>
      </c>
      <c r="H91" s="136">
        <f t="shared" si="25"/>
        <v>90.14500000000001</v>
      </c>
      <c r="I91" s="136">
        <f t="shared" si="25"/>
        <v>91.85</v>
      </c>
      <c r="J91" s="136">
        <f t="shared" si="25"/>
        <v>96.024999999999991</v>
      </c>
      <c r="K91" s="136">
        <f t="shared" si="25"/>
        <v>104.375</v>
      </c>
      <c r="L91" s="136">
        <f t="shared" si="25"/>
        <v>133.6</v>
      </c>
      <c r="M91" s="136">
        <f t="shared" si="25"/>
        <v>137.77500000000003</v>
      </c>
      <c r="N91" s="136">
        <f t="shared" si="25"/>
        <v>137.77500000000001</v>
      </c>
      <c r="O91" s="136">
        <f t="shared" si="25"/>
        <v>112.22</v>
      </c>
      <c r="P91" s="136">
        <f t="shared" si="25"/>
        <v>116.58</v>
      </c>
      <c r="Q91" s="136">
        <f t="shared" si="25"/>
        <v>112.56</v>
      </c>
      <c r="R91" s="136">
        <f t="shared" si="25"/>
        <v>1351.6899999999998</v>
      </c>
      <c r="T91" s="137">
        <f>SUM(T83:T85)</f>
        <v>14.44311377245509</v>
      </c>
      <c r="U91" s="137">
        <f t="shared" ref="U91:AF91" si="26">SUM(U83:U85)</f>
        <v>11.75868263473054</v>
      </c>
      <c r="V91" s="137">
        <f t="shared" si="26"/>
        <v>10.795808383233535</v>
      </c>
      <c r="W91" s="137">
        <f t="shared" si="26"/>
        <v>11</v>
      </c>
      <c r="X91" s="137">
        <f t="shared" si="26"/>
        <v>11.5</v>
      </c>
      <c r="Y91" s="137">
        <f t="shared" si="26"/>
        <v>12.5</v>
      </c>
      <c r="Z91" s="137">
        <f t="shared" si="26"/>
        <v>16</v>
      </c>
      <c r="AA91" s="137">
        <f t="shared" si="26"/>
        <v>16.500000000000004</v>
      </c>
      <c r="AB91" s="137">
        <f t="shared" si="26"/>
        <v>16.5</v>
      </c>
      <c r="AC91" s="137">
        <f t="shared" si="26"/>
        <v>13.439520958083833</v>
      </c>
      <c r="AD91" s="137">
        <f t="shared" si="26"/>
        <v>13.961676646706588</v>
      </c>
      <c r="AE91" s="137">
        <f t="shared" si="26"/>
        <v>13.480239520958085</v>
      </c>
      <c r="AF91" s="137">
        <f t="shared" si="26"/>
        <v>13.489920159680638</v>
      </c>
      <c r="AJ91" s="137">
        <f t="shared" ref="AJ91" si="27">SUM(AJ83:AJ85)</f>
        <v>13.489920159680638</v>
      </c>
    </row>
    <row r="92" spans="1:36" outlineLevel="1" x14ac:dyDescent="0.25">
      <c r="C92" s="135"/>
      <c r="D92" s="127"/>
      <c r="E92" s="127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</row>
    <row r="93" spans="1:36" outlineLevel="1" x14ac:dyDescent="0.25">
      <c r="B93" s="7" t="s">
        <v>231</v>
      </c>
      <c r="D93" s="127"/>
      <c r="E93" s="127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</row>
    <row r="94" spans="1:36" outlineLevel="2" x14ac:dyDescent="0.25">
      <c r="A94" s="103" t="str">
        <f t="shared" ref="A94:A100" si="28">+$A$4&amp;$A$9&amp;B94</f>
        <v>BUCKLEYResidentialYDW90</v>
      </c>
      <c r="B94" s="103" t="s">
        <v>232</v>
      </c>
      <c r="C94" s="103" t="s">
        <v>233</v>
      </c>
      <c r="D94" s="127">
        <v>7.04</v>
      </c>
      <c r="E94" s="127">
        <v>7.83</v>
      </c>
      <c r="F94" s="129">
        <v>11449.949999999999</v>
      </c>
      <c r="G94" s="129">
        <v>11486.465</v>
      </c>
      <c r="H94" s="129">
        <v>11705.414999999999</v>
      </c>
      <c r="I94" s="129">
        <v>11675.764999999999</v>
      </c>
      <c r="J94" s="129">
        <v>11989.684999999999</v>
      </c>
      <c r="K94" s="129">
        <v>11787.7</v>
      </c>
      <c r="L94" s="129">
        <v>12169.79</v>
      </c>
      <c r="M94" s="129">
        <v>12030.795</v>
      </c>
      <c r="N94" s="129">
        <v>12175.650000000001</v>
      </c>
      <c r="O94" s="129">
        <v>11353.355</v>
      </c>
      <c r="P94" s="129">
        <v>11426.869999999999</v>
      </c>
      <c r="Q94" s="129">
        <v>11264.76</v>
      </c>
      <c r="R94" s="129">
        <f t="shared" ref="R94:R100" si="29">SUM(F94:Q94)</f>
        <v>140516.19999999998</v>
      </c>
      <c r="T94" s="105">
        <f t="shared" ref="T94:AE100" si="30">+IFERROR(F94/$E94,0)</f>
        <v>1462.318007662835</v>
      </c>
      <c r="U94" s="105">
        <f t="shared" si="30"/>
        <v>1466.9814814814815</v>
      </c>
      <c r="V94" s="105">
        <f t="shared" si="30"/>
        <v>1494.9444444444443</v>
      </c>
      <c r="W94" s="105">
        <f t="shared" si="30"/>
        <v>1491.1577266922093</v>
      </c>
      <c r="X94" s="105">
        <f t="shared" si="30"/>
        <v>1531.2496807151979</v>
      </c>
      <c r="Y94" s="105">
        <f t="shared" si="30"/>
        <v>1505.4533844189018</v>
      </c>
      <c r="Z94" s="105">
        <f t="shared" si="30"/>
        <v>1554.2515964240104</v>
      </c>
      <c r="AA94" s="105">
        <f t="shared" si="30"/>
        <v>1536.5</v>
      </c>
      <c r="AB94" s="105">
        <f t="shared" si="30"/>
        <v>1555.0000000000002</v>
      </c>
      <c r="AC94" s="105">
        <f t="shared" si="30"/>
        <v>1449.9814814814815</v>
      </c>
      <c r="AD94" s="105">
        <f t="shared" si="30"/>
        <v>1459.3703703703702</v>
      </c>
      <c r="AE94" s="105">
        <f t="shared" si="30"/>
        <v>1438.6666666666667</v>
      </c>
      <c r="AF94" s="105">
        <f t="shared" ref="AF94:AF100" si="31">+SUM(T94:AE94)/$AD$2</f>
        <v>1495.4895700298</v>
      </c>
      <c r="AI94" s="103">
        <v>1</v>
      </c>
      <c r="AJ94" s="105">
        <f t="shared" ref="AJ94:AJ95" si="32">+AI94*AF94</f>
        <v>1495.4895700298</v>
      </c>
    </row>
    <row r="95" spans="1:36" outlineLevel="2" x14ac:dyDescent="0.25">
      <c r="A95" s="103" t="str">
        <f t="shared" si="28"/>
        <v>BUCKLEYResidentialYDW90SNR</v>
      </c>
      <c r="B95" s="103" t="s">
        <v>234</v>
      </c>
      <c r="C95" s="103" t="s">
        <v>235</v>
      </c>
      <c r="D95" s="127">
        <v>0</v>
      </c>
      <c r="E95" s="127">
        <v>0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29">
        <f t="shared" si="29"/>
        <v>0</v>
      </c>
      <c r="T95" s="105">
        <f t="shared" si="30"/>
        <v>0</v>
      </c>
      <c r="U95" s="105">
        <f t="shared" si="30"/>
        <v>0</v>
      </c>
      <c r="V95" s="105">
        <f t="shared" si="30"/>
        <v>0</v>
      </c>
      <c r="W95" s="105">
        <f t="shared" si="30"/>
        <v>0</v>
      </c>
      <c r="X95" s="105">
        <f t="shared" si="30"/>
        <v>0</v>
      </c>
      <c r="Y95" s="105">
        <f t="shared" si="30"/>
        <v>0</v>
      </c>
      <c r="Z95" s="105">
        <f t="shared" si="30"/>
        <v>0</v>
      </c>
      <c r="AA95" s="105">
        <f t="shared" si="30"/>
        <v>0</v>
      </c>
      <c r="AB95" s="105">
        <f t="shared" si="30"/>
        <v>0</v>
      </c>
      <c r="AC95" s="105">
        <f t="shared" si="30"/>
        <v>0</v>
      </c>
      <c r="AD95" s="105">
        <f t="shared" si="30"/>
        <v>0</v>
      </c>
      <c r="AE95" s="105">
        <f t="shared" si="30"/>
        <v>0</v>
      </c>
      <c r="AF95" s="105">
        <f t="shared" si="31"/>
        <v>0</v>
      </c>
      <c r="AI95" s="103">
        <v>1</v>
      </c>
      <c r="AJ95" s="105">
        <f t="shared" si="32"/>
        <v>0</v>
      </c>
    </row>
    <row r="96" spans="1:36" outlineLevel="2" x14ac:dyDescent="0.25">
      <c r="A96" s="103" t="str">
        <f t="shared" si="28"/>
        <v>BUCKLEYResidentialYDWDEL</v>
      </c>
      <c r="B96" s="103" t="s">
        <v>236</v>
      </c>
      <c r="C96" s="103" t="s">
        <v>237</v>
      </c>
      <c r="D96" s="127">
        <v>25</v>
      </c>
      <c r="E96" s="127">
        <v>27.82</v>
      </c>
      <c r="F96" s="129">
        <v>0</v>
      </c>
      <c r="G96" s="129">
        <v>0</v>
      </c>
      <c r="H96" s="129">
        <v>0</v>
      </c>
      <c r="I96" s="129">
        <v>0</v>
      </c>
      <c r="J96" s="129">
        <v>0</v>
      </c>
      <c r="K96" s="129">
        <v>0</v>
      </c>
      <c r="L96" s="129">
        <v>0</v>
      </c>
      <c r="M96" s="129">
        <v>0</v>
      </c>
      <c r="N96" s="129">
        <v>0</v>
      </c>
      <c r="O96" s="129">
        <v>0</v>
      </c>
      <c r="P96" s="129">
        <v>0</v>
      </c>
      <c r="Q96" s="129">
        <v>0</v>
      </c>
      <c r="R96" s="129">
        <f t="shared" si="29"/>
        <v>0</v>
      </c>
      <c r="T96" s="105">
        <f t="shared" si="30"/>
        <v>0</v>
      </c>
      <c r="U96" s="105">
        <f t="shared" si="30"/>
        <v>0</v>
      </c>
      <c r="V96" s="105">
        <f t="shared" si="30"/>
        <v>0</v>
      </c>
      <c r="W96" s="105">
        <f t="shared" si="30"/>
        <v>0</v>
      </c>
      <c r="X96" s="105">
        <f t="shared" si="30"/>
        <v>0</v>
      </c>
      <c r="Y96" s="105">
        <f t="shared" si="30"/>
        <v>0</v>
      </c>
      <c r="Z96" s="105">
        <f t="shared" si="30"/>
        <v>0</v>
      </c>
      <c r="AA96" s="105">
        <f t="shared" si="30"/>
        <v>0</v>
      </c>
      <c r="AB96" s="105">
        <f t="shared" si="30"/>
        <v>0</v>
      </c>
      <c r="AC96" s="105">
        <f t="shared" si="30"/>
        <v>0</v>
      </c>
      <c r="AD96" s="105">
        <f t="shared" si="30"/>
        <v>0</v>
      </c>
      <c r="AE96" s="105">
        <f t="shared" si="30"/>
        <v>0</v>
      </c>
      <c r="AF96" s="105">
        <f t="shared" si="31"/>
        <v>0</v>
      </c>
    </row>
    <row r="97" spans="1:36" outlineLevel="2" x14ac:dyDescent="0.25">
      <c r="A97" s="103" t="str">
        <f t="shared" si="28"/>
        <v>BUCKLEYResidentialYDWEX</v>
      </c>
      <c r="B97" s="103" t="s">
        <v>238</v>
      </c>
      <c r="C97" s="103" t="s">
        <v>239</v>
      </c>
      <c r="D97" s="127">
        <v>2.74</v>
      </c>
      <c r="E97" s="127">
        <v>3.05</v>
      </c>
      <c r="F97" s="129">
        <v>2.94</v>
      </c>
      <c r="G97" s="129">
        <v>0</v>
      </c>
      <c r="H97" s="129">
        <v>0</v>
      </c>
      <c r="I97" s="129">
        <v>15.25</v>
      </c>
      <c r="J97" s="129">
        <v>42.699999999999996</v>
      </c>
      <c r="K97" s="129">
        <v>12.2</v>
      </c>
      <c r="L97" s="129">
        <v>42.699999999999996</v>
      </c>
      <c r="M97" s="129">
        <v>57.95</v>
      </c>
      <c r="N97" s="129">
        <v>3.05</v>
      </c>
      <c r="O97" s="129">
        <v>0</v>
      </c>
      <c r="P97" s="129">
        <v>8.82</v>
      </c>
      <c r="Q97" s="129">
        <v>0</v>
      </c>
      <c r="R97" s="129">
        <f t="shared" si="29"/>
        <v>185.61</v>
      </c>
      <c r="T97" s="105">
        <f t="shared" si="30"/>
        <v>0.9639344262295082</v>
      </c>
      <c r="U97" s="105">
        <f t="shared" si="30"/>
        <v>0</v>
      </c>
      <c r="V97" s="105">
        <f t="shared" si="30"/>
        <v>0</v>
      </c>
      <c r="W97" s="105">
        <f t="shared" si="30"/>
        <v>5</v>
      </c>
      <c r="X97" s="105">
        <f t="shared" si="30"/>
        <v>14</v>
      </c>
      <c r="Y97" s="105">
        <f t="shared" si="30"/>
        <v>4</v>
      </c>
      <c r="Z97" s="105">
        <f t="shared" si="30"/>
        <v>14</v>
      </c>
      <c r="AA97" s="105">
        <f t="shared" si="30"/>
        <v>19.000000000000004</v>
      </c>
      <c r="AB97" s="105">
        <f t="shared" si="30"/>
        <v>1</v>
      </c>
      <c r="AC97" s="105">
        <f t="shared" si="30"/>
        <v>0</v>
      </c>
      <c r="AD97" s="105">
        <f t="shared" si="30"/>
        <v>2.891803278688525</v>
      </c>
      <c r="AE97" s="105">
        <f t="shared" si="30"/>
        <v>0</v>
      </c>
      <c r="AF97" s="105">
        <f t="shared" si="31"/>
        <v>5.0713114754098365</v>
      </c>
    </row>
    <row r="98" spans="1:36" outlineLevel="2" x14ac:dyDescent="0.25">
      <c r="A98" s="103" t="str">
        <f t="shared" si="28"/>
        <v>BUCKLEYResidentialDRVNR-YARDWASTE</v>
      </c>
      <c r="B98" s="103" t="s">
        <v>240</v>
      </c>
      <c r="C98" s="103" t="s">
        <v>241</v>
      </c>
      <c r="D98" s="127">
        <v>0</v>
      </c>
      <c r="E98" s="127">
        <v>0</v>
      </c>
      <c r="F98" s="129">
        <v>0</v>
      </c>
      <c r="G98" s="129">
        <v>0</v>
      </c>
      <c r="H98" s="129">
        <v>0</v>
      </c>
      <c r="I98" s="129">
        <v>0</v>
      </c>
      <c r="J98" s="129">
        <v>0</v>
      </c>
      <c r="K98" s="129">
        <v>0</v>
      </c>
      <c r="L98" s="129">
        <v>0</v>
      </c>
      <c r="M98" s="129">
        <v>0</v>
      </c>
      <c r="N98" s="129">
        <v>0</v>
      </c>
      <c r="O98" s="129">
        <v>0</v>
      </c>
      <c r="P98" s="129">
        <v>0</v>
      </c>
      <c r="Q98" s="129">
        <v>0</v>
      </c>
      <c r="R98" s="129">
        <f t="shared" si="29"/>
        <v>0</v>
      </c>
      <c r="T98" s="105">
        <f t="shared" si="30"/>
        <v>0</v>
      </c>
      <c r="U98" s="105">
        <f t="shared" si="30"/>
        <v>0</v>
      </c>
      <c r="V98" s="105">
        <f t="shared" si="30"/>
        <v>0</v>
      </c>
      <c r="W98" s="105">
        <f t="shared" si="30"/>
        <v>0</v>
      </c>
      <c r="X98" s="105">
        <f t="shared" si="30"/>
        <v>0</v>
      </c>
      <c r="Y98" s="105">
        <f t="shared" si="30"/>
        <v>0</v>
      </c>
      <c r="Z98" s="105">
        <f t="shared" si="30"/>
        <v>0</v>
      </c>
      <c r="AA98" s="105">
        <f t="shared" si="30"/>
        <v>0</v>
      </c>
      <c r="AB98" s="105">
        <f t="shared" si="30"/>
        <v>0</v>
      </c>
      <c r="AC98" s="105">
        <f t="shared" si="30"/>
        <v>0</v>
      </c>
      <c r="AD98" s="105">
        <f t="shared" si="30"/>
        <v>0</v>
      </c>
      <c r="AE98" s="105">
        <f t="shared" si="30"/>
        <v>0</v>
      </c>
      <c r="AF98" s="105">
        <f t="shared" si="31"/>
        <v>0</v>
      </c>
    </row>
    <row r="99" spans="1:36" outlineLevel="2" x14ac:dyDescent="0.25">
      <c r="A99" s="103" t="str">
        <f t="shared" si="28"/>
        <v>BUCKLEYResidentialPACKR-YARDWASTE</v>
      </c>
      <c r="B99" s="103" t="s">
        <v>242</v>
      </c>
      <c r="C99" s="103" t="s">
        <v>243</v>
      </c>
      <c r="D99" s="127">
        <v>0</v>
      </c>
      <c r="E99" s="127">
        <v>0</v>
      </c>
      <c r="F99" s="129">
        <v>0</v>
      </c>
      <c r="G99" s="129">
        <v>0</v>
      </c>
      <c r="H99" s="129">
        <v>0</v>
      </c>
      <c r="I99" s="129">
        <v>0</v>
      </c>
      <c r="J99" s="129">
        <v>0</v>
      </c>
      <c r="K99" s="129">
        <v>0</v>
      </c>
      <c r="L99" s="129">
        <v>0</v>
      </c>
      <c r="M99" s="129">
        <v>0</v>
      </c>
      <c r="N99" s="129">
        <v>0</v>
      </c>
      <c r="O99" s="129">
        <v>0</v>
      </c>
      <c r="P99" s="129">
        <v>0</v>
      </c>
      <c r="Q99" s="129">
        <v>0</v>
      </c>
      <c r="R99" s="129">
        <f t="shared" si="29"/>
        <v>0</v>
      </c>
      <c r="T99" s="105">
        <f t="shared" si="30"/>
        <v>0</v>
      </c>
      <c r="U99" s="105">
        <f t="shared" si="30"/>
        <v>0</v>
      </c>
      <c r="V99" s="105">
        <f t="shared" si="30"/>
        <v>0</v>
      </c>
      <c r="W99" s="105">
        <f t="shared" si="30"/>
        <v>0</v>
      </c>
      <c r="X99" s="105">
        <f t="shared" si="30"/>
        <v>0</v>
      </c>
      <c r="Y99" s="105">
        <f t="shared" si="30"/>
        <v>0</v>
      </c>
      <c r="Z99" s="105">
        <f t="shared" si="30"/>
        <v>0</v>
      </c>
      <c r="AA99" s="105">
        <f t="shared" si="30"/>
        <v>0</v>
      </c>
      <c r="AB99" s="105">
        <f t="shared" si="30"/>
        <v>0</v>
      </c>
      <c r="AC99" s="105">
        <f t="shared" si="30"/>
        <v>0</v>
      </c>
      <c r="AD99" s="105">
        <f t="shared" si="30"/>
        <v>0</v>
      </c>
      <c r="AE99" s="105">
        <f t="shared" si="30"/>
        <v>0</v>
      </c>
      <c r="AF99" s="105">
        <f t="shared" si="31"/>
        <v>0</v>
      </c>
    </row>
    <row r="100" spans="1:36" outlineLevel="2" x14ac:dyDescent="0.25">
      <c r="A100" s="103" t="str">
        <f t="shared" si="28"/>
        <v>BUCKLEYResidentialTRIPYCARTS</v>
      </c>
      <c r="B100" s="103" t="s">
        <v>244</v>
      </c>
      <c r="C100" s="103" t="s">
        <v>245</v>
      </c>
      <c r="D100" s="127">
        <v>25</v>
      </c>
      <c r="E100" s="127">
        <v>27.82</v>
      </c>
      <c r="F100" s="129">
        <v>0</v>
      </c>
      <c r="G100" s="129">
        <v>26.79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9">
        <v>0</v>
      </c>
      <c r="O100" s="129">
        <v>0</v>
      </c>
      <c r="P100" s="129">
        <v>0</v>
      </c>
      <c r="Q100" s="129">
        <v>0</v>
      </c>
      <c r="R100" s="129">
        <f t="shared" si="29"/>
        <v>26.79</v>
      </c>
      <c r="T100" s="105">
        <f t="shared" si="30"/>
        <v>0</v>
      </c>
      <c r="U100" s="105">
        <f t="shared" si="30"/>
        <v>0.96297627606038816</v>
      </c>
      <c r="V100" s="105">
        <f t="shared" si="30"/>
        <v>0</v>
      </c>
      <c r="W100" s="105">
        <f t="shared" si="30"/>
        <v>0</v>
      </c>
      <c r="X100" s="105">
        <f t="shared" si="30"/>
        <v>0</v>
      </c>
      <c r="Y100" s="105">
        <f t="shared" si="30"/>
        <v>0</v>
      </c>
      <c r="Z100" s="105">
        <f t="shared" si="30"/>
        <v>0</v>
      </c>
      <c r="AA100" s="105">
        <f t="shared" si="30"/>
        <v>0</v>
      </c>
      <c r="AB100" s="105">
        <f t="shared" si="30"/>
        <v>0</v>
      </c>
      <c r="AC100" s="105">
        <f t="shared" si="30"/>
        <v>0</v>
      </c>
      <c r="AD100" s="105">
        <f t="shared" si="30"/>
        <v>0</v>
      </c>
      <c r="AE100" s="105">
        <f t="shared" si="30"/>
        <v>0</v>
      </c>
      <c r="AF100" s="105">
        <f t="shared" si="31"/>
        <v>8.0248023005032351E-2</v>
      </c>
    </row>
    <row r="101" spans="1:36" outlineLevel="1" x14ac:dyDescent="0.25">
      <c r="D101" s="127"/>
      <c r="E101" s="127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</row>
    <row r="102" spans="1:36" outlineLevel="1" x14ac:dyDescent="0.25">
      <c r="C102" s="135" t="s">
        <v>248</v>
      </c>
      <c r="D102" s="127"/>
      <c r="E102" s="127"/>
      <c r="F102" s="136">
        <f t="shared" ref="F102:R102" si="33">SUM(F94:F101)</f>
        <v>11452.89</v>
      </c>
      <c r="G102" s="136">
        <f t="shared" si="33"/>
        <v>11513.255000000001</v>
      </c>
      <c r="H102" s="136">
        <f t="shared" si="33"/>
        <v>11705.414999999999</v>
      </c>
      <c r="I102" s="136">
        <f t="shared" si="33"/>
        <v>11691.014999999999</v>
      </c>
      <c r="J102" s="136">
        <f t="shared" si="33"/>
        <v>12032.385</v>
      </c>
      <c r="K102" s="136">
        <f t="shared" si="33"/>
        <v>11799.900000000001</v>
      </c>
      <c r="L102" s="136">
        <f t="shared" si="33"/>
        <v>12212.490000000002</v>
      </c>
      <c r="M102" s="136">
        <f t="shared" si="33"/>
        <v>12088.745000000001</v>
      </c>
      <c r="N102" s="136">
        <f t="shared" si="33"/>
        <v>12178.7</v>
      </c>
      <c r="O102" s="136">
        <f t="shared" si="33"/>
        <v>11353.355</v>
      </c>
      <c r="P102" s="136">
        <f t="shared" si="33"/>
        <v>11435.689999999999</v>
      </c>
      <c r="Q102" s="136">
        <f t="shared" si="33"/>
        <v>11264.76</v>
      </c>
      <c r="R102" s="136">
        <f t="shared" si="33"/>
        <v>140728.59999999998</v>
      </c>
      <c r="T102" s="137">
        <f>SUM(T94:T95)</f>
        <v>1462.318007662835</v>
      </c>
      <c r="U102" s="137">
        <f t="shared" ref="U102:AF102" si="34">SUM(U94:U95)</f>
        <v>1466.9814814814815</v>
      </c>
      <c r="V102" s="137">
        <f t="shared" si="34"/>
        <v>1494.9444444444443</v>
      </c>
      <c r="W102" s="137">
        <f t="shared" si="34"/>
        <v>1491.1577266922093</v>
      </c>
      <c r="X102" s="137">
        <f t="shared" si="34"/>
        <v>1531.2496807151979</v>
      </c>
      <c r="Y102" s="137">
        <f t="shared" si="34"/>
        <v>1505.4533844189018</v>
      </c>
      <c r="Z102" s="137">
        <f t="shared" si="34"/>
        <v>1554.2515964240104</v>
      </c>
      <c r="AA102" s="137">
        <f t="shared" si="34"/>
        <v>1536.5</v>
      </c>
      <c r="AB102" s="137">
        <f t="shared" si="34"/>
        <v>1555.0000000000002</v>
      </c>
      <c r="AC102" s="137">
        <f t="shared" si="34"/>
        <v>1449.9814814814815</v>
      </c>
      <c r="AD102" s="137">
        <f t="shared" si="34"/>
        <v>1459.3703703703702</v>
      </c>
      <c r="AE102" s="137">
        <f t="shared" si="34"/>
        <v>1438.6666666666667</v>
      </c>
      <c r="AF102" s="137">
        <f t="shared" si="34"/>
        <v>1495.4895700298</v>
      </c>
      <c r="AJ102" s="137">
        <f t="shared" ref="AJ102" si="35">SUM(AJ94:AJ95)</f>
        <v>1495.4895700298</v>
      </c>
    </row>
    <row r="103" spans="1:36" outlineLevel="1" x14ac:dyDescent="0.25">
      <c r="C103" s="135"/>
      <c r="D103" s="127"/>
      <c r="E103" s="127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</row>
    <row r="104" spans="1:36" outlineLevel="1" x14ac:dyDescent="0.25">
      <c r="D104" s="127"/>
      <c r="E104" s="127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32"/>
    </row>
    <row r="105" spans="1:36" s="7" customFormat="1" x14ac:dyDescent="0.25">
      <c r="B105" s="7" t="s">
        <v>249</v>
      </c>
      <c r="D105" s="127"/>
      <c r="E105" s="127"/>
      <c r="F105" s="144">
        <f t="shared" ref="F105:Q105" si="36">+F80+F91+F102</f>
        <v>92527.285000000003</v>
      </c>
      <c r="G105" s="144">
        <f t="shared" si="36"/>
        <v>91463.465000000011</v>
      </c>
      <c r="H105" s="144">
        <f t="shared" si="36"/>
        <v>94110.630000000019</v>
      </c>
      <c r="I105" s="144">
        <f t="shared" si="36"/>
        <v>93768.834999999992</v>
      </c>
      <c r="J105" s="144">
        <f t="shared" si="36"/>
        <v>96022.484999999971</v>
      </c>
      <c r="K105" s="144">
        <f t="shared" si="36"/>
        <v>94546.260000000009</v>
      </c>
      <c r="L105" s="144">
        <f t="shared" si="36"/>
        <v>96673.915000000023</v>
      </c>
      <c r="M105" s="144">
        <f t="shared" si="36"/>
        <v>94991.304999999993</v>
      </c>
      <c r="N105" s="144">
        <f t="shared" si="36"/>
        <v>96428.205000000002</v>
      </c>
      <c r="O105" s="144">
        <f t="shared" si="36"/>
        <v>89651.88499999998</v>
      </c>
      <c r="P105" s="144">
        <f t="shared" si="36"/>
        <v>91143.214999999982</v>
      </c>
      <c r="Q105" s="144">
        <f t="shared" si="36"/>
        <v>89639.284999999989</v>
      </c>
      <c r="R105" s="129">
        <f t="shared" ref="R105" si="37">SUM(F105:Q105)</f>
        <v>1120966.7699999998</v>
      </c>
      <c r="S105" s="109"/>
      <c r="T105" s="145">
        <f t="shared" ref="T105:AF105" si="38">+T80+T91+T102</f>
        <v>3299.8360756590387</v>
      </c>
      <c r="U105" s="145">
        <f t="shared" si="38"/>
        <v>3319.3529873183825</v>
      </c>
      <c r="V105" s="145">
        <f t="shared" si="38"/>
        <v>3379.5279585244898</v>
      </c>
      <c r="W105" s="145">
        <f t="shared" si="38"/>
        <v>3395.160845680427</v>
      </c>
      <c r="X105" s="145">
        <f t="shared" si="38"/>
        <v>3468.1236767117221</v>
      </c>
      <c r="Y105" s="145">
        <f t="shared" si="38"/>
        <v>3417.4554243899856</v>
      </c>
      <c r="Z105" s="145">
        <f t="shared" si="38"/>
        <v>3495.123571638208</v>
      </c>
      <c r="AA105" s="145">
        <f t="shared" si="38"/>
        <v>3446.0024346864793</v>
      </c>
      <c r="AB105" s="145">
        <f t="shared" si="38"/>
        <v>3485.5039644759245</v>
      </c>
      <c r="AC105" s="145">
        <f t="shared" si="38"/>
        <v>3266.117928968175</v>
      </c>
      <c r="AD105" s="145">
        <f t="shared" si="38"/>
        <v>3293.7992077363851</v>
      </c>
      <c r="AE105" s="145">
        <f t="shared" si="38"/>
        <v>3244.1789863859913</v>
      </c>
      <c r="AF105" s="181">
        <f t="shared" si="38"/>
        <v>3375.848588514601</v>
      </c>
      <c r="AJ105" s="146"/>
    </row>
    <row r="106" spans="1:36" s="7" customFormat="1" outlineLevel="1" x14ac:dyDescent="0.25">
      <c r="D106" s="127"/>
      <c r="E106" s="127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09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81"/>
      <c r="AJ106" s="146"/>
    </row>
    <row r="107" spans="1:36" s="7" customFormat="1" outlineLevel="1" x14ac:dyDescent="0.25">
      <c r="D107" s="127"/>
      <c r="E107" s="127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09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81"/>
      <c r="AJ107" s="146"/>
    </row>
    <row r="108" spans="1:36" outlineLevel="1" x14ac:dyDescent="0.25">
      <c r="B108" s="121" t="s">
        <v>250</v>
      </c>
      <c r="C108" s="122"/>
      <c r="D108" s="127"/>
      <c r="E108" s="127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  <c r="AE108" s="105"/>
      <c r="AF108" s="132"/>
    </row>
    <row r="109" spans="1:36" outlineLevel="1" x14ac:dyDescent="0.25">
      <c r="B109" s="121"/>
      <c r="C109" s="122"/>
      <c r="D109" s="127"/>
      <c r="E109" s="127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  <c r="AE109" s="105"/>
      <c r="AF109" s="132"/>
    </row>
    <row r="110" spans="1:36" outlineLevel="1" x14ac:dyDescent="0.25">
      <c r="A110" s="103" t="s">
        <v>26</v>
      </c>
      <c r="B110" s="126" t="s">
        <v>252</v>
      </c>
      <c r="C110" s="122"/>
      <c r="D110" s="127"/>
      <c r="E110" s="127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  <c r="AE110" s="105"/>
      <c r="AF110" s="132"/>
    </row>
    <row r="111" spans="1:36" outlineLevel="2" x14ac:dyDescent="0.25">
      <c r="A111" s="103" t="str">
        <f t="shared" ref="A111:A174" si="39">+$A$4&amp;$A$110&amp;B111</f>
        <v>BUCKLEYCommercial20CW1</v>
      </c>
      <c r="B111" s="103" t="s">
        <v>253</v>
      </c>
      <c r="C111" s="103" t="s">
        <v>254</v>
      </c>
      <c r="D111" s="127">
        <v>0</v>
      </c>
      <c r="E111" s="127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29">
        <f t="shared" ref="R111:R174" si="40">SUM(F111:Q111)</f>
        <v>0</v>
      </c>
      <c r="T111" s="105">
        <f t="shared" ref="T111:AE132" si="41">+IFERROR(F111/$E111,0)</f>
        <v>0</v>
      </c>
      <c r="U111" s="105">
        <f t="shared" si="41"/>
        <v>0</v>
      </c>
      <c r="V111" s="105">
        <f t="shared" si="41"/>
        <v>0</v>
      </c>
      <c r="W111" s="105">
        <f t="shared" si="41"/>
        <v>0</v>
      </c>
      <c r="X111" s="105">
        <f t="shared" si="41"/>
        <v>0</v>
      </c>
      <c r="Y111" s="105">
        <f t="shared" si="41"/>
        <v>0</v>
      </c>
      <c r="Z111" s="105">
        <f t="shared" si="41"/>
        <v>0</v>
      </c>
      <c r="AA111" s="105">
        <f t="shared" si="41"/>
        <v>0</v>
      </c>
      <c r="AB111" s="105">
        <f t="shared" si="41"/>
        <v>0</v>
      </c>
      <c r="AC111" s="105">
        <f t="shared" si="41"/>
        <v>0</v>
      </c>
      <c r="AD111" s="105">
        <f t="shared" si="41"/>
        <v>0</v>
      </c>
      <c r="AE111" s="105">
        <f t="shared" si="41"/>
        <v>0</v>
      </c>
      <c r="AF111" s="132">
        <f t="shared" ref="AF111:AF174" si="42">+SUM(T111:AE111)/$AD$2</f>
        <v>0</v>
      </c>
      <c r="AI111" s="103">
        <v>1</v>
      </c>
      <c r="AJ111" s="105">
        <f t="shared" ref="AJ111:AJ151" si="43">+AI111*AF111</f>
        <v>0</v>
      </c>
    </row>
    <row r="112" spans="1:36" outlineLevel="2" x14ac:dyDescent="0.25">
      <c r="A112" s="103" t="str">
        <f t="shared" si="39"/>
        <v>BUCKLEYCommercial32C2W2</v>
      </c>
      <c r="B112" s="103" t="s">
        <v>255</v>
      </c>
      <c r="C112" s="103" t="s">
        <v>256</v>
      </c>
      <c r="D112" s="127">
        <v>0</v>
      </c>
      <c r="E112" s="127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29">
        <f t="shared" si="40"/>
        <v>0</v>
      </c>
      <c r="T112" s="105">
        <f t="shared" si="41"/>
        <v>0</v>
      </c>
      <c r="U112" s="105">
        <f t="shared" si="41"/>
        <v>0</v>
      </c>
      <c r="V112" s="105">
        <f t="shared" si="41"/>
        <v>0</v>
      </c>
      <c r="W112" s="105">
        <f t="shared" si="41"/>
        <v>0</v>
      </c>
      <c r="X112" s="105">
        <f t="shared" si="41"/>
        <v>0</v>
      </c>
      <c r="Y112" s="105">
        <f t="shared" si="41"/>
        <v>0</v>
      </c>
      <c r="Z112" s="105">
        <f t="shared" si="41"/>
        <v>0</v>
      </c>
      <c r="AA112" s="105">
        <f t="shared" si="41"/>
        <v>0</v>
      </c>
      <c r="AB112" s="105">
        <f t="shared" si="41"/>
        <v>0</v>
      </c>
      <c r="AC112" s="105">
        <f t="shared" si="41"/>
        <v>0</v>
      </c>
      <c r="AD112" s="105">
        <f t="shared" si="41"/>
        <v>0</v>
      </c>
      <c r="AE112" s="105">
        <f t="shared" si="41"/>
        <v>0</v>
      </c>
      <c r="AF112" s="132">
        <f t="shared" si="42"/>
        <v>0</v>
      </c>
      <c r="AI112" s="103">
        <v>1</v>
      </c>
      <c r="AJ112" s="105">
        <f t="shared" si="43"/>
        <v>0</v>
      </c>
    </row>
    <row r="113" spans="1:36" outlineLevel="2" x14ac:dyDescent="0.25">
      <c r="A113" s="103" t="str">
        <f t="shared" si="39"/>
        <v>BUCKLEYCommercial32CE1</v>
      </c>
      <c r="B113" s="103" t="s">
        <v>257</v>
      </c>
      <c r="C113" s="103" t="s">
        <v>258</v>
      </c>
      <c r="D113" s="127">
        <v>0</v>
      </c>
      <c r="E113" s="127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f t="shared" si="40"/>
        <v>0</v>
      </c>
      <c r="T113" s="105">
        <f t="shared" si="41"/>
        <v>0</v>
      </c>
      <c r="U113" s="105">
        <f t="shared" si="41"/>
        <v>0</v>
      </c>
      <c r="V113" s="105">
        <f t="shared" si="41"/>
        <v>0</v>
      </c>
      <c r="W113" s="105">
        <f t="shared" si="41"/>
        <v>0</v>
      </c>
      <c r="X113" s="105">
        <f t="shared" si="41"/>
        <v>0</v>
      </c>
      <c r="Y113" s="105">
        <f t="shared" si="41"/>
        <v>0</v>
      </c>
      <c r="Z113" s="105">
        <f t="shared" si="41"/>
        <v>0</v>
      </c>
      <c r="AA113" s="105">
        <f t="shared" si="41"/>
        <v>0</v>
      </c>
      <c r="AB113" s="105">
        <f t="shared" si="41"/>
        <v>0</v>
      </c>
      <c r="AC113" s="105">
        <f t="shared" si="41"/>
        <v>0</v>
      </c>
      <c r="AD113" s="105">
        <f t="shared" si="41"/>
        <v>0</v>
      </c>
      <c r="AE113" s="105">
        <f t="shared" si="41"/>
        <v>0</v>
      </c>
      <c r="AF113" s="132">
        <f t="shared" si="42"/>
        <v>0</v>
      </c>
      <c r="AI113" s="103">
        <v>1</v>
      </c>
      <c r="AJ113" s="105">
        <f t="shared" si="43"/>
        <v>0</v>
      </c>
    </row>
    <row r="114" spans="1:36" outlineLevel="2" x14ac:dyDescent="0.25">
      <c r="A114" s="103" t="str">
        <f t="shared" si="39"/>
        <v>BUCKLEYCommercial32CW1</v>
      </c>
      <c r="B114" s="103" t="s">
        <v>259</v>
      </c>
      <c r="C114" s="103" t="s">
        <v>108</v>
      </c>
      <c r="D114" s="127">
        <v>0</v>
      </c>
      <c r="E114" s="127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f t="shared" si="40"/>
        <v>0</v>
      </c>
      <c r="T114" s="105">
        <f t="shared" si="41"/>
        <v>0</v>
      </c>
      <c r="U114" s="105">
        <f t="shared" si="41"/>
        <v>0</v>
      </c>
      <c r="V114" s="105">
        <f t="shared" si="41"/>
        <v>0</v>
      </c>
      <c r="W114" s="105">
        <f t="shared" si="41"/>
        <v>0</v>
      </c>
      <c r="X114" s="105">
        <f t="shared" si="41"/>
        <v>0</v>
      </c>
      <c r="Y114" s="105">
        <f t="shared" si="41"/>
        <v>0</v>
      </c>
      <c r="Z114" s="105">
        <f t="shared" si="41"/>
        <v>0</v>
      </c>
      <c r="AA114" s="105">
        <f t="shared" si="41"/>
        <v>0</v>
      </c>
      <c r="AB114" s="105">
        <f t="shared" si="41"/>
        <v>0</v>
      </c>
      <c r="AC114" s="105">
        <f t="shared" si="41"/>
        <v>0</v>
      </c>
      <c r="AD114" s="105">
        <f t="shared" si="41"/>
        <v>0</v>
      </c>
      <c r="AE114" s="105">
        <f t="shared" si="41"/>
        <v>0</v>
      </c>
      <c r="AF114" s="132">
        <f t="shared" si="42"/>
        <v>0</v>
      </c>
      <c r="AI114" s="103">
        <v>1</v>
      </c>
      <c r="AJ114" s="105">
        <f t="shared" si="43"/>
        <v>0</v>
      </c>
    </row>
    <row r="115" spans="1:36" outlineLevel="2" x14ac:dyDescent="0.25">
      <c r="A115" s="103" t="str">
        <f t="shared" si="39"/>
        <v>BUCKLEYCommercial32CW2</v>
      </c>
      <c r="B115" s="103" t="s">
        <v>261</v>
      </c>
      <c r="C115" s="103" t="s">
        <v>260</v>
      </c>
      <c r="D115" s="127">
        <v>0</v>
      </c>
      <c r="E115" s="127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f t="shared" si="40"/>
        <v>0</v>
      </c>
      <c r="T115" s="105">
        <f t="shared" si="41"/>
        <v>0</v>
      </c>
      <c r="U115" s="105">
        <f t="shared" si="41"/>
        <v>0</v>
      </c>
      <c r="V115" s="105">
        <f t="shared" si="41"/>
        <v>0</v>
      </c>
      <c r="W115" s="105">
        <f t="shared" si="41"/>
        <v>0</v>
      </c>
      <c r="X115" s="105">
        <f t="shared" si="41"/>
        <v>0</v>
      </c>
      <c r="Y115" s="105">
        <f t="shared" si="41"/>
        <v>0</v>
      </c>
      <c r="Z115" s="105">
        <f t="shared" si="41"/>
        <v>0</v>
      </c>
      <c r="AA115" s="105">
        <f t="shared" si="41"/>
        <v>0</v>
      </c>
      <c r="AB115" s="105">
        <f t="shared" si="41"/>
        <v>0</v>
      </c>
      <c r="AC115" s="105">
        <f t="shared" si="41"/>
        <v>0</v>
      </c>
      <c r="AD115" s="105">
        <f t="shared" si="41"/>
        <v>0</v>
      </c>
      <c r="AE115" s="105">
        <f t="shared" si="41"/>
        <v>0</v>
      </c>
      <c r="AF115" s="132">
        <f t="shared" si="42"/>
        <v>0</v>
      </c>
      <c r="AI115" s="103">
        <v>1</v>
      </c>
      <c r="AJ115" s="105">
        <f t="shared" si="43"/>
        <v>0</v>
      </c>
    </row>
    <row r="116" spans="1:36" outlineLevel="2" x14ac:dyDescent="0.25">
      <c r="A116" s="103" t="str">
        <f t="shared" si="39"/>
        <v>BUCKLEYCommercial32CW3</v>
      </c>
      <c r="B116" s="103" t="s">
        <v>262</v>
      </c>
      <c r="C116" s="103" t="s">
        <v>263</v>
      </c>
      <c r="D116" s="127">
        <v>0</v>
      </c>
      <c r="E116" s="127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f t="shared" si="40"/>
        <v>0</v>
      </c>
      <c r="T116" s="105">
        <f t="shared" si="41"/>
        <v>0</v>
      </c>
      <c r="U116" s="105">
        <f t="shared" si="41"/>
        <v>0</v>
      </c>
      <c r="V116" s="105">
        <f t="shared" si="41"/>
        <v>0</v>
      </c>
      <c r="W116" s="105">
        <f t="shared" si="41"/>
        <v>0</v>
      </c>
      <c r="X116" s="105">
        <f t="shared" si="41"/>
        <v>0</v>
      </c>
      <c r="Y116" s="105">
        <f t="shared" si="41"/>
        <v>0</v>
      </c>
      <c r="Z116" s="105">
        <f t="shared" si="41"/>
        <v>0</v>
      </c>
      <c r="AA116" s="105">
        <f t="shared" si="41"/>
        <v>0</v>
      </c>
      <c r="AB116" s="105">
        <f t="shared" si="41"/>
        <v>0</v>
      </c>
      <c r="AC116" s="105">
        <f t="shared" si="41"/>
        <v>0</v>
      </c>
      <c r="AD116" s="105">
        <f t="shared" si="41"/>
        <v>0</v>
      </c>
      <c r="AE116" s="105">
        <f t="shared" si="41"/>
        <v>0</v>
      </c>
      <c r="AF116" s="132">
        <f t="shared" si="42"/>
        <v>0</v>
      </c>
      <c r="AI116" s="103">
        <v>1</v>
      </c>
      <c r="AJ116" s="105">
        <f t="shared" si="43"/>
        <v>0</v>
      </c>
    </row>
    <row r="117" spans="1:36" outlineLevel="2" x14ac:dyDescent="0.25">
      <c r="A117" s="103" t="str">
        <f t="shared" si="39"/>
        <v>BUCKLEYCommercial32CW4</v>
      </c>
      <c r="B117" s="103" t="s">
        <v>264</v>
      </c>
      <c r="C117" s="103" t="s">
        <v>265</v>
      </c>
      <c r="D117" s="127">
        <v>0</v>
      </c>
      <c r="E117" s="127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f t="shared" si="40"/>
        <v>0</v>
      </c>
      <c r="T117" s="105">
        <f t="shared" si="41"/>
        <v>0</v>
      </c>
      <c r="U117" s="105">
        <f t="shared" si="41"/>
        <v>0</v>
      </c>
      <c r="V117" s="105">
        <f t="shared" si="41"/>
        <v>0</v>
      </c>
      <c r="W117" s="105">
        <f t="shared" si="41"/>
        <v>0</v>
      </c>
      <c r="X117" s="105">
        <f t="shared" si="41"/>
        <v>0</v>
      </c>
      <c r="Y117" s="105">
        <f t="shared" si="41"/>
        <v>0</v>
      </c>
      <c r="Z117" s="105">
        <f t="shared" si="41"/>
        <v>0</v>
      </c>
      <c r="AA117" s="105">
        <f t="shared" si="41"/>
        <v>0</v>
      </c>
      <c r="AB117" s="105">
        <f t="shared" si="41"/>
        <v>0</v>
      </c>
      <c r="AC117" s="105">
        <f t="shared" si="41"/>
        <v>0</v>
      </c>
      <c r="AD117" s="105">
        <f t="shared" si="41"/>
        <v>0</v>
      </c>
      <c r="AE117" s="105">
        <f t="shared" si="41"/>
        <v>0</v>
      </c>
      <c r="AF117" s="132">
        <f t="shared" si="42"/>
        <v>0</v>
      </c>
      <c r="AI117" s="103">
        <v>1</v>
      </c>
      <c r="AJ117" s="105">
        <f t="shared" si="43"/>
        <v>0</v>
      </c>
    </row>
    <row r="118" spans="1:36" outlineLevel="2" x14ac:dyDescent="0.25">
      <c r="A118" s="103" t="str">
        <f t="shared" si="39"/>
        <v>BUCKLEYCommercial35CW1</v>
      </c>
      <c r="B118" s="103" t="s">
        <v>266</v>
      </c>
      <c r="C118" s="103" t="s">
        <v>267</v>
      </c>
      <c r="D118" s="127">
        <v>0</v>
      </c>
      <c r="E118" s="127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f t="shared" si="40"/>
        <v>0</v>
      </c>
      <c r="T118" s="105">
        <f t="shared" si="41"/>
        <v>0</v>
      </c>
      <c r="U118" s="105">
        <f t="shared" si="41"/>
        <v>0</v>
      </c>
      <c r="V118" s="105">
        <f t="shared" si="41"/>
        <v>0</v>
      </c>
      <c r="W118" s="105">
        <f t="shared" si="41"/>
        <v>0</v>
      </c>
      <c r="X118" s="105">
        <f t="shared" si="41"/>
        <v>0</v>
      </c>
      <c r="Y118" s="105">
        <f t="shared" si="41"/>
        <v>0</v>
      </c>
      <c r="Z118" s="105">
        <f t="shared" si="41"/>
        <v>0</v>
      </c>
      <c r="AA118" s="105">
        <f t="shared" si="41"/>
        <v>0</v>
      </c>
      <c r="AB118" s="105">
        <f t="shared" si="41"/>
        <v>0</v>
      </c>
      <c r="AC118" s="105">
        <f t="shared" si="41"/>
        <v>0</v>
      </c>
      <c r="AD118" s="105">
        <f t="shared" si="41"/>
        <v>0</v>
      </c>
      <c r="AE118" s="105">
        <f t="shared" si="41"/>
        <v>0</v>
      </c>
      <c r="AF118" s="132">
        <f t="shared" si="42"/>
        <v>0</v>
      </c>
      <c r="AI118" s="103">
        <v>1</v>
      </c>
      <c r="AJ118" s="105">
        <f t="shared" si="43"/>
        <v>0</v>
      </c>
    </row>
    <row r="119" spans="1:36" outlineLevel="2" x14ac:dyDescent="0.25">
      <c r="A119" s="103" t="str">
        <f t="shared" si="39"/>
        <v>BUCKLEYCommercial65CW1</v>
      </c>
      <c r="B119" s="103" t="s">
        <v>268</v>
      </c>
      <c r="C119" s="103" t="s">
        <v>269</v>
      </c>
      <c r="D119" s="127">
        <v>0</v>
      </c>
      <c r="E119" s="127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f t="shared" si="40"/>
        <v>0</v>
      </c>
      <c r="T119" s="105">
        <f t="shared" si="41"/>
        <v>0</v>
      </c>
      <c r="U119" s="105">
        <f t="shared" si="41"/>
        <v>0</v>
      </c>
      <c r="V119" s="105">
        <f t="shared" si="41"/>
        <v>0</v>
      </c>
      <c r="W119" s="105">
        <f t="shared" si="41"/>
        <v>0</v>
      </c>
      <c r="X119" s="105">
        <f t="shared" si="41"/>
        <v>0</v>
      </c>
      <c r="Y119" s="105">
        <f t="shared" si="41"/>
        <v>0</v>
      </c>
      <c r="Z119" s="105">
        <f t="shared" si="41"/>
        <v>0</v>
      </c>
      <c r="AA119" s="105">
        <f t="shared" si="41"/>
        <v>0</v>
      </c>
      <c r="AB119" s="105">
        <f t="shared" si="41"/>
        <v>0</v>
      </c>
      <c r="AC119" s="105">
        <f t="shared" si="41"/>
        <v>0</v>
      </c>
      <c r="AD119" s="105">
        <f t="shared" si="41"/>
        <v>0</v>
      </c>
      <c r="AE119" s="105">
        <f t="shared" si="41"/>
        <v>0</v>
      </c>
      <c r="AF119" s="132">
        <f t="shared" si="42"/>
        <v>0</v>
      </c>
      <c r="AI119" s="103">
        <v>1</v>
      </c>
      <c r="AJ119" s="105">
        <f t="shared" si="43"/>
        <v>0</v>
      </c>
    </row>
    <row r="120" spans="1:36" outlineLevel="2" x14ac:dyDescent="0.25">
      <c r="A120" s="103" t="str">
        <f t="shared" si="39"/>
        <v>BUCKLEYCommercial95CW1</v>
      </c>
      <c r="B120" s="103" t="s">
        <v>270</v>
      </c>
      <c r="C120" s="103" t="s">
        <v>271</v>
      </c>
      <c r="D120" s="127">
        <v>0</v>
      </c>
      <c r="E120" s="127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f t="shared" si="40"/>
        <v>0</v>
      </c>
      <c r="T120" s="105">
        <f t="shared" si="41"/>
        <v>0</v>
      </c>
      <c r="U120" s="105">
        <f t="shared" si="41"/>
        <v>0</v>
      </c>
      <c r="V120" s="105">
        <f t="shared" si="41"/>
        <v>0</v>
      </c>
      <c r="W120" s="105">
        <f t="shared" si="41"/>
        <v>0</v>
      </c>
      <c r="X120" s="105">
        <f t="shared" si="41"/>
        <v>0</v>
      </c>
      <c r="Y120" s="105">
        <f t="shared" si="41"/>
        <v>0</v>
      </c>
      <c r="Z120" s="105">
        <f t="shared" si="41"/>
        <v>0</v>
      </c>
      <c r="AA120" s="105">
        <f t="shared" si="41"/>
        <v>0</v>
      </c>
      <c r="AB120" s="105">
        <f t="shared" si="41"/>
        <v>0</v>
      </c>
      <c r="AC120" s="105">
        <f t="shared" si="41"/>
        <v>0</v>
      </c>
      <c r="AD120" s="105">
        <f t="shared" si="41"/>
        <v>0</v>
      </c>
      <c r="AE120" s="105">
        <f t="shared" si="41"/>
        <v>0</v>
      </c>
      <c r="AF120" s="132">
        <f t="shared" si="42"/>
        <v>0</v>
      </c>
      <c r="AI120" s="103">
        <v>1</v>
      </c>
      <c r="AJ120" s="105">
        <f t="shared" si="43"/>
        <v>0</v>
      </c>
    </row>
    <row r="121" spans="1:36" outlineLevel="2" x14ac:dyDescent="0.25">
      <c r="A121" s="103" t="str">
        <f t="shared" si="39"/>
        <v>BUCKLEYCommercialF1.5YD1W</v>
      </c>
      <c r="B121" s="103" t="s">
        <v>288</v>
      </c>
      <c r="C121" s="103" t="s">
        <v>289</v>
      </c>
      <c r="D121" s="127">
        <v>166.66</v>
      </c>
      <c r="E121" s="127">
        <v>185.41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f t="shared" si="40"/>
        <v>0</v>
      </c>
      <c r="T121" s="105">
        <f t="shared" si="41"/>
        <v>0</v>
      </c>
      <c r="U121" s="105">
        <f t="shared" si="41"/>
        <v>0</v>
      </c>
      <c r="V121" s="105">
        <f t="shared" si="41"/>
        <v>0</v>
      </c>
      <c r="W121" s="105">
        <f t="shared" si="41"/>
        <v>0</v>
      </c>
      <c r="X121" s="105">
        <f t="shared" si="41"/>
        <v>0</v>
      </c>
      <c r="Y121" s="105">
        <f t="shared" si="41"/>
        <v>0</v>
      </c>
      <c r="Z121" s="105">
        <f t="shared" si="41"/>
        <v>0</v>
      </c>
      <c r="AA121" s="105">
        <f t="shared" si="41"/>
        <v>0</v>
      </c>
      <c r="AB121" s="105">
        <f t="shared" si="41"/>
        <v>0</v>
      </c>
      <c r="AC121" s="105">
        <f t="shared" si="41"/>
        <v>0</v>
      </c>
      <c r="AD121" s="105">
        <f t="shared" si="41"/>
        <v>0</v>
      </c>
      <c r="AE121" s="105">
        <f t="shared" si="41"/>
        <v>0</v>
      </c>
      <c r="AF121" s="132">
        <f t="shared" si="42"/>
        <v>0</v>
      </c>
      <c r="AI121" s="103">
        <v>1</v>
      </c>
      <c r="AJ121" s="105">
        <f t="shared" si="43"/>
        <v>0</v>
      </c>
    </row>
    <row r="122" spans="1:36" outlineLevel="2" x14ac:dyDescent="0.25">
      <c r="A122" s="103" t="str">
        <f t="shared" si="39"/>
        <v>BUCKLEYCommercialF1YD1W</v>
      </c>
      <c r="B122" s="103" t="s">
        <v>272</v>
      </c>
      <c r="C122" s="103" t="s">
        <v>273</v>
      </c>
      <c r="D122" s="127">
        <v>123.41</v>
      </c>
      <c r="E122" s="127">
        <v>140.36000000000001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f t="shared" si="40"/>
        <v>0</v>
      </c>
      <c r="T122" s="105">
        <f t="shared" si="41"/>
        <v>0</v>
      </c>
      <c r="U122" s="105">
        <f t="shared" si="41"/>
        <v>0</v>
      </c>
      <c r="V122" s="105">
        <f t="shared" si="41"/>
        <v>0</v>
      </c>
      <c r="W122" s="105">
        <f t="shared" si="41"/>
        <v>0</v>
      </c>
      <c r="X122" s="105">
        <f t="shared" si="41"/>
        <v>0</v>
      </c>
      <c r="Y122" s="105">
        <f t="shared" si="41"/>
        <v>0</v>
      </c>
      <c r="Z122" s="105">
        <f t="shared" si="41"/>
        <v>0</v>
      </c>
      <c r="AA122" s="105">
        <f t="shared" si="41"/>
        <v>0</v>
      </c>
      <c r="AB122" s="105">
        <f t="shared" si="41"/>
        <v>0</v>
      </c>
      <c r="AC122" s="105">
        <f t="shared" si="41"/>
        <v>0</v>
      </c>
      <c r="AD122" s="105">
        <f t="shared" si="41"/>
        <v>0</v>
      </c>
      <c r="AE122" s="105">
        <f t="shared" si="41"/>
        <v>0</v>
      </c>
      <c r="AF122" s="132">
        <f t="shared" si="42"/>
        <v>0</v>
      </c>
      <c r="AI122" s="103">
        <v>1</v>
      </c>
      <c r="AJ122" s="105">
        <f t="shared" si="43"/>
        <v>0</v>
      </c>
    </row>
    <row r="123" spans="1:36" outlineLevel="2" x14ac:dyDescent="0.25">
      <c r="A123" s="103" t="str">
        <f t="shared" si="39"/>
        <v>BUCKLEYCommercialF1YD2W</v>
      </c>
      <c r="B123" s="103" t="s">
        <v>276</v>
      </c>
      <c r="C123" s="103" t="s">
        <v>277</v>
      </c>
      <c r="D123" s="127">
        <v>241.24</v>
      </c>
      <c r="E123" s="127">
        <v>274.51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f t="shared" si="40"/>
        <v>0</v>
      </c>
      <c r="T123" s="105">
        <f t="shared" si="41"/>
        <v>0</v>
      </c>
      <c r="U123" s="105">
        <f t="shared" si="41"/>
        <v>0</v>
      </c>
      <c r="V123" s="105">
        <f t="shared" si="41"/>
        <v>0</v>
      </c>
      <c r="W123" s="105">
        <f t="shared" si="41"/>
        <v>0</v>
      </c>
      <c r="X123" s="105">
        <f t="shared" si="41"/>
        <v>0</v>
      </c>
      <c r="Y123" s="105">
        <f t="shared" si="41"/>
        <v>0</v>
      </c>
      <c r="Z123" s="105">
        <f t="shared" si="41"/>
        <v>0</v>
      </c>
      <c r="AA123" s="105">
        <f t="shared" si="41"/>
        <v>0</v>
      </c>
      <c r="AB123" s="105">
        <f t="shared" si="41"/>
        <v>0</v>
      </c>
      <c r="AC123" s="105">
        <f t="shared" si="41"/>
        <v>0</v>
      </c>
      <c r="AD123" s="105">
        <f t="shared" si="41"/>
        <v>0</v>
      </c>
      <c r="AE123" s="105">
        <f t="shared" si="41"/>
        <v>0</v>
      </c>
      <c r="AF123" s="132">
        <f t="shared" si="42"/>
        <v>0</v>
      </c>
      <c r="AI123" s="103">
        <v>1</v>
      </c>
      <c r="AJ123" s="105">
        <f t="shared" si="43"/>
        <v>0</v>
      </c>
    </row>
    <row r="124" spans="1:36" outlineLevel="2" x14ac:dyDescent="0.25">
      <c r="A124" s="103" t="str">
        <f t="shared" si="39"/>
        <v>BUCKLEYCommercialF1YDEX</v>
      </c>
      <c r="B124" s="103" t="s">
        <v>368</v>
      </c>
      <c r="C124" s="103" t="s">
        <v>369</v>
      </c>
      <c r="D124" s="127">
        <v>0</v>
      </c>
      <c r="E124" s="127">
        <v>0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f t="shared" si="40"/>
        <v>0</v>
      </c>
      <c r="T124" s="105">
        <f t="shared" si="41"/>
        <v>0</v>
      </c>
      <c r="U124" s="105">
        <f t="shared" si="41"/>
        <v>0</v>
      </c>
      <c r="V124" s="105">
        <f t="shared" si="41"/>
        <v>0</v>
      </c>
      <c r="W124" s="105">
        <f t="shared" si="41"/>
        <v>0</v>
      </c>
      <c r="X124" s="105">
        <f t="shared" si="41"/>
        <v>0</v>
      </c>
      <c r="Y124" s="105">
        <f t="shared" si="41"/>
        <v>0</v>
      </c>
      <c r="Z124" s="105">
        <f t="shared" si="41"/>
        <v>0</v>
      </c>
      <c r="AA124" s="105">
        <f t="shared" si="41"/>
        <v>0</v>
      </c>
      <c r="AB124" s="105">
        <f t="shared" si="41"/>
        <v>0</v>
      </c>
      <c r="AC124" s="105">
        <f t="shared" si="41"/>
        <v>0</v>
      </c>
      <c r="AD124" s="105">
        <f t="shared" si="41"/>
        <v>0</v>
      </c>
      <c r="AE124" s="105">
        <f t="shared" si="41"/>
        <v>0</v>
      </c>
      <c r="AF124" s="132">
        <f t="shared" si="42"/>
        <v>0</v>
      </c>
      <c r="AI124" s="103">
        <v>1</v>
      </c>
      <c r="AJ124" s="105">
        <f t="shared" si="43"/>
        <v>0</v>
      </c>
    </row>
    <row r="125" spans="1:36" outlineLevel="2" x14ac:dyDescent="0.25">
      <c r="A125" s="103" t="str">
        <f t="shared" si="39"/>
        <v>BUCKLEYCommercialF2YD1W</v>
      </c>
      <c r="B125" s="103" t="s">
        <v>298</v>
      </c>
      <c r="C125" s="103" t="s">
        <v>299</v>
      </c>
      <c r="D125" s="127">
        <v>215.83</v>
      </c>
      <c r="E125" s="127">
        <v>245.87</v>
      </c>
      <c r="F125" s="129">
        <v>234.46</v>
      </c>
      <c r="G125" s="129">
        <v>234.46</v>
      </c>
      <c r="H125" s="129">
        <v>245.87</v>
      </c>
      <c r="I125" s="129">
        <v>245.87</v>
      </c>
      <c r="J125" s="129">
        <v>245.87</v>
      </c>
      <c r="K125" s="129">
        <v>245.87</v>
      </c>
      <c r="L125" s="129">
        <v>245.87</v>
      </c>
      <c r="M125" s="129">
        <v>245.87</v>
      </c>
      <c r="N125" s="129">
        <v>245.87</v>
      </c>
      <c r="O125" s="129">
        <v>234.46</v>
      </c>
      <c r="P125" s="129">
        <v>234.46</v>
      </c>
      <c r="Q125" s="129">
        <v>234.46</v>
      </c>
      <c r="R125" s="129">
        <f t="shared" si="40"/>
        <v>2893.39</v>
      </c>
      <c r="T125" s="105">
        <f t="shared" si="41"/>
        <v>0.95359336234595515</v>
      </c>
      <c r="U125" s="105">
        <f t="shared" si="41"/>
        <v>0.95359336234595515</v>
      </c>
      <c r="V125" s="105">
        <f t="shared" si="41"/>
        <v>1</v>
      </c>
      <c r="W125" s="105">
        <f t="shared" si="41"/>
        <v>1</v>
      </c>
      <c r="X125" s="105">
        <f t="shared" si="41"/>
        <v>1</v>
      </c>
      <c r="Y125" s="105">
        <f t="shared" si="41"/>
        <v>1</v>
      </c>
      <c r="Z125" s="105">
        <f t="shared" si="41"/>
        <v>1</v>
      </c>
      <c r="AA125" s="105">
        <f t="shared" si="41"/>
        <v>1</v>
      </c>
      <c r="AB125" s="105">
        <f t="shared" si="41"/>
        <v>1</v>
      </c>
      <c r="AC125" s="105">
        <f t="shared" si="41"/>
        <v>0.95359336234595515</v>
      </c>
      <c r="AD125" s="105">
        <f t="shared" si="41"/>
        <v>0.95359336234595515</v>
      </c>
      <c r="AE125" s="105">
        <f t="shared" si="41"/>
        <v>0.95359336234595515</v>
      </c>
      <c r="AF125" s="132">
        <f t="shared" si="42"/>
        <v>0.98066390097748146</v>
      </c>
      <c r="AI125" s="103">
        <v>1</v>
      </c>
      <c r="AJ125" s="105">
        <f t="shared" si="43"/>
        <v>0.98066390097748146</v>
      </c>
    </row>
    <row r="126" spans="1:36" outlineLevel="2" x14ac:dyDescent="0.25">
      <c r="A126" s="103" t="str">
        <f t="shared" si="39"/>
        <v>BUCKLEYCommercialF2YD2W</v>
      </c>
      <c r="B126" s="103" t="s">
        <v>302</v>
      </c>
      <c r="C126" s="103" t="s">
        <v>303</v>
      </c>
      <c r="D126" s="127">
        <v>436.55</v>
      </c>
      <c r="E126" s="127">
        <v>497.18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1118.6600000000001</v>
      </c>
      <c r="L126" s="129">
        <v>497.18</v>
      </c>
      <c r="M126" s="129">
        <v>497.18</v>
      </c>
      <c r="N126" s="129">
        <v>497.18</v>
      </c>
      <c r="O126" s="129">
        <v>0</v>
      </c>
      <c r="P126" s="129">
        <v>0</v>
      </c>
      <c r="Q126" s="129">
        <v>0</v>
      </c>
      <c r="R126" s="129">
        <f t="shared" si="40"/>
        <v>2610.1999999999998</v>
      </c>
      <c r="T126" s="105">
        <f t="shared" si="41"/>
        <v>0</v>
      </c>
      <c r="U126" s="105">
        <f t="shared" si="41"/>
        <v>0</v>
      </c>
      <c r="V126" s="105">
        <f t="shared" si="41"/>
        <v>0</v>
      </c>
      <c r="W126" s="105">
        <f t="shared" si="41"/>
        <v>0</v>
      </c>
      <c r="X126" s="105">
        <f t="shared" si="41"/>
        <v>0</v>
      </c>
      <c r="Y126" s="105">
        <f t="shared" si="41"/>
        <v>2.2500100567199004</v>
      </c>
      <c r="Z126" s="105">
        <f t="shared" si="41"/>
        <v>1</v>
      </c>
      <c r="AA126" s="105">
        <f t="shared" si="41"/>
        <v>1</v>
      </c>
      <c r="AB126" s="105">
        <f t="shared" si="41"/>
        <v>1</v>
      </c>
      <c r="AC126" s="105">
        <f t="shared" si="41"/>
        <v>0</v>
      </c>
      <c r="AD126" s="105">
        <f t="shared" si="41"/>
        <v>0</v>
      </c>
      <c r="AE126" s="105">
        <f t="shared" si="41"/>
        <v>0</v>
      </c>
      <c r="AF126" s="132">
        <f t="shared" si="42"/>
        <v>0.43750083805999168</v>
      </c>
      <c r="AI126" s="103">
        <v>1</v>
      </c>
      <c r="AJ126" s="105">
        <f t="shared" si="43"/>
        <v>0.43750083805999168</v>
      </c>
    </row>
    <row r="127" spans="1:36" outlineLevel="2" x14ac:dyDescent="0.25">
      <c r="A127" s="103" t="str">
        <f t="shared" si="39"/>
        <v>BUCKLEYCommercialF2YD3W</v>
      </c>
      <c r="B127" s="103" t="s">
        <v>306</v>
      </c>
      <c r="C127" s="103" t="s">
        <v>307</v>
      </c>
      <c r="D127" s="127">
        <v>654.87</v>
      </c>
      <c r="E127" s="127">
        <v>745.82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f t="shared" si="40"/>
        <v>0</v>
      </c>
      <c r="T127" s="105">
        <f t="shared" si="41"/>
        <v>0</v>
      </c>
      <c r="U127" s="105">
        <f t="shared" si="41"/>
        <v>0</v>
      </c>
      <c r="V127" s="105">
        <f t="shared" si="41"/>
        <v>0</v>
      </c>
      <c r="W127" s="105">
        <f t="shared" si="41"/>
        <v>0</v>
      </c>
      <c r="X127" s="105">
        <f t="shared" si="41"/>
        <v>0</v>
      </c>
      <c r="Y127" s="105">
        <f t="shared" si="41"/>
        <v>0</v>
      </c>
      <c r="Z127" s="105">
        <f t="shared" si="41"/>
        <v>0</v>
      </c>
      <c r="AA127" s="105">
        <f t="shared" si="41"/>
        <v>0</v>
      </c>
      <c r="AB127" s="105">
        <f t="shared" si="41"/>
        <v>0</v>
      </c>
      <c r="AC127" s="105">
        <f t="shared" si="41"/>
        <v>0</v>
      </c>
      <c r="AD127" s="105">
        <f t="shared" si="41"/>
        <v>0</v>
      </c>
      <c r="AE127" s="105">
        <f t="shared" si="41"/>
        <v>0</v>
      </c>
      <c r="AF127" s="132">
        <f t="shared" si="42"/>
        <v>0</v>
      </c>
      <c r="AI127" s="103">
        <v>1</v>
      </c>
      <c r="AJ127" s="105">
        <f t="shared" si="43"/>
        <v>0</v>
      </c>
    </row>
    <row r="128" spans="1:36" outlineLevel="2" x14ac:dyDescent="0.25">
      <c r="A128" s="103" t="str">
        <f t="shared" si="39"/>
        <v>BUCKLEYCommercialF2YDEX</v>
      </c>
      <c r="B128" s="103" t="s">
        <v>374</v>
      </c>
      <c r="C128" s="103" t="s">
        <v>375</v>
      </c>
      <c r="D128" s="127">
        <v>55.82</v>
      </c>
      <c r="E128" s="127">
        <v>63.43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f t="shared" si="40"/>
        <v>0</v>
      </c>
      <c r="T128" s="105">
        <f t="shared" si="41"/>
        <v>0</v>
      </c>
      <c r="U128" s="105">
        <f t="shared" si="41"/>
        <v>0</v>
      </c>
      <c r="V128" s="105">
        <f t="shared" si="41"/>
        <v>0</v>
      </c>
      <c r="W128" s="105">
        <f t="shared" si="41"/>
        <v>0</v>
      </c>
      <c r="X128" s="105">
        <f t="shared" si="41"/>
        <v>0</v>
      </c>
      <c r="Y128" s="105">
        <f t="shared" si="41"/>
        <v>0</v>
      </c>
      <c r="Z128" s="105">
        <f t="shared" si="41"/>
        <v>0</v>
      </c>
      <c r="AA128" s="105">
        <f t="shared" si="41"/>
        <v>0</v>
      </c>
      <c r="AB128" s="105">
        <f t="shared" si="41"/>
        <v>0</v>
      </c>
      <c r="AC128" s="105">
        <f t="shared" si="41"/>
        <v>0</v>
      </c>
      <c r="AD128" s="105">
        <f t="shared" si="41"/>
        <v>0</v>
      </c>
      <c r="AE128" s="105">
        <f t="shared" si="41"/>
        <v>0</v>
      </c>
      <c r="AF128" s="132">
        <f t="shared" si="42"/>
        <v>0</v>
      </c>
      <c r="AI128" s="103">
        <v>1</v>
      </c>
      <c r="AJ128" s="105">
        <f t="shared" si="43"/>
        <v>0</v>
      </c>
    </row>
    <row r="129" spans="1:36" outlineLevel="2" x14ac:dyDescent="0.25">
      <c r="A129" s="103" t="str">
        <f t="shared" si="39"/>
        <v>BUCKLEYCommercialF4YD1W</v>
      </c>
      <c r="B129" s="103" t="s">
        <v>318</v>
      </c>
      <c r="C129" s="103" t="s">
        <v>319</v>
      </c>
      <c r="D129" s="127">
        <v>419.28</v>
      </c>
      <c r="E129" s="127">
        <v>477.6</v>
      </c>
      <c r="F129" s="129">
        <v>5009.95</v>
      </c>
      <c r="G129" s="129">
        <v>5009.95</v>
      </c>
      <c r="H129" s="129">
        <v>5253.6</v>
      </c>
      <c r="I129" s="129">
        <v>5253.6</v>
      </c>
      <c r="J129" s="129">
        <v>5253.6</v>
      </c>
      <c r="K129" s="129">
        <v>5253.6</v>
      </c>
      <c r="L129" s="129">
        <v>5253.6</v>
      </c>
      <c r="M129" s="129">
        <v>5253.6</v>
      </c>
      <c r="N129" s="129">
        <v>5253.6</v>
      </c>
      <c r="O129" s="129">
        <v>5009.95</v>
      </c>
      <c r="P129" s="129">
        <v>5009.95</v>
      </c>
      <c r="Q129" s="129">
        <v>5009.95</v>
      </c>
      <c r="R129" s="129">
        <f t="shared" si="40"/>
        <v>61824.949999999983</v>
      </c>
      <c r="T129" s="105">
        <f t="shared" si="41"/>
        <v>10.489845058626464</v>
      </c>
      <c r="U129" s="105">
        <f t="shared" si="41"/>
        <v>10.489845058626464</v>
      </c>
      <c r="V129" s="105">
        <f t="shared" si="41"/>
        <v>11</v>
      </c>
      <c r="W129" s="105">
        <f t="shared" si="41"/>
        <v>11</v>
      </c>
      <c r="X129" s="105">
        <f t="shared" si="41"/>
        <v>11</v>
      </c>
      <c r="Y129" s="105">
        <f t="shared" si="41"/>
        <v>11</v>
      </c>
      <c r="Z129" s="105">
        <f t="shared" si="41"/>
        <v>11</v>
      </c>
      <c r="AA129" s="105">
        <f t="shared" si="41"/>
        <v>11</v>
      </c>
      <c r="AB129" s="105">
        <f t="shared" si="41"/>
        <v>11</v>
      </c>
      <c r="AC129" s="105">
        <f t="shared" si="41"/>
        <v>10.489845058626464</v>
      </c>
      <c r="AD129" s="105">
        <f t="shared" si="41"/>
        <v>10.489845058626464</v>
      </c>
      <c r="AE129" s="105">
        <f t="shared" si="41"/>
        <v>10.489845058626464</v>
      </c>
      <c r="AF129" s="132">
        <f t="shared" si="42"/>
        <v>10.78743544109436</v>
      </c>
      <c r="AI129" s="103">
        <v>1</v>
      </c>
      <c r="AJ129" s="105">
        <f t="shared" si="43"/>
        <v>10.78743544109436</v>
      </c>
    </row>
    <row r="130" spans="1:36" outlineLevel="2" x14ac:dyDescent="0.25">
      <c r="A130" s="103" t="str">
        <f t="shared" si="39"/>
        <v>BUCKLEYCommercialF4YD2W</v>
      </c>
      <c r="B130" s="103" t="s">
        <v>320</v>
      </c>
      <c r="C130" s="103" t="s">
        <v>321</v>
      </c>
      <c r="D130" s="127">
        <v>824.96</v>
      </c>
      <c r="E130" s="127">
        <v>940.06</v>
      </c>
      <c r="F130" s="129">
        <v>6274.31</v>
      </c>
      <c r="G130" s="129">
        <v>6274.31</v>
      </c>
      <c r="H130" s="129">
        <v>6580.42</v>
      </c>
      <c r="I130" s="129">
        <v>6580.42</v>
      </c>
      <c r="J130" s="129">
        <v>6580.42</v>
      </c>
      <c r="K130" s="129">
        <v>6580.42</v>
      </c>
      <c r="L130" s="129">
        <v>6580.42</v>
      </c>
      <c r="M130" s="129">
        <v>6580.42</v>
      </c>
      <c r="N130" s="129">
        <v>6580.42</v>
      </c>
      <c r="O130" s="129">
        <v>5377.98</v>
      </c>
      <c r="P130" s="129">
        <v>6274.31</v>
      </c>
      <c r="Q130" s="129">
        <v>6274.31</v>
      </c>
      <c r="R130" s="129">
        <f t="shared" si="40"/>
        <v>76538.159999999989</v>
      </c>
      <c r="T130" s="105">
        <f t="shared" si="41"/>
        <v>6.6743718486054089</v>
      </c>
      <c r="U130" s="105">
        <f t="shared" si="41"/>
        <v>6.6743718486054089</v>
      </c>
      <c r="V130" s="105">
        <f t="shared" si="41"/>
        <v>7.0000000000000009</v>
      </c>
      <c r="W130" s="105">
        <f t="shared" si="41"/>
        <v>7.0000000000000009</v>
      </c>
      <c r="X130" s="105">
        <f t="shared" si="41"/>
        <v>7.0000000000000009</v>
      </c>
      <c r="Y130" s="105">
        <f t="shared" si="41"/>
        <v>7.0000000000000009</v>
      </c>
      <c r="Z130" s="105">
        <f t="shared" si="41"/>
        <v>7.0000000000000009</v>
      </c>
      <c r="AA130" s="105">
        <f t="shared" si="41"/>
        <v>7.0000000000000009</v>
      </c>
      <c r="AB130" s="105">
        <f t="shared" si="41"/>
        <v>7.0000000000000009</v>
      </c>
      <c r="AC130" s="105">
        <f t="shared" si="41"/>
        <v>5.7208901559474929</v>
      </c>
      <c r="AD130" s="105">
        <f t="shared" si="41"/>
        <v>6.6743718486054089</v>
      </c>
      <c r="AE130" s="105">
        <f t="shared" si="41"/>
        <v>6.6743718486054089</v>
      </c>
      <c r="AF130" s="132">
        <f t="shared" si="42"/>
        <v>6.7848647958640926</v>
      </c>
      <c r="AI130" s="103">
        <v>1</v>
      </c>
      <c r="AJ130" s="105">
        <f t="shared" si="43"/>
        <v>6.7848647958640926</v>
      </c>
    </row>
    <row r="131" spans="1:36" outlineLevel="2" x14ac:dyDescent="0.25">
      <c r="A131" s="103" t="str">
        <f t="shared" si="39"/>
        <v>BUCKLEYCommercialF4YD3W</v>
      </c>
      <c r="B131" s="103" t="s">
        <v>322</v>
      </c>
      <c r="C131" s="103" t="s">
        <v>323</v>
      </c>
      <c r="D131" s="127">
        <v>1237.4100000000001</v>
      </c>
      <c r="E131" s="127">
        <v>1410.06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f t="shared" si="40"/>
        <v>0</v>
      </c>
      <c r="T131" s="105">
        <f t="shared" si="41"/>
        <v>0</v>
      </c>
      <c r="U131" s="105">
        <f t="shared" si="41"/>
        <v>0</v>
      </c>
      <c r="V131" s="105">
        <f t="shared" si="41"/>
        <v>0</v>
      </c>
      <c r="W131" s="105">
        <f t="shared" si="41"/>
        <v>0</v>
      </c>
      <c r="X131" s="105">
        <f t="shared" si="41"/>
        <v>0</v>
      </c>
      <c r="Y131" s="105">
        <f t="shared" si="41"/>
        <v>0</v>
      </c>
      <c r="Z131" s="105">
        <f t="shared" si="41"/>
        <v>0</v>
      </c>
      <c r="AA131" s="105">
        <f t="shared" si="41"/>
        <v>0</v>
      </c>
      <c r="AB131" s="105">
        <f t="shared" si="41"/>
        <v>0</v>
      </c>
      <c r="AC131" s="105">
        <f t="shared" si="41"/>
        <v>0</v>
      </c>
      <c r="AD131" s="105">
        <f t="shared" si="41"/>
        <v>0</v>
      </c>
      <c r="AE131" s="105">
        <f t="shared" si="41"/>
        <v>0</v>
      </c>
      <c r="AF131" s="132">
        <f t="shared" si="42"/>
        <v>0</v>
      </c>
      <c r="AI131" s="103">
        <v>1</v>
      </c>
      <c r="AJ131" s="105">
        <f t="shared" si="43"/>
        <v>0</v>
      </c>
    </row>
    <row r="132" spans="1:36" outlineLevel="2" x14ac:dyDescent="0.25">
      <c r="A132" s="103" t="str">
        <f t="shared" si="39"/>
        <v>BUCKLEYCommercialF4YD4W</v>
      </c>
      <c r="B132" s="103" t="s">
        <v>324</v>
      </c>
      <c r="C132" s="103" t="s">
        <v>325</v>
      </c>
      <c r="D132" s="127">
        <v>0</v>
      </c>
      <c r="E132" s="127">
        <v>0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f t="shared" si="40"/>
        <v>0</v>
      </c>
      <c r="T132" s="105">
        <f t="shared" si="41"/>
        <v>0</v>
      </c>
      <c r="U132" s="105">
        <f t="shared" si="41"/>
        <v>0</v>
      </c>
      <c r="V132" s="105">
        <f t="shared" si="41"/>
        <v>0</v>
      </c>
      <c r="W132" s="105">
        <f t="shared" ref="W132:AE160" si="44">+IFERROR(I132/$E132,0)</f>
        <v>0</v>
      </c>
      <c r="X132" s="105">
        <f t="shared" si="44"/>
        <v>0</v>
      </c>
      <c r="Y132" s="105">
        <f t="shared" si="44"/>
        <v>0</v>
      </c>
      <c r="Z132" s="105">
        <f t="shared" si="44"/>
        <v>0</v>
      </c>
      <c r="AA132" s="105">
        <f t="shared" si="44"/>
        <v>0</v>
      </c>
      <c r="AB132" s="105">
        <f t="shared" si="44"/>
        <v>0</v>
      </c>
      <c r="AC132" s="105">
        <f t="shared" si="44"/>
        <v>0</v>
      </c>
      <c r="AD132" s="105">
        <f t="shared" si="44"/>
        <v>0</v>
      </c>
      <c r="AE132" s="105">
        <f t="shared" si="44"/>
        <v>0</v>
      </c>
      <c r="AF132" s="132">
        <f t="shared" si="42"/>
        <v>0</v>
      </c>
      <c r="AI132" s="103">
        <v>1</v>
      </c>
      <c r="AJ132" s="105">
        <f t="shared" si="43"/>
        <v>0</v>
      </c>
    </row>
    <row r="133" spans="1:36" outlineLevel="2" x14ac:dyDescent="0.25">
      <c r="A133" s="103" t="str">
        <f t="shared" si="39"/>
        <v>BUCKLEYCommercialF4YDEX</v>
      </c>
      <c r="B133" s="103" t="s">
        <v>376</v>
      </c>
      <c r="C133" s="103" t="s">
        <v>377</v>
      </c>
      <c r="D133" s="127">
        <v>101.23</v>
      </c>
      <c r="E133" s="127">
        <v>115.2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f t="shared" si="40"/>
        <v>0</v>
      </c>
      <c r="T133" s="105">
        <f t="shared" ref="T133:Y188" si="45">+IFERROR(F133/$E133,0)</f>
        <v>0</v>
      </c>
      <c r="U133" s="105">
        <f t="shared" si="45"/>
        <v>0</v>
      </c>
      <c r="V133" s="105">
        <f t="shared" si="45"/>
        <v>0</v>
      </c>
      <c r="W133" s="105">
        <f t="shared" si="44"/>
        <v>0</v>
      </c>
      <c r="X133" s="105">
        <f t="shared" si="44"/>
        <v>0</v>
      </c>
      <c r="Y133" s="105">
        <f t="shared" si="44"/>
        <v>0</v>
      </c>
      <c r="Z133" s="105">
        <f t="shared" si="44"/>
        <v>0</v>
      </c>
      <c r="AA133" s="105">
        <f t="shared" si="44"/>
        <v>0</v>
      </c>
      <c r="AB133" s="105">
        <f t="shared" si="44"/>
        <v>0</v>
      </c>
      <c r="AC133" s="105">
        <f t="shared" si="44"/>
        <v>0</v>
      </c>
      <c r="AD133" s="105">
        <f t="shared" si="44"/>
        <v>0</v>
      </c>
      <c r="AE133" s="105">
        <f t="shared" si="44"/>
        <v>0</v>
      </c>
      <c r="AF133" s="132">
        <f t="shared" si="42"/>
        <v>0</v>
      </c>
      <c r="AI133" s="103">
        <v>1</v>
      </c>
      <c r="AJ133" s="105">
        <f t="shared" si="43"/>
        <v>0</v>
      </c>
    </row>
    <row r="134" spans="1:36" outlineLevel="2" x14ac:dyDescent="0.25">
      <c r="A134" s="103" t="str">
        <f t="shared" si="39"/>
        <v>BUCKLEYCommercialF6YD1W</v>
      </c>
      <c r="B134" s="103" t="s">
        <v>326</v>
      </c>
      <c r="C134" s="103" t="s">
        <v>327</v>
      </c>
      <c r="D134" s="127">
        <v>606.17999999999995</v>
      </c>
      <c r="E134" s="127">
        <v>689.61</v>
      </c>
      <c r="F134" s="129">
        <v>8553.74</v>
      </c>
      <c r="G134" s="129">
        <v>8060.26</v>
      </c>
      <c r="H134" s="129">
        <v>8275.32</v>
      </c>
      <c r="I134" s="129">
        <v>8275.32</v>
      </c>
      <c r="J134" s="129">
        <v>8275.32</v>
      </c>
      <c r="K134" s="129">
        <v>8275.32</v>
      </c>
      <c r="L134" s="129">
        <v>8275.32</v>
      </c>
      <c r="M134" s="129">
        <v>8275.32</v>
      </c>
      <c r="N134" s="129">
        <v>8275.32</v>
      </c>
      <c r="O134" s="129">
        <v>8389.2999999999993</v>
      </c>
      <c r="P134" s="129">
        <v>8553.74</v>
      </c>
      <c r="Q134" s="129">
        <v>8553.74</v>
      </c>
      <c r="R134" s="129">
        <f t="shared" si="40"/>
        <v>100038.02</v>
      </c>
      <c r="T134" s="105">
        <f t="shared" si="45"/>
        <v>12.403735444671625</v>
      </c>
      <c r="U134" s="105">
        <f t="shared" si="45"/>
        <v>11.688142573338554</v>
      </c>
      <c r="V134" s="105">
        <f t="shared" si="45"/>
        <v>12</v>
      </c>
      <c r="W134" s="105">
        <f t="shared" si="44"/>
        <v>12</v>
      </c>
      <c r="X134" s="105">
        <f t="shared" si="44"/>
        <v>12</v>
      </c>
      <c r="Y134" s="105">
        <f t="shared" si="44"/>
        <v>12</v>
      </c>
      <c r="Z134" s="105">
        <f t="shared" si="44"/>
        <v>12</v>
      </c>
      <c r="AA134" s="105">
        <f t="shared" si="44"/>
        <v>12</v>
      </c>
      <c r="AB134" s="105">
        <f t="shared" si="44"/>
        <v>12</v>
      </c>
      <c r="AC134" s="105">
        <f t="shared" si="44"/>
        <v>12.1652818259596</v>
      </c>
      <c r="AD134" s="105">
        <f t="shared" si="44"/>
        <v>12.403735444671625</v>
      </c>
      <c r="AE134" s="105">
        <f t="shared" si="44"/>
        <v>12.403735444671625</v>
      </c>
      <c r="AF134" s="132">
        <f t="shared" si="42"/>
        <v>12.088719227776087</v>
      </c>
      <c r="AI134" s="103">
        <v>1</v>
      </c>
      <c r="AJ134" s="105">
        <f t="shared" si="43"/>
        <v>12.088719227776087</v>
      </c>
    </row>
    <row r="135" spans="1:36" outlineLevel="2" x14ac:dyDescent="0.25">
      <c r="A135" s="103" t="str">
        <f t="shared" si="39"/>
        <v>BUCKLEYCommercialF6YD2W</v>
      </c>
      <c r="B135" s="103" t="s">
        <v>328</v>
      </c>
      <c r="C135" s="103" t="s">
        <v>329</v>
      </c>
      <c r="D135" s="127">
        <v>1166.6500000000001</v>
      </c>
      <c r="E135" s="127">
        <v>1328.37</v>
      </c>
      <c r="F135" s="129">
        <v>2533.98</v>
      </c>
      <c r="G135" s="129">
        <v>2533.98</v>
      </c>
      <c r="H135" s="129">
        <v>2656.74</v>
      </c>
      <c r="I135" s="129">
        <v>3154.88</v>
      </c>
      <c r="J135" s="129">
        <v>3985.11</v>
      </c>
      <c r="K135" s="129">
        <v>830.22999999999979</v>
      </c>
      <c r="L135" s="129">
        <v>2656.74</v>
      </c>
      <c r="M135" s="129">
        <v>2656.74</v>
      </c>
      <c r="N135" s="129">
        <v>2656.74</v>
      </c>
      <c r="O135" s="129">
        <v>2533.98</v>
      </c>
      <c r="P135" s="129">
        <v>2533.98</v>
      </c>
      <c r="Q135" s="129">
        <v>2533.98</v>
      </c>
      <c r="R135" s="129">
        <f t="shared" si="40"/>
        <v>31267.079999999998</v>
      </c>
      <c r="T135" s="105">
        <f t="shared" si="45"/>
        <v>1.9075859888434701</v>
      </c>
      <c r="U135" s="105">
        <f t="shared" si="45"/>
        <v>1.9075859888434701</v>
      </c>
      <c r="V135" s="105">
        <f t="shared" si="45"/>
        <v>2</v>
      </c>
      <c r="W135" s="105">
        <f t="shared" si="44"/>
        <v>2.3750009410028836</v>
      </c>
      <c r="X135" s="105">
        <f t="shared" si="44"/>
        <v>3.0000000000000004</v>
      </c>
      <c r="Y135" s="105">
        <f t="shared" si="44"/>
        <v>0.62499905899711661</v>
      </c>
      <c r="Z135" s="105">
        <f t="shared" si="44"/>
        <v>2</v>
      </c>
      <c r="AA135" s="105">
        <f t="shared" si="44"/>
        <v>2</v>
      </c>
      <c r="AB135" s="105">
        <f t="shared" si="44"/>
        <v>2</v>
      </c>
      <c r="AC135" s="105">
        <f t="shared" si="44"/>
        <v>1.9075859888434701</v>
      </c>
      <c r="AD135" s="105">
        <f t="shared" si="44"/>
        <v>1.9075859888434701</v>
      </c>
      <c r="AE135" s="105">
        <f t="shared" si="44"/>
        <v>1.9075859888434701</v>
      </c>
      <c r="AF135" s="132">
        <f t="shared" si="42"/>
        <v>1.9614941620181126</v>
      </c>
      <c r="AI135" s="103">
        <v>1</v>
      </c>
      <c r="AJ135" s="105">
        <f t="shared" si="43"/>
        <v>1.9614941620181126</v>
      </c>
    </row>
    <row r="136" spans="1:36" outlineLevel="2" x14ac:dyDescent="0.25">
      <c r="A136" s="103" t="str">
        <f t="shared" si="39"/>
        <v>BUCKLEYCommercialF6YD3W</v>
      </c>
      <c r="B136" s="103" t="s">
        <v>330</v>
      </c>
      <c r="C136" s="103" t="s">
        <v>331</v>
      </c>
      <c r="D136" s="127">
        <v>1750.03</v>
      </c>
      <c r="E136" s="127">
        <v>1992.61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f t="shared" si="40"/>
        <v>0</v>
      </c>
      <c r="T136" s="105">
        <f t="shared" si="45"/>
        <v>0</v>
      </c>
      <c r="U136" s="105">
        <f t="shared" si="45"/>
        <v>0</v>
      </c>
      <c r="V136" s="105">
        <f t="shared" si="45"/>
        <v>0</v>
      </c>
      <c r="W136" s="105">
        <f t="shared" si="44"/>
        <v>0</v>
      </c>
      <c r="X136" s="105">
        <f t="shared" si="44"/>
        <v>0</v>
      </c>
      <c r="Y136" s="105">
        <f t="shared" si="44"/>
        <v>0</v>
      </c>
      <c r="Z136" s="105">
        <f t="shared" si="44"/>
        <v>0</v>
      </c>
      <c r="AA136" s="105">
        <f t="shared" si="44"/>
        <v>0</v>
      </c>
      <c r="AB136" s="105">
        <f t="shared" si="44"/>
        <v>0</v>
      </c>
      <c r="AC136" s="105">
        <f t="shared" si="44"/>
        <v>0</v>
      </c>
      <c r="AD136" s="105">
        <f t="shared" si="44"/>
        <v>0</v>
      </c>
      <c r="AE136" s="105">
        <f t="shared" si="44"/>
        <v>0</v>
      </c>
      <c r="AF136" s="132">
        <f t="shared" si="42"/>
        <v>0</v>
      </c>
      <c r="AI136" s="103">
        <v>1</v>
      </c>
      <c r="AJ136" s="105">
        <f t="shared" si="43"/>
        <v>0</v>
      </c>
    </row>
    <row r="137" spans="1:36" outlineLevel="2" x14ac:dyDescent="0.25">
      <c r="A137" s="103" t="str">
        <f t="shared" si="39"/>
        <v>BUCKLEYCommercialF6YD4W</v>
      </c>
      <c r="B137" s="103" t="s">
        <v>332</v>
      </c>
      <c r="C137" s="103" t="s">
        <v>333</v>
      </c>
      <c r="D137" s="127">
        <v>0</v>
      </c>
      <c r="E137" s="127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f t="shared" si="40"/>
        <v>0</v>
      </c>
      <c r="T137" s="105">
        <f t="shared" si="45"/>
        <v>0</v>
      </c>
      <c r="U137" s="105">
        <f t="shared" si="45"/>
        <v>0</v>
      </c>
      <c r="V137" s="105">
        <f t="shared" si="45"/>
        <v>0</v>
      </c>
      <c r="W137" s="105">
        <f t="shared" si="44"/>
        <v>0</v>
      </c>
      <c r="X137" s="105">
        <f t="shared" si="44"/>
        <v>0</v>
      </c>
      <c r="Y137" s="105">
        <f t="shared" si="44"/>
        <v>0</v>
      </c>
      <c r="Z137" s="105">
        <f t="shared" si="44"/>
        <v>0</v>
      </c>
      <c r="AA137" s="105">
        <f t="shared" si="44"/>
        <v>0</v>
      </c>
      <c r="AB137" s="105">
        <f t="shared" si="44"/>
        <v>0</v>
      </c>
      <c r="AC137" s="105">
        <f t="shared" si="44"/>
        <v>0</v>
      </c>
      <c r="AD137" s="105">
        <f t="shared" si="44"/>
        <v>0</v>
      </c>
      <c r="AE137" s="105">
        <f t="shared" si="44"/>
        <v>0</v>
      </c>
      <c r="AF137" s="132">
        <f t="shared" si="42"/>
        <v>0</v>
      </c>
      <c r="AI137" s="103">
        <v>1</v>
      </c>
      <c r="AJ137" s="105">
        <f t="shared" si="43"/>
        <v>0</v>
      </c>
    </row>
    <row r="138" spans="1:36" outlineLevel="2" x14ac:dyDescent="0.25">
      <c r="A138" s="103" t="str">
        <f t="shared" si="39"/>
        <v>BUCKLEYCommercialF6YD5W</v>
      </c>
      <c r="B138" s="103" t="s">
        <v>334</v>
      </c>
      <c r="C138" s="103" t="s">
        <v>335</v>
      </c>
      <c r="D138" s="127">
        <v>0</v>
      </c>
      <c r="E138" s="127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f t="shared" si="40"/>
        <v>0</v>
      </c>
      <c r="T138" s="105">
        <f t="shared" si="45"/>
        <v>0</v>
      </c>
      <c r="U138" s="105">
        <f t="shared" si="45"/>
        <v>0</v>
      </c>
      <c r="V138" s="105">
        <f t="shared" si="45"/>
        <v>0</v>
      </c>
      <c r="W138" s="105">
        <f t="shared" si="44"/>
        <v>0</v>
      </c>
      <c r="X138" s="105">
        <f t="shared" si="44"/>
        <v>0</v>
      </c>
      <c r="Y138" s="105">
        <f t="shared" si="44"/>
        <v>0</v>
      </c>
      <c r="Z138" s="105">
        <f t="shared" si="44"/>
        <v>0</v>
      </c>
      <c r="AA138" s="105">
        <f t="shared" si="44"/>
        <v>0</v>
      </c>
      <c r="AB138" s="105">
        <f t="shared" si="44"/>
        <v>0</v>
      </c>
      <c r="AC138" s="105">
        <f t="shared" si="44"/>
        <v>0</v>
      </c>
      <c r="AD138" s="105">
        <f t="shared" si="44"/>
        <v>0</v>
      </c>
      <c r="AE138" s="105">
        <f t="shared" si="44"/>
        <v>0</v>
      </c>
      <c r="AF138" s="132">
        <f t="shared" si="42"/>
        <v>0</v>
      </c>
      <c r="AI138" s="103">
        <v>1</v>
      </c>
      <c r="AJ138" s="105">
        <f t="shared" si="43"/>
        <v>0</v>
      </c>
    </row>
    <row r="139" spans="1:36" outlineLevel="2" x14ac:dyDescent="0.25">
      <c r="A139" s="103" t="str">
        <f t="shared" si="39"/>
        <v>BUCKLEYCommercialF6YDEX</v>
      </c>
      <c r="B139" s="103" t="s">
        <v>336</v>
      </c>
      <c r="C139" s="103" t="s">
        <v>337</v>
      </c>
      <c r="D139" s="127">
        <v>143.81</v>
      </c>
      <c r="E139" s="127">
        <v>163.51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f t="shared" si="40"/>
        <v>0</v>
      </c>
      <c r="T139" s="105">
        <f t="shared" si="45"/>
        <v>0</v>
      </c>
      <c r="U139" s="105">
        <f t="shared" si="45"/>
        <v>0</v>
      </c>
      <c r="V139" s="105">
        <f t="shared" si="45"/>
        <v>0</v>
      </c>
      <c r="W139" s="105">
        <f t="shared" si="44"/>
        <v>0</v>
      </c>
      <c r="X139" s="105">
        <f t="shared" si="44"/>
        <v>0</v>
      </c>
      <c r="Y139" s="105">
        <f t="shared" si="44"/>
        <v>0</v>
      </c>
      <c r="Z139" s="105">
        <f t="shared" si="44"/>
        <v>0</v>
      </c>
      <c r="AA139" s="105">
        <f t="shared" si="44"/>
        <v>0</v>
      </c>
      <c r="AB139" s="105">
        <f t="shared" si="44"/>
        <v>0</v>
      </c>
      <c r="AC139" s="105">
        <f t="shared" si="44"/>
        <v>0</v>
      </c>
      <c r="AD139" s="105">
        <f t="shared" si="44"/>
        <v>0</v>
      </c>
      <c r="AE139" s="105">
        <f t="shared" si="44"/>
        <v>0</v>
      </c>
      <c r="AF139" s="132">
        <f t="shared" si="42"/>
        <v>0</v>
      </c>
      <c r="AI139" s="103">
        <v>1</v>
      </c>
      <c r="AJ139" s="105">
        <f t="shared" si="43"/>
        <v>0</v>
      </c>
    </row>
    <row r="140" spans="1:36" outlineLevel="2" x14ac:dyDescent="0.25">
      <c r="A140" s="103" t="str">
        <f t="shared" si="39"/>
        <v>BUCKLEYCommercialF8YD2W</v>
      </c>
      <c r="B140" s="103" t="s">
        <v>338</v>
      </c>
      <c r="C140" s="103" t="s">
        <v>339</v>
      </c>
      <c r="D140" s="127">
        <v>0</v>
      </c>
      <c r="E140" s="127">
        <v>0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f t="shared" si="40"/>
        <v>0</v>
      </c>
      <c r="T140" s="105">
        <f t="shared" si="45"/>
        <v>0</v>
      </c>
      <c r="U140" s="105">
        <f t="shared" si="45"/>
        <v>0</v>
      </c>
      <c r="V140" s="105">
        <f t="shared" si="45"/>
        <v>0</v>
      </c>
      <c r="W140" s="105">
        <f t="shared" si="44"/>
        <v>0</v>
      </c>
      <c r="X140" s="105">
        <f t="shared" si="44"/>
        <v>0</v>
      </c>
      <c r="Y140" s="105">
        <f t="shared" si="44"/>
        <v>0</v>
      </c>
      <c r="Z140" s="105">
        <f t="shared" si="44"/>
        <v>0</v>
      </c>
      <c r="AA140" s="105">
        <f t="shared" si="44"/>
        <v>0</v>
      </c>
      <c r="AB140" s="105">
        <f t="shared" si="44"/>
        <v>0</v>
      </c>
      <c r="AC140" s="105">
        <f t="shared" si="44"/>
        <v>0</v>
      </c>
      <c r="AD140" s="105">
        <f t="shared" si="44"/>
        <v>0</v>
      </c>
      <c r="AE140" s="105">
        <f t="shared" si="44"/>
        <v>0</v>
      </c>
      <c r="AF140" s="132">
        <f t="shared" si="42"/>
        <v>0</v>
      </c>
      <c r="AI140" s="103">
        <v>1</v>
      </c>
      <c r="AJ140" s="105">
        <f t="shared" si="43"/>
        <v>0</v>
      </c>
    </row>
    <row r="141" spans="1:36" outlineLevel="2" x14ac:dyDescent="0.25">
      <c r="A141" s="103" t="str">
        <f t="shared" si="39"/>
        <v>BUCKLEYCommercialFCP2YD1W2.25-1</v>
      </c>
      <c r="B141" s="103" t="s">
        <v>340</v>
      </c>
      <c r="C141" s="103" t="s">
        <v>341</v>
      </c>
      <c r="D141" s="127">
        <v>0</v>
      </c>
      <c r="E141" s="127">
        <v>0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f t="shared" si="40"/>
        <v>0</v>
      </c>
      <c r="T141" s="105">
        <f t="shared" si="45"/>
        <v>0</v>
      </c>
      <c r="U141" s="105">
        <f t="shared" si="45"/>
        <v>0</v>
      </c>
      <c r="V141" s="105">
        <f t="shared" si="45"/>
        <v>0</v>
      </c>
      <c r="W141" s="105">
        <f t="shared" si="44"/>
        <v>0</v>
      </c>
      <c r="X141" s="105">
        <f t="shared" si="44"/>
        <v>0</v>
      </c>
      <c r="Y141" s="105">
        <f t="shared" si="44"/>
        <v>0</v>
      </c>
      <c r="Z141" s="105">
        <f t="shared" si="44"/>
        <v>0</v>
      </c>
      <c r="AA141" s="105">
        <f t="shared" si="44"/>
        <v>0</v>
      </c>
      <c r="AB141" s="105">
        <f t="shared" si="44"/>
        <v>0</v>
      </c>
      <c r="AC141" s="105">
        <f t="shared" si="44"/>
        <v>0</v>
      </c>
      <c r="AD141" s="105">
        <f t="shared" si="44"/>
        <v>0</v>
      </c>
      <c r="AE141" s="105">
        <f t="shared" si="44"/>
        <v>0</v>
      </c>
      <c r="AF141" s="132">
        <f t="shared" si="42"/>
        <v>0</v>
      </c>
      <c r="AJ141" s="105">
        <f t="shared" si="43"/>
        <v>0</v>
      </c>
    </row>
    <row r="142" spans="1:36" outlineLevel="2" x14ac:dyDescent="0.25">
      <c r="A142" s="103" t="str">
        <f t="shared" si="39"/>
        <v>BUCKLEYCommercialFCP2YD1W4-1</v>
      </c>
      <c r="B142" s="103" t="s">
        <v>342</v>
      </c>
      <c r="C142" s="103" t="s">
        <v>343</v>
      </c>
      <c r="D142" s="127">
        <v>0</v>
      </c>
      <c r="E142" s="127">
        <v>0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f t="shared" si="40"/>
        <v>0</v>
      </c>
      <c r="T142" s="105">
        <f t="shared" si="45"/>
        <v>0</v>
      </c>
      <c r="U142" s="105">
        <f t="shared" si="45"/>
        <v>0</v>
      </c>
      <c r="V142" s="105">
        <f t="shared" si="45"/>
        <v>0</v>
      </c>
      <c r="W142" s="105">
        <f t="shared" si="44"/>
        <v>0</v>
      </c>
      <c r="X142" s="105">
        <f t="shared" si="44"/>
        <v>0</v>
      </c>
      <c r="Y142" s="105">
        <f t="shared" si="44"/>
        <v>0</v>
      </c>
      <c r="Z142" s="105">
        <f t="shared" si="44"/>
        <v>0</v>
      </c>
      <c r="AA142" s="105">
        <f t="shared" si="44"/>
        <v>0</v>
      </c>
      <c r="AB142" s="105">
        <f t="shared" si="44"/>
        <v>0</v>
      </c>
      <c r="AC142" s="105">
        <f t="shared" si="44"/>
        <v>0</v>
      </c>
      <c r="AD142" s="105">
        <f t="shared" si="44"/>
        <v>0</v>
      </c>
      <c r="AE142" s="105">
        <f t="shared" si="44"/>
        <v>0</v>
      </c>
      <c r="AF142" s="132">
        <f t="shared" si="42"/>
        <v>0</v>
      </c>
      <c r="AJ142" s="105">
        <f t="shared" si="43"/>
        <v>0</v>
      </c>
    </row>
    <row r="143" spans="1:36" outlineLevel="2" x14ac:dyDescent="0.25">
      <c r="A143" s="103" t="str">
        <f t="shared" si="39"/>
        <v>BUCKLEYCommercialFCP2YD2W</v>
      </c>
      <c r="B143" s="103" t="s">
        <v>344</v>
      </c>
      <c r="C143" s="103" t="s">
        <v>345</v>
      </c>
      <c r="D143" s="127">
        <v>0</v>
      </c>
      <c r="E143" s="127">
        <v>0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f t="shared" si="40"/>
        <v>0</v>
      </c>
      <c r="T143" s="105">
        <f t="shared" si="45"/>
        <v>0</v>
      </c>
      <c r="U143" s="105">
        <f t="shared" si="45"/>
        <v>0</v>
      </c>
      <c r="V143" s="105">
        <f t="shared" si="45"/>
        <v>0</v>
      </c>
      <c r="W143" s="105">
        <f t="shared" si="44"/>
        <v>0</v>
      </c>
      <c r="X143" s="105">
        <f t="shared" si="44"/>
        <v>0</v>
      </c>
      <c r="Y143" s="105">
        <f t="shared" si="44"/>
        <v>0</v>
      </c>
      <c r="Z143" s="105">
        <f t="shared" si="44"/>
        <v>0</v>
      </c>
      <c r="AA143" s="105">
        <f t="shared" si="44"/>
        <v>0</v>
      </c>
      <c r="AB143" s="105">
        <f t="shared" si="44"/>
        <v>0</v>
      </c>
      <c r="AC143" s="105">
        <f t="shared" si="44"/>
        <v>0</v>
      </c>
      <c r="AD143" s="105">
        <f t="shared" si="44"/>
        <v>0</v>
      </c>
      <c r="AE143" s="105">
        <f t="shared" si="44"/>
        <v>0</v>
      </c>
      <c r="AF143" s="132">
        <f t="shared" si="42"/>
        <v>0</v>
      </c>
      <c r="AJ143" s="105">
        <f t="shared" si="43"/>
        <v>0</v>
      </c>
    </row>
    <row r="144" spans="1:36" outlineLevel="2" x14ac:dyDescent="0.25">
      <c r="A144" s="103" t="str">
        <f t="shared" si="39"/>
        <v>BUCKLEYCommercialFCP4YD1W2.25-1</v>
      </c>
      <c r="B144" s="103" t="s">
        <v>346</v>
      </c>
      <c r="C144" s="103" t="s">
        <v>347</v>
      </c>
      <c r="D144" s="127">
        <v>0</v>
      </c>
      <c r="E144" s="127">
        <v>0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f t="shared" si="40"/>
        <v>0</v>
      </c>
      <c r="T144" s="105">
        <f t="shared" si="45"/>
        <v>0</v>
      </c>
      <c r="U144" s="105">
        <f t="shared" si="45"/>
        <v>0</v>
      </c>
      <c r="V144" s="105">
        <f t="shared" si="45"/>
        <v>0</v>
      </c>
      <c r="W144" s="105">
        <f t="shared" si="44"/>
        <v>0</v>
      </c>
      <c r="X144" s="105">
        <f t="shared" si="44"/>
        <v>0</v>
      </c>
      <c r="Y144" s="105">
        <f t="shared" si="44"/>
        <v>0</v>
      </c>
      <c r="Z144" s="105">
        <f t="shared" si="44"/>
        <v>0</v>
      </c>
      <c r="AA144" s="105">
        <f t="shared" si="44"/>
        <v>0</v>
      </c>
      <c r="AB144" s="105">
        <f t="shared" si="44"/>
        <v>0</v>
      </c>
      <c r="AC144" s="105">
        <f t="shared" si="44"/>
        <v>0</v>
      </c>
      <c r="AD144" s="105">
        <f t="shared" si="44"/>
        <v>0</v>
      </c>
      <c r="AE144" s="105">
        <f t="shared" si="44"/>
        <v>0</v>
      </c>
      <c r="AF144" s="132">
        <f t="shared" si="42"/>
        <v>0</v>
      </c>
      <c r="AJ144" s="105">
        <f t="shared" si="43"/>
        <v>0</v>
      </c>
    </row>
    <row r="145" spans="1:36" outlineLevel="2" x14ac:dyDescent="0.25">
      <c r="A145" s="103" t="str">
        <f t="shared" si="39"/>
        <v>BUCKLEYCommercialFCP4YD1W4-1</v>
      </c>
      <c r="B145" s="103" t="s">
        <v>348</v>
      </c>
      <c r="C145" s="103" t="s">
        <v>349</v>
      </c>
      <c r="D145" s="127">
        <v>0</v>
      </c>
      <c r="E145" s="127">
        <v>0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f t="shared" si="40"/>
        <v>0</v>
      </c>
      <c r="T145" s="105">
        <f t="shared" si="45"/>
        <v>0</v>
      </c>
      <c r="U145" s="105">
        <f t="shared" si="45"/>
        <v>0</v>
      </c>
      <c r="V145" s="105">
        <f t="shared" si="45"/>
        <v>0</v>
      </c>
      <c r="W145" s="105">
        <f t="shared" si="44"/>
        <v>0</v>
      </c>
      <c r="X145" s="105">
        <f t="shared" si="44"/>
        <v>0</v>
      </c>
      <c r="Y145" s="105">
        <f t="shared" si="44"/>
        <v>0</v>
      </c>
      <c r="Z145" s="105">
        <f t="shared" si="44"/>
        <v>0</v>
      </c>
      <c r="AA145" s="105">
        <f t="shared" si="44"/>
        <v>0</v>
      </c>
      <c r="AB145" s="105">
        <f t="shared" si="44"/>
        <v>0</v>
      </c>
      <c r="AC145" s="105">
        <f t="shared" si="44"/>
        <v>0</v>
      </c>
      <c r="AD145" s="105">
        <f t="shared" si="44"/>
        <v>0</v>
      </c>
      <c r="AE145" s="105">
        <f t="shared" si="44"/>
        <v>0</v>
      </c>
      <c r="AF145" s="132">
        <f t="shared" si="42"/>
        <v>0</v>
      </c>
      <c r="AJ145" s="105">
        <f t="shared" si="43"/>
        <v>0</v>
      </c>
    </row>
    <row r="146" spans="1:36" outlineLevel="2" x14ac:dyDescent="0.25">
      <c r="A146" s="103" t="str">
        <f t="shared" si="39"/>
        <v>BUCKLEYCommercialFCP4YD1W5-1</v>
      </c>
      <c r="B146" s="103" t="s">
        <v>350</v>
      </c>
      <c r="C146" s="103" t="s">
        <v>351</v>
      </c>
      <c r="D146" s="127">
        <v>0</v>
      </c>
      <c r="E146" s="127">
        <v>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f t="shared" si="40"/>
        <v>0</v>
      </c>
      <c r="T146" s="105">
        <f t="shared" si="45"/>
        <v>0</v>
      </c>
      <c r="U146" s="105">
        <f t="shared" si="45"/>
        <v>0</v>
      </c>
      <c r="V146" s="105">
        <f t="shared" si="45"/>
        <v>0</v>
      </c>
      <c r="W146" s="105">
        <f t="shared" si="44"/>
        <v>0</v>
      </c>
      <c r="X146" s="105">
        <f t="shared" si="44"/>
        <v>0</v>
      </c>
      <c r="Y146" s="105">
        <f t="shared" si="44"/>
        <v>0</v>
      </c>
      <c r="Z146" s="105">
        <f t="shared" si="44"/>
        <v>0</v>
      </c>
      <c r="AA146" s="105">
        <f t="shared" si="44"/>
        <v>0</v>
      </c>
      <c r="AB146" s="105">
        <f t="shared" si="44"/>
        <v>0</v>
      </c>
      <c r="AC146" s="105">
        <f t="shared" si="44"/>
        <v>0</v>
      </c>
      <c r="AD146" s="105">
        <f t="shared" si="44"/>
        <v>0</v>
      </c>
      <c r="AE146" s="105">
        <f t="shared" si="44"/>
        <v>0</v>
      </c>
      <c r="AF146" s="132">
        <f t="shared" si="42"/>
        <v>0</v>
      </c>
      <c r="AJ146" s="105">
        <f t="shared" si="43"/>
        <v>0</v>
      </c>
    </row>
    <row r="147" spans="1:36" outlineLevel="2" x14ac:dyDescent="0.25">
      <c r="A147" s="103" t="str">
        <f t="shared" si="39"/>
        <v>BUCKLEYCommercialFCP4YDEOW5-1</v>
      </c>
      <c r="B147" s="103" t="s">
        <v>352</v>
      </c>
      <c r="C147" s="103" t="s">
        <v>353</v>
      </c>
      <c r="D147" s="127">
        <v>0</v>
      </c>
      <c r="E147" s="127">
        <v>0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f t="shared" si="40"/>
        <v>0</v>
      </c>
      <c r="T147" s="105">
        <f t="shared" si="45"/>
        <v>0</v>
      </c>
      <c r="U147" s="105">
        <f t="shared" si="45"/>
        <v>0</v>
      </c>
      <c r="V147" s="105">
        <f t="shared" si="45"/>
        <v>0</v>
      </c>
      <c r="W147" s="105">
        <f t="shared" si="44"/>
        <v>0</v>
      </c>
      <c r="X147" s="105">
        <f t="shared" si="44"/>
        <v>0</v>
      </c>
      <c r="Y147" s="105">
        <f t="shared" si="44"/>
        <v>0</v>
      </c>
      <c r="Z147" s="105">
        <f t="shared" si="44"/>
        <v>0</v>
      </c>
      <c r="AA147" s="105">
        <f t="shared" si="44"/>
        <v>0</v>
      </c>
      <c r="AB147" s="105">
        <f t="shared" si="44"/>
        <v>0</v>
      </c>
      <c r="AC147" s="105">
        <f t="shared" si="44"/>
        <v>0</v>
      </c>
      <c r="AD147" s="105">
        <f t="shared" si="44"/>
        <v>0</v>
      </c>
      <c r="AE147" s="105">
        <f t="shared" si="44"/>
        <v>0</v>
      </c>
      <c r="AF147" s="132">
        <f t="shared" si="42"/>
        <v>0</v>
      </c>
      <c r="AJ147" s="105">
        <f t="shared" si="43"/>
        <v>0</v>
      </c>
    </row>
    <row r="148" spans="1:36" outlineLevel="2" x14ac:dyDescent="0.25">
      <c r="A148" s="103" t="str">
        <f t="shared" si="39"/>
        <v>BUCKLEYCommercialFCP4YDOC5-1</v>
      </c>
      <c r="B148" s="103" t="s">
        <v>354</v>
      </c>
      <c r="C148" s="103" t="s">
        <v>355</v>
      </c>
      <c r="D148" s="127">
        <v>0</v>
      </c>
      <c r="E148" s="127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f t="shared" si="40"/>
        <v>0</v>
      </c>
      <c r="T148" s="105">
        <f t="shared" si="45"/>
        <v>0</v>
      </c>
      <c r="U148" s="105">
        <f t="shared" si="45"/>
        <v>0</v>
      </c>
      <c r="V148" s="105">
        <f t="shared" si="45"/>
        <v>0</v>
      </c>
      <c r="W148" s="105">
        <f t="shared" si="44"/>
        <v>0</v>
      </c>
      <c r="X148" s="105">
        <f t="shared" si="44"/>
        <v>0</v>
      </c>
      <c r="Y148" s="105">
        <f t="shared" si="44"/>
        <v>0</v>
      </c>
      <c r="Z148" s="105">
        <f t="shared" si="44"/>
        <v>0</v>
      </c>
      <c r="AA148" s="105">
        <f t="shared" si="44"/>
        <v>0</v>
      </c>
      <c r="AB148" s="105">
        <f t="shared" si="44"/>
        <v>0</v>
      </c>
      <c r="AC148" s="105">
        <f t="shared" si="44"/>
        <v>0</v>
      </c>
      <c r="AD148" s="105">
        <f t="shared" si="44"/>
        <v>0</v>
      </c>
      <c r="AE148" s="105">
        <f t="shared" si="44"/>
        <v>0</v>
      </c>
      <c r="AF148" s="132">
        <f t="shared" si="42"/>
        <v>0</v>
      </c>
      <c r="AJ148" s="105">
        <f t="shared" si="43"/>
        <v>0</v>
      </c>
    </row>
    <row r="149" spans="1:36" outlineLevel="2" x14ac:dyDescent="0.25">
      <c r="A149" s="103" t="str">
        <f t="shared" si="39"/>
        <v>BUCKLEYCommercialFCP6YD2W</v>
      </c>
      <c r="B149" s="103" t="s">
        <v>356</v>
      </c>
      <c r="C149" s="103" t="s">
        <v>357</v>
      </c>
      <c r="D149" s="127">
        <v>0</v>
      </c>
      <c r="E149" s="127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f t="shared" si="40"/>
        <v>0</v>
      </c>
      <c r="T149" s="105">
        <f t="shared" si="45"/>
        <v>0</v>
      </c>
      <c r="U149" s="105">
        <f t="shared" si="45"/>
        <v>0</v>
      </c>
      <c r="V149" s="105">
        <f t="shared" si="45"/>
        <v>0</v>
      </c>
      <c r="W149" s="105">
        <f t="shared" si="44"/>
        <v>0</v>
      </c>
      <c r="X149" s="105">
        <f t="shared" si="44"/>
        <v>0</v>
      </c>
      <c r="Y149" s="105">
        <f t="shared" si="44"/>
        <v>0</v>
      </c>
      <c r="Z149" s="105">
        <f t="shared" si="44"/>
        <v>0</v>
      </c>
      <c r="AA149" s="105">
        <f t="shared" si="44"/>
        <v>0</v>
      </c>
      <c r="AB149" s="105">
        <f t="shared" si="44"/>
        <v>0</v>
      </c>
      <c r="AC149" s="105">
        <f t="shared" si="44"/>
        <v>0</v>
      </c>
      <c r="AD149" s="105">
        <f t="shared" si="44"/>
        <v>0</v>
      </c>
      <c r="AE149" s="105">
        <f t="shared" si="44"/>
        <v>0</v>
      </c>
      <c r="AF149" s="132">
        <f t="shared" si="42"/>
        <v>0</v>
      </c>
      <c r="AJ149" s="105">
        <f t="shared" si="43"/>
        <v>0</v>
      </c>
    </row>
    <row r="150" spans="1:36" outlineLevel="2" x14ac:dyDescent="0.25">
      <c r="A150" s="103" t="str">
        <f t="shared" si="39"/>
        <v>BUCKLEYCommercialFCP6YD2W3-1</v>
      </c>
      <c r="B150" s="103" t="s">
        <v>358</v>
      </c>
      <c r="C150" s="103" t="s">
        <v>359</v>
      </c>
      <c r="D150" s="127">
        <v>0</v>
      </c>
      <c r="E150" s="127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f t="shared" si="40"/>
        <v>0</v>
      </c>
      <c r="T150" s="105">
        <f t="shared" si="45"/>
        <v>0</v>
      </c>
      <c r="U150" s="105">
        <f t="shared" si="45"/>
        <v>0</v>
      </c>
      <c r="V150" s="105">
        <f t="shared" si="45"/>
        <v>0</v>
      </c>
      <c r="W150" s="105">
        <f t="shared" si="44"/>
        <v>0</v>
      </c>
      <c r="X150" s="105">
        <f t="shared" si="44"/>
        <v>0</v>
      </c>
      <c r="Y150" s="105">
        <f t="shared" si="44"/>
        <v>0</v>
      </c>
      <c r="Z150" s="105">
        <f t="shared" si="44"/>
        <v>0</v>
      </c>
      <c r="AA150" s="105">
        <f t="shared" si="44"/>
        <v>0</v>
      </c>
      <c r="AB150" s="105">
        <f t="shared" si="44"/>
        <v>0</v>
      </c>
      <c r="AC150" s="105">
        <f t="shared" si="44"/>
        <v>0</v>
      </c>
      <c r="AD150" s="105">
        <f t="shared" si="44"/>
        <v>0</v>
      </c>
      <c r="AE150" s="105">
        <f t="shared" si="44"/>
        <v>0</v>
      </c>
      <c r="AF150" s="132">
        <f t="shared" si="42"/>
        <v>0</v>
      </c>
      <c r="AJ150" s="105">
        <f t="shared" si="43"/>
        <v>0</v>
      </c>
    </row>
    <row r="151" spans="1:36" outlineLevel="2" x14ac:dyDescent="0.25">
      <c r="A151" s="103" t="str">
        <f t="shared" si="39"/>
        <v>BUCKLEYCommercialFCP6YD2W4-1</v>
      </c>
      <c r="B151" s="103" t="s">
        <v>360</v>
      </c>
      <c r="C151" s="103" t="s">
        <v>361</v>
      </c>
      <c r="D151" s="127">
        <v>0</v>
      </c>
      <c r="E151" s="127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f t="shared" si="40"/>
        <v>0</v>
      </c>
      <c r="T151" s="105">
        <f t="shared" si="45"/>
        <v>0</v>
      </c>
      <c r="U151" s="105">
        <f t="shared" si="45"/>
        <v>0</v>
      </c>
      <c r="V151" s="105">
        <f t="shared" si="45"/>
        <v>0</v>
      </c>
      <c r="W151" s="105">
        <f t="shared" si="44"/>
        <v>0</v>
      </c>
      <c r="X151" s="105">
        <f t="shared" si="44"/>
        <v>0</v>
      </c>
      <c r="Y151" s="105">
        <f t="shared" si="44"/>
        <v>0</v>
      </c>
      <c r="Z151" s="105">
        <f t="shared" si="44"/>
        <v>0</v>
      </c>
      <c r="AA151" s="105">
        <f t="shared" si="44"/>
        <v>0</v>
      </c>
      <c r="AB151" s="105">
        <f t="shared" si="44"/>
        <v>0</v>
      </c>
      <c r="AC151" s="105">
        <f t="shared" si="44"/>
        <v>0</v>
      </c>
      <c r="AD151" s="105">
        <f t="shared" si="44"/>
        <v>0</v>
      </c>
      <c r="AE151" s="105">
        <f t="shared" si="44"/>
        <v>0</v>
      </c>
      <c r="AF151" s="132">
        <f t="shared" si="42"/>
        <v>0</v>
      </c>
      <c r="AJ151" s="105">
        <f t="shared" si="43"/>
        <v>0</v>
      </c>
    </row>
    <row r="152" spans="1:36" outlineLevel="2" x14ac:dyDescent="0.25">
      <c r="A152" s="103" t="str">
        <f t="shared" si="39"/>
        <v>BUCKLEYCommercialIMPCNC</v>
      </c>
      <c r="B152" s="103" t="s">
        <v>362</v>
      </c>
      <c r="C152" s="103" t="s">
        <v>363</v>
      </c>
      <c r="D152" s="127">
        <v>0</v>
      </c>
      <c r="E152" s="127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f t="shared" si="40"/>
        <v>0</v>
      </c>
      <c r="T152" s="105">
        <f t="shared" si="45"/>
        <v>0</v>
      </c>
      <c r="U152" s="105">
        <f t="shared" si="45"/>
        <v>0</v>
      </c>
      <c r="V152" s="105">
        <f t="shared" si="45"/>
        <v>0</v>
      </c>
      <c r="W152" s="105">
        <f t="shared" si="44"/>
        <v>0</v>
      </c>
      <c r="X152" s="105">
        <f t="shared" si="44"/>
        <v>0</v>
      </c>
      <c r="Y152" s="105">
        <f t="shared" si="44"/>
        <v>0</v>
      </c>
      <c r="Z152" s="105">
        <f t="shared" si="44"/>
        <v>0</v>
      </c>
      <c r="AA152" s="105">
        <f t="shared" si="44"/>
        <v>0</v>
      </c>
      <c r="AB152" s="105">
        <f t="shared" si="44"/>
        <v>0</v>
      </c>
      <c r="AC152" s="105">
        <f t="shared" si="44"/>
        <v>0</v>
      </c>
      <c r="AD152" s="105">
        <f t="shared" si="44"/>
        <v>0</v>
      </c>
      <c r="AE152" s="105">
        <f t="shared" si="44"/>
        <v>0</v>
      </c>
      <c r="AF152" s="143">
        <f t="shared" si="42"/>
        <v>0</v>
      </c>
    </row>
    <row r="153" spans="1:36" outlineLevel="2" x14ac:dyDescent="0.25">
      <c r="A153" s="103" t="str">
        <f t="shared" si="39"/>
        <v>BUCKLEYCommercialPACKC</v>
      </c>
      <c r="B153" s="103" t="s">
        <v>364</v>
      </c>
      <c r="C153" s="103" t="s">
        <v>365</v>
      </c>
      <c r="D153" s="127">
        <v>0</v>
      </c>
      <c r="E153" s="127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f t="shared" si="40"/>
        <v>0</v>
      </c>
      <c r="T153" s="105">
        <f t="shared" si="45"/>
        <v>0</v>
      </c>
      <c r="U153" s="105">
        <f t="shared" si="45"/>
        <v>0</v>
      </c>
      <c r="V153" s="105">
        <f t="shared" si="45"/>
        <v>0</v>
      </c>
      <c r="W153" s="105">
        <f t="shared" si="44"/>
        <v>0</v>
      </c>
      <c r="X153" s="105">
        <f t="shared" si="44"/>
        <v>0</v>
      </c>
      <c r="Y153" s="105">
        <f t="shared" si="44"/>
        <v>0</v>
      </c>
      <c r="Z153" s="105">
        <f t="shared" si="44"/>
        <v>0</v>
      </c>
      <c r="AA153" s="105">
        <f t="shared" si="44"/>
        <v>0</v>
      </c>
      <c r="AB153" s="105">
        <f t="shared" si="44"/>
        <v>0</v>
      </c>
      <c r="AC153" s="105">
        <f t="shared" si="44"/>
        <v>0</v>
      </c>
      <c r="AD153" s="105">
        <f t="shared" si="44"/>
        <v>0</v>
      </c>
      <c r="AE153" s="105">
        <f t="shared" si="44"/>
        <v>0</v>
      </c>
      <c r="AF153" s="143">
        <f t="shared" si="42"/>
        <v>0</v>
      </c>
    </row>
    <row r="154" spans="1:36" outlineLevel="2" x14ac:dyDescent="0.25">
      <c r="A154" s="103" t="str">
        <f t="shared" si="39"/>
        <v>BUCKLEYCommercialR1.5YD1W</v>
      </c>
      <c r="B154" s="103" t="s">
        <v>286</v>
      </c>
      <c r="C154" s="103" t="s">
        <v>287</v>
      </c>
      <c r="D154" s="127">
        <v>165.53</v>
      </c>
      <c r="E154" s="127">
        <v>188.76</v>
      </c>
      <c r="F154" s="129">
        <v>3463.65</v>
      </c>
      <c r="G154" s="129">
        <v>3418.67</v>
      </c>
      <c r="H154" s="129">
        <v>3586.44</v>
      </c>
      <c r="I154" s="129">
        <v>3586.44</v>
      </c>
      <c r="J154" s="129">
        <v>3586.44</v>
      </c>
      <c r="K154" s="129">
        <v>3586.44</v>
      </c>
      <c r="L154" s="129">
        <v>3586.44</v>
      </c>
      <c r="M154" s="129">
        <v>3492.06</v>
      </c>
      <c r="N154" s="129">
        <v>3586.44</v>
      </c>
      <c r="O154" s="129">
        <v>3418.67</v>
      </c>
      <c r="P154" s="129">
        <v>3418.67</v>
      </c>
      <c r="Q154" s="129">
        <v>3598.6</v>
      </c>
      <c r="R154" s="129">
        <f t="shared" si="40"/>
        <v>42328.959999999992</v>
      </c>
      <c r="T154" s="105">
        <f t="shared" si="45"/>
        <v>18.349491417673239</v>
      </c>
      <c r="U154" s="105">
        <f t="shared" si="45"/>
        <v>18.111199406653952</v>
      </c>
      <c r="V154" s="105">
        <f t="shared" si="45"/>
        <v>19</v>
      </c>
      <c r="W154" s="105">
        <f t="shared" si="44"/>
        <v>19</v>
      </c>
      <c r="X154" s="105">
        <f t="shared" si="44"/>
        <v>19</v>
      </c>
      <c r="Y154" s="105">
        <f t="shared" si="44"/>
        <v>19</v>
      </c>
      <c r="Z154" s="105">
        <f t="shared" si="44"/>
        <v>19</v>
      </c>
      <c r="AA154" s="105">
        <f t="shared" si="44"/>
        <v>18.5</v>
      </c>
      <c r="AB154" s="105">
        <f t="shared" si="44"/>
        <v>19</v>
      </c>
      <c r="AC154" s="105">
        <f t="shared" si="44"/>
        <v>18.111199406653952</v>
      </c>
      <c r="AD154" s="105">
        <f t="shared" si="44"/>
        <v>18.111199406653952</v>
      </c>
      <c r="AE154" s="105">
        <f t="shared" si="44"/>
        <v>19.064420428056792</v>
      </c>
      <c r="AF154" s="132">
        <f t="shared" si="42"/>
        <v>18.687292505474321</v>
      </c>
      <c r="AI154" s="103">
        <v>1</v>
      </c>
      <c r="AJ154" s="105">
        <f t="shared" ref="AJ154:AJ157" si="46">+AI154*AF154</f>
        <v>18.687292505474321</v>
      </c>
    </row>
    <row r="155" spans="1:36" outlineLevel="2" x14ac:dyDescent="0.25">
      <c r="A155" s="103" t="str">
        <f t="shared" si="39"/>
        <v>BUCKLEYCommercialR1.5YD2W</v>
      </c>
      <c r="B155" s="103" t="s">
        <v>290</v>
      </c>
      <c r="C155" s="103" t="s">
        <v>291</v>
      </c>
      <c r="D155" s="127">
        <v>335.42</v>
      </c>
      <c r="E155" s="127">
        <v>382.37</v>
      </c>
      <c r="F155" s="129">
        <v>364.52</v>
      </c>
      <c r="G155" s="129">
        <v>364.52</v>
      </c>
      <c r="H155" s="129">
        <v>382.37</v>
      </c>
      <c r="I155" s="129">
        <v>382.37</v>
      </c>
      <c r="J155" s="129">
        <v>382.37</v>
      </c>
      <c r="K155" s="129">
        <v>382.37</v>
      </c>
      <c r="L155" s="129">
        <v>382.37</v>
      </c>
      <c r="M155" s="129">
        <v>382.37</v>
      </c>
      <c r="N155" s="129">
        <v>382.37</v>
      </c>
      <c r="O155" s="129">
        <v>364.52</v>
      </c>
      <c r="P155" s="129">
        <v>364.52</v>
      </c>
      <c r="Q155" s="129">
        <v>364.52</v>
      </c>
      <c r="R155" s="129">
        <f t="shared" si="40"/>
        <v>4499.1899999999987</v>
      </c>
      <c r="T155" s="105">
        <f t="shared" si="45"/>
        <v>0.95331746737453249</v>
      </c>
      <c r="U155" s="105">
        <f t="shared" si="45"/>
        <v>0.95331746737453249</v>
      </c>
      <c r="V155" s="105">
        <f t="shared" si="45"/>
        <v>1</v>
      </c>
      <c r="W155" s="105">
        <f t="shared" si="44"/>
        <v>1</v>
      </c>
      <c r="X155" s="105">
        <f t="shared" si="44"/>
        <v>1</v>
      </c>
      <c r="Y155" s="105">
        <f t="shared" si="44"/>
        <v>1</v>
      </c>
      <c r="Z155" s="105">
        <f t="shared" si="44"/>
        <v>1</v>
      </c>
      <c r="AA155" s="105">
        <f t="shared" si="44"/>
        <v>1</v>
      </c>
      <c r="AB155" s="105">
        <f t="shared" si="44"/>
        <v>1</v>
      </c>
      <c r="AC155" s="105">
        <f t="shared" si="44"/>
        <v>0.95331746737453249</v>
      </c>
      <c r="AD155" s="105">
        <f t="shared" si="44"/>
        <v>0.95331746737453249</v>
      </c>
      <c r="AE155" s="105">
        <f t="shared" si="44"/>
        <v>0.95331746737453249</v>
      </c>
      <c r="AF155" s="132">
        <f t="shared" si="42"/>
        <v>0.98054894473938836</v>
      </c>
      <c r="AI155" s="103">
        <v>1</v>
      </c>
      <c r="AJ155" s="105">
        <f t="shared" si="46"/>
        <v>0.98054894473938836</v>
      </c>
    </row>
    <row r="156" spans="1:36" outlineLevel="2" x14ac:dyDescent="0.25">
      <c r="A156" s="103" t="str">
        <f t="shared" si="39"/>
        <v>BUCKLEYCommercialR1.5YD3W</v>
      </c>
      <c r="B156" s="103" t="s">
        <v>292</v>
      </c>
      <c r="C156" s="103" t="s">
        <v>293</v>
      </c>
      <c r="D156" s="127">
        <v>0</v>
      </c>
      <c r="E156" s="127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f t="shared" si="40"/>
        <v>0</v>
      </c>
      <c r="T156" s="105">
        <f t="shared" si="45"/>
        <v>0</v>
      </c>
      <c r="U156" s="105">
        <f t="shared" si="45"/>
        <v>0</v>
      </c>
      <c r="V156" s="105">
        <f t="shared" si="45"/>
        <v>0</v>
      </c>
      <c r="W156" s="105">
        <f t="shared" si="44"/>
        <v>0</v>
      </c>
      <c r="X156" s="105">
        <f t="shared" si="44"/>
        <v>0</v>
      </c>
      <c r="Y156" s="105">
        <f t="shared" si="44"/>
        <v>0</v>
      </c>
      <c r="Z156" s="105">
        <f t="shared" si="44"/>
        <v>0</v>
      </c>
      <c r="AA156" s="105">
        <f t="shared" si="44"/>
        <v>0</v>
      </c>
      <c r="AB156" s="105">
        <f t="shared" si="44"/>
        <v>0</v>
      </c>
      <c r="AC156" s="105">
        <f t="shared" si="44"/>
        <v>0</v>
      </c>
      <c r="AD156" s="105">
        <f t="shared" si="44"/>
        <v>0</v>
      </c>
      <c r="AE156" s="105">
        <f t="shared" si="44"/>
        <v>0</v>
      </c>
      <c r="AF156" s="132">
        <f t="shared" si="42"/>
        <v>0</v>
      </c>
      <c r="AI156" s="103">
        <v>1</v>
      </c>
      <c r="AJ156" s="105">
        <f t="shared" si="46"/>
        <v>0</v>
      </c>
    </row>
    <row r="157" spans="1:36" outlineLevel="2" x14ac:dyDescent="0.25">
      <c r="A157" s="103" t="str">
        <f t="shared" si="39"/>
        <v>BUCKLEYCommercialR1.5YDEOW</v>
      </c>
      <c r="B157" s="103" t="s">
        <v>294</v>
      </c>
      <c r="C157" s="103" t="s">
        <v>295</v>
      </c>
      <c r="D157" s="127">
        <v>0</v>
      </c>
      <c r="E157" s="127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f t="shared" si="40"/>
        <v>0</v>
      </c>
      <c r="T157" s="105">
        <f t="shared" si="45"/>
        <v>0</v>
      </c>
      <c r="U157" s="105">
        <f t="shared" si="45"/>
        <v>0</v>
      </c>
      <c r="V157" s="105">
        <f t="shared" si="45"/>
        <v>0</v>
      </c>
      <c r="W157" s="105">
        <f t="shared" si="44"/>
        <v>0</v>
      </c>
      <c r="X157" s="105">
        <f t="shared" si="44"/>
        <v>0</v>
      </c>
      <c r="Y157" s="105">
        <f t="shared" si="44"/>
        <v>0</v>
      </c>
      <c r="Z157" s="105">
        <f t="shared" si="44"/>
        <v>0</v>
      </c>
      <c r="AA157" s="105">
        <f t="shared" si="44"/>
        <v>0</v>
      </c>
      <c r="AB157" s="105">
        <f t="shared" si="44"/>
        <v>0</v>
      </c>
      <c r="AC157" s="105">
        <f t="shared" si="44"/>
        <v>0</v>
      </c>
      <c r="AD157" s="105">
        <f t="shared" si="44"/>
        <v>0</v>
      </c>
      <c r="AE157" s="105">
        <f t="shared" si="44"/>
        <v>0</v>
      </c>
      <c r="AF157" s="132">
        <f t="shared" si="42"/>
        <v>0</v>
      </c>
      <c r="AI157" s="103">
        <v>1</v>
      </c>
      <c r="AJ157" s="105">
        <f t="shared" si="46"/>
        <v>0</v>
      </c>
    </row>
    <row r="158" spans="1:36" outlineLevel="2" x14ac:dyDescent="0.25">
      <c r="A158" s="103" t="str">
        <f t="shared" si="39"/>
        <v>BUCKLEYCommercialR1.5YDEX</v>
      </c>
      <c r="B158" s="103" t="s">
        <v>370</v>
      </c>
      <c r="C158" s="103" t="s">
        <v>371</v>
      </c>
      <c r="D158" s="127">
        <v>43.4</v>
      </c>
      <c r="E158" s="127">
        <v>49.34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f t="shared" si="40"/>
        <v>0</v>
      </c>
      <c r="T158" s="105">
        <f t="shared" si="45"/>
        <v>0</v>
      </c>
      <c r="U158" s="105">
        <f t="shared" si="45"/>
        <v>0</v>
      </c>
      <c r="V158" s="105">
        <f t="shared" si="45"/>
        <v>0</v>
      </c>
      <c r="W158" s="105">
        <f t="shared" si="44"/>
        <v>0</v>
      </c>
      <c r="X158" s="105">
        <f t="shared" si="44"/>
        <v>0</v>
      </c>
      <c r="Y158" s="105">
        <f t="shared" si="44"/>
        <v>0</v>
      </c>
      <c r="Z158" s="105">
        <f t="shared" si="44"/>
        <v>0</v>
      </c>
      <c r="AA158" s="105">
        <f t="shared" si="44"/>
        <v>0</v>
      </c>
      <c r="AB158" s="105">
        <f t="shared" si="44"/>
        <v>0</v>
      </c>
      <c r="AC158" s="105">
        <f t="shared" si="44"/>
        <v>0</v>
      </c>
      <c r="AD158" s="105">
        <f t="shared" si="44"/>
        <v>0</v>
      </c>
      <c r="AE158" s="105">
        <f t="shared" si="44"/>
        <v>0</v>
      </c>
      <c r="AF158" s="132">
        <f t="shared" si="42"/>
        <v>0</v>
      </c>
    </row>
    <row r="159" spans="1:36" outlineLevel="2" x14ac:dyDescent="0.25">
      <c r="A159" s="103" t="str">
        <f t="shared" si="39"/>
        <v>BUCKLEYCommercialR1.5YDTPU</v>
      </c>
      <c r="B159" s="103" t="s">
        <v>296</v>
      </c>
      <c r="C159" s="103" t="s">
        <v>297</v>
      </c>
      <c r="D159" s="127">
        <v>0</v>
      </c>
      <c r="E159" s="127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f t="shared" si="40"/>
        <v>0</v>
      </c>
      <c r="T159" s="105">
        <f t="shared" si="45"/>
        <v>0</v>
      </c>
      <c r="U159" s="105">
        <f t="shared" si="45"/>
        <v>0</v>
      </c>
      <c r="V159" s="105">
        <f t="shared" si="45"/>
        <v>0</v>
      </c>
      <c r="W159" s="105">
        <f t="shared" si="44"/>
        <v>0</v>
      </c>
      <c r="X159" s="105">
        <f t="shared" si="44"/>
        <v>0</v>
      </c>
      <c r="Y159" s="105">
        <f t="shared" si="44"/>
        <v>0</v>
      </c>
      <c r="Z159" s="105">
        <f t="shared" si="44"/>
        <v>0</v>
      </c>
      <c r="AA159" s="105">
        <f t="shared" si="44"/>
        <v>0</v>
      </c>
      <c r="AB159" s="105">
        <f t="shared" si="44"/>
        <v>0</v>
      </c>
      <c r="AC159" s="105">
        <f t="shared" si="44"/>
        <v>0</v>
      </c>
      <c r="AD159" s="105">
        <f t="shared" si="44"/>
        <v>0</v>
      </c>
      <c r="AE159" s="105">
        <f t="shared" si="44"/>
        <v>0</v>
      </c>
      <c r="AF159" s="132">
        <f t="shared" si="42"/>
        <v>0</v>
      </c>
      <c r="AI159" s="103">
        <v>1</v>
      </c>
      <c r="AJ159" s="105">
        <f t="shared" ref="AJ159:AJ163" si="47">+AI159*AF159</f>
        <v>0</v>
      </c>
    </row>
    <row r="160" spans="1:36" outlineLevel="2" x14ac:dyDescent="0.25">
      <c r="A160" s="103" t="str">
        <f t="shared" si="39"/>
        <v>BUCKLEYCommercialR1YD1W</v>
      </c>
      <c r="B160" s="103" t="s">
        <v>274</v>
      </c>
      <c r="C160" s="103" t="s">
        <v>275</v>
      </c>
      <c r="D160" s="127">
        <v>123.41</v>
      </c>
      <c r="E160" s="127">
        <v>140.36000000000001</v>
      </c>
      <c r="F160" s="129">
        <v>4553.96</v>
      </c>
      <c r="G160" s="129">
        <v>4580.75</v>
      </c>
      <c r="H160" s="129">
        <v>4772.24</v>
      </c>
      <c r="I160" s="129">
        <v>4772.24</v>
      </c>
      <c r="J160" s="129">
        <v>4772.24</v>
      </c>
      <c r="K160" s="129">
        <v>4631.88</v>
      </c>
      <c r="L160" s="129">
        <v>4491.5200000000004</v>
      </c>
      <c r="M160" s="129">
        <v>4421.34</v>
      </c>
      <c r="N160" s="129">
        <v>4456.43</v>
      </c>
      <c r="O160" s="129">
        <v>4286.09</v>
      </c>
      <c r="P160" s="129">
        <v>4420.0200000000004</v>
      </c>
      <c r="Q160" s="129">
        <v>4520.4799999999996</v>
      </c>
      <c r="R160" s="129">
        <f t="shared" si="40"/>
        <v>54679.19</v>
      </c>
      <c r="T160" s="105">
        <f t="shared" si="45"/>
        <v>32.444856084354512</v>
      </c>
      <c r="U160" s="105">
        <f t="shared" si="45"/>
        <v>32.635722428042172</v>
      </c>
      <c r="V160" s="105">
        <f t="shared" si="45"/>
        <v>33.999999999999993</v>
      </c>
      <c r="W160" s="105">
        <f t="shared" si="44"/>
        <v>33.999999999999993</v>
      </c>
      <c r="X160" s="105">
        <f t="shared" si="44"/>
        <v>33.999999999999993</v>
      </c>
      <c r="Y160" s="105">
        <f t="shared" si="44"/>
        <v>33</v>
      </c>
      <c r="Z160" s="105">
        <f t="shared" ref="Z160:AE188" si="48">+IFERROR(L160/$E160,0)</f>
        <v>32</v>
      </c>
      <c r="AA160" s="105">
        <f t="shared" si="48"/>
        <v>31.499999999999996</v>
      </c>
      <c r="AB160" s="105">
        <f t="shared" si="48"/>
        <v>31.75</v>
      </c>
      <c r="AC160" s="105">
        <f t="shared" si="48"/>
        <v>30.536406383585064</v>
      </c>
      <c r="AD160" s="105">
        <f t="shared" si="48"/>
        <v>31.490595611285265</v>
      </c>
      <c r="AE160" s="105">
        <f t="shared" si="48"/>
        <v>32.206326588771724</v>
      </c>
      <c r="AF160" s="132">
        <f t="shared" si="42"/>
        <v>32.463658924669893</v>
      </c>
      <c r="AI160" s="103">
        <v>1</v>
      </c>
      <c r="AJ160" s="105">
        <f t="shared" si="47"/>
        <v>32.463658924669893</v>
      </c>
    </row>
    <row r="161" spans="1:36" outlineLevel="2" x14ac:dyDescent="0.25">
      <c r="A161" s="103" t="str">
        <f t="shared" si="39"/>
        <v>BUCKLEYCommercialR1YD2W</v>
      </c>
      <c r="B161" s="103" t="s">
        <v>278</v>
      </c>
      <c r="C161" s="103" t="s">
        <v>279</v>
      </c>
      <c r="D161" s="127">
        <v>241.24</v>
      </c>
      <c r="E161" s="127">
        <v>274.51</v>
      </c>
      <c r="F161" s="129">
        <v>261.89</v>
      </c>
      <c r="G161" s="129">
        <v>261.89</v>
      </c>
      <c r="H161" s="129">
        <v>274.51</v>
      </c>
      <c r="I161" s="129">
        <v>274.51</v>
      </c>
      <c r="J161" s="129">
        <v>274.51</v>
      </c>
      <c r="K161" s="129">
        <v>274.51</v>
      </c>
      <c r="L161" s="129">
        <v>274.51</v>
      </c>
      <c r="M161" s="129">
        <v>274.51</v>
      </c>
      <c r="N161" s="129">
        <v>274.51</v>
      </c>
      <c r="O161" s="129">
        <v>523.78</v>
      </c>
      <c r="P161" s="129">
        <v>261.89</v>
      </c>
      <c r="Q161" s="129">
        <v>261.89</v>
      </c>
      <c r="R161" s="129">
        <f t="shared" si="40"/>
        <v>3492.91</v>
      </c>
      <c r="T161" s="105">
        <f t="shared" si="45"/>
        <v>0.9540271756948745</v>
      </c>
      <c r="U161" s="105">
        <f t="shared" si="45"/>
        <v>0.9540271756948745</v>
      </c>
      <c r="V161" s="105">
        <f t="shared" si="45"/>
        <v>1</v>
      </c>
      <c r="W161" s="105">
        <f t="shared" si="45"/>
        <v>1</v>
      </c>
      <c r="X161" s="105">
        <f t="shared" si="45"/>
        <v>1</v>
      </c>
      <c r="Y161" s="105">
        <f t="shared" si="45"/>
        <v>1</v>
      </c>
      <c r="Z161" s="105">
        <f t="shared" si="48"/>
        <v>1</v>
      </c>
      <c r="AA161" s="105">
        <f t="shared" si="48"/>
        <v>1</v>
      </c>
      <c r="AB161" s="105">
        <f t="shared" si="48"/>
        <v>1</v>
      </c>
      <c r="AC161" s="105">
        <f t="shared" si="48"/>
        <v>1.908054351389749</v>
      </c>
      <c r="AD161" s="105">
        <f t="shared" si="48"/>
        <v>0.9540271756948745</v>
      </c>
      <c r="AE161" s="105">
        <f t="shared" si="48"/>
        <v>0.9540271756948745</v>
      </c>
      <c r="AF161" s="132">
        <f t="shared" si="42"/>
        <v>1.0603469211807706</v>
      </c>
      <c r="AI161" s="103">
        <v>1</v>
      </c>
      <c r="AJ161" s="105">
        <f t="shared" si="47"/>
        <v>1.0603469211807706</v>
      </c>
    </row>
    <row r="162" spans="1:36" outlineLevel="2" x14ac:dyDescent="0.25">
      <c r="A162" s="103" t="str">
        <f t="shared" si="39"/>
        <v>BUCKLEYCommercialR1YD3W</v>
      </c>
      <c r="B162" s="103" t="s">
        <v>280</v>
      </c>
      <c r="C162" s="103" t="s">
        <v>281</v>
      </c>
      <c r="D162" s="127">
        <v>0</v>
      </c>
      <c r="E162" s="127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f t="shared" si="40"/>
        <v>0</v>
      </c>
      <c r="T162" s="105">
        <f t="shared" si="45"/>
        <v>0</v>
      </c>
      <c r="U162" s="105">
        <f t="shared" si="45"/>
        <v>0</v>
      </c>
      <c r="V162" s="105">
        <f t="shared" si="45"/>
        <v>0</v>
      </c>
      <c r="W162" s="105">
        <f t="shared" si="45"/>
        <v>0</v>
      </c>
      <c r="X162" s="105">
        <f t="shared" si="45"/>
        <v>0</v>
      </c>
      <c r="Y162" s="105">
        <f t="shared" si="45"/>
        <v>0</v>
      </c>
      <c r="Z162" s="105">
        <f t="shared" si="48"/>
        <v>0</v>
      </c>
      <c r="AA162" s="105">
        <f t="shared" si="48"/>
        <v>0</v>
      </c>
      <c r="AB162" s="105">
        <f t="shared" si="48"/>
        <v>0</v>
      </c>
      <c r="AC162" s="105">
        <f t="shared" si="48"/>
        <v>0</v>
      </c>
      <c r="AD162" s="105">
        <f t="shared" si="48"/>
        <v>0</v>
      </c>
      <c r="AE162" s="105">
        <f t="shared" si="48"/>
        <v>0</v>
      </c>
      <c r="AF162" s="132">
        <f t="shared" si="42"/>
        <v>0</v>
      </c>
      <c r="AI162" s="103">
        <v>1</v>
      </c>
      <c r="AJ162" s="105">
        <f t="shared" si="47"/>
        <v>0</v>
      </c>
    </row>
    <row r="163" spans="1:36" outlineLevel="2" x14ac:dyDescent="0.25">
      <c r="A163" s="103" t="str">
        <f t="shared" si="39"/>
        <v>BUCKLEYCommercialR1YDEOW</v>
      </c>
      <c r="B163" s="103" t="s">
        <v>282</v>
      </c>
      <c r="C163" s="103" t="s">
        <v>283</v>
      </c>
      <c r="D163" s="127">
        <v>0</v>
      </c>
      <c r="E163" s="127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f t="shared" si="40"/>
        <v>0</v>
      </c>
      <c r="T163" s="105">
        <f t="shared" si="45"/>
        <v>0</v>
      </c>
      <c r="U163" s="105">
        <f t="shared" si="45"/>
        <v>0</v>
      </c>
      <c r="V163" s="105">
        <f t="shared" si="45"/>
        <v>0</v>
      </c>
      <c r="W163" s="105">
        <f t="shared" si="45"/>
        <v>0</v>
      </c>
      <c r="X163" s="105">
        <f t="shared" si="45"/>
        <v>0</v>
      </c>
      <c r="Y163" s="105">
        <f t="shared" si="45"/>
        <v>0</v>
      </c>
      <c r="Z163" s="105">
        <f t="shared" si="48"/>
        <v>0</v>
      </c>
      <c r="AA163" s="105">
        <f t="shared" si="48"/>
        <v>0</v>
      </c>
      <c r="AB163" s="105">
        <f t="shared" si="48"/>
        <v>0</v>
      </c>
      <c r="AC163" s="105">
        <f t="shared" si="48"/>
        <v>0</v>
      </c>
      <c r="AD163" s="105">
        <f t="shared" si="48"/>
        <v>0</v>
      </c>
      <c r="AE163" s="105">
        <f t="shared" si="48"/>
        <v>0</v>
      </c>
      <c r="AF163" s="132">
        <f t="shared" si="42"/>
        <v>0</v>
      </c>
      <c r="AI163" s="103">
        <v>1</v>
      </c>
      <c r="AJ163" s="105">
        <f t="shared" si="47"/>
        <v>0</v>
      </c>
    </row>
    <row r="164" spans="1:36" outlineLevel="2" x14ac:dyDescent="0.25">
      <c r="A164" s="103" t="str">
        <f t="shared" si="39"/>
        <v>BUCKLEYCommercialR1YDEX</v>
      </c>
      <c r="B164" s="103" t="s">
        <v>366</v>
      </c>
      <c r="C164" s="103" t="s">
        <v>367</v>
      </c>
      <c r="D164" s="127">
        <v>32.24</v>
      </c>
      <c r="E164" s="127">
        <v>36.58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73.16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f t="shared" si="40"/>
        <v>73.16</v>
      </c>
      <c r="T164" s="105">
        <f t="shared" si="45"/>
        <v>0</v>
      </c>
      <c r="U164" s="105">
        <f t="shared" si="45"/>
        <v>0</v>
      </c>
      <c r="V164" s="105">
        <f t="shared" si="45"/>
        <v>0</v>
      </c>
      <c r="W164" s="105">
        <f t="shared" si="45"/>
        <v>0</v>
      </c>
      <c r="X164" s="105">
        <f t="shared" si="45"/>
        <v>0</v>
      </c>
      <c r="Y164" s="105">
        <f t="shared" si="45"/>
        <v>2</v>
      </c>
      <c r="Z164" s="105">
        <f t="shared" si="48"/>
        <v>0</v>
      </c>
      <c r="AA164" s="105">
        <f t="shared" si="48"/>
        <v>0</v>
      </c>
      <c r="AB164" s="105">
        <f t="shared" si="48"/>
        <v>0</v>
      </c>
      <c r="AC164" s="105">
        <f t="shared" si="48"/>
        <v>0</v>
      </c>
      <c r="AD164" s="105">
        <f t="shared" si="48"/>
        <v>0</v>
      </c>
      <c r="AE164" s="105">
        <f t="shared" si="48"/>
        <v>0</v>
      </c>
      <c r="AF164" s="132">
        <f t="shared" si="42"/>
        <v>0.16666666666666666</v>
      </c>
    </row>
    <row r="165" spans="1:36" outlineLevel="2" x14ac:dyDescent="0.25">
      <c r="A165" s="103" t="str">
        <f t="shared" si="39"/>
        <v>BUCKLEYCommercialR1YDTPU</v>
      </c>
      <c r="B165" s="103" t="s">
        <v>284</v>
      </c>
      <c r="C165" s="103" t="s">
        <v>285</v>
      </c>
      <c r="D165" s="127">
        <v>0</v>
      </c>
      <c r="E165" s="127">
        <v>0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f t="shared" si="40"/>
        <v>0</v>
      </c>
      <c r="T165" s="105">
        <f t="shared" si="45"/>
        <v>0</v>
      </c>
      <c r="U165" s="105">
        <f t="shared" si="45"/>
        <v>0</v>
      </c>
      <c r="V165" s="105">
        <f t="shared" si="45"/>
        <v>0</v>
      </c>
      <c r="W165" s="105">
        <f t="shared" si="45"/>
        <v>0</v>
      </c>
      <c r="X165" s="105">
        <f t="shared" si="45"/>
        <v>0</v>
      </c>
      <c r="Y165" s="105">
        <f t="shared" si="45"/>
        <v>0</v>
      </c>
      <c r="Z165" s="105">
        <f t="shared" si="48"/>
        <v>0</v>
      </c>
      <c r="AA165" s="105">
        <f t="shared" si="48"/>
        <v>0</v>
      </c>
      <c r="AB165" s="105">
        <f t="shared" si="48"/>
        <v>0</v>
      </c>
      <c r="AC165" s="105">
        <f t="shared" si="48"/>
        <v>0</v>
      </c>
      <c r="AD165" s="105">
        <f t="shared" si="48"/>
        <v>0</v>
      </c>
      <c r="AE165" s="105">
        <f t="shared" si="48"/>
        <v>0</v>
      </c>
      <c r="AF165" s="132">
        <f t="shared" si="42"/>
        <v>0</v>
      </c>
      <c r="AI165" s="103">
        <v>1</v>
      </c>
      <c r="AJ165" s="105">
        <f t="shared" ref="AJ165:AJ171" si="49">+AI165*AF165</f>
        <v>0</v>
      </c>
    </row>
    <row r="166" spans="1:36" outlineLevel="2" x14ac:dyDescent="0.25">
      <c r="A166" s="103" t="str">
        <f t="shared" si="39"/>
        <v>BUCKLEYCommercialR2YD1W</v>
      </c>
      <c r="B166" s="103" t="s">
        <v>300</v>
      </c>
      <c r="C166" s="103" t="s">
        <v>301</v>
      </c>
      <c r="D166" s="127">
        <v>215.83</v>
      </c>
      <c r="E166" s="127">
        <v>245.87</v>
      </c>
      <c r="F166" s="129">
        <v>4865.05</v>
      </c>
      <c r="G166" s="129">
        <v>4865.05</v>
      </c>
      <c r="H166" s="129">
        <v>5347.67</v>
      </c>
      <c r="I166" s="129">
        <v>5286.21</v>
      </c>
      <c r="J166" s="129">
        <v>5286.21</v>
      </c>
      <c r="K166" s="129">
        <v>5655.02</v>
      </c>
      <c r="L166" s="129">
        <v>6146.75</v>
      </c>
      <c r="M166" s="129">
        <v>6146.75</v>
      </c>
      <c r="N166" s="129">
        <v>6146.75</v>
      </c>
      <c r="O166" s="129">
        <v>5744.28</v>
      </c>
      <c r="P166" s="129">
        <v>5451.2</v>
      </c>
      <c r="Q166" s="129">
        <v>4747.82</v>
      </c>
      <c r="R166" s="129">
        <f t="shared" si="40"/>
        <v>65688.759999999995</v>
      </c>
      <c r="T166" s="105">
        <f t="shared" si="45"/>
        <v>19.787082604628463</v>
      </c>
      <c r="U166" s="105">
        <f t="shared" si="45"/>
        <v>19.787082604628463</v>
      </c>
      <c r="V166" s="105">
        <f t="shared" si="45"/>
        <v>21.749989832025054</v>
      </c>
      <c r="W166" s="105">
        <f t="shared" si="45"/>
        <v>21.500020335949891</v>
      </c>
      <c r="X166" s="105">
        <f t="shared" si="45"/>
        <v>21.500020335949891</v>
      </c>
      <c r="Y166" s="105">
        <f t="shared" si="45"/>
        <v>23.000040671899786</v>
      </c>
      <c r="Z166" s="105">
        <f t="shared" si="48"/>
        <v>25</v>
      </c>
      <c r="AA166" s="105">
        <f t="shared" si="48"/>
        <v>25</v>
      </c>
      <c r="AB166" s="105">
        <f t="shared" si="48"/>
        <v>25</v>
      </c>
      <c r="AC166" s="105">
        <f t="shared" si="48"/>
        <v>23.363078049375684</v>
      </c>
      <c r="AD166" s="105">
        <f t="shared" si="48"/>
        <v>22.171066010493348</v>
      </c>
      <c r="AE166" s="105">
        <f t="shared" si="48"/>
        <v>19.310285923455481</v>
      </c>
      <c r="AF166" s="132">
        <f t="shared" si="42"/>
        <v>22.264055530700507</v>
      </c>
      <c r="AI166" s="103">
        <v>1</v>
      </c>
      <c r="AJ166" s="105">
        <f t="shared" si="49"/>
        <v>22.264055530700507</v>
      </c>
    </row>
    <row r="167" spans="1:36" outlineLevel="2" x14ac:dyDescent="0.25">
      <c r="A167" s="103" t="str">
        <f t="shared" si="39"/>
        <v>BUCKLEYCommercialR2YD2W</v>
      </c>
      <c r="B167" s="103" t="s">
        <v>304</v>
      </c>
      <c r="C167" s="103" t="s">
        <v>305</v>
      </c>
      <c r="D167" s="127">
        <v>436.55</v>
      </c>
      <c r="E167" s="127">
        <v>497.18</v>
      </c>
      <c r="F167" s="129">
        <v>3793.28</v>
      </c>
      <c r="G167" s="129">
        <v>3793.28</v>
      </c>
      <c r="H167" s="129">
        <v>3977.44</v>
      </c>
      <c r="I167" s="129">
        <v>3977.44</v>
      </c>
      <c r="J167" s="129">
        <v>3977.44</v>
      </c>
      <c r="K167" s="129">
        <v>3977.44</v>
      </c>
      <c r="L167" s="129">
        <v>3977.44</v>
      </c>
      <c r="M167" s="129">
        <v>3977.44</v>
      </c>
      <c r="N167" s="129">
        <v>3977.44</v>
      </c>
      <c r="O167" s="129">
        <v>4267.4399999999996</v>
      </c>
      <c r="P167" s="129">
        <v>4267.4399999999996</v>
      </c>
      <c r="Q167" s="129">
        <v>4148.8999999999996</v>
      </c>
      <c r="R167" s="129">
        <f t="shared" si="40"/>
        <v>48112.420000000006</v>
      </c>
      <c r="T167" s="105">
        <f t="shared" si="45"/>
        <v>7.6295908926344582</v>
      </c>
      <c r="U167" s="105">
        <f t="shared" si="45"/>
        <v>7.6295908926344582</v>
      </c>
      <c r="V167" s="105">
        <f t="shared" si="45"/>
        <v>8</v>
      </c>
      <c r="W167" s="105">
        <f t="shared" si="45"/>
        <v>8</v>
      </c>
      <c r="X167" s="105">
        <f t="shared" si="45"/>
        <v>8</v>
      </c>
      <c r="Y167" s="105">
        <f t="shared" si="45"/>
        <v>8</v>
      </c>
      <c r="Z167" s="105">
        <f t="shared" si="48"/>
        <v>8</v>
      </c>
      <c r="AA167" s="105">
        <f t="shared" si="48"/>
        <v>8</v>
      </c>
      <c r="AB167" s="105">
        <f t="shared" si="48"/>
        <v>8</v>
      </c>
      <c r="AC167" s="105">
        <f t="shared" si="48"/>
        <v>8.5832897542137641</v>
      </c>
      <c r="AD167" s="105">
        <f t="shared" si="48"/>
        <v>8.5832897542137641</v>
      </c>
      <c r="AE167" s="105">
        <f t="shared" si="48"/>
        <v>8.3448650388189378</v>
      </c>
      <c r="AF167" s="132">
        <f t="shared" si="42"/>
        <v>8.0642188610429475</v>
      </c>
      <c r="AI167" s="103">
        <v>1</v>
      </c>
      <c r="AJ167" s="105">
        <f t="shared" si="49"/>
        <v>8.0642188610429475</v>
      </c>
    </row>
    <row r="168" spans="1:36" outlineLevel="2" x14ac:dyDescent="0.25">
      <c r="A168" s="103" t="str">
        <f t="shared" si="39"/>
        <v>BUCKLEYCommercialR2YD3W</v>
      </c>
      <c r="B168" s="103" t="s">
        <v>308</v>
      </c>
      <c r="C168" s="103" t="s">
        <v>309</v>
      </c>
      <c r="D168" s="127">
        <v>654.87</v>
      </c>
      <c r="E168" s="127">
        <v>745.82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f t="shared" si="40"/>
        <v>0</v>
      </c>
      <c r="T168" s="105">
        <f t="shared" si="45"/>
        <v>0</v>
      </c>
      <c r="U168" s="105">
        <f t="shared" si="45"/>
        <v>0</v>
      </c>
      <c r="V168" s="105">
        <f t="shared" si="45"/>
        <v>0</v>
      </c>
      <c r="W168" s="105">
        <f t="shared" si="45"/>
        <v>0</v>
      </c>
      <c r="X168" s="105">
        <f t="shared" si="45"/>
        <v>0</v>
      </c>
      <c r="Y168" s="105">
        <f t="shared" si="45"/>
        <v>0</v>
      </c>
      <c r="Z168" s="105">
        <f t="shared" si="48"/>
        <v>0</v>
      </c>
      <c r="AA168" s="105">
        <f t="shared" si="48"/>
        <v>0</v>
      </c>
      <c r="AB168" s="105">
        <f t="shared" si="48"/>
        <v>0</v>
      </c>
      <c r="AC168" s="105">
        <f t="shared" si="48"/>
        <v>0</v>
      </c>
      <c r="AD168" s="105">
        <f t="shared" si="48"/>
        <v>0</v>
      </c>
      <c r="AE168" s="105">
        <f t="shared" si="48"/>
        <v>0</v>
      </c>
      <c r="AF168" s="132">
        <f t="shared" si="42"/>
        <v>0</v>
      </c>
      <c r="AI168" s="103">
        <v>1</v>
      </c>
      <c r="AJ168" s="105">
        <f t="shared" si="49"/>
        <v>0</v>
      </c>
    </row>
    <row r="169" spans="1:36" outlineLevel="2" x14ac:dyDescent="0.25">
      <c r="A169" s="103" t="str">
        <f t="shared" si="39"/>
        <v>BUCKLEYCommercialR2YD4W</v>
      </c>
      <c r="B169" s="103" t="s">
        <v>310</v>
      </c>
      <c r="C169" s="103" t="s">
        <v>311</v>
      </c>
      <c r="D169" s="127">
        <v>0</v>
      </c>
      <c r="E169" s="127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f t="shared" si="40"/>
        <v>0</v>
      </c>
      <c r="T169" s="105">
        <f t="shared" si="45"/>
        <v>0</v>
      </c>
      <c r="U169" s="105">
        <f t="shared" si="45"/>
        <v>0</v>
      </c>
      <c r="V169" s="105">
        <f t="shared" si="45"/>
        <v>0</v>
      </c>
      <c r="W169" s="105">
        <f t="shared" si="45"/>
        <v>0</v>
      </c>
      <c r="X169" s="105">
        <f t="shared" si="45"/>
        <v>0</v>
      </c>
      <c r="Y169" s="105">
        <f t="shared" si="45"/>
        <v>0</v>
      </c>
      <c r="Z169" s="105">
        <f t="shared" si="48"/>
        <v>0</v>
      </c>
      <c r="AA169" s="105">
        <f t="shared" si="48"/>
        <v>0</v>
      </c>
      <c r="AB169" s="105">
        <f t="shared" si="48"/>
        <v>0</v>
      </c>
      <c r="AC169" s="105">
        <f t="shared" si="48"/>
        <v>0</v>
      </c>
      <c r="AD169" s="105">
        <f t="shared" si="48"/>
        <v>0</v>
      </c>
      <c r="AE169" s="105">
        <f t="shared" si="48"/>
        <v>0</v>
      </c>
      <c r="AF169" s="132">
        <f t="shared" si="42"/>
        <v>0</v>
      </c>
      <c r="AI169" s="103">
        <v>1</v>
      </c>
      <c r="AJ169" s="105">
        <f t="shared" si="49"/>
        <v>0</v>
      </c>
    </row>
    <row r="170" spans="1:36" outlineLevel="2" x14ac:dyDescent="0.25">
      <c r="A170" s="103" t="str">
        <f t="shared" si="39"/>
        <v>BUCKLEYCommercialR2YD5W</v>
      </c>
      <c r="B170" s="103" t="s">
        <v>312</v>
      </c>
      <c r="C170" s="103" t="s">
        <v>313</v>
      </c>
      <c r="D170" s="127">
        <v>0</v>
      </c>
      <c r="E170" s="127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f t="shared" si="40"/>
        <v>0</v>
      </c>
      <c r="T170" s="105">
        <f t="shared" si="45"/>
        <v>0</v>
      </c>
      <c r="U170" s="105">
        <f t="shared" si="45"/>
        <v>0</v>
      </c>
      <c r="V170" s="105">
        <f t="shared" si="45"/>
        <v>0</v>
      </c>
      <c r="W170" s="105">
        <f t="shared" si="45"/>
        <v>0</v>
      </c>
      <c r="X170" s="105">
        <f t="shared" si="45"/>
        <v>0</v>
      </c>
      <c r="Y170" s="105">
        <f t="shared" si="45"/>
        <v>0</v>
      </c>
      <c r="Z170" s="105">
        <f t="shared" si="48"/>
        <v>0</v>
      </c>
      <c r="AA170" s="105">
        <f t="shared" si="48"/>
        <v>0</v>
      </c>
      <c r="AB170" s="105">
        <f t="shared" si="48"/>
        <v>0</v>
      </c>
      <c r="AC170" s="105">
        <f t="shared" si="48"/>
        <v>0</v>
      </c>
      <c r="AD170" s="105">
        <f t="shared" si="48"/>
        <v>0</v>
      </c>
      <c r="AE170" s="105">
        <f t="shared" si="48"/>
        <v>0</v>
      </c>
      <c r="AF170" s="132">
        <f t="shared" si="42"/>
        <v>0</v>
      </c>
      <c r="AI170" s="103">
        <v>1</v>
      </c>
      <c r="AJ170" s="105">
        <f t="shared" si="49"/>
        <v>0</v>
      </c>
    </row>
    <row r="171" spans="1:36" outlineLevel="2" x14ac:dyDescent="0.25">
      <c r="A171" s="103" t="str">
        <f t="shared" si="39"/>
        <v>BUCKLEYCommercialR2YDEOW</v>
      </c>
      <c r="B171" s="103" t="s">
        <v>314</v>
      </c>
      <c r="C171" s="103" t="s">
        <v>315</v>
      </c>
      <c r="D171" s="127">
        <v>0</v>
      </c>
      <c r="E171" s="127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f t="shared" si="40"/>
        <v>0</v>
      </c>
      <c r="T171" s="105">
        <f t="shared" si="45"/>
        <v>0</v>
      </c>
      <c r="U171" s="105">
        <f t="shared" si="45"/>
        <v>0</v>
      </c>
      <c r="V171" s="105">
        <f t="shared" si="45"/>
        <v>0</v>
      </c>
      <c r="W171" s="105">
        <f t="shared" si="45"/>
        <v>0</v>
      </c>
      <c r="X171" s="105">
        <f t="shared" si="45"/>
        <v>0</v>
      </c>
      <c r="Y171" s="105">
        <f t="shared" si="45"/>
        <v>0</v>
      </c>
      <c r="Z171" s="105">
        <f t="shared" si="48"/>
        <v>0</v>
      </c>
      <c r="AA171" s="105">
        <f t="shared" si="48"/>
        <v>0</v>
      </c>
      <c r="AB171" s="105">
        <f t="shared" si="48"/>
        <v>0</v>
      </c>
      <c r="AC171" s="105">
        <f t="shared" si="48"/>
        <v>0</v>
      </c>
      <c r="AD171" s="105">
        <f t="shared" si="48"/>
        <v>0</v>
      </c>
      <c r="AE171" s="105">
        <f t="shared" si="48"/>
        <v>0</v>
      </c>
      <c r="AF171" s="132">
        <f t="shared" si="42"/>
        <v>0</v>
      </c>
      <c r="AI171" s="103">
        <v>1</v>
      </c>
      <c r="AJ171" s="105">
        <f t="shared" si="49"/>
        <v>0</v>
      </c>
    </row>
    <row r="172" spans="1:36" outlineLevel="2" x14ac:dyDescent="0.25">
      <c r="A172" s="103" t="str">
        <f t="shared" si="39"/>
        <v>BUCKLEYCommercialR2YDEX</v>
      </c>
      <c r="B172" s="103" t="s">
        <v>372</v>
      </c>
      <c r="C172" s="103" t="s">
        <v>373</v>
      </c>
      <c r="D172" s="127">
        <v>55.82</v>
      </c>
      <c r="E172" s="127">
        <v>63.43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126.86</v>
      </c>
      <c r="O172" s="129">
        <v>0</v>
      </c>
      <c r="P172" s="129">
        <v>0</v>
      </c>
      <c r="Q172" s="129">
        <v>0</v>
      </c>
      <c r="R172" s="129">
        <f t="shared" si="40"/>
        <v>126.86</v>
      </c>
      <c r="T172" s="105">
        <f t="shared" si="45"/>
        <v>0</v>
      </c>
      <c r="U172" s="105">
        <f t="shared" si="45"/>
        <v>0</v>
      </c>
      <c r="V172" s="105">
        <f t="shared" si="45"/>
        <v>0</v>
      </c>
      <c r="W172" s="105">
        <f t="shared" si="45"/>
        <v>0</v>
      </c>
      <c r="X172" s="105">
        <f t="shared" si="45"/>
        <v>0</v>
      </c>
      <c r="Y172" s="105">
        <f t="shared" si="45"/>
        <v>0</v>
      </c>
      <c r="Z172" s="105">
        <f t="shared" si="48"/>
        <v>0</v>
      </c>
      <c r="AA172" s="105">
        <f t="shared" si="48"/>
        <v>0</v>
      </c>
      <c r="AB172" s="105">
        <f t="shared" si="48"/>
        <v>2</v>
      </c>
      <c r="AC172" s="105">
        <f t="shared" si="48"/>
        <v>0</v>
      </c>
      <c r="AD172" s="105">
        <f t="shared" si="48"/>
        <v>0</v>
      </c>
      <c r="AE172" s="105">
        <f t="shared" si="48"/>
        <v>0</v>
      </c>
      <c r="AF172" s="132">
        <f t="shared" si="42"/>
        <v>0.16666666666666666</v>
      </c>
    </row>
    <row r="173" spans="1:36" outlineLevel="2" x14ac:dyDescent="0.25">
      <c r="A173" s="103" t="str">
        <f t="shared" si="39"/>
        <v>BUCKLEYCommercialR2YDTPU</v>
      </c>
      <c r="B173" s="103" t="s">
        <v>316</v>
      </c>
      <c r="C173" s="103" t="s">
        <v>317</v>
      </c>
      <c r="D173" s="127">
        <v>0</v>
      </c>
      <c r="E173" s="127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f t="shared" si="40"/>
        <v>0</v>
      </c>
      <c r="T173" s="105">
        <f t="shared" si="45"/>
        <v>0</v>
      </c>
      <c r="U173" s="105">
        <f t="shared" si="45"/>
        <v>0</v>
      </c>
      <c r="V173" s="105">
        <f t="shared" si="45"/>
        <v>0</v>
      </c>
      <c r="W173" s="105">
        <f t="shared" si="45"/>
        <v>0</v>
      </c>
      <c r="X173" s="105">
        <f t="shared" si="45"/>
        <v>0</v>
      </c>
      <c r="Y173" s="105">
        <f t="shared" si="45"/>
        <v>0</v>
      </c>
      <c r="Z173" s="105">
        <f t="shared" si="48"/>
        <v>0</v>
      </c>
      <c r="AA173" s="105">
        <f t="shared" si="48"/>
        <v>0</v>
      </c>
      <c r="AB173" s="105">
        <f t="shared" si="48"/>
        <v>0</v>
      </c>
      <c r="AC173" s="105">
        <f t="shared" si="48"/>
        <v>0</v>
      </c>
      <c r="AD173" s="105">
        <f t="shared" si="48"/>
        <v>0</v>
      </c>
      <c r="AE173" s="105">
        <f t="shared" si="48"/>
        <v>0</v>
      </c>
      <c r="AF173" s="132">
        <f t="shared" si="42"/>
        <v>0</v>
      </c>
      <c r="AI173" s="103">
        <v>1</v>
      </c>
      <c r="AJ173" s="105">
        <f t="shared" ref="AJ173" si="50">+AI173*AF173</f>
        <v>0</v>
      </c>
    </row>
    <row r="174" spans="1:36" outlineLevel="2" x14ac:dyDescent="0.25">
      <c r="A174" s="103" t="str">
        <f t="shared" si="39"/>
        <v>BUCKLEYCommercialADJCOM</v>
      </c>
      <c r="B174" s="103" t="s">
        <v>378</v>
      </c>
      <c r="C174" s="103" t="s">
        <v>379</v>
      </c>
      <c r="D174" s="127">
        <v>0</v>
      </c>
      <c r="E174" s="127">
        <v>0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f t="shared" si="40"/>
        <v>0</v>
      </c>
      <c r="T174" s="105">
        <f t="shared" si="45"/>
        <v>0</v>
      </c>
      <c r="U174" s="105">
        <f t="shared" si="45"/>
        <v>0</v>
      </c>
      <c r="V174" s="105">
        <f t="shared" si="45"/>
        <v>0</v>
      </c>
      <c r="W174" s="105">
        <f t="shared" si="45"/>
        <v>0</v>
      </c>
      <c r="X174" s="105">
        <f t="shared" si="45"/>
        <v>0</v>
      </c>
      <c r="Y174" s="105">
        <f t="shared" si="45"/>
        <v>0</v>
      </c>
      <c r="Z174" s="105">
        <f t="shared" si="48"/>
        <v>0</v>
      </c>
      <c r="AA174" s="105">
        <f t="shared" si="48"/>
        <v>0</v>
      </c>
      <c r="AB174" s="105">
        <f t="shared" si="48"/>
        <v>0</v>
      </c>
      <c r="AC174" s="105">
        <f t="shared" si="48"/>
        <v>0</v>
      </c>
      <c r="AD174" s="105">
        <f t="shared" si="48"/>
        <v>0</v>
      </c>
      <c r="AE174" s="105">
        <f t="shared" si="48"/>
        <v>0</v>
      </c>
      <c r="AF174" s="105">
        <f t="shared" si="42"/>
        <v>0</v>
      </c>
    </row>
    <row r="175" spans="1:36" outlineLevel="2" x14ac:dyDescent="0.25">
      <c r="A175" s="103" t="str">
        <f t="shared" ref="A175:A188" si="51">+$A$4&amp;$A$110&amp;B175</f>
        <v>BUCKLEYCommercialCCONNECT</v>
      </c>
      <c r="B175" s="103" t="s">
        <v>380</v>
      </c>
      <c r="C175" s="103" t="s">
        <v>381</v>
      </c>
      <c r="D175" s="127">
        <v>0</v>
      </c>
      <c r="E175" s="127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f t="shared" ref="R175:R187" si="52">SUM(F175:Q175)</f>
        <v>0</v>
      </c>
      <c r="T175" s="105">
        <f t="shared" si="45"/>
        <v>0</v>
      </c>
      <c r="U175" s="105">
        <f t="shared" si="45"/>
        <v>0</v>
      </c>
      <c r="V175" s="105">
        <f t="shared" si="45"/>
        <v>0</v>
      </c>
      <c r="W175" s="105">
        <f t="shared" si="45"/>
        <v>0</v>
      </c>
      <c r="X175" s="105">
        <f t="shared" si="45"/>
        <v>0</v>
      </c>
      <c r="Y175" s="105">
        <f t="shared" si="45"/>
        <v>0</v>
      </c>
      <c r="Z175" s="105">
        <f t="shared" si="48"/>
        <v>0</v>
      </c>
      <c r="AA175" s="105">
        <f t="shared" si="48"/>
        <v>0</v>
      </c>
      <c r="AB175" s="105">
        <f t="shared" si="48"/>
        <v>0</v>
      </c>
      <c r="AC175" s="105">
        <f t="shared" si="48"/>
        <v>0</v>
      </c>
      <c r="AD175" s="105">
        <f t="shared" si="48"/>
        <v>0</v>
      </c>
      <c r="AE175" s="105">
        <f t="shared" si="48"/>
        <v>0</v>
      </c>
      <c r="AF175" s="105">
        <f t="shared" ref="AF175:AF188" si="53">+SUM(T175:AE175)/$AD$2</f>
        <v>0</v>
      </c>
    </row>
    <row r="176" spans="1:36" outlineLevel="2" x14ac:dyDescent="0.25">
      <c r="A176" s="103" t="str">
        <f t="shared" si="51"/>
        <v>BUCKLEYCommercialCDEL</v>
      </c>
      <c r="B176" s="103" t="s">
        <v>382</v>
      </c>
      <c r="C176" s="103" t="s">
        <v>383</v>
      </c>
      <c r="D176" s="127">
        <v>0</v>
      </c>
      <c r="E176" s="127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f t="shared" si="52"/>
        <v>0</v>
      </c>
      <c r="T176" s="105">
        <f t="shared" si="45"/>
        <v>0</v>
      </c>
      <c r="U176" s="105">
        <f t="shared" si="45"/>
        <v>0</v>
      </c>
      <c r="V176" s="105">
        <f t="shared" si="45"/>
        <v>0</v>
      </c>
      <c r="W176" s="105">
        <f t="shared" si="45"/>
        <v>0</v>
      </c>
      <c r="X176" s="105">
        <f t="shared" si="45"/>
        <v>0</v>
      </c>
      <c r="Y176" s="105">
        <f t="shared" si="45"/>
        <v>0</v>
      </c>
      <c r="Z176" s="105">
        <f t="shared" si="48"/>
        <v>0</v>
      </c>
      <c r="AA176" s="105">
        <f t="shared" si="48"/>
        <v>0</v>
      </c>
      <c r="AB176" s="105">
        <f t="shared" si="48"/>
        <v>0</v>
      </c>
      <c r="AC176" s="105">
        <f t="shared" si="48"/>
        <v>0</v>
      </c>
      <c r="AD176" s="105">
        <f t="shared" si="48"/>
        <v>0</v>
      </c>
      <c r="AE176" s="105">
        <f t="shared" si="48"/>
        <v>0</v>
      </c>
      <c r="AF176" s="105">
        <f t="shared" si="53"/>
        <v>0</v>
      </c>
    </row>
    <row r="177" spans="1:36" outlineLevel="2" x14ac:dyDescent="0.25">
      <c r="A177" s="103" t="str">
        <f t="shared" si="51"/>
        <v>BUCKLEYCommercialCEX</v>
      </c>
      <c r="B177" s="103" t="s">
        <v>384</v>
      </c>
      <c r="C177" s="103" t="s">
        <v>385</v>
      </c>
      <c r="D177" s="127">
        <v>5.83</v>
      </c>
      <c r="E177" s="127">
        <v>6.62</v>
      </c>
      <c r="F177" s="129">
        <v>6.32</v>
      </c>
      <c r="G177" s="129">
        <v>12.64</v>
      </c>
      <c r="H177" s="129">
        <v>39.72</v>
      </c>
      <c r="I177" s="129">
        <v>59.58</v>
      </c>
      <c r="J177" s="129">
        <v>52.96</v>
      </c>
      <c r="K177" s="129">
        <v>39.72</v>
      </c>
      <c r="L177" s="129">
        <v>6.62</v>
      </c>
      <c r="M177" s="129">
        <v>13.24</v>
      </c>
      <c r="N177" s="129">
        <v>6.62</v>
      </c>
      <c r="O177" s="129">
        <v>18.96</v>
      </c>
      <c r="P177" s="129">
        <v>12.64</v>
      </c>
      <c r="Q177" s="129">
        <v>37.92</v>
      </c>
      <c r="R177" s="129">
        <f t="shared" si="52"/>
        <v>306.94</v>
      </c>
      <c r="T177" s="105">
        <f t="shared" si="45"/>
        <v>0.9546827794561934</v>
      </c>
      <c r="U177" s="105">
        <f t="shared" si="45"/>
        <v>1.9093655589123868</v>
      </c>
      <c r="V177" s="105">
        <f t="shared" si="45"/>
        <v>6</v>
      </c>
      <c r="W177" s="105">
        <f t="shared" si="45"/>
        <v>9</v>
      </c>
      <c r="X177" s="105">
        <f t="shared" si="45"/>
        <v>8</v>
      </c>
      <c r="Y177" s="105">
        <f t="shared" si="45"/>
        <v>6</v>
      </c>
      <c r="Z177" s="105">
        <f t="shared" si="48"/>
        <v>1</v>
      </c>
      <c r="AA177" s="105">
        <f t="shared" si="48"/>
        <v>2</v>
      </c>
      <c r="AB177" s="105">
        <f t="shared" si="48"/>
        <v>1</v>
      </c>
      <c r="AC177" s="105">
        <f t="shared" si="48"/>
        <v>2.8640483383685802</v>
      </c>
      <c r="AD177" s="105">
        <f t="shared" si="48"/>
        <v>1.9093655589123868</v>
      </c>
      <c r="AE177" s="105">
        <f t="shared" si="48"/>
        <v>5.7280966767371604</v>
      </c>
      <c r="AF177" s="132">
        <f t="shared" si="53"/>
        <v>3.8637965760322253</v>
      </c>
      <c r="AG177" s="149"/>
    </row>
    <row r="178" spans="1:36" outlineLevel="2" x14ac:dyDescent="0.25">
      <c r="A178" s="103" t="str">
        <f t="shared" si="51"/>
        <v>BUCKLEYCommercialCEXYD</v>
      </c>
      <c r="B178" s="103" t="s">
        <v>386</v>
      </c>
      <c r="C178" s="103" t="s">
        <v>387</v>
      </c>
      <c r="D178" s="127">
        <v>28.16</v>
      </c>
      <c r="E178" s="127">
        <v>32.04</v>
      </c>
      <c r="F178" s="129">
        <v>183.42</v>
      </c>
      <c r="G178" s="129">
        <v>183.42000000000002</v>
      </c>
      <c r="H178" s="129">
        <v>288.36</v>
      </c>
      <c r="I178" s="129">
        <v>416.52</v>
      </c>
      <c r="J178" s="129">
        <v>416.52</v>
      </c>
      <c r="K178" s="129">
        <v>256.32</v>
      </c>
      <c r="L178" s="129">
        <v>576.72</v>
      </c>
      <c r="M178" s="129">
        <v>608.76</v>
      </c>
      <c r="N178" s="129">
        <v>224.28</v>
      </c>
      <c r="O178" s="129">
        <v>244.56</v>
      </c>
      <c r="P178" s="129">
        <v>305.7</v>
      </c>
      <c r="Q178" s="129">
        <v>366.84</v>
      </c>
      <c r="R178" s="129">
        <f t="shared" si="52"/>
        <v>4071.42</v>
      </c>
      <c r="T178" s="105">
        <f t="shared" si="45"/>
        <v>5.7247191011235952</v>
      </c>
      <c r="U178" s="105">
        <f t="shared" si="45"/>
        <v>5.7247191011235961</v>
      </c>
      <c r="V178" s="105">
        <f t="shared" si="45"/>
        <v>9</v>
      </c>
      <c r="W178" s="105">
        <f t="shared" si="45"/>
        <v>13</v>
      </c>
      <c r="X178" s="105">
        <f t="shared" si="45"/>
        <v>13</v>
      </c>
      <c r="Y178" s="105">
        <f t="shared" si="45"/>
        <v>8</v>
      </c>
      <c r="Z178" s="105">
        <f t="shared" si="48"/>
        <v>18</v>
      </c>
      <c r="AA178" s="105">
        <f t="shared" si="48"/>
        <v>19</v>
      </c>
      <c r="AB178" s="105">
        <f t="shared" si="48"/>
        <v>7</v>
      </c>
      <c r="AC178" s="105">
        <f t="shared" si="48"/>
        <v>7.6329588014981278</v>
      </c>
      <c r="AD178" s="105">
        <f t="shared" si="48"/>
        <v>9.5411985018726586</v>
      </c>
      <c r="AE178" s="105">
        <f t="shared" si="48"/>
        <v>11.44943820224719</v>
      </c>
      <c r="AF178" s="132">
        <f t="shared" si="53"/>
        <v>10.589419475655431</v>
      </c>
      <c r="AG178" s="149"/>
    </row>
    <row r="179" spans="1:36" outlineLevel="2" x14ac:dyDescent="0.25">
      <c r="A179" s="103" t="str">
        <f t="shared" si="51"/>
        <v>BUCKLEYCommercialCLOCK</v>
      </c>
      <c r="B179" s="103" t="s">
        <v>388</v>
      </c>
      <c r="C179" s="103" t="s">
        <v>389</v>
      </c>
      <c r="D179" s="127">
        <v>7.5</v>
      </c>
      <c r="E179" s="127">
        <v>8.35</v>
      </c>
      <c r="F179" s="129">
        <v>136.68</v>
      </c>
      <c r="G179" s="129">
        <v>136.68</v>
      </c>
      <c r="H179" s="129">
        <v>141.94999999999999</v>
      </c>
      <c r="I179" s="129">
        <v>144.04</v>
      </c>
      <c r="J179" s="129">
        <v>154.47999999999999</v>
      </c>
      <c r="K179" s="129">
        <v>158.65</v>
      </c>
      <c r="L179" s="129">
        <v>158.65</v>
      </c>
      <c r="M179" s="129">
        <v>158.65</v>
      </c>
      <c r="N179" s="129">
        <v>158.65</v>
      </c>
      <c r="O179" s="129">
        <v>140.69999999999999</v>
      </c>
      <c r="P179" s="129">
        <v>136.68</v>
      </c>
      <c r="Q179" s="129">
        <v>136.68</v>
      </c>
      <c r="R179" s="129">
        <f t="shared" si="52"/>
        <v>1762.4900000000005</v>
      </c>
      <c r="T179" s="105">
        <f t="shared" si="45"/>
        <v>16.368862275449104</v>
      </c>
      <c r="U179" s="105">
        <f t="shared" si="45"/>
        <v>16.368862275449104</v>
      </c>
      <c r="V179" s="105">
        <f t="shared" si="45"/>
        <v>17</v>
      </c>
      <c r="W179" s="105">
        <f t="shared" si="45"/>
        <v>17.250299401197605</v>
      </c>
      <c r="X179" s="105">
        <f t="shared" si="45"/>
        <v>18.50059880239521</v>
      </c>
      <c r="Y179" s="105">
        <f t="shared" si="45"/>
        <v>19</v>
      </c>
      <c r="Z179" s="105">
        <f t="shared" si="48"/>
        <v>19</v>
      </c>
      <c r="AA179" s="105">
        <f t="shared" si="48"/>
        <v>19</v>
      </c>
      <c r="AB179" s="105">
        <f t="shared" si="48"/>
        <v>19</v>
      </c>
      <c r="AC179" s="105">
        <f t="shared" si="48"/>
        <v>16.850299401197603</v>
      </c>
      <c r="AD179" s="105">
        <f t="shared" si="48"/>
        <v>16.368862275449104</v>
      </c>
      <c r="AE179" s="105">
        <f t="shared" si="48"/>
        <v>16.368862275449104</v>
      </c>
      <c r="AF179" s="143">
        <f t="shared" si="53"/>
        <v>17.589720558882235</v>
      </c>
      <c r="AG179" s="149"/>
    </row>
    <row r="180" spans="1:36" outlineLevel="2" x14ac:dyDescent="0.25">
      <c r="A180" s="103" t="str">
        <f t="shared" si="51"/>
        <v>BUCKLEYCommercialCROLL</v>
      </c>
      <c r="B180" s="103" t="s">
        <v>390</v>
      </c>
      <c r="C180" s="103" t="s">
        <v>391</v>
      </c>
      <c r="D180" s="127">
        <v>25</v>
      </c>
      <c r="E180" s="127">
        <v>27.82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f t="shared" si="52"/>
        <v>0</v>
      </c>
      <c r="T180" s="105">
        <f t="shared" si="45"/>
        <v>0</v>
      </c>
      <c r="U180" s="105">
        <f t="shared" si="45"/>
        <v>0</v>
      </c>
      <c r="V180" s="105">
        <f t="shared" si="45"/>
        <v>0</v>
      </c>
      <c r="W180" s="105">
        <f t="shared" si="45"/>
        <v>0</v>
      </c>
      <c r="X180" s="105">
        <f t="shared" si="45"/>
        <v>0</v>
      </c>
      <c r="Y180" s="105">
        <f t="shared" si="45"/>
        <v>0</v>
      </c>
      <c r="Z180" s="105">
        <f t="shared" si="48"/>
        <v>0</v>
      </c>
      <c r="AA180" s="105">
        <f t="shared" si="48"/>
        <v>0</v>
      </c>
      <c r="AB180" s="105">
        <f t="shared" si="48"/>
        <v>0</v>
      </c>
      <c r="AC180" s="105">
        <f t="shared" si="48"/>
        <v>0</v>
      </c>
      <c r="AD180" s="105">
        <f t="shared" si="48"/>
        <v>0</v>
      </c>
      <c r="AE180" s="105">
        <f t="shared" si="48"/>
        <v>0</v>
      </c>
      <c r="AF180" s="105">
        <f t="shared" si="53"/>
        <v>0</v>
      </c>
    </row>
    <row r="181" spans="1:36" outlineLevel="2" x14ac:dyDescent="0.25">
      <c r="A181" s="103" t="str">
        <f t="shared" si="51"/>
        <v>BUCKLEYCommercialCTDEL</v>
      </c>
      <c r="B181" s="103" t="s">
        <v>392</v>
      </c>
      <c r="C181" s="103" t="s">
        <v>393</v>
      </c>
      <c r="D181" s="127">
        <v>0</v>
      </c>
      <c r="E181" s="127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f t="shared" si="52"/>
        <v>0</v>
      </c>
      <c r="T181" s="105">
        <f t="shared" si="45"/>
        <v>0</v>
      </c>
      <c r="U181" s="105">
        <f t="shared" si="45"/>
        <v>0</v>
      </c>
      <c r="V181" s="105">
        <f t="shared" si="45"/>
        <v>0</v>
      </c>
      <c r="W181" s="105">
        <f t="shared" si="45"/>
        <v>0</v>
      </c>
      <c r="X181" s="105">
        <f t="shared" si="45"/>
        <v>0</v>
      </c>
      <c r="Y181" s="105">
        <f t="shared" si="45"/>
        <v>0</v>
      </c>
      <c r="Z181" s="105">
        <f t="shared" si="48"/>
        <v>0</v>
      </c>
      <c r="AA181" s="105">
        <f t="shared" si="48"/>
        <v>0</v>
      </c>
      <c r="AB181" s="105">
        <f t="shared" si="48"/>
        <v>0</v>
      </c>
      <c r="AC181" s="105">
        <f t="shared" si="48"/>
        <v>0</v>
      </c>
      <c r="AD181" s="105">
        <f t="shared" si="48"/>
        <v>0</v>
      </c>
      <c r="AE181" s="105">
        <f t="shared" si="48"/>
        <v>0</v>
      </c>
      <c r="AF181" s="105">
        <f t="shared" si="53"/>
        <v>0</v>
      </c>
    </row>
    <row r="182" spans="1:36" outlineLevel="2" x14ac:dyDescent="0.25">
      <c r="A182" s="103" t="str">
        <f t="shared" si="51"/>
        <v>BUCKLEYCommercialCTRIP</v>
      </c>
      <c r="B182" s="103" t="s">
        <v>394</v>
      </c>
      <c r="C182" s="103" t="s">
        <v>395</v>
      </c>
      <c r="D182" s="127">
        <v>25</v>
      </c>
      <c r="E182" s="127">
        <v>27.82</v>
      </c>
      <c r="F182" s="129">
        <v>0</v>
      </c>
      <c r="G182" s="129">
        <v>26.79</v>
      </c>
      <c r="H182" s="129">
        <v>0</v>
      </c>
      <c r="I182" s="129">
        <v>0</v>
      </c>
      <c r="J182" s="129">
        <v>55.64</v>
      </c>
      <c r="K182" s="129">
        <v>0</v>
      </c>
      <c r="L182" s="129">
        <v>0</v>
      </c>
      <c r="M182" s="129">
        <v>27.82</v>
      </c>
      <c r="N182" s="129">
        <v>55.64</v>
      </c>
      <c r="O182" s="129">
        <v>26.79</v>
      </c>
      <c r="P182" s="129">
        <v>0</v>
      </c>
      <c r="Q182" s="129">
        <v>0</v>
      </c>
      <c r="R182" s="129">
        <f t="shared" si="52"/>
        <v>192.67999999999998</v>
      </c>
      <c r="T182" s="105">
        <f t="shared" si="45"/>
        <v>0</v>
      </c>
      <c r="U182" s="105">
        <f t="shared" si="45"/>
        <v>0.96297627606038816</v>
      </c>
      <c r="V182" s="105">
        <f t="shared" si="45"/>
        <v>0</v>
      </c>
      <c r="W182" s="105">
        <f t="shared" si="45"/>
        <v>0</v>
      </c>
      <c r="X182" s="105">
        <f t="shared" si="45"/>
        <v>2</v>
      </c>
      <c r="Y182" s="105">
        <f t="shared" si="45"/>
        <v>0</v>
      </c>
      <c r="Z182" s="105">
        <f t="shared" si="48"/>
        <v>0</v>
      </c>
      <c r="AA182" s="105">
        <f t="shared" si="48"/>
        <v>1</v>
      </c>
      <c r="AB182" s="105">
        <f t="shared" si="48"/>
        <v>2</v>
      </c>
      <c r="AC182" s="105">
        <f t="shared" si="48"/>
        <v>0.96297627606038816</v>
      </c>
      <c r="AD182" s="105">
        <f t="shared" si="48"/>
        <v>0</v>
      </c>
      <c r="AE182" s="105">
        <f t="shared" si="48"/>
        <v>0</v>
      </c>
      <c r="AF182" s="105">
        <f t="shared" si="53"/>
        <v>0.57716271267673136</v>
      </c>
    </row>
    <row r="183" spans="1:36" outlineLevel="2" x14ac:dyDescent="0.25">
      <c r="A183" s="103" t="str">
        <f t="shared" si="51"/>
        <v>BUCKLEYCommercialCUNLOCK</v>
      </c>
      <c r="B183" s="103" t="s">
        <v>396</v>
      </c>
      <c r="C183" s="103" t="s">
        <v>397</v>
      </c>
      <c r="D183" s="127">
        <v>0</v>
      </c>
      <c r="E183" s="127">
        <v>0</v>
      </c>
      <c r="F183" s="129"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f t="shared" si="52"/>
        <v>0</v>
      </c>
      <c r="T183" s="105">
        <f t="shared" si="45"/>
        <v>0</v>
      </c>
      <c r="U183" s="105">
        <f t="shared" si="45"/>
        <v>0</v>
      </c>
      <c r="V183" s="105">
        <f t="shared" si="45"/>
        <v>0</v>
      </c>
      <c r="W183" s="105">
        <f t="shared" si="45"/>
        <v>0</v>
      </c>
      <c r="X183" s="105">
        <f t="shared" si="45"/>
        <v>0</v>
      </c>
      <c r="Y183" s="105">
        <f t="shared" si="45"/>
        <v>0</v>
      </c>
      <c r="Z183" s="105">
        <f t="shared" si="48"/>
        <v>0</v>
      </c>
      <c r="AA183" s="105">
        <f t="shared" si="48"/>
        <v>0</v>
      </c>
      <c r="AB183" s="105">
        <f t="shared" si="48"/>
        <v>0</v>
      </c>
      <c r="AC183" s="105">
        <f t="shared" si="48"/>
        <v>0</v>
      </c>
      <c r="AD183" s="105">
        <f t="shared" si="48"/>
        <v>0</v>
      </c>
      <c r="AE183" s="105">
        <f t="shared" si="48"/>
        <v>0</v>
      </c>
      <c r="AF183" s="105">
        <f t="shared" si="53"/>
        <v>0</v>
      </c>
    </row>
    <row r="184" spans="1:36" outlineLevel="2" x14ac:dyDescent="0.25">
      <c r="A184" s="103" t="str">
        <f t="shared" si="51"/>
        <v>BUCKLEYCommercialDRIVEDWAY-COMM</v>
      </c>
      <c r="B184" s="103" t="s">
        <v>398</v>
      </c>
      <c r="C184" s="103" t="s">
        <v>399</v>
      </c>
      <c r="D184" s="127">
        <v>0</v>
      </c>
      <c r="E184" s="127">
        <v>0</v>
      </c>
      <c r="F184" s="129"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f t="shared" si="52"/>
        <v>0</v>
      </c>
      <c r="T184" s="105">
        <f t="shared" si="45"/>
        <v>0</v>
      </c>
      <c r="U184" s="105">
        <f t="shared" si="45"/>
        <v>0</v>
      </c>
      <c r="V184" s="105">
        <f t="shared" si="45"/>
        <v>0</v>
      </c>
      <c r="W184" s="105">
        <f t="shared" si="45"/>
        <v>0</v>
      </c>
      <c r="X184" s="105">
        <f t="shared" si="45"/>
        <v>0</v>
      </c>
      <c r="Y184" s="105">
        <f t="shared" si="45"/>
        <v>0</v>
      </c>
      <c r="Z184" s="105">
        <f t="shared" si="48"/>
        <v>0</v>
      </c>
      <c r="AA184" s="105">
        <f t="shared" si="48"/>
        <v>0</v>
      </c>
      <c r="AB184" s="105">
        <f t="shared" si="48"/>
        <v>0</v>
      </c>
      <c r="AC184" s="105">
        <f t="shared" si="48"/>
        <v>0</v>
      </c>
      <c r="AD184" s="105">
        <f t="shared" si="48"/>
        <v>0</v>
      </c>
      <c r="AE184" s="105">
        <f t="shared" si="48"/>
        <v>0</v>
      </c>
      <c r="AF184" s="105">
        <f t="shared" si="53"/>
        <v>0</v>
      </c>
    </row>
    <row r="185" spans="1:36" outlineLevel="2" x14ac:dyDescent="0.25">
      <c r="A185" s="103" t="str">
        <f t="shared" si="51"/>
        <v>BUCKLEYCommercialDRIVEPVT-COMM</v>
      </c>
      <c r="B185" s="103" t="s">
        <v>400</v>
      </c>
      <c r="C185" s="103" t="s">
        <v>401</v>
      </c>
      <c r="D185" s="127">
        <v>0</v>
      </c>
      <c r="E185" s="127">
        <v>0</v>
      </c>
      <c r="F185" s="129"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f t="shared" si="52"/>
        <v>0</v>
      </c>
      <c r="T185" s="105">
        <f t="shared" si="45"/>
        <v>0</v>
      </c>
      <c r="U185" s="105">
        <f t="shared" si="45"/>
        <v>0</v>
      </c>
      <c r="V185" s="105">
        <f t="shared" si="45"/>
        <v>0</v>
      </c>
      <c r="W185" s="105">
        <f t="shared" si="45"/>
        <v>0</v>
      </c>
      <c r="X185" s="105">
        <f t="shared" si="45"/>
        <v>0</v>
      </c>
      <c r="Y185" s="105">
        <f t="shared" si="45"/>
        <v>0</v>
      </c>
      <c r="Z185" s="105">
        <f t="shared" si="48"/>
        <v>0</v>
      </c>
      <c r="AA185" s="105">
        <f t="shared" si="48"/>
        <v>0</v>
      </c>
      <c r="AB185" s="105">
        <f t="shared" si="48"/>
        <v>0</v>
      </c>
      <c r="AC185" s="105">
        <f t="shared" si="48"/>
        <v>0</v>
      </c>
      <c r="AD185" s="105">
        <f t="shared" si="48"/>
        <v>0</v>
      </c>
      <c r="AE185" s="105">
        <f t="shared" si="48"/>
        <v>0</v>
      </c>
      <c r="AF185" s="105">
        <f t="shared" si="53"/>
        <v>0</v>
      </c>
    </row>
    <row r="186" spans="1:36" outlineLevel="2" x14ac:dyDescent="0.25">
      <c r="A186" s="103" t="str">
        <f t="shared" si="51"/>
        <v>BUCKLEYCommercialDRVNC</v>
      </c>
      <c r="B186" s="103" t="s">
        <v>402</v>
      </c>
      <c r="C186" s="103" t="s">
        <v>403</v>
      </c>
      <c r="D186" s="127">
        <v>0</v>
      </c>
      <c r="E186" s="127">
        <v>0</v>
      </c>
      <c r="F186" s="129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f t="shared" si="52"/>
        <v>0</v>
      </c>
      <c r="T186" s="105">
        <f t="shared" si="45"/>
        <v>0</v>
      </c>
      <c r="U186" s="105">
        <f t="shared" si="45"/>
        <v>0</v>
      </c>
      <c r="V186" s="105">
        <f t="shared" si="45"/>
        <v>0</v>
      </c>
      <c r="W186" s="105">
        <f t="shared" si="45"/>
        <v>0</v>
      </c>
      <c r="X186" s="105">
        <f t="shared" si="45"/>
        <v>0</v>
      </c>
      <c r="Y186" s="105">
        <f t="shared" si="45"/>
        <v>0</v>
      </c>
      <c r="Z186" s="105">
        <f t="shared" si="48"/>
        <v>0</v>
      </c>
      <c r="AA186" s="105">
        <f t="shared" si="48"/>
        <v>0</v>
      </c>
      <c r="AB186" s="105">
        <f t="shared" si="48"/>
        <v>0</v>
      </c>
      <c r="AC186" s="105">
        <f t="shared" si="48"/>
        <v>0</v>
      </c>
      <c r="AD186" s="105">
        <f t="shared" si="48"/>
        <v>0</v>
      </c>
      <c r="AE186" s="105">
        <f t="shared" si="48"/>
        <v>0</v>
      </c>
      <c r="AF186" s="132">
        <f t="shared" si="53"/>
        <v>0</v>
      </c>
      <c r="AG186" s="149"/>
    </row>
    <row r="187" spans="1:36" outlineLevel="2" x14ac:dyDescent="0.25">
      <c r="A187" s="103" t="str">
        <f t="shared" si="51"/>
        <v>BUCKLEYCommercialTIMEC</v>
      </c>
      <c r="B187" s="103" t="s">
        <v>404</v>
      </c>
      <c r="C187" s="103" t="s">
        <v>405</v>
      </c>
      <c r="D187" s="127">
        <v>103.58</v>
      </c>
      <c r="E187" s="127">
        <v>115.23</v>
      </c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f t="shared" si="52"/>
        <v>0</v>
      </c>
      <c r="T187" s="105">
        <f t="shared" si="45"/>
        <v>0</v>
      </c>
      <c r="U187" s="105">
        <f t="shared" si="45"/>
        <v>0</v>
      </c>
      <c r="V187" s="105">
        <f t="shared" si="45"/>
        <v>0</v>
      </c>
      <c r="W187" s="105">
        <f t="shared" si="45"/>
        <v>0</v>
      </c>
      <c r="X187" s="105">
        <f t="shared" si="45"/>
        <v>0</v>
      </c>
      <c r="Y187" s="105">
        <f t="shared" si="45"/>
        <v>0</v>
      </c>
      <c r="Z187" s="105">
        <f t="shared" si="48"/>
        <v>0</v>
      </c>
      <c r="AA187" s="105">
        <f t="shared" si="48"/>
        <v>0</v>
      </c>
      <c r="AB187" s="105">
        <f t="shared" si="48"/>
        <v>0</v>
      </c>
      <c r="AC187" s="105">
        <f t="shared" si="48"/>
        <v>0</v>
      </c>
      <c r="AD187" s="105">
        <f t="shared" si="48"/>
        <v>0</v>
      </c>
      <c r="AE187" s="105">
        <f t="shared" si="48"/>
        <v>0</v>
      </c>
      <c r="AF187" s="105">
        <f t="shared" si="53"/>
        <v>0</v>
      </c>
    </row>
    <row r="188" spans="1:36" outlineLevel="2" x14ac:dyDescent="0.25">
      <c r="A188" s="103" t="str">
        <f t="shared" si="51"/>
        <v>BUCKLEYCommercialRESTART FEE-COM</v>
      </c>
      <c r="B188" s="103" t="s">
        <v>413</v>
      </c>
      <c r="C188" s="103" t="s">
        <v>195</v>
      </c>
      <c r="D188" s="127">
        <v>25</v>
      </c>
      <c r="E188" s="127">
        <v>27.82</v>
      </c>
      <c r="F188" s="129">
        <v>26.79</v>
      </c>
      <c r="G188" s="129">
        <v>26.79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f t="shared" ref="R188" si="54">SUM(F188:Q188)</f>
        <v>53.58</v>
      </c>
      <c r="T188" s="105">
        <f t="shared" si="45"/>
        <v>0.96297627606038816</v>
      </c>
      <c r="U188" s="105">
        <f t="shared" si="45"/>
        <v>0.96297627606038816</v>
      </c>
      <c r="V188" s="105">
        <f t="shared" si="45"/>
        <v>0</v>
      </c>
      <c r="W188" s="105">
        <f t="shared" si="45"/>
        <v>0</v>
      </c>
      <c r="X188" s="105">
        <f t="shared" si="45"/>
        <v>0</v>
      </c>
      <c r="Y188" s="105">
        <f t="shared" si="45"/>
        <v>0</v>
      </c>
      <c r="Z188" s="105">
        <f t="shared" si="48"/>
        <v>0</v>
      </c>
      <c r="AA188" s="105">
        <f t="shared" si="48"/>
        <v>0</v>
      </c>
      <c r="AB188" s="105">
        <f t="shared" si="48"/>
        <v>0</v>
      </c>
      <c r="AC188" s="105">
        <f t="shared" si="48"/>
        <v>0</v>
      </c>
      <c r="AD188" s="105">
        <f t="shared" si="48"/>
        <v>0</v>
      </c>
      <c r="AE188" s="105">
        <f t="shared" si="48"/>
        <v>0</v>
      </c>
      <c r="AF188" s="105">
        <f t="shared" si="53"/>
        <v>0.1604960460100647</v>
      </c>
    </row>
    <row r="189" spans="1:36" outlineLevel="1" x14ac:dyDescent="0.25">
      <c r="B189" s="147"/>
      <c r="D189" s="127"/>
      <c r="E189" s="127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>
        <v>0</v>
      </c>
      <c r="P189" s="129">
        <v>0</v>
      </c>
      <c r="Q189" s="129">
        <v>0</v>
      </c>
      <c r="R189" s="129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  <c r="AE189" s="105"/>
      <c r="AF189" s="105"/>
    </row>
    <row r="190" spans="1:36" outlineLevel="1" x14ac:dyDescent="0.25">
      <c r="C190" s="135" t="s">
        <v>414</v>
      </c>
      <c r="D190" s="127"/>
      <c r="E190" s="127"/>
      <c r="F190" s="136">
        <f t="shared" ref="F190:R190" si="55">SUM(F111:F189)</f>
        <v>40262</v>
      </c>
      <c r="G190" s="136">
        <f t="shared" si="55"/>
        <v>39783.440000000002</v>
      </c>
      <c r="H190" s="136">
        <f t="shared" si="55"/>
        <v>41822.649999999994</v>
      </c>
      <c r="I190" s="136">
        <f t="shared" si="55"/>
        <v>42409.440000000002</v>
      </c>
      <c r="J190" s="136">
        <f t="shared" si="55"/>
        <v>43299.13</v>
      </c>
      <c r="K190" s="136">
        <f t="shared" si="55"/>
        <v>41339.61</v>
      </c>
      <c r="L190" s="136">
        <f t="shared" si="55"/>
        <v>43110.15</v>
      </c>
      <c r="M190" s="136">
        <f t="shared" si="55"/>
        <v>43012.07</v>
      </c>
      <c r="N190" s="136">
        <f t="shared" si="55"/>
        <v>42905.119999999995</v>
      </c>
      <c r="O190" s="136">
        <f t="shared" si="55"/>
        <v>40581.459999999992</v>
      </c>
      <c r="P190" s="136">
        <f t="shared" si="55"/>
        <v>41245.199999999997</v>
      </c>
      <c r="Q190" s="136">
        <f t="shared" si="55"/>
        <v>40790.089999999997</v>
      </c>
      <c r="R190" s="136">
        <f t="shared" si="55"/>
        <v>500560.35999999993</v>
      </c>
      <c r="T190" s="137">
        <f>SUM(T111:T123,T125:T127,T129:T132,T134:T138,T140:T147,T149:T157,T159:T163,T165:T171,T173)</f>
        <v>112.54749734545301</v>
      </c>
      <c r="U190" s="137">
        <f t="shared" ref="U190:AE190" si="56">SUM(U111:U123,U125:U127,U129:U132,U134:U138,U140:U147,U149:U157,U159:U163,U165:U171,U173)</f>
        <v>111.7844788067883</v>
      </c>
      <c r="V190" s="137">
        <f t="shared" si="56"/>
        <v>117.74998983202505</v>
      </c>
      <c r="W190" s="137">
        <f t="shared" si="56"/>
        <v>117.87502127695276</v>
      </c>
      <c r="X190" s="137">
        <f t="shared" si="56"/>
        <v>118.5000203359499</v>
      </c>
      <c r="Y190" s="137">
        <f t="shared" si="56"/>
        <v>118.8750497876168</v>
      </c>
      <c r="Z190" s="137">
        <f t="shared" si="56"/>
        <v>120</v>
      </c>
      <c r="AA190" s="137">
        <f t="shared" si="56"/>
        <v>119</v>
      </c>
      <c r="AB190" s="137">
        <f t="shared" si="56"/>
        <v>119.75</v>
      </c>
      <c r="AC190" s="137">
        <f t="shared" si="56"/>
        <v>114.69254180431574</v>
      </c>
      <c r="AD190" s="137">
        <f t="shared" si="56"/>
        <v>114.69262712880867</v>
      </c>
      <c r="AE190" s="137">
        <f t="shared" si="56"/>
        <v>113.26237432526527</v>
      </c>
      <c r="AF190" s="137">
        <f>SUM(AF111:AF123,AF125:AF127,AF129:AF132,AF134:AF138,AF140:AF147,AF149:AF157,AF159:AF163,AF165:AF171,AF173)</f>
        <v>116.56080005359794</v>
      </c>
      <c r="AJ190" s="137">
        <f>SUM(AJ111:AJ123,AJ125:AJ127,AJ129:AJ132,AJ134:AJ138,AJ140:AJ147,AJ149:AJ157,AJ159:AJ163,AJ165:AJ171,AJ173)</f>
        <v>116.56080005359794</v>
      </c>
    </row>
    <row r="191" spans="1:36" outlineLevel="1" x14ac:dyDescent="0.25">
      <c r="C191" s="135"/>
      <c r="D191" s="127"/>
      <c r="E191" s="127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>
        <v>0</v>
      </c>
      <c r="P191" s="129">
        <v>0</v>
      </c>
      <c r="Q191" s="129">
        <v>0</v>
      </c>
      <c r="R191" s="129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  <c r="AE191" s="105"/>
      <c r="AF191" s="132">
        <f>SUM(AF177:AF178,AF111:AF171,AF172:AF173,)*12</f>
        <v>1576.1681932634274</v>
      </c>
    </row>
    <row r="192" spans="1:36" outlineLevel="1" x14ac:dyDescent="0.25">
      <c r="B192" s="7" t="s">
        <v>416</v>
      </c>
      <c r="D192" s="127"/>
      <c r="E192" s="127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>
        <v>0</v>
      </c>
      <c r="P192" s="129">
        <v>0</v>
      </c>
      <c r="Q192" s="129">
        <v>0</v>
      </c>
      <c r="R192" s="129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  <c r="AE192" s="105"/>
      <c r="AF192" s="105"/>
    </row>
    <row r="193" spans="1:32" outlineLevel="2" x14ac:dyDescent="0.25">
      <c r="A193" s="103" t="str">
        <f t="shared" ref="A193:A225" si="57">+$A$4&amp;$A$110&amp;B193</f>
        <v>BUCKLEYCommercial1.5YDCOM1W</v>
      </c>
      <c r="B193" s="103" t="s">
        <v>417</v>
      </c>
      <c r="C193" s="103" t="s">
        <v>418</v>
      </c>
      <c r="D193" s="127">
        <v>0</v>
      </c>
      <c r="E193" s="127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f t="shared" ref="R193:R225" si="58">SUM(F193:Q193)</f>
        <v>0</v>
      </c>
      <c r="T193" s="105">
        <f t="shared" ref="T193:AE214" si="59">+IFERROR(F193/$E193,0)</f>
        <v>0</v>
      </c>
      <c r="U193" s="105">
        <f t="shared" si="59"/>
        <v>0</v>
      </c>
      <c r="V193" s="105">
        <f t="shared" si="59"/>
        <v>0</v>
      </c>
      <c r="W193" s="105">
        <f t="shared" si="59"/>
        <v>0</v>
      </c>
      <c r="X193" s="105">
        <f t="shared" si="59"/>
        <v>0</v>
      </c>
      <c r="Y193" s="105">
        <f t="shared" si="59"/>
        <v>0</v>
      </c>
      <c r="Z193" s="105">
        <f t="shared" si="59"/>
        <v>0</v>
      </c>
      <c r="AA193" s="105">
        <f t="shared" si="59"/>
        <v>0</v>
      </c>
      <c r="AB193" s="105">
        <f t="shared" si="59"/>
        <v>0</v>
      </c>
      <c r="AC193" s="105">
        <f t="shared" si="59"/>
        <v>0</v>
      </c>
      <c r="AD193" s="105">
        <f t="shared" si="59"/>
        <v>0</v>
      </c>
      <c r="AE193" s="105">
        <f t="shared" si="59"/>
        <v>0</v>
      </c>
      <c r="AF193" s="105">
        <f t="shared" ref="AF193:AF225" si="60">+SUM(T193:AE193)/$AD$2</f>
        <v>0</v>
      </c>
    </row>
    <row r="194" spans="1:32" outlineLevel="2" x14ac:dyDescent="0.25">
      <c r="A194" s="103" t="str">
        <f t="shared" si="57"/>
        <v>BUCKLEYCommercial1.5YDFOOD1W</v>
      </c>
      <c r="B194" s="103" t="s">
        <v>419</v>
      </c>
      <c r="C194" s="103" t="s">
        <v>420</v>
      </c>
      <c r="D194" s="127">
        <v>0</v>
      </c>
      <c r="E194" s="127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f t="shared" si="58"/>
        <v>0</v>
      </c>
      <c r="T194" s="105">
        <f t="shared" si="59"/>
        <v>0</v>
      </c>
      <c r="U194" s="105">
        <f t="shared" si="59"/>
        <v>0</v>
      </c>
      <c r="V194" s="105">
        <f t="shared" si="59"/>
        <v>0</v>
      </c>
      <c r="W194" s="105">
        <f t="shared" si="59"/>
        <v>0</v>
      </c>
      <c r="X194" s="105">
        <f t="shared" si="59"/>
        <v>0</v>
      </c>
      <c r="Y194" s="105">
        <f t="shared" si="59"/>
        <v>0</v>
      </c>
      <c r="Z194" s="105">
        <f t="shared" si="59"/>
        <v>0</v>
      </c>
      <c r="AA194" s="105">
        <f t="shared" si="59"/>
        <v>0</v>
      </c>
      <c r="AB194" s="105">
        <f t="shared" si="59"/>
        <v>0</v>
      </c>
      <c r="AC194" s="105">
        <f t="shared" si="59"/>
        <v>0</v>
      </c>
      <c r="AD194" s="105">
        <f t="shared" si="59"/>
        <v>0</v>
      </c>
      <c r="AE194" s="105">
        <f t="shared" si="59"/>
        <v>0</v>
      </c>
      <c r="AF194" s="105">
        <f t="shared" si="60"/>
        <v>0</v>
      </c>
    </row>
    <row r="195" spans="1:32" outlineLevel="2" x14ac:dyDescent="0.25">
      <c r="A195" s="103" t="str">
        <f t="shared" si="57"/>
        <v>BUCKLEYCommercial2YDCOM1W</v>
      </c>
      <c r="B195" s="103" t="s">
        <v>421</v>
      </c>
      <c r="C195" s="103" t="s">
        <v>422</v>
      </c>
      <c r="D195" s="127">
        <v>0</v>
      </c>
      <c r="E195" s="127">
        <v>0</v>
      </c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f t="shared" si="58"/>
        <v>0</v>
      </c>
      <c r="T195" s="105">
        <f t="shared" si="59"/>
        <v>0</v>
      </c>
      <c r="U195" s="105">
        <f t="shared" si="59"/>
        <v>0</v>
      </c>
      <c r="V195" s="105">
        <f t="shared" si="59"/>
        <v>0</v>
      </c>
      <c r="W195" s="105">
        <f t="shared" si="59"/>
        <v>0</v>
      </c>
      <c r="X195" s="105">
        <f t="shared" si="59"/>
        <v>0</v>
      </c>
      <c r="Y195" s="105">
        <f t="shared" si="59"/>
        <v>0</v>
      </c>
      <c r="Z195" s="105">
        <f t="shared" si="59"/>
        <v>0</v>
      </c>
      <c r="AA195" s="105">
        <f t="shared" si="59"/>
        <v>0</v>
      </c>
      <c r="AB195" s="105">
        <f t="shared" si="59"/>
        <v>0</v>
      </c>
      <c r="AC195" s="105">
        <f t="shared" si="59"/>
        <v>0</v>
      </c>
      <c r="AD195" s="105">
        <f t="shared" si="59"/>
        <v>0</v>
      </c>
      <c r="AE195" s="105">
        <f t="shared" si="59"/>
        <v>0</v>
      </c>
      <c r="AF195" s="105">
        <f t="shared" si="60"/>
        <v>0</v>
      </c>
    </row>
    <row r="196" spans="1:32" outlineLevel="2" x14ac:dyDescent="0.25">
      <c r="A196" s="103" t="str">
        <f t="shared" si="57"/>
        <v>BUCKLEYCommercial2YDCOM2W</v>
      </c>
      <c r="B196" s="103" t="s">
        <v>423</v>
      </c>
      <c r="C196" s="103" t="s">
        <v>424</v>
      </c>
      <c r="D196" s="127">
        <v>0</v>
      </c>
      <c r="E196" s="127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f t="shared" si="58"/>
        <v>0</v>
      </c>
      <c r="T196" s="105">
        <f t="shared" si="59"/>
        <v>0</v>
      </c>
      <c r="U196" s="105">
        <f t="shared" si="59"/>
        <v>0</v>
      </c>
      <c r="V196" s="105">
        <f t="shared" si="59"/>
        <v>0</v>
      </c>
      <c r="W196" s="105">
        <f t="shared" si="59"/>
        <v>0</v>
      </c>
      <c r="X196" s="105">
        <f t="shared" si="59"/>
        <v>0</v>
      </c>
      <c r="Y196" s="105">
        <f t="shared" si="59"/>
        <v>0</v>
      </c>
      <c r="Z196" s="105">
        <f t="shared" si="59"/>
        <v>0</v>
      </c>
      <c r="AA196" s="105">
        <f t="shared" si="59"/>
        <v>0</v>
      </c>
      <c r="AB196" s="105">
        <f t="shared" si="59"/>
        <v>0</v>
      </c>
      <c r="AC196" s="105">
        <f t="shared" si="59"/>
        <v>0</v>
      </c>
      <c r="AD196" s="105">
        <f t="shared" si="59"/>
        <v>0</v>
      </c>
      <c r="AE196" s="105">
        <f t="shared" si="59"/>
        <v>0</v>
      </c>
      <c r="AF196" s="105">
        <f t="shared" si="60"/>
        <v>0</v>
      </c>
    </row>
    <row r="197" spans="1:32" outlineLevel="2" x14ac:dyDescent="0.25">
      <c r="A197" s="103" t="str">
        <f t="shared" si="57"/>
        <v>BUCKLEYCommercial2YDCOM3W</v>
      </c>
      <c r="B197" s="103" t="s">
        <v>425</v>
      </c>
      <c r="C197" s="103" t="s">
        <v>426</v>
      </c>
      <c r="D197" s="127">
        <v>0</v>
      </c>
      <c r="E197" s="127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f t="shared" si="58"/>
        <v>0</v>
      </c>
      <c r="T197" s="105">
        <f t="shared" si="59"/>
        <v>0</v>
      </c>
      <c r="U197" s="105">
        <f t="shared" si="59"/>
        <v>0</v>
      </c>
      <c r="V197" s="105">
        <f t="shared" si="59"/>
        <v>0</v>
      </c>
      <c r="W197" s="105">
        <f t="shared" si="59"/>
        <v>0</v>
      </c>
      <c r="X197" s="105">
        <f t="shared" si="59"/>
        <v>0</v>
      </c>
      <c r="Y197" s="105">
        <f t="shared" si="59"/>
        <v>0</v>
      </c>
      <c r="Z197" s="105">
        <f t="shared" si="59"/>
        <v>0</v>
      </c>
      <c r="AA197" s="105">
        <f t="shared" si="59"/>
        <v>0</v>
      </c>
      <c r="AB197" s="105">
        <f t="shared" si="59"/>
        <v>0</v>
      </c>
      <c r="AC197" s="105">
        <f t="shared" si="59"/>
        <v>0</v>
      </c>
      <c r="AD197" s="105">
        <f t="shared" si="59"/>
        <v>0</v>
      </c>
      <c r="AE197" s="105">
        <f t="shared" si="59"/>
        <v>0</v>
      </c>
      <c r="AF197" s="105">
        <f t="shared" si="60"/>
        <v>0</v>
      </c>
    </row>
    <row r="198" spans="1:32" outlineLevel="2" x14ac:dyDescent="0.25">
      <c r="A198" s="103" t="str">
        <f t="shared" si="57"/>
        <v>BUCKLEYCommercial2YDCOM4W</v>
      </c>
      <c r="B198" s="103" t="s">
        <v>427</v>
      </c>
      <c r="C198" s="103" t="s">
        <v>428</v>
      </c>
      <c r="D198" s="127">
        <v>0</v>
      </c>
      <c r="E198" s="127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f t="shared" si="58"/>
        <v>0</v>
      </c>
      <c r="T198" s="105">
        <f t="shared" si="59"/>
        <v>0</v>
      </c>
      <c r="U198" s="105">
        <f t="shared" si="59"/>
        <v>0</v>
      </c>
      <c r="V198" s="105">
        <f t="shared" si="59"/>
        <v>0</v>
      </c>
      <c r="W198" s="105">
        <f t="shared" si="59"/>
        <v>0</v>
      </c>
      <c r="X198" s="105">
        <f t="shared" si="59"/>
        <v>0</v>
      </c>
      <c r="Y198" s="105">
        <f t="shared" si="59"/>
        <v>0</v>
      </c>
      <c r="Z198" s="105">
        <f t="shared" si="59"/>
        <v>0</v>
      </c>
      <c r="AA198" s="105">
        <f t="shared" si="59"/>
        <v>0</v>
      </c>
      <c r="AB198" s="105">
        <f t="shared" si="59"/>
        <v>0</v>
      </c>
      <c r="AC198" s="105">
        <f t="shared" si="59"/>
        <v>0</v>
      </c>
      <c r="AD198" s="105">
        <f t="shared" si="59"/>
        <v>0</v>
      </c>
      <c r="AE198" s="105">
        <f t="shared" si="59"/>
        <v>0</v>
      </c>
      <c r="AF198" s="105">
        <f t="shared" si="60"/>
        <v>0</v>
      </c>
    </row>
    <row r="199" spans="1:32" outlineLevel="2" x14ac:dyDescent="0.25">
      <c r="A199" s="103" t="str">
        <f t="shared" si="57"/>
        <v>BUCKLEYCommercial2YDCOMEW</v>
      </c>
      <c r="B199" s="103" t="s">
        <v>429</v>
      </c>
      <c r="C199" s="103" t="s">
        <v>430</v>
      </c>
      <c r="D199" s="127">
        <v>0</v>
      </c>
      <c r="E199" s="127">
        <v>0</v>
      </c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f t="shared" si="58"/>
        <v>0</v>
      </c>
      <c r="T199" s="105">
        <f t="shared" si="59"/>
        <v>0</v>
      </c>
      <c r="U199" s="105">
        <f t="shared" si="59"/>
        <v>0</v>
      </c>
      <c r="V199" s="105">
        <f t="shared" si="59"/>
        <v>0</v>
      </c>
      <c r="W199" s="105">
        <f t="shared" si="59"/>
        <v>0</v>
      </c>
      <c r="X199" s="105">
        <f t="shared" si="59"/>
        <v>0</v>
      </c>
      <c r="Y199" s="105">
        <f t="shared" si="59"/>
        <v>0</v>
      </c>
      <c r="Z199" s="105">
        <f t="shared" si="59"/>
        <v>0</v>
      </c>
      <c r="AA199" s="105">
        <f t="shared" si="59"/>
        <v>0</v>
      </c>
      <c r="AB199" s="105">
        <f t="shared" si="59"/>
        <v>0</v>
      </c>
      <c r="AC199" s="105">
        <f t="shared" si="59"/>
        <v>0</v>
      </c>
      <c r="AD199" s="105">
        <f t="shared" si="59"/>
        <v>0</v>
      </c>
      <c r="AE199" s="105">
        <f t="shared" si="59"/>
        <v>0</v>
      </c>
      <c r="AF199" s="105">
        <f t="shared" si="60"/>
        <v>0</v>
      </c>
    </row>
    <row r="200" spans="1:32" outlineLevel="2" x14ac:dyDescent="0.25">
      <c r="A200" s="103" t="str">
        <f t="shared" si="57"/>
        <v>BUCKLEYCommercial2YDFOOD1W</v>
      </c>
      <c r="B200" s="103" t="s">
        <v>431</v>
      </c>
      <c r="C200" s="103" t="s">
        <v>432</v>
      </c>
      <c r="D200" s="127">
        <v>0</v>
      </c>
      <c r="E200" s="127">
        <v>0</v>
      </c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f t="shared" si="58"/>
        <v>0</v>
      </c>
      <c r="T200" s="105">
        <f t="shared" si="59"/>
        <v>0</v>
      </c>
      <c r="U200" s="105">
        <f t="shared" si="59"/>
        <v>0</v>
      </c>
      <c r="V200" s="105">
        <f t="shared" si="59"/>
        <v>0</v>
      </c>
      <c r="W200" s="105">
        <f t="shared" si="59"/>
        <v>0</v>
      </c>
      <c r="X200" s="105">
        <f t="shared" si="59"/>
        <v>0</v>
      </c>
      <c r="Y200" s="105">
        <f t="shared" si="59"/>
        <v>0</v>
      </c>
      <c r="Z200" s="105">
        <f t="shared" si="59"/>
        <v>0</v>
      </c>
      <c r="AA200" s="105">
        <f t="shared" si="59"/>
        <v>0</v>
      </c>
      <c r="AB200" s="105">
        <f t="shared" si="59"/>
        <v>0</v>
      </c>
      <c r="AC200" s="105">
        <f t="shared" si="59"/>
        <v>0</v>
      </c>
      <c r="AD200" s="105">
        <f t="shared" si="59"/>
        <v>0</v>
      </c>
      <c r="AE200" s="105">
        <f t="shared" si="59"/>
        <v>0</v>
      </c>
      <c r="AF200" s="105">
        <f t="shared" si="60"/>
        <v>0</v>
      </c>
    </row>
    <row r="201" spans="1:32" outlineLevel="2" x14ac:dyDescent="0.25">
      <c r="A201" s="103" t="str">
        <f t="shared" si="57"/>
        <v>BUCKLEYCommercial2YDOCC1W</v>
      </c>
      <c r="B201" s="103" t="s">
        <v>433</v>
      </c>
      <c r="C201" s="103" t="s">
        <v>434</v>
      </c>
      <c r="D201" s="127">
        <v>0</v>
      </c>
      <c r="E201" s="127">
        <v>0</v>
      </c>
      <c r="F201" s="12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f t="shared" si="58"/>
        <v>0</v>
      </c>
      <c r="T201" s="105">
        <f t="shared" si="59"/>
        <v>0</v>
      </c>
      <c r="U201" s="105">
        <f t="shared" si="59"/>
        <v>0</v>
      </c>
      <c r="V201" s="105">
        <f t="shared" si="59"/>
        <v>0</v>
      </c>
      <c r="W201" s="105">
        <f t="shared" si="59"/>
        <v>0</v>
      </c>
      <c r="X201" s="105">
        <f t="shared" si="59"/>
        <v>0</v>
      </c>
      <c r="Y201" s="105">
        <f t="shared" si="59"/>
        <v>0</v>
      </c>
      <c r="Z201" s="105">
        <f t="shared" si="59"/>
        <v>0</v>
      </c>
      <c r="AA201" s="105">
        <f t="shared" si="59"/>
        <v>0</v>
      </c>
      <c r="AB201" s="105">
        <f t="shared" si="59"/>
        <v>0</v>
      </c>
      <c r="AC201" s="105">
        <f t="shared" si="59"/>
        <v>0</v>
      </c>
      <c r="AD201" s="105">
        <f t="shared" si="59"/>
        <v>0</v>
      </c>
      <c r="AE201" s="105">
        <f t="shared" si="59"/>
        <v>0</v>
      </c>
      <c r="AF201" s="105">
        <f t="shared" si="60"/>
        <v>0</v>
      </c>
    </row>
    <row r="202" spans="1:32" outlineLevel="2" x14ac:dyDescent="0.25">
      <c r="A202" s="103" t="str">
        <f t="shared" si="57"/>
        <v>BUCKLEYCommercial2YDOCC2W</v>
      </c>
      <c r="B202" s="103" t="s">
        <v>435</v>
      </c>
      <c r="C202" s="103" t="s">
        <v>436</v>
      </c>
      <c r="D202" s="127">
        <v>0</v>
      </c>
      <c r="E202" s="127">
        <v>0</v>
      </c>
      <c r="F202" s="12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f t="shared" si="58"/>
        <v>0</v>
      </c>
      <c r="T202" s="105">
        <f t="shared" si="59"/>
        <v>0</v>
      </c>
      <c r="U202" s="105">
        <f t="shared" si="59"/>
        <v>0</v>
      </c>
      <c r="V202" s="105">
        <f t="shared" si="59"/>
        <v>0</v>
      </c>
      <c r="W202" s="105">
        <f t="shared" si="59"/>
        <v>0</v>
      </c>
      <c r="X202" s="105">
        <f t="shared" si="59"/>
        <v>0</v>
      </c>
      <c r="Y202" s="105">
        <f t="shared" si="59"/>
        <v>0</v>
      </c>
      <c r="Z202" s="105">
        <f t="shared" si="59"/>
        <v>0</v>
      </c>
      <c r="AA202" s="105">
        <f t="shared" si="59"/>
        <v>0</v>
      </c>
      <c r="AB202" s="105">
        <f t="shared" si="59"/>
        <v>0</v>
      </c>
      <c r="AC202" s="105">
        <f t="shared" si="59"/>
        <v>0</v>
      </c>
      <c r="AD202" s="105">
        <f t="shared" si="59"/>
        <v>0</v>
      </c>
      <c r="AE202" s="105">
        <f t="shared" si="59"/>
        <v>0</v>
      </c>
      <c r="AF202" s="105">
        <f t="shared" si="60"/>
        <v>0</v>
      </c>
    </row>
    <row r="203" spans="1:32" outlineLevel="2" x14ac:dyDescent="0.25">
      <c r="A203" s="103" t="str">
        <f t="shared" si="57"/>
        <v>BUCKLEYCommercial2YDOCC3W</v>
      </c>
      <c r="B203" s="103" t="s">
        <v>437</v>
      </c>
      <c r="C203" s="103" t="s">
        <v>438</v>
      </c>
      <c r="D203" s="127">
        <v>0</v>
      </c>
      <c r="E203" s="127">
        <v>0</v>
      </c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f t="shared" si="58"/>
        <v>0</v>
      </c>
      <c r="T203" s="105">
        <f t="shared" si="59"/>
        <v>0</v>
      </c>
      <c r="U203" s="105">
        <f t="shared" si="59"/>
        <v>0</v>
      </c>
      <c r="V203" s="105">
        <f t="shared" si="59"/>
        <v>0</v>
      </c>
      <c r="W203" s="105">
        <f t="shared" si="59"/>
        <v>0</v>
      </c>
      <c r="X203" s="105">
        <f t="shared" si="59"/>
        <v>0</v>
      </c>
      <c r="Y203" s="105">
        <f t="shared" si="59"/>
        <v>0</v>
      </c>
      <c r="Z203" s="105">
        <f t="shared" si="59"/>
        <v>0</v>
      </c>
      <c r="AA203" s="105">
        <f t="shared" si="59"/>
        <v>0</v>
      </c>
      <c r="AB203" s="105">
        <f t="shared" si="59"/>
        <v>0</v>
      </c>
      <c r="AC203" s="105">
        <f t="shared" si="59"/>
        <v>0</v>
      </c>
      <c r="AD203" s="105">
        <f t="shared" si="59"/>
        <v>0</v>
      </c>
      <c r="AE203" s="105">
        <f t="shared" si="59"/>
        <v>0</v>
      </c>
      <c r="AF203" s="105">
        <f t="shared" si="60"/>
        <v>0</v>
      </c>
    </row>
    <row r="204" spans="1:32" outlineLevel="2" x14ac:dyDescent="0.25">
      <c r="A204" s="103" t="str">
        <f t="shared" si="57"/>
        <v>BUCKLEYCommercial2YDOCC4W</v>
      </c>
      <c r="B204" s="103" t="s">
        <v>439</v>
      </c>
      <c r="C204" s="103" t="s">
        <v>440</v>
      </c>
      <c r="D204" s="127">
        <v>0</v>
      </c>
      <c r="E204" s="127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f t="shared" si="58"/>
        <v>0</v>
      </c>
      <c r="T204" s="105">
        <f t="shared" si="59"/>
        <v>0</v>
      </c>
      <c r="U204" s="105">
        <f t="shared" si="59"/>
        <v>0</v>
      </c>
      <c r="V204" s="105">
        <f t="shared" si="59"/>
        <v>0</v>
      </c>
      <c r="W204" s="105">
        <f t="shared" si="59"/>
        <v>0</v>
      </c>
      <c r="X204" s="105">
        <f t="shared" si="59"/>
        <v>0</v>
      </c>
      <c r="Y204" s="105">
        <f t="shared" si="59"/>
        <v>0</v>
      </c>
      <c r="Z204" s="105">
        <f t="shared" si="59"/>
        <v>0</v>
      </c>
      <c r="AA204" s="105">
        <f t="shared" si="59"/>
        <v>0</v>
      </c>
      <c r="AB204" s="105">
        <f t="shared" si="59"/>
        <v>0</v>
      </c>
      <c r="AC204" s="105">
        <f t="shared" si="59"/>
        <v>0</v>
      </c>
      <c r="AD204" s="105">
        <f t="shared" si="59"/>
        <v>0</v>
      </c>
      <c r="AE204" s="105">
        <f t="shared" si="59"/>
        <v>0</v>
      </c>
      <c r="AF204" s="105">
        <f t="shared" si="60"/>
        <v>0</v>
      </c>
    </row>
    <row r="205" spans="1:32" outlineLevel="2" x14ac:dyDescent="0.25">
      <c r="A205" s="103" t="str">
        <f t="shared" si="57"/>
        <v>BUCKLEYCommercial2YDOCCEW</v>
      </c>
      <c r="B205" s="103" t="s">
        <v>441</v>
      </c>
      <c r="C205" s="103" t="s">
        <v>442</v>
      </c>
      <c r="D205" s="127">
        <v>0</v>
      </c>
      <c r="E205" s="127">
        <v>0</v>
      </c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f t="shared" si="58"/>
        <v>0</v>
      </c>
      <c r="T205" s="105">
        <f t="shared" si="59"/>
        <v>0</v>
      </c>
      <c r="U205" s="105">
        <f t="shared" si="59"/>
        <v>0</v>
      </c>
      <c r="V205" s="105">
        <f t="shared" si="59"/>
        <v>0</v>
      </c>
      <c r="W205" s="105">
        <f t="shared" si="59"/>
        <v>0</v>
      </c>
      <c r="X205" s="105">
        <f t="shared" si="59"/>
        <v>0</v>
      </c>
      <c r="Y205" s="105">
        <f t="shared" si="59"/>
        <v>0</v>
      </c>
      <c r="Z205" s="105">
        <f t="shared" si="59"/>
        <v>0</v>
      </c>
      <c r="AA205" s="105">
        <f t="shared" si="59"/>
        <v>0</v>
      </c>
      <c r="AB205" s="105">
        <f t="shared" si="59"/>
        <v>0</v>
      </c>
      <c r="AC205" s="105">
        <f t="shared" si="59"/>
        <v>0</v>
      </c>
      <c r="AD205" s="105">
        <f t="shared" si="59"/>
        <v>0</v>
      </c>
      <c r="AE205" s="105">
        <f t="shared" si="59"/>
        <v>0</v>
      </c>
      <c r="AF205" s="105">
        <f t="shared" si="60"/>
        <v>0</v>
      </c>
    </row>
    <row r="206" spans="1:32" outlineLevel="2" x14ac:dyDescent="0.25">
      <c r="A206" s="103" t="str">
        <f t="shared" si="57"/>
        <v>BUCKLEYCommercial64FOOD1W</v>
      </c>
      <c r="B206" s="103" t="s">
        <v>443</v>
      </c>
      <c r="C206" s="103" t="s">
        <v>444</v>
      </c>
      <c r="D206" s="127">
        <v>0</v>
      </c>
      <c r="E206" s="127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f t="shared" si="58"/>
        <v>0</v>
      </c>
      <c r="T206" s="105">
        <f t="shared" si="59"/>
        <v>0</v>
      </c>
      <c r="U206" s="105">
        <f t="shared" si="59"/>
        <v>0</v>
      </c>
      <c r="V206" s="105">
        <f t="shared" si="59"/>
        <v>0</v>
      </c>
      <c r="W206" s="105">
        <f t="shared" si="59"/>
        <v>0</v>
      </c>
      <c r="X206" s="105">
        <f t="shared" si="59"/>
        <v>0</v>
      </c>
      <c r="Y206" s="105">
        <f t="shared" si="59"/>
        <v>0</v>
      </c>
      <c r="Z206" s="105">
        <f t="shared" si="59"/>
        <v>0</v>
      </c>
      <c r="AA206" s="105">
        <f t="shared" si="59"/>
        <v>0</v>
      </c>
      <c r="AB206" s="105">
        <f t="shared" si="59"/>
        <v>0</v>
      </c>
      <c r="AC206" s="105">
        <f t="shared" si="59"/>
        <v>0</v>
      </c>
      <c r="AD206" s="105">
        <f t="shared" si="59"/>
        <v>0</v>
      </c>
      <c r="AE206" s="105">
        <f t="shared" si="59"/>
        <v>0</v>
      </c>
      <c r="AF206" s="105">
        <f t="shared" si="60"/>
        <v>0</v>
      </c>
    </row>
    <row r="207" spans="1:32" outlineLevel="2" x14ac:dyDescent="0.25">
      <c r="A207" s="103" t="str">
        <f t="shared" si="57"/>
        <v>BUCKLEYCommercial6YDCOM1W</v>
      </c>
      <c r="B207" s="103" t="s">
        <v>445</v>
      </c>
      <c r="C207" s="103" t="s">
        <v>446</v>
      </c>
      <c r="D207" s="127">
        <v>0</v>
      </c>
      <c r="E207" s="127">
        <v>0</v>
      </c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f t="shared" si="58"/>
        <v>0</v>
      </c>
      <c r="T207" s="105">
        <f t="shared" si="59"/>
        <v>0</v>
      </c>
      <c r="U207" s="105">
        <f t="shared" si="59"/>
        <v>0</v>
      </c>
      <c r="V207" s="105">
        <f t="shared" si="59"/>
        <v>0</v>
      </c>
      <c r="W207" s="105">
        <f t="shared" si="59"/>
        <v>0</v>
      </c>
      <c r="X207" s="105">
        <f t="shared" si="59"/>
        <v>0</v>
      </c>
      <c r="Y207" s="105">
        <f t="shared" si="59"/>
        <v>0</v>
      </c>
      <c r="Z207" s="105">
        <f t="shared" si="59"/>
        <v>0</v>
      </c>
      <c r="AA207" s="105">
        <f t="shared" si="59"/>
        <v>0</v>
      </c>
      <c r="AB207" s="105">
        <f t="shared" si="59"/>
        <v>0</v>
      </c>
      <c r="AC207" s="105">
        <f t="shared" si="59"/>
        <v>0</v>
      </c>
      <c r="AD207" s="105">
        <f t="shared" si="59"/>
        <v>0</v>
      </c>
      <c r="AE207" s="105">
        <f t="shared" si="59"/>
        <v>0</v>
      </c>
      <c r="AF207" s="105">
        <f t="shared" si="60"/>
        <v>0</v>
      </c>
    </row>
    <row r="208" spans="1:32" outlineLevel="2" x14ac:dyDescent="0.25">
      <c r="A208" s="103" t="str">
        <f t="shared" si="57"/>
        <v>BUCKLEYCommercial6YDCOM2W</v>
      </c>
      <c r="B208" s="103" t="s">
        <v>447</v>
      </c>
      <c r="C208" s="103" t="s">
        <v>448</v>
      </c>
      <c r="D208" s="127">
        <v>0</v>
      </c>
      <c r="E208" s="127">
        <v>0</v>
      </c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f t="shared" si="58"/>
        <v>0</v>
      </c>
      <c r="T208" s="105">
        <f t="shared" si="59"/>
        <v>0</v>
      </c>
      <c r="U208" s="105">
        <f t="shared" si="59"/>
        <v>0</v>
      </c>
      <c r="V208" s="105">
        <f t="shared" si="59"/>
        <v>0</v>
      </c>
      <c r="W208" s="105">
        <f t="shared" si="59"/>
        <v>0</v>
      </c>
      <c r="X208" s="105">
        <f t="shared" si="59"/>
        <v>0</v>
      </c>
      <c r="Y208" s="105">
        <f t="shared" si="59"/>
        <v>0</v>
      </c>
      <c r="Z208" s="105">
        <f t="shared" si="59"/>
        <v>0</v>
      </c>
      <c r="AA208" s="105">
        <f t="shared" si="59"/>
        <v>0</v>
      </c>
      <c r="AB208" s="105">
        <f t="shared" si="59"/>
        <v>0</v>
      </c>
      <c r="AC208" s="105">
        <f t="shared" si="59"/>
        <v>0</v>
      </c>
      <c r="AD208" s="105">
        <f t="shared" si="59"/>
        <v>0</v>
      </c>
      <c r="AE208" s="105">
        <f t="shared" si="59"/>
        <v>0</v>
      </c>
      <c r="AF208" s="105">
        <f t="shared" si="60"/>
        <v>0</v>
      </c>
    </row>
    <row r="209" spans="1:32" outlineLevel="2" x14ac:dyDescent="0.25">
      <c r="A209" s="103" t="str">
        <f t="shared" si="57"/>
        <v>BUCKLEYCommercial6YDCOM3W</v>
      </c>
      <c r="B209" s="103" t="s">
        <v>449</v>
      </c>
      <c r="C209" s="103" t="s">
        <v>450</v>
      </c>
      <c r="D209" s="127">
        <v>0</v>
      </c>
      <c r="E209" s="127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f t="shared" si="58"/>
        <v>0</v>
      </c>
      <c r="T209" s="105">
        <f t="shared" si="59"/>
        <v>0</v>
      </c>
      <c r="U209" s="105">
        <f t="shared" si="59"/>
        <v>0</v>
      </c>
      <c r="V209" s="105">
        <f t="shared" si="59"/>
        <v>0</v>
      </c>
      <c r="W209" s="105">
        <f t="shared" si="59"/>
        <v>0</v>
      </c>
      <c r="X209" s="105">
        <f t="shared" si="59"/>
        <v>0</v>
      </c>
      <c r="Y209" s="105">
        <f t="shared" si="59"/>
        <v>0</v>
      </c>
      <c r="Z209" s="105">
        <f t="shared" si="59"/>
        <v>0</v>
      </c>
      <c r="AA209" s="105">
        <f t="shared" si="59"/>
        <v>0</v>
      </c>
      <c r="AB209" s="105">
        <f t="shared" si="59"/>
        <v>0</v>
      </c>
      <c r="AC209" s="105">
        <f t="shared" si="59"/>
        <v>0</v>
      </c>
      <c r="AD209" s="105">
        <f t="shared" si="59"/>
        <v>0</v>
      </c>
      <c r="AE209" s="105">
        <f t="shared" si="59"/>
        <v>0</v>
      </c>
      <c r="AF209" s="105">
        <f t="shared" si="60"/>
        <v>0</v>
      </c>
    </row>
    <row r="210" spans="1:32" outlineLevel="2" x14ac:dyDescent="0.25">
      <c r="A210" s="103" t="str">
        <f t="shared" si="57"/>
        <v>BUCKLEYCommercial6YDCOM4W</v>
      </c>
      <c r="B210" s="103" t="s">
        <v>451</v>
      </c>
      <c r="C210" s="103" t="s">
        <v>452</v>
      </c>
      <c r="D210" s="127">
        <v>0</v>
      </c>
      <c r="E210" s="127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f t="shared" si="58"/>
        <v>0</v>
      </c>
      <c r="T210" s="105">
        <f t="shared" si="59"/>
        <v>0</v>
      </c>
      <c r="U210" s="105">
        <f t="shared" si="59"/>
        <v>0</v>
      </c>
      <c r="V210" s="105">
        <f t="shared" si="59"/>
        <v>0</v>
      </c>
      <c r="W210" s="105">
        <f t="shared" si="59"/>
        <v>0</v>
      </c>
      <c r="X210" s="105">
        <f t="shared" si="59"/>
        <v>0</v>
      </c>
      <c r="Y210" s="105">
        <f t="shared" si="59"/>
        <v>0</v>
      </c>
      <c r="Z210" s="105">
        <f t="shared" si="59"/>
        <v>0</v>
      </c>
      <c r="AA210" s="105">
        <f t="shared" si="59"/>
        <v>0</v>
      </c>
      <c r="AB210" s="105">
        <f t="shared" si="59"/>
        <v>0</v>
      </c>
      <c r="AC210" s="105">
        <f t="shared" si="59"/>
        <v>0</v>
      </c>
      <c r="AD210" s="105">
        <f t="shared" si="59"/>
        <v>0</v>
      </c>
      <c r="AE210" s="105">
        <f t="shared" si="59"/>
        <v>0</v>
      </c>
      <c r="AF210" s="105">
        <f t="shared" si="60"/>
        <v>0</v>
      </c>
    </row>
    <row r="211" spans="1:32" outlineLevel="2" x14ac:dyDescent="0.25">
      <c r="A211" s="103" t="str">
        <f t="shared" si="57"/>
        <v>BUCKLEYCommercial6YDCOM5W</v>
      </c>
      <c r="B211" s="103" t="s">
        <v>453</v>
      </c>
      <c r="C211" s="103" t="s">
        <v>454</v>
      </c>
      <c r="D211" s="127">
        <v>0</v>
      </c>
      <c r="E211" s="127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f t="shared" si="58"/>
        <v>0</v>
      </c>
      <c r="T211" s="105">
        <f t="shared" si="59"/>
        <v>0</v>
      </c>
      <c r="U211" s="105">
        <f t="shared" si="59"/>
        <v>0</v>
      </c>
      <c r="V211" s="105">
        <f t="shared" si="59"/>
        <v>0</v>
      </c>
      <c r="W211" s="105">
        <f t="shared" si="59"/>
        <v>0</v>
      </c>
      <c r="X211" s="105">
        <f t="shared" si="59"/>
        <v>0</v>
      </c>
      <c r="Y211" s="105">
        <f t="shared" si="59"/>
        <v>0</v>
      </c>
      <c r="Z211" s="105">
        <f t="shared" si="59"/>
        <v>0</v>
      </c>
      <c r="AA211" s="105">
        <f t="shared" si="59"/>
        <v>0</v>
      </c>
      <c r="AB211" s="105">
        <f t="shared" si="59"/>
        <v>0</v>
      </c>
      <c r="AC211" s="105">
        <f t="shared" si="59"/>
        <v>0</v>
      </c>
      <c r="AD211" s="105">
        <f t="shared" si="59"/>
        <v>0</v>
      </c>
      <c r="AE211" s="105">
        <f t="shared" si="59"/>
        <v>0</v>
      </c>
      <c r="AF211" s="105">
        <f t="shared" si="60"/>
        <v>0</v>
      </c>
    </row>
    <row r="212" spans="1:32" outlineLevel="2" x14ac:dyDescent="0.25">
      <c r="A212" s="103" t="str">
        <f t="shared" si="57"/>
        <v>BUCKLEYCommercial6YDCOMEW</v>
      </c>
      <c r="B212" s="103" t="s">
        <v>455</v>
      </c>
      <c r="C212" s="103" t="s">
        <v>456</v>
      </c>
      <c r="D212" s="127">
        <v>0</v>
      </c>
      <c r="E212" s="127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29">
        <f t="shared" si="58"/>
        <v>0</v>
      </c>
      <c r="T212" s="105">
        <f t="shared" si="59"/>
        <v>0</v>
      </c>
      <c r="U212" s="105">
        <f t="shared" si="59"/>
        <v>0</v>
      </c>
      <c r="V212" s="105">
        <f t="shared" si="59"/>
        <v>0</v>
      </c>
      <c r="W212" s="105">
        <f t="shared" si="59"/>
        <v>0</v>
      </c>
      <c r="X212" s="105">
        <f t="shared" si="59"/>
        <v>0</v>
      </c>
      <c r="Y212" s="105">
        <f t="shared" si="59"/>
        <v>0</v>
      </c>
      <c r="Z212" s="105">
        <f t="shared" si="59"/>
        <v>0</v>
      </c>
      <c r="AA212" s="105">
        <f t="shared" si="59"/>
        <v>0</v>
      </c>
      <c r="AB212" s="105">
        <f t="shared" si="59"/>
        <v>0</v>
      </c>
      <c r="AC212" s="105">
        <f t="shared" si="59"/>
        <v>0</v>
      </c>
      <c r="AD212" s="105">
        <f t="shared" si="59"/>
        <v>0</v>
      </c>
      <c r="AE212" s="105">
        <f t="shared" si="59"/>
        <v>0</v>
      </c>
      <c r="AF212" s="105">
        <f t="shared" si="60"/>
        <v>0</v>
      </c>
    </row>
    <row r="213" spans="1:32" outlineLevel="2" x14ac:dyDescent="0.25">
      <c r="A213" s="103" t="str">
        <f t="shared" si="57"/>
        <v>BUCKLEYCommercial6YDOCC1W</v>
      </c>
      <c r="B213" s="103" t="s">
        <v>457</v>
      </c>
      <c r="C213" s="103" t="s">
        <v>458</v>
      </c>
      <c r="D213" s="127">
        <v>0</v>
      </c>
      <c r="E213" s="127">
        <v>0</v>
      </c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29">
        <f t="shared" si="58"/>
        <v>0</v>
      </c>
      <c r="T213" s="105">
        <f t="shared" si="59"/>
        <v>0</v>
      </c>
      <c r="U213" s="105">
        <f t="shared" si="59"/>
        <v>0</v>
      </c>
      <c r="V213" s="105">
        <f t="shared" si="59"/>
        <v>0</v>
      </c>
      <c r="W213" s="105">
        <f t="shared" si="59"/>
        <v>0</v>
      </c>
      <c r="X213" s="105">
        <f t="shared" si="59"/>
        <v>0</v>
      </c>
      <c r="Y213" s="105">
        <f t="shared" si="59"/>
        <v>0</v>
      </c>
      <c r="Z213" s="105">
        <f t="shared" si="59"/>
        <v>0</v>
      </c>
      <c r="AA213" s="105">
        <f t="shared" si="59"/>
        <v>0</v>
      </c>
      <c r="AB213" s="105">
        <f t="shared" si="59"/>
        <v>0</v>
      </c>
      <c r="AC213" s="105">
        <f t="shared" si="59"/>
        <v>0</v>
      </c>
      <c r="AD213" s="105">
        <f t="shared" si="59"/>
        <v>0</v>
      </c>
      <c r="AE213" s="105">
        <f t="shared" si="59"/>
        <v>0</v>
      </c>
      <c r="AF213" s="105">
        <f t="shared" si="60"/>
        <v>0</v>
      </c>
    </row>
    <row r="214" spans="1:32" outlineLevel="2" x14ac:dyDescent="0.25">
      <c r="A214" s="103" t="str">
        <f t="shared" si="57"/>
        <v>BUCKLEYCommercial6YDOCC2W</v>
      </c>
      <c r="B214" s="103" t="s">
        <v>459</v>
      </c>
      <c r="C214" s="103" t="s">
        <v>460</v>
      </c>
      <c r="D214" s="127">
        <v>0</v>
      </c>
      <c r="E214" s="127">
        <v>0</v>
      </c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29">
        <f t="shared" si="58"/>
        <v>0</v>
      </c>
      <c r="T214" s="105">
        <f t="shared" si="59"/>
        <v>0</v>
      </c>
      <c r="U214" s="105">
        <f t="shared" si="59"/>
        <v>0</v>
      </c>
      <c r="V214" s="105">
        <f t="shared" si="59"/>
        <v>0</v>
      </c>
      <c r="W214" s="105">
        <f t="shared" ref="W214:AE225" si="61">+IFERROR(I214/$E214,0)</f>
        <v>0</v>
      </c>
      <c r="X214" s="105">
        <f t="shared" si="61"/>
        <v>0</v>
      </c>
      <c r="Y214" s="105">
        <f t="shared" si="61"/>
        <v>0</v>
      </c>
      <c r="Z214" s="105">
        <f t="shared" si="61"/>
        <v>0</v>
      </c>
      <c r="AA214" s="105">
        <f t="shared" si="61"/>
        <v>0</v>
      </c>
      <c r="AB214" s="105">
        <f t="shared" si="61"/>
        <v>0</v>
      </c>
      <c r="AC214" s="105">
        <f t="shared" si="61"/>
        <v>0</v>
      </c>
      <c r="AD214" s="105">
        <f t="shared" si="61"/>
        <v>0</v>
      </c>
      <c r="AE214" s="105">
        <f t="shared" si="61"/>
        <v>0</v>
      </c>
      <c r="AF214" s="105">
        <f t="shared" si="60"/>
        <v>0</v>
      </c>
    </row>
    <row r="215" spans="1:32" outlineLevel="2" x14ac:dyDescent="0.25">
      <c r="A215" s="103" t="str">
        <f t="shared" si="57"/>
        <v>BUCKLEYCommercial6YDOCC3W</v>
      </c>
      <c r="B215" s="103" t="s">
        <v>461</v>
      </c>
      <c r="C215" s="103" t="s">
        <v>462</v>
      </c>
      <c r="D215" s="127">
        <v>0</v>
      </c>
      <c r="E215" s="127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29">
        <f t="shared" si="58"/>
        <v>0</v>
      </c>
      <c r="T215" s="105">
        <f t="shared" ref="T215:V225" si="62">+IFERROR(F215/$E215,0)</f>
        <v>0</v>
      </c>
      <c r="U215" s="105">
        <f t="shared" si="62"/>
        <v>0</v>
      </c>
      <c r="V215" s="105">
        <f t="shared" si="62"/>
        <v>0</v>
      </c>
      <c r="W215" s="105">
        <f t="shared" si="61"/>
        <v>0</v>
      </c>
      <c r="X215" s="105">
        <f t="shared" si="61"/>
        <v>0</v>
      </c>
      <c r="Y215" s="105">
        <f t="shared" si="61"/>
        <v>0</v>
      </c>
      <c r="Z215" s="105">
        <f t="shared" si="61"/>
        <v>0</v>
      </c>
      <c r="AA215" s="105">
        <f t="shared" si="61"/>
        <v>0</v>
      </c>
      <c r="AB215" s="105">
        <f t="shared" si="61"/>
        <v>0</v>
      </c>
      <c r="AC215" s="105">
        <f t="shared" si="61"/>
        <v>0</v>
      </c>
      <c r="AD215" s="105">
        <f t="shared" si="61"/>
        <v>0</v>
      </c>
      <c r="AE215" s="105">
        <f t="shared" si="61"/>
        <v>0</v>
      </c>
      <c r="AF215" s="105">
        <f t="shared" si="60"/>
        <v>0</v>
      </c>
    </row>
    <row r="216" spans="1:32" outlineLevel="2" x14ac:dyDescent="0.25">
      <c r="A216" s="103" t="str">
        <f t="shared" si="57"/>
        <v>BUCKLEYCommercial6YDOCC4W</v>
      </c>
      <c r="B216" s="103" t="s">
        <v>463</v>
      </c>
      <c r="C216" s="103" t="s">
        <v>464</v>
      </c>
      <c r="D216" s="127">
        <v>0</v>
      </c>
      <c r="E216" s="127">
        <v>0</v>
      </c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29">
        <f t="shared" si="58"/>
        <v>0</v>
      </c>
      <c r="T216" s="105">
        <f t="shared" si="62"/>
        <v>0</v>
      </c>
      <c r="U216" s="105">
        <f t="shared" si="62"/>
        <v>0</v>
      </c>
      <c r="V216" s="105">
        <f t="shared" si="62"/>
        <v>0</v>
      </c>
      <c r="W216" s="105">
        <f t="shared" si="61"/>
        <v>0</v>
      </c>
      <c r="X216" s="105">
        <f t="shared" si="61"/>
        <v>0</v>
      </c>
      <c r="Y216" s="105">
        <f t="shared" si="61"/>
        <v>0</v>
      </c>
      <c r="Z216" s="105">
        <f t="shared" si="61"/>
        <v>0</v>
      </c>
      <c r="AA216" s="105">
        <f t="shared" si="61"/>
        <v>0</v>
      </c>
      <c r="AB216" s="105">
        <f t="shared" si="61"/>
        <v>0</v>
      </c>
      <c r="AC216" s="105">
        <f t="shared" si="61"/>
        <v>0</v>
      </c>
      <c r="AD216" s="105">
        <f t="shared" si="61"/>
        <v>0</v>
      </c>
      <c r="AE216" s="105">
        <f t="shared" si="61"/>
        <v>0</v>
      </c>
      <c r="AF216" s="105">
        <f t="shared" si="60"/>
        <v>0</v>
      </c>
    </row>
    <row r="217" spans="1:32" outlineLevel="2" x14ac:dyDescent="0.25">
      <c r="A217" s="103" t="str">
        <f t="shared" si="57"/>
        <v>BUCKLEYCommercial6YDOCC5W</v>
      </c>
      <c r="B217" s="103" t="s">
        <v>465</v>
      </c>
      <c r="C217" s="103" t="s">
        <v>466</v>
      </c>
      <c r="D217" s="127">
        <v>0</v>
      </c>
      <c r="E217" s="127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29">
        <f t="shared" si="58"/>
        <v>0</v>
      </c>
      <c r="T217" s="105">
        <f t="shared" si="62"/>
        <v>0</v>
      </c>
      <c r="U217" s="105">
        <f t="shared" si="62"/>
        <v>0</v>
      </c>
      <c r="V217" s="105">
        <f t="shared" si="62"/>
        <v>0</v>
      </c>
      <c r="W217" s="105">
        <f t="shared" si="61"/>
        <v>0</v>
      </c>
      <c r="X217" s="105">
        <f t="shared" si="61"/>
        <v>0</v>
      </c>
      <c r="Y217" s="105">
        <f t="shared" si="61"/>
        <v>0</v>
      </c>
      <c r="Z217" s="105">
        <f t="shared" si="61"/>
        <v>0</v>
      </c>
      <c r="AA217" s="105">
        <f t="shared" si="61"/>
        <v>0</v>
      </c>
      <c r="AB217" s="105">
        <f t="shared" si="61"/>
        <v>0</v>
      </c>
      <c r="AC217" s="105">
        <f t="shared" si="61"/>
        <v>0</v>
      </c>
      <c r="AD217" s="105">
        <f t="shared" si="61"/>
        <v>0</v>
      </c>
      <c r="AE217" s="105">
        <f t="shared" si="61"/>
        <v>0</v>
      </c>
      <c r="AF217" s="105">
        <f t="shared" si="60"/>
        <v>0</v>
      </c>
    </row>
    <row r="218" spans="1:32" outlineLevel="2" x14ac:dyDescent="0.25">
      <c r="A218" s="103" t="str">
        <f t="shared" si="57"/>
        <v>BUCKLEYCommercial6YDOCCEW</v>
      </c>
      <c r="B218" s="103" t="s">
        <v>467</v>
      </c>
      <c r="C218" s="103" t="s">
        <v>468</v>
      </c>
      <c r="D218" s="127">
        <v>0</v>
      </c>
      <c r="E218" s="127">
        <v>0</v>
      </c>
      <c r="F218" s="12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29">
        <f t="shared" si="58"/>
        <v>0</v>
      </c>
      <c r="T218" s="105">
        <f t="shared" si="62"/>
        <v>0</v>
      </c>
      <c r="U218" s="105">
        <f t="shared" si="62"/>
        <v>0</v>
      </c>
      <c r="V218" s="105">
        <f t="shared" si="62"/>
        <v>0</v>
      </c>
      <c r="W218" s="105">
        <f t="shared" si="61"/>
        <v>0</v>
      </c>
      <c r="X218" s="105">
        <f t="shared" si="61"/>
        <v>0</v>
      </c>
      <c r="Y218" s="105">
        <f t="shared" si="61"/>
        <v>0</v>
      </c>
      <c r="Z218" s="105">
        <f t="shared" si="61"/>
        <v>0</v>
      </c>
      <c r="AA218" s="105">
        <f t="shared" si="61"/>
        <v>0</v>
      </c>
      <c r="AB218" s="105">
        <f t="shared" si="61"/>
        <v>0</v>
      </c>
      <c r="AC218" s="105">
        <f t="shared" si="61"/>
        <v>0</v>
      </c>
      <c r="AD218" s="105">
        <f t="shared" si="61"/>
        <v>0</v>
      </c>
      <c r="AE218" s="105">
        <f t="shared" si="61"/>
        <v>0</v>
      </c>
      <c r="AF218" s="105">
        <f t="shared" si="60"/>
        <v>0</v>
      </c>
    </row>
    <row r="219" spans="1:32" outlineLevel="2" x14ac:dyDescent="0.25">
      <c r="A219" s="103" t="str">
        <f t="shared" si="57"/>
        <v>BUCKLEYCommercial90COM1E</v>
      </c>
      <c r="B219" s="103" t="s">
        <v>469</v>
      </c>
      <c r="C219" s="103" t="s">
        <v>470</v>
      </c>
      <c r="D219" s="127">
        <v>0</v>
      </c>
      <c r="E219" s="127">
        <v>0</v>
      </c>
      <c r="F219" s="129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24.86</v>
      </c>
      <c r="P219" s="129">
        <v>24.86</v>
      </c>
      <c r="Q219" s="129">
        <v>24.86</v>
      </c>
      <c r="R219" s="129">
        <f t="shared" si="58"/>
        <v>74.58</v>
      </c>
      <c r="T219" s="105">
        <f t="shared" si="62"/>
        <v>0</v>
      </c>
      <c r="U219" s="105">
        <f t="shared" si="62"/>
        <v>0</v>
      </c>
      <c r="V219" s="105">
        <f t="shared" si="62"/>
        <v>0</v>
      </c>
      <c r="W219" s="105">
        <f t="shared" si="61"/>
        <v>0</v>
      </c>
      <c r="X219" s="105">
        <f t="shared" si="61"/>
        <v>0</v>
      </c>
      <c r="Y219" s="105">
        <f t="shared" si="61"/>
        <v>0</v>
      </c>
      <c r="Z219" s="105">
        <f t="shared" si="61"/>
        <v>0</v>
      </c>
      <c r="AA219" s="105">
        <f t="shared" si="61"/>
        <v>0</v>
      </c>
      <c r="AB219" s="105">
        <f t="shared" si="61"/>
        <v>0</v>
      </c>
      <c r="AC219" s="105">
        <f t="shared" si="61"/>
        <v>0</v>
      </c>
      <c r="AD219" s="105">
        <f t="shared" si="61"/>
        <v>0</v>
      </c>
      <c r="AE219" s="105">
        <f t="shared" si="61"/>
        <v>0</v>
      </c>
      <c r="AF219" s="105">
        <f t="shared" si="60"/>
        <v>0</v>
      </c>
    </row>
    <row r="220" spans="1:32" outlineLevel="2" x14ac:dyDescent="0.25">
      <c r="A220" s="103" t="str">
        <f t="shared" si="57"/>
        <v>BUCKLEYCommercial90COM1W</v>
      </c>
      <c r="B220" s="103" t="s">
        <v>471</v>
      </c>
      <c r="C220" s="103" t="s">
        <v>472</v>
      </c>
      <c r="D220" s="127">
        <v>0</v>
      </c>
      <c r="E220" s="127">
        <v>0</v>
      </c>
      <c r="F220" s="129">
        <v>0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29">
        <v>0</v>
      </c>
      <c r="O220" s="129">
        <v>0</v>
      </c>
      <c r="P220" s="129">
        <v>0</v>
      </c>
      <c r="Q220" s="129">
        <v>0</v>
      </c>
      <c r="R220" s="129">
        <f t="shared" si="58"/>
        <v>0</v>
      </c>
      <c r="T220" s="105">
        <f t="shared" si="62"/>
        <v>0</v>
      </c>
      <c r="U220" s="105">
        <f t="shared" si="62"/>
        <v>0</v>
      </c>
      <c r="V220" s="105">
        <f t="shared" si="62"/>
        <v>0</v>
      </c>
      <c r="W220" s="105">
        <f t="shared" si="61"/>
        <v>0</v>
      </c>
      <c r="X220" s="105">
        <f t="shared" si="61"/>
        <v>0</v>
      </c>
      <c r="Y220" s="105">
        <f t="shared" si="61"/>
        <v>0</v>
      </c>
      <c r="Z220" s="105">
        <f t="shared" si="61"/>
        <v>0</v>
      </c>
      <c r="AA220" s="105">
        <f t="shared" si="61"/>
        <v>0</v>
      </c>
      <c r="AB220" s="105">
        <f t="shared" si="61"/>
        <v>0</v>
      </c>
      <c r="AC220" s="105">
        <f t="shared" si="61"/>
        <v>0</v>
      </c>
      <c r="AD220" s="105">
        <f t="shared" si="61"/>
        <v>0</v>
      </c>
      <c r="AE220" s="105">
        <f t="shared" si="61"/>
        <v>0</v>
      </c>
      <c r="AF220" s="105">
        <f t="shared" si="60"/>
        <v>0</v>
      </c>
    </row>
    <row r="221" spans="1:32" outlineLevel="2" x14ac:dyDescent="0.25">
      <c r="A221" s="103" t="str">
        <f t="shared" si="57"/>
        <v>BUCKLEYCommercial90COM2W</v>
      </c>
      <c r="B221" s="103" t="s">
        <v>473</v>
      </c>
      <c r="C221" s="103" t="s">
        <v>474</v>
      </c>
      <c r="D221" s="127">
        <v>0</v>
      </c>
      <c r="E221" s="127">
        <v>0</v>
      </c>
      <c r="F221" s="129">
        <v>0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29">
        <f t="shared" si="58"/>
        <v>0</v>
      </c>
      <c r="T221" s="105">
        <f t="shared" si="62"/>
        <v>0</v>
      </c>
      <c r="U221" s="105">
        <f t="shared" si="62"/>
        <v>0</v>
      </c>
      <c r="V221" s="105">
        <f t="shared" si="62"/>
        <v>0</v>
      </c>
      <c r="W221" s="105">
        <f t="shared" si="61"/>
        <v>0</v>
      </c>
      <c r="X221" s="105">
        <f t="shared" si="61"/>
        <v>0</v>
      </c>
      <c r="Y221" s="105">
        <f t="shared" si="61"/>
        <v>0</v>
      </c>
      <c r="Z221" s="105">
        <f t="shared" si="61"/>
        <v>0</v>
      </c>
      <c r="AA221" s="105">
        <f t="shared" si="61"/>
        <v>0</v>
      </c>
      <c r="AB221" s="105">
        <f t="shared" si="61"/>
        <v>0</v>
      </c>
      <c r="AC221" s="105">
        <f t="shared" si="61"/>
        <v>0</v>
      </c>
      <c r="AD221" s="105">
        <f t="shared" si="61"/>
        <v>0</v>
      </c>
      <c r="AE221" s="105">
        <f t="shared" si="61"/>
        <v>0</v>
      </c>
      <c r="AF221" s="105">
        <f t="shared" si="60"/>
        <v>0</v>
      </c>
    </row>
    <row r="222" spans="1:32" outlineLevel="2" x14ac:dyDescent="0.25">
      <c r="A222" s="103" t="str">
        <f t="shared" si="57"/>
        <v>BUCKLEYCommercial90FOOD1E</v>
      </c>
      <c r="B222" s="103" t="s">
        <v>475</v>
      </c>
      <c r="C222" s="103" t="s">
        <v>476</v>
      </c>
      <c r="D222" s="127">
        <v>0</v>
      </c>
      <c r="E222" s="127">
        <v>0</v>
      </c>
      <c r="F222" s="129">
        <v>0</v>
      </c>
      <c r="G222" s="129">
        <v>0</v>
      </c>
      <c r="H222" s="129">
        <v>0</v>
      </c>
      <c r="I222" s="129">
        <v>0</v>
      </c>
      <c r="J222" s="129">
        <v>0</v>
      </c>
      <c r="K222" s="129">
        <v>0</v>
      </c>
      <c r="L222" s="129">
        <v>0</v>
      </c>
      <c r="M222" s="129">
        <v>0</v>
      </c>
      <c r="N222" s="129">
        <v>0</v>
      </c>
      <c r="O222" s="129">
        <v>0</v>
      </c>
      <c r="P222" s="129">
        <v>0</v>
      </c>
      <c r="Q222" s="129">
        <v>0</v>
      </c>
      <c r="R222" s="129">
        <f t="shared" si="58"/>
        <v>0</v>
      </c>
      <c r="T222" s="105">
        <f t="shared" si="62"/>
        <v>0</v>
      </c>
      <c r="U222" s="105">
        <f t="shared" si="62"/>
        <v>0</v>
      </c>
      <c r="V222" s="105">
        <f t="shared" si="62"/>
        <v>0</v>
      </c>
      <c r="W222" s="105">
        <f t="shared" si="61"/>
        <v>0</v>
      </c>
      <c r="X222" s="105">
        <f t="shared" si="61"/>
        <v>0</v>
      </c>
      <c r="Y222" s="105">
        <f t="shared" si="61"/>
        <v>0</v>
      </c>
      <c r="Z222" s="105">
        <f t="shared" si="61"/>
        <v>0</v>
      </c>
      <c r="AA222" s="105">
        <f t="shared" si="61"/>
        <v>0</v>
      </c>
      <c r="AB222" s="105">
        <f t="shared" si="61"/>
        <v>0</v>
      </c>
      <c r="AC222" s="105">
        <f t="shared" si="61"/>
        <v>0</v>
      </c>
      <c r="AD222" s="105">
        <f t="shared" si="61"/>
        <v>0</v>
      </c>
      <c r="AE222" s="105">
        <f t="shared" si="61"/>
        <v>0</v>
      </c>
      <c r="AF222" s="105">
        <f t="shared" si="60"/>
        <v>0</v>
      </c>
    </row>
    <row r="223" spans="1:32" outlineLevel="2" x14ac:dyDescent="0.25">
      <c r="A223" s="103" t="str">
        <f t="shared" si="57"/>
        <v>BUCKLEYCommercial96FOOD1W</v>
      </c>
      <c r="B223" s="103" t="s">
        <v>477</v>
      </c>
      <c r="C223" s="103" t="s">
        <v>478</v>
      </c>
      <c r="D223" s="127">
        <v>0</v>
      </c>
      <c r="E223" s="127">
        <v>0</v>
      </c>
      <c r="F223" s="129">
        <v>0</v>
      </c>
      <c r="G223" s="129">
        <v>0</v>
      </c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29">
        <v>0</v>
      </c>
      <c r="N223" s="129">
        <v>0</v>
      </c>
      <c r="O223" s="129">
        <v>0</v>
      </c>
      <c r="P223" s="129">
        <v>0</v>
      </c>
      <c r="Q223" s="129">
        <v>0</v>
      </c>
      <c r="R223" s="129">
        <f t="shared" si="58"/>
        <v>0</v>
      </c>
      <c r="T223" s="105">
        <f t="shared" si="62"/>
        <v>0</v>
      </c>
      <c r="U223" s="105">
        <f t="shared" si="62"/>
        <v>0</v>
      </c>
      <c r="V223" s="105">
        <f t="shared" si="62"/>
        <v>0</v>
      </c>
      <c r="W223" s="105">
        <f t="shared" si="61"/>
        <v>0</v>
      </c>
      <c r="X223" s="105">
        <f t="shared" si="61"/>
        <v>0</v>
      </c>
      <c r="Y223" s="105">
        <f t="shared" si="61"/>
        <v>0</v>
      </c>
      <c r="Z223" s="105">
        <f t="shared" si="61"/>
        <v>0</v>
      </c>
      <c r="AA223" s="105">
        <f t="shared" si="61"/>
        <v>0</v>
      </c>
      <c r="AB223" s="105">
        <f t="shared" si="61"/>
        <v>0</v>
      </c>
      <c r="AC223" s="105">
        <f t="shared" si="61"/>
        <v>0</v>
      </c>
      <c r="AD223" s="105">
        <f t="shared" si="61"/>
        <v>0</v>
      </c>
      <c r="AE223" s="105">
        <f t="shared" si="61"/>
        <v>0</v>
      </c>
      <c r="AF223" s="105">
        <f t="shared" si="60"/>
        <v>0</v>
      </c>
    </row>
    <row r="224" spans="1:32" outlineLevel="2" x14ac:dyDescent="0.25">
      <c r="A224" s="103" t="str">
        <f t="shared" si="57"/>
        <v>BUCKLEYCommercialRECYCOMPHR</v>
      </c>
      <c r="B224" s="103" t="s">
        <v>481</v>
      </c>
      <c r="C224" s="103" t="s">
        <v>482</v>
      </c>
      <c r="D224" s="127">
        <v>0</v>
      </c>
      <c r="E224" s="127">
        <v>0</v>
      </c>
      <c r="F224" s="129">
        <v>0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29">
        <f t="shared" si="58"/>
        <v>0</v>
      </c>
      <c r="T224" s="105">
        <f t="shared" si="62"/>
        <v>0</v>
      </c>
      <c r="U224" s="105">
        <f t="shared" si="62"/>
        <v>0</v>
      </c>
      <c r="V224" s="105">
        <f t="shared" si="62"/>
        <v>0</v>
      </c>
      <c r="W224" s="105">
        <f t="shared" si="61"/>
        <v>0</v>
      </c>
      <c r="X224" s="105">
        <f t="shared" si="61"/>
        <v>0</v>
      </c>
      <c r="Y224" s="105">
        <f t="shared" si="61"/>
        <v>0</v>
      </c>
      <c r="Z224" s="105">
        <f t="shared" si="61"/>
        <v>0</v>
      </c>
      <c r="AA224" s="105">
        <f t="shared" si="61"/>
        <v>0</v>
      </c>
      <c r="AB224" s="105">
        <f t="shared" si="61"/>
        <v>0</v>
      </c>
      <c r="AC224" s="105">
        <f t="shared" si="61"/>
        <v>0</v>
      </c>
      <c r="AD224" s="105">
        <f t="shared" si="61"/>
        <v>0</v>
      </c>
      <c r="AE224" s="105">
        <f t="shared" si="61"/>
        <v>0</v>
      </c>
      <c r="AF224" s="105">
        <f t="shared" si="60"/>
        <v>0</v>
      </c>
    </row>
    <row r="225" spans="1:32" outlineLevel="2" x14ac:dyDescent="0.25">
      <c r="A225" s="103" t="str">
        <f t="shared" si="57"/>
        <v>BUCKLEYCommercialRECYSVC</v>
      </c>
      <c r="B225" s="103" t="s">
        <v>479</v>
      </c>
      <c r="C225" s="103" t="s">
        <v>480</v>
      </c>
      <c r="D225" s="127">
        <v>0</v>
      </c>
      <c r="E225" s="127">
        <v>0</v>
      </c>
      <c r="F225" s="129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29">
        <f t="shared" si="58"/>
        <v>0</v>
      </c>
      <c r="T225" s="105">
        <f t="shared" si="62"/>
        <v>0</v>
      </c>
      <c r="U225" s="105">
        <f t="shared" si="62"/>
        <v>0</v>
      </c>
      <c r="V225" s="105">
        <f t="shared" si="62"/>
        <v>0</v>
      </c>
      <c r="W225" s="105">
        <f t="shared" si="61"/>
        <v>0</v>
      </c>
      <c r="X225" s="105">
        <f t="shared" si="61"/>
        <v>0</v>
      </c>
      <c r="Y225" s="105">
        <f t="shared" si="61"/>
        <v>0</v>
      </c>
      <c r="Z225" s="105">
        <f t="shared" si="61"/>
        <v>0</v>
      </c>
      <c r="AA225" s="105">
        <f t="shared" si="61"/>
        <v>0</v>
      </c>
      <c r="AB225" s="105">
        <f t="shared" si="61"/>
        <v>0</v>
      </c>
      <c r="AC225" s="105">
        <f t="shared" si="61"/>
        <v>0</v>
      </c>
      <c r="AD225" s="105">
        <f t="shared" si="61"/>
        <v>0</v>
      </c>
      <c r="AE225" s="105">
        <f t="shared" si="61"/>
        <v>0</v>
      </c>
      <c r="AF225" s="105">
        <f t="shared" si="60"/>
        <v>0</v>
      </c>
    </row>
    <row r="226" spans="1:32" outlineLevel="1" x14ac:dyDescent="0.25">
      <c r="D226" s="127"/>
      <c r="E226" s="127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</row>
    <row r="227" spans="1:32" outlineLevel="1" x14ac:dyDescent="0.25">
      <c r="C227" s="135" t="s">
        <v>486</v>
      </c>
      <c r="D227" s="127"/>
      <c r="E227" s="127"/>
      <c r="F227" s="136">
        <f t="shared" ref="F227:R227" si="63">SUM(F193:F226)</f>
        <v>0</v>
      </c>
      <c r="G227" s="136">
        <f t="shared" si="63"/>
        <v>0</v>
      </c>
      <c r="H227" s="136">
        <f t="shared" si="63"/>
        <v>0</v>
      </c>
      <c r="I227" s="136">
        <f t="shared" si="63"/>
        <v>0</v>
      </c>
      <c r="J227" s="136">
        <f t="shared" si="63"/>
        <v>0</v>
      </c>
      <c r="K227" s="136">
        <f t="shared" si="63"/>
        <v>0</v>
      </c>
      <c r="L227" s="136">
        <f t="shared" si="63"/>
        <v>0</v>
      </c>
      <c r="M227" s="136">
        <f t="shared" si="63"/>
        <v>0</v>
      </c>
      <c r="N227" s="136">
        <f t="shared" si="63"/>
        <v>0</v>
      </c>
      <c r="O227" s="136">
        <f t="shared" si="63"/>
        <v>24.86</v>
      </c>
      <c r="P227" s="136">
        <f t="shared" si="63"/>
        <v>24.86</v>
      </c>
      <c r="Q227" s="136">
        <f t="shared" si="63"/>
        <v>24.86</v>
      </c>
      <c r="R227" s="136">
        <f t="shared" si="63"/>
        <v>74.58</v>
      </c>
      <c r="T227" s="137">
        <f>SUM(T193:T223,T225)</f>
        <v>0</v>
      </c>
      <c r="U227" s="137">
        <f t="shared" ref="U227:AF227" si="64">SUM(U193:U223,U225)</f>
        <v>0</v>
      </c>
      <c r="V227" s="137">
        <f t="shared" si="64"/>
        <v>0</v>
      </c>
      <c r="W227" s="137">
        <f t="shared" si="64"/>
        <v>0</v>
      </c>
      <c r="X227" s="137">
        <f t="shared" si="64"/>
        <v>0</v>
      </c>
      <c r="Y227" s="137">
        <f t="shared" si="64"/>
        <v>0</v>
      </c>
      <c r="Z227" s="137">
        <f t="shared" si="64"/>
        <v>0</v>
      </c>
      <c r="AA227" s="137">
        <f t="shared" si="64"/>
        <v>0</v>
      </c>
      <c r="AB227" s="137">
        <f t="shared" si="64"/>
        <v>0</v>
      </c>
      <c r="AC227" s="137">
        <f t="shared" si="64"/>
        <v>0</v>
      </c>
      <c r="AD227" s="137">
        <f t="shared" si="64"/>
        <v>0</v>
      </c>
      <c r="AE227" s="137">
        <f t="shared" si="64"/>
        <v>0</v>
      </c>
      <c r="AF227" s="137">
        <f t="shared" si="64"/>
        <v>0</v>
      </c>
    </row>
    <row r="228" spans="1:32" outlineLevel="1" x14ac:dyDescent="0.25">
      <c r="C228" s="135"/>
      <c r="D228" s="127"/>
      <c r="E228" s="127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5"/>
      <c r="AD228" s="105"/>
      <c r="AE228" s="105"/>
      <c r="AF228" s="105"/>
    </row>
    <row r="229" spans="1:32" outlineLevel="1" x14ac:dyDescent="0.25">
      <c r="A229" s="103" t="s">
        <v>863</v>
      </c>
      <c r="B229" s="7" t="s">
        <v>488</v>
      </c>
      <c r="C229" s="135"/>
      <c r="D229" s="127"/>
      <c r="E229" s="127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5"/>
      <c r="AD229" s="105"/>
      <c r="AE229" s="105"/>
      <c r="AF229" s="105"/>
    </row>
    <row r="230" spans="1:32" outlineLevel="2" x14ac:dyDescent="0.25">
      <c r="A230" s="103" t="str">
        <f t="shared" ref="A230:A278" si="65">+$A$4&amp;$A$229&amp;B230</f>
        <v>BUCKLEYMulti-Family32MW1</v>
      </c>
      <c r="B230" s="103" t="s">
        <v>489</v>
      </c>
      <c r="C230" s="103" t="s">
        <v>490</v>
      </c>
      <c r="D230" s="127">
        <v>0</v>
      </c>
      <c r="E230" s="127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29">
        <f t="shared" ref="R230:R278" si="66">SUM(F230:Q230)</f>
        <v>0</v>
      </c>
      <c r="T230" s="105">
        <f t="shared" ref="T230:AE251" si="67">+IFERROR(F230/$E230,0)</f>
        <v>0</v>
      </c>
      <c r="U230" s="105">
        <f t="shared" si="67"/>
        <v>0</v>
      </c>
      <c r="V230" s="105">
        <f t="shared" si="67"/>
        <v>0</v>
      </c>
      <c r="W230" s="105">
        <f t="shared" si="67"/>
        <v>0</v>
      </c>
      <c r="X230" s="105">
        <f t="shared" si="67"/>
        <v>0</v>
      </c>
      <c r="Y230" s="105">
        <f t="shared" si="67"/>
        <v>0</v>
      </c>
      <c r="Z230" s="105">
        <f t="shared" si="67"/>
        <v>0</v>
      </c>
      <c r="AA230" s="105">
        <f t="shared" si="67"/>
        <v>0</v>
      </c>
      <c r="AB230" s="105">
        <f t="shared" si="67"/>
        <v>0</v>
      </c>
      <c r="AC230" s="105">
        <f t="shared" si="67"/>
        <v>0</v>
      </c>
      <c r="AD230" s="105">
        <f t="shared" si="67"/>
        <v>0</v>
      </c>
      <c r="AE230" s="105">
        <f t="shared" si="67"/>
        <v>0</v>
      </c>
      <c r="AF230" s="105">
        <f t="shared" ref="AF230:AF278" si="68">+SUM(T230:AE230)/$AD$2</f>
        <v>0</v>
      </c>
    </row>
    <row r="231" spans="1:32" outlineLevel="2" x14ac:dyDescent="0.25">
      <c r="A231" s="103" t="str">
        <f t="shared" si="65"/>
        <v>BUCKLEYMulti-Family32MW1NR</v>
      </c>
      <c r="B231" s="103" t="s">
        <v>491</v>
      </c>
      <c r="C231" s="103" t="s">
        <v>492</v>
      </c>
      <c r="D231" s="127">
        <v>0</v>
      </c>
      <c r="E231" s="127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29">
        <f t="shared" si="66"/>
        <v>0</v>
      </c>
      <c r="T231" s="105">
        <f t="shared" si="67"/>
        <v>0</v>
      </c>
      <c r="U231" s="105">
        <f t="shared" si="67"/>
        <v>0</v>
      </c>
      <c r="V231" s="105">
        <f t="shared" si="67"/>
        <v>0</v>
      </c>
      <c r="W231" s="105">
        <f t="shared" si="67"/>
        <v>0</v>
      </c>
      <c r="X231" s="105">
        <f t="shared" si="67"/>
        <v>0</v>
      </c>
      <c r="Y231" s="105">
        <f t="shared" si="67"/>
        <v>0</v>
      </c>
      <c r="Z231" s="105">
        <f t="shared" si="67"/>
        <v>0</v>
      </c>
      <c r="AA231" s="105">
        <f t="shared" si="67"/>
        <v>0</v>
      </c>
      <c r="AB231" s="105">
        <f t="shared" si="67"/>
        <v>0</v>
      </c>
      <c r="AC231" s="105">
        <f t="shared" si="67"/>
        <v>0</v>
      </c>
      <c r="AD231" s="105">
        <f t="shared" si="67"/>
        <v>0</v>
      </c>
      <c r="AE231" s="105">
        <f t="shared" si="67"/>
        <v>0</v>
      </c>
      <c r="AF231" s="105">
        <f t="shared" si="68"/>
        <v>0</v>
      </c>
    </row>
    <row r="232" spans="1:32" outlineLevel="2" x14ac:dyDescent="0.25">
      <c r="A232" s="103" t="str">
        <f t="shared" si="65"/>
        <v>BUCKLEYMulti-Family32MW2</v>
      </c>
      <c r="B232" s="103" t="s">
        <v>493</v>
      </c>
      <c r="C232" s="103" t="s">
        <v>494</v>
      </c>
      <c r="D232" s="127">
        <v>0</v>
      </c>
      <c r="E232" s="127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29">
        <f t="shared" si="66"/>
        <v>0</v>
      </c>
      <c r="T232" s="105">
        <f t="shared" si="67"/>
        <v>0</v>
      </c>
      <c r="U232" s="105">
        <f t="shared" si="67"/>
        <v>0</v>
      </c>
      <c r="V232" s="105">
        <f t="shared" si="67"/>
        <v>0</v>
      </c>
      <c r="W232" s="105">
        <f t="shared" si="67"/>
        <v>0</v>
      </c>
      <c r="X232" s="105">
        <f t="shared" si="67"/>
        <v>0</v>
      </c>
      <c r="Y232" s="105">
        <f t="shared" si="67"/>
        <v>0</v>
      </c>
      <c r="Z232" s="105">
        <f t="shared" si="67"/>
        <v>0</v>
      </c>
      <c r="AA232" s="105">
        <f t="shared" si="67"/>
        <v>0</v>
      </c>
      <c r="AB232" s="105">
        <f t="shared" si="67"/>
        <v>0</v>
      </c>
      <c r="AC232" s="105">
        <f t="shared" si="67"/>
        <v>0</v>
      </c>
      <c r="AD232" s="105">
        <f t="shared" si="67"/>
        <v>0</v>
      </c>
      <c r="AE232" s="105">
        <f t="shared" si="67"/>
        <v>0</v>
      </c>
      <c r="AF232" s="105">
        <f t="shared" si="68"/>
        <v>0</v>
      </c>
    </row>
    <row r="233" spans="1:32" outlineLevel="2" x14ac:dyDescent="0.25">
      <c r="A233" s="103" t="str">
        <f t="shared" si="65"/>
        <v>BUCKLEYMulti-Family32MW3</v>
      </c>
      <c r="B233" s="103" t="s">
        <v>495</v>
      </c>
      <c r="C233" s="103" t="s">
        <v>496</v>
      </c>
      <c r="D233" s="127">
        <v>0</v>
      </c>
      <c r="E233" s="127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29">
        <f t="shared" si="66"/>
        <v>0</v>
      </c>
      <c r="T233" s="105">
        <f t="shared" si="67"/>
        <v>0</v>
      </c>
      <c r="U233" s="105">
        <f t="shared" si="67"/>
        <v>0</v>
      </c>
      <c r="V233" s="105">
        <f t="shared" si="67"/>
        <v>0</v>
      </c>
      <c r="W233" s="105">
        <f t="shared" si="67"/>
        <v>0</v>
      </c>
      <c r="X233" s="105">
        <f t="shared" si="67"/>
        <v>0</v>
      </c>
      <c r="Y233" s="105">
        <f t="shared" si="67"/>
        <v>0</v>
      </c>
      <c r="Z233" s="105">
        <f t="shared" si="67"/>
        <v>0</v>
      </c>
      <c r="AA233" s="105">
        <f t="shared" si="67"/>
        <v>0</v>
      </c>
      <c r="AB233" s="105">
        <f t="shared" si="67"/>
        <v>0</v>
      </c>
      <c r="AC233" s="105">
        <f t="shared" si="67"/>
        <v>0</v>
      </c>
      <c r="AD233" s="105">
        <f t="shared" si="67"/>
        <v>0</v>
      </c>
      <c r="AE233" s="105">
        <f t="shared" si="67"/>
        <v>0</v>
      </c>
      <c r="AF233" s="105">
        <f t="shared" si="68"/>
        <v>0</v>
      </c>
    </row>
    <row r="234" spans="1:32" outlineLevel="2" x14ac:dyDescent="0.25">
      <c r="A234" s="103" t="str">
        <f t="shared" si="65"/>
        <v>BUCKLEYMulti-Family32MW3NR</v>
      </c>
      <c r="B234" s="103" t="s">
        <v>497</v>
      </c>
      <c r="C234" s="103" t="s">
        <v>498</v>
      </c>
      <c r="D234" s="127">
        <v>0</v>
      </c>
      <c r="E234" s="127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29">
        <f t="shared" si="66"/>
        <v>0</v>
      </c>
      <c r="T234" s="105">
        <f t="shared" si="67"/>
        <v>0</v>
      </c>
      <c r="U234" s="105">
        <f t="shared" si="67"/>
        <v>0</v>
      </c>
      <c r="V234" s="105">
        <f t="shared" si="67"/>
        <v>0</v>
      </c>
      <c r="W234" s="105">
        <f t="shared" si="67"/>
        <v>0</v>
      </c>
      <c r="X234" s="105">
        <f t="shared" si="67"/>
        <v>0</v>
      </c>
      <c r="Y234" s="105">
        <f t="shared" si="67"/>
        <v>0</v>
      </c>
      <c r="Z234" s="105">
        <f t="shared" si="67"/>
        <v>0</v>
      </c>
      <c r="AA234" s="105">
        <f t="shared" si="67"/>
        <v>0</v>
      </c>
      <c r="AB234" s="105">
        <f t="shared" si="67"/>
        <v>0</v>
      </c>
      <c r="AC234" s="105">
        <f t="shared" si="67"/>
        <v>0</v>
      </c>
      <c r="AD234" s="105">
        <f t="shared" si="67"/>
        <v>0</v>
      </c>
      <c r="AE234" s="105">
        <f t="shared" si="67"/>
        <v>0</v>
      </c>
      <c r="AF234" s="105">
        <f t="shared" si="68"/>
        <v>0</v>
      </c>
    </row>
    <row r="235" spans="1:32" outlineLevel="2" x14ac:dyDescent="0.25">
      <c r="A235" s="103" t="str">
        <f t="shared" si="65"/>
        <v>BUCKLEYMulti-Family32MW4</v>
      </c>
      <c r="B235" s="103" t="s">
        <v>499</v>
      </c>
      <c r="C235" s="103" t="s">
        <v>500</v>
      </c>
      <c r="D235" s="127">
        <v>0</v>
      </c>
      <c r="E235" s="127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29">
        <f t="shared" si="66"/>
        <v>0</v>
      </c>
      <c r="T235" s="105">
        <f t="shared" si="67"/>
        <v>0</v>
      </c>
      <c r="U235" s="105">
        <f t="shared" si="67"/>
        <v>0</v>
      </c>
      <c r="V235" s="105">
        <f t="shared" si="67"/>
        <v>0</v>
      </c>
      <c r="W235" s="105">
        <f t="shared" si="67"/>
        <v>0</v>
      </c>
      <c r="X235" s="105">
        <f t="shared" si="67"/>
        <v>0</v>
      </c>
      <c r="Y235" s="105">
        <f t="shared" si="67"/>
        <v>0</v>
      </c>
      <c r="Z235" s="105">
        <f t="shared" si="67"/>
        <v>0</v>
      </c>
      <c r="AA235" s="105">
        <f t="shared" si="67"/>
        <v>0</v>
      </c>
      <c r="AB235" s="105">
        <f t="shared" si="67"/>
        <v>0</v>
      </c>
      <c r="AC235" s="105">
        <f t="shared" si="67"/>
        <v>0</v>
      </c>
      <c r="AD235" s="105">
        <f t="shared" si="67"/>
        <v>0</v>
      </c>
      <c r="AE235" s="105">
        <f t="shared" si="67"/>
        <v>0</v>
      </c>
      <c r="AF235" s="105">
        <f t="shared" si="68"/>
        <v>0</v>
      </c>
    </row>
    <row r="236" spans="1:32" outlineLevel="2" x14ac:dyDescent="0.25">
      <c r="A236" s="103" t="str">
        <f t="shared" si="65"/>
        <v>BUCKLEYMulti-Family32MW4NR</v>
      </c>
      <c r="B236" s="103" t="s">
        <v>501</v>
      </c>
      <c r="C236" s="103" t="s">
        <v>502</v>
      </c>
      <c r="D236" s="127">
        <v>0</v>
      </c>
      <c r="E236" s="127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29">
        <f t="shared" si="66"/>
        <v>0</v>
      </c>
      <c r="T236" s="105">
        <f t="shared" si="67"/>
        <v>0</v>
      </c>
      <c r="U236" s="105">
        <f t="shared" si="67"/>
        <v>0</v>
      </c>
      <c r="V236" s="105">
        <f t="shared" si="67"/>
        <v>0</v>
      </c>
      <c r="W236" s="105">
        <f t="shared" si="67"/>
        <v>0</v>
      </c>
      <c r="X236" s="105">
        <f t="shared" si="67"/>
        <v>0</v>
      </c>
      <c r="Y236" s="105">
        <f t="shared" si="67"/>
        <v>0</v>
      </c>
      <c r="Z236" s="105">
        <f t="shared" si="67"/>
        <v>0</v>
      </c>
      <c r="AA236" s="105">
        <f t="shared" si="67"/>
        <v>0</v>
      </c>
      <c r="AB236" s="105">
        <f t="shared" si="67"/>
        <v>0</v>
      </c>
      <c r="AC236" s="105">
        <f t="shared" si="67"/>
        <v>0</v>
      </c>
      <c r="AD236" s="105">
        <f t="shared" si="67"/>
        <v>0</v>
      </c>
      <c r="AE236" s="105">
        <f t="shared" si="67"/>
        <v>0</v>
      </c>
      <c r="AF236" s="105">
        <f t="shared" si="68"/>
        <v>0</v>
      </c>
    </row>
    <row r="237" spans="1:32" outlineLevel="2" x14ac:dyDescent="0.25">
      <c r="A237" s="103" t="str">
        <f t="shared" si="65"/>
        <v>BUCKLEYMulti-Family32MW5</v>
      </c>
      <c r="B237" s="103" t="s">
        <v>503</v>
      </c>
      <c r="C237" s="103" t="s">
        <v>504</v>
      </c>
      <c r="D237" s="127">
        <v>0</v>
      </c>
      <c r="E237" s="127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29">
        <f t="shared" si="66"/>
        <v>0</v>
      </c>
      <c r="T237" s="105">
        <f t="shared" si="67"/>
        <v>0</v>
      </c>
      <c r="U237" s="105">
        <f t="shared" si="67"/>
        <v>0</v>
      </c>
      <c r="V237" s="105">
        <f t="shared" si="67"/>
        <v>0</v>
      </c>
      <c r="W237" s="105">
        <f t="shared" si="67"/>
        <v>0</v>
      </c>
      <c r="X237" s="105">
        <f t="shared" si="67"/>
        <v>0</v>
      </c>
      <c r="Y237" s="105">
        <f t="shared" si="67"/>
        <v>0</v>
      </c>
      <c r="Z237" s="105">
        <f t="shared" si="67"/>
        <v>0</v>
      </c>
      <c r="AA237" s="105">
        <f t="shared" si="67"/>
        <v>0</v>
      </c>
      <c r="AB237" s="105">
        <f t="shared" si="67"/>
        <v>0</v>
      </c>
      <c r="AC237" s="105">
        <f t="shared" si="67"/>
        <v>0</v>
      </c>
      <c r="AD237" s="105">
        <f t="shared" si="67"/>
        <v>0</v>
      </c>
      <c r="AE237" s="105">
        <f t="shared" si="67"/>
        <v>0</v>
      </c>
      <c r="AF237" s="105">
        <f t="shared" si="68"/>
        <v>0</v>
      </c>
    </row>
    <row r="238" spans="1:32" outlineLevel="2" x14ac:dyDescent="0.25">
      <c r="A238" s="103" t="str">
        <f t="shared" si="65"/>
        <v>BUCKLEYMulti-FamilyMIMPCN</v>
      </c>
      <c r="B238" s="103" t="s">
        <v>571</v>
      </c>
      <c r="C238" s="103" t="s">
        <v>572</v>
      </c>
      <c r="D238" s="127">
        <v>0</v>
      </c>
      <c r="E238" s="127">
        <v>0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29">
        <f t="shared" si="66"/>
        <v>0</v>
      </c>
      <c r="T238" s="105">
        <f t="shared" si="67"/>
        <v>0</v>
      </c>
      <c r="U238" s="105">
        <f t="shared" si="67"/>
        <v>0</v>
      </c>
      <c r="V238" s="105">
        <f t="shared" si="67"/>
        <v>0</v>
      </c>
      <c r="W238" s="105">
        <f t="shared" si="67"/>
        <v>0</v>
      </c>
      <c r="X238" s="105">
        <f t="shared" si="67"/>
        <v>0</v>
      </c>
      <c r="Y238" s="105">
        <f t="shared" si="67"/>
        <v>0</v>
      </c>
      <c r="Z238" s="105">
        <f t="shared" si="67"/>
        <v>0</v>
      </c>
      <c r="AA238" s="105">
        <f t="shared" si="67"/>
        <v>0</v>
      </c>
      <c r="AB238" s="105">
        <f t="shared" si="67"/>
        <v>0</v>
      </c>
      <c r="AC238" s="105">
        <f t="shared" si="67"/>
        <v>0</v>
      </c>
      <c r="AD238" s="105">
        <f t="shared" si="67"/>
        <v>0</v>
      </c>
      <c r="AE238" s="105">
        <f t="shared" si="67"/>
        <v>0</v>
      </c>
      <c r="AF238" s="105">
        <f t="shared" si="68"/>
        <v>0</v>
      </c>
    </row>
    <row r="239" spans="1:32" outlineLevel="2" x14ac:dyDescent="0.25">
      <c r="A239" s="103" t="str">
        <f t="shared" si="65"/>
        <v>BUCKLEYMulti-Family35MW1</v>
      </c>
      <c r="B239" s="103" t="s">
        <v>505</v>
      </c>
      <c r="C239" s="103" t="s">
        <v>506</v>
      </c>
      <c r="D239" s="127">
        <v>0</v>
      </c>
      <c r="E239" s="127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29">
        <f t="shared" si="66"/>
        <v>0</v>
      </c>
      <c r="T239" s="105">
        <f t="shared" si="67"/>
        <v>0</v>
      </c>
      <c r="U239" s="105">
        <f t="shared" si="67"/>
        <v>0</v>
      </c>
      <c r="V239" s="105">
        <f t="shared" si="67"/>
        <v>0</v>
      </c>
      <c r="W239" s="105">
        <f t="shared" si="67"/>
        <v>0</v>
      </c>
      <c r="X239" s="105">
        <f t="shared" si="67"/>
        <v>0</v>
      </c>
      <c r="Y239" s="105">
        <f t="shared" si="67"/>
        <v>0</v>
      </c>
      <c r="Z239" s="105">
        <f t="shared" si="67"/>
        <v>0</v>
      </c>
      <c r="AA239" s="105">
        <f t="shared" si="67"/>
        <v>0</v>
      </c>
      <c r="AB239" s="105">
        <f t="shared" si="67"/>
        <v>0</v>
      </c>
      <c r="AC239" s="105">
        <f t="shared" si="67"/>
        <v>0</v>
      </c>
      <c r="AD239" s="105">
        <f t="shared" si="67"/>
        <v>0</v>
      </c>
      <c r="AE239" s="105">
        <f t="shared" si="67"/>
        <v>0</v>
      </c>
      <c r="AF239" s="105">
        <f t="shared" si="68"/>
        <v>0</v>
      </c>
    </row>
    <row r="240" spans="1:32" outlineLevel="2" x14ac:dyDescent="0.25">
      <c r="A240" s="103" t="str">
        <f t="shared" si="65"/>
        <v>BUCKLEYMulti-Family35MW1N</v>
      </c>
      <c r="B240" s="103" t="s">
        <v>507</v>
      </c>
      <c r="C240" s="103" t="s">
        <v>508</v>
      </c>
      <c r="D240" s="127">
        <v>0</v>
      </c>
      <c r="E240" s="127">
        <v>0</v>
      </c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29">
        <f t="shared" si="66"/>
        <v>0</v>
      </c>
      <c r="T240" s="105">
        <f t="shared" si="67"/>
        <v>0</v>
      </c>
      <c r="U240" s="105">
        <f t="shared" si="67"/>
        <v>0</v>
      </c>
      <c r="V240" s="105">
        <f t="shared" si="67"/>
        <v>0</v>
      </c>
      <c r="W240" s="105">
        <f t="shared" si="67"/>
        <v>0</v>
      </c>
      <c r="X240" s="105">
        <f t="shared" si="67"/>
        <v>0</v>
      </c>
      <c r="Y240" s="105">
        <f t="shared" si="67"/>
        <v>0</v>
      </c>
      <c r="Z240" s="105">
        <f t="shared" si="67"/>
        <v>0</v>
      </c>
      <c r="AA240" s="105">
        <f t="shared" si="67"/>
        <v>0</v>
      </c>
      <c r="AB240" s="105">
        <f t="shared" si="67"/>
        <v>0</v>
      </c>
      <c r="AC240" s="105">
        <f t="shared" si="67"/>
        <v>0</v>
      </c>
      <c r="AD240" s="105">
        <f t="shared" si="67"/>
        <v>0</v>
      </c>
      <c r="AE240" s="105">
        <f t="shared" si="67"/>
        <v>0</v>
      </c>
      <c r="AF240" s="105">
        <f t="shared" si="68"/>
        <v>0</v>
      </c>
    </row>
    <row r="241" spans="1:32" outlineLevel="2" x14ac:dyDescent="0.25">
      <c r="A241" s="103" t="str">
        <f t="shared" si="65"/>
        <v>BUCKLEYMulti-Family65MW1</v>
      </c>
      <c r="B241" s="103" t="s">
        <v>509</v>
      </c>
      <c r="C241" s="103" t="s">
        <v>510</v>
      </c>
      <c r="D241" s="127">
        <v>0</v>
      </c>
      <c r="E241" s="127">
        <v>0</v>
      </c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29">
        <f t="shared" si="66"/>
        <v>0</v>
      </c>
      <c r="T241" s="105">
        <f t="shared" si="67"/>
        <v>0</v>
      </c>
      <c r="U241" s="105">
        <f t="shared" si="67"/>
        <v>0</v>
      </c>
      <c r="V241" s="105">
        <f t="shared" si="67"/>
        <v>0</v>
      </c>
      <c r="W241" s="105">
        <f t="shared" si="67"/>
        <v>0</v>
      </c>
      <c r="X241" s="105">
        <f t="shared" si="67"/>
        <v>0</v>
      </c>
      <c r="Y241" s="105">
        <f t="shared" si="67"/>
        <v>0</v>
      </c>
      <c r="Z241" s="105">
        <f t="shared" si="67"/>
        <v>0</v>
      </c>
      <c r="AA241" s="105">
        <f t="shared" si="67"/>
        <v>0</v>
      </c>
      <c r="AB241" s="105">
        <f t="shared" si="67"/>
        <v>0</v>
      </c>
      <c r="AC241" s="105">
        <f t="shared" si="67"/>
        <v>0</v>
      </c>
      <c r="AD241" s="105">
        <f t="shared" si="67"/>
        <v>0</v>
      </c>
      <c r="AE241" s="105">
        <f t="shared" si="67"/>
        <v>0</v>
      </c>
      <c r="AF241" s="105">
        <f t="shared" si="68"/>
        <v>0</v>
      </c>
    </row>
    <row r="242" spans="1:32" outlineLevel="2" x14ac:dyDescent="0.25">
      <c r="A242" s="103" t="str">
        <f t="shared" si="65"/>
        <v>BUCKLEYMulti-Family65MW1N</v>
      </c>
      <c r="B242" s="103" t="s">
        <v>511</v>
      </c>
      <c r="C242" s="103" t="s">
        <v>512</v>
      </c>
      <c r="D242" s="127">
        <v>0</v>
      </c>
      <c r="E242" s="127">
        <v>0</v>
      </c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29">
        <f t="shared" si="66"/>
        <v>0</v>
      </c>
      <c r="T242" s="105">
        <f t="shared" si="67"/>
        <v>0</v>
      </c>
      <c r="U242" s="105">
        <f t="shared" si="67"/>
        <v>0</v>
      </c>
      <c r="V242" s="105">
        <f t="shared" si="67"/>
        <v>0</v>
      </c>
      <c r="W242" s="105">
        <f t="shared" si="67"/>
        <v>0</v>
      </c>
      <c r="X242" s="105">
        <f t="shared" si="67"/>
        <v>0</v>
      </c>
      <c r="Y242" s="105">
        <f t="shared" si="67"/>
        <v>0</v>
      </c>
      <c r="Z242" s="105">
        <f t="shared" si="67"/>
        <v>0</v>
      </c>
      <c r="AA242" s="105">
        <f t="shared" si="67"/>
        <v>0</v>
      </c>
      <c r="AB242" s="105">
        <f t="shared" si="67"/>
        <v>0</v>
      </c>
      <c r="AC242" s="105">
        <f t="shared" si="67"/>
        <v>0</v>
      </c>
      <c r="AD242" s="105">
        <f t="shared" si="67"/>
        <v>0</v>
      </c>
      <c r="AE242" s="105">
        <f t="shared" si="67"/>
        <v>0</v>
      </c>
      <c r="AF242" s="105">
        <f t="shared" si="68"/>
        <v>0</v>
      </c>
    </row>
    <row r="243" spans="1:32" outlineLevel="2" x14ac:dyDescent="0.25">
      <c r="A243" s="103" t="str">
        <f t="shared" si="65"/>
        <v>BUCKLEYMulti-Family95MW1</v>
      </c>
      <c r="B243" s="103" t="s">
        <v>513</v>
      </c>
      <c r="C243" s="103" t="s">
        <v>514</v>
      </c>
      <c r="D243" s="127">
        <v>0</v>
      </c>
      <c r="E243" s="127">
        <v>0</v>
      </c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29">
        <f t="shared" si="66"/>
        <v>0</v>
      </c>
      <c r="T243" s="105">
        <f t="shared" si="67"/>
        <v>0</v>
      </c>
      <c r="U243" s="105">
        <f t="shared" si="67"/>
        <v>0</v>
      </c>
      <c r="V243" s="105">
        <f t="shared" si="67"/>
        <v>0</v>
      </c>
      <c r="W243" s="105">
        <f t="shared" si="67"/>
        <v>0</v>
      </c>
      <c r="X243" s="105">
        <f t="shared" si="67"/>
        <v>0</v>
      </c>
      <c r="Y243" s="105">
        <f t="shared" si="67"/>
        <v>0</v>
      </c>
      <c r="Z243" s="105">
        <f t="shared" si="67"/>
        <v>0</v>
      </c>
      <c r="AA243" s="105">
        <f t="shared" si="67"/>
        <v>0</v>
      </c>
      <c r="AB243" s="105">
        <f t="shared" si="67"/>
        <v>0</v>
      </c>
      <c r="AC243" s="105">
        <f t="shared" si="67"/>
        <v>0</v>
      </c>
      <c r="AD243" s="105">
        <f t="shared" si="67"/>
        <v>0</v>
      </c>
      <c r="AE243" s="105">
        <f t="shared" si="67"/>
        <v>0</v>
      </c>
      <c r="AF243" s="105">
        <f t="shared" si="68"/>
        <v>0</v>
      </c>
    </row>
    <row r="244" spans="1:32" outlineLevel="2" x14ac:dyDescent="0.25">
      <c r="A244" s="103" t="str">
        <f t="shared" si="65"/>
        <v>BUCKLEYMulti-Family95MW1N</v>
      </c>
      <c r="B244" s="103" t="s">
        <v>515</v>
      </c>
      <c r="C244" s="103" t="s">
        <v>516</v>
      </c>
      <c r="D244" s="127">
        <v>0</v>
      </c>
      <c r="E244" s="127">
        <v>0</v>
      </c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29">
        <f t="shared" si="66"/>
        <v>0</v>
      </c>
      <c r="T244" s="105">
        <f t="shared" si="67"/>
        <v>0</v>
      </c>
      <c r="U244" s="105">
        <f t="shared" si="67"/>
        <v>0</v>
      </c>
      <c r="V244" s="105">
        <f t="shared" si="67"/>
        <v>0</v>
      </c>
      <c r="W244" s="105">
        <f t="shared" si="67"/>
        <v>0</v>
      </c>
      <c r="X244" s="105">
        <f t="shared" si="67"/>
        <v>0</v>
      </c>
      <c r="Y244" s="105">
        <f t="shared" si="67"/>
        <v>0</v>
      </c>
      <c r="Z244" s="105">
        <f t="shared" si="67"/>
        <v>0</v>
      </c>
      <c r="AA244" s="105">
        <f t="shared" si="67"/>
        <v>0</v>
      </c>
      <c r="AB244" s="105">
        <f t="shared" si="67"/>
        <v>0</v>
      </c>
      <c r="AC244" s="105">
        <f t="shared" si="67"/>
        <v>0</v>
      </c>
      <c r="AD244" s="105">
        <f t="shared" si="67"/>
        <v>0</v>
      </c>
      <c r="AE244" s="105">
        <f t="shared" si="67"/>
        <v>0</v>
      </c>
      <c r="AF244" s="105">
        <f t="shared" si="68"/>
        <v>0</v>
      </c>
    </row>
    <row r="245" spans="1:32" outlineLevel="2" x14ac:dyDescent="0.25">
      <c r="A245" s="103" t="str">
        <f t="shared" si="65"/>
        <v>BUCKLEYMulti-FamilyM1.5YD1W</v>
      </c>
      <c r="B245" s="103" t="s">
        <v>535</v>
      </c>
      <c r="C245" s="103" t="s">
        <v>536</v>
      </c>
      <c r="D245" s="127">
        <v>0</v>
      </c>
      <c r="E245" s="127">
        <v>0</v>
      </c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29">
        <f t="shared" si="66"/>
        <v>0</v>
      </c>
      <c r="T245" s="105">
        <f t="shared" si="67"/>
        <v>0</v>
      </c>
      <c r="U245" s="105">
        <f t="shared" si="67"/>
        <v>0</v>
      </c>
      <c r="V245" s="105">
        <f t="shared" si="67"/>
        <v>0</v>
      </c>
      <c r="W245" s="105">
        <f t="shared" si="67"/>
        <v>0</v>
      </c>
      <c r="X245" s="105">
        <f t="shared" si="67"/>
        <v>0</v>
      </c>
      <c r="Y245" s="105">
        <f t="shared" si="67"/>
        <v>0</v>
      </c>
      <c r="Z245" s="105">
        <f t="shared" si="67"/>
        <v>0</v>
      </c>
      <c r="AA245" s="105">
        <f t="shared" si="67"/>
        <v>0</v>
      </c>
      <c r="AB245" s="105">
        <f t="shared" si="67"/>
        <v>0</v>
      </c>
      <c r="AC245" s="105">
        <f t="shared" si="67"/>
        <v>0</v>
      </c>
      <c r="AD245" s="105">
        <f t="shared" si="67"/>
        <v>0</v>
      </c>
      <c r="AE245" s="105">
        <f t="shared" si="67"/>
        <v>0</v>
      </c>
      <c r="AF245" s="105">
        <f t="shared" si="68"/>
        <v>0</v>
      </c>
    </row>
    <row r="246" spans="1:32" outlineLevel="2" x14ac:dyDescent="0.25">
      <c r="A246" s="103" t="str">
        <f t="shared" si="65"/>
        <v>BUCKLEYMulti-FamilyM1.5YD2W</v>
      </c>
      <c r="B246" s="103" t="s">
        <v>537</v>
      </c>
      <c r="C246" s="103" t="s">
        <v>538</v>
      </c>
      <c r="D246" s="127">
        <v>0</v>
      </c>
      <c r="E246" s="127">
        <v>0</v>
      </c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29">
        <f t="shared" si="66"/>
        <v>0</v>
      </c>
      <c r="T246" s="105">
        <f t="shared" si="67"/>
        <v>0</v>
      </c>
      <c r="U246" s="105">
        <f t="shared" si="67"/>
        <v>0</v>
      </c>
      <c r="V246" s="105">
        <f t="shared" si="67"/>
        <v>0</v>
      </c>
      <c r="W246" s="105">
        <f t="shared" si="67"/>
        <v>0</v>
      </c>
      <c r="X246" s="105">
        <f t="shared" si="67"/>
        <v>0</v>
      </c>
      <c r="Y246" s="105">
        <f t="shared" si="67"/>
        <v>0</v>
      </c>
      <c r="Z246" s="105">
        <f t="shared" si="67"/>
        <v>0</v>
      </c>
      <c r="AA246" s="105">
        <f t="shared" si="67"/>
        <v>0</v>
      </c>
      <c r="AB246" s="105">
        <f t="shared" si="67"/>
        <v>0</v>
      </c>
      <c r="AC246" s="105">
        <f t="shared" si="67"/>
        <v>0</v>
      </c>
      <c r="AD246" s="105">
        <f t="shared" si="67"/>
        <v>0</v>
      </c>
      <c r="AE246" s="105">
        <f t="shared" si="67"/>
        <v>0</v>
      </c>
      <c r="AF246" s="105">
        <f t="shared" si="68"/>
        <v>0</v>
      </c>
    </row>
    <row r="247" spans="1:32" outlineLevel="2" x14ac:dyDescent="0.25">
      <c r="A247" s="103" t="str">
        <f t="shared" si="65"/>
        <v>BUCKLEYMulti-FamilyM1.5YD3W</v>
      </c>
      <c r="B247" s="103" t="s">
        <v>539</v>
      </c>
      <c r="C247" s="103" t="s">
        <v>540</v>
      </c>
      <c r="D247" s="127">
        <v>0</v>
      </c>
      <c r="E247" s="127">
        <v>0</v>
      </c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29">
        <f t="shared" si="66"/>
        <v>0</v>
      </c>
      <c r="T247" s="105">
        <f t="shared" si="67"/>
        <v>0</v>
      </c>
      <c r="U247" s="105">
        <f t="shared" si="67"/>
        <v>0</v>
      </c>
      <c r="V247" s="105">
        <f t="shared" si="67"/>
        <v>0</v>
      </c>
      <c r="W247" s="105">
        <f t="shared" si="67"/>
        <v>0</v>
      </c>
      <c r="X247" s="105">
        <f t="shared" si="67"/>
        <v>0</v>
      </c>
      <c r="Y247" s="105">
        <f t="shared" si="67"/>
        <v>0</v>
      </c>
      <c r="Z247" s="105">
        <f t="shared" si="67"/>
        <v>0</v>
      </c>
      <c r="AA247" s="105">
        <f t="shared" si="67"/>
        <v>0</v>
      </c>
      <c r="AB247" s="105">
        <f t="shared" si="67"/>
        <v>0</v>
      </c>
      <c r="AC247" s="105">
        <f t="shared" si="67"/>
        <v>0</v>
      </c>
      <c r="AD247" s="105">
        <f t="shared" si="67"/>
        <v>0</v>
      </c>
      <c r="AE247" s="105">
        <f t="shared" si="67"/>
        <v>0</v>
      </c>
      <c r="AF247" s="105">
        <f t="shared" si="68"/>
        <v>0</v>
      </c>
    </row>
    <row r="248" spans="1:32" outlineLevel="2" x14ac:dyDescent="0.25">
      <c r="A248" s="103" t="str">
        <f t="shared" si="65"/>
        <v>BUCKLEYMulti-FamilyM1.5YDEX</v>
      </c>
      <c r="B248" s="103" t="s">
        <v>563</v>
      </c>
      <c r="C248" s="103" t="s">
        <v>564</v>
      </c>
      <c r="D248" s="127">
        <v>0</v>
      </c>
      <c r="E248" s="127">
        <v>0</v>
      </c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29">
        <f t="shared" si="66"/>
        <v>0</v>
      </c>
      <c r="T248" s="105">
        <f t="shared" si="67"/>
        <v>0</v>
      </c>
      <c r="U248" s="105">
        <f t="shared" si="67"/>
        <v>0</v>
      </c>
      <c r="V248" s="105">
        <f t="shared" si="67"/>
        <v>0</v>
      </c>
      <c r="W248" s="105">
        <f t="shared" si="67"/>
        <v>0</v>
      </c>
      <c r="X248" s="105">
        <f t="shared" si="67"/>
        <v>0</v>
      </c>
      <c r="Y248" s="105">
        <f t="shared" si="67"/>
        <v>0</v>
      </c>
      <c r="Z248" s="105">
        <f t="shared" si="67"/>
        <v>0</v>
      </c>
      <c r="AA248" s="105">
        <f t="shared" si="67"/>
        <v>0</v>
      </c>
      <c r="AB248" s="105">
        <f t="shared" si="67"/>
        <v>0</v>
      </c>
      <c r="AC248" s="105">
        <f t="shared" si="67"/>
        <v>0</v>
      </c>
      <c r="AD248" s="105">
        <f t="shared" si="67"/>
        <v>0</v>
      </c>
      <c r="AE248" s="105">
        <f t="shared" si="67"/>
        <v>0</v>
      </c>
      <c r="AF248" s="105">
        <f t="shared" si="68"/>
        <v>0</v>
      </c>
    </row>
    <row r="249" spans="1:32" outlineLevel="2" x14ac:dyDescent="0.25">
      <c r="A249" s="103" t="str">
        <f t="shared" si="65"/>
        <v>BUCKLEYMulti-FamilyM1YD1W</v>
      </c>
      <c r="B249" s="103" t="s">
        <v>529</v>
      </c>
      <c r="C249" s="103" t="s">
        <v>530</v>
      </c>
      <c r="D249" s="127">
        <v>0</v>
      </c>
      <c r="E249" s="127">
        <v>0</v>
      </c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29">
        <f t="shared" si="66"/>
        <v>0</v>
      </c>
      <c r="T249" s="105">
        <f t="shared" si="67"/>
        <v>0</v>
      </c>
      <c r="U249" s="105">
        <f t="shared" si="67"/>
        <v>0</v>
      </c>
      <c r="V249" s="105">
        <f t="shared" si="67"/>
        <v>0</v>
      </c>
      <c r="W249" s="105">
        <f t="shared" si="67"/>
        <v>0</v>
      </c>
      <c r="X249" s="105">
        <f t="shared" si="67"/>
        <v>0</v>
      </c>
      <c r="Y249" s="105">
        <f t="shared" si="67"/>
        <v>0</v>
      </c>
      <c r="Z249" s="105">
        <f t="shared" si="67"/>
        <v>0</v>
      </c>
      <c r="AA249" s="105">
        <f t="shared" si="67"/>
        <v>0</v>
      </c>
      <c r="AB249" s="105">
        <f t="shared" si="67"/>
        <v>0</v>
      </c>
      <c r="AC249" s="105">
        <f t="shared" si="67"/>
        <v>0</v>
      </c>
      <c r="AD249" s="105">
        <f t="shared" si="67"/>
        <v>0</v>
      </c>
      <c r="AE249" s="105">
        <f t="shared" si="67"/>
        <v>0</v>
      </c>
      <c r="AF249" s="105">
        <f t="shared" si="68"/>
        <v>0</v>
      </c>
    </row>
    <row r="250" spans="1:32" outlineLevel="2" x14ac:dyDescent="0.25">
      <c r="A250" s="103" t="str">
        <f t="shared" si="65"/>
        <v>BUCKLEYMulti-FamilyM1YD2W</v>
      </c>
      <c r="B250" s="103" t="s">
        <v>531</v>
      </c>
      <c r="C250" s="103" t="s">
        <v>532</v>
      </c>
      <c r="D250" s="127">
        <v>0</v>
      </c>
      <c r="E250" s="127">
        <v>0</v>
      </c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29">
        <f t="shared" si="66"/>
        <v>0</v>
      </c>
      <c r="T250" s="105">
        <f t="shared" si="67"/>
        <v>0</v>
      </c>
      <c r="U250" s="105">
        <f t="shared" si="67"/>
        <v>0</v>
      </c>
      <c r="V250" s="105">
        <f t="shared" si="67"/>
        <v>0</v>
      </c>
      <c r="W250" s="105">
        <f t="shared" si="67"/>
        <v>0</v>
      </c>
      <c r="X250" s="105">
        <f t="shared" si="67"/>
        <v>0</v>
      </c>
      <c r="Y250" s="105">
        <f t="shared" si="67"/>
        <v>0</v>
      </c>
      <c r="Z250" s="105">
        <f t="shared" si="67"/>
        <v>0</v>
      </c>
      <c r="AA250" s="105">
        <f t="shared" si="67"/>
        <v>0</v>
      </c>
      <c r="AB250" s="105">
        <f t="shared" si="67"/>
        <v>0</v>
      </c>
      <c r="AC250" s="105">
        <f t="shared" si="67"/>
        <v>0</v>
      </c>
      <c r="AD250" s="105">
        <f t="shared" si="67"/>
        <v>0</v>
      </c>
      <c r="AE250" s="105">
        <f t="shared" si="67"/>
        <v>0</v>
      </c>
      <c r="AF250" s="105">
        <f t="shared" si="68"/>
        <v>0</v>
      </c>
    </row>
    <row r="251" spans="1:32" outlineLevel="2" x14ac:dyDescent="0.25">
      <c r="A251" s="103" t="str">
        <f t="shared" si="65"/>
        <v>BUCKLEYMulti-FamilyM1YDEX</v>
      </c>
      <c r="B251" s="103" t="s">
        <v>561</v>
      </c>
      <c r="C251" s="103" t="s">
        <v>562</v>
      </c>
      <c r="D251" s="127">
        <v>0</v>
      </c>
      <c r="E251" s="127">
        <v>0</v>
      </c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29">
        <f t="shared" si="66"/>
        <v>0</v>
      </c>
      <c r="T251" s="105">
        <f t="shared" si="67"/>
        <v>0</v>
      </c>
      <c r="U251" s="105">
        <f t="shared" si="67"/>
        <v>0</v>
      </c>
      <c r="V251" s="105">
        <f t="shared" si="67"/>
        <v>0</v>
      </c>
      <c r="W251" s="105">
        <f t="shared" ref="W251:AE278" si="69">+IFERROR(I251/$E251,0)</f>
        <v>0</v>
      </c>
      <c r="X251" s="105">
        <f t="shared" si="69"/>
        <v>0</v>
      </c>
      <c r="Y251" s="105">
        <f t="shared" si="69"/>
        <v>0</v>
      </c>
      <c r="Z251" s="105">
        <f t="shared" si="69"/>
        <v>0</v>
      </c>
      <c r="AA251" s="105">
        <f t="shared" si="69"/>
        <v>0</v>
      </c>
      <c r="AB251" s="105">
        <f t="shared" si="69"/>
        <v>0</v>
      </c>
      <c r="AC251" s="105">
        <f t="shared" si="69"/>
        <v>0</v>
      </c>
      <c r="AD251" s="105">
        <f t="shared" si="69"/>
        <v>0</v>
      </c>
      <c r="AE251" s="105">
        <f t="shared" si="69"/>
        <v>0</v>
      </c>
      <c r="AF251" s="105">
        <f t="shared" si="68"/>
        <v>0</v>
      </c>
    </row>
    <row r="252" spans="1:32" outlineLevel="2" x14ac:dyDescent="0.25">
      <c r="A252" s="103" t="str">
        <f t="shared" si="65"/>
        <v>BUCKLEYMulti-FamilyM1YDTPU</v>
      </c>
      <c r="B252" s="103" t="s">
        <v>533</v>
      </c>
      <c r="C252" s="103" t="s">
        <v>534</v>
      </c>
      <c r="D252" s="127">
        <v>0</v>
      </c>
      <c r="E252" s="127">
        <v>0</v>
      </c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29">
        <f t="shared" si="66"/>
        <v>0</v>
      </c>
      <c r="T252" s="105">
        <f t="shared" ref="T252:V278" si="70">+IFERROR(F252/$E252,0)</f>
        <v>0</v>
      </c>
      <c r="U252" s="105">
        <f t="shared" si="70"/>
        <v>0</v>
      </c>
      <c r="V252" s="105">
        <f t="shared" si="70"/>
        <v>0</v>
      </c>
      <c r="W252" s="105">
        <f t="shared" si="69"/>
        <v>0</v>
      </c>
      <c r="X252" s="105">
        <f t="shared" si="69"/>
        <v>0</v>
      </c>
      <c r="Y252" s="105">
        <f t="shared" si="69"/>
        <v>0</v>
      </c>
      <c r="Z252" s="105">
        <f t="shared" si="69"/>
        <v>0</v>
      </c>
      <c r="AA252" s="105">
        <f t="shared" si="69"/>
        <v>0</v>
      </c>
      <c r="AB252" s="105">
        <f t="shared" si="69"/>
        <v>0</v>
      </c>
      <c r="AC252" s="105">
        <f t="shared" si="69"/>
        <v>0</v>
      </c>
      <c r="AD252" s="105">
        <f t="shared" si="69"/>
        <v>0</v>
      </c>
      <c r="AE252" s="105">
        <f t="shared" si="69"/>
        <v>0</v>
      </c>
      <c r="AF252" s="105">
        <f t="shared" si="68"/>
        <v>0</v>
      </c>
    </row>
    <row r="253" spans="1:32" outlineLevel="2" x14ac:dyDescent="0.25">
      <c r="A253" s="103" t="str">
        <f t="shared" si="65"/>
        <v>BUCKLEYMulti-FamilyM2YD1W</v>
      </c>
      <c r="B253" s="103" t="s">
        <v>541</v>
      </c>
      <c r="C253" s="103" t="s">
        <v>542</v>
      </c>
      <c r="D253" s="127">
        <v>0</v>
      </c>
      <c r="E253" s="127">
        <v>0</v>
      </c>
      <c r="F253" s="129">
        <v>0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29">
        <f t="shared" si="66"/>
        <v>0</v>
      </c>
      <c r="T253" s="105">
        <f t="shared" si="70"/>
        <v>0</v>
      </c>
      <c r="U253" s="105">
        <f t="shared" si="70"/>
        <v>0</v>
      </c>
      <c r="V253" s="105">
        <f t="shared" si="70"/>
        <v>0</v>
      </c>
      <c r="W253" s="105">
        <f t="shared" si="69"/>
        <v>0</v>
      </c>
      <c r="X253" s="105">
        <f t="shared" si="69"/>
        <v>0</v>
      </c>
      <c r="Y253" s="105">
        <f t="shared" si="69"/>
        <v>0</v>
      </c>
      <c r="Z253" s="105">
        <f t="shared" si="69"/>
        <v>0</v>
      </c>
      <c r="AA253" s="105">
        <f t="shared" si="69"/>
        <v>0</v>
      </c>
      <c r="AB253" s="105">
        <f t="shared" si="69"/>
        <v>0</v>
      </c>
      <c r="AC253" s="105">
        <f t="shared" si="69"/>
        <v>0</v>
      </c>
      <c r="AD253" s="105">
        <f t="shared" si="69"/>
        <v>0</v>
      </c>
      <c r="AE253" s="105">
        <f t="shared" si="69"/>
        <v>0</v>
      </c>
      <c r="AF253" s="105">
        <f t="shared" si="68"/>
        <v>0</v>
      </c>
    </row>
    <row r="254" spans="1:32" outlineLevel="2" x14ac:dyDescent="0.25">
      <c r="A254" s="103" t="str">
        <f t="shared" si="65"/>
        <v>BUCKLEYMulti-FamilyM2YD2W</v>
      </c>
      <c r="B254" s="103" t="s">
        <v>543</v>
      </c>
      <c r="C254" s="103" t="s">
        <v>544</v>
      </c>
      <c r="D254" s="127">
        <v>0</v>
      </c>
      <c r="E254" s="127">
        <v>0</v>
      </c>
      <c r="F254" s="129">
        <v>0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29">
        <f t="shared" si="66"/>
        <v>0</v>
      </c>
      <c r="T254" s="105">
        <f t="shared" si="70"/>
        <v>0</v>
      </c>
      <c r="U254" s="105">
        <f t="shared" si="70"/>
        <v>0</v>
      </c>
      <c r="V254" s="105">
        <f t="shared" si="70"/>
        <v>0</v>
      </c>
      <c r="W254" s="105">
        <f t="shared" si="69"/>
        <v>0</v>
      </c>
      <c r="X254" s="105">
        <f t="shared" si="69"/>
        <v>0</v>
      </c>
      <c r="Y254" s="105">
        <f t="shared" si="69"/>
        <v>0</v>
      </c>
      <c r="Z254" s="105">
        <f t="shared" si="69"/>
        <v>0</v>
      </c>
      <c r="AA254" s="105">
        <f t="shared" si="69"/>
        <v>0</v>
      </c>
      <c r="AB254" s="105">
        <f t="shared" si="69"/>
        <v>0</v>
      </c>
      <c r="AC254" s="105">
        <f t="shared" si="69"/>
        <v>0</v>
      </c>
      <c r="AD254" s="105">
        <f t="shared" si="69"/>
        <v>0</v>
      </c>
      <c r="AE254" s="105">
        <f t="shared" si="69"/>
        <v>0</v>
      </c>
      <c r="AF254" s="105">
        <f t="shared" si="68"/>
        <v>0</v>
      </c>
    </row>
    <row r="255" spans="1:32" outlineLevel="2" x14ac:dyDescent="0.25">
      <c r="A255" s="103" t="str">
        <f t="shared" si="65"/>
        <v>BUCKLEYMulti-FamilyM2YD3W</v>
      </c>
      <c r="B255" s="103" t="s">
        <v>545</v>
      </c>
      <c r="C255" s="103" t="s">
        <v>546</v>
      </c>
      <c r="D255" s="127">
        <v>0</v>
      </c>
      <c r="E255" s="127">
        <v>0</v>
      </c>
      <c r="F255" s="129">
        <v>0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29">
        <f t="shared" si="66"/>
        <v>0</v>
      </c>
      <c r="T255" s="105">
        <f t="shared" si="70"/>
        <v>0</v>
      </c>
      <c r="U255" s="105">
        <f t="shared" si="70"/>
        <v>0</v>
      </c>
      <c r="V255" s="105">
        <f t="shared" si="70"/>
        <v>0</v>
      </c>
      <c r="W255" s="105">
        <f t="shared" si="69"/>
        <v>0</v>
      </c>
      <c r="X255" s="105">
        <f t="shared" si="69"/>
        <v>0</v>
      </c>
      <c r="Y255" s="105">
        <f t="shared" si="69"/>
        <v>0</v>
      </c>
      <c r="Z255" s="105">
        <f t="shared" si="69"/>
        <v>0</v>
      </c>
      <c r="AA255" s="105">
        <f t="shared" si="69"/>
        <v>0</v>
      </c>
      <c r="AB255" s="105">
        <f t="shared" si="69"/>
        <v>0</v>
      </c>
      <c r="AC255" s="105">
        <f t="shared" si="69"/>
        <v>0</v>
      </c>
      <c r="AD255" s="105">
        <f t="shared" si="69"/>
        <v>0</v>
      </c>
      <c r="AE255" s="105">
        <f t="shared" si="69"/>
        <v>0</v>
      </c>
      <c r="AF255" s="105">
        <f t="shared" si="68"/>
        <v>0</v>
      </c>
    </row>
    <row r="256" spans="1:32" outlineLevel="2" x14ac:dyDescent="0.25">
      <c r="A256" s="103" t="str">
        <f t="shared" si="65"/>
        <v>BUCKLEYMulti-FamilyM2YDEX</v>
      </c>
      <c r="B256" s="103" t="s">
        <v>565</v>
      </c>
      <c r="C256" s="103" t="s">
        <v>566</v>
      </c>
      <c r="D256" s="127">
        <v>0</v>
      </c>
      <c r="E256" s="127">
        <v>0</v>
      </c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29">
        <f t="shared" si="66"/>
        <v>0</v>
      </c>
      <c r="T256" s="105">
        <f t="shared" si="70"/>
        <v>0</v>
      </c>
      <c r="U256" s="105">
        <f t="shared" si="70"/>
        <v>0</v>
      </c>
      <c r="V256" s="105">
        <f t="shared" si="70"/>
        <v>0</v>
      </c>
      <c r="W256" s="105">
        <f t="shared" si="69"/>
        <v>0</v>
      </c>
      <c r="X256" s="105">
        <f t="shared" si="69"/>
        <v>0</v>
      </c>
      <c r="Y256" s="105">
        <f t="shared" si="69"/>
        <v>0</v>
      </c>
      <c r="Z256" s="105">
        <f t="shared" si="69"/>
        <v>0</v>
      </c>
      <c r="AA256" s="105">
        <f t="shared" si="69"/>
        <v>0</v>
      </c>
      <c r="AB256" s="105">
        <f t="shared" si="69"/>
        <v>0</v>
      </c>
      <c r="AC256" s="105">
        <f t="shared" si="69"/>
        <v>0</v>
      </c>
      <c r="AD256" s="105">
        <f t="shared" si="69"/>
        <v>0</v>
      </c>
      <c r="AE256" s="105">
        <f t="shared" si="69"/>
        <v>0</v>
      </c>
      <c r="AF256" s="105">
        <f t="shared" si="68"/>
        <v>0</v>
      </c>
    </row>
    <row r="257" spans="1:32" outlineLevel="2" x14ac:dyDescent="0.25">
      <c r="A257" s="103" t="str">
        <f t="shared" si="65"/>
        <v>BUCKLEYMulti-FamilyM2YDTPU</v>
      </c>
      <c r="B257" s="103" t="s">
        <v>547</v>
      </c>
      <c r="C257" s="103" t="s">
        <v>548</v>
      </c>
      <c r="D257" s="127">
        <v>0</v>
      </c>
      <c r="E257" s="127">
        <v>0</v>
      </c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29">
        <f t="shared" si="66"/>
        <v>0</v>
      </c>
      <c r="T257" s="105">
        <f t="shared" si="70"/>
        <v>0</v>
      </c>
      <c r="U257" s="105">
        <f t="shared" si="70"/>
        <v>0</v>
      </c>
      <c r="V257" s="105">
        <f t="shared" si="70"/>
        <v>0</v>
      </c>
      <c r="W257" s="105">
        <f t="shared" si="69"/>
        <v>0</v>
      </c>
      <c r="X257" s="105">
        <f t="shared" si="69"/>
        <v>0</v>
      </c>
      <c r="Y257" s="105">
        <f t="shared" si="69"/>
        <v>0</v>
      </c>
      <c r="Z257" s="105">
        <f t="shared" si="69"/>
        <v>0</v>
      </c>
      <c r="AA257" s="105">
        <f t="shared" si="69"/>
        <v>0</v>
      </c>
      <c r="AB257" s="105">
        <f t="shared" si="69"/>
        <v>0</v>
      </c>
      <c r="AC257" s="105">
        <f t="shared" si="69"/>
        <v>0</v>
      </c>
      <c r="AD257" s="105">
        <f t="shared" si="69"/>
        <v>0</v>
      </c>
      <c r="AE257" s="105">
        <f t="shared" si="69"/>
        <v>0</v>
      </c>
      <c r="AF257" s="105">
        <f t="shared" si="68"/>
        <v>0</v>
      </c>
    </row>
    <row r="258" spans="1:32" outlineLevel="2" x14ac:dyDescent="0.25">
      <c r="A258" s="103" t="str">
        <f t="shared" si="65"/>
        <v>BUCKLEYMulti-FamilyM4YD1W</v>
      </c>
      <c r="B258" s="103" t="s">
        <v>549</v>
      </c>
      <c r="C258" s="103" t="s">
        <v>550</v>
      </c>
      <c r="D258" s="127">
        <v>0</v>
      </c>
      <c r="E258" s="127">
        <v>0</v>
      </c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29">
        <f t="shared" si="66"/>
        <v>0</v>
      </c>
      <c r="T258" s="105">
        <f t="shared" si="70"/>
        <v>0</v>
      </c>
      <c r="U258" s="105">
        <f t="shared" si="70"/>
        <v>0</v>
      </c>
      <c r="V258" s="105">
        <f t="shared" si="70"/>
        <v>0</v>
      </c>
      <c r="W258" s="105">
        <f t="shared" si="69"/>
        <v>0</v>
      </c>
      <c r="X258" s="105">
        <f t="shared" si="69"/>
        <v>0</v>
      </c>
      <c r="Y258" s="105">
        <f t="shared" si="69"/>
        <v>0</v>
      </c>
      <c r="Z258" s="105">
        <f t="shared" si="69"/>
        <v>0</v>
      </c>
      <c r="AA258" s="105">
        <f t="shared" si="69"/>
        <v>0</v>
      </c>
      <c r="AB258" s="105">
        <f t="shared" si="69"/>
        <v>0</v>
      </c>
      <c r="AC258" s="105">
        <f t="shared" si="69"/>
        <v>0</v>
      </c>
      <c r="AD258" s="105">
        <f t="shared" si="69"/>
        <v>0</v>
      </c>
      <c r="AE258" s="105">
        <f t="shared" si="69"/>
        <v>0</v>
      </c>
      <c r="AF258" s="105">
        <f t="shared" si="68"/>
        <v>0</v>
      </c>
    </row>
    <row r="259" spans="1:32" outlineLevel="2" x14ac:dyDescent="0.25">
      <c r="A259" s="103" t="str">
        <f t="shared" si="65"/>
        <v>BUCKLEYMulti-FamilyM4YD2W</v>
      </c>
      <c r="B259" s="103" t="s">
        <v>551</v>
      </c>
      <c r="C259" s="103" t="s">
        <v>552</v>
      </c>
      <c r="D259" s="127">
        <v>0</v>
      </c>
      <c r="E259" s="127">
        <v>0</v>
      </c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29">
        <f t="shared" si="66"/>
        <v>0</v>
      </c>
      <c r="T259" s="105">
        <f t="shared" si="70"/>
        <v>0</v>
      </c>
      <c r="U259" s="105">
        <f t="shared" si="70"/>
        <v>0</v>
      </c>
      <c r="V259" s="105">
        <f t="shared" si="70"/>
        <v>0</v>
      </c>
      <c r="W259" s="105">
        <f t="shared" si="69"/>
        <v>0</v>
      </c>
      <c r="X259" s="105">
        <f t="shared" si="69"/>
        <v>0</v>
      </c>
      <c r="Y259" s="105">
        <f t="shared" si="69"/>
        <v>0</v>
      </c>
      <c r="Z259" s="105">
        <f t="shared" si="69"/>
        <v>0</v>
      </c>
      <c r="AA259" s="105">
        <f t="shared" si="69"/>
        <v>0</v>
      </c>
      <c r="AB259" s="105">
        <f t="shared" si="69"/>
        <v>0</v>
      </c>
      <c r="AC259" s="105">
        <f t="shared" si="69"/>
        <v>0</v>
      </c>
      <c r="AD259" s="105">
        <f t="shared" si="69"/>
        <v>0</v>
      </c>
      <c r="AE259" s="105">
        <f t="shared" si="69"/>
        <v>0</v>
      </c>
      <c r="AF259" s="105">
        <f t="shared" si="68"/>
        <v>0</v>
      </c>
    </row>
    <row r="260" spans="1:32" outlineLevel="2" x14ac:dyDescent="0.25">
      <c r="A260" s="103" t="str">
        <f t="shared" si="65"/>
        <v>BUCKLEYMulti-FamilyM4YDEX</v>
      </c>
      <c r="B260" s="103" t="s">
        <v>567</v>
      </c>
      <c r="C260" s="103" t="s">
        <v>568</v>
      </c>
      <c r="D260" s="127">
        <v>0</v>
      </c>
      <c r="E260" s="127">
        <v>0</v>
      </c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29">
        <f t="shared" si="66"/>
        <v>0</v>
      </c>
      <c r="T260" s="105">
        <f t="shared" si="70"/>
        <v>0</v>
      </c>
      <c r="U260" s="105">
        <f t="shared" si="70"/>
        <v>0</v>
      </c>
      <c r="V260" s="105">
        <f t="shared" si="70"/>
        <v>0</v>
      </c>
      <c r="W260" s="105">
        <f t="shared" si="69"/>
        <v>0</v>
      </c>
      <c r="X260" s="105">
        <f t="shared" si="69"/>
        <v>0</v>
      </c>
      <c r="Y260" s="105">
        <f t="shared" si="69"/>
        <v>0</v>
      </c>
      <c r="Z260" s="105">
        <f t="shared" si="69"/>
        <v>0</v>
      </c>
      <c r="AA260" s="105">
        <f t="shared" si="69"/>
        <v>0</v>
      </c>
      <c r="AB260" s="105">
        <f t="shared" si="69"/>
        <v>0</v>
      </c>
      <c r="AC260" s="105">
        <f t="shared" si="69"/>
        <v>0</v>
      </c>
      <c r="AD260" s="105">
        <f t="shared" si="69"/>
        <v>0</v>
      </c>
      <c r="AE260" s="105">
        <f t="shared" si="69"/>
        <v>0</v>
      </c>
      <c r="AF260" s="105">
        <f t="shared" si="68"/>
        <v>0</v>
      </c>
    </row>
    <row r="261" spans="1:32" outlineLevel="2" x14ac:dyDescent="0.25">
      <c r="A261" s="103" t="str">
        <f t="shared" si="65"/>
        <v>BUCKLEYMulti-FamilyM6YD1W</v>
      </c>
      <c r="B261" s="103" t="s">
        <v>553</v>
      </c>
      <c r="C261" s="103" t="s">
        <v>554</v>
      </c>
      <c r="D261" s="127">
        <v>0</v>
      </c>
      <c r="E261" s="127">
        <v>0</v>
      </c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29">
        <f t="shared" si="66"/>
        <v>0</v>
      </c>
      <c r="T261" s="105">
        <f t="shared" si="70"/>
        <v>0</v>
      </c>
      <c r="U261" s="105">
        <f t="shared" si="70"/>
        <v>0</v>
      </c>
      <c r="V261" s="105">
        <f t="shared" si="70"/>
        <v>0</v>
      </c>
      <c r="W261" s="105">
        <f t="shared" si="69"/>
        <v>0</v>
      </c>
      <c r="X261" s="105">
        <f t="shared" si="69"/>
        <v>0</v>
      </c>
      <c r="Y261" s="105">
        <f t="shared" si="69"/>
        <v>0</v>
      </c>
      <c r="Z261" s="105">
        <f t="shared" si="69"/>
        <v>0</v>
      </c>
      <c r="AA261" s="105">
        <f t="shared" si="69"/>
        <v>0</v>
      </c>
      <c r="AB261" s="105">
        <f t="shared" si="69"/>
        <v>0</v>
      </c>
      <c r="AC261" s="105">
        <f t="shared" si="69"/>
        <v>0</v>
      </c>
      <c r="AD261" s="105">
        <f t="shared" si="69"/>
        <v>0</v>
      </c>
      <c r="AE261" s="105">
        <f t="shared" si="69"/>
        <v>0</v>
      </c>
      <c r="AF261" s="105">
        <f t="shared" si="68"/>
        <v>0</v>
      </c>
    </row>
    <row r="262" spans="1:32" outlineLevel="2" x14ac:dyDescent="0.25">
      <c r="A262" s="103" t="str">
        <f t="shared" si="65"/>
        <v>BUCKLEYMulti-FamilyM6YD2W</v>
      </c>
      <c r="B262" s="103" t="s">
        <v>555</v>
      </c>
      <c r="C262" s="103" t="s">
        <v>556</v>
      </c>
      <c r="D262" s="127">
        <v>0</v>
      </c>
      <c r="E262" s="127">
        <v>0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29">
        <f t="shared" si="66"/>
        <v>0</v>
      </c>
      <c r="T262" s="105">
        <f t="shared" si="70"/>
        <v>0</v>
      </c>
      <c r="U262" s="105">
        <f t="shared" si="70"/>
        <v>0</v>
      </c>
      <c r="V262" s="105">
        <f t="shared" si="70"/>
        <v>0</v>
      </c>
      <c r="W262" s="105">
        <f t="shared" si="69"/>
        <v>0</v>
      </c>
      <c r="X262" s="105">
        <f t="shared" si="69"/>
        <v>0</v>
      </c>
      <c r="Y262" s="105">
        <f t="shared" si="69"/>
        <v>0</v>
      </c>
      <c r="Z262" s="105">
        <f t="shared" si="69"/>
        <v>0</v>
      </c>
      <c r="AA262" s="105">
        <f t="shared" si="69"/>
        <v>0</v>
      </c>
      <c r="AB262" s="105">
        <f t="shared" si="69"/>
        <v>0</v>
      </c>
      <c r="AC262" s="105">
        <f t="shared" si="69"/>
        <v>0</v>
      </c>
      <c r="AD262" s="105">
        <f t="shared" si="69"/>
        <v>0</v>
      </c>
      <c r="AE262" s="105">
        <f t="shared" si="69"/>
        <v>0</v>
      </c>
      <c r="AF262" s="105">
        <f t="shared" si="68"/>
        <v>0</v>
      </c>
    </row>
    <row r="263" spans="1:32" outlineLevel="2" x14ac:dyDescent="0.25">
      <c r="A263" s="103" t="str">
        <f t="shared" si="65"/>
        <v>BUCKLEYMulti-FamilyM6YD3W</v>
      </c>
      <c r="B263" s="103" t="s">
        <v>557</v>
      </c>
      <c r="C263" s="103" t="s">
        <v>558</v>
      </c>
      <c r="D263" s="127">
        <v>0</v>
      </c>
      <c r="E263" s="127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29">
        <f t="shared" si="66"/>
        <v>0</v>
      </c>
      <c r="T263" s="105">
        <f t="shared" si="70"/>
        <v>0</v>
      </c>
      <c r="U263" s="105">
        <f t="shared" si="70"/>
        <v>0</v>
      </c>
      <c r="V263" s="105">
        <f t="shared" si="70"/>
        <v>0</v>
      </c>
      <c r="W263" s="105">
        <f t="shared" si="69"/>
        <v>0</v>
      </c>
      <c r="X263" s="105">
        <f t="shared" si="69"/>
        <v>0</v>
      </c>
      <c r="Y263" s="105">
        <f t="shared" si="69"/>
        <v>0</v>
      </c>
      <c r="Z263" s="105">
        <f t="shared" si="69"/>
        <v>0</v>
      </c>
      <c r="AA263" s="105">
        <f t="shared" si="69"/>
        <v>0</v>
      </c>
      <c r="AB263" s="105">
        <f t="shared" si="69"/>
        <v>0</v>
      </c>
      <c r="AC263" s="105">
        <f t="shared" si="69"/>
        <v>0</v>
      </c>
      <c r="AD263" s="105">
        <f t="shared" si="69"/>
        <v>0</v>
      </c>
      <c r="AE263" s="105">
        <f t="shared" si="69"/>
        <v>0</v>
      </c>
      <c r="AF263" s="105">
        <f t="shared" si="68"/>
        <v>0</v>
      </c>
    </row>
    <row r="264" spans="1:32" outlineLevel="2" x14ac:dyDescent="0.25">
      <c r="A264" s="103" t="str">
        <f t="shared" si="65"/>
        <v>BUCKLEYMulti-FamilyM6YDEX</v>
      </c>
      <c r="B264" s="103" t="s">
        <v>569</v>
      </c>
      <c r="C264" s="103" t="s">
        <v>570</v>
      </c>
      <c r="D264" s="127">
        <v>0</v>
      </c>
      <c r="E264" s="127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29">
        <f t="shared" si="66"/>
        <v>0</v>
      </c>
      <c r="T264" s="105">
        <f t="shared" si="70"/>
        <v>0</v>
      </c>
      <c r="U264" s="105">
        <f t="shared" si="70"/>
        <v>0</v>
      </c>
      <c r="V264" s="105">
        <f t="shared" si="70"/>
        <v>0</v>
      </c>
      <c r="W264" s="105">
        <f t="shared" si="69"/>
        <v>0</v>
      </c>
      <c r="X264" s="105">
        <f t="shared" si="69"/>
        <v>0</v>
      </c>
      <c r="Y264" s="105">
        <f t="shared" si="69"/>
        <v>0</v>
      </c>
      <c r="Z264" s="105">
        <f t="shared" si="69"/>
        <v>0</v>
      </c>
      <c r="AA264" s="105">
        <f t="shared" si="69"/>
        <v>0</v>
      </c>
      <c r="AB264" s="105">
        <f t="shared" si="69"/>
        <v>0</v>
      </c>
      <c r="AC264" s="105">
        <f t="shared" si="69"/>
        <v>0</v>
      </c>
      <c r="AD264" s="105">
        <f t="shared" si="69"/>
        <v>0</v>
      </c>
      <c r="AE264" s="105">
        <f t="shared" si="69"/>
        <v>0</v>
      </c>
      <c r="AF264" s="105">
        <f t="shared" si="68"/>
        <v>0</v>
      </c>
    </row>
    <row r="265" spans="1:32" outlineLevel="2" x14ac:dyDescent="0.25">
      <c r="A265" s="103" t="str">
        <f t="shared" si="65"/>
        <v>BUCKLEYMulti-FamilyMCCWR1</v>
      </c>
      <c r="B265" s="103" t="s">
        <v>523</v>
      </c>
      <c r="C265" s="103" t="s">
        <v>524</v>
      </c>
      <c r="D265" s="127">
        <v>0</v>
      </c>
      <c r="E265" s="127">
        <v>0</v>
      </c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29">
        <f t="shared" si="66"/>
        <v>0</v>
      </c>
      <c r="T265" s="105">
        <f t="shared" si="70"/>
        <v>0</v>
      </c>
      <c r="U265" s="105">
        <f t="shared" si="70"/>
        <v>0</v>
      </c>
      <c r="V265" s="105">
        <f t="shared" si="70"/>
        <v>0</v>
      </c>
      <c r="W265" s="105">
        <f t="shared" si="69"/>
        <v>0</v>
      </c>
      <c r="X265" s="105">
        <f t="shared" si="69"/>
        <v>0</v>
      </c>
      <c r="Y265" s="105">
        <f t="shared" si="69"/>
        <v>0</v>
      </c>
      <c r="Z265" s="105">
        <f t="shared" si="69"/>
        <v>0</v>
      </c>
      <c r="AA265" s="105">
        <f t="shared" si="69"/>
        <v>0</v>
      </c>
      <c r="AB265" s="105">
        <f t="shared" si="69"/>
        <v>0</v>
      </c>
      <c r="AC265" s="105">
        <f t="shared" si="69"/>
        <v>0</v>
      </c>
      <c r="AD265" s="105">
        <f t="shared" si="69"/>
        <v>0</v>
      </c>
      <c r="AE265" s="105">
        <f t="shared" si="69"/>
        <v>0</v>
      </c>
      <c r="AF265" s="105">
        <f t="shared" si="68"/>
        <v>0</v>
      </c>
    </row>
    <row r="266" spans="1:32" outlineLevel="2" x14ac:dyDescent="0.25">
      <c r="A266" s="103" t="str">
        <f t="shared" si="65"/>
        <v>BUCKLEYMulti-FamilyMCCWR35</v>
      </c>
      <c r="B266" s="103" t="s">
        <v>517</v>
      </c>
      <c r="C266" s="103" t="s">
        <v>518</v>
      </c>
      <c r="D266" s="127">
        <v>0</v>
      </c>
      <c r="E266" s="127">
        <v>0</v>
      </c>
      <c r="F266" s="129">
        <v>0</v>
      </c>
      <c r="G266" s="129">
        <v>0</v>
      </c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0</v>
      </c>
      <c r="N266" s="129">
        <v>0</v>
      </c>
      <c r="O266" s="129">
        <v>0</v>
      </c>
      <c r="P266" s="129">
        <v>0</v>
      </c>
      <c r="Q266" s="129">
        <v>0</v>
      </c>
      <c r="R266" s="129">
        <f t="shared" si="66"/>
        <v>0</v>
      </c>
      <c r="T266" s="105">
        <f t="shared" si="70"/>
        <v>0</v>
      </c>
      <c r="U266" s="105">
        <f t="shared" si="70"/>
        <v>0</v>
      </c>
      <c r="V266" s="105">
        <f t="shared" si="70"/>
        <v>0</v>
      </c>
      <c r="W266" s="105">
        <f t="shared" si="69"/>
        <v>0</v>
      </c>
      <c r="X266" s="105">
        <f t="shared" si="69"/>
        <v>0</v>
      </c>
      <c r="Y266" s="105">
        <f t="shared" si="69"/>
        <v>0</v>
      </c>
      <c r="Z266" s="105">
        <f t="shared" si="69"/>
        <v>0</v>
      </c>
      <c r="AA266" s="105">
        <f t="shared" si="69"/>
        <v>0</v>
      </c>
      <c r="AB266" s="105">
        <f t="shared" si="69"/>
        <v>0</v>
      </c>
      <c r="AC266" s="105">
        <f t="shared" si="69"/>
        <v>0</v>
      </c>
      <c r="AD266" s="105">
        <f t="shared" si="69"/>
        <v>0</v>
      </c>
      <c r="AE266" s="105">
        <f t="shared" si="69"/>
        <v>0</v>
      </c>
      <c r="AF266" s="105">
        <f t="shared" si="68"/>
        <v>0</v>
      </c>
    </row>
    <row r="267" spans="1:32" outlineLevel="2" x14ac:dyDescent="0.25">
      <c r="A267" s="103" t="str">
        <f t="shared" si="65"/>
        <v>BUCKLEYMulti-FamilyMCCWR65</v>
      </c>
      <c r="B267" s="103" t="s">
        <v>519</v>
      </c>
      <c r="C267" s="103" t="s">
        <v>520</v>
      </c>
      <c r="D267" s="127">
        <v>0</v>
      </c>
      <c r="E267" s="127">
        <v>0</v>
      </c>
      <c r="F267" s="129">
        <v>0</v>
      </c>
      <c r="G267" s="129">
        <v>0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0</v>
      </c>
      <c r="N267" s="129">
        <v>0</v>
      </c>
      <c r="O267" s="129">
        <v>0</v>
      </c>
      <c r="P267" s="129">
        <v>0</v>
      </c>
      <c r="Q267" s="129">
        <v>0</v>
      </c>
      <c r="R267" s="129">
        <f t="shared" si="66"/>
        <v>0</v>
      </c>
      <c r="T267" s="105">
        <f t="shared" si="70"/>
        <v>0</v>
      </c>
      <c r="U267" s="105">
        <f t="shared" si="70"/>
        <v>0</v>
      </c>
      <c r="V267" s="105">
        <f t="shared" si="70"/>
        <v>0</v>
      </c>
      <c r="W267" s="105">
        <f t="shared" si="69"/>
        <v>0</v>
      </c>
      <c r="X267" s="105">
        <f t="shared" si="69"/>
        <v>0</v>
      </c>
      <c r="Y267" s="105">
        <f t="shared" si="69"/>
        <v>0</v>
      </c>
      <c r="Z267" s="105">
        <f t="shared" si="69"/>
        <v>0</v>
      </c>
      <c r="AA267" s="105">
        <f t="shared" si="69"/>
        <v>0</v>
      </c>
      <c r="AB267" s="105">
        <f t="shared" si="69"/>
        <v>0</v>
      </c>
      <c r="AC267" s="105">
        <f t="shared" si="69"/>
        <v>0</v>
      </c>
      <c r="AD267" s="105">
        <f t="shared" si="69"/>
        <v>0</v>
      </c>
      <c r="AE267" s="105">
        <f t="shared" si="69"/>
        <v>0</v>
      </c>
      <c r="AF267" s="105">
        <f t="shared" si="68"/>
        <v>0</v>
      </c>
    </row>
    <row r="268" spans="1:32" outlineLevel="2" x14ac:dyDescent="0.25">
      <c r="A268" s="103" t="str">
        <f t="shared" si="65"/>
        <v>BUCKLEYMulti-FamilyMCCWR95</v>
      </c>
      <c r="B268" s="103" t="s">
        <v>521</v>
      </c>
      <c r="C268" s="103" t="s">
        <v>522</v>
      </c>
      <c r="D268" s="127">
        <v>0</v>
      </c>
      <c r="E268" s="127">
        <v>0</v>
      </c>
      <c r="F268" s="129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29">
        <f t="shared" si="66"/>
        <v>0</v>
      </c>
      <c r="T268" s="105">
        <f t="shared" si="70"/>
        <v>0</v>
      </c>
      <c r="U268" s="105">
        <f t="shared" si="70"/>
        <v>0</v>
      </c>
      <c r="V268" s="105">
        <f t="shared" si="70"/>
        <v>0</v>
      </c>
      <c r="W268" s="105">
        <f t="shared" si="69"/>
        <v>0</v>
      </c>
      <c r="X268" s="105">
        <f t="shared" si="69"/>
        <v>0</v>
      </c>
      <c r="Y268" s="105">
        <f t="shared" si="69"/>
        <v>0</v>
      </c>
      <c r="Z268" s="105">
        <f t="shared" si="69"/>
        <v>0</v>
      </c>
      <c r="AA268" s="105">
        <f t="shared" si="69"/>
        <v>0</v>
      </c>
      <c r="AB268" s="105">
        <f t="shared" si="69"/>
        <v>0</v>
      </c>
      <c r="AC268" s="105">
        <f t="shared" si="69"/>
        <v>0</v>
      </c>
      <c r="AD268" s="105">
        <f t="shared" si="69"/>
        <v>0</v>
      </c>
      <c r="AE268" s="105">
        <f t="shared" si="69"/>
        <v>0</v>
      </c>
      <c r="AF268" s="105">
        <f t="shared" si="68"/>
        <v>0</v>
      </c>
    </row>
    <row r="269" spans="1:32" outlineLevel="2" x14ac:dyDescent="0.25">
      <c r="A269" s="103" t="str">
        <f t="shared" si="65"/>
        <v>BUCKLEYMulti-FamilyMCCWRA</v>
      </c>
      <c r="B269" s="103" t="s">
        <v>525</v>
      </c>
      <c r="C269" s="103" t="s">
        <v>526</v>
      </c>
      <c r="D269" s="127">
        <v>0</v>
      </c>
      <c r="E269" s="127">
        <v>0</v>
      </c>
      <c r="F269" s="129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29">
        <f t="shared" si="66"/>
        <v>0</v>
      </c>
      <c r="T269" s="105">
        <f t="shared" si="70"/>
        <v>0</v>
      </c>
      <c r="U269" s="105">
        <f t="shared" si="70"/>
        <v>0</v>
      </c>
      <c r="V269" s="105">
        <f t="shared" si="70"/>
        <v>0</v>
      </c>
      <c r="W269" s="105">
        <f t="shared" si="69"/>
        <v>0</v>
      </c>
      <c r="X269" s="105">
        <f t="shared" si="69"/>
        <v>0</v>
      </c>
      <c r="Y269" s="105">
        <f t="shared" si="69"/>
        <v>0</v>
      </c>
      <c r="Z269" s="105">
        <f t="shared" si="69"/>
        <v>0</v>
      </c>
      <c r="AA269" s="105">
        <f t="shared" si="69"/>
        <v>0</v>
      </c>
      <c r="AB269" s="105">
        <f t="shared" si="69"/>
        <v>0</v>
      </c>
      <c r="AC269" s="105">
        <f t="shared" si="69"/>
        <v>0</v>
      </c>
      <c r="AD269" s="105">
        <f t="shared" si="69"/>
        <v>0</v>
      </c>
      <c r="AE269" s="105">
        <f t="shared" si="69"/>
        <v>0</v>
      </c>
      <c r="AF269" s="105">
        <f t="shared" si="68"/>
        <v>0</v>
      </c>
    </row>
    <row r="270" spans="1:32" outlineLevel="2" x14ac:dyDescent="0.25">
      <c r="A270" s="103" t="str">
        <f t="shared" si="65"/>
        <v>BUCKLEYMulti-FamilyMSRTOT</v>
      </c>
      <c r="B270" s="103" t="s">
        <v>527</v>
      </c>
      <c r="C270" s="103" t="s">
        <v>528</v>
      </c>
      <c r="D270" s="127">
        <v>0</v>
      </c>
      <c r="E270" s="127">
        <v>0</v>
      </c>
      <c r="F270" s="129">
        <v>0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0</v>
      </c>
      <c r="M270" s="129">
        <v>0</v>
      </c>
      <c r="N270" s="129">
        <v>0</v>
      </c>
      <c r="O270" s="129">
        <v>0</v>
      </c>
      <c r="P270" s="129">
        <v>0</v>
      </c>
      <c r="Q270" s="129">
        <v>0</v>
      </c>
      <c r="R270" s="129">
        <f t="shared" si="66"/>
        <v>0</v>
      </c>
      <c r="T270" s="105">
        <f t="shared" si="70"/>
        <v>0</v>
      </c>
      <c r="U270" s="105">
        <f t="shared" si="70"/>
        <v>0</v>
      </c>
      <c r="V270" s="105">
        <f t="shared" si="70"/>
        <v>0</v>
      </c>
      <c r="W270" s="105">
        <f t="shared" si="69"/>
        <v>0</v>
      </c>
      <c r="X270" s="105">
        <f t="shared" si="69"/>
        <v>0</v>
      </c>
      <c r="Y270" s="105">
        <f t="shared" si="69"/>
        <v>0</v>
      </c>
      <c r="Z270" s="105">
        <f t="shared" si="69"/>
        <v>0</v>
      </c>
      <c r="AA270" s="105">
        <f t="shared" si="69"/>
        <v>0</v>
      </c>
      <c r="AB270" s="105">
        <f t="shared" si="69"/>
        <v>0</v>
      </c>
      <c r="AC270" s="105">
        <f t="shared" si="69"/>
        <v>0</v>
      </c>
      <c r="AD270" s="105">
        <f t="shared" si="69"/>
        <v>0</v>
      </c>
      <c r="AE270" s="105">
        <f t="shared" si="69"/>
        <v>0</v>
      </c>
      <c r="AF270" s="105">
        <f t="shared" si="68"/>
        <v>0</v>
      </c>
    </row>
    <row r="271" spans="1:32" outlineLevel="2" x14ac:dyDescent="0.25">
      <c r="A271" s="103" t="str">
        <f t="shared" si="65"/>
        <v>BUCKLEYMulti-FamilyMYDW90</v>
      </c>
      <c r="B271" s="103" t="s">
        <v>633</v>
      </c>
      <c r="C271" s="103" t="s">
        <v>634</v>
      </c>
      <c r="D271" s="127">
        <v>3.52</v>
      </c>
      <c r="E271" s="127">
        <v>3.915</v>
      </c>
      <c r="F271" s="129">
        <v>203.58</v>
      </c>
      <c r="G271" s="129">
        <v>218.66</v>
      </c>
      <c r="H271" s="129">
        <v>227.07</v>
      </c>
      <c r="I271" s="129">
        <v>242.73</v>
      </c>
      <c r="J271" s="129">
        <v>242.73</v>
      </c>
      <c r="K271" s="129">
        <v>242.73</v>
      </c>
      <c r="L271" s="129">
        <v>242.73</v>
      </c>
      <c r="M271" s="129">
        <v>238.82</v>
      </c>
      <c r="N271" s="129">
        <v>242.73</v>
      </c>
      <c r="O271" s="129">
        <v>203.58</v>
      </c>
      <c r="P271" s="129">
        <v>203.58</v>
      </c>
      <c r="Q271" s="129">
        <v>203.58</v>
      </c>
      <c r="R271" s="129">
        <f t="shared" si="66"/>
        <v>2712.5199999999995</v>
      </c>
      <c r="T271" s="105">
        <f t="shared" si="70"/>
        <v>52</v>
      </c>
      <c r="U271" s="105">
        <f t="shared" si="70"/>
        <v>55.851851851851848</v>
      </c>
      <c r="V271" s="105">
        <f t="shared" si="70"/>
        <v>58</v>
      </c>
      <c r="W271" s="105">
        <f t="shared" si="69"/>
        <v>62</v>
      </c>
      <c r="X271" s="105">
        <f t="shared" si="69"/>
        <v>62</v>
      </c>
      <c r="Y271" s="105">
        <f t="shared" si="69"/>
        <v>62</v>
      </c>
      <c r="Z271" s="105">
        <f t="shared" si="69"/>
        <v>62</v>
      </c>
      <c r="AA271" s="105">
        <f t="shared" si="69"/>
        <v>61.00127713920817</v>
      </c>
      <c r="AB271" s="105">
        <f t="shared" si="69"/>
        <v>62</v>
      </c>
      <c r="AC271" s="105">
        <f t="shared" si="69"/>
        <v>52</v>
      </c>
      <c r="AD271" s="105">
        <f t="shared" si="69"/>
        <v>52</v>
      </c>
      <c r="AE271" s="105">
        <f t="shared" si="69"/>
        <v>52</v>
      </c>
      <c r="AF271" s="105">
        <f t="shared" si="68"/>
        <v>57.737760749254996</v>
      </c>
    </row>
    <row r="272" spans="1:32" outlineLevel="2" x14ac:dyDescent="0.25">
      <c r="A272" s="103" t="str">
        <f t="shared" si="65"/>
        <v>BUCKLEYMulti-FamilyMCONNECT</v>
      </c>
      <c r="B272" s="103" t="s">
        <v>573</v>
      </c>
      <c r="C272" s="103" t="s">
        <v>574</v>
      </c>
      <c r="D272" s="127">
        <v>0</v>
      </c>
      <c r="E272" s="127">
        <v>0</v>
      </c>
      <c r="F272" s="129">
        <v>0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0</v>
      </c>
      <c r="M272" s="129">
        <v>0</v>
      </c>
      <c r="N272" s="129">
        <v>0</v>
      </c>
      <c r="O272" s="129">
        <v>0</v>
      </c>
      <c r="P272" s="129">
        <v>0</v>
      </c>
      <c r="Q272" s="129">
        <v>0</v>
      </c>
      <c r="R272" s="129">
        <f t="shared" si="66"/>
        <v>0</v>
      </c>
      <c r="T272" s="105">
        <f t="shared" si="70"/>
        <v>0</v>
      </c>
      <c r="U272" s="105">
        <f t="shared" si="70"/>
        <v>0</v>
      </c>
      <c r="V272" s="105">
        <f t="shared" si="70"/>
        <v>0</v>
      </c>
      <c r="W272" s="105">
        <f t="shared" si="69"/>
        <v>0</v>
      </c>
      <c r="X272" s="105">
        <f t="shared" si="69"/>
        <v>0</v>
      </c>
      <c r="Y272" s="105">
        <f t="shared" si="69"/>
        <v>0</v>
      </c>
      <c r="Z272" s="105">
        <f t="shared" si="69"/>
        <v>0</v>
      </c>
      <c r="AA272" s="105">
        <f t="shared" si="69"/>
        <v>0</v>
      </c>
      <c r="AB272" s="105">
        <f t="shared" si="69"/>
        <v>0</v>
      </c>
      <c r="AC272" s="105">
        <f t="shared" si="69"/>
        <v>0</v>
      </c>
      <c r="AD272" s="105">
        <f t="shared" si="69"/>
        <v>0</v>
      </c>
      <c r="AE272" s="105">
        <f t="shared" si="69"/>
        <v>0</v>
      </c>
      <c r="AF272" s="105">
        <f t="shared" si="68"/>
        <v>0</v>
      </c>
    </row>
    <row r="273" spans="1:32" outlineLevel="2" x14ac:dyDescent="0.25">
      <c r="A273" s="103" t="str">
        <f t="shared" si="65"/>
        <v>BUCKLEYMulti-FamilyMRENT90</v>
      </c>
      <c r="B273" s="103" t="s">
        <v>575</v>
      </c>
      <c r="C273" s="103" t="s">
        <v>576</v>
      </c>
      <c r="D273" s="127">
        <v>0</v>
      </c>
      <c r="E273" s="127">
        <v>0</v>
      </c>
      <c r="F273" s="129">
        <v>0</v>
      </c>
      <c r="G273" s="129">
        <v>0</v>
      </c>
      <c r="H273" s="129">
        <v>0</v>
      </c>
      <c r="I273" s="129">
        <v>0</v>
      </c>
      <c r="J273" s="129">
        <v>0</v>
      </c>
      <c r="K273" s="129">
        <v>0</v>
      </c>
      <c r="L273" s="129">
        <v>0</v>
      </c>
      <c r="M273" s="129">
        <v>0</v>
      </c>
      <c r="N273" s="129">
        <v>0</v>
      </c>
      <c r="O273" s="129">
        <v>0</v>
      </c>
      <c r="P273" s="129">
        <v>0</v>
      </c>
      <c r="Q273" s="129">
        <v>0</v>
      </c>
      <c r="R273" s="129">
        <f t="shared" si="66"/>
        <v>0</v>
      </c>
      <c r="T273" s="105">
        <f t="shared" si="70"/>
        <v>0</v>
      </c>
      <c r="U273" s="105">
        <f t="shared" si="70"/>
        <v>0</v>
      </c>
      <c r="V273" s="105">
        <f t="shared" si="70"/>
        <v>0</v>
      </c>
      <c r="W273" s="105">
        <f t="shared" si="69"/>
        <v>0</v>
      </c>
      <c r="X273" s="105">
        <f t="shared" si="69"/>
        <v>0</v>
      </c>
      <c r="Y273" s="105">
        <f t="shared" si="69"/>
        <v>0</v>
      </c>
      <c r="Z273" s="105">
        <f t="shared" si="69"/>
        <v>0</v>
      </c>
      <c r="AA273" s="105">
        <f t="shared" si="69"/>
        <v>0</v>
      </c>
      <c r="AB273" s="105">
        <f t="shared" si="69"/>
        <v>0</v>
      </c>
      <c r="AC273" s="105">
        <f t="shared" si="69"/>
        <v>0</v>
      </c>
      <c r="AD273" s="105">
        <f t="shared" si="69"/>
        <v>0</v>
      </c>
      <c r="AE273" s="105">
        <f t="shared" si="69"/>
        <v>0</v>
      </c>
      <c r="AF273" s="105">
        <f t="shared" si="68"/>
        <v>0</v>
      </c>
    </row>
    <row r="274" spans="1:32" outlineLevel="2" x14ac:dyDescent="0.25">
      <c r="A274" s="103" t="str">
        <f t="shared" si="65"/>
        <v>BUCKLEYMulti-FamilyMROLL</v>
      </c>
      <c r="B274" s="103" t="s">
        <v>577</v>
      </c>
      <c r="C274" s="103" t="s">
        <v>578</v>
      </c>
      <c r="D274" s="127">
        <v>0</v>
      </c>
      <c r="E274" s="127">
        <v>0</v>
      </c>
      <c r="F274" s="129">
        <v>0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0</v>
      </c>
      <c r="N274" s="129">
        <v>0</v>
      </c>
      <c r="O274" s="129">
        <v>0</v>
      </c>
      <c r="P274" s="129">
        <v>0</v>
      </c>
      <c r="Q274" s="129">
        <v>0</v>
      </c>
      <c r="R274" s="129">
        <f t="shared" si="66"/>
        <v>0</v>
      </c>
      <c r="T274" s="105">
        <f t="shared" si="70"/>
        <v>0</v>
      </c>
      <c r="U274" s="105">
        <f t="shared" si="70"/>
        <v>0</v>
      </c>
      <c r="V274" s="105">
        <f t="shared" si="70"/>
        <v>0</v>
      </c>
      <c r="W274" s="105">
        <f t="shared" si="69"/>
        <v>0</v>
      </c>
      <c r="X274" s="105">
        <f t="shared" si="69"/>
        <v>0</v>
      </c>
      <c r="Y274" s="105">
        <f t="shared" si="69"/>
        <v>0</v>
      </c>
      <c r="Z274" s="105">
        <f t="shared" si="69"/>
        <v>0</v>
      </c>
      <c r="AA274" s="105">
        <f t="shared" si="69"/>
        <v>0</v>
      </c>
      <c r="AB274" s="105">
        <f t="shared" si="69"/>
        <v>0</v>
      </c>
      <c r="AC274" s="105">
        <f t="shared" si="69"/>
        <v>0</v>
      </c>
      <c r="AD274" s="105">
        <f t="shared" si="69"/>
        <v>0</v>
      </c>
      <c r="AE274" s="105">
        <f t="shared" si="69"/>
        <v>0</v>
      </c>
      <c r="AF274" s="105">
        <f t="shared" si="68"/>
        <v>0</v>
      </c>
    </row>
    <row r="275" spans="1:32" outlineLevel="2" x14ac:dyDescent="0.25">
      <c r="A275" s="103" t="str">
        <f t="shared" si="65"/>
        <v>BUCKLEYMulti-FamilyPACKM</v>
      </c>
      <c r="B275" s="103" t="s">
        <v>579</v>
      </c>
      <c r="C275" s="103" t="s">
        <v>580</v>
      </c>
      <c r="D275" s="127">
        <v>0</v>
      </c>
      <c r="E275" s="127">
        <v>0</v>
      </c>
      <c r="F275" s="129">
        <v>0</v>
      </c>
      <c r="G275" s="129">
        <v>0</v>
      </c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0</v>
      </c>
      <c r="Q275" s="129">
        <v>0</v>
      </c>
      <c r="R275" s="129">
        <f t="shared" si="66"/>
        <v>0</v>
      </c>
      <c r="T275" s="105">
        <f t="shared" si="70"/>
        <v>0</v>
      </c>
      <c r="U275" s="105">
        <f t="shared" si="70"/>
        <v>0</v>
      </c>
      <c r="V275" s="105">
        <f t="shared" si="70"/>
        <v>0</v>
      </c>
      <c r="W275" s="105">
        <f t="shared" si="69"/>
        <v>0</v>
      </c>
      <c r="X275" s="105">
        <f t="shared" si="69"/>
        <v>0</v>
      </c>
      <c r="Y275" s="105">
        <f t="shared" si="69"/>
        <v>0</v>
      </c>
      <c r="Z275" s="105">
        <f t="shared" si="69"/>
        <v>0</v>
      </c>
      <c r="AA275" s="105">
        <f t="shared" si="69"/>
        <v>0</v>
      </c>
      <c r="AB275" s="105">
        <f t="shared" si="69"/>
        <v>0</v>
      </c>
      <c r="AC275" s="105">
        <f t="shared" si="69"/>
        <v>0</v>
      </c>
      <c r="AD275" s="105">
        <f t="shared" si="69"/>
        <v>0</v>
      </c>
      <c r="AE275" s="105">
        <f t="shared" si="69"/>
        <v>0</v>
      </c>
      <c r="AF275" s="105">
        <f t="shared" si="68"/>
        <v>0</v>
      </c>
    </row>
    <row r="276" spans="1:32" outlineLevel="2" x14ac:dyDescent="0.25">
      <c r="A276" s="103" t="str">
        <f t="shared" si="65"/>
        <v>BUCKLEYMulti-FamilyADJMF</v>
      </c>
      <c r="B276" s="103" t="s">
        <v>581</v>
      </c>
      <c r="C276" s="103" t="s">
        <v>582</v>
      </c>
      <c r="D276" s="127">
        <v>0</v>
      </c>
      <c r="E276" s="127">
        <v>0</v>
      </c>
      <c r="F276" s="129">
        <v>0</v>
      </c>
      <c r="G276" s="129">
        <v>0</v>
      </c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29">
        <v>0</v>
      </c>
      <c r="N276" s="129">
        <v>0</v>
      </c>
      <c r="O276" s="129">
        <v>0</v>
      </c>
      <c r="P276" s="129">
        <v>0</v>
      </c>
      <c r="Q276" s="129">
        <v>0</v>
      </c>
      <c r="R276" s="129">
        <f t="shared" si="66"/>
        <v>0</v>
      </c>
      <c r="T276" s="105">
        <f t="shared" si="70"/>
        <v>0</v>
      </c>
      <c r="U276" s="105">
        <f t="shared" si="70"/>
        <v>0</v>
      </c>
      <c r="V276" s="105">
        <f t="shared" si="70"/>
        <v>0</v>
      </c>
      <c r="W276" s="105">
        <f t="shared" si="69"/>
        <v>0</v>
      </c>
      <c r="X276" s="105">
        <f t="shared" si="69"/>
        <v>0</v>
      </c>
      <c r="Y276" s="105">
        <f t="shared" si="69"/>
        <v>0</v>
      </c>
      <c r="Z276" s="105">
        <f t="shared" si="69"/>
        <v>0</v>
      </c>
      <c r="AA276" s="105">
        <f t="shared" si="69"/>
        <v>0</v>
      </c>
      <c r="AB276" s="105">
        <f t="shared" si="69"/>
        <v>0</v>
      </c>
      <c r="AC276" s="105">
        <f t="shared" si="69"/>
        <v>0</v>
      </c>
      <c r="AD276" s="105">
        <f t="shared" si="69"/>
        <v>0</v>
      </c>
      <c r="AE276" s="105">
        <f t="shared" si="69"/>
        <v>0</v>
      </c>
      <c r="AF276" s="105">
        <f t="shared" si="68"/>
        <v>0</v>
      </c>
    </row>
    <row r="277" spans="1:32" outlineLevel="2" x14ac:dyDescent="0.25">
      <c r="A277" s="103" t="str">
        <f t="shared" si="65"/>
        <v>BUCKLEYMulti-FamilyDRVNM</v>
      </c>
      <c r="B277" s="103" t="s">
        <v>583</v>
      </c>
      <c r="C277" s="103" t="s">
        <v>584</v>
      </c>
      <c r="D277" s="127">
        <v>0</v>
      </c>
      <c r="E277" s="127">
        <v>0</v>
      </c>
      <c r="F277" s="129">
        <v>0</v>
      </c>
      <c r="G277" s="129">
        <v>0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29">
        <f t="shared" si="66"/>
        <v>0</v>
      </c>
      <c r="T277" s="105">
        <f t="shared" si="70"/>
        <v>0</v>
      </c>
      <c r="U277" s="105">
        <f t="shared" si="70"/>
        <v>0</v>
      </c>
      <c r="V277" s="105">
        <f t="shared" si="70"/>
        <v>0</v>
      </c>
      <c r="W277" s="105">
        <f t="shared" si="69"/>
        <v>0</v>
      </c>
      <c r="X277" s="105">
        <f t="shared" si="69"/>
        <v>0</v>
      </c>
      <c r="Y277" s="105">
        <f t="shared" si="69"/>
        <v>0</v>
      </c>
      <c r="Z277" s="105">
        <f t="shared" si="69"/>
        <v>0</v>
      </c>
      <c r="AA277" s="105">
        <f t="shared" si="69"/>
        <v>0</v>
      </c>
      <c r="AB277" s="105">
        <f t="shared" si="69"/>
        <v>0</v>
      </c>
      <c r="AC277" s="105">
        <f t="shared" si="69"/>
        <v>0</v>
      </c>
      <c r="AD277" s="105">
        <f t="shared" si="69"/>
        <v>0</v>
      </c>
      <c r="AE277" s="105">
        <f t="shared" si="69"/>
        <v>0</v>
      </c>
      <c r="AF277" s="105">
        <f t="shared" si="68"/>
        <v>0</v>
      </c>
    </row>
    <row r="278" spans="1:32" outlineLevel="2" x14ac:dyDescent="0.25">
      <c r="A278" s="103" t="str">
        <f t="shared" si="65"/>
        <v>BUCKLEYMulti-FamilyEXTRA-MF</v>
      </c>
      <c r="B278" s="103" t="s">
        <v>585</v>
      </c>
      <c r="C278" s="103" t="s">
        <v>586</v>
      </c>
      <c r="D278" s="127">
        <v>5.83</v>
      </c>
      <c r="E278" s="127">
        <v>6.49</v>
      </c>
      <c r="F278" s="129">
        <v>0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29">
        <f t="shared" si="66"/>
        <v>0</v>
      </c>
      <c r="T278" s="105">
        <f t="shared" si="70"/>
        <v>0</v>
      </c>
      <c r="U278" s="105">
        <f t="shared" si="70"/>
        <v>0</v>
      </c>
      <c r="V278" s="105">
        <f t="shared" si="70"/>
        <v>0</v>
      </c>
      <c r="W278" s="105">
        <f t="shared" si="69"/>
        <v>0</v>
      </c>
      <c r="X278" s="105">
        <f t="shared" si="69"/>
        <v>0</v>
      </c>
      <c r="Y278" s="105">
        <f t="shared" si="69"/>
        <v>0</v>
      </c>
      <c r="Z278" s="105">
        <f t="shared" si="69"/>
        <v>0</v>
      </c>
      <c r="AA278" s="105">
        <f t="shared" si="69"/>
        <v>0</v>
      </c>
      <c r="AB278" s="105">
        <f t="shared" si="69"/>
        <v>0</v>
      </c>
      <c r="AC278" s="105">
        <f t="shared" si="69"/>
        <v>0</v>
      </c>
      <c r="AD278" s="105">
        <f t="shared" si="69"/>
        <v>0</v>
      </c>
      <c r="AE278" s="105">
        <f t="shared" si="69"/>
        <v>0</v>
      </c>
      <c r="AF278" s="105">
        <f t="shared" si="68"/>
        <v>0</v>
      </c>
    </row>
    <row r="279" spans="1:32" outlineLevel="1" x14ac:dyDescent="0.25">
      <c r="D279" s="127"/>
      <c r="E279" s="127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03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  <c r="AE279" s="105"/>
      <c r="AF279" s="105"/>
    </row>
    <row r="280" spans="1:32" outlineLevel="1" x14ac:dyDescent="0.25">
      <c r="C280" s="135" t="s">
        <v>593</v>
      </c>
      <c r="D280" s="127"/>
      <c r="E280" s="127"/>
      <c r="F280" s="136">
        <f t="shared" ref="F280:R280" si="71">SUM(F230:F279)</f>
        <v>203.58</v>
      </c>
      <c r="G280" s="136">
        <f t="shared" si="71"/>
        <v>218.66</v>
      </c>
      <c r="H280" s="136">
        <f t="shared" si="71"/>
        <v>227.07</v>
      </c>
      <c r="I280" s="136">
        <f t="shared" si="71"/>
        <v>242.73</v>
      </c>
      <c r="J280" s="136">
        <f t="shared" si="71"/>
        <v>242.73</v>
      </c>
      <c r="K280" s="136">
        <f t="shared" si="71"/>
        <v>242.73</v>
      </c>
      <c r="L280" s="136">
        <f t="shared" si="71"/>
        <v>242.73</v>
      </c>
      <c r="M280" s="136">
        <f t="shared" si="71"/>
        <v>238.82</v>
      </c>
      <c r="N280" s="136">
        <f t="shared" si="71"/>
        <v>242.73</v>
      </c>
      <c r="O280" s="136">
        <f t="shared" si="71"/>
        <v>203.58</v>
      </c>
      <c r="P280" s="136">
        <f t="shared" si="71"/>
        <v>203.58</v>
      </c>
      <c r="Q280" s="136">
        <f t="shared" si="71"/>
        <v>203.58</v>
      </c>
      <c r="R280" s="136">
        <f t="shared" si="71"/>
        <v>2712.5199999999995</v>
      </c>
      <c r="T280" s="137">
        <f>+SUM(T230:T237,T239:T247,T249:T250,T252:T255,T257:T259,T261:T263,T265:T271,T273)</f>
        <v>52</v>
      </c>
      <c r="U280" s="137">
        <f t="shared" ref="U280:AF280" si="72">+SUM(U230:U237,U239:U247,U249:U250,U252:U255,U257:U259,U261:U263,U265:U271)</f>
        <v>55.851851851851848</v>
      </c>
      <c r="V280" s="137">
        <f t="shared" si="72"/>
        <v>58</v>
      </c>
      <c r="W280" s="137">
        <f t="shared" si="72"/>
        <v>62</v>
      </c>
      <c r="X280" s="137">
        <f t="shared" si="72"/>
        <v>62</v>
      </c>
      <c r="Y280" s="137">
        <f t="shared" si="72"/>
        <v>62</v>
      </c>
      <c r="Z280" s="137">
        <f t="shared" si="72"/>
        <v>62</v>
      </c>
      <c r="AA280" s="137">
        <f t="shared" si="72"/>
        <v>61.00127713920817</v>
      </c>
      <c r="AB280" s="137">
        <f t="shared" si="72"/>
        <v>62</v>
      </c>
      <c r="AC280" s="137">
        <f t="shared" si="72"/>
        <v>52</v>
      </c>
      <c r="AD280" s="137">
        <f t="shared" si="72"/>
        <v>52</v>
      </c>
      <c r="AE280" s="137">
        <f t="shared" si="72"/>
        <v>52</v>
      </c>
      <c r="AF280" s="137">
        <f t="shared" si="72"/>
        <v>57.737760749254996</v>
      </c>
    </row>
    <row r="281" spans="1:32" outlineLevel="1" x14ac:dyDescent="0.25">
      <c r="C281" s="135"/>
      <c r="D281" s="127"/>
      <c r="E281" s="127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  <c r="AE281" s="105"/>
      <c r="AF281" s="105"/>
    </row>
    <row r="282" spans="1:32" outlineLevel="1" x14ac:dyDescent="0.25">
      <c r="B282" s="7" t="s">
        <v>594</v>
      </c>
      <c r="C282" s="135"/>
      <c r="D282" s="127"/>
      <c r="E282" s="127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</row>
    <row r="283" spans="1:32" outlineLevel="2" x14ac:dyDescent="0.25">
      <c r="A283" s="103" t="str">
        <f t="shared" ref="A283:A290" si="73">+$A$4&amp;$A$229&amp;B283</f>
        <v>BUCKLEYMulti-FamilyM2YDRECY</v>
      </c>
      <c r="B283" s="103" t="s">
        <v>595</v>
      </c>
      <c r="C283" s="103" t="s">
        <v>596</v>
      </c>
      <c r="D283" s="127">
        <v>0</v>
      </c>
      <c r="E283" s="127">
        <v>0</v>
      </c>
      <c r="F283" s="12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29">
        <f t="shared" ref="R283:R290" si="74">SUM(F283:Q283)</f>
        <v>0</v>
      </c>
      <c r="T283" s="105">
        <f t="shared" ref="T283:AE290" si="75">+IFERROR(F283/$E283,0)</f>
        <v>0</v>
      </c>
      <c r="U283" s="105">
        <f t="shared" si="75"/>
        <v>0</v>
      </c>
      <c r="V283" s="105">
        <f t="shared" si="75"/>
        <v>0</v>
      </c>
      <c r="W283" s="105">
        <f t="shared" si="75"/>
        <v>0</v>
      </c>
      <c r="X283" s="105">
        <f t="shared" si="75"/>
        <v>0</v>
      </c>
      <c r="Y283" s="105">
        <f t="shared" si="75"/>
        <v>0</v>
      </c>
      <c r="Z283" s="105">
        <f t="shared" si="75"/>
        <v>0</v>
      </c>
      <c r="AA283" s="105">
        <f t="shared" si="75"/>
        <v>0</v>
      </c>
      <c r="AB283" s="105">
        <f t="shared" si="75"/>
        <v>0</v>
      </c>
      <c r="AC283" s="105">
        <f t="shared" si="75"/>
        <v>0</v>
      </c>
      <c r="AD283" s="105">
        <f t="shared" si="75"/>
        <v>0</v>
      </c>
      <c r="AE283" s="105">
        <f t="shared" si="75"/>
        <v>0</v>
      </c>
      <c r="AF283" s="105">
        <f t="shared" ref="AF283:AF290" si="76">+SUM(T283:AE283)/$AD$2</f>
        <v>0</v>
      </c>
    </row>
    <row r="284" spans="1:32" outlineLevel="2" x14ac:dyDescent="0.25">
      <c r="A284" s="103" t="str">
        <f t="shared" si="73"/>
        <v>BUCKLEYMulti-FamilyM6YDRECY</v>
      </c>
      <c r="B284" s="103" t="s">
        <v>603</v>
      </c>
      <c r="C284" s="103" t="s">
        <v>604</v>
      </c>
      <c r="D284" s="127">
        <v>0</v>
      </c>
      <c r="E284" s="127">
        <v>0</v>
      </c>
      <c r="F284" s="129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29">
        <v>0</v>
      </c>
      <c r="N284" s="129">
        <v>0</v>
      </c>
      <c r="O284" s="129">
        <v>0</v>
      </c>
      <c r="P284" s="129">
        <v>0</v>
      </c>
      <c r="Q284" s="129">
        <v>0</v>
      </c>
      <c r="R284" s="129">
        <f t="shared" si="74"/>
        <v>0</v>
      </c>
      <c r="T284" s="105">
        <f t="shared" si="75"/>
        <v>0</v>
      </c>
      <c r="U284" s="105">
        <f t="shared" si="75"/>
        <v>0</v>
      </c>
      <c r="V284" s="105">
        <f t="shared" si="75"/>
        <v>0</v>
      </c>
      <c r="W284" s="105">
        <f t="shared" si="75"/>
        <v>0</v>
      </c>
      <c r="X284" s="105">
        <f t="shared" si="75"/>
        <v>0</v>
      </c>
      <c r="Y284" s="105">
        <f t="shared" si="75"/>
        <v>0</v>
      </c>
      <c r="Z284" s="105">
        <f t="shared" si="75"/>
        <v>0</v>
      </c>
      <c r="AA284" s="105">
        <f t="shared" si="75"/>
        <v>0</v>
      </c>
      <c r="AB284" s="105">
        <f t="shared" si="75"/>
        <v>0</v>
      </c>
      <c r="AC284" s="105">
        <f t="shared" si="75"/>
        <v>0</v>
      </c>
      <c r="AD284" s="105">
        <f t="shared" si="75"/>
        <v>0</v>
      </c>
      <c r="AE284" s="105">
        <f t="shared" si="75"/>
        <v>0</v>
      </c>
      <c r="AF284" s="105">
        <f t="shared" si="76"/>
        <v>0</v>
      </c>
    </row>
    <row r="285" spans="1:32" outlineLevel="2" x14ac:dyDescent="0.25">
      <c r="A285" s="103" t="str">
        <f t="shared" si="73"/>
        <v>BUCKLEYMulti-FamilyMCCRECYR</v>
      </c>
      <c r="B285" s="103" t="s">
        <v>615</v>
      </c>
      <c r="C285" s="103" t="s">
        <v>616</v>
      </c>
      <c r="D285" s="127">
        <v>0</v>
      </c>
      <c r="E285" s="127">
        <v>0</v>
      </c>
      <c r="F285" s="129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  <c r="N285" s="129">
        <v>0</v>
      </c>
      <c r="O285" s="129">
        <v>0</v>
      </c>
      <c r="P285" s="129">
        <v>0</v>
      </c>
      <c r="Q285" s="129">
        <v>0</v>
      </c>
      <c r="R285" s="129">
        <f t="shared" si="74"/>
        <v>0</v>
      </c>
      <c r="T285" s="105">
        <f t="shared" si="75"/>
        <v>0</v>
      </c>
      <c r="U285" s="105">
        <f t="shared" si="75"/>
        <v>0</v>
      </c>
      <c r="V285" s="105">
        <f t="shared" si="75"/>
        <v>0</v>
      </c>
      <c r="W285" s="105">
        <f t="shared" si="75"/>
        <v>0</v>
      </c>
      <c r="X285" s="105">
        <f t="shared" si="75"/>
        <v>0</v>
      </c>
      <c r="Y285" s="105">
        <f t="shared" si="75"/>
        <v>0</v>
      </c>
      <c r="Z285" s="105">
        <f t="shared" si="75"/>
        <v>0</v>
      </c>
      <c r="AA285" s="105">
        <f t="shared" si="75"/>
        <v>0</v>
      </c>
      <c r="AB285" s="105">
        <f t="shared" si="75"/>
        <v>0</v>
      </c>
      <c r="AC285" s="105">
        <f t="shared" si="75"/>
        <v>0</v>
      </c>
      <c r="AD285" s="105">
        <f t="shared" si="75"/>
        <v>0</v>
      </c>
      <c r="AE285" s="105">
        <f t="shared" si="75"/>
        <v>0</v>
      </c>
      <c r="AF285" s="105">
        <f t="shared" si="76"/>
        <v>0</v>
      </c>
    </row>
    <row r="286" spans="1:32" outlineLevel="2" x14ac:dyDescent="0.25">
      <c r="A286" s="103" t="str">
        <f t="shared" si="73"/>
        <v>BUCKLEYMulti-FamilyMRECYIN</v>
      </c>
      <c r="B286" s="103" t="s">
        <v>621</v>
      </c>
      <c r="C286" s="103" t="s">
        <v>622</v>
      </c>
      <c r="D286" s="127">
        <v>0</v>
      </c>
      <c r="E286" s="127">
        <v>0</v>
      </c>
      <c r="F286" s="129">
        <v>0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29">
        <v>0</v>
      </c>
      <c r="N286" s="129">
        <v>0</v>
      </c>
      <c r="O286" s="129">
        <v>0</v>
      </c>
      <c r="P286" s="129">
        <v>0</v>
      </c>
      <c r="Q286" s="129">
        <v>0</v>
      </c>
      <c r="R286" s="129">
        <f t="shared" si="74"/>
        <v>0</v>
      </c>
      <c r="T286" s="105">
        <f t="shared" si="75"/>
        <v>0</v>
      </c>
      <c r="U286" s="105">
        <f t="shared" si="75"/>
        <v>0</v>
      </c>
      <c r="V286" s="105">
        <f t="shared" si="75"/>
        <v>0</v>
      </c>
      <c r="W286" s="105">
        <f t="shared" si="75"/>
        <v>0</v>
      </c>
      <c r="X286" s="105">
        <f t="shared" si="75"/>
        <v>0</v>
      </c>
      <c r="Y286" s="105">
        <f t="shared" si="75"/>
        <v>0</v>
      </c>
      <c r="Z286" s="105">
        <f t="shared" si="75"/>
        <v>0</v>
      </c>
      <c r="AA286" s="105">
        <f t="shared" si="75"/>
        <v>0</v>
      </c>
      <c r="AB286" s="105">
        <f t="shared" si="75"/>
        <v>0</v>
      </c>
      <c r="AC286" s="105">
        <f t="shared" si="75"/>
        <v>0</v>
      </c>
      <c r="AD286" s="105">
        <f t="shared" si="75"/>
        <v>0</v>
      </c>
      <c r="AE286" s="105">
        <f t="shared" si="75"/>
        <v>0</v>
      </c>
      <c r="AF286" s="105">
        <f t="shared" si="76"/>
        <v>0</v>
      </c>
    </row>
    <row r="287" spans="1:32" outlineLevel="2" x14ac:dyDescent="0.25">
      <c r="A287" s="103" t="str">
        <f t="shared" si="73"/>
        <v>BUCKLEYMulti-FamilyMRECYONLY</v>
      </c>
      <c r="B287" s="103" t="s">
        <v>617</v>
      </c>
      <c r="C287" s="103" t="s">
        <v>618</v>
      </c>
      <c r="D287" s="127">
        <v>0</v>
      </c>
      <c r="E287" s="127">
        <v>0</v>
      </c>
      <c r="F287" s="129">
        <v>0</v>
      </c>
      <c r="G287" s="129">
        <v>0</v>
      </c>
      <c r="H287" s="129">
        <v>0</v>
      </c>
      <c r="I287" s="129">
        <v>0</v>
      </c>
      <c r="J287" s="129">
        <v>0</v>
      </c>
      <c r="K287" s="129">
        <v>0</v>
      </c>
      <c r="L287" s="129">
        <v>0</v>
      </c>
      <c r="M287" s="129">
        <v>0</v>
      </c>
      <c r="N287" s="129">
        <v>0</v>
      </c>
      <c r="O287" s="129">
        <v>0</v>
      </c>
      <c r="P287" s="129">
        <v>0</v>
      </c>
      <c r="Q287" s="129">
        <v>0</v>
      </c>
      <c r="R287" s="129">
        <f t="shared" si="74"/>
        <v>0</v>
      </c>
      <c r="T287" s="105">
        <f t="shared" si="75"/>
        <v>0</v>
      </c>
      <c r="U287" s="105">
        <f t="shared" si="75"/>
        <v>0</v>
      </c>
      <c r="V287" s="105">
        <f t="shared" si="75"/>
        <v>0</v>
      </c>
      <c r="W287" s="105">
        <f t="shared" si="75"/>
        <v>0</v>
      </c>
      <c r="X287" s="105">
        <f t="shared" si="75"/>
        <v>0</v>
      </c>
      <c r="Y287" s="105">
        <f t="shared" si="75"/>
        <v>0</v>
      </c>
      <c r="Z287" s="105">
        <f t="shared" si="75"/>
        <v>0</v>
      </c>
      <c r="AA287" s="105">
        <f t="shared" si="75"/>
        <v>0</v>
      </c>
      <c r="AB287" s="105">
        <f t="shared" si="75"/>
        <v>0</v>
      </c>
      <c r="AC287" s="105">
        <f t="shared" si="75"/>
        <v>0</v>
      </c>
      <c r="AD287" s="105">
        <f t="shared" si="75"/>
        <v>0</v>
      </c>
      <c r="AE287" s="105">
        <f t="shared" si="75"/>
        <v>0</v>
      </c>
      <c r="AF287" s="105">
        <f t="shared" si="76"/>
        <v>0</v>
      </c>
    </row>
    <row r="288" spans="1:32" outlineLevel="2" x14ac:dyDescent="0.25">
      <c r="A288" s="103" t="str">
        <f t="shared" si="73"/>
        <v>BUCKLEYMulti-FamilyMRECYR</v>
      </c>
      <c r="B288" s="103" t="s">
        <v>619</v>
      </c>
      <c r="C288" s="103" t="s">
        <v>620</v>
      </c>
      <c r="D288" s="127">
        <v>0</v>
      </c>
      <c r="E288" s="127">
        <v>8.34</v>
      </c>
      <c r="F288" s="129">
        <v>0</v>
      </c>
      <c r="G288" s="129">
        <v>0</v>
      </c>
      <c r="H288" s="129">
        <v>0</v>
      </c>
      <c r="I288" s="129">
        <v>0</v>
      </c>
      <c r="J288" s="129">
        <v>0</v>
      </c>
      <c r="K288" s="129">
        <v>0</v>
      </c>
      <c r="L288" s="129">
        <v>0</v>
      </c>
      <c r="M288" s="129">
        <v>0</v>
      </c>
      <c r="N288" s="129">
        <v>0</v>
      </c>
      <c r="O288" s="129">
        <v>0</v>
      </c>
      <c r="P288" s="129">
        <v>0</v>
      </c>
      <c r="Q288" s="129">
        <v>0</v>
      </c>
      <c r="R288" s="129">
        <f t="shared" si="74"/>
        <v>0</v>
      </c>
      <c r="T288" s="105">
        <f t="shared" si="75"/>
        <v>0</v>
      </c>
      <c r="U288" s="105">
        <f t="shared" si="75"/>
        <v>0</v>
      </c>
      <c r="V288" s="105">
        <f t="shared" si="75"/>
        <v>0</v>
      </c>
      <c r="W288" s="105">
        <f t="shared" si="75"/>
        <v>0</v>
      </c>
      <c r="X288" s="105">
        <f t="shared" si="75"/>
        <v>0</v>
      </c>
      <c r="Y288" s="105">
        <f t="shared" si="75"/>
        <v>0</v>
      </c>
      <c r="Z288" s="105">
        <f t="shared" si="75"/>
        <v>0</v>
      </c>
      <c r="AA288" s="105">
        <f t="shared" si="75"/>
        <v>0</v>
      </c>
      <c r="AB288" s="105">
        <f t="shared" si="75"/>
        <v>0</v>
      </c>
      <c r="AC288" s="105">
        <f t="shared" si="75"/>
        <v>0</v>
      </c>
      <c r="AD288" s="105">
        <f t="shared" si="75"/>
        <v>0</v>
      </c>
      <c r="AE288" s="105">
        <f t="shared" si="75"/>
        <v>0</v>
      </c>
      <c r="AF288" s="105">
        <f t="shared" si="76"/>
        <v>0</v>
      </c>
    </row>
    <row r="289" spans="1:36" outlineLevel="2" x14ac:dyDescent="0.25">
      <c r="A289" s="103" t="str">
        <f t="shared" si="73"/>
        <v>BUCKLEYMulti-FamilyMRENT2YDRECY</v>
      </c>
      <c r="B289" s="103" t="s">
        <v>627</v>
      </c>
      <c r="C289" s="103" t="s">
        <v>628</v>
      </c>
      <c r="D289" s="127">
        <v>0</v>
      </c>
      <c r="E289" s="127">
        <v>0</v>
      </c>
      <c r="F289" s="129">
        <v>0</v>
      </c>
      <c r="G289" s="129">
        <v>0</v>
      </c>
      <c r="H289" s="129">
        <v>0</v>
      </c>
      <c r="I289" s="129">
        <v>0</v>
      </c>
      <c r="J289" s="129">
        <v>0</v>
      </c>
      <c r="K289" s="129">
        <v>0</v>
      </c>
      <c r="L289" s="129">
        <v>0</v>
      </c>
      <c r="M289" s="129">
        <v>0</v>
      </c>
      <c r="N289" s="129">
        <v>0</v>
      </c>
      <c r="O289" s="129">
        <v>0</v>
      </c>
      <c r="P289" s="129">
        <v>0</v>
      </c>
      <c r="Q289" s="129">
        <v>0</v>
      </c>
      <c r="R289" s="129">
        <f t="shared" si="74"/>
        <v>0</v>
      </c>
      <c r="T289" s="105">
        <f t="shared" si="75"/>
        <v>0</v>
      </c>
      <c r="U289" s="105">
        <f t="shared" si="75"/>
        <v>0</v>
      </c>
      <c r="V289" s="105">
        <f t="shared" si="75"/>
        <v>0</v>
      </c>
      <c r="W289" s="105">
        <f t="shared" si="75"/>
        <v>0</v>
      </c>
      <c r="X289" s="105">
        <f t="shared" si="75"/>
        <v>0</v>
      </c>
      <c r="Y289" s="105">
        <f t="shared" si="75"/>
        <v>0</v>
      </c>
      <c r="Z289" s="105">
        <f t="shared" si="75"/>
        <v>0</v>
      </c>
      <c r="AA289" s="105">
        <f t="shared" si="75"/>
        <v>0</v>
      </c>
      <c r="AB289" s="105">
        <f t="shared" si="75"/>
        <v>0</v>
      </c>
      <c r="AC289" s="105">
        <f t="shared" si="75"/>
        <v>0</v>
      </c>
      <c r="AD289" s="105">
        <f t="shared" si="75"/>
        <v>0</v>
      </c>
      <c r="AE289" s="105">
        <f t="shared" si="75"/>
        <v>0</v>
      </c>
      <c r="AF289" s="105">
        <f t="shared" si="76"/>
        <v>0</v>
      </c>
    </row>
    <row r="290" spans="1:36" outlineLevel="2" x14ac:dyDescent="0.25">
      <c r="A290" s="103" t="str">
        <f t="shared" si="73"/>
        <v>BUCKLEYMulti-FamilyMRENT6YDRECY</v>
      </c>
      <c r="B290" s="103" t="s">
        <v>629</v>
      </c>
      <c r="C290" s="103" t="s">
        <v>630</v>
      </c>
      <c r="D290" s="127">
        <v>0</v>
      </c>
      <c r="E290" s="127">
        <v>0</v>
      </c>
      <c r="F290" s="129">
        <v>0</v>
      </c>
      <c r="G290" s="129">
        <v>0</v>
      </c>
      <c r="H290" s="129">
        <v>0</v>
      </c>
      <c r="I290" s="129">
        <v>0</v>
      </c>
      <c r="J290" s="129">
        <v>0</v>
      </c>
      <c r="K290" s="129">
        <v>0</v>
      </c>
      <c r="L290" s="129">
        <v>0</v>
      </c>
      <c r="M290" s="129">
        <v>0</v>
      </c>
      <c r="N290" s="129">
        <v>0</v>
      </c>
      <c r="O290" s="129">
        <v>0</v>
      </c>
      <c r="P290" s="129">
        <v>0</v>
      </c>
      <c r="Q290" s="129">
        <v>0</v>
      </c>
      <c r="R290" s="129">
        <f t="shared" si="74"/>
        <v>0</v>
      </c>
      <c r="T290" s="105">
        <f t="shared" si="75"/>
        <v>0</v>
      </c>
      <c r="U290" s="105">
        <f t="shared" si="75"/>
        <v>0</v>
      </c>
      <c r="V290" s="105">
        <f t="shared" si="75"/>
        <v>0</v>
      </c>
      <c r="W290" s="105">
        <f t="shared" si="75"/>
        <v>0</v>
      </c>
      <c r="X290" s="105">
        <f t="shared" si="75"/>
        <v>0</v>
      </c>
      <c r="Y290" s="105">
        <f t="shared" si="75"/>
        <v>0</v>
      </c>
      <c r="Z290" s="105">
        <f t="shared" si="75"/>
        <v>0</v>
      </c>
      <c r="AA290" s="105">
        <f t="shared" si="75"/>
        <v>0</v>
      </c>
      <c r="AB290" s="105">
        <f t="shared" si="75"/>
        <v>0</v>
      </c>
      <c r="AC290" s="105">
        <f t="shared" si="75"/>
        <v>0</v>
      </c>
      <c r="AD290" s="105">
        <f t="shared" si="75"/>
        <v>0</v>
      </c>
      <c r="AE290" s="105">
        <f t="shared" si="75"/>
        <v>0</v>
      </c>
      <c r="AF290" s="105">
        <f t="shared" si="76"/>
        <v>0</v>
      </c>
    </row>
    <row r="291" spans="1:36" outlineLevel="1" x14ac:dyDescent="0.25">
      <c r="C291" s="135"/>
      <c r="D291" s="127"/>
      <c r="E291" s="127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</row>
    <row r="292" spans="1:36" outlineLevel="1" x14ac:dyDescent="0.25">
      <c r="C292" s="135" t="s">
        <v>631</v>
      </c>
      <c r="D292" s="127"/>
      <c r="E292" s="127"/>
      <c r="F292" s="136">
        <f t="shared" ref="F292:R292" si="77">SUM(F283:F291)</f>
        <v>0</v>
      </c>
      <c r="G292" s="136">
        <f t="shared" si="77"/>
        <v>0</v>
      </c>
      <c r="H292" s="136">
        <f t="shared" si="77"/>
        <v>0</v>
      </c>
      <c r="I292" s="136">
        <f t="shared" si="77"/>
        <v>0</v>
      </c>
      <c r="J292" s="136">
        <f t="shared" si="77"/>
        <v>0</v>
      </c>
      <c r="K292" s="136">
        <f t="shared" si="77"/>
        <v>0</v>
      </c>
      <c r="L292" s="136">
        <f t="shared" si="77"/>
        <v>0</v>
      </c>
      <c r="M292" s="136">
        <f t="shared" si="77"/>
        <v>0</v>
      </c>
      <c r="N292" s="136">
        <f t="shared" si="77"/>
        <v>0</v>
      </c>
      <c r="O292" s="136">
        <f t="shared" si="77"/>
        <v>0</v>
      </c>
      <c r="P292" s="136">
        <f t="shared" si="77"/>
        <v>0</v>
      </c>
      <c r="Q292" s="136">
        <f t="shared" si="77"/>
        <v>0</v>
      </c>
      <c r="R292" s="136">
        <f t="shared" si="77"/>
        <v>0</v>
      </c>
      <c r="T292" s="137">
        <f>+SUM(T283:T285,T287:T288)</f>
        <v>0</v>
      </c>
      <c r="U292" s="137">
        <f t="shared" ref="U292:AF292" si="78">+SUM(U283:U285,U287:U290)</f>
        <v>0</v>
      </c>
      <c r="V292" s="137">
        <f t="shared" si="78"/>
        <v>0</v>
      </c>
      <c r="W292" s="137">
        <f t="shared" si="78"/>
        <v>0</v>
      </c>
      <c r="X292" s="137">
        <f t="shared" si="78"/>
        <v>0</v>
      </c>
      <c r="Y292" s="137">
        <f t="shared" si="78"/>
        <v>0</v>
      </c>
      <c r="Z292" s="137">
        <f t="shared" si="78"/>
        <v>0</v>
      </c>
      <c r="AA292" s="137">
        <f t="shared" si="78"/>
        <v>0</v>
      </c>
      <c r="AB292" s="137">
        <f t="shared" si="78"/>
        <v>0</v>
      </c>
      <c r="AC292" s="137">
        <f t="shared" si="78"/>
        <v>0</v>
      </c>
      <c r="AD292" s="137">
        <f t="shared" si="78"/>
        <v>0</v>
      </c>
      <c r="AE292" s="137">
        <f t="shared" si="78"/>
        <v>0</v>
      </c>
      <c r="AF292" s="137">
        <f t="shared" si="78"/>
        <v>0</v>
      </c>
    </row>
    <row r="293" spans="1:36" outlineLevel="1" x14ac:dyDescent="0.25">
      <c r="C293" s="135"/>
      <c r="D293" s="127"/>
      <c r="E293" s="127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</row>
    <row r="294" spans="1:36" outlineLevel="1" x14ac:dyDescent="0.25">
      <c r="D294" s="127"/>
      <c r="E294" s="127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</row>
    <row r="295" spans="1:36" s="7" customFormat="1" x14ac:dyDescent="0.25">
      <c r="B295" s="7" t="s">
        <v>636</v>
      </c>
      <c r="D295" s="127"/>
      <c r="E295" s="127"/>
      <c r="F295" s="144">
        <f t="shared" ref="F295:Q295" si="79">+F190+F227+F280+F292</f>
        <v>40465.58</v>
      </c>
      <c r="G295" s="144">
        <f t="shared" si="79"/>
        <v>40002.100000000006</v>
      </c>
      <c r="H295" s="144">
        <f t="shared" si="79"/>
        <v>42049.719999999994</v>
      </c>
      <c r="I295" s="144">
        <f t="shared" si="79"/>
        <v>42652.170000000006</v>
      </c>
      <c r="J295" s="144">
        <f t="shared" si="79"/>
        <v>43541.86</v>
      </c>
      <c r="K295" s="144">
        <f t="shared" si="79"/>
        <v>41582.340000000004</v>
      </c>
      <c r="L295" s="144">
        <f t="shared" si="79"/>
        <v>43352.880000000005</v>
      </c>
      <c r="M295" s="144">
        <f t="shared" si="79"/>
        <v>43250.89</v>
      </c>
      <c r="N295" s="144">
        <f t="shared" si="79"/>
        <v>43147.85</v>
      </c>
      <c r="O295" s="144">
        <f t="shared" si="79"/>
        <v>40809.899999999994</v>
      </c>
      <c r="P295" s="144">
        <f t="shared" si="79"/>
        <v>41473.64</v>
      </c>
      <c r="Q295" s="144">
        <f t="shared" si="79"/>
        <v>41018.53</v>
      </c>
      <c r="R295" s="144">
        <f t="shared" ref="R295" si="80">SUM(F295:Q295)</f>
        <v>503347.46000000008</v>
      </c>
      <c r="S295" s="109"/>
      <c r="T295" s="145">
        <f t="shared" ref="T295:AE295" si="81">+T190+T227+T280+T292</f>
        <v>164.547497345453</v>
      </c>
      <c r="U295" s="145">
        <f t="shared" si="81"/>
        <v>167.63633065864013</v>
      </c>
      <c r="V295" s="145">
        <f t="shared" si="81"/>
        <v>175.74998983202505</v>
      </c>
      <c r="W295" s="145">
        <f t="shared" si="81"/>
        <v>179.87502127695276</v>
      </c>
      <c r="X295" s="145">
        <f t="shared" si="81"/>
        <v>180.5000203359499</v>
      </c>
      <c r="Y295" s="145">
        <f t="shared" si="81"/>
        <v>180.8750497876168</v>
      </c>
      <c r="Z295" s="145">
        <f t="shared" si="81"/>
        <v>182</v>
      </c>
      <c r="AA295" s="145">
        <f t="shared" si="81"/>
        <v>180.00127713920818</v>
      </c>
      <c r="AB295" s="145">
        <f t="shared" si="81"/>
        <v>181.75</v>
      </c>
      <c r="AC295" s="145">
        <f t="shared" si="81"/>
        <v>166.69254180431574</v>
      </c>
      <c r="AD295" s="145">
        <f t="shared" si="81"/>
        <v>166.69262712880868</v>
      </c>
      <c r="AE295" s="145">
        <f t="shared" si="81"/>
        <v>165.26237432526528</v>
      </c>
      <c r="AF295" s="145"/>
      <c r="AJ295" s="146"/>
    </row>
    <row r="296" spans="1:36" s="7" customFormat="1" outlineLevel="1" x14ac:dyDescent="0.25">
      <c r="D296" s="127"/>
      <c r="E296" s="127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09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J296" s="146"/>
    </row>
    <row r="297" spans="1:36" outlineLevel="1" x14ac:dyDescent="0.25">
      <c r="D297" s="127"/>
      <c r="E297" s="127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  <c r="AE297" s="105"/>
      <c r="AF297" s="105"/>
    </row>
    <row r="298" spans="1:36" outlineLevel="1" x14ac:dyDescent="0.25">
      <c r="B298" s="121" t="s">
        <v>637</v>
      </c>
      <c r="C298" s="122"/>
      <c r="D298" s="127"/>
      <c r="E298" s="127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  <c r="AE298" s="105"/>
      <c r="AF298" s="105"/>
    </row>
    <row r="299" spans="1:36" outlineLevel="1" x14ac:dyDescent="0.25">
      <c r="B299" s="122"/>
      <c r="C299" s="122"/>
      <c r="D299" s="127"/>
      <c r="E299" s="127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5"/>
      <c r="AD299" s="105"/>
      <c r="AE299" s="105"/>
      <c r="AF299" s="105"/>
    </row>
    <row r="300" spans="1:36" outlineLevel="1" x14ac:dyDescent="0.25">
      <c r="A300" s="103" t="s">
        <v>864</v>
      </c>
      <c r="B300" s="7" t="s">
        <v>639</v>
      </c>
      <c r="D300" s="127"/>
      <c r="E300" s="127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5"/>
      <c r="AD300" s="105"/>
      <c r="AE300" s="105"/>
      <c r="AF300" s="105"/>
    </row>
    <row r="301" spans="1:36" outlineLevel="2" x14ac:dyDescent="0.25">
      <c r="A301" s="103" t="str">
        <f t="shared" ref="A301:A364" si="82">+$A$4&amp;$A$300&amp;B301</f>
        <v>BUCKLEYRoll offROHAUL20</v>
      </c>
      <c r="B301" s="103" t="s">
        <v>640</v>
      </c>
      <c r="C301" s="103" t="s">
        <v>641</v>
      </c>
      <c r="D301" s="127">
        <v>0</v>
      </c>
      <c r="E301" s="127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29">
        <f t="shared" ref="R301:R364" si="83">SUM(F301:Q301)</f>
        <v>0</v>
      </c>
      <c r="T301" s="105">
        <f t="shared" ref="T301:AE322" si="84">+IFERROR(F301/$E301,0)</f>
        <v>0</v>
      </c>
      <c r="U301" s="105">
        <f t="shared" si="84"/>
        <v>0</v>
      </c>
      <c r="V301" s="105">
        <f t="shared" si="84"/>
        <v>0</v>
      </c>
      <c r="W301" s="105">
        <f t="shared" si="84"/>
        <v>0</v>
      </c>
      <c r="X301" s="105">
        <f t="shared" si="84"/>
        <v>0</v>
      </c>
      <c r="Y301" s="105">
        <f t="shared" si="84"/>
        <v>0</v>
      </c>
      <c r="Z301" s="105">
        <f t="shared" si="84"/>
        <v>0</v>
      </c>
      <c r="AA301" s="105">
        <f t="shared" si="84"/>
        <v>0</v>
      </c>
      <c r="AB301" s="105">
        <f t="shared" si="84"/>
        <v>0</v>
      </c>
      <c r="AC301" s="105">
        <f t="shared" si="84"/>
        <v>0</v>
      </c>
      <c r="AD301" s="105">
        <f t="shared" si="84"/>
        <v>0</v>
      </c>
      <c r="AE301" s="105">
        <f t="shared" si="84"/>
        <v>0</v>
      </c>
      <c r="AF301" s="105">
        <f t="shared" ref="AF301:AF364" si="85">+SUM(T301:AE301)/$AD$2</f>
        <v>0</v>
      </c>
    </row>
    <row r="302" spans="1:36" outlineLevel="2" x14ac:dyDescent="0.25">
      <c r="A302" s="103" t="str">
        <f t="shared" si="82"/>
        <v>BUCKLEYRoll offROHAUL20A</v>
      </c>
      <c r="B302" s="103" t="s">
        <v>642</v>
      </c>
      <c r="C302" s="103" t="s">
        <v>643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29">
        <f t="shared" si="83"/>
        <v>0</v>
      </c>
      <c r="T302" s="105">
        <f t="shared" si="84"/>
        <v>0</v>
      </c>
      <c r="U302" s="105">
        <f t="shared" si="84"/>
        <v>0</v>
      </c>
      <c r="V302" s="105">
        <f t="shared" si="84"/>
        <v>0</v>
      </c>
      <c r="W302" s="105">
        <f t="shared" si="84"/>
        <v>0</v>
      </c>
      <c r="X302" s="105">
        <f t="shared" si="84"/>
        <v>0</v>
      </c>
      <c r="Y302" s="105">
        <f t="shared" si="84"/>
        <v>0</v>
      </c>
      <c r="Z302" s="105">
        <f t="shared" si="84"/>
        <v>0</v>
      </c>
      <c r="AA302" s="105">
        <f t="shared" si="84"/>
        <v>0</v>
      </c>
      <c r="AB302" s="105">
        <f t="shared" si="84"/>
        <v>0</v>
      </c>
      <c r="AC302" s="105">
        <f t="shared" si="84"/>
        <v>0</v>
      </c>
      <c r="AD302" s="105">
        <f t="shared" si="84"/>
        <v>0</v>
      </c>
      <c r="AE302" s="105">
        <f t="shared" si="84"/>
        <v>0</v>
      </c>
      <c r="AF302" s="105">
        <f t="shared" si="85"/>
        <v>0</v>
      </c>
    </row>
    <row r="303" spans="1:36" outlineLevel="2" x14ac:dyDescent="0.25">
      <c r="A303" s="103" t="str">
        <f t="shared" si="82"/>
        <v>BUCKLEYRoll offROHAUL20CO</v>
      </c>
      <c r="B303" s="103" t="s">
        <v>644</v>
      </c>
      <c r="C303" s="103" t="s">
        <v>645</v>
      </c>
      <c r="D303" s="127">
        <v>0</v>
      </c>
      <c r="E303" s="127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f t="shared" si="83"/>
        <v>0</v>
      </c>
      <c r="T303" s="105">
        <f t="shared" si="84"/>
        <v>0</v>
      </c>
      <c r="U303" s="105">
        <f t="shared" si="84"/>
        <v>0</v>
      </c>
      <c r="V303" s="105">
        <f t="shared" si="84"/>
        <v>0</v>
      </c>
      <c r="W303" s="105">
        <f t="shared" si="84"/>
        <v>0</v>
      </c>
      <c r="X303" s="105">
        <f t="shared" si="84"/>
        <v>0</v>
      </c>
      <c r="Y303" s="105">
        <f t="shared" si="84"/>
        <v>0</v>
      </c>
      <c r="Z303" s="105">
        <f t="shared" si="84"/>
        <v>0</v>
      </c>
      <c r="AA303" s="105">
        <f t="shared" si="84"/>
        <v>0</v>
      </c>
      <c r="AB303" s="105">
        <f t="shared" si="84"/>
        <v>0</v>
      </c>
      <c r="AC303" s="105">
        <f t="shared" si="84"/>
        <v>0</v>
      </c>
      <c r="AD303" s="105">
        <f t="shared" si="84"/>
        <v>0</v>
      </c>
      <c r="AE303" s="105">
        <f t="shared" si="84"/>
        <v>0</v>
      </c>
      <c r="AF303" s="105">
        <f t="shared" si="85"/>
        <v>0</v>
      </c>
    </row>
    <row r="304" spans="1:36" outlineLevel="2" x14ac:dyDescent="0.25">
      <c r="A304" s="103" t="str">
        <f t="shared" si="82"/>
        <v>BUCKLEYRoll offROHAUL20T</v>
      </c>
      <c r="B304" s="103" t="s">
        <v>646</v>
      </c>
      <c r="C304" s="103" t="s">
        <v>647</v>
      </c>
      <c r="D304" s="127">
        <v>0</v>
      </c>
      <c r="E304" s="127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29">
        <f t="shared" si="83"/>
        <v>0</v>
      </c>
      <c r="T304" s="105">
        <f t="shared" si="84"/>
        <v>0</v>
      </c>
      <c r="U304" s="105">
        <f t="shared" si="84"/>
        <v>0</v>
      </c>
      <c r="V304" s="105">
        <f t="shared" si="84"/>
        <v>0</v>
      </c>
      <c r="W304" s="105">
        <f t="shared" si="84"/>
        <v>0</v>
      </c>
      <c r="X304" s="105">
        <f t="shared" si="84"/>
        <v>0</v>
      </c>
      <c r="Y304" s="105">
        <f t="shared" si="84"/>
        <v>0</v>
      </c>
      <c r="Z304" s="105">
        <f t="shared" si="84"/>
        <v>0</v>
      </c>
      <c r="AA304" s="105">
        <f t="shared" si="84"/>
        <v>0</v>
      </c>
      <c r="AB304" s="105">
        <f t="shared" si="84"/>
        <v>0</v>
      </c>
      <c r="AC304" s="105">
        <f t="shared" si="84"/>
        <v>0</v>
      </c>
      <c r="AD304" s="105">
        <f t="shared" si="84"/>
        <v>0</v>
      </c>
      <c r="AE304" s="105">
        <f t="shared" si="84"/>
        <v>0</v>
      </c>
      <c r="AF304" s="105">
        <f t="shared" si="85"/>
        <v>0</v>
      </c>
    </row>
    <row r="305" spans="1:32" outlineLevel="2" x14ac:dyDescent="0.25">
      <c r="A305" s="103" t="str">
        <f t="shared" si="82"/>
        <v>BUCKLEYRoll offROHAUL25</v>
      </c>
      <c r="B305" s="103" t="s">
        <v>648</v>
      </c>
      <c r="C305" s="103" t="s">
        <v>649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29">
        <f t="shared" si="83"/>
        <v>0</v>
      </c>
      <c r="T305" s="105">
        <f t="shared" si="84"/>
        <v>0</v>
      </c>
      <c r="U305" s="105">
        <f t="shared" si="84"/>
        <v>0</v>
      </c>
      <c r="V305" s="105">
        <f t="shared" si="84"/>
        <v>0</v>
      </c>
      <c r="W305" s="105">
        <f t="shared" si="84"/>
        <v>0</v>
      </c>
      <c r="X305" s="105">
        <f t="shared" si="84"/>
        <v>0</v>
      </c>
      <c r="Y305" s="105">
        <f t="shared" si="84"/>
        <v>0</v>
      </c>
      <c r="Z305" s="105">
        <f t="shared" si="84"/>
        <v>0</v>
      </c>
      <c r="AA305" s="105">
        <f t="shared" si="84"/>
        <v>0</v>
      </c>
      <c r="AB305" s="105">
        <f t="shared" si="84"/>
        <v>0</v>
      </c>
      <c r="AC305" s="105">
        <f t="shared" si="84"/>
        <v>0</v>
      </c>
      <c r="AD305" s="105">
        <f t="shared" si="84"/>
        <v>0</v>
      </c>
      <c r="AE305" s="105">
        <f t="shared" si="84"/>
        <v>0</v>
      </c>
      <c r="AF305" s="105">
        <f t="shared" si="85"/>
        <v>0</v>
      </c>
    </row>
    <row r="306" spans="1:32" outlineLevel="2" x14ac:dyDescent="0.25">
      <c r="A306" s="103" t="str">
        <f t="shared" si="82"/>
        <v>BUCKLEYRoll offROHAUL25A</v>
      </c>
      <c r="B306" s="103" t="s">
        <v>650</v>
      </c>
      <c r="C306" s="103" t="s">
        <v>651</v>
      </c>
      <c r="D306" s="127">
        <v>0</v>
      </c>
      <c r="E306" s="127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29">
        <f t="shared" si="83"/>
        <v>0</v>
      </c>
      <c r="T306" s="105">
        <f t="shared" si="84"/>
        <v>0</v>
      </c>
      <c r="U306" s="105">
        <f t="shared" si="84"/>
        <v>0</v>
      </c>
      <c r="V306" s="105">
        <f t="shared" si="84"/>
        <v>0</v>
      </c>
      <c r="W306" s="105">
        <f t="shared" si="84"/>
        <v>0</v>
      </c>
      <c r="X306" s="105">
        <f t="shared" si="84"/>
        <v>0</v>
      </c>
      <c r="Y306" s="105">
        <f t="shared" si="84"/>
        <v>0</v>
      </c>
      <c r="Z306" s="105">
        <f t="shared" si="84"/>
        <v>0</v>
      </c>
      <c r="AA306" s="105">
        <f t="shared" si="84"/>
        <v>0</v>
      </c>
      <c r="AB306" s="105">
        <f t="shared" si="84"/>
        <v>0</v>
      </c>
      <c r="AC306" s="105">
        <f t="shared" si="84"/>
        <v>0</v>
      </c>
      <c r="AD306" s="105">
        <f t="shared" si="84"/>
        <v>0</v>
      </c>
      <c r="AE306" s="105">
        <f t="shared" si="84"/>
        <v>0</v>
      </c>
      <c r="AF306" s="105">
        <f t="shared" si="85"/>
        <v>0</v>
      </c>
    </row>
    <row r="307" spans="1:32" outlineLevel="2" x14ac:dyDescent="0.25">
      <c r="A307" s="103" t="str">
        <f t="shared" si="82"/>
        <v>BUCKLEYRoll offROHAUL25T</v>
      </c>
      <c r="B307" s="103" t="s">
        <v>652</v>
      </c>
      <c r="C307" s="103" t="s">
        <v>653</v>
      </c>
      <c r="D307" s="127">
        <v>0</v>
      </c>
      <c r="E307" s="127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f t="shared" si="83"/>
        <v>0</v>
      </c>
      <c r="T307" s="105">
        <f t="shared" si="84"/>
        <v>0</v>
      </c>
      <c r="U307" s="105">
        <f t="shared" si="84"/>
        <v>0</v>
      </c>
      <c r="V307" s="105">
        <f t="shared" si="84"/>
        <v>0</v>
      </c>
      <c r="W307" s="105">
        <f t="shared" si="84"/>
        <v>0</v>
      </c>
      <c r="X307" s="105">
        <f t="shared" si="84"/>
        <v>0</v>
      </c>
      <c r="Y307" s="105">
        <f t="shared" si="84"/>
        <v>0</v>
      </c>
      <c r="Z307" s="105">
        <f t="shared" si="84"/>
        <v>0</v>
      </c>
      <c r="AA307" s="105">
        <f t="shared" si="84"/>
        <v>0</v>
      </c>
      <c r="AB307" s="105">
        <f t="shared" si="84"/>
        <v>0</v>
      </c>
      <c r="AC307" s="105">
        <f t="shared" si="84"/>
        <v>0</v>
      </c>
      <c r="AD307" s="105">
        <f t="shared" si="84"/>
        <v>0</v>
      </c>
      <c r="AE307" s="105">
        <f t="shared" si="84"/>
        <v>0</v>
      </c>
      <c r="AF307" s="105">
        <f t="shared" si="85"/>
        <v>0</v>
      </c>
    </row>
    <row r="308" spans="1:32" outlineLevel="2" x14ac:dyDescent="0.25">
      <c r="A308" s="103" t="str">
        <f t="shared" si="82"/>
        <v>BUCKLEYRoll offROHAUL30</v>
      </c>
      <c r="B308" s="103" t="s">
        <v>654</v>
      </c>
      <c r="C308" s="103" t="s">
        <v>655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29">
        <f t="shared" si="83"/>
        <v>0</v>
      </c>
      <c r="T308" s="105">
        <f t="shared" si="84"/>
        <v>0</v>
      </c>
      <c r="U308" s="105">
        <f t="shared" si="84"/>
        <v>0</v>
      </c>
      <c r="V308" s="105">
        <f t="shared" si="84"/>
        <v>0</v>
      </c>
      <c r="W308" s="105">
        <f t="shared" si="84"/>
        <v>0</v>
      </c>
      <c r="X308" s="105">
        <f t="shared" si="84"/>
        <v>0</v>
      </c>
      <c r="Y308" s="105">
        <f t="shared" si="84"/>
        <v>0</v>
      </c>
      <c r="Z308" s="105">
        <f t="shared" si="84"/>
        <v>0</v>
      </c>
      <c r="AA308" s="105">
        <f t="shared" si="84"/>
        <v>0</v>
      </c>
      <c r="AB308" s="105">
        <f t="shared" si="84"/>
        <v>0</v>
      </c>
      <c r="AC308" s="105">
        <f t="shared" si="84"/>
        <v>0</v>
      </c>
      <c r="AD308" s="105">
        <f t="shared" si="84"/>
        <v>0</v>
      </c>
      <c r="AE308" s="105">
        <f t="shared" si="84"/>
        <v>0</v>
      </c>
      <c r="AF308" s="105">
        <f t="shared" si="85"/>
        <v>0</v>
      </c>
    </row>
    <row r="309" spans="1:32" outlineLevel="2" x14ac:dyDescent="0.25">
      <c r="A309" s="103" t="str">
        <f t="shared" si="82"/>
        <v>BUCKLEYRoll offROHAUL30A</v>
      </c>
      <c r="B309" s="103" t="s">
        <v>656</v>
      </c>
      <c r="C309" s="103" t="s">
        <v>657</v>
      </c>
      <c r="D309" s="127">
        <v>0</v>
      </c>
      <c r="E309" s="127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29">
        <f t="shared" si="83"/>
        <v>0</v>
      </c>
      <c r="T309" s="105">
        <f t="shared" si="84"/>
        <v>0</v>
      </c>
      <c r="U309" s="105">
        <f t="shared" si="84"/>
        <v>0</v>
      </c>
      <c r="V309" s="105">
        <f t="shared" si="84"/>
        <v>0</v>
      </c>
      <c r="W309" s="105">
        <f t="shared" si="84"/>
        <v>0</v>
      </c>
      <c r="X309" s="105">
        <f t="shared" si="84"/>
        <v>0</v>
      </c>
      <c r="Y309" s="105">
        <f t="shared" si="84"/>
        <v>0</v>
      </c>
      <c r="Z309" s="105">
        <f t="shared" si="84"/>
        <v>0</v>
      </c>
      <c r="AA309" s="105">
        <f t="shared" si="84"/>
        <v>0</v>
      </c>
      <c r="AB309" s="105">
        <f t="shared" si="84"/>
        <v>0</v>
      </c>
      <c r="AC309" s="105">
        <f t="shared" si="84"/>
        <v>0</v>
      </c>
      <c r="AD309" s="105">
        <f t="shared" si="84"/>
        <v>0</v>
      </c>
      <c r="AE309" s="105">
        <f t="shared" si="84"/>
        <v>0</v>
      </c>
      <c r="AF309" s="105">
        <f t="shared" si="85"/>
        <v>0</v>
      </c>
    </row>
    <row r="310" spans="1:32" outlineLevel="2" x14ac:dyDescent="0.25">
      <c r="A310" s="103" t="str">
        <f t="shared" si="82"/>
        <v>BUCKLEYRoll offROHAUL30T</v>
      </c>
      <c r="B310" s="103" t="s">
        <v>658</v>
      </c>
      <c r="C310" s="103" t="s">
        <v>659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29">
        <f t="shared" si="83"/>
        <v>0</v>
      </c>
      <c r="T310" s="105">
        <f t="shared" si="84"/>
        <v>0</v>
      </c>
      <c r="U310" s="105">
        <f t="shared" si="84"/>
        <v>0</v>
      </c>
      <c r="V310" s="105">
        <f t="shared" si="84"/>
        <v>0</v>
      </c>
      <c r="W310" s="105">
        <f t="shared" si="84"/>
        <v>0</v>
      </c>
      <c r="X310" s="105">
        <f t="shared" si="84"/>
        <v>0</v>
      </c>
      <c r="Y310" s="105">
        <f t="shared" si="84"/>
        <v>0</v>
      </c>
      <c r="Z310" s="105">
        <f t="shared" si="84"/>
        <v>0</v>
      </c>
      <c r="AA310" s="105">
        <f t="shared" si="84"/>
        <v>0</v>
      </c>
      <c r="AB310" s="105">
        <f t="shared" si="84"/>
        <v>0</v>
      </c>
      <c r="AC310" s="105">
        <f t="shared" si="84"/>
        <v>0</v>
      </c>
      <c r="AD310" s="105">
        <f t="shared" si="84"/>
        <v>0</v>
      </c>
      <c r="AE310" s="105">
        <f t="shared" si="84"/>
        <v>0</v>
      </c>
      <c r="AF310" s="105">
        <f t="shared" si="85"/>
        <v>0</v>
      </c>
    </row>
    <row r="311" spans="1:32" outlineLevel="2" x14ac:dyDescent="0.25">
      <c r="A311" s="103" t="str">
        <f t="shared" si="82"/>
        <v>BUCKLEYRoll offROHAUL40</v>
      </c>
      <c r="B311" s="103" t="s">
        <v>660</v>
      </c>
      <c r="C311" s="103" t="s">
        <v>661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29">
        <f t="shared" si="83"/>
        <v>0</v>
      </c>
      <c r="T311" s="105">
        <f t="shared" si="84"/>
        <v>0</v>
      </c>
      <c r="U311" s="105">
        <f t="shared" si="84"/>
        <v>0</v>
      </c>
      <c r="V311" s="105">
        <f t="shared" si="84"/>
        <v>0</v>
      </c>
      <c r="W311" s="105">
        <f t="shared" si="84"/>
        <v>0</v>
      </c>
      <c r="X311" s="105">
        <f t="shared" si="84"/>
        <v>0</v>
      </c>
      <c r="Y311" s="105">
        <f t="shared" si="84"/>
        <v>0</v>
      </c>
      <c r="Z311" s="105">
        <f t="shared" si="84"/>
        <v>0</v>
      </c>
      <c r="AA311" s="105">
        <f t="shared" si="84"/>
        <v>0</v>
      </c>
      <c r="AB311" s="105">
        <f t="shared" si="84"/>
        <v>0</v>
      </c>
      <c r="AC311" s="105">
        <f t="shared" si="84"/>
        <v>0</v>
      </c>
      <c r="AD311" s="105">
        <f t="shared" si="84"/>
        <v>0</v>
      </c>
      <c r="AE311" s="105">
        <f t="shared" si="84"/>
        <v>0</v>
      </c>
      <c r="AF311" s="105">
        <f t="shared" si="85"/>
        <v>0</v>
      </c>
    </row>
    <row r="312" spans="1:32" outlineLevel="2" x14ac:dyDescent="0.25">
      <c r="A312" s="103" t="str">
        <f t="shared" si="82"/>
        <v>BUCKLEYRoll offROHAUL40A</v>
      </c>
      <c r="B312" s="103" t="s">
        <v>662</v>
      </c>
      <c r="C312" s="103" t="s">
        <v>663</v>
      </c>
      <c r="D312" s="127">
        <v>0</v>
      </c>
      <c r="E312" s="127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29">
        <f t="shared" si="83"/>
        <v>0</v>
      </c>
      <c r="T312" s="105">
        <f t="shared" si="84"/>
        <v>0</v>
      </c>
      <c r="U312" s="105">
        <f t="shared" si="84"/>
        <v>0</v>
      </c>
      <c r="V312" s="105">
        <f t="shared" si="84"/>
        <v>0</v>
      </c>
      <c r="W312" s="105">
        <f t="shared" si="84"/>
        <v>0</v>
      </c>
      <c r="X312" s="105">
        <f t="shared" si="84"/>
        <v>0</v>
      </c>
      <c r="Y312" s="105">
        <f t="shared" si="84"/>
        <v>0</v>
      </c>
      <c r="Z312" s="105">
        <f t="shared" si="84"/>
        <v>0</v>
      </c>
      <c r="AA312" s="105">
        <f t="shared" si="84"/>
        <v>0</v>
      </c>
      <c r="AB312" s="105">
        <f t="shared" si="84"/>
        <v>0</v>
      </c>
      <c r="AC312" s="105">
        <f t="shared" si="84"/>
        <v>0</v>
      </c>
      <c r="AD312" s="105">
        <f t="shared" si="84"/>
        <v>0</v>
      </c>
      <c r="AE312" s="105">
        <f t="shared" si="84"/>
        <v>0</v>
      </c>
      <c r="AF312" s="105">
        <f t="shared" si="85"/>
        <v>0</v>
      </c>
    </row>
    <row r="313" spans="1:32" outlineLevel="2" x14ac:dyDescent="0.25">
      <c r="A313" s="103" t="str">
        <f t="shared" si="82"/>
        <v>BUCKLEYRoll offROHAUL40T</v>
      </c>
      <c r="B313" s="103" t="s">
        <v>664</v>
      </c>
      <c r="C313" s="103" t="s">
        <v>665</v>
      </c>
      <c r="D313" s="127">
        <v>0</v>
      </c>
      <c r="E313" s="127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29">
        <f t="shared" si="83"/>
        <v>0</v>
      </c>
      <c r="T313" s="105">
        <f t="shared" si="84"/>
        <v>0</v>
      </c>
      <c r="U313" s="105">
        <f t="shared" si="84"/>
        <v>0</v>
      </c>
      <c r="V313" s="105">
        <f t="shared" si="84"/>
        <v>0</v>
      </c>
      <c r="W313" s="105">
        <f t="shared" si="84"/>
        <v>0</v>
      </c>
      <c r="X313" s="105">
        <f t="shared" si="84"/>
        <v>0</v>
      </c>
      <c r="Y313" s="105">
        <f t="shared" si="84"/>
        <v>0</v>
      </c>
      <c r="Z313" s="105">
        <f t="shared" si="84"/>
        <v>0</v>
      </c>
      <c r="AA313" s="105">
        <f t="shared" si="84"/>
        <v>0</v>
      </c>
      <c r="AB313" s="105">
        <f t="shared" si="84"/>
        <v>0</v>
      </c>
      <c r="AC313" s="105">
        <f t="shared" si="84"/>
        <v>0</v>
      </c>
      <c r="AD313" s="105">
        <f t="shared" si="84"/>
        <v>0</v>
      </c>
      <c r="AE313" s="105">
        <f t="shared" si="84"/>
        <v>0</v>
      </c>
      <c r="AF313" s="105">
        <f t="shared" si="85"/>
        <v>0</v>
      </c>
    </row>
    <row r="314" spans="1:32" outlineLevel="2" x14ac:dyDescent="0.25">
      <c r="A314" s="103" t="str">
        <f t="shared" si="82"/>
        <v>BUCKLEYRoll offCPHAUL10</v>
      </c>
      <c r="B314" s="103" t="s">
        <v>666</v>
      </c>
      <c r="C314" s="103" t="s">
        <v>667</v>
      </c>
      <c r="D314" s="127">
        <v>0</v>
      </c>
      <c r="E314" s="127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29">
        <f t="shared" si="83"/>
        <v>0</v>
      </c>
      <c r="T314" s="105">
        <f t="shared" si="84"/>
        <v>0</v>
      </c>
      <c r="U314" s="105">
        <f t="shared" si="84"/>
        <v>0</v>
      </c>
      <c r="V314" s="105">
        <f t="shared" si="84"/>
        <v>0</v>
      </c>
      <c r="W314" s="105">
        <f t="shared" si="84"/>
        <v>0</v>
      </c>
      <c r="X314" s="105">
        <f t="shared" si="84"/>
        <v>0</v>
      </c>
      <c r="Y314" s="105">
        <f t="shared" si="84"/>
        <v>0</v>
      </c>
      <c r="Z314" s="105">
        <f t="shared" si="84"/>
        <v>0</v>
      </c>
      <c r="AA314" s="105">
        <f t="shared" si="84"/>
        <v>0</v>
      </c>
      <c r="AB314" s="105">
        <f t="shared" si="84"/>
        <v>0</v>
      </c>
      <c r="AC314" s="105">
        <f t="shared" si="84"/>
        <v>0</v>
      </c>
      <c r="AD314" s="105">
        <f t="shared" si="84"/>
        <v>0</v>
      </c>
      <c r="AE314" s="105">
        <f t="shared" si="84"/>
        <v>0</v>
      </c>
      <c r="AF314" s="105">
        <f t="shared" si="85"/>
        <v>0</v>
      </c>
    </row>
    <row r="315" spans="1:32" outlineLevel="2" x14ac:dyDescent="0.25">
      <c r="A315" s="103" t="str">
        <f t="shared" si="82"/>
        <v>BUCKLEYRoll offCPHAUL15</v>
      </c>
      <c r="B315" s="103" t="s">
        <v>668</v>
      </c>
      <c r="C315" s="103" t="s">
        <v>669</v>
      </c>
      <c r="D315" s="127">
        <v>0</v>
      </c>
      <c r="E315" s="127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29">
        <f t="shared" si="83"/>
        <v>0</v>
      </c>
      <c r="T315" s="105">
        <f t="shared" si="84"/>
        <v>0</v>
      </c>
      <c r="U315" s="105">
        <f t="shared" si="84"/>
        <v>0</v>
      </c>
      <c r="V315" s="105">
        <f t="shared" si="84"/>
        <v>0</v>
      </c>
      <c r="W315" s="105">
        <f t="shared" si="84"/>
        <v>0</v>
      </c>
      <c r="X315" s="105">
        <f t="shared" si="84"/>
        <v>0</v>
      </c>
      <c r="Y315" s="105">
        <f t="shared" si="84"/>
        <v>0</v>
      </c>
      <c r="Z315" s="105">
        <f t="shared" si="84"/>
        <v>0</v>
      </c>
      <c r="AA315" s="105">
        <f t="shared" si="84"/>
        <v>0</v>
      </c>
      <c r="AB315" s="105">
        <f t="shared" si="84"/>
        <v>0</v>
      </c>
      <c r="AC315" s="105">
        <f t="shared" si="84"/>
        <v>0</v>
      </c>
      <c r="AD315" s="105">
        <f t="shared" si="84"/>
        <v>0</v>
      </c>
      <c r="AE315" s="105">
        <f t="shared" si="84"/>
        <v>0</v>
      </c>
      <c r="AF315" s="105">
        <f t="shared" si="85"/>
        <v>0</v>
      </c>
    </row>
    <row r="316" spans="1:32" outlineLevel="2" x14ac:dyDescent="0.25">
      <c r="A316" s="103" t="str">
        <f t="shared" si="82"/>
        <v>BUCKLEYRoll offCPHAUL20</v>
      </c>
      <c r="B316" s="103" t="s">
        <v>670</v>
      </c>
      <c r="C316" s="103" t="s">
        <v>671</v>
      </c>
      <c r="D316" s="127">
        <v>0</v>
      </c>
      <c r="E316" s="127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29">
        <f t="shared" si="83"/>
        <v>0</v>
      </c>
      <c r="T316" s="105">
        <f t="shared" si="84"/>
        <v>0</v>
      </c>
      <c r="U316" s="105">
        <f t="shared" si="84"/>
        <v>0</v>
      </c>
      <c r="V316" s="105">
        <f t="shared" si="84"/>
        <v>0</v>
      </c>
      <c r="W316" s="105">
        <f t="shared" si="84"/>
        <v>0</v>
      </c>
      <c r="X316" s="105">
        <f t="shared" si="84"/>
        <v>0</v>
      </c>
      <c r="Y316" s="105">
        <f t="shared" si="84"/>
        <v>0</v>
      </c>
      <c r="Z316" s="105">
        <f t="shared" si="84"/>
        <v>0</v>
      </c>
      <c r="AA316" s="105">
        <f t="shared" si="84"/>
        <v>0</v>
      </c>
      <c r="AB316" s="105">
        <f t="shared" si="84"/>
        <v>0</v>
      </c>
      <c r="AC316" s="105">
        <f t="shared" si="84"/>
        <v>0</v>
      </c>
      <c r="AD316" s="105">
        <f t="shared" si="84"/>
        <v>0</v>
      </c>
      <c r="AE316" s="105">
        <f t="shared" si="84"/>
        <v>0</v>
      </c>
      <c r="AF316" s="105">
        <f t="shared" si="85"/>
        <v>0</v>
      </c>
    </row>
    <row r="317" spans="1:32" outlineLevel="2" x14ac:dyDescent="0.25">
      <c r="A317" s="103" t="str">
        <f t="shared" si="82"/>
        <v>BUCKLEYRoll offCPHAUL25</v>
      </c>
      <c r="B317" s="103" t="s">
        <v>672</v>
      </c>
      <c r="C317" s="103" t="s">
        <v>673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29">
        <f t="shared" si="83"/>
        <v>0</v>
      </c>
      <c r="T317" s="105">
        <f t="shared" si="84"/>
        <v>0</v>
      </c>
      <c r="U317" s="105">
        <f t="shared" si="84"/>
        <v>0</v>
      </c>
      <c r="V317" s="105">
        <f t="shared" si="84"/>
        <v>0</v>
      </c>
      <c r="W317" s="105">
        <f t="shared" si="84"/>
        <v>0</v>
      </c>
      <c r="X317" s="105">
        <f t="shared" si="84"/>
        <v>0</v>
      </c>
      <c r="Y317" s="105">
        <f t="shared" si="84"/>
        <v>0</v>
      </c>
      <c r="Z317" s="105">
        <f t="shared" si="84"/>
        <v>0</v>
      </c>
      <c r="AA317" s="105">
        <f t="shared" si="84"/>
        <v>0</v>
      </c>
      <c r="AB317" s="105">
        <f t="shared" si="84"/>
        <v>0</v>
      </c>
      <c r="AC317" s="105">
        <f t="shared" si="84"/>
        <v>0</v>
      </c>
      <c r="AD317" s="105">
        <f t="shared" si="84"/>
        <v>0</v>
      </c>
      <c r="AE317" s="105">
        <f t="shared" si="84"/>
        <v>0</v>
      </c>
      <c r="AF317" s="105">
        <f t="shared" si="85"/>
        <v>0</v>
      </c>
    </row>
    <row r="318" spans="1:32" outlineLevel="2" x14ac:dyDescent="0.25">
      <c r="A318" s="103" t="str">
        <f t="shared" si="82"/>
        <v>BUCKLEYRoll offCPHAUL30</v>
      </c>
      <c r="B318" s="103" t="s">
        <v>674</v>
      </c>
      <c r="C318" s="103" t="s">
        <v>675</v>
      </c>
      <c r="D318" s="127">
        <v>0</v>
      </c>
      <c r="E318" s="127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29">
        <f t="shared" si="83"/>
        <v>0</v>
      </c>
      <c r="T318" s="105">
        <f t="shared" si="84"/>
        <v>0</v>
      </c>
      <c r="U318" s="105">
        <f t="shared" si="84"/>
        <v>0</v>
      </c>
      <c r="V318" s="105">
        <f t="shared" si="84"/>
        <v>0</v>
      </c>
      <c r="W318" s="105">
        <f t="shared" si="84"/>
        <v>0</v>
      </c>
      <c r="X318" s="105">
        <f t="shared" si="84"/>
        <v>0</v>
      </c>
      <c r="Y318" s="105">
        <f t="shared" si="84"/>
        <v>0</v>
      </c>
      <c r="Z318" s="105">
        <f t="shared" si="84"/>
        <v>0</v>
      </c>
      <c r="AA318" s="105">
        <f t="shared" si="84"/>
        <v>0</v>
      </c>
      <c r="AB318" s="105">
        <f t="shared" si="84"/>
        <v>0</v>
      </c>
      <c r="AC318" s="105">
        <f t="shared" si="84"/>
        <v>0</v>
      </c>
      <c r="AD318" s="105">
        <f t="shared" si="84"/>
        <v>0</v>
      </c>
      <c r="AE318" s="105">
        <f t="shared" si="84"/>
        <v>0</v>
      </c>
      <c r="AF318" s="105">
        <f t="shared" si="85"/>
        <v>0</v>
      </c>
    </row>
    <row r="319" spans="1:32" outlineLevel="2" x14ac:dyDescent="0.25">
      <c r="A319" s="103" t="str">
        <f t="shared" si="82"/>
        <v>BUCKLEYRoll offCPHAUL35</v>
      </c>
      <c r="B319" s="103" t="s">
        <v>676</v>
      </c>
      <c r="C319" s="103" t="s">
        <v>677</v>
      </c>
      <c r="D319" s="127">
        <v>0</v>
      </c>
      <c r="E319" s="127">
        <v>0</v>
      </c>
      <c r="F319" s="12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29">
        <f t="shared" si="83"/>
        <v>0</v>
      </c>
      <c r="T319" s="105">
        <f t="shared" si="84"/>
        <v>0</v>
      </c>
      <c r="U319" s="105">
        <f t="shared" si="84"/>
        <v>0</v>
      </c>
      <c r="V319" s="105">
        <f t="shared" si="84"/>
        <v>0</v>
      </c>
      <c r="W319" s="105">
        <f t="shared" si="84"/>
        <v>0</v>
      </c>
      <c r="X319" s="105">
        <f t="shared" si="84"/>
        <v>0</v>
      </c>
      <c r="Y319" s="105">
        <f t="shared" si="84"/>
        <v>0</v>
      </c>
      <c r="Z319" s="105">
        <f t="shared" si="84"/>
        <v>0</v>
      </c>
      <c r="AA319" s="105">
        <f t="shared" si="84"/>
        <v>0</v>
      </c>
      <c r="AB319" s="105">
        <f t="shared" si="84"/>
        <v>0</v>
      </c>
      <c r="AC319" s="105">
        <f t="shared" si="84"/>
        <v>0</v>
      </c>
      <c r="AD319" s="105">
        <f t="shared" si="84"/>
        <v>0</v>
      </c>
      <c r="AE319" s="105">
        <f t="shared" si="84"/>
        <v>0</v>
      </c>
      <c r="AF319" s="105">
        <f t="shared" si="85"/>
        <v>0</v>
      </c>
    </row>
    <row r="320" spans="1:32" outlineLevel="2" x14ac:dyDescent="0.25">
      <c r="A320" s="103" t="str">
        <f t="shared" si="82"/>
        <v>BUCKLEYRoll offCPHAUL40</v>
      </c>
      <c r="B320" s="103" t="s">
        <v>678</v>
      </c>
      <c r="C320" s="103" t="s">
        <v>679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29">
        <f t="shared" si="83"/>
        <v>0</v>
      </c>
      <c r="T320" s="105">
        <f t="shared" si="84"/>
        <v>0</v>
      </c>
      <c r="U320" s="105">
        <f t="shared" si="84"/>
        <v>0</v>
      </c>
      <c r="V320" s="105">
        <f t="shared" si="84"/>
        <v>0</v>
      </c>
      <c r="W320" s="105">
        <f t="shared" si="84"/>
        <v>0</v>
      </c>
      <c r="X320" s="105">
        <f t="shared" si="84"/>
        <v>0</v>
      </c>
      <c r="Y320" s="105">
        <f t="shared" si="84"/>
        <v>0</v>
      </c>
      <c r="Z320" s="105">
        <f t="shared" si="84"/>
        <v>0</v>
      </c>
      <c r="AA320" s="105">
        <f t="shared" si="84"/>
        <v>0</v>
      </c>
      <c r="AB320" s="105">
        <f t="shared" si="84"/>
        <v>0</v>
      </c>
      <c r="AC320" s="105">
        <f t="shared" si="84"/>
        <v>0</v>
      </c>
      <c r="AD320" s="105">
        <f t="shared" si="84"/>
        <v>0</v>
      </c>
      <c r="AE320" s="105">
        <f t="shared" si="84"/>
        <v>0</v>
      </c>
      <c r="AF320" s="105">
        <f t="shared" si="85"/>
        <v>0</v>
      </c>
    </row>
    <row r="321" spans="1:32" outlineLevel="2" x14ac:dyDescent="0.25">
      <c r="A321" s="103" t="str">
        <f t="shared" si="82"/>
        <v>BUCKLEYRoll offRORENT20D</v>
      </c>
      <c r="B321" s="103" t="s">
        <v>680</v>
      </c>
      <c r="C321" s="103" t="s">
        <v>681</v>
      </c>
      <c r="D321" s="127">
        <v>0</v>
      </c>
      <c r="E321" s="127">
        <v>0</v>
      </c>
      <c r="F321" s="129">
        <v>0</v>
      </c>
      <c r="G321" s="129">
        <v>0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  <c r="N321" s="129">
        <v>0</v>
      </c>
      <c r="O321" s="129">
        <v>0</v>
      </c>
      <c r="P321" s="129">
        <v>0</v>
      </c>
      <c r="Q321" s="129">
        <v>0</v>
      </c>
      <c r="R321" s="129">
        <f t="shared" si="83"/>
        <v>0</v>
      </c>
      <c r="T321" s="105">
        <f t="shared" si="84"/>
        <v>0</v>
      </c>
      <c r="U321" s="105">
        <f t="shared" si="84"/>
        <v>0</v>
      </c>
      <c r="V321" s="105">
        <f t="shared" si="84"/>
        <v>0</v>
      </c>
      <c r="W321" s="105">
        <f t="shared" si="84"/>
        <v>0</v>
      </c>
      <c r="X321" s="105">
        <f t="shared" si="84"/>
        <v>0</v>
      </c>
      <c r="Y321" s="105">
        <f t="shared" si="84"/>
        <v>0</v>
      </c>
      <c r="Z321" s="105">
        <f t="shared" si="84"/>
        <v>0</v>
      </c>
      <c r="AA321" s="105">
        <f t="shared" si="84"/>
        <v>0</v>
      </c>
      <c r="AB321" s="105">
        <f t="shared" si="84"/>
        <v>0</v>
      </c>
      <c r="AC321" s="105">
        <f t="shared" si="84"/>
        <v>0</v>
      </c>
      <c r="AD321" s="105">
        <f t="shared" si="84"/>
        <v>0</v>
      </c>
      <c r="AE321" s="105">
        <f t="shared" si="84"/>
        <v>0</v>
      </c>
      <c r="AF321" s="105">
        <f t="shared" si="85"/>
        <v>0</v>
      </c>
    </row>
    <row r="322" spans="1:32" outlineLevel="2" x14ac:dyDescent="0.25">
      <c r="A322" s="103" t="str">
        <f t="shared" si="82"/>
        <v>BUCKLEYRoll offRORENT20P</v>
      </c>
      <c r="B322" s="103" t="s">
        <v>682</v>
      </c>
      <c r="C322" s="103" t="s">
        <v>683</v>
      </c>
      <c r="D322" s="127">
        <v>0</v>
      </c>
      <c r="E322" s="127">
        <v>0</v>
      </c>
      <c r="F322" s="129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29">
        <f t="shared" si="83"/>
        <v>0</v>
      </c>
      <c r="T322" s="105">
        <f t="shared" si="84"/>
        <v>0</v>
      </c>
      <c r="U322" s="105">
        <f t="shared" si="84"/>
        <v>0</v>
      </c>
      <c r="V322" s="105">
        <f t="shared" si="84"/>
        <v>0</v>
      </c>
      <c r="W322" s="105">
        <f t="shared" ref="W322:AE350" si="86">+IFERROR(I322/$E322,0)</f>
        <v>0</v>
      </c>
      <c r="X322" s="105">
        <f t="shared" si="86"/>
        <v>0</v>
      </c>
      <c r="Y322" s="105">
        <f t="shared" si="86"/>
        <v>0</v>
      </c>
      <c r="Z322" s="105">
        <f t="shared" si="86"/>
        <v>0</v>
      </c>
      <c r="AA322" s="105">
        <f t="shared" si="86"/>
        <v>0</v>
      </c>
      <c r="AB322" s="105">
        <f t="shared" si="86"/>
        <v>0</v>
      </c>
      <c r="AC322" s="105">
        <f t="shared" si="86"/>
        <v>0</v>
      </c>
      <c r="AD322" s="105">
        <f t="shared" si="86"/>
        <v>0</v>
      </c>
      <c r="AE322" s="105">
        <f t="shared" si="86"/>
        <v>0</v>
      </c>
      <c r="AF322" s="105">
        <f t="shared" si="85"/>
        <v>0</v>
      </c>
    </row>
    <row r="323" spans="1:32" outlineLevel="2" x14ac:dyDescent="0.25">
      <c r="A323" s="103" t="str">
        <f t="shared" si="82"/>
        <v>BUCKLEYRoll offRORENT20T</v>
      </c>
      <c r="B323" s="103" t="s">
        <v>684</v>
      </c>
      <c r="C323" s="103" t="s">
        <v>685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29">
        <f t="shared" si="83"/>
        <v>0</v>
      </c>
      <c r="T323" s="105">
        <f t="shared" ref="T323:Y376" si="87">+IFERROR(F323/$E323,0)</f>
        <v>0</v>
      </c>
      <c r="U323" s="105">
        <f t="shared" si="87"/>
        <v>0</v>
      </c>
      <c r="V323" s="105">
        <f t="shared" si="87"/>
        <v>0</v>
      </c>
      <c r="W323" s="105">
        <f t="shared" si="86"/>
        <v>0</v>
      </c>
      <c r="X323" s="105">
        <f t="shared" si="86"/>
        <v>0</v>
      </c>
      <c r="Y323" s="105">
        <f t="shared" si="86"/>
        <v>0</v>
      </c>
      <c r="Z323" s="105">
        <f t="shared" si="86"/>
        <v>0</v>
      </c>
      <c r="AA323" s="105">
        <f t="shared" si="86"/>
        <v>0</v>
      </c>
      <c r="AB323" s="105">
        <f t="shared" si="86"/>
        <v>0</v>
      </c>
      <c r="AC323" s="105">
        <f t="shared" si="86"/>
        <v>0</v>
      </c>
      <c r="AD323" s="105">
        <f t="shared" si="86"/>
        <v>0</v>
      </c>
      <c r="AE323" s="105">
        <f t="shared" si="86"/>
        <v>0</v>
      </c>
      <c r="AF323" s="105">
        <f t="shared" si="85"/>
        <v>0</v>
      </c>
    </row>
    <row r="324" spans="1:32" outlineLevel="2" x14ac:dyDescent="0.25">
      <c r="A324" s="103" t="str">
        <f t="shared" si="82"/>
        <v>BUCKLEYRoll offRORENT25D</v>
      </c>
      <c r="B324" s="103" t="s">
        <v>686</v>
      </c>
      <c r="C324" s="103" t="s">
        <v>687</v>
      </c>
      <c r="D324" s="127">
        <v>0</v>
      </c>
      <c r="E324" s="127">
        <v>0</v>
      </c>
      <c r="F324" s="129">
        <v>0</v>
      </c>
      <c r="G324" s="129">
        <v>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29">
        <f t="shared" si="83"/>
        <v>0</v>
      </c>
      <c r="T324" s="105">
        <f t="shared" si="87"/>
        <v>0</v>
      </c>
      <c r="U324" s="105">
        <f t="shared" si="87"/>
        <v>0</v>
      </c>
      <c r="V324" s="105">
        <f t="shared" si="87"/>
        <v>0</v>
      </c>
      <c r="W324" s="105">
        <f t="shared" si="86"/>
        <v>0</v>
      </c>
      <c r="X324" s="105">
        <f t="shared" si="86"/>
        <v>0</v>
      </c>
      <c r="Y324" s="105">
        <f t="shared" si="86"/>
        <v>0</v>
      </c>
      <c r="Z324" s="105">
        <f t="shared" si="86"/>
        <v>0</v>
      </c>
      <c r="AA324" s="105">
        <f t="shared" si="86"/>
        <v>0</v>
      </c>
      <c r="AB324" s="105">
        <f t="shared" si="86"/>
        <v>0</v>
      </c>
      <c r="AC324" s="105">
        <f t="shared" si="86"/>
        <v>0</v>
      </c>
      <c r="AD324" s="105">
        <f t="shared" si="86"/>
        <v>0</v>
      </c>
      <c r="AE324" s="105">
        <f t="shared" si="86"/>
        <v>0</v>
      </c>
      <c r="AF324" s="105">
        <f t="shared" si="85"/>
        <v>0</v>
      </c>
    </row>
    <row r="325" spans="1:32" outlineLevel="2" x14ac:dyDescent="0.25">
      <c r="A325" s="103" t="str">
        <f t="shared" si="82"/>
        <v>BUCKLEYRoll offRORENT25P</v>
      </c>
      <c r="B325" s="103" t="s">
        <v>688</v>
      </c>
      <c r="C325" s="103" t="s">
        <v>689</v>
      </c>
      <c r="D325" s="127">
        <v>0</v>
      </c>
      <c r="E325" s="127">
        <v>0</v>
      </c>
      <c r="F325" s="129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29">
        <f t="shared" si="83"/>
        <v>0</v>
      </c>
      <c r="T325" s="105">
        <f t="shared" si="87"/>
        <v>0</v>
      </c>
      <c r="U325" s="105">
        <f t="shared" si="87"/>
        <v>0</v>
      </c>
      <c r="V325" s="105">
        <f t="shared" si="87"/>
        <v>0</v>
      </c>
      <c r="W325" s="105">
        <f t="shared" si="86"/>
        <v>0</v>
      </c>
      <c r="X325" s="105">
        <f t="shared" si="86"/>
        <v>0</v>
      </c>
      <c r="Y325" s="105">
        <f t="shared" si="86"/>
        <v>0</v>
      </c>
      <c r="Z325" s="105">
        <f t="shared" si="86"/>
        <v>0</v>
      </c>
      <c r="AA325" s="105">
        <f t="shared" si="86"/>
        <v>0</v>
      </c>
      <c r="AB325" s="105">
        <f t="shared" si="86"/>
        <v>0</v>
      </c>
      <c r="AC325" s="105">
        <f t="shared" si="86"/>
        <v>0</v>
      </c>
      <c r="AD325" s="105">
        <f t="shared" si="86"/>
        <v>0</v>
      </c>
      <c r="AE325" s="105">
        <f t="shared" si="86"/>
        <v>0</v>
      </c>
      <c r="AF325" s="105">
        <f t="shared" si="85"/>
        <v>0</v>
      </c>
    </row>
    <row r="326" spans="1:32" outlineLevel="2" x14ac:dyDescent="0.25">
      <c r="A326" s="103" t="str">
        <f t="shared" si="82"/>
        <v>BUCKLEYRoll offRORENT25T</v>
      </c>
      <c r="B326" s="103" t="s">
        <v>690</v>
      </c>
      <c r="C326" s="103" t="s">
        <v>691</v>
      </c>
      <c r="D326" s="127">
        <v>0</v>
      </c>
      <c r="E326" s="127">
        <v>0</v>
      </c>
      <c r="F326" s="129">
        <v>0</v>
      </c>
      <c r="G326" s="129">
        <v>0</v>
      </c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29">
        <f t="shared" si="83"/>
        <v>0</v>
      </c>
      <c r="T326" s="105">
        <f t="shared" si="87"/>
        <v>0</v>
      </c>
      <c r="U326" s="105">
        <f t="shared" si="87"/>
        <v>0</v>
      </c>
      <c r="V326" s="105">
        <f t="shared" si="87"/>
        <v>0</v>
      </c>
      <c r="W326" s="105">
        <f t="shared" si="86"/>
        <v>0</v>
      </c>
      <c r="X326" s="105">
        <f t="shared" si="86"/>
        <v>0</v>
      </c>
      <c r="Y326" s="105">
        <f t="shared" si="86"/>
        <v>0</v>
      </c>
      <c r="Z326" s="105">
        <f t="shared" si="86"/>
        <v>0</v>
      </c>
      <c r="AA326" s="105">
        <f t="shared" si="86"/>
        <v>0</v>
      </c>
      <c r="AB326" s="105">
        <f t="shared" si="86"/>
        <v>0</v>
      </c>
      <c r="AC326" s="105">
        <f t="shared" si="86"/>
        <v>0</v>
      </c>
      <c r="AD326" s="105">
        <f t="shared" si="86"/>
        <v>0</v>
      </c>
      <c r="AE326" s="105">
        <f t="shared" si="86"/>
        <v>0</v>
      </c>
      <c r="AF326" s="105">
        <f t="shared" si="85"/>
        <v>0</v>
      </c>
    </row>
    <row r="327" spans="1:32" outlineLevel="2" x14ac:dyDescent="0.25">
      <c r="A327" s="103" t="str">
        <f t="shared" si="82"/>
        <v>BUCKLEYRoll offRORENT30D</v>
      </c>
      <c r="B327" s="103" t="s">
        <v>692</v>
      </c>
      <c r="C327" s="103" t="s">
        <v>693</v>
      </c>
      <c r="D327" s="127">
        <v>0</v>
      </c>
      <c r="E327" s="127">
        <v>0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29">
        <f t="shared" si="83"/>
        <v>0</v>
      </c>
      <c r="T327" s="105">
        <f t="shared" si="87"/>
        <v>0</v>
      </c>
      <c r="U327" s="105">
        <f t="shared" si="87"/>
        <v>0</v>
      </c>
      <c r="V327" s="105">
        <f t="shared" si="87"/>
        <v>0</v>
      </c>
      <c r="W327" s="105">
        <f t="shared" si="86"/>
        <v>0</v>
      </c>
      <c r="X327" s="105">
        <f t="shared" si="86"/>
        <v>0</v>
      </c>
      <c r="Y327" s="105">
        <f t="shared" si="86"/>
        <v>0</v>
      </c>
      <c r="Z327" s="105">
        <f t="shared" si="86"/>
        <v>0</v>
      </c>
      <c r="AA327" s="105">
        <f t="shared" si="86"/>
        <v>0</v>
      </c>
      <c r="AB327" s="105">
        <f t="shared" si="86"/>
        <v>0</v>
      </c>
      <c r="AC327" s="105">
        <f t="shared" si="86"/>
        <v>0</v>
      </c>
      <c r="AD327" s="105">
        <f t="shared" si="86"/>
        <v>0</v>
      </c>
      <c r="AE327" s="105">
        <f t="shared" si="86"/>
        <v>0</v>
      </c>
      <c r="AF327" s="105">
        <f t="shared" si="85"/>
        <v>0</v>
      </c>
    </row>
    <row r="328" spans="1:32" outlineLevel="2" x14ac:dyDescent="0.25">
      <c r="A328" s="103" t="str">
        <f t="shared" si="82"/>
        <v>BUCKLEYRoll offRORENT30P</v>
      </c>
      <c r="B328" s="103" t="s">
        <v>694</v>
      </c>
      <c r="C328" s="103" t="s">
        <v>695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29">
        <f t="shared" si="83"/>
        <v>0</v>
      </c>
      <c r="T328" s="105">
        <f t="shared" si="87"/>
        <v>0</v>
      </c>
      <c r="U328" s="105">
        <f t="shared" si="87"/>
        <v>0</v>
      </c>
      <c r="V328" s="105">
        <f t="shared" si="87"/>
        <v>0</v>
      </c>
      <c r="W328" s="105">
        <f t="shared" si="86"/>
        <v>0</v>
      </c>
      <c r="X328" s="105">
        <f t="shared" si="86"/>
        <v>0</v>
      </c>
      <c r="Y328" s="105">
        <f t="shared" si="86"/>
        <v>0</v>
      </c>
      <c r="Z328" s="105">
        <f t="shared" si="86"/>
        <v>0</v>
      </c>
      <c r="AA328" s="105">
        <f t="shared" si="86"/>
        <v>0</v>
      </c>
      <c r="AB328" s="105">
        <f t="shared" si="86"/>
        <v>0</v>
      </c>
      <c r="AC328" s="105">
        <f t="shared" si="86"/>
        <v>0</v>
      </c>
      <c r="AD328" s="105">
        <f t="shared" si="86"/>
        <v>0</v>
      </c>
      <c r="AE328" s="105">
        <f t="shared" si="86"/>
        <v>0</v>
      </c>
      <c r="AF328" s="105">
        <f t="shared" si="85"/>
        <v>0</v>
      </c>
    </row>
    <row r="329" spans="1:32" outlineLevel="2" x14ac:dyDescent="0.25">
      <c r="A329" s="103" t="str">
        <f t="shared" si="82"/>
        <v>BUCKLEYRoll offRORENT30T</v>
      </c>
      <c r="B329" s="103" t="s">
        <v>696</v>
      </c>
      <c r="C329" s="103" t="s">
        <v>697</v>
      </c>
      <c r="D329" s="127">
        <v>0</v>
      </c>
      <c r="E329" s="127">
        <v>0</v>
      </c>
      <c r="F329" s="129">
        <v>0</v>
      </c>
      <c r="G329" s="129">
        <v>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29">
        <f t="shared" si="83"/>
        <v>0</v>
      </c>
      <c r="T329" s="105">
        <f t="shared" si="87"/>
        <v>0</v>
      </c>
      <c r="U329" s="105">
        <f t="shared" si="87"/>
        <v>0</v>
      </c>
      <c r="V329" s="105">
        <f t="shared" si="87"/>
        <v>0</v>
      </c>
      <c r="W329" s="105">
        <f t="shared" si="86"/>
        <v>0</v>
      </c>
      <c r="X329" s="105">
        <f t="shared" si="86"/>
        <v>0</v>
      </c>
      <c r="Y329" s="105">
        <f t="shared" si="86"/>
        <v>0</v>
      </c>
      <c r="Z329" s="105">
        <f t="shared" si="86"/>
        <v>0</v>
      </c>
      <c r="AA329" s="105">
        <f t="shared" si="86"/>
        <v>0</v>
      </c>
      <c r="AB329" s="105">
        <f t="shared" si="86"/>
        <v>0</v>
      </c>
      <c r="AC329" s="105">
        <f t="shared" si="86"/>
        <v>0</v>
      </c>
      <c r="AD329" s="105">
        <f t="shared" si="86"/>
        <v>0</v>
      </c>
      <c r="AE329" s="105">
        <f t="shared" si="86"/>
        <v>0</v>
      </c>
      <c r="AF329" s="105">
        <f t="shared" si="85"/>
        <v>0</v>
      </c>
    </row>
    <row r="330" spans="1:32" outlineLevel="2" x14ac:dyDescent="0.25">
      <c r="A330" s="103" t="str">
        <f t="shared" si="82"/>
        <v>BUCKLEYRoll offRORENT40P</v>
      </c>
      <c r="B330" s="103" t="s">
        <v>698</v>
      </c>
      <c r="C330" s="103" t="s">
        <v>699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29">
        <f t="shared" si="83"/>
        <v>0</v>
      </c>
      <c r="T330" s="105">
        <f t="shared" si="87"/>
        <v>0</v>
      </c>
      <c r="U330" s="105">
        <f t="shared" si="87"/>
        <v>0</v>
      </c>
      <c r="V330" s="105">
        <f t="shared" si="87"/>
        <v>0</v>
      </c>
      <c r="W330" s="105">
        <f t="shared" si="86"/>
        <v>0</v>
      </c>
      <c r="X330" s="105">
        <f t="shared" si="86"/>
        <v>0</v>
      </c>
      <c r="Y330" s="105">
        <f t="shared" si="86"/>
        <v>0</v>
      </c>
      <c r="Z330" s="105">
        <f t="shared" si="86"/>
        <v>0</v>
      </c>
      <c r="AA330" s="105">
        <f t="shared" si="86"/>
        <v>0</v>
      </c>
      <c r="AB330" s="105">
        <f t="shared" si="86"/>
        <v>0</v>
      </c>
      <c r="AC330" s="105">
        <f t="shared" si="86"/>
        <v>0</v>
      </c>
      <c r="AD330" s="105">
        <f t="shared" si="86"/>
        <v>0</v>
      </c>
      <c r="AE330" s="105">
        <f t="shared" si="86"/>
        <v>0</v>
      </c>
      <c r="AF330" s="105">
        <f t="shared" si="85"/>
        <v>0</v>
      </c>
    </row>
    <row r="331" spans="1:32" outlineLevel="2" x14ac:dyDescent="0.25">
      <c r="A331" s="103" t="str">
        <f t="shared" si="82"/>
        <v>BUCKLEYRoll offRORENT40T</v>
      </c>
      <c r="B331" s="103" t="s">
        <v>700</v>
      </c>
      <c r="C331" s="103" t="s">
        <v>701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29">
        <f t="shared" si="83"/>
        <v>0</v>
      </c>
      <c r="T331" s="105">
        <f t="shared" si="87"/>
        <v>0</v>
      </c>
      <c r="U331" s="105">
        <f t="shared" si="87"/>
        <v>0</v>
      </c>
      <c r="V331" s="105">
        <f t="shared" si="87"/>
        <v>0</v>
      </c>
      <c r="W331" s="105">
        <f t="shared" si="86"/>
        <v>0</v>
      </c>
      <c r="X331" s="105">
        <f t="shared" si="86"/>
        <v>0</v>
      </c>
      <c r="Y331" s="105">
        <f t="shared" si="86"/>
        <v>0</v>
      </c>
      <c r="Z331" s="105">
        <f t="shared" si="86"/>
        <v>0</v>
      </c>
      <c r="AA331" s="105">
        <f t="shared" si="86"/>
        <v>0</v>
      </c>
      <c r="AB331" s="105">
        <f t="shared" si="86"/>
        <v>0</v>
      </c>
      <c r="AC331" s="105">
        <f t="shared" si="86"/>
        <v>0</v>
      </c>
      <c r="AD331" s="105">
        <f t="shared" si="86"/>
        <v>0</v>
      </c>
      <c r="AE331" s="105">
        <f t="shared" si="86"/>
        <v>0</v>
      </c>
      <c r="AF331" s="105">
        <f t="shared" si="85"/>
        <v>0</v>
      </c>
    </row>
    <row r="332" spans="1:32" outlineLevel="2" x14ac:dyDescent="0.25">
      <c r="A332" s="103" t="str">
        <f t="shared" si="82"/>
        <v>BUCKLEYRoll offRECYHAUL10</v>
      </c>
      <c r="B332" s="103" t="s">
        <v>702</v>
      </c>
      <c r="C332" s="103" t="s">
        <v>703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29">
        <f t="shared" si="83"/>
        <v>0</v>
      </c>
      <c r="T332" s="105">
        <f t="shared" si="87"/>
        <v>0</v>
      </c>
      <c r="U332" s="105">
        <f t="shared" si="87"/>
        <v>0</v>
      </c>
      <c r="V332" s="105">
        <f t="shared" si="87"/>
        <v>0</v>
      </c>
      <c r="W332" s="105">
        <f t="shared" si="86"/>
        <v>0</v>
      </c>
      <c r="X332" s="105">
        <f t="shared" si="86"/>
        <v>0</v>
      </c>
      <c r="Y332" s="105">
        <f t="shared" si="86"/>
        <v>0</v>
      </c>
      <c r="Z332" s="105">
        <f t="shared" si="86"/>
        <v>0</v>
      </c>
      <c r="AA332" s="105">
        <f t="shared" si="86"/>
        <v>0</v>
      </c>
      <c r="AB332" s="105">
        <f t="shared" si="86"/>
        <v>0</v>
      </c>
      <c r="AC332" s="105">
        <f t="shared" si="86"/>
        <v>0</v>
      </c>
      <c r="AD332" s="105">
        <f t="shared" si="86"/>
        <v>0</v>
      </c>
      <c r="AE332" s="105">
        <f t="shared" si="86"/>
        <v>0</v>
      </c>
      <c r="AF332" s="105">
        <f t="shared" si="85"/>
        <v>0</v>
      </c>
    </row>
    <row r="333" spans="1:32" outlineLevel="2" x14ac:dyDescent="0.25">
      <c r="A333" s="103" t="str">
        <f t="shared" si="82"/>
        <v>BUCKLEYRoll offRECYHAUL12</v>
      </c>
      <c r="B333" s="103" t="s">
        <v>704</v>
      </c>
      <c r="C333" s="103" t="s">
        <v>705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29">
        <f t="shared" si="83"/>
        <v>0</v>
      </c>
      <c r="T333" s="105">
        <f t="shared" si="87"/>
        <v>0</v>
      </c>
      <c r="U333" s="105">
        <f t="shared" si="87"/>
        <v>0</v>
      </c>
      <c r="V333" s="105">
        <f t="shared" si="87"/>
        <v>0</v>
      </c>
      <c r="W333" s="105">
        <f t="shared" si="86"/>
        <v>0</v>
      </c>
      <c r="X333" s="105">
        <f t="shared" si="86"/>
        <v>0</v>
      </c>
      <c r="Y333" s="105">
        <f t="shared" si="86"/>
        <v>0</v>
      </c>
      <c r="Z333" s="105">
        <f t="shared" si="86"/>
        <v>0</v>
      </c>
      <c r="AA333" s="105">
        <f t="shared" si="86"/>
        <v>0</v>
      </c>
      <c r="AB333" s="105">
        <f t="shared" si="86"/>
        <v>0</v>
      </c>
      <c r="AC333" s="105">
        <f t="shared" si="86"/>
        <v>0</v>
      </c>
      <c r="AD333" s="105">
        <f t="shared" si="86"/>
        <v>0</v>
      </c>
      <c r="AE333" s="105">
        <f t="shared" si="86"/>
        <v>0</v>
      </c>
      <c r="AF333" s="105">
        <f t="shared" si="85"/>
        <v>0</v>
      </c>
    </row>
    <row r="334" spans="1:32" outlineLevel="2" x14ac:dyDescent="0.25">
      <c r="A334" s="103" t="str">
        <f t="shared" si="82"/>
        <v>BUCKLEYRoll offRECYHAUL15</v>
      </c>
      <c r="B334" s="103" t="s">
        <v>706</v>
      </c>
      <c r="C334" s="103" t="s">
        <v>707</v>
      </c>
      <c r="D334" s="127">
        <v>0</v>
      </c>
      <c r="E334" s="127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29">
        <f t="shared" si="83"/>
        <v>0</v>
      </c>
      <c r="T334" s="105">
        <f t="shared" si="87"/>
        <v>0</v>
      </c>
      <c r="U334" s="105">
        <f t="shared" si="87"/>
        <v>0</v>
      </c>
      <c r="V334" s="105">
        <f t="shared" si="87"/>
        <v>0</v>
      </c>
      <c r="W334" s="105">
        <f t="shared" si="86"/>
        <v>0</v>
      </c>
      <c r="X334" s="105">
        <f t="shared" si="86"/>
        <v>0</v>
      </c>
      <c r="Y334" s="105">
        <f t="shared" si="86"/>
        <v>0</v>
      </c>
      <c r="Z334" s="105">
        <f t="shared" si="86"/>
        <v>0</v>
      </c>
      <c r="AA334" s="105">
        <f t="shared" si="86"/>
        <v>0</v>
      </c>
      <c r="AB334" s="105">
        <f t="shared" si="86"/>
        <v>0</v>
      </c>
      <c r="AC334" s="105">
        <f t="shared" si="86"/>
        <v>0</v>
      </c>
      <c r="AD334" s="105">
        <f t="shared" si="86"/>
        <v>0</v>
      </c>
      <c r="AE334" s="105">
        <f t="shared" si="86"/>
        <v>0</v>
      </c>
      <c r="AF334" s="105">
        <f t="shared" si="85"/>
        <v>0</v>
      </c>
    </row>
    <row r="335" spans="1:32" outlineLevel="2" x14ac:dyDescent="0.25">
      <c r="A335" s="103" t="str">
        <f t="shared" si="82"/>
        <v>BUCKLEYRoll offRECYHAUL20</v>
      </c>
      <c r="B335" s="103" t="s">
        <v>708</v>
      </c>
      <c r="C335" s="103" t="s">
        <v>709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29">
        <f t="shared" si="83"/>
        <v>0</v>
      </c>
      <c r="T335" s="105">
        <f t="shared" si="87"/>
        <v>0</v>
      </c>
      <c r="U335" s="105">
        <f t="shared" si="87"/>
        <v>0</v>
      </c>
      <c r="V335" s="105">
        <f t="shared" si="87"/>
        <v>0</v>
      </c>
      <c r="W335" s="105">
        <f t="shared" si="86"/>
        <v>0</v>
      </c>
      <c r="X335" s="105">
        <f t="shared" si="86"/>
        <v>0</v>
      </c>
      <c r="Y335" s="105">
        <f t="shared" si="86"/>
        <v>0</v>
      </c>
      <c r="Z335" s="105">
        <f t="shared" si="86"/>
        <v>0</v>
      </c>
      <c r="AA335" s="105">
        <f t="shared" si="86"/>
        <v>0</v>
      </c>
      <c r="AB335" s="105">
        <f t="shared" si="86"/>
        <v>0</v>
      </c>
      <c r="AC335" s="105">
        <f t="shared" si="86"/>
        <v>0</v>
      </c>
      <c r="AD335" s="105">
        <f t="shared" si="86"/>
        <v>0</v>
      </c>
      <c r="AE335" s="105">
        <f t="shared" si="86"/>
        <v>0</v>
      </c>
      <c r="AF335" s="105">
        <f t="shared" si="85"/>
        <v>0</v>
      </c>
    </row>
    <row r="336" spans="1:32" outlineLevel="2" x14ac:dyDescent="0.25">
      <c r="A336" s="103" t="str">
        <f t="shared" si="82"/>
        <v>BUCKLEYRoll offRECYHAUL25</v>
      </c>
      <c r="B336" s="103" t="s">
        <v>710</v>
      </c>
      <c r="C336" s="103" t="s">
        <v>711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29">
        <f t="shared" si="83"/>
        <v>0</v>
      </c>
      <c r="T336" s="105">
        <f t="shared" si="87"/>
        <v>0</v>
      </c>
      <c r="U336" s="105">
        <f t="shared" si="87"/>
        <v>0</v>
      </c>
      <c r="V336" s="105">
        <f t="shared" si="87"/>
        <v>0</v>
      </c>
      <c r="W336" s="105">
        <f t="shared" si="86"/>
        <v>0</v>
      </c>
      <c r="X336" s="105">
        <f t="shared" si="86"/>
        <v>0</v>
      </c>
      <c r="Y336" s="105">
        <f t="shared" si="86"/>
        <v>0</v>
      </c>
      <c r="Z336" s="105">
        <f t="shared" si="86"/>
        <v>0</v>
      </c>
      <c r="AA336" s="105">
        <f t="shared" si="86"/>
        <v>0</v>
      </c>
      <c r="AB336" s="105">
        <f t="shared" si="86"/>
        <v>0</v>
      </c>
      <c r="AC336" s="105">
        <f t="shared" si="86"/>
        <v>0</v>
      </c>
      <c r="AD336" s="105">
        <f t="shared" si="86"/>
        <v>0</v>
      </c>
      <c r="AE336" s="105">
        <f t="shared" si="86"/>
        <v>0</v>
      </c>
      <c r="AF336" s="105">
        <f t="shared" si="85"/>
        <v>0</v>
      </c>
    </row>
    <row r="337" spans="1:32" outlineLevel="2" x14ac:dyDescent="0.25">
      <c r="A337" s="103" t="str">
        <f t="shared" si="82"/>
        <v>BUCKLEYRoll offRECYHAUL30</v>
      </c>
      <c r="B337" s="103" t="s">
        <v>712</v>
      </c>
      <c r="C337" s="103" t="s">
        <v>713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29">
        <f t="shared" si="83"/>
        <v>0</v>
      </c>
      <c r="T337" s="105">
        <f t="shared" si="87"/>
        <v>0</v>
      </c>
      <c r="U337" s="105">
        <f t="shared" si="87"/>
        <v>0</v>
      </c>
      <c r="V337" s="105">
        <f t="shared" si="87"/>
        <v>0</v>
      </c>
      <c r="W337" s="105">
        <f t="shared" si="86"/>
        <v>0</v>
      </c>
      <c r="X337" s="105">
        <f t="shared" si="86"/>
        <v>0</v>
      </c>
      <c r="Y337" s="105">
        <f t="shared" si="86"/>
        <v>0</v>
      </c>
      <c r="Z337" s="105">
        <f t="shared" si="86"/>
        <v>0</v>
      </c>
      <c r="AA337" s="105">
        <f t="shared" si="86"/>
        <v>0</v>
      </c>
      <c r="AB337" s="105">
        <f t="shared" si="86"/>
        <v>0</v>
      </c>
      <c r="AC337" s="105">
        <f t="shared" si="86"/>
        <v>0</v>
      </c>
      <c r="AD337" s="105">
        <f t="shared" si="86"/>
        <v>0</v>
      </c>
      <c r="AE337" s="105">
        <f t="shared" si="86"/>
        <v>0</v>
      </c>
      <c r="AF337" s="105">
        <f t="shared" si="85"/>
        <v>0</v>
      </c>
    </row>
    <row r="338" spans="1:32" outlineLevel="2" x14ac:dyDescent="0.25">
      <c r="A338" s="103" t="str">
        <f t="shared" si="82"/>
        <v>BUCKLEYRoll offRECYHAUL40</v>
      </c>
      <c r="B338" s="103" t="s">
        <v>714</v>
      </c>
      <c r="C338" s="103" t="s">
        <v>715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29">
        <f t="shared" si="83"/>
        <v>0</v>
      </c>
      <c r="T338" s="105">
        <f t="shared" si="87"/>
        <v>0</v>
      </c>
      <c r="U338" s="105">
        <f t="shared" si="87"/>
        <v>0</v>
      </c>
      <c r="V338" s="105">
        <f t="shared" si="87"/>
        <v>0</v>
      </c>
      <c r="W338" s="105">
        <f t="shared" si="86"/>
        <v>0</v>
      </c>
      <c r="X338" s="105">
        <f t="shared" si="86"/>
        <v>0</v>
      </c>
      <c r="Y338" s="105">
        <f t="shared" si="86"/>
        <v>0</v>
      </c>
      <c r="Z338" s="105">
        <f t="shared" si="86"/>
        <v>0</v>
      </c>
      <c r="AA338" s="105">
        <f t="shared" si="86"/>
        <v>0</v>
      </c>
      <c r="AB338" s="105">
        <f t="shared" si="86"/>
        <v>0</v>
      </c>
      <c r="AC338" s="105">
        <f t="shared" si="86"/>
        <v>0</v>
      </c>
      <c r="AD338" s="105">
        <f t="shared" si="86"/>
        <v>0</v>
      </c>
      <c r="AE338" s="105">
        <f t="shared" si="86"/>
        <v>0</v>
      </c>
      <c r="AF338" s="105">
        <f t="shared" si="85"/>
        <v>0</v>
      </c>
    </row>
    <row r="339" spans="1:32" outlineLevel="2" x14ac:dyDescent="0.25">
      <c r="A339" s="103" t="str">
        <f t="shared" si="82"/>
        <v>BUCKLEYRoll offRECYHAUL50</v>
      </c>
      <c r="B339" s="103" t="s">
        <v>716</v>
      </c>
      <c r="C339" s="103" t="s">
        <v>717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29">
        <f t="shared" si="83"/>
        <v>0</v>
      </c>
      <c r="T339" s="105">
        <f t="shared" si="87"/>
        <v>0</v>
      </c>
      <c r="U339" s="105">
        <f t="shared" si="87"/>
        <v>0</v>
      </c>
      <c r="V339" s="105">
        <f t="shared" si="87"/>
        <v>0</v>
      </c>
      <c r="W339" s="105">
        <f t="shared" si="86"/>
        <v>0</v>
      </c>
      <c r="X339" s="105">
        <f t="shared" si="86"/>
        <v>0</v>
      </c>
      <c r="Y339" s="105">
        <f t="shared" si="86"/>
        <v>0</v>
      </c>
      <c r="Z339" s="105">
        <f t="shared" si="86"/>
        <v>0</v>
      </c>
      <c r="AA339" s="105">
        <f t="shared" si="86"/>
        <v>0</v>
      </c>
      <c r="AB339" s="105">
        <f t="shared" si="86"/>
        <v>0</v>
      </c>
      <c r="AC339" s="105">
        <f t="shared" si="86"/>
        <v>0</v>
      </c>
      <c r="AD339" s="105">
        <f t="shared" si="86"/>
        <v>0</v>
      </c>
      <c r="AE339" s="105">
        <f t="shared" si="86"/>
        <v>0</v>
      </c>
      <c r="AF339" s="105">
        <f t="shared" si="85"/>
        <v>0</v>
      </c>
    </row>
    <row r="340" spans="1:32" outlineLevel="2" x14ac:dyDescent="0.25">
      <c r="A340" s="103" t="str">
        <f t="shared" si="82"/>
        <v>BUCKLEYRoll offRECYHAULCOMP</v>
      </c>
      <c r="B340" s="103" t="s">
        <v>718</v>
      </c>
      <c r="C340" s="103" t="s">
        <v>719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29">
        <f t="shared" si="83"/>
        <v>0</v>
      </c>
      <c r="T340" s="105">
        <f t="shared" si="87"/>
        <v>0</v>
      </c>
      <c r="U340" s="105">
        <f t="shared" si="87"/>
        <v>0</v>
      </c>
      <c r="V340" s="105">
        <f t="shared" si="87"/>
        <v>0</v>
      </c>
      <c r="W340" s="105">
        <f t="shared" si="86"/>
        <v>0</v>
      </c>
      <c r="X340" s="105">
        <f t="shared" si="86"/>
        <v>0</v>
      </c>
      <c r="Y340" s="105">
        <f t="shared" si="86"/>
        <v>0</v>
      </c>
      <c r="Z340" s="105">
        <f t="shared" si="86"/>
        <v>0</v>
      </c>
      <c r="AA340" s="105">
        <f t="shared" si="86"/>
        <v>0</v>
      </c>
      <c r="AB340" s="105">
        <f t="shared" si="86"/>
        <v>0</v>
      </c>
      <c r="AC340" s="105">
        <f t="shared" si="86"/>
        <v>0</v>
      </c>
      <c r="AD340" s="105">
        <f t="shared" si="86"/>
        <v>0</v>
      </c>
      <c r="AE340" s="105">
        <f t="shared" si="86"/>
        <v>0</v>
      </c>
      <c r="AF340" s="105">
        <f t="shared" si="85"/>
        <v>0</v>
      </c>
    </row>
    <row r="341" spans="1:32" outlineLevel="2" x14ac:dyDescent="0.25">
      <c r="A341" s="103" t="str">
        <f t="shared" si="82"/>
        <v>BUCKLEYRoll offRECYRENT12</v>
      </c>
      <c r="B341" s="103" t="s">
        <v>720</v>
      </c>
      <c r="C341" s="103" t="s">
        <v>721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29">
        <f t="shared" si="83"/>
        <v>0</v>
      </c>
      <c r="T341" s="105">
        <f t="shared" si="87"/>
        <v>0</v>
      </c>
      <c r="U341" s="105">
        <f t="shared" si="87"/>
        <v>0</v>
      </c>
      <c r="V341" s="105">
        <f t="shared" si="87"/>
        <v>0</v>
      </c>
      <c r="W341" s="105">
        <f t="shared" si="86"/>
        <v>0</v>
      </c>
      <c r="X341" s="105">
        <f t="shared" si="86"/>
        <v>0</v>
      </c>
      <c r="Y341" s="105">
        <f t="shared" si="86"/>
        <v>0</v>
      </c>
      <c r="Z341" s="105">
        <f t="shared" si="86"/>
        <v>0</v>
      </c>
      <c r="AA341" s="105">
        <f t="shared" si="86"/>
        <v>0</v>
      </c>
      <c r="AB341" s="105">
        <f t="shared" si="86"/>
        <v>0</v>
      </c>
      <c r="AC341" s="105">
        <f t="shared" si="86"/>
        <v>0</v>
      </c>
      <c r="AD341" s="105">
        <f t="shared" si="86"/>
        <v>0</v>
      </c>
      <c r="AE341" s="105">
        <f t="shared" si="86"/>
        <v>0</v>
      </c>
      <c r="AF341" s="105">
        <f t="shared" si="85"/>
        <v>0</v>
      </c>
    </row>
    <row r="342" spans="1:32" outlineLevel="2" x14ac:dyDescent="0.25">
      <c r="A342" s="103" t="str">
        <f t="shared" si="82"/>
        <v>BUCKLEYRoll offRECYRENT15</v>
      </c>
      <c r="B342" s="103" t="s">
        <v>722</v>
      </c>
      <c r="C342" s="103" t="s">
        <v>723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29">
        <f t="shared" si="83"/>
        <v>0</v>
      </c>
      <c r="T342" s="105">
        <f t="shared" si="87"/>
        <v>0</v>
      </c>
      <c r="U342" s="105">
        <f t="shared" si="87"/>
        <v>0</v>
      </c>
      <c r="V342" s="105">
        <f t="shared" si="87"/>
        <v>0</v>
      </c>
      <c r="W342" s="105">
        <f t="shared" si="86"/>
        <v>0</v>
      </c>
      <c r="X342" s="105">
        <f t="shared" si="86"/>
        <v>0</v>
      </c>
      <c r="Y342" s="105">
        <f t="shared" si="86"/>
        <v>0</v>
      </c>
      <c r="Z342" s="105">
        <f t="shared" si="86"/>
        <v>0</v>
      </c>
      <c r="AA342" s="105">
        <f t="shared" si="86"/>
        <v>0</v>
      </c>
      <c r="AB342" s="105">
        <f t="shared" si="86"/>
        <v>0</v>
      </c>
      <c r="AC342" s="105">
        <f t="shared" si="86"/>
        <v>0</v>
      </c>
      <c r="AD342" s="105">
        <f t="shared" si="86"/>
        <v>0</v>
      </c>
      <c r="AE342" s="105">
        <f t="shared" si="86"/>
        <v>0</v>
      </c>
      <c r="AF342" s="105">
        <f t="shared" si="85"/>
        <v>0</v>
      </c>
    </row>
    <row r="343" spans="1:32" outlineLevel="2" x14ac:dyDescent="0.25">
      <c r="A343" s="103" t="str">
        <f t="shared" si="82"/>
        <v>BUCKLEYRoll offRECYRENT20</v>
      </c>
      <c r="B343" s="103" t="s">
        <v>724</v>
      </c>
      <c r="C343" s="103" t="s">
        <v>725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29">
        <f t="shared" si="83"/>
        <v>0</v>
      </c>
      <c r="T343" s="105">
        <f t="shared" si="87"/>
        <v>0</v>
      </c>
      <c r="U343" s="105">
        <f t="shared" si="87"/>
        <v>0</v>
      </c>
      <c r="V343" s="105">
        <f t="shared" si="87"/>
        <v>0</v>
      </c>
      <c r="W343" s="105">
        <f t="shared" si="86"/>
        <v>0</v>
      </c>
      <c r="X343" s="105">
        <f t="shared" si="86"/>
        <v>0</v>
      </c>
      <c r="Y343" s="105">
        <f t="shared" si="86"/>
        <v>0</v>
      </c>
      <c r="Z343" s="105">
        <f t="shared" si="86"/>
        <v>0</v>
      </c>
      <c r="AA343" s="105">
        <f t="shared" si="86"/>
        <v>0</v>
      </c>
      <c r="AB343" s="105">
        <f t="shared" si="86"/>
        <v>0</v>
      </c>
      <c r="AC343" s="105">
        <f t="shared" si="86"/>
        <v>0</v>
      </c>
      <c r="AD343" s="105">
        <f t="shared" si="86"/>
        <v>0</v>
      </c>
      <c r="AE343" s="105">
        <f t="shared" si="86"/>
        <v>0</v>
      </c>
      <c r="AF343" s="105">
        <f t="shared" si="85"/>
        <v>0</v>
      </c>
    </row>
    <row r="344" spans="1:32" outlineLevel="2" x14ac:dyDescent="0.25">
      <c r="A344" s="103" t="str">
        <f t="shared" si="82"/>
        <v>BUCKLEYRoll offRECYRENT25</v>
      </c>
      <c r="B344" s="103" t="s">
        <v>726</v>
      </c>
      <c r="C344" s="103" t="s">
        <v>727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29">
        <f t="shared" si="83"/>
        <v>0</v>
      </c>
      <c r="T344" s="105">
        <f t="shared" si="87"/>
        <v>0</v>
      </c>
      <c r="U344" s="105">
        <f t="shared" si="87"/>
        <v>0</v>
      </c>
      <c r="V344" s="105">
        <f t="shared" si="87"/>
        <v>0</v>
      </c>
      <c r="W344" s="105">
        <f t="shared" si="86"/>
        <v>0</v>
      </c>
      <c r="X344" s="105">
        <f t="shared" si="86"/>
        <v>0</v>
      </c>
      <c r="Y344" s="105">
        <f t="shared" si="86"/>
        <v>0</v>
      </c>
      <c r="Z344" s="105">
        <f t="shared" si="86"/>
        <v>0</v>
      </c>
      <c r="AA344" s="105">
        <f t="shared" si="86"/>
        <v>0</v>
      </c>
      <c r="AB344" s="105">
        <f t="shared" si="86"/>
        <v>0</v>
      </c>
      <c r="AC344" s="105">
        <f t="shared" si="86"/>
        <v>0</v>
      </c>
      <c r="AD344" s="105">
        <f t="shared" si="86"/>
        <v>0</v>
      </c>
      <c r="AE344" s="105">
        <f t="shared" si="86"/>
        <v>0</v>
      </c>
      <c r="AF344" s="105">
        <f t="shared" si="85"/>
        <v>0</v>
      </c>
    </row>
    <row r="345" spans="1:32" outlineLevel="2" x14ac:dyDescent="0.25">
      <c r="A345" s="103" t="str">
        <f t="shared" si="82"/>
        <v>BUCKLEYRoll offRECYRENT30</v>
      </c>
      <c r="B345" s="103" t="s">
        <v>728</v>
      </c>
      <c r="C345" s="103" t="s">
        <v>729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29">
        <f t="shared" si="83"/>
        <v>0</v>
      </c>
      <c r="T345" s="105">
        <f t="shared" si="87"/>
        <v>0</v>
      </c>
      <c r="U345" s="105">
        <f t="shared" si="87"/>
        <v>0</v>
      </c>
      <c r="V345" s="105">
        <f t="shared" si="87"/>
        <v>0</v>
      </c>
      <c r="W345" s="105">
        <f t="shared" si="86"/>
        <v>0</v>
      </c>
      <c r="X345" s="105">
        <f t="shared" si="86"/>
        <v>0</v>
      </c>
      <c r="Y345" s="105">
        <f t="shared" si="86"/>
        <v>0</v>
      </c>
      <c r="Z345" s="105">
        <f t="shared" si="86"/>
        <v>0</v>
      </c>
      <c r="AA345" s="105">
        <f t="shared" si="86"/>
        <v>0</v>
      </c>
      <c r="AB345" s="105">
        <f t="shared" si="86"/>
        <v>0</v>
      </c>
      <c r="AC345" s="105">
        <f t="shared" si="86"/>
        <v>0</v>
      </c>
      <c r="AD345" s="105">
        <f t="shared" si="86"/>
        <v>0</v>
      </c>
      <c r="AE345" s="105">
        <f t="shared" si="86"/>
        <v>0</v>
      </c>
      <c r="AF345" s="105">
        <f t="shared" si="85"/>
        <v>0</v>
      </c>
    </row>
    <row r="346" spans="1:32" outlineLevel="2" x14ac:dyDescent="0.25">
      <c r="A346" s="103" t="str">
        <f t="shared" si="82"/>
        <v>BUCKLEYRoll offRECYRENT40</v>
      </c>
      <c r="B346" s="103" t="s">
        <v>730</v>
      </c>
      <c r="C346" s="103" t="s">
        <v>731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29">
        <f t="shared" si="83"/>
        <v>0</v>
      </c>
      <c r="T346" s="105">
        <f t="shared" si="87"/>
        <v>0</v>
      </c>
      <c r="U346" s="105">
        <f t="shared" si="87"/>
        <v>0</v>
      </c>
      <c r="V346" s="105">
        <f t="shared" si="87"/>
        <v>0</v>
      </c>
      <c r="W346" s="105">
        <f t="shared" si="86"/>
        <v>0</v>
      </c>
      <c r="X346" s="105">
        <f t="shared" si="86"/>
        <v>0</v>
      </c>
      <c r="Y346" s="105">
        <f t="shared" si="86"/>
        <v>0</v>
      </c>
      <c r="Z346" s="105">
        <f t="shared" si="86"/>
        <v>0</v>
      </c>
      <c r="AA346" s="105">
        <f t="shared" si="86"/>
        <v>0</v>
      </c>
      <c r="AB346" s="105">
        <f t="shared" si="86"/>
        <v>0</v>
      </c>
      <c r="AC346" s="105">
        <f t="shared" si="86"/>
        <v>0</v>
      </c>
      <c r="AD346" s="105">
        <f t="shared" si="86"/>
        <v>0</v>
      </c>
      <c r="AE346" s="105">
        <f t="shared" si="86"/>
        <v>0</v>
      </c>
      <c r="AF346" s="105">
        <f t="shared" si="85"/>
        <v>0</v>
      </c>
    </row>
    <row r="347" spans="1:32" outlineLevel="2" x14ac:dyDescent="0.25">
      <c r="A347" s="103" t="str">
        <f t="shared" si="82"/>
        <v>BUCKLEYRoll offRECYRENT50</v>
      </c>
      <c r="B347" s="103" t="s">
        <v>732</v>
      </c>
      <c r="C347" s="103" t="s">
        <v>733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29">
        <f t="shared" si="83"/>
        <v>0</v>
      </c>
      <c r="T347" s="105">
        <f t="shared" si="87"/>
        <v>0</v>
      </c>
      <c r="U347" s="105">
        <f t="shared" si="87"/>
        <v>0</v>
      </c>
      <c r="V347" s="105">
        <f t="shared" si="87"/>
        <v>0</v>
      </c>
      <c r="W347" s="105">
        <f t="shared" si="86"/>
        <v>0</v>
      </c>
      <c r="X347" s="105">
        <f t="shared" si="86"/>
        <v>0</v>
      </c>
      <c r="Y347" s="105">
        <f t="shared" si="86"/>
        <v>0</v>
      </c>
      <c r="Z347" s="105">
        <f t="shared" si="86"/>
        <v>0</v>
      </c>
      <c r="AA347" s="105">
        <f t="shared" si="86"/>
        <v>0</v>
      </c>
      <c r="AB347" s="105">
        <f t="shared" si="86"/>
        <v>0</v>
      </c>
      <c r="AC347" s="105">
        <f t="shared" si="86"/>
        <v>0</v>
      </c>
      <c r="AD347" s="105">
        <f t="shared" si="86"/>
        <v>0</v>
      </c>
      <c r="AE347" s="105">
        <f t="shared" si="86"/>
        <v>0</v>
      </c>
      <c r="AF347" s="105">
        <f t="shared" si="85"/>
        <v>0</v>
      </c>
    </row>
    <row r="348" spans="1:32" outlineLevel="2" x14ac:dyDescent="0.25">
      <c r="A348" s="103" t="str">
        <f t="shared" si="82"/>
        <v>BUCKLEYRoll offRECYWPROC100</v>
      </c>
      <c r="B348" s="103" t="s">
        <v>734</v>
      </c>
      <c r="C348" s="103" t="s">
        <v>735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29">
        <f t="shared" si="83"/>
        <v>0</v>
      </c>
      <c r="T348" s="105">
        <f t="shared" si="87"/>
        <v>0</v>
      </c>
      <c r="U348" s="105">
        <f t="shared" si="87"/>
        <v>0</v>
      </c>
      <c r="V348" s="105">
        <f t="shared" si="87"/>
        <v>0</v>
      </c>
      <c r="W348" s="105">
        <f t="shared" si="86"/>
        <v>0</v>
      </c>
      <c r="X348" s="105">
        <f t="shared" si="86"/>
        <v>0</v>
      </c>
      <c r="Y348" s="105">
        <f t="shared" si="86"/>
        <v>0</v>
      </c>
      <c r="Z348" s="105">
        <f t="shared" si="86"/>
        <v>0</v>
      </c>
      <c r="AA348" s="105">
        <f t="shared" si="86"/>
        <v>0</v>
      </c>
      <c r="AB348" s="105">
        <f t="shared" si="86"/>
        <v>0</v>
      </c>
      <c r="AC348" s="105">
        <f t="shared" si="86"/>
        <v>0</v>
      </c>
      <c r="AD348" s="105">
        <f t="shared" si="86"/>
        <v>0</v>
      </c>
      <c r="AE348" s="105">
        <f t="shared" si="86"/>
        <v>0</v>
      </c>
      <c r="AF348" s="105">
        <f t="shared" si="85"/>
        <v>0</v>
      </c>
    </row>
    <row r="349" spans="1:32" outlineLevel="2" x14ac:dyDescent="0.25">
      <c r="A349" s="103" t="str">
        <f t="shared" si="82"/>
        <v>BUCKLEYRoll offRECYWPROC20</v>
      </c>
      <c r="B349" s="103" t="s">
        <v>736</v>
      </c>
      <c r="C349" s="103" t="s">
        <v>737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29">
        <f t="shared" si="83"/>
        <v>0</v>
      </c>
      <c r="T349" s="105">
        <f t="shared" si="87"/>
        <v>0</v>
      </c>
      <c r="U349" s="105">
        <f t="shared" si="87"/>
        <v>0</v>
      </c>
      <c r="V349" s="105">
        <f t="shared" si="87"/>
        <v>0</v>
      </c>
      <c r="W349" s="105">
        <f t="shared" si="86"/>
        <v>0</v>
      </c>
      <c r="X349" s="105">
        <f t="shared" si="86"/>
        <v>0</v>
      </c>
      <c r="Y349" s="105">
        <f t="shared" si="86"/>
        <v>0</v>
      </c>
      <c r="Z349" s="105">
        <f t="shared" si="86"/>
        <v>0</v>
      </c>
      <c r="AA349" s="105">
        <f t="shared" si="86"/>
        <v>0</v>
      </c>
      <c r="AB349" s="105">
        <f t="shared" si="86"/>
        <v>0</v>
      </c>
      <c r="AC349" s="105">
        <f t="shared" si="86"/>
        <v>0</v>
      </c>
      <c r="AD349" s="105">
        <f t="shared" si="86"/>
        <v>0</v>
      </c>
      <c r="AE349" s="105">
        <f t="shared" si="86"/>
        <v>0</v>
      </c>
      <c r="AF349" s="105">
        <f t="shared" si="85"/>
        <v>0</v>
      </c>
    </row>
    <row r="350" spans="1:32" outlineLevel="2" x14ac:dyDescent="0.25">
      <c r="A350" s="103" t="str">
        <f t="shared" si="82"/>
        <v>BUCKLEYRoll offRECYWPROC25</v>
      </c>
      <c r="B350" s="103" t="s">
        <v>738</v>
      </c>
      <c r="C350" s="103" t="s">
        <v>739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29">
        <f t="shared" si="83"/>
        <v>0</v>
      </c>
      <c r="T350" s="105">
        <f t="shared" si="87"/>
        <v>0</v>
      </c>
      <c r="U350" s="105">
        <f t="shared" si="87"/>
        <v>0</v>
      </c>
      <c r="V350" s="105">
        <f t="shared" si="87"/>
        <v>0</v>
      </c>
      <c r="W350" s="105">
        <f t="shared" si="86"/>
        <v>0</v>
      </c>
      <c r="X350" s="105">
        <f t="shared" si="86"/>
        <v>0</v>
      </c>
      <c r="Y350" s="105">
        <f t="shared" si="86"/>
        <v>0</v>
      </c>
      <c r="Z350" s="105">
        <f t="shared" ref="Z350:AE376" si="88">+IFERROR(L350/$E350,0)</f>
        <v>0</v>
      </c>
      <c r="AA350" s="105">
        <f t="shared" si="88"/>
        <v>0</v>
      </c>
      <c r="AB350" s="105">
        <f t="shared" si="88"/>
        <v>0</v>
      </c>
      <c r="AC350" s="105">
        <f t="shared" si="88"/>
        <v>0</v>
      </c>
      <c r="AD350" s="105">
        <f t="shared" si="88"/>
        <v>0</v>
      </c>
      <c r="AE350" s="105">
        <f t="shared" si="88"/>
        <v>0</v>
      </c>
      <c r="AF350" s="105">
        <f t="shared" si="85"/>
        <v>0</v>
      </c>
    </row>
    <row r="351" spans="1:32" outlineLevel="2" x14ac:dyDescent="0.25">
      <c r="A351" s="103" t="str">
        <f t="shared" si="82"/>
        <v>BUCKLEYRoll offRECYWPROC30</v>
      </c>
      <c r="B351" s="103" t="s">
        <v>740</v>
      </c>
      <c r="C351" s="103" t="s">
        <v>741</v>
      </c>
      <c r="D351" s="127">
        <v>0</v>
      </c>
      <c r="E351" s="127">
        <v>0</v>
      </c>
      <c r="F351" s="129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29">
        <f t="shared" si="83"/>
        <v>0</v>
      </c>
      <c r="T351" s="105">
        <f t="shared" si="87"/>
        <v>0</v>
      </c>
      <c r="U351" s="105">
        <f t="shared" si="87"/>
        <v>0</v>
      </c>
      <c r="V351" s="105">
        <f t="shared" si="87"/>
        <v>0</v>
      </c>
      <c r="W351" s="105">
        <f t="shared" si="87"/>
        <v>0</v>
      </c>
      <c r="X351" s="105">
        <f t="shared" si="87"/>
        <v>0</v>
      </c>
      <c r="Y351" s="105">
        <f t="shared" si="87"/>
        <v>0</v>
      </c>
      <c r="Z351" s="105">
        <f t="shared" si="88"/>
        <v>0</v>
      </c>
      <c r="AA351" s="105">
        <f t="shared" si="88"/>
        <v>0</v>
      </c>
      <c r="AB351" s="105">
        <f t="shared" si="88"/>
        <v>0</v>
      </c>
      <c r="AC351" s="105">
        <f t="shared" si="88"/>
        <v>0</v>
      </c>
      <c r="AD351" s="105">
        <f t="shared" si="88"/>
        <v>0</v>
      </c>
      <c r="AE351" s="105">
        <f t="shared" si="88"/>
        <v>0</v>
      </c>
      <c r="AF351" s="105">
        <f t="shared" si="85"/>
        <v>0</v>
      </c>
    </row>
    <row r="352" spans="1:32" outlineLevel="2" x14ac:dyDescent="0.25">
      <c r="A352" s="103" t="str">
        <f t="shared" si="82"/>
        <v>BUCKLEYRoll offRECYWPROC40</v>
      </c>
      <c r="B352" s="103" t="s">
        <v>742</v>
      </c>
      <c r="C352" s="103" t="s">
        <v>743</v>
      </c>
      <c r="D352" s="127">
        <v>0</v>
      </c>
      <c r="E352" s="127">
        <v>0</v>
      </c>
      <c r="F352" s="129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29">
        <f t="shared" si="83"/>
        <v>0</v>
      </c>
      <c r="T352" s="105">
        <f t="shared" si="87"/>
        <v>0</v>
      </c>
      <c r="U352" s="105">
        <f t="shared" si="87"/>
        <v>0</v>
      </c>
      <c r="V352" s="105">
        <f t="shared" si="87"/>
        <v>0</v>
      </c>
      <c r="W352" s="105">
        <f t="shared" si="87"/>
        <v>0</v>
      </c>
      <c r="X352" s="105">
        <f t="shared" si="87"/>
        <v>0</v>
      </c>
      <c r="Y352" s="105">
        <f t="shared" si="87"/>
        <v>0</v>
      </c>
      <c r="Z352" s="105">
        <f t="shared" si="88"/>
        <v>0</v>
      </c>
      <c r="AA352" s="105">
        <f t="shared" si="88"/>
        <v>0</v>
      </c>
      <c r="AB352" s="105">
        <f t="shared" si="88"/>
        <v>0</v>
      </c>
      <c r="AC352" s="105">
        <f t="shared" si="88"/>
        <v>0</v>
      </c>
      <c r="AD352" s="105">
        <f t="shared" si="88"/>
        <v>0</v>
      </c>
      <c r="AE352" s="105">
        <f t="shared" si="88"/>
        <v>0</v>
      </c>
      <c r="AF352" s="105">
        <f t="shared" si="85"/>
        <v>0</v>
      </c>
    </row>
    <row r="353" spans="1:32" outlineLevel="2" x14ac:dyDescent="0.25">
      <c r="A353" s="103" t="str">
        <f t="shared" si="82"/>
        <v>BUCKLEYRoll offRECYWPROC50</v>
      </c>
      <c r="B353" s="103" t="s">
        <v>744</v>
      </c>
      <c r="C353" s="103" t="s">
        <v>745</v>
      </c>
      <c r="D353" s="127">
        <v>0</v>
      </c>
      <c r="E353" s="127">
        <v>0</v>
      </c>
      <c r="F353" s="129">
        <v>0</v>
      </c>
      <c r="G353" s="129">
        <v>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29">
        <f t="shared" si="83"/>
        <v>0</v>
      </c>
      <c r="T353" s="105">
        <f t="shared" si="87"/>
        <v>0</v>
      </c>
      <c r="U353" s="105">
        <f t="shared" si="87"/>
        <v>0</v>
      </c>
      <c r="V353" s="105">
        <f t="shared" si="87"/>
        <v>0</v>
      </c>
      <c r="W353" s="105">
        <f t="shared" si="87"/>
        <v>0</v>
      </c>
      <c r="X353" s="105">
        <f t="shared" si="87"/>
        <v>0</v>
      </c>
      <c r="Y353" s="105">
        <f t="shared" si="87"/>
        <v>0</v>
      </c>
      <c r="Z353" s="105">
        <f t="shared" si="88"/>
        <v>0</v>
      </c>
      <c r="AA353" s="105">
        <f t="shared" si="88"/>
        <v>0</v>
      </c>
      <c r="AB353" s="105">
        <f t="shared" si="88"/>
        <v>0</v>
      </c>
      <c r="AC353" s="105">
        <f t="shared" si="88"/>
        <v>0</v>
      </c>
      <c r="AD353" s="105">
        <f t="shared" si="88"/>
        <v>0</v>
      </c>
      <c r="AE353" s="105">
        <f t="shared" si="88"/>
        <v>0</v>
      </c>
      <c r="AF353" s="105">
        <f t="shared" si="85"/>
        <v>0</v>
      </c>
    </row>
    <row r="354" spans="1:32" outlineLevel="2" x14ac:dyDescent="0.25">
      <c r="A354" s="103" t="str">
        <f t="shared" si="82"/>
        <v>BUCKLEYRoll offRECYWPROCSD</v>
      </c>
      <c r="B354" s="103" t="s">
        <v>746</v>
      </c>
      <c r="C354" s="103" t="s">
        <v>747</v>
      </c>
      <c r="D354" s="127">
        <v>0</v>
      </c>
      <c r="E354" s="127">
        <v>0</v>
      </c>
      <c r="F354" s="129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29">
        <f t="shared" si="83"/>
        <v>0</v>
      </c>
      <c r="T354" s="105">
        <f t="shared" si="87"/>
        <v>0</v>
      </c>
      <c r="U354" s="105">
        <f t="shared" si="87"/>
        <v>0</v>
      </c>
      <c r="V354" s="105">
        <f t="shared" si="87"/>
        <v>0</v>
      </c>
      <c r="W354" s="105">
        <f t="shared" si="87"/>
        <v>0</v>
      </c>
      <c r="X354" s="105">
        <f t="shared" si="87"/>
        <v>0</v>
      </c>
      <c r="Y354" s="105">
        <f t="shared" si="87"/>
        <v>0</v>
      </c>
      <c r="Z354" s="105">
        <f t="shared" si="88"/>
        <v>0</v>
      </c>
      <c r="AA354" s="105">
        <f t="shared" si="88"/>
        <v>0</v>
      </c>
      <c r="AB354" s="105">
        <f t="shared" si="88"/>
        <v>0</v>
      </c>
      <c r="AC354" s="105">
        <f t="shared" si="88"/>
        <v>0</v>
      </c>
      <c r="AD354" s="105">
        <f t="shared" si="88"/>
        <v>0</v>
      </c>
      <c r="AE354" s="105">
        <f t="shared" si="88"/>
        <v>0</v>
      </c>
      <c r="AF354" s="105">
        <f t="shared" si="85"/>
        <v>0</v>
      </c>
    </row>
    <row r="355" spans="1:32" outlineLevel="2" x14ac:dyDescent="0.25">
      <c r="A355" s="103" t="str">
        <f t="shared" si="82"/>
        <v>BUCKLEYRoll offRORHAULHR12</v>
      </c>
      <c r="B355" s="103" t="s">
        <v>748</v>
      </c>
      <c r="C355" s="103" t="s">
        <v>749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29">
        <f t="shared" si="83"/>
        <v>0</v>
      </c>
      <c r="T355" s="105">
        <f t="shared" si="87"/>
        <v>0</v>
      </c>
      <c r="U355" s="105">
        <f t="shared" si="87"/>
        <v>0</v>
      </c>
      <c r="V355" s="105">
        <f t="shared" si="87"/>
        <v>0</v>
      </c>
      <c r="W355" s="105">
        <f t="shared" si="87"/>
        <v>0</v>
      </c>
      <c r="X355" s="105">
        <f t="shared" si="87"/>
        <v>0</v>
      </c>
      <c r="Y355" s="105">
        <f t="shared" si="87"/>
        <v>0</v>
      </c>
      <c r="Z355" s="105">
        <f t="shared" si="88"/>
        <v>0</v>
      </c>
      <c r="AA355" s="105">
        <f t="shared" si="88"/>
        <v>0</v>
      </c>
      <c r="AB355" s="105">
        <f t="shared" si="88"/>
        <v>0</v>
      </c>
      <c r="AC355" s="105">
        <f t="shared" si="88"/>
        <v>0</v>
      </c>
      <c r="AD355" s="105">
        <f t="shared" si="88"/>
        <v>0</v>
      </c>
      <c r="AE355" s="105">
        <f t="shared" si="88"/>
        <v>0</v>
      </c>
      <c r="AF355" s="105">
        <f t="shared" si="85"/>
        <v>0</v>
      </c>
    </row>
    <row r="356" spans="1:32" outlineLevel="2" x14ac:dyDescent="0.25">
      <c r="A356" s="103" t="str">
        <f t="shared" si="82"/>
        <v>BUCKLEYRoll offRORHAULHR15</v>
      </c>
      <c r="B356" s="103" t="s">
        <v>750</v>
      </c>
      <c r="C356" s="103" t="s">
        <v>751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29">
        <f t="shared" si="83"/>
        <v>0</v>
      </c>
      <c r="T356" s="105">
        <f t="shared" si="87"/>
        <v>0</v>
      </c>
      <c r="U356" s="105">
        <f t="shared" si="87"/>
        <v>0</v>
      </c>
      <c r="V356" s="105">
        <f t="shared" si="87"/>
        <v>0</v>
      </c>
      <c r="W356" s="105">
        <f t="shared" si="87"/>
        <v>0</v>
      </c>
      <c r="X356" s="105">
        <f t="shared" si="87"/>
        <v>0</v>
      </c>
      <c r="Y356" s="105">
        <f t="shared" si="87"/>
        <v>0</v>
      </c>
      <c r="Z356" s="105">
        <f t="shared" si="88"/>
        <v>0</v>
      </c>
      <c r="AA356" s="105">
        <f t="shared" si="88"/>
        <v>0</v>
      </c>
      <c r="AB356" s="105">
        <f t="shared" si="88"/>
        <v>0</v>
      </c>
      <c r="AC356" s="105">
        <f t="shared" si="88"/>
        <v>0</v>
      </c>
      <c r="AD356" s="105">
        <f t="shared" si="88"/>
        <v>0</v>
      </c>
      <c r="AE356" s="105">
        <f t="shared" si="88"/>
        <v>0</v>
      </c>
      <c r="AF356" s="105">
        <f t="shared" si="85"/>
        <v>0</v>
      </c>
    </row>
    <row r="357" spans="1:32" outlineLevel="2" x14ac:dyDescent="0.25">
      <c r="A357" s="103" t="str">
        <f t="shared" si="82"/>
        <v>BUCKLEYRoll offRORHAULHR20</v>
      </c>
      <c r="B357" s="103" t="s">
        <v>752</v>
      </c>
      <c r="C357" s="103" t="s">
        <v>753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29">
        <f t="shared" si="83"/>
        <v>0</v>
      </c>
      <c r="T357" s="105">
        <f t="shared" si="87"/>
        <v>0</v>
      </c>
      <c r="U357" s="105">
        <f t="shared" si="87"/>
        <v>0</v>
      </c>
      <c r="V357" s="105">
        <f t="shared" si="87"/>
        <v>0</v>
      </c>
      <c r="W357" s="105">
        <f t="shared" si="87"/>
        <v>0</v>
      </c>
      <c r="X357" s="105">
        <f t="shared" si="87"/>
        <v>0</v>
      </c>
      <c r="Y357" s="105">
        <f t="shared" si="87"/>
        <v>0</v>
      </c>
      <c r="Z357" s="105">
        <f t="shared" si="88"/>
        <v>0</v>
      </c>
      <c r="AA357" s="105">
        <f t="shared" si="88"/>
        <v>0</v>
      </c>
      <c r="AB357" s="105">
        <f t="shared" si="88"/>
        <v>0</v>
      </c>
      <c r="AC357" s="105">
        <f t="shared" si="88"/>
        <v>0</v>
      </c>
      <c r="AD357" s="105">
        <f t="shared" si="88"/>
        <v>0</v>
      </c>
      <c r="AE357" s="105">
        <f t="shared" si="88"/>
        <v>0</v>
      </c>
      <c r="AF357" s="105">
        <f t="shared" si="85"/>
        <v>0</v>
      </c>
    </row>
    <row r="358" spans="1:32" outlineLevel="2" x14ac:dyDescent="0.25">
      <c r="A358" s="103" t="str">
        <f t="shared" si="82"/>
        <v>BUCKLEYRoll offRORHAULHR25</v>
      </c>
      <c r="B358" s="103" t="s">
        <v>754</v>
      </c>
      <c r="C358" s="103" t="s">
        <v>755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29">
        <f t="shared" si="83"/>
        <v>0</v>
      </c>
      <c r="T358" s="105">
        <f t="shared" si="87"/>
        <v>0</v>
      </c>
      <c r="U358" s="105">
        <f t="shared" si="87"/>
        <v>0</v>
      </c>
      <c r="V358" s="105">
        <f t="shared" si="87"/>
        <v>0</v>
      </c>
      <c r="W358" s="105">
        <f t="shared" si="87"/>
        <v>0</v>
      </c>
      <c r="X358" s="105">
        <f t="shared" si="87"/>
        <v>0</v>
      </c>
      <c r="Y358" s="105">
        <f t="shared" si="87"/>
        <v>0</v>
      </c>
      <c r="Z358" s="105">
        <f t="shared" si="88"/>
        <v>0</v>
      </c>
      <c r="AA358" s="105">
        <f t="shared" si="88"/>
        <v>0</v>
      </c>
      <c r="AB358" s="105">
        <f t="shared" si="88"/>
        <v>0</v>
      </c>
      <c r="AC358" s="105">
        <f t="shared" si="88"/>
        <v>0</v>
      </c>
      <c r="AD358" s="105">
        <f t="shared" si="88"/>
        <v>0</v>
      </c>
      <c r="AE358" s="105">
        <f t="shared" si="88"/>
        <v>0</v>
      </c>
      <c r="AF358" s="105">
        <f t="shared" si="85"/>
        <v>0</v>
      </c>
    </row>
    <row r="359" spans="1:32" outlineLevel="2" x14ac:dyDescent="0.25">
      <c r="A359" s="103" t="str">
        <f t="shared" si="82"/>
        <v>BUCKLEYRoll offRORHAULHR30</v>
      </c>
      <c r="B359" s="103" t="s">
        <v>756</v>
      </c>
      <c r="C359" s="103" t="s">
        <v>757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29">
        <f t="shared" si="83"/>
        <v>0</v>
      </c>
      <c r="T359" s="105">
        <f t="shared" si="87"/>
        <v>0</v>
      </c>
      <c r="U359" s="105">
        <f t="shared" si="87"/>
        <v>0</v>
      </c>
      <c r="V359" s="105">
        <f t="shared" si="87"/>
        <v>0</v>
      </c>
      <c r="W359" s="105">
        <f t="shared" si="87"/>
        <v>0</v>
      </c>
      <c r="X359" s="105">
        <f t="shared" si="87"/>
        <v>0</v>
      </c>
      <c r="Y359" s="105">
        <f t="shared" si="87"/>
        <v>0</v>
      </c>
      <c r="Z359" s="105">
        <f t="shared" si="88"/>
        <v>0</v>
      </c>
      <c r="AA359" s="105">
        <f t="shared" si="88"/>
        <v>0</v>
      </c>
      <c r="AB359" s="105">
        <f t="shared" si="88"/>
        <v>0</v>
      </c>
      <c r="AC359" s="105">
        <f t="shared" si="88"/>
        <v>0</v>
      </c>
      <c r="AD359" s="105">
        <f t="shared" si="88"/>
        <v>0</v>
      </c>
      <c r="AE359" s="105">
        <f t="shared" si="88"/>
        <v>0</v>
      </c>
      <c r="AF359" s="105">
        <f t="shared" si="85"/>
        <v>0</v>
      </c>
    </row>
    <row r="360" spans="1:32" outlineLevel="2" x14ac:dyDescent="0.25">
      <c r="A360" s="103" t="str">
        <f t="shared" si="82"/>
        <v>BUCKLEYRoll offRORHAULHR40</v>
      </c>
      <c r="B360" s="103" t="s">
        <v>758</v>
      </c>
      <c r="C360" s="103" t="s">
        <v>759</v>
      </c>
      <c r="D360" s="127">
        <v>0</v>
      </c>
      <c r="E360" s="127">
        <v>0</v>
      </c>
      <c r="F360" s="129">
        <v>0</v>
      </c>
      <c r="G360" s="129">
        <v>0</v>
      </c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29">
        <f t="shared" si="83"/>
        <v>0</v>
      </c>
      <c r="T360" s="105">
        <f t="shared" si="87"/>
        <v>0</v>
      </c>
      <c r="U360" s="105">
        <f t="shared" si="87"/>
        <v>0</v>
      </c>
      <c r="V360" s="105">
        <f t="shared" si="87"/>
        <v>0</v>
      </c>
      <c r="W360" s="105">
        <f t="shared" si="87"/>
        <v>0</v>
      </c>
      <c r="X360" s="105">
        <f t="shared" si="87"/>
        <v>0</v>
      </c>
      <c r="Y360" s="105">
        <f t="shared" si="87"/>
        <v>0</v>
      </c>
      <c r="Z360" s="105">
        <f t="shared" si="88"/>
        <v>0</v>
      </c>
      <c r="AA360" s="105">
        <f t="shared" si="88"/>
        <v>0</v>
      </c>
      <c r="AB360" s="105">
        <f t="shared" si="88"/>
        <v>0</v>
      </c>
      <c r="AC360" s="105">
        <f t="shared" si="88"/>
        <v>0</v>
      </c>
      <c r="AD360" s="105">
        <f t="shared" si="88"/>
        <v>0</v>
      </c>
      <c r="AE360" s="105">
        <f t="shared" si="88"/>
        <v>0</v>
      </c>
      <c r="AF360" s="105">
        <f t="shared" si="85"/>
        <v>0</v>
      </c>
    </row>
    <row r="361" spans="1:32" outlineLevel="2" x14ac:dyDescent="0.25">
      <c r="A361" s="103" t="str">
        <f t="shared" si="82"/>
        <v>BUCKLEYRoll offRORHAULHR50</v>
      </c>
      <c r="B361" s="103" t="s">
        <v>760</v>
      </c>
      <c r="C361" s="103" t="s">
        <v>761</v>
      </c>
      <c r="D361" s="127">
        <v>0</v>
      </c>
      <c r="E361" s="127">
        <v>0</v>
      </c>
      <c r="F361" s="129">
        <v>0</v>
      </c>
      <c r="G361" s="129">
        <v>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29">
        <f t="shared" si="83"/>
        <v>0</v>
      </c>
      <c r="T361" s="105">
        <f t="shared" si="87"/>
        <v>0</v>
      </c>
      <c r="U361" s="105">
        <f t="shared" si="87"/>
        <v>0</v>
      </c>
      <c r="V361" s="105">
        <f t="shared" si="87"/>
        <v>0</v>
      </c>
      <c r="W361" s="105">
        <f t="shared" si="87"/>
        <v>0</v>
      </c>
      <c r="X361" s="105">
        <f t="shared" si="87"/>
        <v>0</v>
      </c>
      <c r="Y361" s="105">
        <f t="shared" si="87"/>
        <v>0</v>
      </c>
      <c r="Z361" s="105">
        <f t="shared" si="88"/>
        <v>0</v>
      </c>
      <c r="AA361" s="105">
        <f t="shared" si="88"/>
        <v>0</v>
      </c>
      <c r="AB361" s="105">
        <f t="shared" si="88"/>
        <v>0</v>
      </c>
      <c r="AC361" s="105">
        <f t="shared" si="88"/>
        <v>0</v>
      </c>
      <c r="AD361" s="105">
        <f t="shared" si="88"/>
        <v>0</v>
      </c>
      <c r="AE361" s="105">
        <f t="shared" si="88"/>
        <v>0</v>
      </c>
      <c r="AF361" s="105">
        <f t="shared" si="85"/>
        <v>0</v>
      </c>
    </row>
    <row r="362" spans="1:32" outlineLevel="2" x14ac:dyDescent="0.25">
      <c r="A362" s="103" t="str">
        <f t="shared" si="82"/>
        <v>BUCKLEYRoll offRORHAULHRTL</v>
      </c>
      <c r="B362" s="103" t="s">
        <v>762</v>
      </c>
      <c r="C362" s="103" t="s">
        <v>763</v>
      </c>
      <c r="D362" s="127">
        <v>0</v>
      </c>
      <c r="E362" s="127">
        <v>0</v>
      </c>
      <c r="F362" s="129">
        <v>0</v>
      </c>
      <c r="G362" s="129">
        <v>0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29">
        <f t="shared" si="83"/>
        <v>0</v>
      </c>
      <c r="T362" s="105">
        <f t="shared" si="87"/>
        <v>0</v>
      </c>
      <c r="U362" s="105">
        <f t="shared" si="87"/>
        <v>0</v>
      </c>
      <c r="V362" s="105">
        <f t="shared" si="87"/>
        <v>0</v>
      </c>
      <c r="W362" s="105">
        <f t="shared" si="87"/>
        <v>0</v>
      </c>
      <c r="X362" s="105">
        <f t="shared" si="87"/>
        <v>0</v>
      </c>
      <c r="Y362" s="105">
        <f t="shared" si="87"/>
        <v>0</v>
      </c>
      <c r="Z362" s="105">
        <f t="shared" si="88"/>
        <v>0</v>
      </c>
      <c r="AA362" s="105">
        <f t="shared" si="88"/>
        <v>0</v>
      </c>
      <c r="AB362" s="105">
        <f t="shared" si="88"/>
        <v>0</v>
      </c>
      <c r="AC362" s="105">
        <f t="shared" si="88"/>
        <v>0</v>
      </c>
      <c r="AD362" s="105">
        <f t="shared" si="88"/>
        <v>0</v>
      </c>
      <c r="AE362" s="105">
        <f t="shared" si="88"/>
        <v>0</v>
      </c>
      <c r="AF362" s="105">
        <f t="shared" si="85"/>
        <v>0</v>
      </c>
    </row>
    <row r="363" spans="1:32" outlineLevel="2" x14ac:dyDescent="0.25">
      <c r="A363" s="103" t="str">
        <f t="shared" si="82"/>
        <v>BUCKLEYRoll offROSPC</v>
      </c>
      <c r="B363" s="103" t="s">
        <v>764</v>
      </c>
      <c r="C363" s="103" t="s">
        <v>765</v>
      </c>
      <c r="D363" s="127">
        <v>0</v>
      </c>
      <c r="E363" s="127">
        <v>0</v>
      </c>
      <c r="F363" s="129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29">
        <f t="shared" si="83"/>
        <v>0</v>
      </c>
      <c r="T363" s="105">
        <f t="shared" si="87"/>
        <v>0</v>
      </c>
      <c r="U363" s="105">
        <f t="shared" si="87"/>
        <v>0</v>
      </c>
      <c r="V363" s="105">
        <f t="shared" si="87"/>
        <v>0</v>
      </c>
      <c r="W363" s="105">
        <f t="shared" si="87"/>
        <v>0</v>
      </c>
      <c r="X363" s="105">
        <f t="shared" si="87"/>
        <v>0</v>
      </c>
      <c r="Y363" s="105">
        <f t="shared" si="87"/>
        <v>0</v>
      </c>
      <c r="Z363" s="105">
        <f t="shared" si="88"/>
        <v>0</v>
      </c>
      <c r="AA363" s="105">
        <f t="shared" si="88"/>
        <v>0</v>
      </c>
      <c r="AB363" s="105">
        <f t="shared" si="88"/>
        <v>0</v>
      </c>
      <c r="AC363" s="105">
        <f t="shared" si="88"/>
        <v>0</v>
      </c>
      <c r="AD363" s="105">
        <f t="shared" si="88"/>
        <v>0</v>
      </c>
      <c r="AE363" s="105">
        <f t="shared" si="88"/>
        <v>0</v>
      </c>
      <c r="AF363" s="105">
        <f t="shared" si="85"/>
        <v>0</v>
      </c>
    </row>
    <row r="364" spans="1:32" outlineLevel="2" x14ac:dyDescent="0.25">
      <c r="A364" s="103" t="str">
        <f t="shared" si="82"/>
        <v>BUCKLEYRoll offROTA</v>
      </c>
      <c r="B364" s="103" t="s">
        <v>766</v>
      </c>
      <c r="C364" s="103" t="s">
        <v>767</v>
      </c>
      <c r="D364" s="127">
        <v>0</v>
      </c>
      <c r="E364" s="127">
        <v>0</v>
      </c>
      <c r="F364" s="129">
        <v>0</v>
      </c>
      <c r="G364" s="129">
        <v>0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29">
        <f t="shared" si="83"/>
        <v>0</v>
      </c>
      <c r="T364" s="105">
        <f t="shared" si="87"/>
        <v>0</v>
      </c>
      <c r="U364" s="105">
        <f t="shared" si="87"/>
        <v>0</v>
      </c>
      <c r="V364" s="105">
        <f t="shared" si="87"/>
        <v>0</v>
      </c>
      <c r="W364" s="105">
        <f t="shared" si="87"/>
        <v>0</v>
      </c>
      <c r="X364" s="105">
        <f t="shared" si="87"/>
        <v>0</v>
      </c>
      <c r="Y364" s="105">
        <f t="shared" si="87"/>
        <v>0</v>
      </c>
      <c r="Z364" s="105">
        <f t="shared" si="88"/>
        <v>0</v>
      </c>
      <c r="AA364" s="105">
        <f t="shared" si="88"/>
        <v>0</v>
      </c>
      <c r="AB364" s="105">
        <f t="shared" si="88"/>
        <v>0</v>
      </c>
      <c r="AC364" s="105">
        <f t="shared" si="88"/>
        <v>0</v>
      </c>
      <c r="AD364" s="105">
        <f t="shared" si="88"/>
        <v>0</v>
      </c>
      <c r="AE364" s="105">
        <f t="shared" si="88"/>
        <v>0</v>
      </c>
      <c r="AF364" s="105">
        <f t="shared" si="85"/>
        <v>0</v>
      </c>
    </row>
    <row r="365" spans="1:32" outlineLevel="2" x14ac:dyDescent="0.25">
      <c r="A365" s="103" t="str">
        <f t="shared" ref="A365:A376" si="89">+$A$4&amp;$A$300&amp;B365</f>
        <v>BUCKLEYRoll offROWAIT</v>
      </c>
      <c r="B365" s="103" t="s">
        <v>768</v>
      </c>
      <c r="C365" s="103" t="s">
        <v>769</v>
      </c>
      <c r="D365" s="127">
        <v>0</v>
      </c>
      <c r="E365" s="127">
        <v>0</v>
      </c>
      <c r="F365" s="129">
        <v>0</v>
      </c>
      <c r="G365" s="129">
        <v>0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29">
        <f t="shared" ref="R365:R376" si="90">SUM(F365:Q365)</f>
        <v>0</v>
      </c>
      <c r="T365" s="105">
        <f t="shared" si="87"/>
        <v>0</v>
      </c>
      <c r="U365" s="105">
        <f t="shared" si="87"/>
        <v>0</v>
      </c>
      <c r="V365" s="105">
        <f t="shared" si="87"/>
        <v>0</v>
      </c>
      <c r="W365" s="105">
        <f t="shared" si="87"/>
        <v>0</v>
      </c>
      <c r="X365" s="105">
        <f t="shared" si="87"/>
        <v>0</v>
      </c>
      <c r="Y365" s="105">
        <f t="shared" si="87"/>
        <v>0</v>
      </c>
      <c r="Z365" s="105">
        <f t="shared" si="88"/>
        <v>0</v>
      </c>
      <c r="AA365" s="105">
        <f t="shared" si="88"/>
        <v>0</v>
      </c>
      <c r="AB365" s="105">
        <f t="shared" si="88"/>
        <v>0</v>
      </c>
      <c r="AC365" s="105">
        <f t="shared" si="88"/>
        <v>0</v>
      </c>
      <c r="AD365" s="105">
        <f t="shared" si="88"/>
        <v>0</v>
      </c>
      <c r="AE365" s="105">
        <f t="shared" si="88"/>
        <v>0</v>
      </c>
      <c r="AF365" s="105">
        <f t="shared" ref="AF365:AF376" si="91">+SUM(T365:AE365)/$AD$2</f>
        <v>0</v>
      </c>
    </row>
    <row r="366" spans="1:32" outlineLevel="2" x14ac:dyDescent="0.25">
      <c r="A366" s="103" t="str">
        <f t="shared" si="89"/>
        <v>BUCKLEYRoll offRTRIP-RO</v>
      </c>
      <c r="B366" s="103" t="s">
        <v>770</v>
      </c>
      <c r="C366" s="103" t="s">
        <v>771</v>
      </c>
      <c r="D366" s="127">
        <v>0</v>
      </c>
      <c r="E366" s="127">
        <v>0</v>
      </c>
      <c r="F366" s="129">
        <v>0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29">
        <f t="shared" si="90"/>
        <v>0</v>
      </c>
      <c r="T366" s="105">
        <f t="shared" si="87"/>
        <v>0</v>
      </c>
      <c r="U366" s="105">
        <f t="shared" si="87"/>
        <v>0</v>
      </c>
      <c r="V366" s="105">
        <f t="shared" si="87"/>
        <v>0</v>
      </c>
      <c r="W366" s="105">
        <f t="shared" si="87"/>
        <v>0</v>
      </c>
      <c r="X366" s="105">
        <f t="shared" si="87"/>
        <v>0</v>
      </c>
      <c r="Y366" s="105">
        <f t="shared" si="87"/>
        <v>0</v>
      </c>
      <c r="Z366" s="105">
        <f t="shared" si="88"/>
        <v>0</v>
      </c>
      <c r="AA366" s="105">
        <f t="shared" si="88"/>
        <v>0</v>
      </c>
      <c r="AB366" s="105">
        <f t="shared" si="88"/>
        <v>0</v>
      </c>
      <c r="AC366" s="105">
        <f t="shared" si="88"/>
        <v>0</v>
      </c>
      <c r="AD366" s="105">
        <f t="shared" si="88"/>
        <v>0</v>
      </c>
      <c r="AE366" s="105">
        <f t="shared" si="88"/>
        <v>0</v>
      </c>
      <c r="AF366" s="105">
        <f t="shared" si="91"/>
        <v>0</v>
      </c>
    </row>
    <row r="367" spans="1:32" outlineLevel="2" x14ac:dyDescent="0.25">
      <c r="A367" s="103" t="str">
        <f t="shared" si="89"/>
        <v>BUCKLEYRoll offTHOUR</v>
      </c>
      <c r="B367" s="103" t="s">
        <v>772</v>
      </c>
      <c r="C367" s="103" t="s">
        <v>773</v>
      </c>
      <c r="D367" s="127">
        <v>0</v>
      </c>
      <c r="E367" s="127">
        <v>0</v>
      </c>
      <c r="F367" s="129">
        <v>0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29">
        <f t="shared" si="90"/>
        <v>0</v>
      </c>
      <c r="T367" s="105">
        <f t="shared" si="87"/>
        <v>0</v>
      </c>
      <c r="U367" s="105">
        <f t="shared" si="87"/>
        <v>0</v>
      </c>
      <c r="V367" s="105">
        <f t="shared" si="87"/>
        <v>0</v>
      </c>
      <c r="W367" s="105">
        <f t="shared" si="87"/>
        <v>0</v>
      </c>
      <c r="X367" s="105">
        <f t="shared" si="87"/>
        <v>0</v>
      </c>
      <c r="Y367" s="105">
        <f t="shared" si="87"/>
        <v>0</v>
      </c>
      <c r="Z367" s="105">
        <f t="shared" si="88"/>
        <v>0</v>
      </c>
      <c r="AA367" s="105">
        <f t="shared" si="88"/>
        <v>0</v>
      </c>
      <c r="AB367" s="105">
        <f t="shared" si="88"/>
        <v>0</v>
      </c>
      <c r="AC367" s="105">
        <f t="shared" si="88"/>
        <v>0</v>
      </c>
      <c r="AD367" s="105">
        <f t="shared" si="88"/>
        <v>0</v>
      </c>
      <c r="AE367" s="105">
        <f t="shared" si="88"/>
        <v>0</v>
      </c>
      <c r="AF367" s="105">
        <f t="shared" si="91"/>
        <v>0</v>
      </c>
    </row>
    <row r="368" spans="1:32" outlineLevel="2" x14ac:dyDescent="0.25">
      <c r="A368" s="103" t="str">
        <f t="shared" si="89"/>
        <v>BUCKLEYRoll offADJRO</v>
      </c>
      <c r="B368" s="103" t="s">
        <v>774</v>
      </c>
      <c r="C368" s="103" t="s">
        <v>775</v>
      </c>
      <c r="D368" s="127">
        <v>0</v>
      </c>
      <c r="E368" s="127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29">
        <f t="shared" si="90"/>
        <v>0</v>
      </c>
      <c r="T368" s="105">
        <f t="shared" si="87"/>
        <v>0</v>
      </c>
      <c r="U368" s="105">
        <f t="shared" si="87"/>
        <v>0</v>
      </c>
      <c r="V368" s="105">
        <f t="shared" si="87"/>
        <v>0</v>
      </c>
      <c r="W368" s="105">
        <f t="shared" si="87"/>
        <v>0</v>
      </c>
      <c r="X368" s="105">
        <f t="shared" si="87"/>
        <v>0</v>
      </c>
      <c r="Y368" s="105">
        <f t="shared" si="87"/>
        <v>0</v>
      </c>
      <c r="Z368" s="105">
        <f t="shared" si="88"/>
        <v>0</v>
      </c>
      <c r="AA368" s="105">
        <f t="shared" si="88"/>
        <v>0</v>
      </c>
      <c r="AB368" s="105">
        <f t="shared" si="88"/>
        <v>0</v>
      </c>
      <c r="AC368" s="105">
        <f t="shared" si="88"/>
        <v>0</v>
      </c>
      <c r="AD368" s="105">
        <f t="shared" si="88"/>
        <v>0</v>
      </c>
      <c r="AE368" s="105">
        <f t="shared" si="88"/>
        <v>0</v>
      </c>
      <c r="AF368" s="105">
        <f t="shared" si="91"/>
        <v>0</v>
      </c>
    </row>
    <row r="369" spans="1:32" outlineLevel="2" x14ac:dyDescent="0.25">
      <c r="A369" s="103" t="str">
        <f t="shared" si="89"/>
        <v>BUCKLEYRoll offCPCONNECT</v>
      </c>
      <c r="B369" s="103" t="s">
        <v>776</v>
      </c>
      <c r="C369" s="103" t="s">
        <v>777</v>
      </c>
      <c r="D369" s="127">
        <v>0</v>
      </c>
      <c r="E369" s="127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29">
        <f t="shared" si="90"/>
        <v>0</v>
      </c>
      <c r="T369" s="105">
        <f t="shared" si="87"/>
        <v>0</v>
      </c>
      <c r="U369" s="105">
        <f t="shared" si="87"/>
        <v>0</v>
      </c>
      <c r="V369" s="105">
        <f t="shared" si="87"/>
        <v>0</v>
      </c>
      <c r="W369" s="105">
        <f t="shared" si="87"/>
        <v>0</v>
      </c>
      <c r="X369" s="105">
        <f t="shared" si="87"/>
        <v>0</v>
      </c>
      <c r="Y369" s="105">
        <f t="shared" si="87"/>
        <v>0</v>
      </c>
      <c r="Z369" s="105">
        <f t="shared" si="88"/>
        <v>0</v>
      </c>
      <c r="AA369" s="105">
        <f t="shared" si="88"/>
        <v>0</v>
      </c>
      <c r="AB369" s="105">
        <f t="shared" si="88"/>
        <v>0</v>
      </c>
      <c r="AC369" s="105">
        <f t="shared" si="88"/>
        <v>0</v>
      </c>
      <c r="AD369" s="105">
        <f t="shared" si="88"/>
        <v>0</v>
      </c>
      <c r="AE369" s="105">
        <f t="shared" si="88"/>
        <v>0</v>
      </c>
      <c r="AF369" s="105">
        <f t="shared" si="91"/>
        <v>0</v>
      </c>
    </row>
    <row r="370" spans="1:32" outlineLevel="2" x14ac:dyDescent="0.25">
      <c r="A370" s="103" t="str">
        <f t="shared" si="89"/>
        <v>BUCKLEYRoll offDELREC-RO</v>
      </c>
      <c r="B370" s="103" t="s">
        <v>778</v>
      </c>
      <c r="C370" s="103" t="s">
        <v>779</v>
      </c>
      <c r="D370" s="127">
        <v>0</v>
      </c>
      <c r="E370" s="127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f t="shared" si="90"/>
        <v>0</v>
      </c>
      <c r="T370" s="105">
        <f t="shared" si="87"/>
        <v>0</v>
      </c>
      <c r="U370" s="105">
        <f t="shared" si="87"/>
        <v>0</v>
      </c>
      <c r="V370" s="105">
        <f t="shared" si="87"/>
        <v>0</v>
      </c>
      <c r="W370" s="105">
        <f t="shared" si="87"/>
        <v>0</v>
      </c>
      <c r="X370" s="105">
        <f t="shared" si="87"/>
        <v>0</v>
      </c>
      <c r="Y370" s="105">
        <f t="shared" si="87"/>
        <v>0</v>
      </c>
      <c r="Z370" s="105">
        <f t="shared" si="88"/>
        <v>0</v>
      </c>
      <c r="AA370" s="105">
        <f t="shared" si="88"/>
        <v>0</v>
      </c>
      <c r="AB370" s="105">
        <f t="shared" si="88"/>
        <v>0</v>
      </c>
      <c r="AC370" s="105">
        <f t="shared" si="88"/>
        <v>0</v>
      </c>
      <c r="AD370" s="105">
        <f t="shared" si="88"/>
        <v>0</v>
      </c>
      <c r="AE370" s="105">
        <f t="shared" si="88"/>
        <v>0</v>
      </c>
      <c r="AF370" s="105">
        <f t="shared" si="91"/>
        <v>0</v>
      </c>
    </row>
    <row r="371" spans="1:32" outlineLevel="2" x14ac:dyDescent="0.25">
      <c r="A371" s="103" t="str">
        <f t="shared" si="89"/>
        <v>BUCKLEYRoll offFERRY</v>
      </c>
      <c r="B371" s="103" t="s">
        <v>780</v>
      </c>
      <c r="C371" s="103" t="s">
        <v>781</v>
      </c>
      <c r="D371" s="127">
        <v>0</v>
      </c>
      <c r="E371" s="127">
        <v>0</v>
      </c>
      <c r="F371" s="129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29">
        <f t="shared" si="90"/>
        <v>0</v>
      </c>
      <c r="T371" s="105">
        <f t="shared" si="87"/>
        <v>0</v>
      </c>
      <c r="U371" s="105">
        <f t="shared" si="87"/>
        <v>0</v>
      </c>
      <c r="V371" s="105">
        <f t="shared" si="87"/>
        <v>0</v>
      </c>
      <c r="W371" s="105">
        <f t="shared" si="87"/>
        <v>0</v>
      </c>
      <c r="X371" s="105">
        <f t="shared" si="87"/>
        <v>0</v>
      </c>
      <c r="Y371" s="105">
        <f t="shared" si="87"/>
        <v>0</v>
      </c>
      <c r="Z371" s="105">
        <f t="shared" si="88"/>
        <v>0</v>
      </c>
      <c r="AA371" s="105">
        <f t="shared" si="88"/>
        <v>0</v>
      </c>
      <c r="AB371" s="105">
        <f t="shared" si="88"/>
        <v>0</v>
      </c>
      <c r="AC371" s="105">
        <f t="shared" si="88"/>
        <v>0</v>
      </c>
      <c r="AD371" s="105">
        <f t="shared" si="88"/>
        <v>0</v>
      </c>
      <c r="AE371" s="105">
        <f t="shared" si="88"/>
        <v>0</v>
      </c>
      <c r="AF371" s="105">
        <f t="shared" si="91"/>
        <v>0</v>
      </c>
    </row>
    <row r="372" spans="1:32" outlineLevel="2" x14ac:dyDescent="0.25">
      <c r="A372" s="103" t="str">
        <f t="shared" si="89"/>
        <v>BUCKLEYRoll offRECYWPROCTRL</v>
      </c>
      <c r="B372" s="103" t="s">
        <v>782</v>
      </c>
      <c r="C372" s="103" t="s">
        <v>783</v>
      </c>
      <c r="D372" s="127">
        <v>0</v>
      </c>
      <c r="E372" s="127">
        <v>0</v>
      </c>
      <c r="F372" s="129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f t="shared" si="90"/>
        <v>0</v>
      </c>
      <c r="T372" s="105">
        <f t="shared" si="87"/>
        <v>0</v>
      </c>
      <c r="U372" s="105">
        <f t="shared" si="87"/>
        <v>0</v>
      </c>
      <c r="V372" s="105">
        <f t="shared" si="87"/>
        <v>0</v>
      </c>
      <c r="W372" s="105">
        <f t="shared" si="87"/>
        <v>0</v>
      </c>
      <c r="X372" s="105">
        <f t="shared" si="87"/>
        <v>0</v>
      </c>
      <c r="Y372" s="105">
        <f t="shared" si="87"/>
        <v>0</v>
      </c>
      <c r="Z372" s="105">
        <f t="shared" si="88"/>
        <v>0</v>
      </c>
      <c r="AA372" s="105">
        <f t="shared" si="88"/>
        <v>0</v>
      </c>
      <c r="AB372" s="105">
        <f t="shared" si="88"/>
        <v>0</v>
      </c>
      <c r="AC372" s="105">
        <f t="shared" si="88"/>
        <v>0</v>
      </c>
      <c r="AD372" s="105">
        <f t="shared" si="88"/>
        <v>0</v>
      </c>
      <c r="AE372" s="105">
        <f t="shared" si="88"/>
        <v>0</v>
      </c>
      <c r="AF372" s="105">
        <f t="shared" si="91"/>
        <v>0</v>
      </c>
    </row>
    <row r="373" spans="1:32" outlineLevel="2" x14ac:dyDescent="0.25">
      <c r="A373" s="103" t="str">
        <f t="shared" si="89"/>
        <v>BUCKLEYRoll offROCLEAN</v>
      </c>
      <c r="B373" s="103" t="s">
        <v>784</v>
      </c>
      <c r="C373" s="103" t="s">
        <v>785</v>
      </c>
      <c r="D373" s="127">
        <v>0</v>
      </c>
      <c r="E373" s="127">
        <v>0</v>
      </c>
      <c r="F373" s="129">
        <v>0</v>
      </c>
      <c r="G373" s="129">
        <v>0</v>
      </c>
      <c r="H373" s="129">
        <v>0</v>
      </c>
      <c r="I373" s="129">
        <v>0</v>
      </c>
      <c r="J373" s="129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f t="shared" si="90"/>
        <v>0</v>
      </c>
      <c r="T373" s="105">
        <f t="shared" si="87"/>
        <v>0</v>
      </c>
      <c r="U373" s="105">
        <f t="shared" si="87"/>
        <v>0</v>
      </c>
      <c r="V373" s="105">
        <f t="shared" si="87"/>
        <v>0</v>
      </c>
      <c r="W373" s="105">
        <f t="shared" si="87"/>
        <v>0</v>
      </c>
      <c r="X373" s="105">
        <f t="shared" si="87"/>
        <v>0</v>
      </c>
      <c r="Y373" s="105">
        <f t="shared" si="87"/>
        <v>0</v>
      </c>
      <c r="Z373" s="105">
        <f t="shared" si="88"/>
        <v>0</v>
      </c>
      <c r="AA373" s="105">
        <f t="shared" si="88"/>
        <v>0</v>
      </c>
      <c r="AB373" s="105">
        <f t="shared" si="88"/>
        <v>0</v>
      </c>
      <c r="AC373" s="105">
        <f t="shared" si="88"/>
        <v>0</v>
      </c>
      <c r="AD373" s="105">
        <f t="shared" si="88"/>
        <v>0</v>
      </c>
      <c r="AE373" s="105">
        <f t="shared" si="88"/>
        <v>0</v>
      </c>
      <c r="AF373" s="105">
        <f t="shared" si="91"/>
        <v>0</v>
      </c>
    </row>
    <row r="374" spans="1:32" outlineLevel="2" x14ac:dyDescent="0.25">
      <c r="A374" s="103" t="str">
        <f t="shared" si="89"/>
        <v>BUCKLEYRoll offRODEL</v>
      </c>
      <c r="B374" s="103" t="s">
        <v>786</v>
      </c>
      <c r="C374" s="103" t="s">
        <v>787</v>
      </c>
      <c r="D374" s="127">
        <v>0</v>
      </c>
      <c r="E374" s="127">
        <v>0</v>
      </c>
      <c r="F374" s="129">
        <v>0</v>
      </c>
      <c r="G374" s="129">
        <v>0</v>
      </c>
      <c r="H374" s="129">
        <v>0</v>
      </c>
      <c r="I374" s="129">
        <v>0</v>
      </c>
      <c r="J374" s="129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0</v>
      </c>
      <c r="Q374" s="129">
        <v>0</v>
      </c>
      <c r="R374" s="129">
        <f t="shared" si="90"/>
        <v>0</v>
      </c>
      <c r="T374" s="105">
        <f t="shared" si="87"/>
        <v>0</v>
      </c>
      <c r="U374" s="105">
        <f t="shared" si="87"/>
        <v>0</v>
      </c>
      <c r="V374" s="105">
        <f t="shared" si="87"/>
        <v>0</v>
      </c>
      <c r="W374" s="105">
        <f t="shared" si="87"/>
        <v>0</v>
      </c>
      <c r="X374" s="105">
        <f t="shared" si="87"/>
        <v>0</v>
      </c>
      <c r="Y374" s="105">
        <f t="shared" si="87"/>
        <v>0</v>
      </c>
      <c r="Z374" s="105">
        <f t="shared" si="88"/>
        <v>0</v>
      </c>
      <c r="AA374" s="105">
        <f t="shared" si="88"/>
        <v>0</v>
      </c>
      <c r="AB374" s="105">
        <f t="shared" si="88"/>
        <v>0</v>
      </c>
      <c r="AC374" s="105">
        <f t="shared" si="88"/>
        <v>0</v>
      </c>
      <c r="AD374" s="105">
        <f t="shared" si="88"/>
        <v>0</v>
      </c>
      <c r="AE374" s="105">
        <f t="shared" si="88"/>
        <v>0</v>
      </c>
      <c r="AF374" s="105">
        <f t="shared" si="91"/>
        <v>0</v>
      </c>
    </row>
    <row r="375" spans="1:32" outlineLevel="2" x14ac:dyDescent="0.25">
      <c r="A375" s="103" t="str">
        <f t="shared" si="89"/>
        <v>BUCKLEYRoll offROMILE</v>
      </c>
      <c r="B375" s="103" t="s">
        <v>788</v>
      </c>
      <c r="C375" s="103" t="s">
        <v>789</v>
      </c>
      <c r="D375" s="127">
        <v>0</v>
      </c>
      <c r="E375" s="127">
        <v>0</v>
      </c>
      <c r="F375" s="129">
        <v>0</v>
      </c>
      <c r="G375" s="129">
        <v>0</v>
      </c>
      <c r="H375" s="129">
        <v>0</v>
      </c>
      <c r="I375" s="129">
        <v>0</v>
      </c>
      <c r="J375" s="129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29">
        <f t="shared" si="90"/>
        <v>0</v>
      </c>
      <c r="T375" s="105">
        <f t="shared" si="87"/>
        <v>0</v>
      </c>
      <c r="U375" s="105">
        <f t="shared" si="87"/>
        <v>0</v>
      </c>
      <c r="V375" s="105">
        <f t="shared" si="87"/>
        <v>0</v>
      </c>
      <c r="W375" s="105">
        <f t="shared" si="87"/>
        <v>0</v>
      </c>
      <c r="X375" s="105">
        <f t="shared" si="87"/>
        <v>0</v>
      </c>
      <c r="Y375" s="105">
        <f t="shared" si="87"/>
        <v>0</v>
      </c>
      <c r="Z375" s="105">
        <f t="shared" si="88"/>
        <v>0</v>
      </c>
      <c r="AA375" s="105">
        <f t="shared" si="88"/>
        <v>0</v>
      </c>
      <c r="AB375" s="105">
        <f t="shared" si="88"/>
        <v>0</v>
      </c>
      <c r="AC375" s="105">
        <f t="shared" si="88"/>
        <v>0</v>
      </c>
      <c r="AD375" s="105">
        <f t="shared" si="88"/>
        <v>0</v>
      </c>
      <c r="AE375" s="105">
        <f t="shared" si="88"/>
        <v>0</v>
      </c>
      <c r="AF375" s="105">
        <f t="shared" si="91"/>
        <v>0</v>
      </c>
    </row>
    <row r="376" spans="1:32" outlineLevel="2" x14ac:dyDescent="0.25">
      <c r="A376" s="103" t="str">
        <f t="shared" si="89"/>
        <v>BUCKLEYRoll offRORELOCATE</v>
      </c>
      <c r="B376" s="103" t="s">
        <v>790</v>
      </c>
      <c r="C376" s="103" t="s">
        <v>791</v>
      </c>
      <c r="D376" s="127">
        <v>0</v>
      </c>
      <c r="E376" s="127">
        <v>0</v>
      </c>
      <c r="F376" s="129">
        <v>0</v>
      </c>
      <c r="G376" s="129">
        <v>0</v>
      </c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f t="shared" si="90"/>
        <v>0</v>
      </c>
      <c r="T376" s="105">
        <f t="shared" si="87"/>
        <v>0</v>
      </c>
      <c r="U376" s="105">
        <f t="shared" si="87"/>
        <v>0</v>
      </c>
      <c r="V376" s="105">
        <f t="shared" si="87"/>
        <v>0</v>
      </c>
      <c r="W376" s="105">
        <f t="shared" si="87"/>
        <v>0</v>
      </c>
      <c r="X376" s="105">
        <f t="shared" si="87"/>
        <v>0</v>
      </c>
      <c r="Y376" s="105">
        <f t="shared" si="87"/>
        <v>0</v>
      </c>
      <c r="Z376" s="105">
        <f t="shared" si="88"/>
        <v>0</v>
      </c>
      <c r="AA376" s="105">
        <f t="shared" si="88"/>
        <v>0</v>
      </c>
      <c r="AB376" s="105">
        <f t="shared" si="88"/>
        <v>0</v>
      </c>
      <c r="AC376" s="105">
        <f t="shared" si="88"/>
        <v>0</v>
      </c>
      <c r="AD376" s="105">
        <f t="shared" si="88"/>
        <v>0</v>
      </c>
      <c r="AE376" s="105">
        <f t="shared" si="88"/>
        <v>0</v>
      </c>
      <c r="AF376" s="105">
        <f t="shared" si="91"/>
        <v>0</v>
      </c>
    </row>
    <row r="377" spans="1:32" outlineLevel="2" x14ac:dyDescent="0.25">
      <c r="D377" s="127"/>
      <c r="E377" s="127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5"/>
      <c r="AD377" s="105"/>
      <c r="AE377" s="105"/>
      <c r="AF377" s="105"/>
    </row>
    <row r="378" spans="1:32" outlineLevel="1" x14ac:dyDescent="0.25">
      <c r="D378" s="127"/>
      <c r="E378" s="127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5"/>
      <c r="AD378" s="105"/>
      <c r="AE378" s="105"/>
      <c r="AF378" s="105"/>
    </row>
    <row r="379" spans="1:32" outlineLevel="1" x14ac:dyDescent="0.25">
      <c r="C379" s="135" t="s">
        <v>799</v>
      </c>
      <c r="D379" s="127"/>
      <c r="E379" s="127"/>
      <c r="F379" s="136">
        <f>SUM(F301:F378)</f>
        <v>0</v>
      </c>
      <c r="G379" s="136">
        <f t="shared" ref="G379:R379" si="92">SUM(G301:G378)</f>
        <v>0</v>
      </c>
      <c r="H379" s="136">
        <f t="shared" si="92"/>
        <v>0</v>
      </c>
      <c r="I379" s="136">
        <f t="shared" si="92"/>
        <v>0</v>
      </c>
      <c r="J379" s="136">
        <f t="shared" si="92"/>
        <v>0</v>
      </c>
      <c r="K379" s="136">
        <f t="shared" si="92"/>
        <v>0</v>
      </c>
      <c r="L379" s="136">
        <f t="shared" si="92"/>
        <v>0</v>
      </c>
      <c r="M379" s="136">
        <f t="shared" si="92"/>
        <v>0</v>
      </c>
      <c r="N379" s="136">
        <f t="shared" si="92"/>
        <v>0</v>
      </c>
      <c r="O379" s="136">
        <f t="shared" si="92"/>
        <v>0</v>
      </c>
      <c r="P379" s="136">
        <f t="shared" si="92"/>
        <v>0</v>
      </c>
      <c r="Q379" s="136">
        <f t="shared" si="92"/>
        <v>0</v>
      </c>
      <c r="R379" s="136">
        <f t="shared" si="92"/>
        <v>0</v>
      </c>
      <c r="T379" s="137">
        <f>+SUM(T301,T303:T305,T307:T308,T310:T311,T313:T320,T332:T340,T348:T362)</f>
        <v>0</v>
      </c>
      <c r="U379" s="137">
        <f t="shared" ref="U379:AF379" si="93">+SUM(U301,U303:U305,U307:U308,U310:U311,U313:U320,U332:U340,U348:U362)</f>
        <v>0</v>
      </c>
      <c r="V379" s="137">
        <f t="shared" si="93"/>
        <v>0</v>
      </c>
      <c r="W379" s="137">
        <f t="shared" si="93"/>
        <v>0</v>
      </c>
      <c r="X379" s="137">
        <f t="shared" si="93"/>
        <v>0</v>
      </c>
      <c r="Y379" s="137">
        <f t="shared" si="93"/>
        <v>0</v>
      </c>
      <c r="Z379" s="137">
        <f t="shared" si="93"/>
        <v>0</v>
      </c>
      <c r="AA379" s="137">
        <f t="shared" si="93"/>
        <v>0</v>
      </c>
      <c r="AB379" s="137">
        <f t="shared" si="93"/>
        <v>0</v>
      </c>
      <c r="AC379" s="137">
        <f t="shared" si="93"/>
        <v>0</v>
      </c>
      <c r="AD379" s="137">
        <f t="shared" si="93"/>
        <v>0</v>
      </c>
      <c r="AE379" s="137">
        <f t="shared" si="93"/>
        <v>0</v>
      </c>
      <c r="AF379" s="137">
        <f t="shared" si="93"/>
        <v>0</v>
      </c>
    </row>
    <row r="380" spans="1:32" outlineLevel="1" x14ac:dyDescent="0.25">
      <c r="D380" s="127"/>
      <c r="E380" s="127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5"/>
      <c r="AD380" s="105"/>
      <c r="AE380" s="105"/>
      <c r="AF380" s="105"/>
    </row>
    <row r="381" spans="1:32" outlineLevel="1" x14ac:dyDescent="0.25">
      <c r="B381" s="7" t="s">
        <v>800</v>
      </c>
      <c r="D381" s="127"/>
      <c r="E381" s="127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5"/>
      <c r="AD381" s="105"/>
      <c r="AE381" s="105"/>
      <c r="AF381" s="105"/>
    </row>
    <row r="382" spans="1:32" outlineLevel="2" x14ac:dyDescent="0.25">
      <c r="A382" s="103" t="str">
        <f>+$A$4&amp;$A$300&amp;B382</f>
        <v>BUCKLEYRoll offDISP</v>
      </c>
      <c r="B382" s="103" t="s">
        <v>801</v>
      </c>
      <c r="C382" s="103" t="s">
        <v>802</v>
      </c>
      <c r="D382" s="127">
        <v>0</v>
      </c>
      <c r="E382" s="127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f t="shared" ref="R382:R386" si="94">SUM(F382:Q382)</f>
        <v>0</v>
      </c>
      <c r="T382" s="105">
        <f t="shared" ref="T382:AE386" si="95">+IFERROR(F382/$E382,0)</f>
        <v>0</v>
      </c>
      <c r="U382" s="105">
        <f t="shared" si="95"/>
        <v>0</v>
      </c>
      <c r="V382" s="105">
        <f t="shared" si="95"/>
        <v>0</v>
      </c>
      <c r="W382" s="105">
        <f t="shared" si="95"/>
        <v>0</v>
      </c>
      <c r="X382" s="105">
        <f t="shared" si="95"/>
        <v>0</v>
      </c>
      <c r="Y382" s="105">
        <f t="shared" si="95"/>
        <v>0</v>
      </c>
      <c r="Z382" s="105">
        <f t="shared" si="95"/>
        <v>0</v>
      </c>
      <c r="AA382" s="105">
        <f t="shared" si="95"/>
        <v>0</v>
      </c>
      <c r="AB382" s="105">
        <f t="shared" si="95"/>
        <v>0</v>
      </c>
      <c r="AC382" s="105">
        <f t="shared" si="95"/>
        <v>0</v>
      </c>
      <c r="AD382" s="105">
        <f t="shared" si="95"/>
        <v>0</v>
      </c>
      <c r="AE382" s="105">
        <f t="shared" si="95"/>
        <v>0</v>
      </c>
      <c r="AF382" s="105">
        <f t="shared" ref="AF382:AF386" si="96">+SUM(T382:AE382)/$AD$2</f>
        <v>0</v>
      </c>
    </row>
    <row r="383" spans="1:32" outlineLevel="2" x14ac:dyDescent="0.25">
      <c r="A383" s="103" t="str">
        <f>+$A$4&amp;$A$300&amp;B383</f>
        <v>BUCKLEYRoll offDISP-ASB</v>
      </c>
      <c r="B383" s="103" t="s">
        <v>803</v>
      </c>
      <c r="C383" s="103" t="s">
        <v>804</v>
      </c>
      <c r="D383" s="127">
        <v>0</v>
      </c>
      <c r="E383" s="127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f t="shared" si="94"/>
        <v>0</v>
      </c>
      <c r="T383" s="105">
        <f t="shared" si="95"/>
        <v>0</v>
      </c>
      <c r="U383" s="105">
        <f t="shared" si="95"/>
        <v>0</v>
      </c>
      <c r="V383" s="105">
        <f t="shared" si="95"/>
        <v>0</v>
      </c>
      <c r="W383" s="105">
        <f t="shared" si="95"/>
        <v>0</v>
      </c>
      <c r="X383" s="105">
        <f t="shared" si="95"/>
        <v>0</v>
      </c>
      <c r="Y383" s="105">
        <f t="shared" si="95"/>
        <v>0</v>
      </c>
      <c r="Z383" s="105">
        <f t="shared" si="95"/>
        <v>0</v>
      </c>
      <c r="AA383" s="105">
        <f t="shared" si="95"/>
        <v>0</v>
      </c>
      <c r="AB383" s="105">
        <f t="shared" si="95"/>
        <v>0</v>
      </c>
      <c r="AC383" s="105">
        <f t="shared" si="95"/>
        <v>0</v>
      </c>
      <c r="AD383" s="105">
        <f t="shared" si="95"/>
        <v>0</v>
      </c>
      <c r="AE383" s="105">
        <f t="shared" si="95"/>
        <v>0</v>
      </c>
      <c r="AF383" s="105">
        <f t="shared" si="96"/>
        <v>0</v>
      </c>
    </row>
    <row r="384" spans="1:32" outlineLevel="2" x14ac:dyDescent="0.25">
      <c r="A384" s="103" t="str">
        <f>+$A$4&amp;$A$300&amp;B384</f>
        <v>BUCKLEYRoll offDISP-MAN</v>
      </c>
      <c r="B384" s="103" t="s">
        <v>805</v>
      </c>
      <c r="C384" s="103" t="s">
        <v>806</v>
      </c>
      <c r="D384" s="127">
        <v>0</v>
      </c>
      <c r="E384" s="127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f t="shared" si="94"/>
        <v>0</v>
      </c>
      <c r="T384" s="105">
        <f t="shared" si="95"/>
        <v>0</v>
      </c>
      <c r="U384" s="105">
        <f t="shared" si="95"/>
        <v>0</v>
      </c>
      <c r="V384" s="105">
        <f t="shared" si="95"/>
        <v>0</v>
      </c>
      <c r="W384" s="105">
        <f t="shared" si="95"/>
        <v>0</v>
      </c>
      <c r="X384" s="105">
        <f t="shared" si="95"/>
        <v>0</v>
      </c>
      <c r="Y384" s="105">
        <f t="shared" si="95"/>
        <v>0</v>
      </c>
      <c r="Z384" s="105">
        <f t="shared" si="95"/>
        <v>0</v>
      </c>
      <c r="AA384" s="105">
        <f t="shared" si="95"/>
        <v>0</v>
      </c>
      <c r="AB384" s="105">
        <f t="shared" si="95"/>
        <v>0</v>
      </c>
      <c r="AC384" s="105">
        <f t="shared" si="95"/>
        <v>0</v>
      </c>
      <c r="AD384" s="105">
        <f t="shared" si="95"/>
        <v>0</v>
      </c>
      <c r="AE384" s="105">
        <f t="shared" si="95"/>
        <v>0</v>
      </c>
      <c r="AF384" s="105">
        <f t="shared" si="96"/>
        <v>0</v>
      </c>
    </row>
    <row r="385" spans="1:36" outlineLevel="2" x14ac:dyDescent="0.25">
      <c r="A385" s="103" t="str">
        <f>+$A$4&amp;$A$300&amp;B385</f>
        <v>BUCKLEYRoll offDISP-RECY</v>
      </c>
      <c r="B385" s="103" t="s">
        <v>807</v>
      </c>
      <c r="C385" s="103" t="s">
        <v>808</v>
      </c>
      <c r="D385" s="127">
        <v>0</v>
      </c>
      <c r="E385" s="127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f t="shared" si="94"/>
        <v>0</v>
      </c>
      <c r="T385" s="105">
        <f t="shared" si="95"/>
        <v>0</v>
      </c>
      <c r="U385" s="105">
        <f t="shared" si="95"/>
        <v>0</v>
      </c>
      <c r="V385" s="105">
        <f t="shared" si="95"/>
        <v>0</v>
      </c>
      <c r="W385" s="105">
        <f t="shared" si="95"/>
        <v>0</v>
      </c>
      <c r="X385" s="105">
        <f t="shared" si="95"/>
        <v>0</v>
      </c>
      <c r="Y385" s="105">
        <f t="shared" si="95"/>
        <v>0</v>
      </c>
      <c r="Z385" s="105">
        <f t="shared" si="95"/>
        <v>0</v>
      </c>
      <c r="AA385" s="105">
        <f t="shared" si="95"/>
        <v>0</v>
      </c>
      <c r="AB385" s="105">
        <f t="shared" si="95"/>
        <v>0</v>
      </c>
      <c r="AC385" s="105">
        <f t="shared" si="95"/>
        <v>0</v>
      </c>
      <c r="AD385" s="105">
        <f t="shared" si="95"/>
        <v>0</v>
      </c>
      <c r="AE385" s="105">
        <f t="shared" si="95"/>
        <v>0</v>
      </c>
      <c r="AF385" s="105">
        <f t="shared" si="96"/>
        <v>0</v>
      </c>
    </row>
    <row r="386" spans="1:36" outlineLevel="2" x14ac:dyDescent="0.25">
      <c r="A386" s="103" t="str">
        <f>+$A$4&amp;$A$300&amp;B386</f>
        <v>BUCKLEYRoll offDISP-WD</v>
      </c>
      <c r="B386" s="103" t="s">
        <v>809</v>
      </c>
      <c r="C386" s="103" t="s">
        <v>810</v>
      </c>
      <c r="D386" s="127">
        <v>0</v>
      </c>
      <c r="E386" s="127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f t="shared" si="94"/>
        <v>0</v>
      </c>
      <c r="T386" s="105">
        <f t="shared" si="95"/>
        <v>0</v>
      </c>
      <c r="U386" s="105">
        <f t="shared" si="95"/>
        <v>0</v>
      </c>
      <c r="V386" s="105">
        <f t="shared" si="95"/>
        <v>0</v>
      </c>
      <c r="W386" s="105">
        <f t="shared" si="95"/>
        <v>0</v>
      </c>
      <c r="X386" s="105">
        <f t="shared" si="95"/>
        <v>0</v>
      </c>
      <c r="Y386" s="105">
        <f t="shared" si="95"/>
        <v>0</v>
      </c>
      <c r="Z386" s="105">
        <f t="shared" si="95"/>
        <v>0</v>
      </c>
      <c r="AA386" s="105">
        <f t="shared" si="95"/>
        <v>0</v>
      </c>
      <c r="AB386" s="105">
        <f t="shared" si="95"/>
        <v>0</v>
      </c>
      <c r="AC386" s="105">
        <f t="shared" si="95"/>
        <v>0</v>
      </c>
      <c r="AD386" s="105">
        <f t="shared" si="95"/>
        <v>0</v>
      </c>
      <c r="AE386" s="105">
        <f t="shared" si="95"/>
        <v>0</v>
      </c>
      <c r="AF386" s="105">
        <f t="shared" si="96"/>
        <v>0</v>
      </c>
    </row>
    <row r="387" spans="1:36" outlineLevel="1" x14ac:dyDescent="0.25">
      <c r="D387" s="127"/>
      <c r="E387" s="127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5"/>
      <c r="AD387" s="105"/>
      <c r="AE387" s="105"/>
      <c r="AF387" s="105"/>
    </row>
    <row r="388" spans="1:36" outlineLevel="1" x14ac:dyDescent="0.25">
      <c r="C388" s="135" t="s">
        <v>811</v>
      </c>
      <c r="D388" s="127"/>
      <c r="E388" s="127"/>
      <c r="F388" s="136">
        <f t="shared" ref="F388:R388" si="97">SUM(F382:F387)</f>
        <v>0</v>
      </c>
      <c r="G388" s="136">
        <f t="shared" si="97"/>
        <v>0</v>
      </c>
      <c r="H388" s="136">
        <f t="shared" si="97"/>
        <v>0</v>
      </c>
      <c r="I388" s="136">
        <f t="shared" si="97"/>
        <v>0</v>
      </c>
      <c r="J388" s="136">
        <f t="shared" si="97"/>
        <v>0</v>
      </c>
      <c r="K388" s="136">
        <f t="shared" si="97"/>
        <v>0</v>
      </c>
      <c r="L388" s="136">
        <f t="shared" si="97"/>
        <v>0</v>
      </c>
      <c r="M388" s="136">
        <f t="shared" si="97"/>
        <v>0</v>
      </c>
      <c r="N388" s="136">
        <f t="shared" si="97"/>
        <v>0</v>
      </c>
      <c r="O388" s="136">
        <f t="shared" si="97"/>
        <v>0</v>
      </c>
      <c r="P388" s="136">
        <f t="shared" si="97"/>
        <v>0</v>
      </c>
      <c r="Q388" s="136">
        <f t="shared" si="97"/>
        <v>0</v>
      </c>
      <c r="R388" s="136">
        <f t="shared" si="97"/>
        <v>0</v>
      </c>
      <c r="T388" s="137"/>
      <c r="U388" s="137"/>
      <c r="V388" s="137"/>
      <c r="W388" s="137"/>
      <c r="X388" s="137"/>
      <c r="Y388" s="137"/>
      <c r="Z388" s="137"/>
      <c r="AA388" s="137"/>
      <c r="AB388" s="137"/>
      <c r="AC388" s="137"/>
      <c r="AD388" s="137"/>
      <c r="AE388" s="137"/>
      <c r="AF388" s="137"/>
    </row>
    <row r="389" spans="1:36" outlineLevel="1" x14ac:dyDescent="0.25">
      <c r="D389" s="127"/>
      <c r="E389" s="127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5"/>
      <c r="AD389" s="105"/>
      <c r="AE389" s="105"/>
      <c r="AF389" s="105"/>
    </row>
    <row r="390" spans="1:36" outlineLevel="1" x14ac:dyDescent="0.25">
      <c r="D390" s="127"/>
      <c r="E390" s="127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5"/>
      <c r="AD390" s="105"/>
      <c r="AE390" s="105"/>
      <c r="AF390" s="105"/>
    </row>
    <row r="391" spans="1:36" s="7" customFormat="1" x14ac:dyDescent="0.25">
      <c r="B391" s="7" t="s">
        <v>812</v>
      </c>
      <c r="D391" s="127"/>
      <c r="E391" s="127"/>
      <c r="F391" s="144">
        <f t="shared" ref="F391:AF391" si="98">+F379+F388</f>
        <v>0</v>
      </c>
      <c r="G391" s="144">
        <f t="shared" si="98"/>
        <v>0</v>
      </c>
      <c r="H391" s="144">
        <f t="shared" si="98"/>
        <v>0</v>
      </c>
      <c r="I391" s="144">
        <f t="shared" si="98"/>
        <v>0</v>
      </c>
      <c r="J391" s="144">
        <f t="shared" si="98"/>
        <v>0</v>
      </c>
      <c r="K391" s="144">
        <f t="shared" si="98"/>
        <v>0</v>
      </c>
      <c r="L391" s="144">
        <f t="shared" si="98"/>
        <v>0</v>
      </c>
      <c r="M391" s="144">
        <f t="shared" si="98"/>
        <v>0</v>
      </c>
      <c r="N391" s="144">
        <f t="shared" si="98"/>
        <v>0</v>
      </c>
      <c r="O391" s="144">
        <f t="shared" si="98"/>
        <v>0</v>
      </c>
      <c r="P391" s="144">
        <f t="shared" si="98"/>
        <v>0</v>
      </c>
      <c r="Q391" s="144">
        <f t="shared" si="98"/>
        <v>0</v>
      </c>
      <c r="R391" s="144">
        <f t="shared" si="98"/>
        <v>0</v>
      </c>
      <c r="S391" s="109"/>
      <c r="T391" s="145">
        <f t="shared" si="98"/>
        <v>0</v>
      </c>
      <c r="U391" s="145">
        <f t="shared" si="98"/>
        <v>0</v>
      </c>
      <c r="V391" s="145">
        <f t="shared" si="98"/>
        <v>0</v>
      </c>
      <c r="W391" s="145">
        <f t="shared" si="98"/>
        <v>0</v>
      </c>
      <c r="X391" s="145">
        <f t="shared" si="98"/>
        <v>0</v>
      </c>
      <c r="Y391" s="145">
        <f t="shared" si="98"/>
        <v>0</v>
      </c>
      <c r="Z391" s="145">
        <f t="shared" si="98"/>
        <v>0</v>
      </c>
      <c r="AA391" s="145">
        <f t="shared" si="98"/>
        <v>0</v>
      </c>
      <c r="AB391" s="145">
        <f t="shared" si="98"/>
        <v>0</v>
      </c>
      <c r="AC391" s="145">
        <f t="shared" si="98"/>
        <v>0</v>
      </c>
      <c r="AD391" s="145">
        <f t="shared" si="98"/>
        <v>0</v>
      </c>
      <c r="AE391" s="145">
        <f t="shared" si="98"/>
        <v>0</v>
      </c>
      <c r="AF391" s="145">
        <f t="shared" si="98"/>
        <v>0</v>
      </c>
      <c r="AJ391" s="146"/>
    </row>
    <row r="392" spans="1:36" s="7" customFormat="1" outlineLevel="1" x14ac:dyDescent="0.25">
      <c r="D392" s="127"/>
      <c r="E392" s="127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09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J392" s="146"/>
    </row>
    <row r="393" spans="1:36" s="7" customFormat="1" outlineLevel="1" x14ac:dyDescent="0.25">
      <c r="D393" s="127"/>
      <c r="E393" s="127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09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J393" s="146"/>
    </row>
    <row r="394" spans="1:36" outlineLevel="1" x14ac:dyDescent="0.25">
      <c r="A394" s="103" t="s">
        <v>30</v>
      </c>
      <c r="B394" s="121" t="s">
        <v>813</v>
      </c>
      <c r="D394" s="127"/>
      <c r="E394" s="127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T394" s="105"/>
      <c r="U394" s="105"/>
      <c r="V394" s="105"/>
      <c r="W394" s="105"/>
      <c r="X394" s="105"/>
      <c r="Y394" s="105"/>
      <c r="Z394" s="105"/>
      <c r="AA394" s="105"/>
      <c r="AB394" s="105"/>
      <c r="AC394" s="105"/>
      <c r="AD394" s="105"/>
      <c r="AE394" s="105"/>
      <c r="AF394" s="105"/>
    </row>
    <row r="395" spans="1:36" outlineLevel="2" x14ac:dyDescent="0.25">
      <c r="A395" s="103" t="str">
        <f>+$A$4&amp;$A$394&amp;B395</f>
        <v>BUCKLEYMedical WasteMD10</v>
      </c>
      <c r="B395" s="103" t="s">
        <v>814</v>
      </c>
      <c r="C395" s="103" t="s">
        <v>815</v>
      </c>
      <c r="D395" s="127">
        <f>IFERROR(VLOOKUP(A395,#REF!,12,FALSE),0)</f>
        <v>0</v>
      </c>
      <c r="E395" s="127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f t="shared" ref="R395:R397" si="99">SUM(F395:Q395)</f>
        <v>0</v>
      </c>
      <c r="T395" s="105">
        <f t="shared" ref="T395:AE397" si="100">+IFERROR(F395/$E395,0)</f>
        <v>0</v>
      </c>
      <c r="U395" s="105">
        <f t="shared" si="100"/>
        <v>0</v>
      </c>
      <c r="V395" s="105">
        <f t="shared" si="100"/>
        <v>0</v>
      </c>
      <c r="W395" s="105">
        <f t="shared" si="100"/>
        <v>0</v>
      </c>
      <c r="X395" s="105">
        <f t="shared" si="100"/>
        <v>0</v>
      </c>
      <c r="Y395" s="105">
        <f t="shared" si="100"/>
        <v>0</v>
      </c>
      <c r="Z395" s="105">
        <f t="shared" si="100"/>
        <v>0</v>
      </c>
      <c r="AA395" s="105">
        <f t="shared" si="100"/>
        <v>0</v>
      </c>
      <c r="AB395" s="105">
        <f t="shared" si="100"/>
        <v>0</v>
      </c>
      <c r="AC395" s="105">
        <f t="shared" si="100"/>
        <v>0</v>
      </c>
      <c r="AD395" s="105">
        <f t="shared" si="100"/>
        <v>0</v>
      </c>
      <c r="AE395" s="105">
        <f t="shared" si="100"/>
        <v>0</v>
      </c>
      <c r="AF395" s="105">
        <f t="shared" ref="AF395:AF397" si="101">+SUM(T395:AE395)/$AD$2</f>
        <v>0</v>
      </c>
    </row>
    <row r="396" spans="1:36" outlineLevel="2" x14ac:dyDescent="0.25">
      <c r="A396" s="103" t="str">
        <f>+$A$4&amp;$A$394&amp;B396</f>
        <v>BUCKLEYMedical WasteMD20</v>
      </c>
      <c r="B396" s="103" t="s">
        <v>816</v>
      </c>
      <c r="C396" s="103" t="s">
        <v>817</v>
      </c>
      <c r="D396" s="127">
        <f>IFERROR(VLOOKUP(A396,#REF!,12,FALSE),0)</f>
        <v>0</v>
      </c>
      <c r="E396" s="127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f t="shared" si="99"/>
        <v>0</v>
      </c>
      <c r="T396" s="105">
        <f t="shared" si="100"/>
        <v>0</v>
      </c>
      <c r="U396" s="105">
        <f t="shared" si="100"/>
        <v>0</v>
      </c>
      <c r="V396" s="105">
        <f t="shared" si="100"/>
        <v>0</v>
      </c>
      <c r="W396" s="105">
        <f t="shared" si="100"/>
        <v>0</v>
      </c>
      <c r="X396" s="105">
        <f t="shared" si="100"/>
        <v>0</v>
      </c>
      <c r="Y396" s="105">
        <f t="shared" si="100"/>
        <v>0</v>
      </c>
      <c r="Z396" s="105">
        <f t="shared" si="100"/>
        <v>0</v>
      </c>
      <c r="AA396" s="105">
        <f t="shared" si="100"/>
        <v>0</v>
      </c>
      <c r="AB396" s="105">
        <f t="shared" si="100"/>
        <v>0</v>
      </c>
      <c r="AC396" s="105">
        <f t="shared" si="100"/>
        <v>0</v>
      </c>
      <c r="AD396" s="105">
        <f t="shared" si="100"/>
        <v>0</v>
      </c>
      <c r="AE396" s="105">
        <f t="shared" si="100"/>
        <v>0</v>
      </c>
      <c r="AF396" s="105">
        <f t="shared" si="101"/>
        <v>0</v>
      </c>
    </row>
    <row r="397" spans="1:36" outlineLevel="2" x14ac:dyDescent="0.25">
      <c r="A397" s="103" t="str">
        <f>+$A$4&amp;$A$394&amp;B397</f>
        <v>BUCKLEYMedical WasteMD35</v>
      </c>
      <c r="B397" s="103" t="s">
        <v>818</v>
      </c>
      <c r="C397" s="103" t="s">
        <v>819</v>
      </c>
      <c r="D397" s="127">
        <f>IFERROR(VLOOKUP(A397,#REF!,12,FALSE),0)</f>
        <v>0</v>
      </c>
      <c r="E397" s="127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f t="shared" si="99"/>
        <v>0</v>
      </c>
      <c r="T397" s="105">
        <f t="shared" si="100"/>
        <v>0</v>
      </c>
      <c r="U397" s="105">
        <f t="shared" si="100"/>
        <v>0</v>
      </c>
      <c r="V397" s="105">
        <f t="shared" si="100"/>
        <v>0</v>
      </c>
      <c r="W397" s="105">
        <f t="shared" si="100"/>
        <v>0</v>
      </c>
      <c r="X397" s="105">
        <f t="shared" si="100"/>
        <v>0</v>
      </c>
      <c r="Y397" s="105">
        <f t="shared" si="100"/>
        <v>0</v>
      </c>
      <c r="Z397" s="105">
        <f t="shared" si="100"/>
        <v>0</v>
      </c>
      <c r="AA397" s="105">
        <f t="shared" si="100"/>
        <v>0</v>
      </c>
      <c r="AB397" s="105">
        <f t="shared" si="100"/>
        <v>0</v>
      </c>
      <c r="AC397" s="105">
        <f t="shared" si="100"/>
        <v>0</v>
      </c>
      <c r="AD397" s="105">
        <f t="shared" si="100"/>
        <v>0</v>
      </c>
      <c r="AE397" s="105">
        <f t="shared" si="100"/>
        <v>0</v>
      </c>
      <c r="AF397" s="105">
        <f t="shared" si="101"/>
        <v>0</v>
      </c>
    </row>
    <row r="398" spans="1:36" outlineLevel="1" x14ac:dyDescent="0.25">
      <c r="D398" s="127"/>
      <c r="E398" s="127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5"/>
      <c r="AD398" s="105"/>
      <c r="AE398" s="105"/>
      <c r="AF398" s="105"/>
    </row>
    <row r="399" spans="1:36" outlineLevel="1" x14ac:dyDescent="0.25">
      <c r="C399" s="135" t="s">
        <v>826</v>
      </c>
      <c r="D399" s="127"/>
      <c r="E399" s="127"/>
      <c r="F399" s="136">
        <f t="shared" ref="F399:R399" si="102">+SUM(F395:F398)</f>
        <v>0</v>
      </c>
      <c r="G399" s="136">
        <f t="shared" si="102"/>
        <v>0</v>
      </c>
      <c r="H399" s="136">
        <f t="shared" si="102"/>
        <v>0</v>
      </c>
      <c r="I399" s="136">
        <f t="shared" si="102"/>
        <v>0</v>
      </c>
      <c r="J399" s="136">
        <f t="shared" si="102"/>
        <v>0</v>
      </c>
      <c r="K399" s="136">
        <f t="shared" si="102"/>
        <v>0</v>
      </c>
      <c r="L399" s="136">
        <f t="shared" si="102"/>
        <v>0</v>
      </c>
      <c r="M399" s="136">
        <f t="shared" si="102"/>
        <v>0</v>
      </c>
      <c r="N399" s="136">
        <f t="shared" si="102"/>
        <v>0</v>
      </c>
      <c r="O399" s="136">
        <f t="shared" si="102"/>
        <v>0</v>
      </c>
      <c r="P399" s="136">
        <f t="shared" si="102"/>
        <v>0</v>
      </c>
      <c r="Q399" s="136">
        <f t="shared" si="102"/>
        <v>0</v>
      </c>
      <c r="R399" s="136">
        <f t="shared" si="102"/>
        <v>0</v>
      </c>
      <c r="T399" s="137">
        <f t="shared" ref="T399:AF399" si="103">+SUM(T395:T398)</f>
        <v>0</v>
      </c>
      <c r="U399" s="137">
        <f t="shared" si="103"/>
        <v>0</v>
      </c>
      <c r="V399" s="137">
        <f t="shared" si="103"/>
        <v>0</v>
      </c>
      <c r="W399" s="137">
        <f t="shared" si="103"/>
        <v>0</v>
      </c>
      <c r="X399" s="137">
        <f t="shared" si="103"/>
        <v>0</v>
      </c>
      <c r="Y399" s="137">
        <f t="shared" si="103"/>
        <v>0</v>
      </c>
      <c r="Z399" s="137">
        <f t="shared" si="103"/>
        <v>0</v>
      </c>
      <c r="AA399" s="137">
        <f t="shared" si="103"/>
        <v>0</v>
      </c>
      <c r="AB399" s="137">
        <f t="shared" si="103"/>
        <v>0</v>
      </c>
      <c r="AC399" s="137">
        <f t="shared" si="103"/>
        <v>0</v>
      </c>
      <c r="AD399" s="137">
        <f t="shared" si="103"/>
        <v>0</v>
      </c>
      <c r="AE399" s="137">
        <f t="shared" si="103"/>
        <v>0</v>
      </c>
      <c r="AF399" s="137">
        <f t="shared" si="103"/>
        <v>0</v>
      </c>
    </row>
    <row r="400" spans="1:36" outlineLevel="1" x14ac:dyDescent="0.25">
      <c r="C400" s="135"/>
      <c r="D400" s="127"/>
      <c r="E400" s="127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</row>
    <row r="401" spans="1:36" outlineLevel="1" x14ac:dyDescent="0.25">
      <c r="D401" s="127"/>
      <c r="E401" s="127"/>
      <c r="F401" s="148"/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T401" s="149"/>
      <c r="U401" s="149"/>
      <c r="V401" s="149"/>
      <c r="W401" s="149"/>
      <c r="X401" s="149"/>
      <c r="Y401" s="149"/>
      <c r="Z401" s="149"/>
      <c r="AA401" s="149"/>
      <c r="AB401" s="149"/>
      <c r="AC401" s="149"/>
      <c r="AD401" s="149"/>
      <c r="AE401" s="149"/>
      <c r="AF401" s="149"/>
    </row>
    <row r="402" spans="1:36" s="7" customFormat="1" x14ac:dyDescent="0.25">
      <c r="B402" s="7" t="s">
        <v>827</v>
      </c>
      <c r="D402" s="127"/>
      <c r="E402" s="127"/>
      <c r="F402" s="144">
        <f>+F399</f>
        <v>0</v>
      </c>
      <c r="G402" s="144">
        <f t="shared" ref="G402:R402" si="104">+G399</f>
        <v>0</v>
      </c>
      <c r="H402" s="144">
        <f t="shared" si="104"/>
        <v>0</v>
      </c>
      <c r="I402" s="144">
        <f t="shared" si="104"/>
        <v>0</v>
      </c>
      <c r="J402" s="144">
        <f t="shared" si="104"/>
        <v>0</v>
      </c>
      <c r="K402" s="144">
        <f t="shared" si="104"/>
        <v>0</v>
      </c>
      <c r="L402" s="144">
        <f t="shared" si="104"/>
        <v>0</v>
      </c>
      <c r="M402" s="144">
        <f t="shared" si="104"/>
        <v>0</v>
      </c>
      <c r="N402" s="144">
        <f t="shared" si="104"/>
        <v>0</v>
      </c>
      <c r="O402" s="144">
        <f t="shared" si="104"/>
        <v>0</v>
      </c>
      <c r="P402" s="144">
        <f t="shared" si="104"/>
        <v>0</v>
      </c>
      <c r="Q402" s="144">
        <f t="shared" si="104"/>
        <v>0</v>
      </c>
      <c r="R402" s="144">
        <f t="shared" si="104"/>
        <v>0</v>
      </c>
      <c r="S402" s="109"/>
      <c r="T402" s="145">
        <f t="shared" ref="T402:AF402" si="105">+T399</f>
        <v>0</v>
      </c>
      <c r="U402" s="145">
        <f t="shared" si="105"/>
        <v>0</v>
      </c>
      <c r="V402" s="145">
        <f t="shared" si="105"/>
        <v>0</v>
      </c>
      <c r="W402" s="145">
        <f t="shared" si="105"/>
        <v>0</v>
      </c>
      <c r="X402" s="145">
        <f t="shared" si="105"/>
        <v>0</v>
      </c>
      <c r="Y402" s="145">
        <f t="shared" si="105"/>
        <v>0</v>
      </c>
      <c r="Z402" s="145">
        <f t="shared" si="105"/>
        <v>0</v>
      </c>
      <c r="AA402" s="145">
        <f t="shared" si="105"/>
        <v>0</v>
      </c>
      <c r="AB402" s="145">
        <f t="shared" si="105"/>
        <v>0</v>
      </c>
      <c r="AC402" s="145">
        <f t="shared" si="105"/>
        <v>0</v>
      </c>
      <c r="AD402" s="145">
        <f t="shared" si="105"/>
        <v>0</v>
      </c>
      <c r="AE402" s="145">
        <f t="shared" si="105"/>
        <v>0</v>
      </c>
      <c r="AF402" s="145">
        <f t="shared" si="105"/>
        <v>0</v>
      </c>
      <c r="AJ402" s="146"/>
    </row>
    <row r="403" spans="1:36" s="7" customFormat="1" outlineLevel="1" x14ac:dyDescent="0.25">
      <c r="D403" s="127"/>
      <c r="E403" s="127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09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  <c r="AJ403" s="146"/>
    </row>
    <row r="404" spans="1:36" s="7" customFormat="1" outlineLevel="1" x14ac:dyDescent="0.25">
      <c r="D404" s="127"/>
      <c r="E404" s="127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09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  <c r="AJ404" s="146"/>
    </row>
    <row r="405" spans="1:36" outlineLevel="1" x14ac:dyDescent="0.25">
      <c r="A405" s="103" t="s">
        <v>865</v>
      </c>
      <c r="B405" s="121" t="s">
        <v>829</v>
      </c>
      <c r="D405" s="127"/>
      <c r="E405" s="127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5"/>
      <c r="AD405" s="105"/>
      <c r="AE405" s="105"/>
      <c r="AF405" s="105"/>
    </row>
    <row r="406" spans="1:36" outlineLevel="2" x14ac:dyDescent="0.25">
      <c r="A406" s="103" t="str">
        <f t="shared" ref="A406:A414" si="106">+$A$4&amp;$A$405&amp;B406</f>
        <v>BUCKLEYAccountingADJ-SB</v>
      </c>
      <c r="B406" s="103" t="s">
        <v>830</v>
      </c>
      <c r="C406" s="103" t="s">
        <v>831</v>
      </c>
      <c r="D406" s="127">
        <v>0</v>
      </c>
      <c r="E406" s="127">
        <v>0</v>
      </c>
      <c r="F406" s="129">
        <v>0</v>
      </c>
      <c r="G406" s="129">
        <v>0</v>
      </c>
      <c r="H406" s="129">
        <v>0.01</v>
      </c>
      <c r="I406" s="129">
        <v>0</v>
      </c>
      <c r="J406" s="129">
        <v>0</v>
      </c>
      <c r="K406" s="129">
        <v>0.45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f t="shared" ref="R406:R414" si="107">SUM(F406:Q406)</f>
        <v>0.46</v>
      </c>
      <c r="T406" s="105">
        <f t="shared" ref="T406:AE414" si="108">+IFERROR(F406/$E406,0)</f>
        <v>0</v>
      </c>
      <c r="U406" s="105">
        <f t="shared" si="108"/>
        <v>0</v>
      </c>
      <c r="V406" s="105">
        <f t="shared" si="108"/>
        <v>0</v>
      </c>
      <c r="W406" s="105">
        <f t="shared" si="108"/>
        <v>0</v>
      </c>
      <c r="X406" s="105">
        <f t="shared" si="108"/>
        <v>0</v>
      </c>
      <c r="Y406" s="105">
        <f t="shared" si="108"/>
        <v>0</v>
      </c>
      <c r="Z406" s="105">
        <f t="shared" si="108"/>
        <v>0</v>
      </c>
      <c r="AA406" s="105">
        <f t="shared" si="108"/>
        <v>0</v>
      </c>
      <c r="AB406" s="105">
        <f t="shared" si="108"/>
        <v>0</v>
      </c>
      <c r="AC406" s="105">
        <f t="shared" si="108"/>
        <v>0</v>
      </c>
      <c r="AD406" s="105">
        <f t="shared" si="108"/>
        <v>0</v>
      </c>
      <c r="AE406" s="105">
        <f t="shared" si="108"/>
        <v>0</v>
      </c>
      <c r="AF406" s="105">
        <f t="shared" ref="AF406:AF414" si="109">+SUM(T406:AE406)/$AD$2</f>
        <v>0</v>
      </c>
    </row>
    <row r="407" spans="1:36" outlineLevel="2" x14ac:dyDescent="0.25">
      <c r="A407" s="103" t="str">
        <f t="shared" si="106"/>
        <v>BUCKLEYAccountingADJTAX</v>
      </c>
      <c r="B407" s="103" t="s">
        <v>832</v>
      </c>
      <c r="C407" s="103" t="s">
        <v>833</v>
      </c>
      <c r="D407" s="127">
        <v>0</v>
      </c>
      <c r="E407" s="127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f t="shared" si="107"/>
        <v>0</v>
      </c>
      <c r="T407" s="105">
        <f t="shared" si="108"/>
        <v>0</v>
      </c>
      <c r="U407" s="105">
        <f t="shared" si="108"/>
        <v>0</v>
      </c>
      <c r="V407" s="105">
        <f t="shared" si="108"/>
        <v>0</v>
      </c>
      <c r="W407" s="105">
        <f t="shared" si="108"/>
        <v>0</v>
      </c>
      <c r="X407" s="105">
        <f t="shared" si="108"/>
        <v>0</v>
      </c>
      <c r="Y407" s="105">
        <f t="shared" si="108"/>
        <v>0</v>
      </c>
      <c r="Z407" s="105">
        <f t="shared" si="108"/>
        <v>0</v>
      </c>
      <c r="AA407" s="105">
        <f t="shared" si="108"/>
        <v>0</v>
      </c>
      <c r="AB407" s="105">
        <f t="shared" si="108"/>
        <v>0</v>
      </c>
      <c r="AC407" s="105">
        <f t="shared" si="108"/>
        <v>0</v>
      </c>
      <c r="AD407" s="105">
        <f t="shared" si="108"/>
        <v>0</v>
      </c>
      <c r="AE407" s="105">
        <f t="shared" si="108"/>
        <v>0</v>
      </c>
      <c r="AF407" s="105">
        <f t="shared" si="109"/>
        <v>0</v>
      </c>
    </row>
    <row r="408" spans="1:36" outlineLevel="2" x14ac:dyDescent="0.25">
      <c r="A408" s="103" t="str">
        <f t="shared" si="106"/>
        <v>BUCKLEYAccountingEMPLOYEE</v>
      </c>
      <c r="B408" s="103" t="s">
        <v>834</v>
      </c>
      <c r="C408" s="103" t="s">
        <v>835</v>
      </c>
      <c r="D408" s="127">
        <v>0</v>
      </c>
      <c r="E408" s="127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f t="shared" si="107"/>
        <v>0</v>
      </c>
      <c r="T408" s="105">
        <f t="shared" si="108"/>
        <v>0</v>
      </c>
      <c r="U408" s="105">
        <f t="shared" si="108"/>
        <v>0</v>
      </c>
      <c r="V408" s="105">
        <f t="shared" si="108"/>
        <v>0</v>
      </c>
      <c r="W408" s="105">
        <f t="shared" si="108"/>
        <v>0</v>
      </c>
      <c r="X408" s="105">
        <f t="shared" si="108"/>
        <v>0</v>
      </c>
      <c r="Y408" s="105">
        <f t="shared" si="108"/>
        <v>0</v>
      </c>
      <c r="Z408" s="105">
        <f t="shared" si="108"/>
        <v>0</v>
      </c>
      <c r="AA408" s="105">
        <f t="shared" si="108"/>
        <v>0</v>
      </c>
      <c r="AB408" s="105">
        <f t="shared" si="108"/>
        <v>0</v>
      </c>
      <c r="AC408" s="105">
        <f t="shared" si="108"/>
        <v>0</v>
      </c>
      <c r="AD408" s="105">
        <f t="shared" si="108"/>
        <v>0</v>
      </c>
      <c r="AE408" s="105">
        <f t="shared" si="108"/>
        <v>0</v>
      </c>
      <c r="AF408" s="105">
        <f t="shared" si="109"/>
        <v>0</v>
      </c>
    </row>
    <row r="409" spans="1:36" outlineLevel="2" x14ac:dyDescent="0.25">
      <c r="A409" s="103" t="str">
        <f t="shared" si="106"/>
        <v>BUCKLEYAccountingFINCHG</v>
      </c>
      <c r="B409" s="103" t="s">
        <v>836</v>
      </c>
      <c r="C409" s="103" t="s">
        <v>837</v>
      </c>
      <c r="D409" s="127">
        <v>0</v>
      </c>
      <c r="E409" s="127">
        <v>0</v>
      </c>
      <c r="F409" s="129">
        <v>45.164999999999999</v>
      </c>
      <c r="G409" s="129">
        <v>33.074999999999996</v>
      </c>
      <c r="H409" s="129">
        <v>46.129999999999995</v>
      </c>
      <c r="I409" s="129">
        <v>41.84</v>
      </c>
      <c r="J409" s="129">
        <v>39.44</v>
      </c>
      <c r="K409" s="129">
        <v>29.269999999999996</v>
      </c>
      <c r="L409" s="129">
        <v>34.534999999999997</v>
      </c>
      <c r="M409" s="129">
        <v>39.549999999999997</v>
      </c>
      <c r="N409" s="129">
        <v>43.935000000000002</v>
      </c>
      <c r="O409" s="129">
        <v>29.82</v>
      </c>
      <c r="P409" s="129">
        <v>37.010000000000005</v>
      </c>
      <c r="Q409" s="129">
        <v>46.39</v>
      </c>
      <c r="R409" s="129">
        <f t="shared" si="107"/>
        <v>466.15999999999991</v>
      </c>
      <c r="T409" s="105">
        <f t="shared" si="108"/>
        <v>0</v>
      </c>
      <c r="U409" s="105">
        <f t="shared" si="108"/>
        <v>0</v>
      </c>
      <c r="V409" s="105">
        <f t="shared" si="108"/>
        <v>0</v>
      </c>
      <c r="W409" s="105">
        <f t="shared" si="108"/>
        <v>0</v>
      </c>
      <c r="X409" s="105">
        <f t="shared" si="108"/>
        <v>0</v>
      </c>
      <c r="Y409" s="105">
        <f t="shared" si="108"/>
        <v>0</v>
      </c>
      <c r="Z409" s="105">
        <f t="shared" si="108"/>
        <v>0</v>
      </c>
      <c r="AA409" s="105">
        <f t="shared" si="108"/>
        <v>0</v>
      </c>
      <c r="AB409" s="105">
        <f t="shared" si="108"/>
        <v>0</v>
      </c>
      <c r="AC409" s="105">
        <f t="shared" si="108"/>
        <v>0</v>
      </c>
      <c r="AD409" s="105">
        <f t="shared" si="108"/>
        <v>0</v>
      </c>
      <c r="AE409" s="105">
        <f t="shared" si="108"/>
        <v>0</v>
      </c>
      <c r="AF409" s="105">
        <f t="shared" si="109"/>
        <v>0</v>
      </c>
    </row>
    <row r="410" spans="1:36" outlineLevel="2" x14ac:dyDescent="0.25">
      <c r="A410" s="103" t="str">
        <f t="shared" si="106"/>
        <v>BUCKLEYAccountingLEGAL-COM</v>
      </c>
      <c r="B410" s="103" t="s">
        <v>838</v>
      </c>
      <c r="C410" s="103" t="s">
        <v>839</v>
      </c>
      <c r="D410" s="127">
        <v>0</v>
      </c>
      <c r="E410" s="127">
        <v>0</v>
      </c>
      <c r="F410" s="129">
        <v>0</v>
      </c>
      <c r="G410" s="129">
        <v>0</v>
      </c>
      <c r="H410" s="129">
        <v>0</v>
      </c>
      <c r="I410" s="129">
        <v>0</v>
      </c>
      <c r="J410" s="129">
        <v>0</v>
      </c>
      <c r="K410" s="129">
        <v>0</v>
      </c>
      <c r="L410" s="129">
        <v>0</v>
      </c>
      <c r="M410" s="129">
        <v>0</v>
      </c>
      <c r="N410" s="129">
        <v>0</v>
      </c>
      <c r="O410" s="129">
        <v>0</v>
      </c>
      <c r="P410" s="129">
        <v>0</v>
      </c>
      <c r="Q410" s="129">
        <v>0</v>
      </c>
      <c r="R410" s="129">
        <f t="shared" si="107"/>
        <v>0</v>
      </c>
      <c r="T410" s="105">
        <f t="shared" si="108"/>
        <v>0</v>
      </c>
      <c r="U410" s="105">
        <f t="shared" si="108"/>
        <v>0</v>
      </c>
      <c r="V410" s="105">
        <f t="shared" si="108"/>
        <v>0</v>
      </c>
      <c r="W410" s="105">
        <f t="shared" si="108"/>
        <v>0</v>
      </c>
      <c r="X410" s="105">
        <f t="shared" si="108"/>
        <v>0</v>
      </c>
      <c r="Y410" s="105">
        <f t="shared" si="108"/>
        <v>0</v>
      </c>
      <c r="Z410" s="105">
        <f t="shared" si="108"/>
        <v>0</v>
      </c>
      <c r="AA410" s="105">
        <f t="shared" si="108"/>
        <v>0</v>
      </c>
      <c r="AB410" s="105">
        <f t="shared" si="108"/>
        <v>0</v>
      </c>
      <c r="AC410" s="105">
        <f t="shared" si="108"/>
        <v>0</v>
      </c>
      <c r="AD410" s="105">
        <f t="shared" si="108"/>
        <v>0</v>
      </c>
      <c r="AE410" s="105">
        <f t="shared" si="108"/>
        <v>0</v>
      </c>
      <c r="AF410" s="105">
        <f t="shared" si="109"/>
        <v>0</v>
      </c>
    </row>
    <row r="411" spans="1:36" outlineLevel="2" x14ac:dyDescent="0.25">
      <c r="A411" s="103" t="str">
        <f t="shared" si="106"/>
        <v>BUCKLEYAccountingNSF FEES</v>
      </c>
      <c r="B411" s="103" t="s">
        <v>840</v>
      </c>
      <c r="C411" s="103" t="s">
        <v>841</v>
      </c>
      <c r="D411" s="127">
        <v>25</v>
      </c>
      <c r="E411" s="127">
        <v>27.82</v>
      </c>
      <c r="F411" s="129">
        <v>0</v>
      </c>
      <c r="G411" s="129">
        <v>0</v>
      </c>
      <c r="H411" s="129">
        <v>0</v>
      </c>
      <c r="I411" s="129">
        <v>0</v>
      </c>
      <c r="J411" s="129">
        <v>27.82</v>
      </c>
      <c r="K411" s="129">
        <v>0</v>
      </c>
      <c r="L411" s="129">
        <v>0</v>
      </c>
      <c r="M411" s="129">
        <v>0</v>
      </c>
      <c r="N411" s="129">
        <v>0</v>
      </c>
      <c r="O411" s="129">
        <v>0</v>
      </c>
      <c r="P411" s="129">
        <v>0</v>
      </c>
      <c r="Q411" s="129">
        <v>0</v>
      </c>
      <c r="R411" s="129">
        <f t="shared" si="107"/>
        <v>27.82</v>
      </c>
      <c r="T411" s="105">
        <f t="shared" si="108"/>
        <v>0</v>
      </c>
      <c r="U411" s="105">
        <f t="shared" si="108"/>
        <v>0</v>
      </c>
      <c r="V411" s="105">
        <f t="shared" si="108"/>
        <v>0</v>
      </c>
      <c r="W411" s="105">
        <f t="shared" si="108"/>
        <v>0</v>
      </c>
      <c r="X411" s="105">
        <f t="shared" si="108"/>
        <v>1</v>
      </c>
      <c r="Y411" s="105">
        <f t="shared" si="108"/>
        <v>0</v>
      </c>
      <c r="Z411" s="105">
        <f t="shared" si="108"/>
        <v>0</v>
      </c>
      <c r="AA411" s="105">
        <f t="shared" si="108"/>
        <v>0</v>
      </c>
      <c r="AB411" s="105">
        <f t="shared" si="108"/>
        <v>0</v>
      </c>
      <c r="AC411" s="105">
        <f t="shared" si="108"/>
        <v>0</v>
      </c>
      <c r="AD411" s="105">
        <f t="shared" si="108"/>
        <v>0</v>
      </c>
      <c r="AE411" s="105">
        <f t="shared" si="108"/>
        <v>0</v>
      </c>
      <c r="AF411" s="105">
        <f t="shared" si="109"/>
        <v>8.3333333333333329E-2</v>
      </c>
    </row>
    <row r="412" spans="1:36" outlineLevel="2" x14ac:dyDescent="0.25">
      <c r="A412" s="103" t="str">
        <f t="shared" si="106"/>
        <v>BUCKLEYAccountingPO</v>
      </c>
      <c r="B412" s="103" t="s">
        <v>842</v>
      </c>
      <c r="C412" s="103" t="s">
        <v>843</v>
      </c>
      <c r="D412" s="127">
        <v>0</v>
      </c>
      <c r="E412" s="127">
        <v>0</v>
      </c>
      <c r="F412" s="129">
        <v>0</v>
      </c>
      <c r="G412" s="129">
        <v>0</v>
      </c>
      <c r="H412" s="129">
        <v>0</v>
      </c>
      <c r="I412" s="129">
        <v>0</v>
      </c>
      <c r="J412" s="129">
        <v>0</v>
      </c>
      <c r="K412" s="129">
        <v>0</v>
      </c>
      <c r="L412" s="129">
        <v>0</v>
      </c>
      <c r="M412" s="129">
        <v>0</v>
      </c>
      <c r="N412" s="129">
        <v>0</v>
      </c>
      <c r="O412" s="129">
        <v>0</v>
      </c>
      <c r="P412" s="129">
        <v>0</v>
      </c>
      <c r="Q412" s="129">
        <v>0</v>
      </c>
      <c r="R412" s="129">
        <f t="shared" si="107"/>
        <v>0</v>
      </c>
      <c r="T412" s="105">
        <f t="shared" si="108"/>
        <v>0</v>
      </c>
      <c r="U412" s="105">
        <f t="shared" si="108"/>
        <v>0</v>
      </c>
      <c r="V412" s="105">
        <f t="shared" si="108"/>
        <v>0</v>
      </c>
      <c r="W412" s="105">
        <f t="shared" si="108"/>
        <v>0</v>
      </c>
      <c r="X412" s="105">
        <f t="shared" si="108"/>
        <v>0</v>
      </c>
      <c r="Y412" s="105">
        <f t="shared" si="108"/>
        <v>0</v>
      </c>
      <c r="Z412" s="105">
        <f t="shared" si="108"/>
        <v>0</v>
      </c>
      <c r="AA412" s="105">
        <f t="shared" si="108"/>
        <v>0</v>
      </c>
      <c r="AB412" s="105">
        <f t="shared" si="108"/>
        <v>0</v>
      </c>
      <c r="AC412" s="105">
        <f t="shared" si="108"/>
        <v>0</v>
      </c>
      <c r="AD412" s="105">
        <f t="shared" si="108"/>
        <v>0</v>
      </c>
      <c r="AE412" s="105">
        <f t="shared" si="108"/>
        <v>0</v>
      </c>
      <c r="AF412" s="105">
        <f t="shared" si="109"/>
        <v>0</v>
      </c>
    </row>
    <row r="413" spans="1:36" outlineLevel="2" x14ac:dyDescent="0.25">
      <c r="A413" s="103" t="str">
        <f t="shared" si="106"/>
        <v>BUCKLEYAccountingSHOPSERVICE</v>
      </c>
      <c r="B413" s="103" t="s">
        <v>844</v>
      </c>
      <c r="C413" s="103" t="s">
        <v>845</v>
      </c>
      <c r="D413" s="127">
        <v>0</v>
      </c>
      <c r="E413" s="127">
        <v>0</v>
      </c>
      <c r="F413" s="129">
        <v>0</v>
      </c>
      <c r="G413" s="129">
        <v>0</v>
      </c>
      <c r="H413" s="129">
        <v>0</v>
      </c>
      <c r="I413" s="129">
        <v>0</v>
      </c>
      <c r="J413" s="129">
        <v>0</v>
      </c>
      <c r="K413" s="129">
        <v>0</v>
      </c>
      <c r="L413" s="129">
        <v>0</v>
      </c>
      <c r="M413" s="129">
        <v>0</v>
      </c>
      <c r="N413" s="129">
        <v>0</v>
      </c>
      <c r="O413" s="129">
        <v>0</v>
      </c>
      <c r="P413" s="129">
        <v>0</v>
      </c>
      <c r="Q413" s="129">
        <v>0</v>
      </c>
      <c r="R413" s="129">
        <f t="shared" si="107"/>
        <v>0</v>
      </c>
      <c r="T413" s="105">
        <f t="shared" si="108"/>
        <v>0</v>
      </c>
      <c r="U413" s="105">
        <f t="shared" si="108"/>
        <v>0</v>
      </c>
      <c r="V413" s="105">
        <f t="shared" si="108"/>
        <v>0</v>
      </c>
      <c r="W413" s="105">
        <f t="shared" si="108"/>
        <v>0</v>
      </c>
      <c r="X413" s="105">
        <f t="shared" si="108"/>
        <v>0</v>
      </c>
      <c r="Y413" s="105">
        <f t="shared" si="108"/>
        <v>0</v>
      </c>
      <c r="Z413" s="105">
        <f t="shared" si="108"/>
        <v>0</v>
      </c>
      <c r="AA413" s="105">
        <f t="shared" si="108"/>
        <v>0</v>
      </c>
      <c r="AB413" s="105">
        <f t="shared" si="108"/>
        <v>0</v>
      </c>
      <c r="AC413" s="105">
        <f t="shared" si="108"/>
        <v>0</v>
      </c>
      <c r="AD413" s="105">
        <f t="shared" si="108"/>
        <v>0</v>
      </c>
      <c r="AE413" s="105">
        <f t="shared" si="108"/>
        <v>0</v>
      </c>
      <c r="AF413" s="105">
        <f t="shared" si="109"/>
        <v>0</v>
      </c>
    </row>
    <row r="414" spans="1:36" outlineLevel="2" x14ac:dyDescent="0.25">
      <c r="A414" s="103" t="str">
        <f t="shared" si="106"/>
        <v>BUCKLEYAccountingADJPSRENT</v>
      </c>
      <c r="B414" s="103" t="s">
        <v>880</v>
      </c>
      <c r="C414" s="103" t="s">
        <v>881</v>
      </c>
      <c r="D414" s="127">
        <v>0</v>
      </c>
      <c r="E414" s="127">
        <v>0</v>
      </c>
      <c r="F414" s="129">
        <v>0</v>
      </c>
      <c r="G414" s="129">
        <v>0</v>
      </c>
      <c r="H414" s="129">
        <v>0</v>
      </c>
      <c r="I414" s="129">
        <v>0</v>
      </c>
      <c r="J414" s="129">
        <v>0</v>
      </c>
      <c r="K414" s="129">
        <v>0</v>
      </c>
      <c r="L414" s="129">
        <v>0</v>
      </c>
      <c r="M414" s="129">
        <v>0</v>
      </c>
      <c r="N414" s="129">
        <v>0</v>
      </c>
      <c r="O414" s="129">
        <v>0</v>
      </c>
      <c r="P414" s="129">
        <v>0</v>
      </c>
      <c r="Q414" s="129">
        <v>0</v>
      </c>
      <c r="R414" s="129">
        <f t="shared" si="107"/>
        <v>0</v>
      </c>
      <c r="T414" s="105">
        <f t="shared" si="108"/>
        <v>0</v>
      </c>
      <c r="U414" s="105">
        <f t="shared" si="108"/>
        <v>0</v>
      </c>
      <c r="V414" s="105">
        <f t="shared" si="108"/>
        <v>0</v>
      </c>
      <c r="W414" s="105">
        <f t="shared" si="108"/>
        <v>0</v>
      </c>
      <c r="X414" s="105">
        <f t="shared" si="108"/>
        <v>0</v>
      </c>
      <c r="Y414" s="105">
        <f t="shared" si="108"/>
        <v>0</v>
      </c>
      <c r="Z414" s="105">
        <f t="shared" si="108"/>
        <v>0</v>
      </c>
      <c r="AA414" s="105">
        <f t="shared" si="108"/>
        <v>0</v>
      </c>
      <c r="AB414" s="105">
        <f t="shared" si="108"/>
        <v>0</v>
      </c>
      <c r="AC414" s="105">
        <f t="shared" si="108"/>
        <v>0</v>
      </c>
      <c r="AD414" s="105">
        <f t="shared" si="108"/>
        <v>0</v>
      </c>
      <c r="AE414" s="105">
        <f t="shared" si="108"/>
        <v>0</v>
      </c>
      <c r="AF414" s="105">
        <f t="shared" si="109"/>
        <v>0</v>
      </c>
    </row>
    <row r="415" spans="1:36" outlineLevel="1" x14ac:dyDescent="0.25">
      <c r="D415" s="178"/>
      <c r="E415" s="17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T415" s="105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</row>
    <row r="416" spans="1:36" outlineLevel="1" x14ac:dyDescent="0.25">
      <c r="C416" s="135" t="s">
        <v>846</v>
      </c>
      <c r="D416" s="178"/>
      <c r="E416" s="179"/>
      <c r="F416" s="136">
        <f t="shared" ref="F416:R416" si="110">+SUM(F406:F415)</f>
        <v>45.164999999999999</v>
      </c>
      <c r="G416" s="136">
        <f t="shared" si="110"/>
        <v>33.074999999999996</v>
      </c>
      <c r="H416" s="136">
        <f t="shared" si="110"/>
        <v>46.139999999999993</v>
      </c>
      <c r="I416" s="136">
        <f t="shared" si="110"/>
        <v>41.84</v>
      </c>
      <c r="J416" s="136">
        <f t="shared" si="110"/>
        <v>67.259999999999991</v>
      </c>
      <c r="K416" s="136">
        <f t="shared" si="110"/>
        <v>29.719999999999995</v>
      </c>
      <c r="L416" s="136">
        <f t="shared" si="110"/>
        <v>34.534999999999997</v>
      </c>
      <c r="M416" s="136">
        <f t="shared" si="110"/>
        <v>39.549999999999997</v>
      </c>
      <c r="N416" s="136">
        <f t="shared" si="110"/>
        <v>43.935000000000002</v>
      </c>
      <c r="O416" s="136">
        <f t="shared" si="110"/>
        <v>29.82</v>
      </c>
      <c r="P416" s="136">
        <f t="shared" si="110"/>
        <v>37.010000000000005</v>
      </c>
      <c r="Q416" s="136">
        <f t="shared" si="110"/>
        <v>46.39</v>
      </c>
      <c r="R416" s="136">
        <f t="shared" si="110"/>
        <v>494.43999999999988</v>
      </c>
      <c r="T416" s="137"/>
      <c r="U416" s="137"/>
      <c r="V416" s="137"/>
      <c r="W416" s="137"/>
      <c r="X416" s="137"/>
      <c r="Y416" s="137"/>
      <c r="Z416" s="137"/>
      <c r="AA416" s="137"/>
      <c r="AB416" s="137"/>
      <c r="AC416" s="137"/>
      <c r="AD416" s="137"/>
      <c r="AE416" s="137"/>
      <c r="AF416" s="137"/>
    </row>
    <row r="417" spans="2:36" outlineLevel="1" x14ac:dyDescent="0.25">
      <c r="C417" s="135"/>
      <c r="D417" s="178"/>
      <c r="E417" s="179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</row>
    <row r="418" spans="2:36" outlineLevel="1" x14ac:dyDescent="0.25">
      <c r="D418" s="178"/>
      <c r="E418" s="179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T418" s="149"/>
      <c r="U418" s="149"/>
      <c r="V418" s="149"/>
      <c r="W418" s="149"/>
      <c r="X418" s="149"/>
      <c r="Y418" s="149"/>
      <c r="Z418" s="149"/>
      <c r="AA418" s="149"/>
      <c r="AB418" s="149"/>
      <c r="AC418" s="149"/>
      <c r="AD418" s="149"/>
      <c r="AE418" s="149"/>
      <c r="AF418" s="149"/>
    </row>
    <row r="419" spans="2:36" s="7" customFormat="1" x14ac:dyDescent="0.25">
      <c r="B419" s="7" t="s">
        <v>847</v>
      </c>
      <c r="D419" s="178"/>
      <c r="E419" s="179"/>
      <c r="F419" s="144">
        <f>+F416</f>
        <v>45.164999999999999</v>
      </c>
      <c r="G419" s="144">
        <f t="shared" ref="G419:Q419" si="111">+G416</f>
        <v>33.074999999999996</v>
      </c>
      <c r="H419" s="144">
        <f t="shared" si="111"/>
        <v>46.139999999999993</v>
      </c>
      <c r="I419" s="144">
        <f t="shared" si="111"/>
        <v>41.84</v>
      </c>
      <c r="J419" s="144">
        <f t="shared" si="111"/>
        <v>67.259999999999991</v>
      </c>
      <c r="K419" s="144">
        <f t="shared" si="111"/>
        <v>29.719999999999995</v>
      </c>
      <c r="L419" s="144">
        <f t="shared" si="111"/>
        <v>34.534999999999997</v>
      </c>
      <c r="M419" s="144">
        <f t="shared" si="111"/>
        <v>39.549999999999997</v>
      </c>
      <c r="N419" s="144">
        <f t="shared" si="111"/>
        <v>43.935000000000002</v>
      </c>
      <c r="O419" s="144">
        <f t="shared" si="111"/>
        <v>29.82</v>
      </c>
      <c r="P419" s="144">
        <f t="shared" si="111"/>
        <v>37.010000000000005</v>
      </c>
      <c r="Q419" s="144">
        <f t="shared" si="111"/>
        <v>46.39</v>
      </c>
      <c r="R419" s="144">
        <f t="shared" ref="R419" si="112">SUM(F419:Q419)</f>
        <v>494.44</v>
      </c>
      <c r="S419" s="109"/>
      <c r="T419" s="145">
        <f>+T416</f>
        <v>0</v>
      </c>
      <c r="U419" s="145">
        <f t="shared" ref="U419:AE419" si="113">+U416</f>
        <v>0</v>
      </c>
      <c r="V419" s="145">
        <f t="shared" si="113"/>
        <v>0</v>
      </c>
      <c r="W419" s="145">
        <f t="shared" si="113"/>
        <v>0</v>
      </c>
      <c r="X419" s="145">
        <f t="shared" si="113"/>
        <v>0</v>
      </c>
      <c r="Y419" s="145">
        <f t="shared" si="113"/>
        <v>0</v>
      </c>
      <c r="Z419" s="145">
        <f t="shared" si="113"/>
        <v>0</v>
      </c>
      <c r="AA419" s="145">
        <f t="shared" si="113"/>
        <v>0</v>
      </c>
      <c r="AB419" s="145">
        <f t="shared" si="113"/>
        <v>0</v>
      </c>
      <c r="AC419" s="145">
        <f t="shared" si="113"/>
        <v>0</v>
      </c>
      <c r="AD419" s="145">
        <f t="shared" si="113"/>
        <v>0</v>
      </c>
      <c r="AE419" s="145">
        <f t="shared" si="113"/>
        <v>0</v>
      </c>
      <c r="AF419" s="105">
        <f t="shared" ref="AF419" si="114">+SUM(T419:AE419)/$AD$2</f>
        <v>0</v>
      </c>
      <c r="AJ419" s="146"/>
    </row>
    <row r="420" spans="2:36" s="7" customFormat="1" x14ac:dyDescent="0.25">
      <c r="D420" s="178"/>
      <c r="E420" s="179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1"/>
      <c r="Q420" s="151"/>
      <c r="R420" s="151"/>
      <c r="S420" s="109"/>
      <c r="T420" s="152"/>
      <c r="U420" s="152"/>
      <c r="V420" s="152"/>
      <c r="W420" s="152"/>
      <c r="X420" s="152"/>
      <c r="Y420" s="152"/>
      <c r="Z420" s="152"/>
      <c r="AA420" s="152"/>
      <c r="AB420" s="152"/>
      <c r="AC420" s="152"/>
      <c r="AD420" s="152"/>
      <c r="AE420" s="152"/>
      <c r="AF420" s="152"/>
      <c r="AJ420" s="146"/>
    </row>
    <row r="421" spans="2:36" x14ac:dyDescent="0.25">
      <c r="D421" s="178"/>
      <c r="E421" s="179"/>
      <c r="F421" s="148"/>
      <c r="G421" s="148"/>
      <c r="H421" s="148"/>
      <c r="I421" s="148"/>
      <c r="J421" s="148"/>
      <c r="K421" s="148"/>
      <c r="L421" s="148"/>
      <c r="M421" s="148"/>
      <c r="N421" s="148"/>
      <c r="O421" s="148"/>
      <c r="P421" s="153"/>
      <c r="Q421" s="153"/>
      <c r="R421" s="153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</row>
    <row r="422" spans="2:36" s="7" customFormat="1" ht="15.75" thickBot="1" x14ac:dyDescent="0.3">
      <c r="B422" s="7" t="s">
        <v>848</v>
      </c>
      <c r="D422" s="178"/>
      <c r="E422" s="179"/>
      <c r="F422" s="154">
        <f t="shared" ref="F422:R422" si="115">+F105+F295+F391+F402+F419</f>
        <v>133038.03</v>
      </c>
      <c r="G422" s="154">
        <f t="shared" si="115"/>
        <v>131498.64000000001</v>
      </c>
      <c r="H422" s="154">
        <f t="shared" si="115"/>
        <v>136206.49000000002</v>
      </c>
      <c r="I422" s="154">
        <f t="shared" si="115"/>
        <v>136462.845</v>
      </c>
      <c r="J422" s="154">
        <f>+J105+J295+J391+J402+J419</f>
        <v>139631.60499999998</v>
      </c>
      <c r="K422" s="154">
        <f t="shared" si="115"/>
        <v>136158.32</v>
      </c>
      <c r="L422" s="154">
        <f t="shared" si="115"/>
        <v>140061.33000000005</v>
      </c>
      <c r="M422" s="154">
        <f t="shared" si="115"/>
        <v>138281.745</v>
      </c>
      <c r="N422" s="154">
        <f t="shared" si="115"/>
        <v>139619.99</v>
      </c>
      <c r="O422" s="154">
        <f t="shared" si="115"/>
        <v>130491.60499999998</v>
      </c>
      <c r="P422" s="154">
        <f t="shared" si="115"/>
        <v>132653.86499999999</v>
      </c>
      <c r="Q422" s="154">
        <f t="shared" si="115"/>
        <v>130704.20499999999</v>
      </c>
      <c r="R422" s="154">
        <f t="shared" si="115"/>
        <v>1624808.67</v>
      </c>
      <c r="S422" s="109"/>
      <c r="T422" s="155">
        <f t="shared" ref="T422:AF422" si="116">+T105+T295+T391+T402+T419</f>
        <v>3464.3835730044916</v>
      </c>
      <c r="U422" s="155">
        <f t="shared" si="116"/>
        <v>3486.9893179770224</v>
      </c>
      <c r="V422" s="155">
        <f t="shared" si="116"/>
        <v>3555.277948356515</v>
      </c>
      <c r="W422" s="155">
        <f t="shared" si="116"/>
        <v>3575.0358669573798</v>
      </c>
      <c r="X422" s="155">
        <f t="shared" si="116"/>
        <v>3648.6236970476721</v>
      </c>
      <c r="Y422" s="155">
        <f t="shared" si="116"/>
        <v>3598.3304741776024</v>
      </c>
      <c r="Z422" s="155">
        <f t="shared" si="116"/>
        <v>3677.123571638208</v>
      </c>
      <c r="AA422" s="155">
        <f t="shared" si="116"/>
        <v>3626.0037118256873</v>
      </c>
      <c r="AB422" s="155">
        <f t="shared" si="116"/>
        <v>3667.2539644759245</v>
      </c>
      <c r="AC422" s="155">
        <f t="shared" si="116"/>
        <v>3432.8104707724906</v>
      </c>
      <c r="AD422" s="155">
        <f t="shared" si="116"/>
        <v>3460.4918348651936</v>
      </c>
      <c r="AE422" s="155">
        <f t="shared" si="116"/>
        <v>3409.4413607112565</v>
      </c>
      <c r="AF422" s="155">
        <f t="shared" si="116"/>
        <v>3375.848588514601</v>
      </c>
      <c r="AJ422" s="146"/>
    </row>
    <row r="423" spans="2:36" s="7" customFormat="1" ht="15.75" thickTop="1" x14ac:dyDescent="0.25">
      <c r="D423" s="178"/>
      <c r="E423" s="179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1"/>
      <c r="Q423" s="151"/>
      <c r="R423" s="151"/>
      <c r="S423" s="109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  <c r="AJ423" s="146"/>
    </row>
    <row r="424" spans="2:36" s="7" customFormat="1" outlineLevel="1" x14ac:dyDescent="0.25">
      <c r="D424" s="180"/>
      <c r="E424" s="182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09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  <c r="AJ424" s="146"/>
    </row>
    <row r="425" spans="2:36" outlineLevel="1" x14ac:dyDescent="0.25"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 s="159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</row>
    <row r="426" spans="2:36" outlineLevel="1" x14ac:dyDescent="0.25"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 s="159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</row>
    <row r="427" spans="2:36" outlineLevel="1" x14ac:dyDescent="0.25"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 s="159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</row>
    <row r="428" spans="2:36" outlineLevel="1" x14ac:dyDescent="0.25"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 s="159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</row>
    <row r="429" spans="2:36" outlineLevel="1" x14ac:dyDescent="0.25"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 s="159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</row>
    <row r="430" spans="2:36" outlineLevel="1" x14ac:dyDescent="0.25"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 s="159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</row>
    <row r="431" spans="2:36" outlineLevel="1" x14ac:dyDescent="0.25"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 s="159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</row>
    <row r="432" spans="2:36" outlineLevel="1" x14ac:dyDescent="0.25"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 s="159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</row>
    <row r="433" spans="4:32" outlineLevel="1" x14ac:dyDescent="0.25"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 s="159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</row>
    <row r="434" spans="4:32" outlineLevel="1" x14ac:dyDescent="0.25"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 s="159"/>
      <c r="T434" s="105"/>
      <c r="U434" s="105"/>
      <c r="V434" s="105"/>
      <c r="W434" s="105"/>
      <c r="X434" s="105"/>
      <c r="Y434" s="105"/>
      <c r="Z434" s="105"/>
      <c r="AA434" s="105"/>
      <c r="AB434" s="105"/>
      <c r="AC434" s="105"/>
      <c r="AD434" s="105"/>
      <c r="AE434" s="105"/>
      <c r="AF434" s="105"/>
    </row>
    <row r="435" spans="4:32" outlineLevel="1" x14ac:dyDescent="0.25"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 s="159"/>
      <c r="T435" s="105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</row>
    <row r="436" spans="4:32" outlineLevel="1" x14ac:dyDescent="0.25"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 s="159"/>
      <c r="T436" s="105"/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</row>
    <row r="437" spans="4:32" x14ac:dyDescent="0.25"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 s="148"/>
      <c r="T437" s="105"/>
      <c r="U437" s="105"/>
      <c r="V437" s="105"/>
      <c r="W437" s="105"/>
      <c r="X437" s="105"/>
      <c r="Y437" s="105"/>
      <c r="Z437" s="105"/>
      <c r="AA437" s="105"/>
      <c r="AB437" s="105"/>
      <c r="AC437" s="105"/>
      <c r="AD437" s="105"/>
      <c r="AE437" s="105"/>
      <c r="AF437" s="105"/>
    </row>
    <row r="438" spans="4:32" x14ac:dyDescent="0.25"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 s="153"/>
      <c r="T438" s="105"/>
      <c r="U438" s="105"/>
      <c r="V438" s="105"/>
      <c r="W438" s="105"/>
      <c r="X438" s="105"/>
      <c r="Y438" s="105"/>
      <c r="Z438" s="105"/>
      <c r="AA438" s="105"/>
      <c r="AB438" s="105"/>
      <c r="AC438" s="105"/>
      <c r="AD438" s="105"/>
      <c r="AE438" s="105"/>
      <c r="AF438" s="105"/>
    </row>
    <row r="439" spans="4:32" x14ac:dyDescent="0.25"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 s="153"/>
    </row>
    <row r="440" spans="4:32" x14ac:dyDescent="0.25"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53"/>
      <c r="Q440" s="153"/>
      <c r="R440" s="153"/>
    </row>
    <row r="441" spans="4:32" x14ac:dyDescent="0.25"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53"/>
      <c r="Q441" s="153"/>
      <c r="R441" s="153"/>
    </row>
    <row r="442" spans="4:32" x14ac:dyDescent="0.25"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53"/>
      <c r="Q442" s="153"/>
      <c r="R442" s="153"/>
    </row>
    <row r="443" spans="4:32" x14ac:dyDescent="0.25"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53"/>
      <c r="Q443" s="153"/>
      <c r="R443" s="153"/>
    </row>
    <row r="444" spans="4:32" x14ac:dyDescent="0.25"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53"/>
      <c r="Q444" s="153"/>
      <c r="R444" s="153"/>
    </row>
    <row r="445" spans="4:32" x14ac:dyDescent="0.25"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53"/>
      <c r="Q445" s="153"/>
      <c r="R445" s="153"/>
    </row>
    <row r="446" spans="4:32" x14ac:dyDescent="0.25"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53"/>
      <c r="Q446" s="153"/>
      <c r="R446" s="153"/>
    </row>
    <row r="447" spans="4:32" x14ac:dyDescent="0.25"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53"/>
      <c r="Q447" s="153"/>
      <c r="R447" s="153"/>
    </row>
    <row r="448" spans="4:32" x14ac:dyDescent="0.25"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53"/>
      <c r="Q448" s="153"/>
      <c r="R448" s="153"/>
    </row>
    <row r="449" spans="16:18" x14ac:dyDescent="0.25">
      <c r="P449" s="105"/>
      <c r="Q449" s="105"/>
      <c r="R449" s="105"/>
    </row>
    <row r="450" spans="16:18" x14ac:dyDescent="0.25">
      <c r="P450" s="105"/>
      <c r="Q450" s="105"/>
      <c r="R450" s="105"/>
    </row>
  </sheetData>
  <autoFilter ref="B5:AF437" xr:uid="{00000000-0001-0000-0800-000000000000}"/>
  <mergeCells count="2">
    <mergeCell ref="F4:Q4"/>
    <mergeCell ref="T4:AE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ECC3B-2569-49AF-919E-EC7B22BFE998}">
  <dimension ref="A1:AI438"/>
  <sheetViews>
    <sheetView showGridLines="0" zoomScaleNormal="100" workbookViewId="0">
      <pane xSplit="5" ySplit="5" topLeftCell="F22" activePane="bottomRight" state="frozen"/>
      <selection activeCell="B1" sqref="B1:AL418"/>
      <selection pane="topRight" activeCell="B1" sqref="B1:AL418"/>
      <selection pane="bottomLeft" activeCell="B1" sqref="B1:AL418"/>
      <selection pane="bottomRight" activeCell="O23" sqref="A22:O23"/>
    </sheetView>
  </sheetViews>
  <sheetFormatPr defaultColWidth="9" defaultRowHeight="15" outlineLevelRow="2" outlineLevelCol="1" x14ac:dyDescent="0.25"/>
  <cols>
    <col min="1" max="1" width="23.5" style="103" hidden="1" customWidth="1" outlineLevel="1"/>
    <col min="2" max="2" width="25.5" style="103" customWidth="1" collapsed="1"/>
    <col min="3" max="3" width="28.125" style="103" bestFit="1" customWidth="1"/>
    <col min="4" max="5" width="10.125" style="104" customWidth="1"/>
    <col min="6" max="17" width="9.375" style="103" customWidth="1" outlineLevel="1"/>
    <col min="18" max="18" width="14.125" style="148" bestFit="1" customWidth="1"/>
    <col min="19" max="19" width="5.125" style="109" customWidth="1"/>
    <col min="20" max="31" width="9.375" style="103" customWidth="1" outlineLevel="1"/>
    <col min="32" max="32" width="9.375" style="103" customWidth="1"/>
    <col min="33" max="33" width="5.125" style="103" customWidth="1"/>
    <col min="34" max="34" width="10" style="103" bestFit="1" customWidth="1"/>
    <col min="35" max="37" width="9" style="103"/>
    <col min="38" max="38" width="10" style="103" bestFit="1" customWidth="1"/>
    <col min="39" max="16384" width="9" style="103"/>
  </cols>
  <sheetData>
    <row r="1" spans="1:35" x14ac:dyDescent="0.25">
      <c r="B1" s="7" t="s">
        <v>8</v>
      </c>
      <c r="C1" s="7"/>
    </row>
    <row r="2" spans="1:35" x14ac:dyDescent="0.25">
      <c r="B2" s="7" t="s">
        <v>60</v>
      </c>
      <c r="C2" s="7"/>
      <c r="P2" s="108"/>
      <c r="Q2" s="108"/>
      <c r="V2" s="149"/>
      <c r="W2" s="149"/>
      <c r="X2" s="149"/>
      <c r="Y2" s="149"/>
      <c r="AD2" s="110" t="s">
        <v>62</v>
      </c>
      <c r="AE2" s="171">
        <f>+'Murrey''s American G-9 Reg.'!$AD$2</f>
        <v>12</v>
      </c>
    </row>
    <row r="3" spans="1:35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5" x14ac:dyDescent="0.25">
      <c r="C4" s="112"/>
      <c r="F4" s="221" t="s">
        <v>64</v>
      </c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183"/>
      <c r="T4" s="221" t="s">
        <v>65</v>
      </c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113"/>
      <c r="AH4" s="113" t="s">
        <v>855</v>
      </c>
      <c r="AI4" s="172"/>
    </row>
    <row r="5" spans="1:35" ht="42.75" customHeight="1" x14ac:dyDescent="0.25">
      <c r="A5" s="103" t="s">
        <v>882</v>
      </c>
      <c r="B5" s="115" t="s">
        <v>67</v>
      </c>
      <c r="C5" s="112" t="s">
        <v>68</v>
      </c>
      <c r="D5" s="173" t="s">
        <v>856</v>
      </c>
      <c r="E5" s="173" t="s">
        <v>857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84" t="s">
        <v>73</v>
      </c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H5" s="119" t="s">
        <v>78</v>
      </c>
      <c r="AI5" s="120" t="s">
        <v>79</v>
      </c>
    </row>
    <row r="7" spans="1:35" outlineLevel="1" x14ac:dyDescent="0.25">
      <c r="B7" s="121" t="s">
        <v>80</v>
      </c>
      <c r="C7" s="122"/>
      <c r="D7" s="185"/>
      <c r="E7" s="185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86"/>
    </row>
    <row r="8" spans="1:35" outlineLevel="1" x14ac:dyDescent="0.25">
      <c r="B8" s="121"/>
      <c r="C8" s="122"/>
      <c r="D8" s="185"/>
      <c r="E8" s="185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86"/>
    </row>
    <row r="9" spans="1:35" outlineLevel="1" x14ac:dyDescent="0.25">
      <c r="A9" s="103" t="s">
        <v>20</v>
      </c>
      <c r="B9" s="126" t="s">
        <v>82</v>
      </c>
      <c r="C9" s="122"/>
      <c r="D9" s="185"/>
      <c r="E9" s="185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86"/>
    </row>
    <row r="10" spans="1:35" outlineLevel="1" x14ac:dyDescent="0.25">
      <c r="A10" s="103" t="str">
        <f>+$A$5&amp;$A$9&amp;B10</f>
        <v>CARBONADOResidential10RW1N</v>
      </c>
      <c r="B10" s="103" t="s">
        <v>83</v>
      </c>
      <c r="C10" s="103" t="s">
        <v>84</v>
      </c>
      <c r="D10" s="127">
        <v>7.54</v>
      </c>
      <c r="E10" s="127">
        <v>8.4949999999999992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29">
        <f>SUM(F10:Q10)</f>
        <v>0</v>
      </c>
      <c r="T10" s="105">
        <f>+IFERROR(F10/$D10,0)</f>
        <v>0</v>
      </c>
      <c r="U10" s="105">
        <f t="shared" ref="U10:AE33" si="1">+IFERROR(G10/$D10,0)</f>
        <v>0</v>
      </c>
      <c r="V10" s="105">
        <f t="shared" si="1"/>
        <v>0</v>
      </c>
      <c r="W10" s="105">
        <f t="shared" si="1"/>
        <v>0</v>
      </c>
      <c r="X10" s="105">
        <f t="shared" si="1"/>
        <v>0</v>
      </c>
      <c r="Y10" s="105">
        <f t="shared" si="1"/>
        <v>0</v>
      </c>
      <c r="Z10" s="105">
        <f t="shared" si="1"/>
        <v>0</v>
      </c>
      <c r="AA10" s="105">
        <f t="shared" si="1"/>
        <v>0</v>
      </c>
      <c r="AB10" s="105">
        <f t="shared" si="1"/>
        <v>0</v>
      </c>
      <c r="AC10" s="105">
        <f t="shared" si="1"/>
        <v>0</v>
      </c>
      <c r="AD10" s="105">
        <f t="shared" si="1"/>
        <v>0</v>
      </c>
      <c r="AE10" s="105">
        <f t="shared" si="1"/>
        <v>0</v>
      </c>
      <c r="AF10" s="132">
        <f t="shared" ref="AF10:AF70" si="2">+SUM(T10:AE10)/$AE$2</f>
        <v>0</v>
      </c>
      <c r="AH10" s="103">
        <v>1</v>
      </c>
      <c r="AI10" s="149">
        <f>+AH10*AF10</f>
        <v>0</v>
      </c>
    </row>
    <row r="11" spans="1:35" outlineLevel="1" x14ac:dyDescent="0.25">
      <c r="A11" s="103" t="str">
        <f t="shared" ref="A11:A70" si="3">+$A$5&amp;$A$9&amp;B11</f>
        <v>CARBONADOResidential10RW1R</v>
      </c>
      <c r="B11" s="103" t="s">
        <v>85</v>
      </c>
      <c r="C11" s="103" t="s">
        <v>86</v>
      </c>
      <c r="D11" s="127">
        <v>7.54</v>
      </c>
      <c r="E11" s="127">
        <v>8.4949999999999992</v>
      </c>
      <c r="F11" s="129">
        <v>179.08</v>
      </c>
      <c r="G11" s="129">
        <v>179.08</v>
      </c>
      <c r="H11" s="129">
        <v>169.9</v>
      </c>
      <c r="I11" s="129">
        <v>169.9</v>
      </c>
      <c r="J11" s="129">
        <v>169.9</v>
      </c>
      <c r="K11" s="129">
        <v>169.9</v>
      </c>
      <c r="L11" s="129">
        <v>169.9</v>
      </c>
      <c r="M11" s="129">
        <v>169.9</v>
      </c>
      <c r="N11" s="129">
        <v>169.9</v>
      </c>
      <c r="O11" s="129">
        <v>179.08</v>
      </c>
      <c r="P11" s="129">
        <v>179.08</v>
      </c>
      <c r="Q11" s="129">
        <v>179.08</v>
      </c>
      <c r="R11" s="129">
        <f t="shared" ref="R11:R70" si="4">SUM(F11:Q11)</f>
        <v>2084.7000000000003</v>
      </c>
      <c r="T11" s="105">
        <f t="shared" ref="T11:V41" si="5">+IFERROR(F11/$D11,0)</f>
        <v>23.750663129973475</v>
      </c>
      <c r="U11" s="105">
        <f t="shared" si="1"/>
        <v>23.750663129973475</v>
      </c>
      <c r="V11" s="105">
        <f t="shared" si="1"/>
        <v>22.53315649867374</v>
      </c>
      <c r="W11" s="105">
        <f t="shared" si="1"/>
        <v>22.53315649867374</v>
      </c>
      <c r="X11" s="105">
        <f t="shared" si="1"/>
        <v>22.53315649867374</v>
      </c>
      <c r="Y11" s="105">
        <f t="shared" si="1"/>
        <v>22.53315649867374</v>
      </c>
      <c r="Z11" s="105">
        <f t="shared" si="1"/>
        <v>22.53315649867374</v>
      </c>
      <c r="AA11" s="105">
        <f t="shared" si="1"/>
        <v>22.53315649867374</v>
      </c>
      <c r="AB11" s="105">
        <f t="shared" si="1"/>
        <v>22.53315649867374</v>
      </c>
      <c r="AC11" s="105">
        <f t="shared" si="1"/>
        <v>23.750663129973475</v>
      </c>
      <c r="AD11" s="105">
        <f t="shared" si="1"/>
        <v>23.750663129973475</v>
      </c>
      <c r="AE11" s="105">
        <f t="shared" si="1"/>
        <v>23.750663129973475</v>
      </c>
      <c r="AF11" s="132">
        <f t="shared" si="2"/>
        <v>23.040450928381969</v>
      </c>
      <c r="AH11" s="103">
        <v>1</v>
      </c>
      <c r="AI11" s="149">
        <f t="shared" ref="AI11:AI48" si="6">+AH11*AF11</f>
        <v>23.040450928381969</v>
      </c>
    </row>
    <row r="12" spans="1:35" outlineLevel="1" x14ac:dyDescent="0.25">
      <c r="A12" s="103" t="str">
        <f t="shared" si="3"/>
        <v>CARBONADOResidential20RM1</v>
      </c>
      <c r="B12" s="103" t="s">
        <v>87</v>
      </c>
      <c r="C12" s="103" t="s">
        <v>88</v>
      </c>
      <c r="D12" s="127">
        <v>0</v>
      </c>
      <c r="E12" s="127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>
        <f t="shared" si="4"/>
        <v>0</v>
      </c>
      <c r="T12" s="105">
        <f t="shared" si="5"/>
        <v>0</v>
      </c>
      <c r="U12" s="105">
        <f t="shared" si="1"/>
        <v>0</v>
      </c>
      <c r="V12" s="105">
        <f t="shared" si="1"/>
        <v>0</v>
      </c>
      <c r="W12" s="105">
        <f t="shared" si="1"/>
        <v>0</v>
      </c>
      <c r="X12" s="105">
        <f t="shared" si="1"/>
        <v>0</v>
      </c>
      <c r="Y12" s="105">
        <f t="shared" si="1"/>
        <v>0</v>
      </c>
      <c r="Z12" s="105">
        <f t="shared" si="1"/>
        <v>0</v>
      </c>
      <c r="AA12" s="105">
        <f t="shared" si="1"/>
        <v>0</v>
      </c>
      <c r="AB12" s="105">
        <f t="shared" si="1"/>
        <v>0</v>
      </c>
      <c r="AC12" s="105">
        <f t="shared" si="1"/>
        <v>0</v>
      </c>
      <c r="AD12" s="105">
        <f t="shared" si="1"/>
        <v>0</v>
      </c>
      <c r="AE12" s="105">
        <f t="shared" si="1"/>
        <v>0</v>
      </c>
      <c r="AF12" s="132">
        <f t="shared" si="2"/>
        <v>0</v>
      </c>
      <c r="AH12" s="103">
        <v>1</v>
      </c>
      <c r="AI12" s="149">
        <f t="shared" si="6"/>
        <v>0</v>
      </c>
    </row>
    <row r="13" spans="1:35" outlineLevel="1" x14ac:dyDescent="0.25">
      <c r="A13" s="103" t="str">
        <f t="shared" si="3"/>
        <v>CARBONADOResidential20RW1</v>
      </c>
      <c r="B13" s="103" t="s">
        <v>89</v>
      </c>
      <c r="C13" s="103" t="s">
        <v>90</v>
      </c>
      <c r="D13" s="127">
        <v>0</v>
      </c>
      <c r="E13" s="127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29">
        <f t="shared" si="4"/>
        <v>0</v>
      </c>
      <c r="T13" s="105">
        <f t="shared" si="5"/>
        <v>0</v>
      </c>
      <c r="U13" s="105">
        <f t="shared" si="1"/>
        <v>0</v>
      </c>
      <c r="V13" s="105">
        <f t="shared" si="1"/>
        <v>0</v>
      </c>
      <c r="W13" s="105">
        <f t="shared" si="1"/>
        <v>0</v>
      </c>
      <c r="X13" s="105">
        <f t="shared" si="1"/>
        <v>0</v>
      </c>
      <c r="Y13" s="105">
        <f t="shared" si="1"/>
        <v>0</v>
      </c>
      <c r="Z13" s="105">
        <f t="shared" si="1"/>
        <v>0</v>
      </c>
      <c r="AA13" s="105">
        <f t="shared" si="1"/>
        <v>0</v>
      </c>
      <c r="AB13" s="105">
        <f t="shared" si="1"/>
        <v>0</v>
      </c>
      <c r="AC13" s="105">
        <f t="shared" si="1"/>
        <v>0</v>
      </c>
      <c r="AD13" s="105">
        <f t="shared" si="1"/>
        <v>0</v>
      </c>
      <c r="AE13" s="105">
        <f t="shared" si="1"/>
        <v>0</v>
      </c>
      <c r="AF13" s="132">
        <f t="shared" si="2"/>
        <v>0</v>
      </c>
      <c r="AH13" s="103">
        <v>1</v>
      </c>
      <c r="AI13" s="149">
        <f t="shared" si="6"/>
        <v>0</v>
      </c>
    </row>
    <row r="14" spans="1:35" outlineLevel="1" x14ac:dyDescent="0.25">
      <c r="A14" s="103" t="str">
        <f t="shared" si="3"/>
        <v>CARBONADOResidential20RW1N</v>
      </c>
      <c r="B14" s="103" t="s">
        <v>91</v>
      </c>
      <c r="C14" s="103" t="s">
        <v>92</v>
      </c>
      <c r="D14" s="127">
        <v>10.41</v>
      </c>
      <c r="E14" s="127">
        <v>11.78</v>
      </c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0</v>
      </c>
      <c r="P14" s="129">
        <v>0</v>
      </c>
      <c r="Q14" s="129">
        <v>0</v>
      </c>
      <c r="R14" s="129">
        <f t="shared" si="4"/>
        <v>0</v>
      </c>
      <c r="T14" s="105">
        <f t="shared" si="5"/>
        <v>0</v>
      </c>
      <c r="U14" s="105">
        <f t="shared" si="1"/>
        <v>0</v>
      </c>
      <c r="V14" s="105">
        <f t="shared" si="1"/>
        <v>0</v>
      </c>
      <c r="W14" s="105">
        <f t="shared" si="1"/>
        <v>0</v>
      </c>
      <c r="X14" s="105">
        <f t="shared" si="1"/>
        <v>0</v>
      </c>
      <c r="Y14" s="105">
        <f t="shared" si="1"/>
        <v>0</v>
      </c>
      <c r="Z14" s="105">
        <f t="shared" si="1"/>
        <v>0</v>
      </c>
      <c r="AA14" s="105">
        <f t="shared" si="1"/>
        <v>0</v>
      </c>
      <c r="AB14" s="105">
        <f t="shared" si="1"/>
        <v>0</v>
      </c>
      <c r="AC14" s="105">
        <f t="shared" si="1"/>
        <v>0</v>
      </c>
      <c r="AD14" s="105">
        <f t="shared" si="1"/>
        <v>0</v>
      </c>
      <c r="AE14" s="105">
        <f t="shared" si="1"/>
        <v>0</v>
      </c>
      <c r="AF14" s="132">
        <f t="shared" si="2"/>
        <v>0</v>
      </c>
      <c r="AH14" s="103">
        <v>1</v>
      </c>
      <c r="AI14" s="149">
        <f t="shared" si="6"/>
        <v>0</v>
      </c>
    </row>
    <row r="15" spans="1:35" outlineLevel="1" x14ac:dyDescent="0.25">
      <c r="A15" s="103" t="str">
        <f t="shared" si="3"/>
        <v>CARBONADOResidential20RW1NR</v>
      </c>
      <c r="B15" s="103" t="s">
        <v>93</v>
      </c>
      <c r="C15" s="103" t="s">
        <v>94</v>
      </c>
      <c r="D15" s="127">
        <v>0</v>
      </c>
      <c r="E15" s="127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29">
        <f t="shared" si="4"/>
        <v>0</v>
      </c>
      <c r="T15" s="105">
        <f t="shared" si="5"/>
        <v>0</v>
      </c>
      <c r="U15" s="105">
        <f t="shared" si="1"/>
        <v>0</v>
      </c>
      <c r="V15" s="105">
        <f t="shared" si="1"/>
        <v>0</v>
      </c>
      <c r="W15" s="105">
        <f t="shared" si="1"/>
        <v>0</v>
      </c>
      <c r="X15" s="105">
        <f t="shared" si="1"/>
        <v>0</v>
      </c>
      <c r="Y15" s="105">
        <f t="shared" si="1"/>
        <v>0</v>
      </c>
      <c r="Z15" s="105">
        <f t="shared" si="1"/>
        <v>0</v>
      </c>
      <c r="AA15" s="105">
        <f t="shared" si="1"/>
        <v>0</v>
      </c>
      <c r="AB15" s="105">
        <f t="shared" si="1"/>
        <v>0</v>
      </c>
      <c r="AC15" s="105">
        <f t="shared" si="1"/>
        <v>0</v>
      </c>
      <c r="AD15" s="105">
        <f t="shared" si="1"/>
        <v>0</v>
      </c>
      <c r="AE15" s="105">
        <f t="shared" si="1"/>
        <v>0</v>
      </c>
      <c r="AF15" s="132">
        <f t="shared" si="2"/>
        <v>0</v>
      </c>
      <c r="AH15" s="103">
        <v>1</v>
      </c>
      <c r="AI15" s="149">
        <f t="shared" si="6"/>
        <v>0</v>
      </c>
    </row>
    <row r="16" spans="1:35" outlineLevel="1" x14ac:dyDescent="0.25">
      <c r="A16" s="103" t="str">
        <f t="shared" si="3"/>
        <v>CARBONADOResidential20RW1R</v>
      </c>
      <c r="B16" s="103" t="s">
        <v>95</v>
      </c>
      <c r="C16" s="103" t="s">
        <v>96</v>
      </c>
      <c r="D16" s="127">
        <v>10.41</v>
      </c>
      <c r="E16" s="127">
        <v>11.78</v>
      </c>
      <c r="F16" s="129">
        <v>473.34</v>
      </c>
      <c r="G16" s="129">
        <v>473.34</v>
      </c>
      <c r="H16" s="129">
        <v>494.76</v>
      </c>
      <c r="I16" s="129">
        <v>494.76</v>
      </c>
      <c r="J16" s="129">
        <v>494.76</v>
      </c>
      <c r="K16" s="129">
        <v>494.76</v>
      </c>
      <c r="L16" s="129">
        <v>494.76</v>
      </c>
      <c r="M16" s="129">
        <v>494.76</v>
      </c>
      <c r="N16" s="129">
        <v>518.32000000000005</v>
      </c>
      <c r="O16" s="129">
        <v>450.8</v>
      </c>
      <c r="P16" s="129">
        <v>450.8</v>
      </c>
      <c r="Q16" s="129">
        <v>473.34</v>
      </c>
      <c r="R16" s="129">
        <f t="shared" si="4"/>
        <v>5808.5000000000009</v>
      </c>
      <c r="T16" s="105">
        <f t="shared" si="5"/>
        <v>45.46974063400576</v>
      </c>
      <c r="U16" s="105">
        <f t="shared" si="1"/>
        <v>45.46974063400576</v>
      </c>
      <c r="V16" s="105">
        <f t="shared" si="1"/>
        <v>47.527377521613829</v>
      </c>
      <c r="W16" s="105">
        <f t="shared" si="1"/>
        <v>47.527377521613829</v>
      </c>
      <c r="X16" s="105">
        <f t="shared" si="1"/>
        <v>47.527377521613829</v>
      </c>
      <c r="Y16" s="105">
        <f t="shared" si="1"/>
        <v>47.527377521613829</v>
      </c>
      <c r="Z16" s="105">
        <f t="shared" si="1"/>
        <v>47.527377521613829</v>
      </c>
      <c r="AA16" s="105">
        <f t="shared" si="1"/>
        <v>47.527377521613829</v>
      </c>
      <c r="AB16" s="105">
        <f t="shared" si="1"/>
        <v>49.790585975024023</v>
      </c>
      <c r="AC16" s="105">
        <f t="shared" si="1"/>
        <v>43.304514889529301</v>
      </c>
      <c r="AD16" s="105">
        <f t="shared" si="1"/>
        <v>43.304514889529301</v>
      </c>
      <c r="AE16" s="105">
        <f t="shared" si="1"/>
        <v>45.46974063400576</v>
      </c>
      <c r="AF16" s="132">
        <f t="shared" si="2"/>
        <v>46.497758565481917</v>
      </c>
      <c r="AH16" s="103">
        <v>1</v>
      </c>
      <c r="AI16" s="149">
        <f t="shared" si="6"/>
        <v>46.497758565481917</v>
      </c>
    </row>
    <row r="17" spans="1:35" outlineLevel="1" x14ac:dyDescent="0.25">
      <c r="A17" s="103" t="str">
        <f t="shared" si="3"/>
        <v>CARBONADOResidential24RW1N</v>
      </c>
      <c r="B17" s="103" t="s">
        <v>97</v>
      </c>
      <c r="C17" s="103" t="s">
        <v>98</v>
      </c>
      <c r="D17" s="127">
        <v>0</v>
      </c>
      <c r="E17" s="127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29">
        <f t="shared" si="4"/>
        <v>0</v>
      </c>
      <c r="T17" s="105">
        <f t="shared" si="5"/>
        <v>0</v>
      </c>
      <c r="U17" s="105">
        <f t="shared" si="1"/>
        <v>0</v>
      </c>
      <c r="V17" s="105">
        <f t="shared" si="1"/>
        <v>0</v>
      </c>
      <c r="W17" s="105">
        <f t="shared" si="1"/>
        <v>0</v>
      </c>
      <c r="X17" s="105">
        <f t="shared" si="1"/>
        <v>0</v>
      </c>
      <c r="Y17" s="105">
        <f t="shared" si="1"/>
        <v>0</v>
      </c>
      <c r="Z17" s="105">
        <f t="shared" si="1"/>
        <v>0</v>
      </c>
      <c r="AA17" s="105">
        <f t="shared" si="1"/>
        <v>0</v>
      </c>
      <c r="AB17" s="105">
        <f t="shared" si="1"/>
        <v>0</v>
      </c>
      <c r="AC17" s="105">
        <f t="shared" si="1"/>
        <v>0</v>
      </c>
      <c r="AD17" s="105">
        <f t="shared" si="1"/>
        <v>0</v>
      </c>
      <c r="AE17" s="105">
        <f t="shared" si="1"/>
        <v>0</v>
      </c>
      <c r="AF17" s="132">
        <f t="shared" si="2"/>
        <v>0</v>
      </c>
      <c r="AH17" s="103">
        <v>1</v>
      </c>
      <c r="AI17" s="149">
        <f t="shared" si="6"/>
        <v>0</v>
      </c>
    </row>
    <row r="18" spans="1:35" outlineLevel="1" x14ac:dyDescent="0.25">
      <c r="A18" s="103" t="str">
        <f t="shared" si="3"/>
        <v>CARBONADOResidential24RW1R</v>
      </c>
      <c r="B18" s="103" t="s">
        <v>99</v>
      </c>
      <c r="C18" s="103" t="s">
        <v>100</v>
      </c>
      <c r="D18" s="127">
        <v>0</v>
      </c>
      <c r="E18" s="127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29">
        <f t="shared" si="4"/>
        <v>0</v>
      </c>
      <c r="T18" s="105">
        <f t="shared" si="5"/>
        <v>0</v>
      </c>
      <c r="U18" s="105">
        <f t="shared" si="1"/>
        <v>0</v>
      </c>
      <c r="V18" s="105">
        <f t="shared" si="1"/>
        <v>0</v>
      </c>
      <c r="W18" s="105">
        <f t="shared" si="1"/>
        <v>0</v>
      </c>
      <c r="X18" s="105">
        <f t="shared" si="1"/>
        <v>0</v>
      </c>
      <c r="Y18" s="105">
        <f t="shared" si="1"/>
        <v>0</v>
      </c>
      <c r="Z18" s="105">
        <f t="shared" si="1"/>
        <v>0</v>
      </c>
      <c r="AA18" s="105">
        <f t="shared" si="1"/>
        <v>0</v>
      </c>
      <c r="AB18" s="105">
        <f t="shared" si="1"/>
        <v>0</v>
      </c>
      <c r="AC18" s="105">
        <f t="shared" si="1"/>
        <v>0</v>
      </c>
      <c r="AD18" s="105">
        <f t="shared" si="1"/>
        <v>0</v>
      </c>
      <c r="AE18" s="105">
        <f t="shared" si="1"/>
        <v>0</v>
      </c>
      <c r="AF18" s="132">
        <f t="shared" si="2"/>
        <v>0</v>
      </c>
      <c r="AH18" s="103">
        <v>1</v>
      </c>
      <c r="AI18" s="149">
        <f t="shared" si="6"/>
        <v>0</v>
      </c>
    </row>
    <row r="19" spans="1:35" outlineLevel="1" x14ac:dyDescent="0.25">
      <c r="A19" s="103" t="str">
        <f t="shared" si="3"/>
        <v>CARBONADOResidential32RE1</v>
      </c>
      <c r="B19" s="103" t="s">
        <v>101</v>
      </c>
      <c r="C19" s="103" t="s">
        <v>102</v>
      </c>
      <c r="D19" s="127">
        <v>0</v>
      </c>
      <c r="E19" s="127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29">
        <f t="shared" si="4"/>
        <v>0</v>
      </c>
      <c r="T19" s="105">
        <f t="shared" si="5"/>
        <v>0</v>
      </c>
      <c r="U19" s="105">
        <f t="shared" si="1"/>
        <v>0</v>
      </c>
      <c r="V19" s="105">
        <f t="shared" si="1"/>
        <v>0</v>
      </c>
      <c r="W19" s="105">
        <f t="shared" si="1"/>
        <v>0</v>
      </c>
      <c r="X19" s="105">
        <f t="shared" si="1"/>
        <v>0</v>
      </c>
      <c r="Y19" s="105">
        <f t="shared" si="1"/>
        <v>0</v>
      </c>
      <c r="Z19" s="105">
        <f t="shared" si="1"/>
        <v>0</v>
      </c>
      <c r="AA19" s="105">
        <f t="shared" si="1"/>
        <v>0</v>
      </c>
      <c r="AB19" s="105">
        <f t="shared" si="1"/>
        <v>0</v>
      </c>
      <c r="AC19" s="105">
        <f t="shared" si="1"/>
        <v>0</v>
      </c>
      <c r="AD19" s="105">
        <f t="shared" si="1"/>
        <v>0</v>
      </c>
      <c r="AE19" s="105">
        <f t="shared" si="1"/>
        <v>0</v>
      </c>
      <c r="AF19" s="132">
        <f t="shared" si="2"/>
        <v>0</v>
      </c>
      <c r="AH19" s="103">
        <v>1</v>
      </c>
      <c r="AI19" s="149">
        <f t="shared" si="6"/>
        <v>0</v>
      </c>
    </row>
    <row r="20" spans="1:35" outlineLevel="1" x14ac:dyDescent="0.25">
      <c r="A20" s="103" t="str">
        <f t="shared" si="3"/>
        <v>CARBONADOResidential32RM1</v>
      </c>
      <c r="B20" s="103" t="s">
        <v>103</v>
      </c>
      <c r="C20" s="103" t="s">
        <v>104</v>
      </c>
      <c r="D20" s="127">
        <v>0</v>
      </c>
      <c r="E20" s="127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29">
        <f t="shared" si="4"/>
        <v>0</v>
      </c>
      <c r="T20" s="105">
        <f t="shared" si="5"/>
        <v>0</v>
      </c>
      <c r="U20" s="105">
        <f t="shared" si="1"/>
        <v>0</v>
      </c>
      <c r="V20" s="105">
        <f t="shared" si="1"/>
        <v>0</v>
      </c>
      <c r="W20" s="105">
        <f t="shared" si="1"/>
        <v>0</v>
      </c>
      <c r="X20" s="105">
        <f t="shared" si="1"/>
        <v>0</v>
      </c>
      <c r="Y20" s="105">
        <f t="shared" si="1"/>
        <v>0</v>
      </c>
      <c r="Z20" s="105">
        <f t="shared" si="1"/>
        <v>0</v>
      </c>
      <c r="AA20" s="105">
        <f t="shared" si="1"/>
        <v>0</v>
      </c>
      <c r="AB20" s="105">
        <f t="shared" si="1"/>
        <v>0</v>
      </c>
      <c r="AC20" s="105">
        <f t="shared" si="1"/>
        <v>0</v>
      </c>
      <c r="AD20" s="105">
        <f t="shared" si="1"/>
        <v>0</v>
      </c>
      <c r="AE20" s="105">
        <f t="shared" si="1"/>
        <v>0</v>
      </c>
      <c r="AF20" s="132">
        <f t="shared" si="2"/>
        <v>0</v>
      </c>
      <c r="AH20" s="103">
        <v>1</v>
      </c>
      <c r="AI20" s="149">
        <f t="shared" si="6"/>
        <v>0</v>
      </c>
    </row>
    <row r="21" spans="1:35" outlineLevel="1" x14ac:dyDescent="0.25">
      <c r="A21" s="103" t="str">
        <f t="shared" si="3"/>
        <v>CARBONADOResidential32ROCPU</v>
      </c>
      <c r="B21" s="103" t="s">
        <v>105</v>
      </c>
      <c r="C21" s="103" t="s">
        <v>106</v>
      </c>
      <c r="D21" s="127">
        <v>0</v>
      </c>
      <c r="E21" s="127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29">
        <f t="shared" si="4"/>
        <v>0</v>
      </c>
      <c r="T21" s="105">
        <f t="shared" si="5"/>
        <v>0</v>
      </c>
      <c r="U21" s="105">
        <f t="shared" si="1"/>
        <v>0</v>
      </c>
      <c r="V21" s="105">
        <f t="shared" si="1"/>
        <v>0</v>
      </c>
      <c r="W21" s="105">
        <f t="shared" si="1"/>
        <v>0</v>
      </c>
      <c r="X21" s="105">
        <f t="shared" si="1"/>
        <v>0</v>
      </c>
      <c r="Y21" s="105">
        <f t="shared" si="1"/>
        <v>0</v>
      </c>
      <c r="Z21" s="105">
        <f t="shared" si="1"/>
        <v>0</v>
      </c>
      <c r="AA21" s="105">
        <f t="shared" si="1"/>
        <v>0</v>
      </c>
      <c r="AB21" s="105">
        <f t="shared" si="1"/>
        <v>0</v>
      </c>
      <c r="AC21" s="105">
        <f t="shared" si="1"/>
        <v>0</v>
      </c>
      <c r="AD21" s="105">
        <f t="shared" si="1"/>
        <v>0</v>
      </c>
      <c r="AE21" s="105">
        <f t="shared" si="1"/>
        <v>0</v>
      </c>
      <c r="AF21" s="132">
        <f t="shared" si="2"/>
        <v>0</v>
      </c>
      <c r="AH21" s="103">
        <v>1</v>
      </c>
      <c r="AI21" s="149">
        <f t="shared" si="6"/>
        <v>0</v>
      </c>
    </row>
    <row r="22" spans="1:35" outlineLevel="1" x14ac:dyDescent="0.25">
      <c r="A22" s="103" t="str">
        <f t="shared" si="3"/>
        <v>CARBONADOResidential32RW1</v>
      </c>
      <c r="B22" s="103" t="s">
        <v>107</v>
      </c>
      <c r="C22" s="103" t="s">
        <v>108</v>
      </c>
      <c r="D22" s="127">
        <v>0</v>
      </c>
      <c r="E22" s="127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29">
        <f t="shared" si="4"/>
        <v>0</v>
      </c>
      <c r="T22" s="105">
        <f t="shared" si="5"/>
        <v>0</v>
      </c>
      <c r="U22" s="105">
        <f t="shared" si="1"/>
        <v>0</v>
      </c>
      <c r="V22" s="105">
        <f t="shared" si="1"/>
        <v>0</v>
      </c>
      <c r="W22" s="105">
        <f t="shared" si="1"/>
        <v>0</v>
      </c>
      <c r="X22" s="105">
        <f t="shared" si="1"/>
        <v>0</v>
      </c>
      <c r="Y22" s="105">
        <f t="shared" si="1"/>
        <v>0</v>
      </c>
      <c r="Z22" s="105">
        <f t="shared" si="1"/>
        <v>0</v>
      </c>
      <c r="AA22" s="105">
        <f t="shared" si="1"/>
        <v>0</v>
      </c>
      <c r="AB22" s="105">
        <f t="shared" si="1"/>
        <v>0</v>
      </c>
      <c r="AC22" s="105">
        <f t="shared" si="1"/>
        <v>0</v>
      </c>
      <c r="AD22" s="105">
        <f t="shared" si="1"/>
        <v>0</v>
      </c>
      <c r="AE22" s="105">
        <f t="shared" si="1"/>
        <v>0</v>
      </c>
      <c r="AF22" s="132">
        <f t="shared" si="2"/>
        <v>0</v>
      </c>
      <c r="AH22" s="103">
        <v>1</v>
      </c>
      <c r="AI22" s="149">
        <f t="shared" si="6"/>
        <v>0</v>
      </c>
    </row>
    <row r="23" spans="1:35" outlineLevel="1" x14ac:dyDescent="0.25">
      <c r="A23" s="103" t="str">
        <f t="shared" si="3"/>
        <v>CARBONADOResidential32RW1N</v>
      </c>
      <c r="B23" s="103" t="s">
        <v>109</v>
      </c>
      <c r="C23" s="103" t="s">
        <v>110</v>
      </c>
      <c r="D23" s="127">
        <v>0</v>
      </c>
      <c r="E23" s="127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29">
        <f t="shared" si="4"/>
        <v>0</v>
      </c>
      <c r="T23" s="105">
        <f t="shared" si="5"/>
        <v>0</v>
      </c>
      <c r="U23" s="105">
        <f t="shared" si="1"/>
        <v>0</v>
      </c>
      <c r="V23" s="105">
        <f t="shared" si="1"/>
        <v>0</v>
      </c>
      <c r="W23" s="105">
        <f t="shared" si="1"/>
        <v>0</v>
      </c>
      <c r="X23" s="105">
        <f t="shared" si="1"/>
        <v>0</v>
      </c>
      <c r="Y23" s="105">
        <f t="shared" si="1"/>
        <v>0</v>
      </c>
      <c r="Z23" s="105">
        <f t="shared" si="1"/>
        <v>0</v>
      </c>
      <c r="AA23" s="105">
        <f t="shared" si="1"/>
        <v>0</v>
      </c>
      <c r="AB23" s="105">
        <f t="shared" si="1"/>
        <v>0</v>
      </c>
      <c r="AC23" s="105">
        <f t="shared" si="1"/>
        <v>0</v>
      </c>
      <c r="AD23" s="105">
        <f t="shared" si="1"/>
        <v>0</v>
      </c>
      <c r="AE23" s="105">
        <f t="shared" si="1"/>
        <v>0</v>
      </c>
      <c r="AF23" s="132">
        <f t="shared" si="2"/>
        <v>0</v>
      </c>
      <c r="AH23" s="103">
        <v>1</v>
      </c>
      <c r="AI23" s="149">
        <f t="shared" si="6"/>
        <v>0</v>
      </c>
    </row>
    <row r="24" spans="1:35" outlineLevel="1" x14ac:dyDescent="0.25">
      <c r="A24" s="103" t="str">
        <f t="shared" si="3"/>
        <v>CARBONADOResidential32RW1NR</v>
      </c>
      <c r="B24" s="103" t="s">
        <v>111</v>
      </c>
      <c r="C24" s="103" t="s">
        <v>112</v>
      </c>
      <c r="D24" s="127">
        <v>0</v>
      </c>
      <c r="E24" s="127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29">
        <f t="shared" si="4"/>
        <v>0</v>
      </c>
      <c r="T24" s="105">
        <f t="shared" si="5"/>
        <v>0</v>
      </c>
      <c r="U24" s="105">
        <f t="shared" si="1"/>
        <v>0</v>
      </c>
      <c r="V24" s="105">
        <f t="shared" si="1"/>
        <v>0</v>
      </c>
      <c r="W24" s="105">
        <f t="shared" si="1"/>
        <v>0</v>
      </c>
      <c r="X24" s="105">
        <f t="shared" si="1"/>
        <v>0</v>
      </c>
      <c r="Y24" s="105">
        <f t="shared" si="1"/>
        <v>0</v>
      </c>
      <c r="Z24" s="105">
        <f t="shared" si="1"/>
        <v>0</v>
      </c>
      <c r="AA24" s="105">
        <f t="shared" si="1"/>
        <v>0</v>
      </c>
      <c r="AB24" s="105">
        <f t="shared" si="1"/>
        <v>0</v>
      </c>
      <c r="AC24" s="105">
        <f t="shared" si="1"/>
        <v>0</v>
      </c>
      <c r="AD24" s="105">
        <f t="shared" si="1"/>
        <v>0</v>
      </c>
      <c r="AE24" s="105">
        <f t="shared" si="1"/>
        <v>0</v>
      </c>
      <c r="AF24" s="132">
        <f t="shared" si="2"/>
        <v>0</v>
      </c>
      <c r="AH24" s="103">
        <v>1</v>
      </c>
      <c r="AI24" s="149">
        <f t="shared" si="6"/>
        <v>0</v>
      </c>
    </row>
    <row r="25" spans="1:35" outlineLevel="1" x14ac:dyDescent="0.25">
      <c r="A25" s="103" t="str">
        <f t="shared" si="3"/>
        <v>CARBONADOResidential32RW1R</v>
      </c>
      <c r="B25" s="103" t="s">
        <v>113</v>
      </c>
      <c r="C25" s="103" t="s">
        <v>114</v>
      </c>
      <c r="D25" s="127">
        <v>0</v>
      </c>
      <c r="E25" s="127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29">
        <f t="shared" si="4"/>
        <v>0</v>
      </c>
      <c r="T25" s="105">
        <f t="shared" si="5"/>
        <v>0</v>
      </c>
      <c r="U25" s="105">
        <f t="shared" si="1"/>
        <v>0</v>
      </c>
      <c r="V25" s="105">
        <f t="shared" si="1"/>
        <v>0</v>
      </c>
      <c r="W25" s="105">
        <f t="shared" si="1"/>
        <v>0</v>
      </c>
      <c r="X25" s="105">
        <f t="shared" si="1"/>
        <v>0</v>
      </c>
      <c r="Y25" s="105">
        <f t="shared" si="1"/>
        <v>0</v>
      </c>
      <c r="Z25" s="105">
        <f t="shared" si="1"/>
        <v>0</v>
      </c>
      <c r="AA25" s="105">
        <f t="shared" si="1"/>
        <v>0</v>
      </c>
      <c r="AB25" s="105">
        <f t="shared" si="1"/>
        <v>0</v>
      </c>
      <c r="AC25" s="105">
        <f t="shared" si="1"/>
        <v>0</v>
      </c>
      <c r="AD25" s="105">
        <f t="shared" si="1"/>
        <v>0</v>
      </c>
      <c r="AE25" s="105">
        <f t="shared" si="1"/>
        <v>0</v>
      </c>
      <c r="AF25" s="132">
        <f t="shared" si="2"/>
        <v>0</v>
      </c>
      <c r="AH25" s="103">
        <v>1</v>
      </c>
      <c r="AI25" s="149">
        <f t="shared" si="6"/>
        <v>0</v>
      </c>
    </row>
    <row r="26" spans="1:35" outlineLevel="1" x14ac:dyDescent="0.25">
      <c r="A26" s="103" t="str">
        <f t="shared" si="3"/>
        <v>CARBONADOResidential32RW2</v>
      </c>
      <c r="B26" s="103" t="s">
        <v>115</v>
      </c>
      <c r="C26" s="103" t="s">
        <v>116</v>
      </c>
      <c r="D26" s="127">
        <v>0</v>
      </c>
      <c r="E26" s="127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29">
        <f t="shared" si="4"/>
        <v>0</v>
      </c>
      <c r="T26" s="105">
        <f t="shared" si="5"/>
        <v>0</v>
      </c>
      <c r="U26" s="105">
        <f t="shared" si="1"/>
        <v>0</v>
      </c>
      <c r="V26" s="105">
        <f t="shared" si="1"/>
        <v>0</v>
      </c>
      <c r="W26" s="105">
        <f t="shared" si="1"/>
        <v>0</v>
      </c>
      <c r="X26" s="105">
        <f t="shared" si="1"/>
        <v>0</v>
      </c>
      <c r="Y26" s="105">
        <f t="shared" si="1"/>
        <v>0</v>
      </c>
      <c r="Z26" s="105">
        <f t="shared" si="1"/>
        <v>0</v>
      </c>
      <c r="AA26" s="105">
        <f t="shared" si="1"/>
        <v>0</v>
      </c>
      <c r="AB26" s="105">
        <f t="shared" si="1"/>
        <v>0</v>
      </c>
      <c r="AC26" s="105">
        <f t="shared" si="1"/>
        <v>0</v>
      </c>
      <c r="AD26" s="105">
        <f t="shared" si="1"/>
        <v>0</v>
      </c>
      <c r="AE26" s="105">
        <f t="shared" si="1"/>
        <v>0</v>
      </c>
      <c r="AF26" s="132">
        <f t="shared" si="2"/>
        <v>0</v>
      </c>
      <c r="AH26" s="103">
        <v>2</v>
      </c>
      <c r="AI26" s="149">
        <f t="shared" si="6"/>
        <v>0</v>
      </c>
    </row>
    <row r="27" spans="1:35" outlineLevel="1" x14ac:dyDescent="0.25">
      <c r="A27" s="103" t="str">
        <f t="shared" si="3"/>
        <v>CARBONADOResidential32RW2R</v>
      </c>
      <c r="B27" s="103" t="s">
        <v>117</v>
      </c>
      <c r="C27" s="103" t="s">
        <v>118</v>
      </c>
      <c r="D27" s="127">
        <v>0</v>
      </c>
      <c r="E27" s="127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29">
        <f t="shared" si="4"/>
        <v>0</v>
      </c>
      <c r="T27" s="105">
        <f t="shared" si="5"/>
        <v>0</v>
      </c>
      <c r="U27" s="105">
        <f t="shared" si="1"/>
        <v>0</v>
      </c>
      <c r="V27" s="105">
        <f t="shared" si="1"/>
        <v>0</v>
      </c>
      <c r="W27" s="105">
        <f t="shared" si="1"/>
        <v>0</v>
      </c>
      <c r="X27" s="105">
        <f t="shared" si="1"/>
        <v>0</v>
      </c>
      <c r="Y27" s="105">
        <f t="shared" si="1"/>
        <v>0</v>
      </c>
      <c r="Z27" s="105">
        <f t="shared" si="1"/>
        <v>0</v>
      </c>
      <c r="AA27" s="105">
        <f t="shared" si="1"/>
        <v>0</v>
      </c>
      <c r="AB27" s="105">
        <f t="shared" si="1"/>
        <v>0</v>
      </c>
      <c r="AC27" s="105">
        <f t="shared" si="1"/>
        <v>0</v>
      </c>
      <c r="AD27" s="105">
        <f t="shared" si="1"/>
        <v>0</v>
      </c>
      <c r="AE27" s="105">
        <f t="shared" si="1"/>
        <v>0</v>
      </c>
      <c r="AF27" s="132">
        <f t="shared" si="2"/>
        <v>0</v>
      </c>
      <c r="AH27" s="103">
        <v>2</v>
      </c>
      <c r="AI27" s="149">
        <f t="shared" si="6"/>
        <v>0</v>
      </c>
    </row>
    <row r="28" spans="1:35" outlineLevel="1" x14ac:dyDescent="0.25">
      <c r="A28" s="103" t="str">
        <f t="shared" si="3"/>
        <v>CARBONADOResidential32RW2NR</v>
      </c>
      <c r="B28" s="103" t="s">
        <v>119</v>
      </c>
      <c r="C28" s="103" t="s">
        <v>120</v>
      </c>
      <c r="D28" s="127">
        <v>0</v>
      </c>
      <c r="E28" s="127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29">
        <f t="shared" si="4"/>
        <v>0</v>
      </c>
      <c r="T28" s="105">
        <f t="shared" si="5"/>
        <v>0</v>
      </c>
      <c r="U28" s="105">
        <f t="shared" si="1"/>
        <v>0</v>
      </c>
      <c r="V28" s="105">
        <f t="shared" si="1"/>
        <v>0</v>
      </c>
      <c r="W28" s="105">
        <f t="shared" si="1"/>
        <v>0</v>
      </c>
      <c r="X28" s="105">
        <f t="shared" si="1"/>
        <v>0</v>
      </c>
      <c r="Y28" s="105">
        <f t="shared" si="1"/>
        <v>0</v>
      </c>
      <c r="Z28" s="105">
        <f t="shared" si="1"/>
        <v>0</v>
      </c>
      <c r="AA28" s="105">
        <f t="shared" si="1"/>
        <v>0</v>
      </c>
      <c r="AB28" s="105">
        <f t="shared" si="1"/>
        <v>0</v>
      </c>
      <c r="AC28" s="105">
        <f t="shared" si="1"/>
        <v>0</v>
      </c>
      <c r="AD28" s="105">
        <f t="shared" si="1"/>
        <v>0</v>
      </c>
      <c r="AE28" s="105">
        <f t="shared" si="1"/>
        <v>0</v>
      </c>
      <c r="AF28" s="132">
        <f t="shared" si="2"/>
        <v>0</v>
      </c>
      <c r="AH28" s="103">
        <v>2</v>
      </c>
      <c r="AI28" s="149">
        <f t="shared" si="6"/>
        <v>0</v>
      </c>
    </row>
    <row r="29" spans="1:35" outlineLevel="1" x14ac:dyDescent="0.25">
      <c r="A29" s="103" t="str">
        <f t="shared" si="3"/>
        <v>CARBONADOResidential32RW3</v>
      </c>
      <c r="B29" s="103" t="s">
        <v>121</v>
      </c>
      <c r="C29" s="103" t="s">
        <v>122</v>
      </c>
      <c r="D29" s="127">
        <v>0</v>
      </c>
      <c r="E29" s="127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29">
        <f t="shared" si="4"/>
        <v>0</v>
      </c>
      <c r="T29" s="105">
        <f t="shared" si="5"/>
        <v>0</v>
      </c>
      <c r="U29" s="105">
        <f t="shared" si="1"/>
        <v>0</v>
      </c>
      <c r="V29" s="105">
        <f t="shared" si="1"/>
        <v>0</v>
      </c>
      <c r="W29" s="105">
        <f t="shared" si="1"/>
        <v>0</v>
      </c>
      <c r="X29" s="105">
        <f t="shared" si="1"/>
        <v>0</v>
      </c>
      <c r="Y29" s="105">
        <f t="shared" si="1"/>
        <v>0</v>
      </c>
      <c r="Z29" s="105">
        <f t="shared" si="1"/>
        <v>0</v>
      </c>
      <c r="AA29" s="105">
        <f t="shared" si="1"/>
        <v>0</v>
      </c>
      <c r="AB29" s="105">
        <f t="shared" si="1"/>
        <v>0</v>
      </c>
      <c r="AC29" s="105">
        <f t="shared" si="1"/>
        <v>0</v>
      </c>
      <c r="AD29" s="105">
        <f t="shared" si="1"/>
        <v>0</v>
      </c>
      <c r="AE29" s="105">
        <f t="shared" si="1"/>
        <v>0</v>
      </c>
      <c r="AF29" s="132">
        <f t="shared" si="2"/>
        <v>0</v>
      </c>
      <c r="AH29" s="103">
        <v>3</v>
      </c>
      <c r="AI29" s="149">
        <f t="shared" si="6"/>
        <v>0</v>
      </c>
    </row>
    <row r="30" spans="1:35" outlineLevel="1" x14ac:dyDescent="0.25">
      <c r="A30" s="103" t="str">
        <f t="shared" si="3"/>
        <v>CARBONADOResidential32RW3NR</v>
      </c>
      <c r="B30" s="103" t="s">
        <v>123</v>
      </c>
      <c r="C30" s="103" t="s">
        <v>124</v>
      </c>
      <c r="D30" s="127">
        <v>0</v>
      </c>
      <c r="E30" s="127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f t="shared" si="4"/>
        <v>0</v>
      </c>
      <c r="T30" s="105">
        <f t="shared" si="5"/>
        <v>0</v>
      </c>
      <c r="U30" s="105">
        <f t="shared" si="1"/>
        <v>0</v>
      </c>
      <c r="V30" s="105">
        <f t="shared" si="1"/>
        <v>0</v>
      </c>
      <c r="W30" s="105">
        <f t="shared" si="1"/>
        <v>0</v>
      </c>
      <c r="X30" s="105">
        <f t="shared" si="1"/>
        <v>0</v>
      </c>
      <c r="Y30" s="105">
        <f t="shared" si="1"/>
        <v>0</v>
      </c>
      <c r="Z30" s="105">
        <f t="shared" si="1"/>
        <v>0</v>
      </c>
      <c r="AA30" s="105">
        <f t="shared" si="1"/>
        <v>0</v>
      </c>
      <c r="AB30" s="105">
        <f t="shared" si="1"/>
        <v>0</v>
      </c>
      <c r="AC30" s="105">
        <f t="shared" si="1"/>
        <v>0</v>
      </c>
      <c r="AD30" s="105">
        <f t="shared" si="1"/>
        <v>0</v>
      </c>
      <c r="AE30" s="105">
        <f t="shared" si="1"/>
        <v>0</v>
      </c>
      <c r="AF30" s="132">
        <f t="shared" si="2"/>
        <v>0</v>
      </c>
      <c r="AH30" s="103">
        <v>3</v>
      </c>
      <c r="AI30" s="149">
        <f t="shared" si="6"/>
        <v>0</v>
      </c>
    </row>
    <row r="31" spans="1:35" outlineLevel="1" x14ac:dyDescent="0.25">
      <c r="A31" s="103" t="str">
        <f t="shared" si="3"/>
        <v>CARBONADOResidential32RW4</v>
      </c>
      <c r="B31" s="103" t="s">
        <v>125</v>
      </c>
      <c r="C31" s="103" t="s">
        <v>126</v>
      </c>
      <c r="D31" s="127">
        <v>0</v>
      </c>
      <c r="E31" s="127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f t="shared" si="4"/>
        <v>0</v>
      </c>
      <c r="T31" s="105">
        <f t="shared" si="5"/>
        <v>0</v>
      </c>
      <c r="U31" s="105">
        <f t="shared" si="1"/>
        <v>0</v>
      </c>
      <c r="V31" s="105">
        <f t="shared" si="1"/>
        <v>0</v>
      </c>
      <c r="W31" s="105">
        <f t="shared" si="1"/>
        <v>0</v>
      </c>
      <c r="X31" s="105">
        <f t="shared" si="1"/>
        <v>0</v>
      </c>
      <c r="Y31" s="105">
        <f t="shared" si="1"/>
        <v>0</v>
      </c>
      <c r="Z31" s="105">
        <f t="shared" si="1"/>
        <v>0</v>
      </c>
      <c r="AA31" s="105">
        <f t="shared" si="1"/>
        <v>0</v>
      </c>
      <c r="AB31" s="105">
        <f t="shared" si="1"/>
        <v>0</v>
      </c>
      <c r="AC31" s="105">
        <f t="shared" si="1"/>
        <v>0</v>
      </c>
      <c r="AD31" s="105">
        <f t="shared" si="1"/>
        <v>0</v>
      </c>
      <c r="AE31" s="105">
        <f t="shared" si="1"/>
        <v>0</v>
      </c>
      <c r="AF31" s="132">
        <f t="shared" si="2"/>
        <v>0</v>
      </c>
      <c r="AH31" s="103">
        <v>4</v>
      </c>
      <c r="AI31" s="149">
        <f t="shared" si="6"/>
        <v>0</v>
      </c>
    </row>
    <row r="32" spans="1:35" outlineLevel="1" x14ac:dyDescent="0.25">
      <c r="A32" s="103" t="str">
        <f t="shared" si="3"/>
        <v>CARBONADOResidential32RW4NR</v>
      </c>
      <c r="B32" s="103" t="s">
        <v>127</v>
      </c>
      <c r="C32" s="103" t="s">
        <v>128</v>
      </c>
      <c r="D32" s="127">
        <v>0</v>
      </c>
      <c r="E32" s="127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29">
        <f t="shared" si="4"/>
        <v>0</v>
      </c>
      <c r="T32" s="105">
        <f t="shared" si="5"/>
        <v>0</v>
      </c>
      <c r="U32" s="105">
        <f t="shared" si="1"/>
        <v>0</v>
      </c>
      <c r="V32" s="105">
        <f t="shared" si="1"/>
        <v>0</v>
      </c>
      <c r="W32" s="105">
        <f t="shared" si="1"/>
        <v>0</v>
      </c>
      <c r="X32" s="105">
        <f t="shared" si="1"/>
        <v>0</v>
      </c>
      <c r="Y32" s="105">
        <f t="shared" si="1"/>
        <v>0</v>
      </c>
      <c r="Z32" s="105">
        <f t="shared" si="1"/>
        <v>0</v>
      </c>
      <c r="AA32" s="105">
        <f t="shared" si="1"/>
        <v>0</v>
      </c>
      <c r="AB32" s="105">
        <f t="shared" si="1"/>
        <v>0</v>
      </c>
      <c r="AC32" s="105">
        <f t="shared" si="1"/>
        <v>0</v>
      </c>
      <c r="AD32" s="105">
        <f t="shared" si="1"/>
        <v>0</v>
      </c>
      <c r="AE32" s="105">
        <f t="shared" si="1"/>
        <v>0</v>
      </c>
      <c r="AF32" s="132">
        <f t="shared" si="2"/>
        <v>0</v>
      </c>
      <c r="AH32" s="103">
        <v>4</v>
      </c>
      <c r="AI32" s="149">
        <f t="shared" si="6"/>
        <v>0</v>
      </c>
    </row>
    <row r="33" spans="1:35" outlineLevel="1" x14ac:dyDescent="0.25">
      <c r="A33" s="103" t="str">
        <f t="shared" si="3"/>
        <v>CARBONADOResidential32RW5</v>
      </c>
      <c r="B33" s="103" t="s">
        <v>129</v>
      </c>
      <c r="C33" s="103" t="s">
        <v>130</v>
      </c>
      <c r="D33" s="127">
        <v>0</v>
      </c>
      <c r="E33" s="127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f t="shared" si="4"/>
        <v>0</v>
      </c>
      <c r="T33" s="105">
        <f t="shared" si="5"/>
        <v>0</v>
      </c>
      <c r="U33" s="105">
        <f t="shared" si="1"/>
        <v>0</v>
      </c>
      <c r="V33" s="105">
        <f t="shared" si="1"/>
        <v>0</v>
      </c>
      <c r="W33" s="105">
        <f t="shared" ref="W33:AE61" si="7">+IFERROR(I33/$D33,0)</f>
        <v>0</v>
      </c>
      <c r="X33" s="105">
        <f t="shared" si="7"/>
        <v>0</v>
      </c>
      <c r="Y33" s="105">
        <f t="shared" si="7"/>
        <v>0</v>
      </c>
      <c r="Z33" s="105">
        <f t="shared" si="7"/>
        <v>0</v>
      </c>
      <c r="AA33" s="105">
        <f t="shared" si="7"/>
        <v>0</v>
      </c>
      <c r="AB33" s="105">
        <f t="shared" si="7"/>
        <v>0</v>
      </c>
      <c r="AC33" s="105">
        <f t="shared" si="7"/>
        <v>0</v>
      </c>
      <c r="AD33" s="105">
        <f t="shared" si="7"/>
        <v>0</v>
      </c>
      <c r="AE33" s="105">
        <f t="shared" si="7"/>
        <v>0</v>
      </c>
      <c r="AF33" s="132">
        <f t="shared" si="2"/>
        <v>0</v>
      </c>
      <c r="AH33" s="103">
        <v>5</v>
      </c>
      <c r="AI33" s="149">
        <f t="shared" si="6"/>
        <v>0</v>
      </c>
    </row>
    <row r="34" spans="1:35" outlineLevel="1" x14ac:dyDescent="0.25">
      <c r="A34" s="103" t="str">
        <f t="shared" si="3"/>
        <v>CARBONADOResidential32RW5NR</v>
      </c>
      <c r="B34" s="103" t="s">
        <v>131</v>
      </c>
      <c r="C34" s="103" t="s">
        <v>132</v>
      </c>
      <c r="D34" s="127">
        <v>0</v>
      </c>
      <c r="E34" s="127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29">
        <f t="shared" si="4"/>
        <v>0</v>
      </c>
      <c r="T34" s="105">
        <f t="shared" si="5"/>
        <v>0</v>
      </c>
      <c r="U34" s="105">
        <f t="shared" si="5"/>
        <v>0</v>
      </c>
      <c r="V34" s="105">
        <f t="shared" si="5"/>
        <v>0</v>
      </c>
      <c r="W34" s="105">
        <f t="shared" si="7"/>
        <v>0</v>
      </c>
      <c r="X34" s="105">
        <f t="shared" si="7"/>
        <v>0</v>
      </c>
      <c r="Y34" s="105">
        <f t="shared" si="7"/>
        <v>0</v>
      </c>
      <c r="Z34" s="105">
        <f t="shared" si="7"/>
        <v>0</v>
      </c>
      <c r="AA34" s="105">
        <f t="shared" si="7"/>
        <v>0</v>
      </c>
      <c r="AB34" s="105">
        <f t="shared" si="7"/>
        <v>0</v>
      </c>
      <c r="AC34" s="105">
        <f t="shared" si="7"/>
        <v>0</v>
      </c>
      <c r="AD34" s="105">
        <f t="shared" si="7"/>
        <v>0</v>
      </c>
      <c r="AE34" s="105">
        <f t="shared" si="7"/>
        <v>0</v>
      </c>
      <c r="AF34" s="132">
        <f t="shared" si="2"/>
        <v>0</v>
      </c>
      <c r="AH34" s="103">
        <v>5</v>
      </c>
      <c r="AI34" s="149">
        <f t="shared" si="6"/>
        <v>0</v>
      </c>
    </row>
    <row r="35" spans="1:35" outlineLevel="1" x14ac:dyDescent="0.25">
      <c r="A35" s="103" t="str">
        <f t="shared" si="3"/>
        <v>CARBONADOResidential32RW6</v>
      </c>
      <c r="B35" s="103" t="s">
        <v>133</v>
      </c>
      <c r="C35" s="103" t="s">
        <v>134</v>
      </c>
      <c r="D35" s="127">
        <v>0</v>
      </c>
      <c r="E35" s="127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29">
        <f t="shared" si="4"/>
        <v>0</v>
      </c>
      <c r="T35" s="105">
        <f t="shared" si="5"/>
        <v>0</v>
      </c>
      <c r="U35" s="105">
        <f t="shared" si="5"/>
        <v>0</v>
      </c>
      <c r="V35" s="105">
        <f t="shared" si="5"/>
        <v>0</v>
      </c>
      <c r="W35" s="105">
        <f t="shared" si="7"/>
        <v>0</v>
      </c>
      <c r="X35" s="105">
        <f t="shared" si="7"/>
        <v>0</v>
      </c>
      <c r="Y35" s="105">
        <f t="shared" si="7"/>
        <v>0</v>
      </c>
      <c r="Z35" s="105">
        <f t="shared" si="7"/>
        <v>0</v>
      </c>
      <c r="AA35" s="105">
        <f t="shared" si="7"/>
        <v>0</v>
      </c>
      <c r="AB35" s="105">
        <f t="shared" si="7"/>
        <v>0</v>
      </c>
      <c r="AC35" s="105">
        <f t="shared" si="7"/>
        <v>0</v>
      </c>
      <c r="AD35" s="105">
        <f t="shared" si="7"/>
        <v>0</v>
      </c>
      <c r="AE35" s="105">
        <f t="shared" si="7"/>
        <v>0</v>
      </c>
      <c r="AF35" s="132">
        <f t="shared" si="2"/>
        <v>0</v>
      </c>
      <c r="AH35" s="103">
        <v>6</v>
      </c>
      <c r="AI35" s="149">
        <f t="shared" si="6"/>
        <v>0</v>
      </c>
    </row>
    <row r="36" spans="1:35" outlineLevel="1" x14ac:dyDescent="0.25">
      <c r="A36" s="103" t="str">
        <f t="shared" si="3"/>
        <v>CARBONADOResidential35RM1</v>
      </c>
      <c r="B36" s="103" t="s">
        <v>135</v>
      </c>
      <c r="C36" s="103" t="s">
        <v>136</v>
      </c>
      <c r="D36" s="127">
        <v>0</v>
      </c>
      <c r="E36" s="127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29">
        <f t="shared" si="4"/>
        <v>0</v>
      </c>
      <c r="T36" s="105">
        <f t="shared" si="5"/>
        <v>0</v>
      </c>
      <c r="U36" s="105">
        <f t="shared" si="5"/>
        <v>0</v>
      </c>
      <c r="V36" s="105">
        <f t="shared" si="5"/>
        <v>0</v>
      </c>
      <c r="W36" s="105">
        <f t="shared" si="7"/>
        <v>0</v>
      </c>
      <c r="X36" s="105">
        <f t="shared" si="7"/>
        <v>0</v>
      </c>
      <c r="Y36" s="105">
        <f t="shared" si="7"/>
        <v>0</v>
      </c>
      <c r="Z36" s="105">
        <f t="shared" si="7"/>
        <v>0</v>
      </c>
      <c r="AA36" s="105">
        <f t="shared" si="7"/>
        <v>0</v>
      </c>
      <c r="AB36" s="105">
        <f t="shared" si="7"/>
        <v>0</v>
      </c>
      <c r="AC36" s="105">
        <f t="shared" si="7"/>
        <v>0</v>
      </c>
      <c r="AD36" s="105">
        <f t="shared" si="7"/>
        <v>0</v>
      </c>
      <c r="AE36" s="105">
        <f t="shared" si="7"/>
        <v>0</v>
      </c>
      <c r="AF36" s="132">
        <f t="shared" si="2"/>
        <v>0</v>
      </c>
      <c r="AH36" s="103">
        <v>1</v>
      </c>
      <c r="AI36" s="149">
        <f t="shared" si="6"/>
        <v>0</v>
      </c>
    </row>
    <row r="37" spans="1:35" outlineLevel="1" x14ac:dyDescent="0.25">
      <c r="A37" s="103" t="str">
        <f t="shared" si="3"/>
        <v>CARBONADOResidential35RW1N</v>
      </c>
      <c r="B37" s="103" t="s">
        <v>137</v>
      </c>
      <c r="C37" s="103" t="s">
        <v>138</v>
      </c>
      <c r="D37" s="127">
        <v>13.795</v>
      </c>
      <c r="E37" s="127">
        <v>15.62</v>
      </c>
      <c r="F37" s="129">
        <v>0</v>
      </c>
      <c r="G37" s="129">
        <v>0</v>
      </c>
      <c r="H37" s="129">
        <v>0</v>
      </c>
      <c r="I37" s="129">
        <v>0</v>
      </c>
      <c r="J37" s="129">
        <v>0</v>
      </c>
      <c r="K37" s="129">
        <v>0</v>
      </c>
      <c r="L37" s="129">
        <v>0</v>
      </c>
      <c r="M37" s="129">
        <v>0</v>
      </c>
      <c r="N37" s="129">
        <v>0</v>
      </c>
      <c r="O37" s="129">
        <v>0</v>
      </c>
      <c r="P37" s="129">
        <v>0</v>
      </c>
      <c r="Q37" s="129">
        <v>0</v>
      </c>
      <c r="R37" s="129">
        <f t="shared" si="4"/>
        <v>0</v>
      </c>
      <c r="T37" s="105">
        <f t="shared" si="5"/>
        <v>0</v>
      </c>
      <c r="U37" s="105">
        <f t="shared" si="5"/>
        <v>0</v>
      </c>
      <c r="V37" s="105">
        <f t="shared" si="5"/>
        <v>0</v>
      </c>
      <c r="W37" s="105">
        <f t="shared" si="7"/>
        <v>0</v>
      </c>
      <c r="X37" s="105">
        <f t="shared" si="7"/>
        <v>0</v>
      </c>
      <c r="Y37" s="105">
        <f t="shared" si="7"/>
        <v>0</v>
      </c>
      <c r="Z37" s="105">
        <f t="shared" si="7"/>
        <v>0</v>
      </c>
      <c r="AA37" s="105">
        <f t="shared" si="7"/>
        <v>0</v>
      </c>
      <c r="AB37" s="105">
        <f t="shared" si="7"/>
        <v>0</v>
      </c>
      <c r="AC37" s="105">
        <f t="shared" si="7"/>
        <v>0</v>
      </c>
      <c r="AD37" s="105">
        <f t="shared" si="7"/>
        <v>0</v>
      </c>
      <c r="AE37" s="105">
        <f t="shared" si="7"/>
        <v>0</v>
      </c>
      <c r="AF37" s="132">
        <f t="shared" si="2"/>
        <v>0</v>
      </c>
      <c r="AH37" s="103">
        <v>1</v>
      </c>
      <c r="AI37" s="149">
        <f t="shared" si="6"/>
        <v>0</v>
      </c>
    </row>
    <row r="38" spans="1:35" outlineLevel="1" x14ac:dyDescent="0.25">
      <c r="A38" s="103" t="str">
        <f t="shared" si="3"/>
        <v>CARBONADOResidential35RW1R</v>
      </c>
      <c r="B38" s="103" t="s">
        <v>139</v>
      </c>
      <c r="C38" s="103" t="s">
        <v>140</v>
      </c>
      <c r="D38" s="127">
        <v>13.795</v>
      </c>
      <c r="E38" s="127">
        <v>15.62</v>
      </c>
      <c r="F38" s="129">
        <v>3494.79</v>
      </c>
      <c r="G38" s="129">
        <v>3464.92</v>
      </c>
      <c r="H38" s="129">
        <v>3655.08</v>
      </c>
      <c r="I38" s="129">
        <v>3655.08</v>
      </c>
      <c r="J38" s="129">
        <v>3561.36</v>
      </c>
      <c r="K38" s="129">
        <v>3498.88</v>
      </c>
      <c r="L38" s="129">
        <v>3530.12</v>
      </c>
      <c r="M38" s="129">
        <v>3530.12</v>
      </c>
      <c r="N38" s="129">
        <v>3405.16</v>
      </c>
      <c r="O38" s="129">
        <v>3584.4</v>
      </c>
      <c r="P38" s="129">
        <v>3584.4</v>
      </c>
      <c r="Q38" s="129">
        <v>3494.79</v>
      </c>
      <c r="R38" s="129">
        <f t="shared" si="4"/>
        <v>42459.1</v>
      </c>
      <c r="T38" s="105">
        <f t="shared" si="5"/>
        <v>253.3374411018485</v>
      </c>
      <c r="U38" s="105">
        <f t="shared" si="5"/>
        <v>251.17216382747372</v>
      </c>
      <c r="V38" s="105">
        <f t="shared" si="5"/>
        <v>264.95686843059082</v>
      </c>
      <c r="W38" s="105">
        <f t="shared" si="7"/>
        <v>264.95686843059082</v>
      </c>
      <c r="X38" s="105">
        <f t="shared" si="7"/>
        <v>258.16310257339615</v>
      </c>
      <c r="Y38" s="105">
        <f t="shared" si="7"/>
        <v>253.63392533526641</v>
      </c>
      <c r="Z38" s="105">
        <f t="shared" si="7"/>
        <v>255.89851395433126</v>
      </c>
      <c r="AA38" s="105">
        <f t="shared" si="7"/>
        <v>255.89851395433126</v>
      </c>
      <c r="AB38" s="105">
        <f t="shared" si="7"/>
        <v>246.84015947807177</v>
      </c>
      <c r="AC38" s="105">
        <f t="shared" si="7"/>
        <v>259.83327292497285</v>
      </c>
      <c r="AD38" s="105">
        <f t="shared" si="7"/>
        <v>259.83327292497285</v>
      </c>
      <c r="AE38" s="105">
        <f t="shared" si="7"/>
        <v>253.3374411018485</v>
      </c>
      <c r="AF38" s="132">
        <f t="shared" si="2"/>
        <v>256.48846200314125</v>
      </c>
      <c r="AH38" s="103">
        <v>1</v>
      </c>
      <c r="AI38" s="149">
        <f t="shared" si="6"/>
        <v>256.48846200314125</v>
      </c>
    </row>
    <row r="39" spans="1:35" outlineLevel="1" x14ac:dyDescent="0.25">
      <c r="A39" s="103" t="str">
        <f t="shared" si="3"/>
        <v>CARBONADOResidential64RW1N</v>
      </c>
      <c r="B39" s="103" t="s">
        <v>141</v>
      </c>
      <c r="C39" s="103" t="s">
        <v>142</v>
      </c>
      <c r="D39" s="127">
        <v>0</v>
      </c>
      <c r="E39" s="127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29">
        <f t="shared" si="4"/>
        <v>0</v>
      </c>
      <c r="T39" s="105">
        <f t="shared" si="5"/>
        <v>0</v>
      </c>
      <c r="U39" s="105">
        <f t="shared" si="5"/>
        <v>0</v>
      </c>
      <c r="V39" s="105">
        <f t="shared" si="5"/>
        <v>0</v>
      </c>
      <c r="W39" s="105">
        <f t="shared" si="7"/>
        <v>0</v>
      </c>
      <c r="X39" s="105">
        <f t="shared" si="7"/>
        <v>0</v>
      </c>
      <c r="Y39" s="105">
        <f t="shared" si="7"/>
        <v>0</v>
      </c>
      <c r="Z39" s="105">
        <f t="shared" si="7"/>
        <v>0</v>
      </c>
      <c r="AA39" s="105">
        <f t="shared" si="7"/>
        <v>0</v>
      </c>
      <c r="AB39" s="105">
        <f t="shared" si="7"/>
        <v>0</v>
      </c>
      <c r="AC39" s="105">
        <f t="shared" si="7"/>
        <v>0</v>
      </c>
      <c r="AD39" s="105">
        <f t="shared" si="7"/>
        <v>0</v>
      </c>
      <c r="AE39" s="105">
        <f t="shared" si="7"/>
        <v>0</v>
      </c>
      <c r="AF39" s="132">
        <f t="shared" si="2"/>
        <v>0</v>
      </c>
      <c r="AH39" s="103">
        <v>1</v>
      </c>
      <c r="AI39" s="149">
        <f t="shared" si="6"/>
        <v>0</v>
      </c>
    </row>
    <row r="40" spans="1:35" outlineLevel="1" x14ac:dyDescent="0.25">
      <c r="A40" s="103" t="str">
        <f t="shared" si="3"/>
        <v>CARBONADOResidential64RW1R</v>
      </c>
      <c r="B40" s="103" t="s">
        <v>143</v>
      </c>
      <c r="C40" s="103" t="s">
        <v>144</v>
      </c>
      <c r="D40" s="127">
        <v>0</v>
      </c>
      <c r="E40" s="127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29">
        <f t="shared" si="4"/>
        <v>0</v>
      </c>
      <c r="T40" s="105">
        <f t="shared" si="5"/>
        <v>0</v>
      </c>
      <c r="U40" s="105">
        <f t="shared" si="5"/>
        <v>0</v>
      </c>
      <c r="V40" s="105">
        <f t="shared" si="5"/>
        <v>0</v>
      </c>
      <c r="W40" s="105">
        <f t="shared" si="7"/>
        <v>0</v>
      </c>
      <c r="X40" s="105">
        <f t="shared" si="7"/>
        <v>0</v>
      </c>
      <c r="Y40" s="105">
        <f t="shared" si="7"/>
        <v>0</v>
      </c>
      <c r="Z40" s="105">
        <f t="shared" si="7"/>
        <v>0</v>
      </c>
      <c r="AA40" s="105">
        <f t="shared" si="7"/>
        <v>0</v>
      </c>
      <c r="AB40" s="105">
        <f t="shared" si="7"/>
        <v>0</v>
      </c>
      <c r="AC40" s="105">
        <f t="shared" si="7"/>
        <v>0</v>
      </c>
      <c r="AD40" s="105">
        <f t="shared" si="7"/>
        <v>0</v>
      </c>
      <c r="AE40" s="105">
        <f t="shared" si="7"/>
        <v>0</v>
      </c>
      <c r="AF40" s="132">
        <f t="shared" si="2"/>
        <v>0</v>
      </c>
      <c r="AH40" s="103">
        <v>1</v>
      </c>
      <c r="AI40" s="149">
        <f t="shared" si="6"/>
        <v>0</v>
      </c>
    </row>
    <row r="41" spans="1:35" outlineLevel="1" x14ac:dyDescent="0.25">
      <c r="A41" s="103" t="str">
        <f t="shared" si="3"/>
        <v>CARBONADOResidential65RM1</v>
      </c>
      <c r="B41" s="103" t="s">
        <v>145</v>
      </c>
      <c r="C41" s="103" t="s">
        <v>146</v>
      </c>
      <c r="D41" s="127">
        <v>0</v>
      </c>
      <c r="E41" s="127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29">
        <f t="shared" si="4"/>
        <v>0</v>
      </c>
      <c r="T41" s="105">
        <f t="shared" si="5"/>
        <v>0</v>
      </c>
      <c r="U41" s="105">
        <f t="shared" si="5"/>
        <v>0</v>
      </c>
      <c r="V41" s="105">
        <f t="shared" si="5"/>
        <v>0</v>
      </c>
      <c r="W41" s="105">
        <f t="shared" si="7"/>
        <v>0</v>
      </c>
      <c r="X41" s="105">
        <f t="shared" si="7"/>
        <v>0</v>
      </c>
      <c r="Y41" s="105">
        <f t="shared" si="7"/>
        <v>0</v>
      </c>
      <c r="Z41" s="105">
        <f t="shared" si="7"/>
        <v>0</v>
      </c>
      <c r="AA41" s="105">
        <f t="shared" si="7"/>
        <v>0</v>
      </c>
      <c r="AB41" s="105">
        <f t="shared" si="7"/>
        <v>0</v>
      </c>
      <c r="AC41" s="105">
        <f t="shared" si="7"/>
        <v>0</v>
      </c>
      <c r="AD41" s="105">
        <f t="shared" si="7"/>
        <v>0</v>
      </c>
      <c r="AE41" s="105">
        <f t="shared" si="7"/>
        <v>0</v>
      </c>
      <c r="AF41" s="132">
        <f t="shared" si="2"/>
        <v>0</v>
      </c>
      <c r="AH41" s="103">
        <v>1</v>
      </c>
      <c r="AI41" s="149">
        <f t="shared" si="6"/>
        <v>0</v>
      </c>
    </row>
    <row r="42" spans="1:35" outlineLevel="1" x14ac:dyDescent="0.25">
      <c r="A42" s="103" t="str">
        <f t="shared" si="3"/>
        <v>CARBONADOResidential65RW1N</v>
      </c>
      <c r="B42" s="103" t="s">
        <v>147</v>
      </c>
      <c r="C42" s="103" t="s">
        <v>148</v>
      </c>
      <c r="D42" s="127">
        <v>20.61</v>
      </c>
      <c r="E42" s="127">
        <v>23.49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9">
        <v>0</v>
      </c>
      <c r="L42" s="129">
        <v>0</v>
      </c>
      <c r="M42" s="129">
        <v>0</v>
      </c>
      <c r="N42" s="129">
        <v>0</v>
      </c>
      <c r="O42" s="129">
        <v>0</v>
      </c>
      <c r="P42" s="129">
        <v>0</v>
      </c>
      <c r="Q42" s="129">
        <v>0</v>
      </c>
      <c r="R42" s="129">
        <f t="shared" si="4"/>
        <v>0</v>
      </c>
      <c r="T42" s="105">
        <f t="shared" ref="T42:Y70" si="8">+IFERROR(F42/$D42,0)</f>
        <v>0</v>
      </c>
      <c r="U42" s="105">
        <f t="shared" si="8"/>
        <v>0</v>
      </c>
      <c r="V42" s="105">
        <f t="shared" si="8"/>
        <v>0</v>
      </c>
      <c r="W42" s="105">
        <f t="shared" si="7"/>
        <v>0</v>
      </c>
      <c r="X42" s="105">
        <f t="shared" si="7"/>
        <v>0</v>
      </c>
      <c r="Y42" s="105">
        <f t="shared" si="7"/>
        <v>0</v>
      </c>
      <c r="Z42" s="105">
        <f t="shared" si="7"/>
        <v>0</v>
      </c>
      <c r="AA42" s="105">
        <f t="shared" si="7"/>
        <v>0</v>
      </c>
      <c r="AB42" s="105">
        <f t="shared" si="7"/>
        <v>0</v>
      </c>
      <c r="AC42" s="105">
        <f t="shared" si="7"/>
        <v>0</v>
      </c>
      <c r="AD42" s="105">
        <f t="shared" si="7"/>
        <v>0</v>
      </c>
      <c r="AE42" s="105">
        <f t="shared" si="7"/>
        <v>0</v>
      </c>
      <c r="AF42" s="132">
        <f t="shared" si="2"/>
        <v>0</v>
      </c>
      <c r="AH42" s="103">
        <v>1</v>
      </c>
      <c r="AI42" s="149">
        <f t="shared" si="6"/>
        <v>0</v>
      </c>
    </row>
    <row r="43" spans="1:35" outlineLevel="1" x14ac:dyDescent="0.25">
      <c r="A43" s="103" t="str">
        <f t="shared" si="3"/>
        <v>CARBONADOResidential65RW1R</v>
      </c>
      <c r="B43" s="103" t="s">
        <v>149</v>
      </c>
      <c r="C43" s="103" t="s">
        <v>150</v>
      </c>
      <c r="D43" s="127">
        <v>20.61</v>
      </c>
      <c r="E43" s="127">
        <v>23.49</v>
      </c>
      <c r="F43" s="129">
        <v>4031.1</v>
      </c>
      <c r="G43" s="129">
        <v>4120.68</v>
      </c>
      <c r="H43" s="129">
        <v>4322.16</v>
      </c>
      <c r="I43" s="129">
        <v>4366.12</v>
      </c>
      <c r="J43" s="129">
        <v>4463.1000000000004</v>
      </c>
      <c r="K43" s="129">
        <v>4463.1000000000004</v>
      </c>
      <c r="L43" s="129">
        <v>4510.08</v>
      </c>
      <c r="M43" s="129">
        <v>4510.08</v>
      </c>
      <c r="N43" s="129">
        <v>4510.08</v>
      </c>
      <c r="O43" s="129">
        <v>3896.73</v>
      </c>
      <c r="P43" s="129">
        <v>3896.73</v>
      </c>
      <c r="Q43" s="129">
        <v>4075.89</v>
      </c>
      <c r="R43" s="129">
        <f t="shared" si="4"/>
        <v>51165.850000000013</v>
      </c>
      <c r="T43" s="105">
        <f t="shared" si="8"/>
        <v>195.58951965065503</v>
      </c>
      <c r="U43" s="105">
        <f t="shared" si="8"/>
        <v>199.93595342066959</v>
      </c>
      <c r="V43" s="105">
        <f t="shared" si="8"/>
        <v>209.7117903930131</v>
      </c>
      <c r="W43" s="105">
        <f t="shared" si="7"/>
        <v>211.84473556525958</v>
      </c>
      <c r="X43" s="105">
        <f t="shared" si="7"/>
        <v>216.55021834061137</v>
      </c>
      <c r="Y43" s="105">
        <f t="shared" si="7"/>
        <v>216.55021834061137</v>
      </c>
      <c r="Z43" s="105">
        <f t="shared" si="7"/>
        <v>218.82969432314411</v>
      </c>
      <c r="AA43" s="105">
        <f t="shared" si="7"/>
        <v>218.82969432314411</v>
      </c>
      <c r="AB43" s="105">
        <f t="shared" si="7"/>
        <v>218.82969432314411</v>
      </c>
      <c r="AC43" s="105">
        <f t="shared" si="7"/>
        <v>189.06986899563319</v>
      </c>
      <c r="AD43" s="105">
        <f t="shared" si="7"/>
        <v>189.06986899563319</v>
      </c>
      <c r="AE43" s="105">
        <f t="shared" si="7"/>
        <v>197.7627365356623</v>
      </c>
      <c r="AF43" s="132">
        <f t="shared" si="2"/>
        <v>206.88116610059842</v>
      </c>
      <c r="AH43" s="103">
        <v>1</v>
      </c>
      <c r="AI43" s="149">
        <f t="shared" si="6"/>
        <v>206.88116610059842</v>
      </c>
    </row>
    <row r="44" spans="1:35" outlineLevel="1" x14ac:dyDescent="0.25">
      <c r="A44" s="103" t="str">
        <f t="shared" si="3"/>
        <v>CARBONADOResidential95RM1</v>
      </c>
      <c r="B44" s="103" t="s">
        <v>151</v>
      </c>
      <c r="C44" s="103" t="s">
        <v>152</v>
      </c>
      <c r="D44" s="127">
        <v>0</v>
      </c>
      <c r="E44" s="127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29">
        <f t="shared" si="4"/>
        <v>0</v>
      </c>
      <c r="T44" s="105">
        <f t="shared" si="8"/>
        <v>0</v>
      </c>
      <c r="U44" s="105">
        <f t="shared" si="8"/>
        <v>0</v>
      </c>
      <c r="V44" s="105">
        <f t="shared" si="8"/>
        <v>0</v>
      </c>
      <c r="W44" s="105">
        <f t="shared" si="7"/>
        <v>0</v>
      </c>
      <c r="X44" s="105">
        <f t="shared" si="7"/>
        <v>0</v>
      </c>
      <c r="Y44" s="105">
        <f t="shared" si="7"/>
        <v>0</v>
      </c>
      <c r="Z44" s="105">
        <f t="shared" si="7"/>
        <v>0</v>
      </c>
      <c r="AA44" s="105">
        <f t="shared" si="7"/>
        <v>0</v>
      </c>
      <c r="AB44" s="105">
        <f t="shared" si="7"/>
        <v>0</v>
      </c>
      <c r="AC44" s="105">
        <f t="shared" si="7"/>
        <v>0</v>
      </c>
      <c r="AD44" s="105">
        <f t="shared" si="7"/>
        <v>0</v>
      </c>
      <c r="AE44" s="105">
        <f t="shared" si="7"/>
        <v>0</v>
      </c>
      <c r="AF44" s="132">
        <f t="shared" si="2"/>
        <v>0</v>
      </c>
      <c r="AH44" s="103">
        <v>1</v>
      </c>
      <c r="AI44" s="149">
        <f t="shared" si="6"/>
        <v>0</v>
      </c>
    </row>
    <row r="45" spans="1:35" outlineLevel="1" x14ac:dyDescent="0.25">
      <c r="A45" s="103" t="str">
        <f t="shared" si="3"/>
        <v>CARBONADOResidential95RW1N</v>
      </c>
      <c r="B45" s="103" t="s">
        <v>153</v>
      </c>
      <c r="C45" s="103" t="s">
        <v>154</v>
      </c>
      <c r="D45" s="127">
        <v>30.385000000000002</v>
      </c>
      <c r="E45" s="127">
        <v>34.634999999999998</v>
      </c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9">
        <v>0</v>
      </c>
      <c r="O45" s="129">
        <v>0</v>
      </c>
      <c r="P45" s="129">
        <v>0</v>
      </c>
      <c r="Q45" s="129">
        <v>0</v>
      </c>
      <c r="R45" s="129">
        <f t="shared" si="4"/>
        <v>0</v>
      </c>
      <c r="T45" s="105">
        <f t="shared" si="8"/>
        <v>0</v>
      </c>
      <c r="U45" s="105">
        <f t="shared" si="8"/>
        <v>0</v>
      </c>
      <c r="V45" s="105">
        <f t="shared" si="8"/>
        <v>0</v>
      </c>
      <c r="W45" s="105">
        <f t="shared" si="7"/>
        <v>0</v>
      </c>
      <c r="X45" s="105">
        <f t="shared" si="7"/>
        <v>0</v>
      </c>
      <c r="Y45" s="105">
        <f t="shared" si="7"/>
        <v>0</v>
      </c>
      <c r="Z45" s="105">
        <f t="shared" si="7"/>
        <v>0</v>
      </c>
      <c r="AA45" s="105">
        <f t="shared" si="7"/>
        <v>0</v>
      </c>
      <c r="AB45" s="105">
        <f t="shared" si="7"/>
        <v>0</v>
      </c>
      <c r="AC45" s="105">
        <f t="shared" si="7"/>
        <v>0</v>
      </c>
      <c r="AD45" s="105">
        <f t="shared" si="7"/>
        <v>0</v>
      </c>
      <c r="AE45" s="105">
        <f t="shared" si="7"/>
        <v>0</v>
      </c>
      <c r="AF45" s="132">
        <f t="shared" si="2"/>
        <v>0</v>
      </c>
      <c r="AH45" s="103">
        <v>1</v>
      </c>
      <c r="AI45" s="149">
        <f t="shared" si="6"/>
        <v>0</v>
      </c>
    </row>
    <row r="46" spans="1:35" outlineLevel="1" x14ac:dyDescent="0.25">
      <c r="A46" s="103" t="str">
        <f t="shared" si="3"/>
        <v>CARBONADOResidential95RW1R</v>
      </c>
      <c r="B46" s="103" t="s">
        <v>155</v>
      </c>
      <c r="C46" s="103" t="s">
        <v>156</v>
      </c>
      <c r="D46" s="127">
        <v>30.385000000000002</v>
      </c>
      <c r="E46" s="127">
        <v>34.634999999999998</v>
      </c>
      <c r="F46" s="129">
        <v>726.44</v>
      </c>
      <c r="G46" s="129">
        <v>660.4</v>
      </c>
      <c r="H46" s="129">
        <v>761.97</v>
      </c>
      <c r="I46" s="129">
        <v>761.97</v>
      </c>
      <c r="J46" s="129">
        <v>761.97</v>
      </c>
      <c r="K46" s="129">
        <v>761.97</v>
      </c>
      <c r="L46" s="129">
        <v>761.97</v>
      </c>
      <c r="M46" s="129">
        <v>761.97</v>
      </c>
      <c r="N46" s="129">
        <v>831.24</v>
      </c>
      <c r="O46" s="129">
        <v>792.48</v>
      </c>
      <c r="P46" s="129">
        <v>792.48</v>
      </c>
      <c r="Q46" s="129">
        <v>726.44</v>
      </c>
      <c r="R46" s="129">
        <f t="shared" si="4"/>
        <v>9101.3000000000011</v>
      </c>
      <c r="T46" s="105">
        <f t="shared" si="8"/>
        <v>23.907849267730789</v>
      </c>
      <c r="U46" s="105">
        <f t="shared" si="8"/>
        <v>21.734408425209807</v>
      </c>
      <c r="V46" s="105">
        <f t="shared" si="8"/>
        <v>25.077176238275463</v>
      </c>
      <c r="W46" s="105">
        <f t="shared" si="7"/>
        <v>25.077176238275463</v>
      </c>
      <c r="X46" s="105">
        <f t="shared" si="7"/>
        <v>25.077176238275463</v>
      </c>
      <c r="Y46" s="105">
        <f t="shared" si="7"/>
        <v>25.077176238275463</v>
      </c>
      <c r="Z46" s="105">
        <f t="shared" si="7"/>
        <v>25.077176238275463</v>
      </c>
      <c r="AA46" s="105">
        <f t="shared" si="7"/>
        <v>25.077176238275463</v>
      </c>
      <c r="AB46" s="105">
        <f t="shared" si="7"/>
        <v>27.356919532664143</v>
      </c>
      <c r="AC46" s="105">
        <f t="shared" si="7"/>
        <v>26.081290110251768</v>
      </c>
      <c r="AD46" s="105">
        <f t="shared" si="7"/>
        <v>26.081290110251768</v>
      </c>
      <c r="AE46" s="105">
        <f t="shared" si="7"/>
        <v>23.907849267730789</v>
      </c>
      <c r="AF46" s="132">
        <f t="shared" si="2"/>
        <v>24.961055345290983</v>
      </c>
      <c r="AH46" s="103">
        <v>1</v>
      </c>
      <c r="AI46" s="149">
        <f t="shared" si="6"/>
        <v>24.961055345290983</v>
      </c>
    </row>
    <row r="47" spans="1:35" outlineLevel="1" x14ac:dyDescent="0.25">
      <c r="A47" s="103" t="str">
        <f t="shared" si="3"/>
        <v>CARBONADOResidential96RW1N</v>
      </c>
      <c r="B47" s="103" t="s">
        <v>157</v>
      </c>
      <c r="C47" s="103" t="s">
        <v>158</v>
      </c>
      <c r="D47" s="127">
        <v>0</v>
      </c>
      <c r="E47" s="127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29">
        <f t="shared" si="4"/>
        <v>0</v>
      </c>
      <c r="T47" s="105">
        <f t="shared" si="8"/>
        <v>0</v>
      </c>
      <c r="U47" s="105">
        <f t="shared" si="8"/>
        <v>0</v>
      </c>
      <c r="V47" s="105">
        <f t="shared" si="8"/>
        <v>0</v>
      </c>
      <c r="W47" s="105">
        <f t="shared" si="7"/>
        <v>0</v>
      </c>
      <c r="X47" s="105">
        <f t="shared" si="7"/>
        <v>0</v>
      </c>
      <c r="Y47" s="105">
        <f t="shared" si="7"/>
        <v>0</v>
      </c>
      <c r="Z47" s="105">
        <f t="shared" si="7"/>
        <v>0</v>
      </c>
      <c r="AA47" s="105">
        <f t="shared" si="7"/>
        <v>0</v>
      </c>
      <c r="AB47" s="105">
        <f t="shared" si="7"/>
        <v>0</v>
      </c>
      <c r="AC47" s="105">
        <f t="shared" si="7"/>
        <v>0</v>
      </c>
      <c r="AD47" s="105">
        <f t="shared" si="7"/>
        <v>0</v>
      </c>
      <c r="AE47" s="105">
        <f t="shared" si="7"/>
        <v>0</v>
      </c>
      <c r="AF47" s="132">
        <f t="shared" si="2"/>
        <v>0</v>
      </c>
      <c r="AH47" s="103">
        <v>1</v>
      </c>
      <c r="AI47" s="149">
        <f t="shared" si="6"/>
        <v>0</v>
      </c>
    </row>
    <row r="48" spans="1:35" outlineLevel="1" x14ac:dyDescent="0.25">
      <c r="A48" s="103" t="str">
        <f t="shared" si="3"/>
        <v>CARBONADOResidential96RW1R</v>
      </c>
      <c r="B48" s="103" t="s">
        <v>159</v>
      </c>
      <c r="C48" s="103" t="s">
        <v>160</v>
      </c>
      <c r="D48" s="127">
        <v>0</v>
      </c>
      <c r="E48" s="127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29">
        <f t="shared" si="4"/>
        <v>0</v>
      </c>
      <c r="T48" s="105">
        <f t="shared" si="8"/>
        <v>0</v>
      </c>
      <c r="U48" s="105">
        <f t="shared" si="8"/>
        <v>0</v>
      </c>
      <c r="V48" s="105">
        <f t="shared" si="8"/>
        <v>0</v>
      </c>
      <c r="W48" s="105">
        <f t="shared" si="7"/>
        <v>0</v>
      </c>
      <c r="X48" s="105">
        <f t="shared" si="7"/>
        <v>0</v>
      </c>
      <c r="Y48" s="105">
        <f t="shared" si="7"/>
        <v>0</v>
      </c>
      <c r="Z48" s="105">
        <f t="shared" si="7"/>
        <v>0</v>
      </c>
      <c r="AA48" s="105">
        <f t="shared" si="7"/>
        <v>0</v>
      </c>
      <c r="AB48" s="105">
        <f t="shared" si="7"/>
        <v>0</v>
      </c>
      <c r="AC48" s="105">
        <f t="shared" si="7"/>
        <v>0</v>
      </c>
      <c r="AD48" s="105">
        <f t="shared" si="7"/>
        <v>0</v>
      </c>
      <c r="AE48" s="105">
        <f t="shared" si="7"/>
        <v>0</v>
      </c>
      <c r="AF48" s="132">
        <f t="shared" si="2"/>
        <v>0</v>
      </c>
      <c r="AH48" s="103">
        <v>1</v>
      </c>
      <c r="AI48" s="149">
        <f t="shared" si="6"/>
        <v>0</v>
      </c>
    </row>
    <row r="49" spans="1:32" outlineLevel="1" x14ac:dyDescent="0.25">
      <c r="A49" s="103" t="str">
        <f t="shared" si="3"/>
        <v>CARBONADOResidentialADJRES</v>
      </c>
      <c r="B49" s="103" t="s">
        <v>161</v>
      </c>
      <c r="C49" s="103" t="s">
        <v>162</v>
      </c>
      <c r="D49" s="127">
        <v>0</v>
      </c>
      <c r="E49" s="127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29">
        <f t="shared" si="4"/>
        <v>0</v>
      </c>
      <c r="T49" s="105">
        <f t="shared" si="8"/>
        <v>0</v>
      </c>
      <c r="U49" s="105">
        <f t="shared" si="8"/>
        <v>0</v>
      </c>
      <c r="V49" s="105">
        <f t="shared" si="8"/>
        <v>0</v>
      </c>
      <c r="W49" s="105">
        <f t="shared" si="7"/>
        <v>0</v>
      </c>
      <c r="X49" s="105">
        <f t="shared" si="7"/>
        <v>0</v>
      </c>
      <c r="Y49" s="105">
        <f t="shared" si="7"/>
        <v>0</v>
      </c>
      <c r="Z49" s="105">
        <f t="shared" si="7"/>
        <v>0</v>
      </c>
      <c r="AA49" s="105">
        <f t="shared" si="7"/>
        <v>0</v>
      </c>
      <c r="AB49" s="105">
        <f t="shared" si="7"/>
        <v>0</v>
      </c>
      <c r="AC49" s="105">
        <f t="shared" si="7"/>
        <v>0</v>
      </c>
      <c r="AD49" s="105">
        <f t="shared" si="7"/>
        <v>0</v>
      </c>
      <c r="AE49" s="105">
        <f t="shared" si="7"/>
        <v>0</v>
      </c>
      <c r="AF49" s="105">
        <f t="shared" si="2"/>
        <v>0</v>
      </c>
    </row>
    <row r="50" spans="1:32" outlineLevel="1" x14ac:dyDescent="0.25">
      <c r="A50" s="103" t="str">
        <f t="shared" si="3"/>
        <v>CARBONADOResidentialCARRY-RES</v>
      </c>
      <c r="B50" s="103" t="s">
        <v>163</v>
      </c>
      <c r="C50" s="103" t="s">
        <v>164</v>
      </c>
      <c r="D50" s="127">
        <v>0</v>
      </c>
      <c r="E50" s="127">
        <v>0</v>
      </c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29">
        <f t="shared" si="4"/>
        <v>0</v>
      </c>
      <c r="T50" s="105">
        <f t="shared" si="8"/>
        <v>0</v>
      </c>
      <c r="U50" s="105">
        <f t="shared" si="8"/>
        <v>0</v>
      </c>
      <c r="V50" s="105">
        <f t="shared" si="8"/>
        <v>0</v>
      </c>
      <c r="W50" s="105">
        <f t="shared" si="7"/>
        <v>0</v>
      </c>
      <c r="X50" s="105">
        <f t="shared" si="7"/>
        <v>0</v>
      </c>
      <c r="Y50" s="105">
        <f t="shared" si="7"/>
        <v>0</v>
      </c>
      <c r="Z50" s="105">
        <f t="shared" si="7"/>
        <v>0</v>
      </c>
      <c r="AA50" s="105">
        <f t="shared" si="7"/>
        <v>0</v>
      </c>
      <c r="AB50" s="105">
        <f t="shared" si="7"/>
        <v>0</v>
      </c>
      <c r="AC50" s="105">
        <f t="shared" si="7"/>
        <v>0</v>
      </c>
      <c r="AD50" s="105">
        <f t="shared" si="7"/>
        <v>0</v>
      </c>
      <c r="AE50" s="105">
        <f t="shared" si="7"/>
        <v>0</v>
      </c>
      <c r="AF50" s="105">
        <f t="shared" si="2"/>
        <v>0</v>
      </c>
    </row>
    <row r="51" spans="1:32" outlineLevel="1" x14ac:dyDescent="0.25">
      <c r="A51" s="103" t="str">
        <f t="shared" si="3"/>
        <v>CARBONADOResidentialDELTOT</v>
      </c>
      <c r="B51" s="103" t="s">
        <v>165</v>
      </c>
      <c r="C51" s="103" t="s">
        <v>166</v>
      </c>
      <c r="D51" s="127">
        <v>0</v>
      </c>
      <c r="E51" s="127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f t="shared" si="4"/>
        <v>0</v>
      </c>
      <c r="T51" s="105">
        <f t="shared" si="8"/>
        <v>0</v>
      </c>
      <c r="U51" s="105">
        <f t="shared" si="8"/>
        <v>0</v>
      </c>
      <c r="V51" s="105">
        <f t="shared" si="8"/>
        <v>0</v>
      </c>
      <c r="W51" s="105">
        <f t="shared" si="7"/>
        <v>0</v>
      </c>
      <c r="X51" s="105">
        <f t="shared" si="7"/>
        <v>0</v>
      </c>
      <c r="Y51" s="105">
        <f t="shared" si="7"/>
        <v>0</v>
      </c>
      <c r="Z51" s="105">
        <f t="shared" si="7"/>
        <v>0</v>
      </c>
      <c r="AA51" s="105">
        <f t="shared" si="7"/>
        <v>0</v>
      </c>
      <c r="AB51" s="105">
        <f t="shared" si="7"/>
        <v>0</v>
      </c>
      <c r="AC51" s="105">
        <f t="shared" si="7"/>
        <v>0</v>
      </c>
      <c r="AD51" s="105">
        <f t="shared" si="7"/>
        <v>0</v>
      </c>
      <c r="AE51" s="105">
        <f t="shared" si="7"/>
        <v>0</v>
      </c>
      <c r="AF51" s="105">
        <f t="shared" si="2"/>
        <v>0</v>
      </c>
    </row>
    <row r="52" spans="1:32" outlineLevel="1" x14ac:dyDescent="0.25">
      <c r="A52" s="103" t="str">
        <f t="shared" si="3"/>
        <v>CARBONADOResidentialDRIVEPRVT-RES</v>
      </c>
      <c r="B52" s="103" t="s">
        <v>167</v>
      </c>
      <c r="C52" s="103" t="s">
        <v>168</v>
      </c>
      <c r="D52" s="127">
        <v>0</v>
      </c>
      <c r="E52" s="127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29">
        <f t="shared" si="4"/>
        <v>0</v>
      </c>
      <c r="T52" s="105">
        <f t="shared" si="8"/>
        <v>0</v>
      </c>
      <c r="U52" s="105">
        <f t="shared" si="8"/>
        <v>0</v>
      </c>
      <c r="V52" s="105">
        <f t="shared" si="8"/>
        <v>0</v>
      </c>
      <c r="W52" s="105">
        <f t="shared" si="7"/>
        <v>0</v>
      </c>
      <c r="X52" s="105">
        <f t="shared" si="7"/>
        <v>0</v>
      </c>
      <c r="Y52" s="105">
        <f t="shared" si="7"/>
        <v>0</v>
      </c>
      <c r="Z52" s="105">
        <f t="shared" si="7"/>
        <v>0</v>
      </c>
      <c r="AA52" s="105">
        <f t="shared" si="7"/>
        <v>0</v>
      </c>
      <c r="AB52" s="105">
        <f t="shared" si="7"/>
        <v>0</v>
      </c>
      <c r="AC52" s="105">
        <f t="shared" si="7"/>
        <v>0</v>
      </c>
      <c r="AD52" s="105">
        <f t="shared" si="7"/>
        <v>0</v>
      </c>
      <c r="AE52" s="105">
        <f t="shared" si="7"/>
        <v>0</v>
      </c>
      <c r="AF52" s="105">
        <f t="shared" si="2"/>
        <v>0</v>
      </c>
    </row>
    <row r="53" spans="1:32" outlineLevel="1" x14ac:dyDescent="0.25">
      <c r="A53" s="103" t="str">
        <f t="shared" si="3"/>
        <v>CARBONADOResidentialDRVNRE1</v>
      </c>
      <c r="B53" s="103" t="s">
        <v>169</v>
      </c>
      <c r="C53" s="103" t="s">
        <v>170</v>
      </c>
      <c r="D53" s="127">
        <v>0</v>
      </c>
      <c r="E53" s="127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29">
        <f t="shared" si="4"/>
        <v>0</v>
      </c>
      <c r="T53" s="105">
        <f t="shared" si="8"/>
        <v>0</v>
      </c>
      <c r="U53" s="105">
        <f t="shared" si="8"/>
        <v>0</v>
      </c>
      <c r="V53" s="105">
        <f t="shared" si="8"/>
        <v>0</v>
      </c>
      <c r="W53" s="105">
        <f t="shared" si="7"/>
        <v>0</v>
      </c>
      <c r="X53" s="105">
        <f t="shared" si="7"/>
        <v>0</v>
      </c>
      <c r="Y53" s="105">
        <f t="shared" si="7"/>
        <v>0</v>
      </c>
      <c r="Z53" s="105">
        <f t="shared" si="7"/>
        <v>0</v>
      </c>
      <c r="AA53" s="105">
        <f t="shared" si="7"/>
        <v>0</v>
      </c>
      <c r="AB53" s="105">
        <f t="shared" si="7"/>
        <v>0</v>
      </c>
      <c r="AC53" s="105">
        <f t="shared" si="7"/>
        <v>0</v>
      </c>
      <c r="AD53" s="105">
        <f t="shared" si="7"/>
        <v>0</v>
      </c>
      <c r="AE53" s="105">
        <f t="shared" si="7"/>
        <v>0</v>
      </c>
      <c r="AF53" s="105">
        <f t="shared" si="2"/>
        <v>0</v>
      </c>
    </row>
    <row r="54" spans="1:32" outlineLevel="1" x14ac:dyDescent="0.25">
      <c r="A54" s="103" t="str">
        <f t="shared" si="3"/>
        <v>CARBONADOResidentialDRVNRW1</v>
      </c>
      <c r="B54" s="103" t="s">
        <v>171</v>
      </c>
      <c r="C54" s="103" t="s">
        <v>172</v>
      </c>
      <c r="D54" s="127">
        <v>2.9350000000000001</v>
      </c>
      <c r="E54" s="127">
        <v>3.2650000000000001</v>
      </c>
      <c r="F54" s="129">
        <v>12.58</v>
      </c>
      <c r="G54" s="129">
        <v>12.58</v>
      </c>
      <c r="H54" s="129">
        <v>13.06</v>
      </c>
      <c r="I54" s="129">
        <v>13.06</v>
      </c>
      <c r="J54" s="129">
        <v>13.06</v>
      </c>
      <c r="K54" s="129">
        <v>13.06</v>
      </c>
      <c r="L54" s="129">
        <v>13.06</v>
      </c>
      <c r="M54" s="129">
        <v>13.06</v>
      </c>
      <c r="N54" s="129">
        <v>13.06</v>
      </c>
      <c r="O54" s="129">
        <v>12.58</v>
      </c>
      <c r="P54" s="129">
        <v>12.58</v>
      </c>
      <c r="Q54" s="129">
        <v>12.58</v>
      </c>
      <c r="R54" s="129">
        <f t="shared" si="4"/>
        <v>154.32000000000005</v>
      </c>
      <c r="T54" s="105">
        <f t="shared" si="8"/>
        <v>4.2862010221465079</v>
      </c>
      <c r="U54" s="105">
        <f t="shared" si="8"/>
        <v>4.2862010221465079</v>
      </c>
      <c r="V54" s="105">
        <f t="shared" si="8"/>
        <v>4.4497444633730838</v>
      </c>
      <c r="W54" s="105">
        <f t="shared" si="7"/>
        <v>4.4497444633730838</v>
      </c>
      <c r="X54" s="105">
        <f t="shared" si="7"/>
        <v>4.4497444633730838</v>
      </c>
      <c r="Y54" s="105">
        <f t="shared" si="7"/>
        <v>4.4497444633730838</v>
      </c>
      <c r="Z54" s="105">
        <f t="shared" si="7"/>
        <v>4.4497444633730838</v>
      </c>
      <c r="AA54" s="105">
        <f t="shared" si="7"/>
        <v>4.4497444633730838</v>
      </c>
      <c r="AB54" s="105">
        <f t="shared" si="7"/>
        <v>4.4497444633730838</v>
      </c>
      <c r="AC54" s="105">
        <f t="shared" si="7"/>
        <v>4.2862010221465079</v>
      </c>
      <c r="AD54" s="105">
        <f t="shared" si="7"/>
        <v>4.2862010221465079</v>
      </c>
      <c r="AE54" s="105">
        <f t="shared" si="7"/>
        <v>4.2862010221465079</v>
      </c>
      <c r="AF54" s="105">
        <f t="shared" si="2"/>
        <v>4.3816013628620105</v>
      </c>
    </row>
    <row r="55" spans="1:32" outlineLevel="1" x14ac:dyDescent="0.25">
      <c r="A55" s="103" t="str">
        <f t="shared" si="3"/>
        <v>CARBONADOResidentialDRVNRW2</v>
      </c>
      <c r="B55" s="103" t="s">
        <v>173</v>
      </c>
      <c r="C55" s="103" t="s">
        <v>174</v>
      </c>
      <c r="D55" s="127">
        <v>0</v>
      </c>
      <c r="E55" s="127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29">
        <f t="shared" si="4"/>
        <v>0</v>
      </c>
      <c r="T55" s="105">
        <f t="shared" si="8"/>
        <v>0</v>
      </c>
      <c r="U55" s="105">
        <f t="shared" si="8"/>
        <v>0</v>
      </c>
      <c r="V55" s="105">
        <f t="shared" si="8"/>
        <v>0</v>
      </c>
      <c r="W55" s="105">
        <f t="shared" si="7"/>
        <v>0</v>
      </c>
      <c r="X55" s="105">
        <f t="shared" si="7"/>
        <v>0</v>
      </c>
      <c r="Y55" s="105">
        <f t="shared" si="7"/>
        <v>0</v>
      </c>
      <c r="Z55" s="105">
        <f t="shared" si="7"/>
        <v>0</v>
      </c>
      <c r="AA55" s="105">
        <f t="shared" si="7"/>
        <v>0</v>
      </c>
      <c r="AB55" s="105">
        <f t="shared" si="7"/>
        <v>0</v>
      </c>
      <c r="AC55" s="105">
        <f t="shared" si="7"/>
        <v>0</v>
      </c>
      <c r="AD55" s="105">
        <f t="shared" si="7"/>
        <v>0</v>
      </c>
      <c r="AE55" s="105">
        <f t="shared" si="7"/>
        <v>0</v>
      </c>
      <c r="AF55" s="105">
        <f t="shared" si="2"/>
        <v>0</v>
      </c>
    </row>
    <row r="56" spans="1:32" outlineLevel="1" x14ac:dyDescent="0.25">
      <c r="A56" s="103" t="str">
        <f t="shared" si="3"/>
        <v>CARBONADOResidentialGWCR</v>
      </c>
      <c r="B56" s="103" t="s">
        <v>175</v>
      </c>
      <c r="C56" s="103" t="s">
        <v>176</v>
      </c>
      <c r="D56" s="127">
        <v>0</v>
      </c>
      <c r="E56" s="127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9">
        <v>0</v>
      </c>
      <c r="O56" s="129">
        <v>0</v>
      </c>
      <c r="P56" s="129">
        <v>0</v>
      </c>
      <c r="Q56" s="129">
        <v>0</v>
      </c>
      <c r="R56" s="129">
        <f t="shared" si="4"/>
        <v>0</v>
      </c>
      <c r="T56" s="105">
        <f t="shared" si="8"/>
        <v>0</v>
      </c>
      <c r="U56" s="105">
        <f t="shared" si="8"/>
        <v>0</v>
      </c>
      <c r="V56" s="105">
        <f t="shared" si="8"/>
        <v>0</v>
      </c>
      <c r="W56" s="105">
        <f t="shared" si="7"/>
        <v>0</v>
      </c>
      <c r="X56" s="105">
        <f t="shared" si="7"/>
        <v>0</v>
      </c>
      <c r="Y56" s="105">
        <f t="shared" si="7"/>
        <v>0</v>
      </c>
      <c r="Z56" s="105">
        <f t="shared" si="7"/>
        <v>0</v>
      </c>
      <c r="AA56" s="105">
        <f t="shared" si="7"/>
        <v>0</v>
      </c>
      <c r="AB56" s="105">
        <f t="shared" si="7"/>
        <v>0</v>
      </c>
      <c r="AC56" s="105">
        <f t="shared" si="7"/>
        <v>0</v>
      </c>
      <c r="AD56" s="105">
        <f t="shared" si="7"/>
        <v>0</v>
      </c>
      <c r="AE56" s="105">
        <f t="shared" si="7"/>
        <v>0</v>
      </c>
      <c r="AF56" s="105">
        <f t="shared" si="2"/>
        <v>0</v>
      </c>
    </row>
    <row r="57" spans="1:32" outlineLevel="1" x14ac:dyDescent="0.25">
      <c r="A57" s="103" t="str">
        <f t="shared" si="3"/>
        <v>CARBONADOResidentialIMPCNR1</v>
      </c>
      <c r="B57" s="103" t="s">
        <v>177</v>
      </c>
      <c r="C57" s="103" t="s">
        <v>178</v>
      </c>
      <c r="D57" s="127">
        <v>0</v>
      </c>
      <c r="E57" s="127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29">
        <f t="shared" si="4"/>
        <v>0</v>
      </c>
      <c r="T57" s="105">
        <f t="shared" si="8"/>
        <v>0</v>
      </c>
      <c r="U57" s="105">
        <f t="shared" si="8"/>
        <v>0</v>
      </c>
      <c r="V57" s="105">
        <f t="shared" si="8"/>
        <v>0</v>
      </c>
      <c r="W57" s="105">
        <f t="shared" si="7"/>
        <v>0</v>
      </c>
      <c r="X57" s="105">
        <f t="shared" si="7"/>
        <v>0</v>
      </c>
      <c r="Y57" s="105">
        <f t="shared" si="7"/>
        <v>0</v>
      </c>
      <c r="Z57" s="105">
        <f t="shared" si="7"/>
        <v>0</v>
      </c>
      <c r="AA57" s="105">
        <f t="shared" si="7"/>
        <v>0</v>
      </c>
      <c r="AB57" s="105">
        <f t="shared" si="7"/>
        <v>0</v>
      </c>
      <c r="AC57" s="105">
        <f t="shared" si="7"/>
        <v>0</v>
      </c>
      <c r="AD57" s="105">
        <f t="shared" si="7"/>
        <v>0</v>
      </c>
      <c r="AE57" s="105">
        <f t="shared" si="7"/>
        <v>0</v>
      </c>
      <c r="AF57" s="105">
        <f t="shared" si="2"/>
        <v>0</v>
      </c>
    </row>
    <row r="58" spans="1:32" outlineLevel="1" x14ac:dyDescent="0.25">
      <c r="A58" s="103" t="str">
        <f t="shared" si="3"/>
        <v>CARBONADOResidentialIMPCNR2</v>
      </c>
      <c r="B58" s="103" t="s">
        <v>179</v>
      </c>
      <c r="C58" s="103" t="s">
        <v>180</v>
      </c>
      <c r="D58" s="127">
        <v>0</v>
      </c>
      <c r="E58" s="127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29">
        <f t="shared" si="4"/>
        <v>0</v>
      </c>
      <c r="T58" s="105">
        <f t="shared" si="8"/>
        <v>0</v>
      </c>
      <c r="U58" s="105">
        <f t="shared" si="8"/>
        <v>0</v>
      </c>
      <c r="V58" s="105">
        <f t="shared" si="8"/>
        <v>0</v>
      </c>
      <c r="W58" s="105">
        <f t="shared" si="7"/>
        <v>0</v>
      </c>
      <c r="X58" s="105">
        <f t="shared" si="7"/>
        <v>0</v>
      </c>
      <c r="Y58" s="105">
        <f t="shared" si="7"/>
        <v>0</v>
      </c>
      <c r="Z58" s="105">
        <f t="shared" si="7"/>
        <v>0</v>
      </c>
      <c r="AA58" s="105">
        <f t="shared" si="7"/>
        <v>0</v>
      </c>
      <c r="AB58" s="105">
        <f t="shared" si="7"/>
        <v>0</v>
      </c>
      <c r="AC58" s="105">
        <f t="shared" si="7"/>
        <v>0</v>
      </c>
      <c r="AD58" s="105">
        <f t="shared" si="7"/>
        <v>0</v>
      </c>
      <c r="AE58" s="105">
        <f t="shared" si="7"/>
        <v>0</v>
      </c>
      <c r="AF58" s="105">
        <f t="shared" si="2"/>
        <v>0</v>
      </c>
    </row>
    <row r="59" spans="1:32" outlineLevel="1" x14ac:dyDescent="0.25">
      <c r="A59" s="103" t="str">
        <f t="shared" si="3"/>
        <v>CARBONADOResidentialOBSR</v>
      </c>
      <c r="B59" s="103" t="s">
        <v>181</v>
      </c>
      <c r="C59" s="103" t="s">
        <v>182</v>
      </c>
      <c r="D59" s="127">
        <v>0</v>
      </c>
      <c r="E59" s="127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29">
        <f t="shared" si="4"/>
        <v>0</v>
      </c>
      <c r="T59" s="105">
        <f t="shared" si="8"/>
        <v>0</v>
      </c>
      <c r="U59" s="105">
        <f t="shared" si="8"/>
        <v>0</v>
      </c>
      <c r="V59" s="105">
        <f t="shared" si="8"/>
        <v>0</v>
      </c>
      <c r="W59" s="105">
        <f t="shared" si="7"/>
        <v>0</v>
      </c>
      <c r="X59" s="105">
        <f t="shared" si="7"/>
        <v>0</v>
      </c>
      <c r="Y59" s="105">
        <f t="shared" si="7"/>
        <v>0</v>
      </c>
      <c r="Z59" s="105">
        <f t="shared" si="7"/>
        <v>0</v>
      </c>
      <c r="AA59" s="105">
        <f t="shared" si="7"/>
        <v>0</v>
      </c>
      <c r="AB59" s="105">
        <f t="shared" si="7"/>
        <v>0</v>
      </c>
      <c r="AC59" s="105">
        <f t="shared" si="7"/>
        <v>0</v>
      </c>
      <c r="AD59" s="105">
        <f t="shared" si="7"/>
        <v>0</v>
      </c>
      <c r="AE59" s="105">
        <f t="shared" si="7"/>
        <v>0</v>
      </c>
      <c r="AF59" s="105">
        <f t="shared" si="2"/>
        <v>0</v>
      </c>
    </row>
    <row r="60" spans="1:32" outlineLevel="1" x14ac:dyDescent="0.25">
      <c r="A60" s="103" t="str">
        <f t="shared" si="3"/>
        <v>CARBONADOResidentialOS</v>
      </c>
      <c r="B60" s="103" t="s">
        <v>183</v>
      </c>
      <c r="C60" s="103" t="s">
        <v>184</v>
      </c>
      <c r="D60" s="127">
        <v>0</v>
      </c>
      <c r="E60" s="127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29">
        <f t="shared" si="4"/>
        <v>0</v>
      </c>
      <c r="T60" s="105">
        <f t="shared" si="8"/>
        <v>0</v>
      </c>
      <c r="U60" s="105">
        <f t="shared" si="8"/>
        <v>0</v>
      </c>
      <c r="V60" s="105">
        <f t="shared" si="8"/>
        <v>0</v>
      </c>
      <c r="W60" s="105">
        <f t="shared" si="7"/>
        <v>0</v>
      </c>
      <c r="X60" s="105">
        <f t="shared" si="7"/>
        <v>0</v>
      </c>
      <c r="Y60" s="105">
        <f t="shared" si="7"/>
        <v>0</v>
      </c>
      <c r="Z60" s="105">
        <f t="shared" si="7"/>
        <v>0</v>
      </c>
      <c r="AA60" s="105">
        <f t="shared" si="7"/>
        <v>0</v>
      </c>
      <c r="AB60" s="105">
        <f t="shared" si="7"/>
        <v>0</v>
      </c>
      <c r="AC60" s="105">
        <f t="shared" si="7"/>
        <v>0</v>
      </c>
      <c r="AD60" s="105">
        <f t="shared" si="7"/>
        <v>0</v>
      </c>
      <c r="AE60" s="105">
        <f t="shared" si="7"/>
        <v>0</v>
      </c>
      <c r="AF60" s="132">
        <f t="shared" si="2"/>
        <v>0</v>
      </c>
    </row>
    <row r="61" spans="1:32" outlineLevel="1" x14ac:dyDescent="0.25">
      <c r="A61" s="103" t="str">
        <f t="shared" si="3"/>
        <v>CARBONADOResidentialOSOW</v>
      </c>
      <c r="B61" s="103" t="s">
        <v>185</v>
      </c>
      <c r="C61" s="103" t="s">
        <v>186</v>
      </c>
      <c r="D61" s="127">
        <v>0</v>
      </c>
      <c r="E61" s="127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f t="shared" si="4"/>
        <v>0</v>
      </c>
      <c r="T61" s="105">
        <f t="shared" si="8"/>
        <v>0</v>
      </c>
      <c r="U61" s="105">
        <f t="shared" si="8"/>
        <v>0</v>
      </c>
      <c r="V61" s="105">
        <f t="shared" si="8"/>
        <v>0</v>
      </c>
      <c r="W61" s="105">
        <f t="shared" si="7"/>
        <v>0</v>
      </c>
      <c r="X61" s="105">
        <f t="shared" si="7"/>
        <v>0</v>
      </c>
      <c r="Y61" s="105">
        <f t="shared" si="7"/>
        <v>0</v>
      </c>
      <c r="Z61" s="105">
        <f t="shared" ref="Z61:AE70" si="9">+IFERROR(L61/$D61,0)</f>
        <v>0</v>
      </c>
      <c r="AA61" s="105">
        <f t="shared" si="9"/>
        <v>0</v>
      </c>
      <c r="AB61" s="105">
        <f t="shared" si="9"/>
        <v>0</v>
      </c>
      <c r="AC61" s="105">
        <f t="shared" si="9"/>
        <v>0</v>
      </c>
      <c r="AD61" s="105">
        <f t="shared" si="9"/>
        <v>0</v>
      </c>
      <c r="AE61" s="105">
        <f t="shared" si="9"/>
        <v>0</v>
      </c>
      <c r="AF61" s="132">
        <f t="shared" si="2"/>
        <v>0</v>
      </c>
    </row>
    <row r="62" spans="1:32" outlineLevel="1" x14ac:dyDescent="0.25">
      <c r="A62" s="103" t="str">
        <f t="shared" si="3"/>
        <v>CARBONADOResidentialOW</v>
      </c>
      <c r="B62" s="103" t="s">
        <v>187</v>
      </c>
      <c r="C62" s="103" t="s">
        <v>188</v>
      </c>
      <c r="D62" s="127">
        <v>0</v>
      </c>
      <c r="E62" s="127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29">
        <f t="shared" si="4"/>
        <v>0</v>
      </c>
      <c r="T62" s="105">
        <f t="shared" si="8"/>
        <v>0</v>
      </c>
      <c r="U62" s="105">
        <f t="shared" si="8"/>
        <v>0</v>
      </c>
      <c r="V62" s="105">
        <f t="shared" si="8"/>
        <v>0</v>
      </c>
      <c r="W62" s="105">
        <f t="shared" si="8"/>
        <v>0</v>
      </c>
      <c r="X62" s="105">
        <f t="shared" si="8"/>
        <v>0</v>
      </c>
      <c r="Y62" s="105">
        <f t="shared" si="8"/>
        <v>0</v>
      </c>
      <c r="Z62" s="105">
        <f t="shared" si="9"/>
        <v>0</v>
      </c>
      <c r="AA62" s="105">
        <f t="shared" si="9"/>
        <v>0</v>
      </c>
      <c r="AB62" s="105">
        <f t="shared" si="9"/>
        <v>0</v>
      </c>
      <c r="AC62" s="105">
        <f t="shared" si="9"/>
        <v>0</v>
      </c>
      <c r="AD62" s="105">
        <f t="shared" si="9"/>
        <v>0</v>
      </c>
      <c r="AE62" s="105">
        <f t="shared" si="9"/>
        <v>0</v>
      </c>
      <c r="AF62" s="132">
        <f t="shared" si="2"/>
        <v>0</v>
      </c>
    </row>
    <row r="63" spans="1:32" outlineLevel="1" x14ac:dyDescent="0.25">
      <c r="A63" s="103" t="str">
        <f t="shared" si="3"/>
        <v>CARBONADOResidentialPACKLC</v>
      </c>
      <c r="B63" s="103" t="s">
        <v>189</v>
      </c>
      <c r="C63" s="103" t="s">
        <v>190</v>
      </c>
      <c r="D63" s="127">
        <v>0</v>
      </c>
      <c r="E63" s="127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29">
        <f t="shared" si="4"/>
        <v>0</v>
      </c>
      <c r="T63" s="105">
        <f t="shared" si="8"/>
        <v>0</v>
      </c>
      <c r="U63" s="105">
        <f t="shared" si="8"/>
        <v>0</v>
      </c>
      <c r="V63" s="105">
        <f t="shared" si="8"/>
        <v>0</v>
      </c>
      <c r="W63" s="105">
        <f t="shared" si="8"/>
        <v>0</v>
      </c>
      <c r="X63" s="105">
        <f t="shared" si="8"/>
        <v>0</v>
      </c>
      <c r="Y63" s="105">
        <f t="shared" si="8"/>
        <v>0</v>
      </c>
      <c r="Z63" s="105">
        <f t="shared" si="9"/>
        <v>0</v>
      </c>
      <c r="AA63" s="105">
        <f t="shared" si="9"/>
        <v>0</v>
      </c>
      <c r="AB63" s="105">
        <f t="shared" si="9"/>
        <v>0</v>
      </c>
      <c r="AC63" s="105">
        <f t="shared" si="9"/>
        <v>0</v>
      </c>
      <c r="AD63" s="105">
        <f t="shared" si="9"/>
        <v>0</v>
      </c>
      <c r="AE63" s="105">
        <f t="shared" si="9"/>
        <v>0</v>
      </c>
      <c r="AF63" s="105">
        <f t="shared" si="2"/>
        <v>0</v>
      </c>
    </row>
    <row r="64" spans="1:32" outlineLevel="1" x14ac:dyDescent="0.25">
      <c r="A64" s="103" t="str">
        <f t="shared" si="3"/>
        <v>CARBONADOResidentialPACKR</v>
      </c>
      <c r="B64" s="103" t="s">
        <v>191</v>
      </c>
      <c r="C64" s="103" t="s">
        <v>192</v>
      </c>
      <c r="D64" s="127">
        <v>2.9350000000000001</v>
      </c>
      <c r="E64" s="127">
        <v>3.2650000000000001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29">
        <v>0</v>
      </c>
      <c r="O64" s="129">
        <v>0</v>
      </c>
      <c r="P64" s="129">
        <v>0</v>
      </c>
      <c r="Q64" s="129">
        <v>0</v>
      </c>
      <c r="R64" s="129">
        <f t="shared" si="4"/>
        <v>0</v>
      </c>
      <c r="T64" s="105">
        <f t="shared" si="8"/>
        <v>0</v>
      </c>
      <c r="U64" s="105">
        <f t="shared" si="8"/>
        <v>0</v>
      </c>
      <c r="V64" s="105">
        <f t="shared" si="8"/>
        <v>0</v>
      </c>
      <c r="W64" s="105">
        <f t="shared" si="8"/>
        <v>0</v>
      </c>
      <c r="X64" s="105">
        <f t="shared" si="8"/>
        <v>0</v>
      </c>
      <c r="Y64" s="105">
        <f t="shared" si="8"/>
        <v>0</v>
      </c>
      <c r="Z64" s="105">
        <f t="shared" si="9"/>
        <v>0</v>
      </c>
      <c r="AA64" s="105">
        <f t="shared" si="9"/>
        <v>0</v>
      </c>
      <c r="AB64" s="105">
        <f t="shared" si="9"/>
        <v>0</v>
      </c>
      <c r="AC64" s="105">
        <f t="shared" si="9"/>
        <v>0</v>
      </c>
      <c r="AD64" s="105">
        <f t="shared" si="9"/>
        <v>0</v>
      </c>
      <c r="AE64" s="105">
        <f t="shared" si="9"/>
        <v>0</v>
      </c>
      <c r="AF64" s="105">
        <f t="shared" si="2"/>
        <v>0</v>
      </c>
    </row>
    <row r="65" spans="1:35" outlineLevel="1" x14ac:dyDescent="0.25">
      <c r="A65" s="103" t="str">
        <f t="shared" si="3"/>
        <v>CARBONADOResidentialPACKSNR</v>
      </c>
      <c r="B65" s="103" t="s">
        <v>193</v>
      </c>
      <c r="C65" s="103" t="s">
        <v>194</v>
      </c>
      <c r="D65" s="127">
        <v>0</v>
      </c>
      <c r="E65" s="127">
        <v>0</v>
      </c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29">
        <f t="shared" si="4"/>
        <v>0</v>
      </c>
      <c r="T65" s="105">
        <f t="shared" si="8"/>
        <v>0</v>
      </c>
      <c r="U65" s="105">
        <f t="shared" si="8"/>
        <v>0</v>
      </c>
      <c r="V65" s="105">
        <f t="shared" si="8"/>
        <v>0</v>
      </c>
      <c r="W65" s="105">
        <f t="shared" si="8"/>
        <v>0</v>
      </c>
      <c r="X65" s="105">
        <f t="shared" si="8"/>
        <v>0</v>
      </c>
      <c r="Y65" s="105">
        <f t="shared" si="8"/>
        <v>0</v>
      </c>
      <c r="Z65" s="105">
        <f t="shared" si="9"/>
        <v>0</v>
      </c>
      <c r="AA65" s="105">
        <f t="shared" si="9"/>
        <v>0</v>
      </c>
      <c r="AB65" s="105">
        <f t="shared" si="9"/>
        <v>0</v>
      </c>
      <c r="AC65" s="105">
        <f t="shared" si="9"/>
        <v>0</v>
      </c>
      <c r="AD65" s="105">
        <f t="shared" si="9"/>
        <v>0</v>
      </c>
      <c r="AE65" s="105">
        <f t="shared" si="9"/>
        <v>0</v>
      </c>
      <c r="AF65" s="105">
        <f t="shared" si="2"/>
        <v>0</v>
      </c>
    </row>
    <row r="66" spans="1:35" outlineLevel="1" x14ac:dyDescent="0.25">
      <c r="A66" s="103" t="str">
        <f t="shared" si="3"/>
        <v>CARBONADOResidentialRESTART FEE</v>
      </c>
      <c r="B66" s="103" t="s">
        <v>195</v>
      </c>
      <c r="C66" s="103" t="s">
        <v>195</v>
      </c>
      <c r="D66" s="127">
        <v>0</v>
      </c>
      <c r="E66" s="127">
        <v>0</v>
      </c>
      <c r="F66" s="129">
        <v>0</v>
      </c>
      <c r="G66" s="129">
        <v>0</v>
      </c>
      <c r="H66" s="129">
        <v>0</v>
      </c>
      <c r="I66" s="129">
        <v>0</v>
      </c>
      <c r="J66" s="129">
        <v>0</v>
      </c>
      <c r="K66" s="129">
        <v>0</v>
      </c>
      <c r="L66" s="129">
        <v>0</v>
      </c>
      <c r="M66" s="129">
        <v>0</v>
      </c>
      <c r="N66" s="129">
        <v>0</v>
      </c>
      <c r="O66" s="129">
        <v>0</v>
      </c>
      <c r="P66" s="129">
        <v>0</v>
      </c>
      <c r="Q66" s="129">
        <v>0</v>
      </c>
      <c r="R66" s="129">
        <f t="shared" si="4"/>
        <v>0</v>
      </c>
      <c r="T66" s="105">
        <f t="shared" si="8"/>
        <v>0</v>
      </c>
      <c r="U66" s="105">
        <f t="shared" si="8"/>
        <v>0</v>
      </c>
      <c r="V66" s="105">
        <f t="shared" si="8"/>
        <v>0</v>
      </c>
      <c r="W66" s="105">
        <f t="shared" si="8"/>
        <v>0</v>
      </c>
      <c r="X66" s="105">
        <f t="shared" si="8"/>
        <v>0</v>
      </c>
      <c r="Y66" s="105">
        <f t="shared" si="8"/>
        <v>0</v>
      </c>
      <c r="Z66" s="105">
        <f t="shared" si="9"/>
        <v>0</v>
      </c>
      <c r="AA66" s="105">
        <f t="shared" si="9"/>
        <v>0</v>
      </c>
      <c r="AB66" s="105">
        <f t="shared" si="9"/>
        <v>0</v>
      </c>
      <c r="AC66" s="105">
        <f t="shared" si="9"/>
        <v>0</v>
      </c>
      <c r="AD66" s="105">
        <f t="shared" si="9"/>
        <v>0</v>
      </c>
      <c r="AE66" s="105">
        <f t="shared" si="9"/>
        <v>0</v>
      </c>
      <c r="AF66" s="105">
        <f t="shared" si="2"/>
        <v>0</v>
      </c>
    </row>
    <row r="67" spans="1:35" outlineLevel="1" x14ac:dyDescent="0.25">
      <c r="A67" s="103" t="str">
        <f t="shared" si="3"/>
        <v>CARBONADOResidentialREXTRA</v>
      </c>
      <c r="B67" s="103" t="s">
        <v>196</v>
      </c>
      <c r="C67" s="103" t="s">
        <v>197</v>
      </c>
      <c r="D67" s="127">
        <v>5.53</v>
      </c>
      <c r="E67" s="127">
        <v>6.28</v>
      </c>
      <c r="F67" s="129">
        <v>42</v>
      </c>
      <c r="G67" s="129">
        <v>66</v>
      </c>
      <c r="H67" s="129">
        <v>36.28</v>
      </c>
      <c r="I67" s="129">
        <v>37.68</v>
      </c>
      <c r="J67" s="129">
        <v>50.24</v>
      </c>
      <c r="K67" s="129">
        <v>43.96</v>
      </c>
      <c r="L67" s="129">
        <v>150.72</v>
      </c>
      <c r="M67" s="129">
        <v>69.08</v>
      </c>
      <c r="N67" s="129">
        <v>62.8</v>
      </c>
      <c r="O67" s="129">
        <v>48</v>
      </c>
      <c r="P67" s="129">
        <v>138</v>
      </c>
      <c r="Q67" s="129">
        <v>84</v>
      </c>
      <c r="R67" s="129">
        <f t="shared" si="4"/>
        <v>828.76</v>
      </c>
      <c r="T67" s="105">
        <f t="shared" si="8"/>
        <v>7.5949367088607591</v>
      </c>
      <c r="U67" s="105">
        <f t="shared" si="8"/>
        <v>11.934900542495479</v>
      </c>
      <c r="V67" s="105">
        <f t="shared" si="8"/>
        <v>6.5605786618444846</v>
      </c>
      <c r="W67" s="105">
        <f t="shared" si="8"/>
        <v>6.8137432188065095</v>
      </c>
      <c r="X67" s="105">
        <f t="shared" si="8"/>
        <v>9.0849909584086799</v>
      </c>
      <c r="Y67" s="105">
        <f t="shared" si="8"/>
        <v>7.9493670886075947</v>
      </c>
      <c r="Z67" s="105">
        <f t="shared" si="9"/>
        <v>27.254972875226038</v>
      </c>
      <c r="AA67" s="105">
        <f t="shared" si="9"/>
        <v>12.491862567811934</v>
      </c>
      <c r="AB67" s="105">
        <f t="shared" si="9"/>
        <v>11.356238698010849</v>
      </c>
      <c r="AC67" s="105">
        <f t="shared" si="9"/>
        <v>8.679927667269439</v>
      </c>
      <c r="AD67" s="105">
        <f t="shared" si="9"/>
        <v>24.954792043399639</v>
      </c>
      <c r="AE67" s="105">
        <f t="shared" si="9"/>
        <v>15.189873417721518</v>
      </c>
      <c r="AF67" s="132">
        <f t="shared" si="2"/>
        <v>12.488848704038576</v>
      </c>
    </row>
    <row r="68" spans="1:35" outlineLevel="1" x14ac:dyDescent="0.25">
      <c r="A68" s="103" t="str">
        <f t="shared" si="3"/>
        <v>CARBONADOResidentialSUNKENR</v>
      </c>
      <c r="B68" s="103" t="s">
        <v>198</v>
      </c>
      <c r="C68" s="103" t="s">
        <v>199</v>
      </c>
      <c r="D68" s="127">
        <v>0</v>
      </c>
      <c r="E68" s="127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f t="shared" si="4"/>
        <v>0</v>
      </c>
      <c r="T68" s="105">
        <f t="shared" si="8"/>
        <v>0</v>
      </c>
      <c r="U68" s="105">
        <f t="shared" si="8"/>
        <v>0</v>
      </c>
      <c r="V68" s="105">
        <f t="shared" si="8"/>
        <v>0</v>
      </c>
      <c r="W68" s="105">
        <f t="shared" si="8"/>
        <v>0</v>
      </c>
      <c r="X68" s="105">
        <f t="shared" si="8"/>
        <v>0</v>
      </c>
      <c r="Y68" s="105">
        <f t="shared" si="8"/>
        <v>0</v>
      </c>
      <c r="Z68" s="105">
        <f t="shared" si="9"/>
        <v>0</v>
      </c>
      <c r="AA68" s="105">
        <f t="shared" si="9"/>
        <v>0</v>
      </c>
      <c r="AB68" s="105">
        <f t="shared" si="9"/>
        <v>0</v>
      </c>
      <c r="AC68" s="105">
        <f t="shared" si="9"/>
        <v>0</v>
      </c>
      <c r="AD68" s="105">
        <f t="shared" si="9"/>
        <v>0</v>
      </c>
      <c r="AE68" s="105">
        <f t="shared" si="9"/>
        <v>0</v>
      </c>
      <c r="AF68" s="105">
        <f t="shared" si="2"/>
        <v>0</v>
      </c>
    </row>
    <row r="69" spans="1:35" outlineLevel="1" x14ac:dyDescent="0.25">
      <c r="A69" s="103" t="str">
        <f t="shared" si="3"/>
        <v>CARBONADOResidentialTRIPRCANS</v>
      </c>
      <c r="B69" s="103" t="s">
        <v>200</v>
      </c>
      <c r="C69" s="103" t="s">
        <v>201</v>
      </c>
      <c r="D69" s="127">
        <v>9.5399999999999991</v>
      </c>
      <c r="E69" s="127">
        <v>10.61</v>
      </c>
      <c r="F69" s="129">
        <v>0</v>
      </c>
      <c r="G69" s="129">
        <v>0</v>
      </c>
      <c r="H69" s="129">
        <v>0</v>
      </c>
      <c r="I69" s="129">
        <v>0</v>
      </c>
      <c r="J69" s="129">
        <v>0</v>
      </c>
      <c r="K69" s="129">
        <v>0</v>
      </c>
      <c r="L69" s="129">
        <v>0</v>
      </c>
      <c r="M69" s="129">
        <v>0</v>
      </c>
      <c r="N69" s="129">
        <v>0</v>
      </c>
      <c r="O69" s="129">
        <v>0</v>
      </c>
      <c r="P69" s="129">
        <v>0</v>
      </c>
      <c r="Q69" s="129">
        <v>0</v>
      </c>
      <c r="R69" s="129">
        <f t="shared" si="4"/>
        <v>0</v>
      </c>
      <c r="T69" s="105">
        <f t="shared" si="8"/>
        <v>0</v>
      </c>
      <c r="U69" s="105">
        <f t="shared" si="8"/>
        <v>0</v>
      </c>
      <c r="V69" s="105">
        <f t="shared" si="8"/>
        <v>0</v>
      </c>
      <c r="W69" s="105">
        <f t="shared" si="8"/>
        <v>0</v>
      </c>
      <c r="X69" s="105">
        <f t="shared" si="8"/>
        <v>0</v>
      </c>
      <c r="Y69" s="105">
        <f t="shared" si="8"/>
        <v>0</v>
      </c>
      <c r="Z69" s="105">
        <f t="shared" si="9"/>
        <v>0</v>
      </c>
      <c r="AA69" s="105">
        <f t="shared" si="9"/>
        <v>0</v>
      </c>
      <c r="AB69" s="105">
        <f t="shared" si="9"/>
        <v>0</v>
      </c>
      <c r="AC69" s="105">
        <f t="shared" si="9"/>
        <v>0</v>
      </c>
      <c r="AD69" s="105">
        <f t="shared" si="9"/>
        <v>0</v>
      </c>
      <c r="AE69" s="105">
        <f t="shared" si="9"/>
        <v>0</v>
      </c>
      <c r="AF69" s="105">
        <f t="shared" si="2"/>
        <v>0</v>
      </c>
    </row>
    <row r="70" spans="1:35" outlineLevel="1" x14ac:dyDescent="0.25">
      <c r="A70" s="103" t="str">
        <f t="shared" si="3"/>
        <v>CARBONADOResidentialTRIPRCARTS</v>
      </c>
      <c r="B70" s="103" t="s">
        <v>202</v>
      </c>
      <c r="C70" s="103" t="s">
        <v>203</v>
      </c>
      <c r="D70" s="127">
        <v>9.5399999999999991</v>
      </c>
      <c r="E70" s="127">
        <v>10.61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29">
        <v>0</v>
      </c>
      <c r="O70" s="129">
        <v>0</v>
      </c>
      <c r="P70" s="129">
        <v>0</v>
      </c>
      <c r="Q70" s="129">
        <v>0</v>
      </c>
      <c r="R70" s="129">
        <f t="shared" si="4"/>
        <v>0</v>
      </c>
      <c r="T70" s="105">
        <f t="shared" si="8"/>
        <v>0</v>
      </c>
      <c r="U70" s="105">
        <f t="shared" si="8"/>
        <v>0</v>
      </c>
      <c r="V70" s="105">
        <f t="shared" si="8"/>
        <v>0</v>
      </c>
      <c r="W70" s="105">
        <f t="shared" si="8"/>
        <v>0</v>
      </c>
      <c r="X70" s="105">
        <f t="shared" si="8"/>
        <v>0</v>
      </c>
      <c r="Y70" s="105">
        <f t="shared" si="8"/>
        <v>0</v>
      </c>
      <c r="Z70" s="105">
        <f t="shared" si="9"/>
        <v>0</v>
      </c>
      <c r="AA70" s="105">
        <f t="shared" si="9"/>
        <v>0</v>
      </c>
      <c r="AB70" s="105">
        <f t="shared" si="9"/>
        <v>0</v>
      </c>
      <c r="AC70" s="105">
        <f t="shared" si="9"/>
        <v>0</v>
      </c>
      <c r="AD70" s="105">
        <f t="shared" si="9"/>
        <v>0</v>
      </c>
      <c r="AE70" s="105">
        <f t="shared" si="9"/>
        <v>0</v>
      </c>
      <c r="AF70" s="105">
        <f t="shared" si="2"/>
        <v>0</v>
      </c>
    </row>
    <row r="71" spans="1:35" outlineLevel="1" x14ac:dyDescent="0.25">
      <c r="D71" s="127"/>
      <c r="E71" s="127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</row>
    <row r="72" spans="1:35" outlineLevel="1" x14ac:dyDescent="0.25">
      <c r="C72" s="135" t="s">
        <v>212</v>
      </c>
      <c r="D72" s="127"/>
      <c r="E72" s="127"/>
      <c r="F72" s="136">
        <f>SUM(F10:F71)</f>
        <v>8959.33</v>
      </c>
      <c r="G72" s="136">
        <f t="shared" ref="G72:R72" si="10">SUM(G10:G71)</f>
        <v>8977</v>
      </c>
      <c r="H72" s="136">
        <f t="shared" si="10"/>
        <v>9453.2099999999991</v>
      </c>
      <c r="I72" s="136">
        <f t="shared" si="10"/>
        <v>9498.57</v>
      </c>
      <c r="J72" s="136">
        <f t="shared" si="10"/>
        <v>9514.39</v>
      </c>
      <c r="K72" s="136">
        <f t="shared" si="10"/>
        <v>9445.6299999999974</v>
      </c>
      <c r="L72" s="136">
        <f t="shared" si="10"/>
        <v>9630.6099999999988</v>
      </c>
      <c r="M72" s="136">
        <f t="shared" si="10"/>
        <v>9548.9699999999993</v>
      </c>
      <c r="N72" s="136">
        <f t="shared" si="10"/>
        <v>9510.5599999999977</v>
      </c>
      <c r="O72" s="136">
        <f t="shared" si="10"/>
        <v>8964.07</v>
      </c>
      <c r="P72" s="136">
        <f t="shared" si="10"/>
        <v>9054.07</v>
      </c>
      <c r="Q72" s="136">
        <f t="shared" si="10"/>
        <v>9046.1200000000008</v>
      </c>
      <c r="R72" s="136">
        <f t="shared" si="10"/>
        <v>111602.53000000003</v>
      </c>
      <c r="T72" s="137">
        <f>SUM(T10:T48)</f>
        <v>542.05521378421349</v>
      </c>
      <c r="U72" s="137">
        <f t="shared" ref="U72:AI72" si="11">SUM(U10:U48)</f>
        <v>542.0629294373324</v>
      </c>
      <c r="V72" s="137">
        <f t="shared" si="11"/>
        <v>569.80636908216695</v>
      </c>
      <c r="W72" s="137">
        <f t="shared" si="11"/>
        <v>571.93931425441349</v>
      </c>
      <c r="X72" s="137">
        <f t="shared" si="11"/>
        <v>569.85103117257052</v>
      </c>
      <c r="Y72" s="137">
        <f t="shared" si="11"/>
        <v>565.32185393444081</v>
      </c>
      <c r="Z72" s="137">
        <f t="shared" si="11"/>
        <v>569.86591853603841</v>
      </c>
      <c r="AA72" s="137">
        <f t="shared" si="11"/>
        <v>569.86591853603841</v>
      </c>
      <c r="AB72" s="137">
        <f t="shared" si="11"/>
        <v>565.35051580757784</v>
      </c>
      <c r="AC72" s="137">
        <f t="shared" si="11"/>
        <v>542.03961005036058</v>
      </c>
      <c r="AD72" s="137">
        <f t="shared" si="11"/>
        <v>542.03961005036058</v>
      </c>
      <c r="AE72" s="137">
        <f t="shared" si="11"/>
        <v>544.22843066922076</v>
      </c>
      <c r="AF72" s="137">
        <f t="shared" si="11"/>
        <v>557.8688929428946</v>
      </c>
      <c r="AH72" s="137">
        <f t="shared" si="11"/>
        <v>65</v>
      </c>
      <c r="AI72" s="137">
        <f t="shared" si="11"/>
        <v>557.8688929428946</v>
      </c>
    </row>
    <row r="73" spans="1:35" outlineLevel="1" x14ac:dyDescent="0.25">
      <c r="D73" s="127"/>
      <c r="E73" s="127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87" t="s">
        <v>883</v>
      </c>
      <c r="S73" s="188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>
        <f>+SUM(AF10:AF48,AF60:AF62,AF67)*12</f>
        <v>6844.292899763198</v>
      </c>
      <c r="AI73" s="149">
        <f>+AI11+AI16+AI38+AI43+AI46</f>
        <v>557.8688929428946</v>
      </c>
    </row>
    <row r="74" spans="1:35" outlineLevel="1" x14ac:dyDescent="0.25">
      <c r="B74" s="7" t="s">
        <v>214</v>
      </c>
      <c r="D74" s="127"/>
      <c r="E74" s="127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</row>
    <row r="75" spans="1:35" outlineLevel="2" x14ac:dyDescent="0.25">
      <c r="A75" s="103" t="str">
        <f t="shared" ref="A75:A81" si="12">+$A$5&amp;$A$9&amp;B75</f>
        <v>CARBONADOResidentialrecyonly</v>
      </c>
      <c r="B75" s="103" t="s">
        <v>215</v>
      </c>
      <c r="C75" s="103" t="s">
        <v>216</v>
      </c>
      <c r="D75" s="127">
        <v>0</v>
      </c>
      <c r="E75" s="127">
        <v>0</v>
      </c>
      <c r="F75" s="129">
        <v>0</v>
      </c>
      <c r="G75" s="129">
        <v>0</v>
      </c>
      <c r="H75" s="129">
        <v>0</v>
      </c>
      <c r="I75" s="129">
        <v>0</v>
      </c>
      <c r="J75" s="129">
        <v>0</v>
      </c>
      <c r="K75" s="129">
        <v>0</v>
      </c>
      <c r="L75" s="129">
        <v>0</v>
      </c>
      <c r="M75" s="129">
        <v>0</v>
      </c>
      <c r="N75" s="129">
        <v>0</v>
      </c>
      <c r="O75" s="129">
        <v>0</v>
      </c>
      <c r="P75" s="129">
        <v>0</v>
      </c>
      <c r="Q75" s="129">
        <v>0</v>
      </c>
      <c r="R75" s="129">
        <f t="shared" ref="R75:R81" si="13">SUM(F75:Q75)</f>
        <v>0</v>
      </c>
      <c r="T75" s="105">
        <f t="shared" ref="T75:AE81" si="14">+IFERROR(F75/$D75,0)</f>
        <v>0</v>
      </c>
      <c r="U75" s="105">
        <f t="shared" si="14"/>
        <v>0</v>
      </c>
      <c r="V75" s="105">
        <f t="shared" si="14"/>
        <v>0</v>
      </c>
      <c r="W75" s="105">
        <f t="shared" si="14"/>
        <v>0</v>
      </c>
      <c r="X75" s="105">
        <f t="shared" si="14"/>
        <v>0</v>
      </c>
      <c r="Y75" s="105">
        <f t="shared" si="14"/>
        <v>0</v>
      </c>
      <c r="Z75" s="105">
        <f t="shared" si="14"/>
        <v>0</v>
      </c>
      <c r="AA75" s="105">
        <f t="shared" si="14"/>
        <v>0</v>
      </c>
      <c r="AB75" s="105">
        <f t="shared" si="14"/>
        <v>0</v>
      </c>
      <c r="AC75" s="105">
        <f t="shared" si="14"/>
        <v>0</v>
      </c>
      <c r="AD75" s="105">
        <f t="shared" si="14"/>
        <v>0</v>
      </c>
      <c r="AE75" s="105">
        <f t="shared" si="14"/>
        <v>0</v>
      </c>
      <c r="AF75" s="105">
        <f t="shared" ref="AF75:AF81" si="15">+SUM(T75:AE75)/$AE$2</f>
        <v>0</v>
      </c>
      <c r="AH75" s="103">
        <v>1</v>
      </c>
      <c r="AI75" s="149">
        <f t="shared" ref="AI75:AI76" si="16">+AH75*AF75</f>
        <v>0</v>
      </c>
    </row>
    <row r="76" spans="1:35" outlineLevel="2" x14ac:dyDescent="0.25">
      <c r="A76" s="103" t="str">
        <f t="shared" si="12"/>
        <v>CARBONADOResidentialRECYR</v>
      </c>
      <c r="B76" s="103" t="s">
        <v>217</v>
      </c>
      <c r="C76" s="103" t="s">
        <v>218</v>
      </c>
      <c r="D76" s="127">
        <v>5.31</v>
      </c>
      <c r="E76" s="127">
        <v>5.91</v>
      </c>
      <c r="F76" s="129">
        <v>34.14</v>
      </c>
      <c r="G76" s="129">
        <v>34.14</v>
      </c>
      <c r="H76" s="129">
        <v>35.46</v>
      </c>
      <c r="I76" s="129">
        <v>35.46</v>
      </c>
      <c r="J76" s="129">
        <v>35.46</v>
      </c>
      <c r="K76" s="129">
        <v>35.46</v>
      </c>
      <c r="L76" s="129">
        <v>35.46</v>
      </c>
      <c r="M76" s="129">
        <v>35.46</v>
      </c>
      <c r="N76" s="129">
        <v>23.64</v>
      </c>
      <c r="O76" s="129">
        <v>-55.38</v>
      </c>
      <c r="P76" s="129">
        <v>45.52</v>
      </c>
      <c r="Q76" s="129">
        <v>34.14</v>
      </c>
      <c r="R76" s="129">
        <f t="shared" si="13"/>
        <v>328.96</v>
      </c>
      <c r="T76" s="105">
        <f t="shared" si="14"/>
        <v>6.4293785310734473</v>
      </c>
      <c r="U76" s="105">
        <f t="shared" si="14"/>
        <v>6.4293785310734473</v>
      </c>
      <c r="V76" s="105">
        <f t="shared" si="14"/>
        <v>6.6779661016949161</v>
      </c>
      <c r="W76" s="105">
        <f t="shared" si="14"/>
        <v>6.6779661016949161</v>
      </c>
      <c r="X76" s="105">
        <f t="shared" si="14"/>
        <v>6.6779661016949161</v>
      </c>
      <c r="Y76" s="105">
        <f t="shared" si="14"/>
        <v>6.6779661016949161</v>
      </c>
      <c r="Z76" s="105">
        <f t="shared" si="14"/>
        <v>6.6779661016949161</v>
      </c>
      <c r="AA76" s="105">
        <f t="shared" si="14"/>
        <v>6.6779661016949161</v>
      </c>
      <c r="AB76" s="105">
        <f t="shared" si="14"/>
        <v>4.4519774011299438</v>
      </c>
      <c r="AC76" s="105">
        <f t="shared" si="14"/>
        <v>-10.429378531073448</v>
      </c>
      <c r="AD76" s="105">
        <f t="shared" si="14"/>
        <v>8.5725047080979291</v>
      </c>
      <c r="AE76" s="105">
        <f t="shared" si="14"/>
        <v>6.4293785310734473</v>
      </c>
      <c r="AF76" s="105">
        <f t="shared" si="15"/>
        <v>5.1625863151286877</v>
      </c>
      <c r="AH76" s="103">
        <v>1</v>
      </c>
      <c r="AI76" s="149">
        <f t="shared" si="16"/>
        <v>5.1625863151286877</v>
      </c>
    </row>
    <row r="77" spans="1:35" outlineLevel="2" x14ac:dyDescent="0.25">
      <c r="A77" s="103" t="str">
        <f t="shared" si="12"/>
        <v>CARBONADOResidentialRECYRNB</v>
      </c>
      <c r="B77" s="103" t="s">
        <v>219</v>
      </c>
      <c r="C77" s="103" t="s">
        <v>220</v>
      </c>
      <c r="D77" s="127">
        <v>0</v>
      </c>
      <c r="E77" s="127">
        <v>0</v>
      </c>
      <c r="F77" s="129">
        <v>0</v>
      </c>
      <c r="G77" s="129">
        <v>0</v>
      </c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>
        <v>0</v>
      </c>
      <c r="N77" s="129">
        <v>0</v>
      </c>
      <c r="O77" s="129">
        <v>0</v>
      </c>
      <c r="P77" s="129">
        <v>0</v>
      </c>
      <c r="Q77" s="129">
        <v>0</v>
      </c>
      <c r="R77" s="129">
        <f t="shared" si="13"/>
        <v>0</v>
      </c>
      <c r="T77" s="105">
        <f t="shared" si="14"/>
        <v>0</v>
      </c>
      <c r="U77" s="105">
        <f t="shared" si="14"/>
        <v>0</v>
      </c>
      <c r="V77" s="105">
        <f t="shared" si="14"/>
        <v>0</v>
      </c>
      <c r="W77" s="105">
        <f t="shared" si="14"/>
        <v>0</v>
      </c>
      <c r="X77" s="105">
        <f t="shared" si="14"/>
        <v>0</v>
      </c>
      <c r="Y77" s="105">
        <f t="shared" si="14"/>
        <v>0</v>
      </c>
      <c r="Z77" s="105">
        <f t="shared" si="14"/>
        <v>0</v>
      </c>
      <c r="AA77" s="105">
        <f t="shared" si="14"/>
        <v>0</v>
      </c>
      <c r="AB77" s="105">
        <f t="shared" si="14"/>
        <v>0</v>
      </c>
      <c r="AC77" s="105">
        <f t="shared" si="14"/>
        <v>0</v>
      </c>
      <c r="AD77" s="105">
        <f t="shared" si="14"/>
        <v>0</v>
      </c>
      <c r="AE77" s="105">
        <f t="shared" si="14"/>
        <v>0</v>
      </c>
      <c r="AF77" s="105">
        <f t="shared" si="15"/>
        <v>0</v>
      </c>
    </row>
    <row r="78" spans="1:35" outlineLevel="2" x14ac:dyDescent="0.25">
      <c r="A78" s="103" t="str">
        <f t="shared" si="12"/>
        <v>CARBONADOResidentialDRVNR-RECYCLE</v>
      </c>
      <c r="B78" s="103" t="s">
        <v>221</v>
      </c>
      <c r="C78" s="103" t="s">
        <v>222</v>
      </c>
      <c r="D78" s="127">
        <v>0</v>
      </c>
      <c r="E78" s="127">
        <v>0</v>
      </c>
      <c r="F78" s="129">
        <v>0</v>
      </c>
      <c r="G78" s="129">
        <v>0</v>
      </c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29">
        <v>0</v>
      </c>
      <c r="O78" s="129">
        <v>0</v>
      </c>
      <c r="P78" s="129">
        <v>0</v>
      </c>
      <c r="Q78" s="129">
        <v>0</v>
      </c>
      <c r="R78" s="129">
        <f t="shared" si="13"/>
        <v>0</v>
      </c>
      <c r="T78" s="105">
        <f t="shared" si="14"/>
        <v>0</v>
      </c>
      <c r="U78" s="105">
        <f t="shared" si="14"/>
        <v>0</v>
      </c>
      <c r="V78" s="105">
        <f t="shared" si="14"/>
        <v>0</v>
      </c>
      <c r="W78" s="105">
        <f t="shared" si="14"/>
        <v>0</v>
      </c>
      <c r="X78" s="105">
        <f t="shared" si="14"/>
        <v>0</v>
      </c>
      <c r="Y78" s="105">
        <f t="shared" si="14"/>
        <v>0</v>
      </c>
      <c r="Z78" s="105">
        <f t="shared" si="14"/>
        <v>0</v>
      </c>
      <c r="AA78" s="105">
        <f t="shared" si="14"/>
        <v>0</v>
      </c>
      <c r="AB78" s="105">
        <f t="shared" si="14"/>
        <v>0</v>
      </c>
      <c r="AC78" s="105">
        <f t="shared" si="14"/>
        <v>0</v>
      </c>
      <c r="AD78" s="105">
        <f t="shared" si="14"/>
        <v>0</v>
      </c>
      <c r="AE78" s="105">
        <f t="shared" si="14"/>
        <v>0</v>
      </c>
      <c r="AF78" s="105">
        <f t="shared" si="15"/>
        <v>0</v>
      </c>
    </row>
    <row r="79" spans="1:35" outlineLevel="2" x14ac:dyDescent="0.25">
      <c r="A79" s="103" t="str">
        <f t="shared" si="12"/>
        <v>CARBONADOResidentialPACKR-RECYCLE</v>
      </c>
      <c r="B79" s="103" t="s">
        <v>223</v>
      </c>
      <c r="C79" s="103" t="s">
        <v>224</v>
      </c>
      <c r="D79" s="127">
        <v>0</v>
      </c>
      <c r="E79" s="127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29">
        <v>0</v>
      </c>
      <c r="R79" s="129">
        <f t="shared" si="13"/>
        <v>0</v>
      </c>
      <c r="T79" s="105">
        <f t="shared" si="14"/>
        <v>0</v>
      </c>
      <c r="U79" s="105">
        <f t="shared" si="14"/>
        <v>0</v>
      </c>
      <c r="V79" s="105">
        <f t="shared" si="14"/>
        <v>0</v>
      </c>
      <c r="W79" s="105">
        <f t="shared" si="14"/>
        <v>0</v>
      </c>
      <c r="X79" s="105">
        <f t="shared" si="14"/>
        <v>0</v>
      </c>
      <c r="Y79" s="105">
        <f t="shared" si="14"/>
        <v>0</v>
      </c>
      <c r="Z79" s="105">
        <f t="shared" si="14"/>
        <v>0</v>
      </c>
      <c r="AA79" s="105">
        <f t="shared" si="14"/>
        <v>0</v>
      </c>
      <c r="AB79" s="105">
        <f t="shared" si="14"/>
        <v>0</v>
      </c>
      <c r="AC79" s="105">
        <f t="shared" si="14"/>
        <v>0</v>
      </c>
      <c r="AD79" s="105">
        <f t="shared" si="14"/>
        <v>0</v>
      </c>
      <c r="AE79" s="105">
        <f t="shared" si="14"/>
        <v>0</v>
      </c>
      <c r="AF79" s="105">
        <f t="shared" si="15"/>
        <v>0</v>
      </c>
    </row>
    <row r="80" spans="1:35" outlineLevel="2" x14ac:dyDescent="0.25">
      <c r="A80" s="103" t="str">
        <f t="shared" si="12"/>
        <v>CARBONADOResidentialTOTERDEL</v>
      </c>
      <c r="B80" s="103" t="s">
        <v>225</v>
      </c>
      <c r="C80" s="103" t="s">
        <v>226</v>
      </c>
      <c r="D80" s="127">
        <v>0</v>
      </c>
      <c r="E80" s="127">
        <v>0</v>
      </c>
      <c r="F80" s="129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9">
        <v>0</v>
      </c>
      <c r="O80" s="129">
        <v>0</v>
      </c>
      <c r="P80" s="129">
        <v>0</v>
      </c>
      <c r="Q80" s="129">
        <v>0</v>
      </c>
      <c r="R80" s="129">
        <f t="shared" si="13"/>
        <v>0</v>
      </c>
      <c r="T80" s="105">
        <f t="shared" si="14"/>
        <v>0</v>
      </c>
      <c r="U80" s="105">
        <f t="shared" si="14"/>
        <v>0</v>
      </c>
      <c r="V80" s="105">
        <f t="shared" si="14"/>
        <v>0</v>
      </c>
      <c r="W80" s="105">
        <f t="shared" si="14"/>
        <v>0</v>
      </c>
      <c r="X80" s="105">
        <f t="shared" si="14"/>
        <v>0</v>
      </c>
      <c r="Y80" s="105">
        <f t="shared" si="14"/>
        <v>0</v>
      </c>
      <c r="Z80" s="105">
        <f t="shared" si="14"/>
        <v>0</v>
      </c>
      <c r="AA80" s="105">
        <f t="shared" si="14"/>
        <v>0</v>
      </c>
      <c r="AB80" s="105">
        <f t="shared" si="14"/>
        <v>0</v>
      </c>
      <c r="AC80" s="105">
        <f t="shared" si="14"/>
        <v>0</v>
      </c>
      <c r="AD80" s="105">
        <f t="shared" si="14"/>
        <v>0</v>
      </c>
      <c r="AE80" s="105">
        <f t="shared" si="14"/>
        <v>0</v>
      </c>
      <c r="AF80" s="105">
        <f t="shared" si="15"/>
        <v>0</v>
      </c>
    </row>
    <row r="81" spans="1:35" outlineLevel="2" x14ac:dyDescent="0.25">
      <c r="A81" s="103" t="str">
        <f t="shared" si="12"/>
        <v>CARBONADOResidentialRECYDEL</v>
      </c>
      <c r="B81" s="103" t="s">
        <v>227</v>
      </c>
      <c r="C81" s="103" t="s">
        <v>226</v>
      </c>
      <c r="D81" s="127">
        <v>9.5399999999999991</v>
      </c>
      <c r="E81" s="127">
        <v>10.61</v>
      </c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29">
        <f t="shared" si="13"/>
        <v>0</v>
      </c>
      <c r="T81" s="105">
        <f t="shared" si="14"/>
        <v>0</v>
      </c>
      <c r="U81" s="105">
        <f t="shared" si="14"/>
        <v>0</v>
      </c>
      <c r="V81" s="105">
        <f t="shared" si="14"/>
        <v>0</v>
      </c>
      <c r="W81" s="105">
        <f t="shared" si="14"/>
        <v>0</v>
      </c>
      <c r="X81" s="105">
        <f t="shared" si="14"/>
        <v>0</v>
      </c>
      <c r="Y81" s="105">
        <f t="shared" si="14"/>
        <v>0</v>
      </c>
      <c r="Z81" s="105">
        <f t="shared" si="14"/>
        <v>0</v>
      </c>
      <c r="AA81" s="105">
        <f t="shared" si="14"/>
        <v>0</v>
      </c>
      <c r="AB81" s="105">
        <f t="shared" si="14"/>
        <v>0</v>
      </c>
      <c r="AC81" s="105">
        <f t="shared" si="14"/>
        <v>0</v>
      </c>
      <c r="AD81" s="105">
        <f t="shared" si="14"/>
        <v>0</v>
      </c>
      <c r="AE81" s="105">
        <f t="shared" si="14"/>
        <v>0</v>
      </c>
      <c r="AF81" s="105">
        <f t="shared" si="15"/>
        <v>0</v>
      </c>
    </row>
    <row r="82" spans="1:35" outlineLevel="1" x14ac:dyDescent="0.25">
      <c r="D82" s="127"/>
      <c r="E82" s="127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</row>
    <row r="83" spans="1:35" outlineLevel="1" x14ac:dyDescent="0.25">
      <c r="C83" s="135" t="s">
        <v>230</v>
      </c>
      <c r="D83" s="127"/>
      <c r="E83" s="127"/>
      <c r="F83" s="136">
        <f>SUM(F75:F82)</f>
        <v>34.14</v>
      </c>
      <c r="G83" s="136">
        <f t="shared" ref="G83:R83" si="17">SUM(G75:G82)</f>
        <v>34.14</v>
      </c>
      <c r="H83" s="136">
        <f t="shared" si="17"/>
        <v>35.46</v>
      </c>
      <c r="I83" s="136">
        <f t="shared" si="17"/>
        <v>35.46</v>
      </c>
      <c r="J83" s="136">
        <f t="shared" si="17"/>
        <v>35.46</v>
      </c>
      <c r="K83" s="136">
        <f t="shared" si="17"/>
        <v>35.46</v>
      </c>
      <c r="L83" s="136">
        <f t="shared" si="17"/>
        <v>35.46</v>
      </c>
      <c r="M83" s="136">
        <f t="shared" si="17"/>
        <v>35.46</v>
      </c>
      <c r="N83" s="136">
        <f t="shared" si="17"/>
        <v>23.64</v>
      </c>
      <c r="O83" s="136">
        <f t="shared" si="17"/>
        <v>-55.38</v>
      </c>
      <c r="P83" s="136">
        <f t="shared" si="17"/>
        <v>45.52</v>
      </c>
      <c r="Q83" s="136">
        <f t="shared" si="17"/>
        <v>34.14</v>
      </c>
      <c r="R83" s="136">
        <f t="shared" si="17"/>
        <v>328.96</v>
      </c>
      <c r="T83" s="137">
        <f>SUM(T75:T77)</f>
        <v>6.4293785310734473</v>
      </c>
      <c r="U83" s="137">
        <f t="shared" ref="U83:AF83" si="18">SUM(U75:U77)</f>
        <v>6.4293785310734473</v>
      </c>
      <c r="V83" s="137">
        <f t="shared" si="18"/>
        <v>6.6779661016949161</v>
      </c>
      <c r="W83" s="137">
        <f t="shared" si="18"/>
        <v>6.6779661016949161</v>
      </c>
      <c r="X83" s="137">
        <f t="shared" si="18"/>
        <v>6.6779661016949161</v>
      </c>
      <c r="Y83" s="137">
        <f t="shared" si="18"/>
        <v>6.6779661016949161</v>
      </c>
      <c r="Z83" s="137">
        <f t="shared" si="18"/>
        <v>6.6779661016949161</v>
      </c>
      <c r="AA83" s="137">
        <f t="shared" si="18"/>
        <v>6.6779661016949161</v>
      </c>
      <c r="AB83" s="137">
        <f t="shared" si="18"/>
        <v>4.4519774011299438</v>
      </c>
      <c r="AC83" s="137">
        <f t="shared" si="18"/>
        <v>-10.429378531073448</v>
      </c>
      <c r="AD83" s="137">
        <f t="shared" si="18"/>
        <v>8.5725047080979291</v>
      </c>
      <c r="AE83" s="137">
        <f t="shared" si="18"/>
        <v>6.4293785310734473</v>
      </c>
      <c r="AF83" s="137">
        <f t="shared" si="18"/>
        <v>5.1625863151286877</v>
      </c>
      <c r="AI83" s="137">
        <f t="shared" ref="AI83" si="19">SUM(AI75:AI77)</f>
        <v>5.1625863151286877</v>
      </c>
    </row>
    <row r="84" spans="1:35" outlineLevel="1" x14ac:dyDescent="0.25">
      <c r="C84" s="135"/>
      <c r="D84" s="127"/>
      <c r="E84" s="127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</row>
    <row r="85" spans="1:35" outlineLevel="1" x14ac:dyDescent="0.25">
      <c r="B85" s="7" t="s">
        <v>231</v>
      </c>
      <c r="D85" s="127"/>
      <c r="E85" s="127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</row>
    <row r="86" spans="1:35" outlineLevel="2" x14ac:dyDescent="0.25">
      <c r="A86" s="103" t="str">
        <f t="shared" ref="A86:A92" si="20">+$A$5&amp;$A$9&amp;B86</f>
        <v>CARBONADOResidentialYDW90</v>
      </c>
      <c r="B86" s="103" t="s">
        <v>232</v>
      </c>
      <c r="C86" s="103" t="s">
        <v>233</v>
      </c>
      <c r="D86" s="127">
        <v>3.5049999999999999</v>
      </c>
      <c r="E86" s="127">
        <v>3.9</v>
      </c>
      <c r="F86" s="129">
        <v>878.67</v>
      </c>
      <c r="G86" s="129">
        <v>878.67</v>
      </c>
      <c r="H86" s="129">
        <v>912.6</v>
      </c>
      <c r="I86" s="129">
        <v>920.4</v>
      </c>
      <c r="J86" s="129">
        <v>928.2</v>
      </c>
      <c r="K86" s="129">
        <v>928.2</v>
      </c>
      <c r="L86" s="129">
        <v>928.2</v>
      </c>
      <c r="M86" s="129">
        <v>928.2</v>
      </c>
      <c r="N86" s="129">
        <v>928.2</v>
      </c>
      <c r="O86" s="129">
        <v>893.69</v>
      </c>
      <c r="P86" s="129">
        <v>878.67</v>
      </c>
      <c r="Q86" s="129">
        <v>878.67</v>
      </c>
      <c r="R86" s="129">
        <f t="shared" ref="R86:R92" si="21">SUM(F86:Q86)</f>
        <v>10882.37</v>
      </c>
      <c r="T86" s="105">
        <f t="shared" ref="T86:AE92" si="22">+IFERROR(F86/$D86,0)</f>
        <v>250.6904422253923</v>
      </c>
      <c r="U86" s="105">
        <f t="shared" si="22"/>
        <v>250.6904422253923</v>
      </c>
      <c r="V86" s="105">
        <f t="shared" si="22"/>
        <v>260.37089871611983</v>
      </c>
      <c r="W86" s="105">
        <f t="shared" si="22"/>
        <v>262.59629101283878</v>
      </c>
      <c r="X86" s="105">
        <f t="shared" si="22"/>
        <v>264.82168330955778</v>
      </c>
      <c r="Y86" s="105">
        <f t="shared" si="22"/>
        <v>264.82168330955778</v>
      </c>
      <c r="Z86" s="105">
        <f t="shared" si="22"/>
        <v>264.82168330955778</v>
      </c>
      <c r="AA86" s="105">
        <f t="shared" si="22"/>
        <v>264.82168330955778</v>
      </c>
      <c r="AB86" s="105">
        <f t="shared" si="22"/>
        <v>264.82168330955778</v>
      </c>
      <c r="AC86" s="105">
        <f t="shared" si="22"/>
        <v>254.97574893009988</v>
      </c>
      <c r="AD86" s="105">
        <f t="shared" si="22"/>
        <v>250.6904422253923</v>
      </c>
      <c r="AE86" s="105">
        <f t="shared" si="22"/>
        <v>250.6904422253923</v>
      </c>
      <c r="AF86" s="105">
        <f t="shared" ref="AF86:AF92" si="23">+SUM(T86:AE86)/$AE$2</f>
        <v>258.73442700903473</v>
      </c>
      <c r="AH86" s="103">
        <v>1</v>
      </c>
      <c r="AI86" s="149">
        <f t="shared" ref="AI86" si="24">+AH86*AF86</f>
        <v>258.73442700903473</v>
      </c>
    </row>
    <row r="87" spans="1:35" outlineLevel="2" x14ac:dyDescent="0.25">
      <c r="A87" s="103" t="str">
        <f t="shared" si="20"/>
        <v>CARBONADOResidentialYDW90SNR</v>
      </c>
      <c r="B87" s="103" t="s">
        <v>234</v>
      </c>
      <c r="C87" s="103" t="s">
        <v>235</v>
      </c>
      <c r="D87" s="127">
        <v>0</v>
      </c>
      <c r="E87" s="127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29">
        <v>0</v>
      </c>
      <c r="R87" s="129">
        <f t="shared" si="21"/>
        <v>0</v>
      </c>
      <c r="T87" s="105">
        <f t="shared" si="22"/>
        <v>0</v>
      </c>
      <c r="U87" s="105">
        <f t="shared" si="22"/>
        <v>0</v>
      </c>
      <c r="V87" s="105">
        <f t="shared" si="22"/>
        <v>0</v>
      </c>
      <c r="W87" s="105">
        <f t="shared" si="22"/>
        <v>0</v>
      </c>
      <c r="X87" s="105">
        <f t="shared" si="22"/>
        <v>0</v>
      </c>
      <c r="Y87" s="105">
        <f t="shared" si="22"/>
        <v>0</v>
      </c>
      <c r="Z87" s="105">
        <f t="shared" si="22"/>
        <v>0</v>
      </c>
      <c r="AA87" s="105">
        <f t="shared" si="22"/>
        <v>0</v>
      </c>
      <c r="AB87" s="105">
        <f t="shared" si="22"/>
        <v>0</v>
      </c>
      <c r="AC87" s="105">
        <f t="shared" si="22"/>
        <v>0</v>
      </c>
      <c r="AD87" s="105">
        <f t="shared" si="22"/>
        <v>0</v>
      </c>
      <c r="AE87" s="105">
        <f t="shared" si="22"/>
        <v>0</v>
      </c>
      <c r="AF87" s="105">
        <f t="shared" si="23"/>
        <v>0</v>
      </c>
    </row>
    <row r="88" spans="1:35" outlineLevel="2" x14ac:dyDescent="0.25">
      <c r="A88" s="103" t="str">
        <f t="shared" si="20"/>
        <v>CARBONADOResidentialYDWDEL</v>
      </c>
      <c r="B88" s="103" t="s">
        <v>236</v>
      </c>
      <c r="C88" s="103" t="s">
        <v>237</v>
      </c>
      <c r="D88" s="127">
        <v>23.34</v>
      </c>
      <c r="E88" s="127">
        <v>25.97</v>
      </c>
      <c r="F88" s="129">
        <v>0</v>
      </c>
      <c r="G88" s="129">
        <v>0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29">
        <v>0</v>
      </c>
      <c r="N88" s="129">
        <v>0</v>
      </c>
      <c r="O88" s="129">
        <v>0</v>
      </c>
      <c r="P88" s="129">
        <v>0</v>
      </c>
      <c r="Q88" s="129">
        <v>0</v>
      </c>
      <c r="R88" s="129">
        <f t="shared" si="21"/>
        <v>0</v>
      </c>
      <c r="T88" s="105">
        <f t="shared" si="22"/>
        <v>0</v>
      </c>
      <c r="U88" s="105">
        <f t="shared" si="22"/>
        <v>0</v>
      </c>
      <c r="V88" s="105">
        <f t="shared" si="22"/>
        <v>0</v>
      </c>
      <c r="W88" s="105">
        <f t="shared" si="22"/>
        <v>0</v>
      </c>
      <c r="X88" s="105">
        <f t="shared" si="22"/>
        <v>0</v>
      </c>
      <c r="Y88" s="105">
        <f t="shared" si="22"/>
        <v>0</v>
      </c>
      <c r="Z88" s="105">
        <f t="shared" si="22"/>
        <v>0</v>
      </c>
      <c r="AA88" s="105">
        <f t="shared" si="22"/>
        <v>0</v>
      </c>
      <c r="AB88" s="105">
        <f t="shared" si="22"/>
        <v>0</v>
      </c>
      <c r="AC88" s="105">
        <f t="shared" si="22"/>
        <v>0</v>
      </c>
      <c r="AD88" s="105">
        <f t="shared" si="22"/>
        <v>0</v>
      </c>
      <c r="AE88" s="105">
        <f t="shared" si="22"/>
        <v>0</v>
      </c>
      <c r="AF88" s="105">
        <f t="shared" si="23"/>
        <v>0</v>
      </c>
    </row>
    <row r="89" spans="1:35" outlineLevel="2" x14ac:dyDescent="0.25">
      <c r="A89" s="103" t="str">
        <f t="shared" si="20"/>
        <v>CARBONADOResidentialYDWEX</v>
      </c>
      <c r="B89" s="103" t="s">
        <v>238</v>
      </c>
      <c r="C89" s="103" t="s">
        <v>239</v>
      </c>
      <c r="D89" s="127">
        <v>0</v>
      </c>
      <c r="E89" s="127">
        <v>0</v>
      </c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9">
        <v>0</v>
      </c>
      <c r="O89" s="129">
        <v>0</v>
      </c>
      <c r="P89" s="129">
        <v>0</v>
      </c>
      <c r="Q89" s="129">
        <v>0</v>
      </c>
      <c r="R89" s="129">
        <f t="shared" si="21"/>
        <v>0</v>
      </c>
      <c r="T89" s="105">
        <f t="shared" si="22"/>
        <v>0</v>
      </c>
      <c r="U89" s="105">
        <f t="shared" si="22"/>
        <v>0</v>
      </c>
      <c r="V89" s="105">
        <f t="shared" si="22"/>
        <v>0</v>
      </c>
      <c r="W89" s="105">
        <f t="shared" si="22"/>
        <v>0</v>
      </c>
      <c r="X89" s="105">
        <f t="shared" si="22"/>
        <v>0</v>
      </c>
      <c r="Y89" s="105">
        <f t="shared" si="22"/>
        <v>0</v>
      </c>
      <c r="Z89" s="105">
        <f t="shared" si="22"/>
        <v>0</v>
      </c>
      <c r="AA89" s="105">
        <f t="shared" si="22"/>
        <v>0</v>
      </c>
      <c r="AB89" s="105">
        <f t="shared" si="22"/>
        <v>0</v>
      </c>
      <c r="AC89" s="105">
        <f t="shared" si="22"/>
        <v>0</v>
      </c>
      <c r="AD89" s="105">
        <f t="shared" si="22"/>
        <v>0</v>
      </c>
      <c r="AE89" s="105">
        <f t="shared" si="22"/>
        <v>0</v>
      </c>
      <c r="AF89" s="105">
        <f t="shared" si="23"/>
        <v>0</v>
      </c>
    </row>
    <row r="90" spans="1:35" outlineLevel="2" x14ac:dyDescent="0.25">
      <c r="A90" s="103" t="str">
        <f t="shared" si="20"/>
        <v>CARBONADOResidentialDRVNR-YARDWASTE</v>
      </c>
      <c r="B90" s="103" t="s">
        <v>240</v>
      </c>
      <c r="C90" s="103" t="s">
        <v>241</v>
      </c>
      <c r="D90" s="127">
        <v>0</v>
      </c>
      <c r="E90" s="127">
        <v>0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9">
        <v>0</v>
      </c>
      <c r="O90" s="129">
        <v>0</v>
      </c>
      <c r="P90" s="129">
        <v>0</v>
      </c>
      <c r="Q90" s="129">
        <v>0</v>
      </c>
      <c r="R90" s="129">
        <f t="shared" si="21"/>
        <v>0</v>
      </c>
      <c r="T90" s="105">
        <f t="shared" si="22"/>
        <v>0</v>
      </c>
      <c r="U90" s="105">
        <f t="shared" si="22"/>
        <v>0</v>
      </c>
      <c r="V90" s="105">
        <f t="shared" si="22"/>
        <v>0</v>
      </c>
      <c r="W90" s="105">
        <f t="shared" si="22"/>
        <v>0</v>
      </c>
      <c r="X90" s="105">
        <f t="shared" si="22"/>
        <v>0</v>
      </c>
      <c r="Y90" s="105">
        <f t="shared" si="22"/>
        <v>0</v>
      </c>
      <c r="Z90" s="105">
        <f t="shared" si="22"/>
        <v>0</v>
      </c>
      <c r="AA90" s="105">
        <f t="shared" si="22"/>
        <v>0</v>
      </c>
      <c r="AB90" s="105">
        <f t="shared" si="22"/>
        <v>0</v>
      </c>
      <c r="AC90" s="105">
        <f t="shared" si="22"/>
        <v>0</v>
      </c>
      <c r="AD90" s="105">
        <f t="shared" si="22"/>
        <v>0</v>
      </c>
      <c r="AE90" s="105">
        <f t="shared" si="22"/>
        <v>0</v>
      </c>
      <c r="AF90" s="105">
        <f t="shared" si="23"/>
        <v>0</v>
      </c>
    </row>
    <row r="91" spans="1:35" outlineLevel="2" x14ac:dyDescent="0.25">
      <c r="A91" s="103" t="str">
        <f t="shared" si="20"/>
        <v>CARBONADOResidentialPACKR-YARDWASTE</v>
      </c>
      <c r="B91" s="103" t="s">
        <v>242</v>
      </c>
      <c r="C91" s="103" t="s">
        <v>243</v>
      </c>
      <c r="D91" s="127">
        <v>0</v>
      </c>
      <c r="E91" s="127">
        <v>0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29">
        <f t="shared" si="21"/>
        <v>0</v>
      </c>
      <c r="T91" s="105">
        <f t="shared" si="22"/>
        <v>0</v>
      </c>
      <c r="U91" s="105">
        <f t="shared" si="22"/>
        <v>0</v>
      </c>
      <c r="V91" s="105">
        <f t="shared" si="22"/>
        <v>0</v>
      </c>
      <c r="W91" s="105">
        <f t="shared" si="22"/>
        <v>0</v>
      </c>
      <c r="X91" s="105">
        <f t="shared" si="22"/>
        <v>0</v>
      </c>
      <c r="Y91" s="105">
        <f t="shared" si="22"/>
        <v>0</v>
      </c>
      <c r="Z91" s="105">
        <f t="shared" si="22"/>
        <v>0</v>
      </c>
      <c r="AA91" s="105">
        <f t="shared" si="22"/>
        <v>0</v>
      </c>
      <c r="AB91" s="105">
        <f t="shared" si="22"/>
        <v>0</v>
      </c>
      <c r="AC91" s="105">
        <f t="shared" si="22"/>
        <v>0</v>
      </c>
      <c r="AD91" s="105">
        <f t="shared" si="22"/>
        <v>0</v>
      </c>
      <c r="AE91" s="105">
        <f t="shared" si="22"/>
        <v>0</v>
      </c>
      <c r="AF91" s="105">
        <f t="shared" si="23"/>
        <v>0</v>
      </c>
    </row>
    <row r="92" spans="1:35" outlineLevel="2" x14ac:dyDescent="0.25">
      <c r="A92" s="103" t="str">
        <f t="shared" si="20"/>
        <v>CARBONADOResidentialTRIPYCARTS</v>
      </c>
      <c r="B92" s="103" t="s">
        <v>244</v>
      </c>
      <c r="C92" s="103" t="s">
        <v>245</v>
      </c>
      <c r="D92" s="127">
        <v>9.5399999999999991</v>
      </c>
      <c r="E92" s="127">
        <v>10.61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f t="shared" si="21"/>
        <v>0</v>
      </c>
      <c r="T92" s="105">
        <f t="shared" si="22"/>
        <v>0</v>
      </c>
      <c r="U92" s="105">
        <f t="shared" si="22"/>
        <v>0</v>
      </c>
      <c r="V92" s="105">
        <f t="shared" si="22"/>
        <v>0</v>
      </c>
      <c r="W92" s="105">
        <f t="shared" si="22"/>
        <v>0</v>
      </c>
      <c r="X92" s="105">
        <f t="shared" si="22"/>
        <v>0</v>
      </c>
      <c r="Y92" s="105">
        <f t="shared" si="22"/>
        <v>0</v>
      </c>
      <c r="Z92" s="105">
        <f t="shared" si="22"/>
        <v>0</v>
      </c>
      <c r="AA92" s="105">
        <f t="shared" si="22"/>
        <v>0</v>
      </c>
      <c r="AB92" s="105">
        <f t="shared" si="22"/>
        <v>0</v>
      </c>
      <c r="AC92" s="105">
        <f t="shared" si="22"/>
        <v>0</v>
      </c>
      <c r="AD92" s="105">
        <f t="shared" si="22"/>
        <v>0</v>
      </c>
      <c r="AE92" s="105">
        <f t="shared" si="22"/>
        <v>0</v>
      </c>
      <c r="AF92" s="105">
        <f t="shared" si="23"/>
        <v>0</v>
      </c>
    </row>
    <row r="93" spans="1:35" outlineLevel="1" x14ac:dyDescent="0.25">
      <c r="D93" s="127"/>
      <c r="E93" s="127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</row>
    <row r="94" spans="1:35" outlineLevel="1" x14ac:dyDescent="0.25">
      <c r="C94" s="135" t="s">
        <v>248</v>
      </c>
      <c r="D94" s="127"/>
      <c r="E94" s="127"/>
      <c r="F94" s="136">
        <f t="shared" ref="F94:R94" si="25">SUM(F86:F93)</f>
        <v>878.67</v>
      </c>
      <c r="G94" s="136">
        <f t="shared" si="25"/>
        <v>878.67</v>
      </c>
      <c r="H94" s="136">
        <f t="shared" si="25"/>
        <v>912.6</v>
      </c>
      <c r="I94" s="136">
        <f t="shared" si="25"/>
        <v>920.4</v>
      </c>
      <c r="J94" s="136">
        <f t="shared" si="25"/>
        <v>928.2</v>
      </c>
      <c r="K94" s="136">
        <f t="shared" si="25"/>
        <v>928.2</v>
      </c>
      <c r="L94" s="136">
        <f t="shared" si="25"/>
        <v>928.2</v>
      </c>
      <c r="M94" s="136">
        <f t="shared" si="25"/>
        <v>928.2</v>
      </c>
      <c r="N94" s="136">
        <f t="shared" si="25"/>
        <v>928.2</v>
      </c>
      <c r="O94" s="136">
        <f t="shared" si="25"/>
        <v>893.69</v>
      </c>
      <c r="P94" s="136">
        <f t="shared" si="25"/>
        <v>878.67</v>
      </c>
      <c r="Q94" s="136">
        <f t="shared" si="25"/>
        <v>878.67</v>
      </c>
      <c r="R94" s="136">
        <f t="shared" si="25"/>
        <v>10882.37</v>
      </c>
      <c r="T94" s="137">
        <f>SUM(T86:T87)</f>
        <v>250.6904422253923</v>
      </c>
      <c r="U94" s="137">
        <f t="shared" ref="U94:AF94" si="26">SUM(U86:U87)</f>
        <v>250.6904422253923</v>
      </c>
      <c r="V94" s="137">
        <f t="shared" si="26"/>
        <v>260.37089871611983</v>
      </c>
      <c r="W94" s="137">
        <f t="shared" si="26"/>
        <v>262.59629101283878</v>
      </c>
      <c r="X94" s="137">
        <f t="shared" si="26"/>
        <v>264.82168330955778</v>
      </c>
      <c r="Y94" s="137">
        <f t="shared" si="26"/>
        <v>264.82168330955778</v>
      </c>
      <c r="Z94" s="137">
        <f t="shared" si="26"/>
        <v>264.82168330955778</v>
      </c>
      <c r="AA94" s="137">
        <f t="shared" si="26"/>
        <v>264.82168330955778</v>
      </c>
      <c r="AB94" s="137">
        <f t="shared" si="26"/>
        <v>264.82168330955778</v>
      </c>
      <c r="AC94" s="137">
        <f t="shared" si="26"/>
        <v>254.97574893009988</v>
      </c>
      <c r="AD94" s="137">
        <f t="shared" si="26"/>
        <v>250.6904422253923</v>
      </c>
      <c r="AE94" s="137">
        <f t="shared" si="26"/>
        <v>250.6904422253923</v>
      </c>
      <c r="AF94" s="137">
        <f t="shared" si="26"/>
        <v>258.73442700903473</v>
      </c>
      <c r="AI94" s="137">
        <f t="shared" ref="AI94" si="27">SUM(AI86:AI87)</f>
        <v>258.73442700903473</v>
      </c>
    </row>
    <row r="95" spans="1:35" outlineLevel="1" x14ac:dyDescent="0.25">
      <c r="C95" s="135"/>
      <c r="D95" s="127"/>
      <c r="E95" s="127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</row>
    <row r="96" spans="1:35" outlineLevel="1" x14ac:dyDescent="0.25">
      <c r="D96" s="127"/>
      <c r="E96" s="127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</row>
    <row r="97" spans="1:35" s="7" customFormat="1" x14ac:dyDescent="0.25">
      <c r="B97" s="7" t="s">
        <v>249</v>
      </c>
      <c r="D97" s="127"/>
      <c r="E97" s="127"/>
      <c r="F97" s="144">
        <f t="shared" ref="F97:Q97" si="28">+F72+F83+F94</f>
        <v>9872.14</v>
      </c>
      <c r="G97" s="144">
        <f t="shared" si="28"/>
        <v>9889.81</v>
      </c>
      <c r="H97" s="144">
        <f t="shared" si="28"/>
        <v>10401.269999999999</v>
      </c>
      <c r="I97" s="144">
        <f t="shared" si="28"/>
        <v>10454.429999999998</v>
      </c>
      <c r="J97" s="144">
        <f t="shared" si="28"/>
        <v>10478.049999999999</v>
      </c>
      <c r="K97" s="144">
        <f t="shared" si="28"/>
        <v>10409.289999999997</v>
      </c>
      <c r="L97" s="144">
        <f t="shared" si="28"/>
        <v>10594.269999999999</v>
      </c>
      <c r="M97" s="144">
        <f t="shared" si="28"/>
        <v>10512.63</v>
      </c>
      <c r="N97" s="144">
        <f t="shared" si="28"/>
        <v>10462.399999999998</v>
      </c>
      <c r="O97" s="144">
        <f t="shared" si="28"/>
        <v>9802.380000000001</v>
      </c>
      <c r="P97" s="144">
        <f t="shared" si="28"/>
        <v>9978.26</v>
      </c>
      <c r="Q97" s="144">
        <f t="shared" si="28"/>
        <v>9958.93</v>
      </c>
      <c r="R97" s="129">
        <f t="shared" ref="R97" si="29">SUM(F97:Q97)</f>
        <v>122813.85999999999</v>
      </c>
      <c r="S97" s="109"/>
      <c r="T97" s="145">
        <f t="shared" ref="T97:AE97" si="30">+T72+T83+T94</f>
        <v>799.17503454067923</v>
      </c>
      <c r="U97" s="145">
        <f t="shared" si="30"/>
        <v>799.18275019379814</v>
      </c>
      <c r="V97" s="145">
        <f t="shared" si="30"/>
        <v>836.85523389998161</v>
      </c>
      <c r="W97" s="145">
        <f t="shared" si="30"/>
        <v>841.21357136894721</v>
      </c>
      <c r="X97" s="145">
        <f t="shared" si="30"/>
        <v>841.35068058382319</v>
      </c>
      <c r="Y97" s="145">
        <f t="shared" si="30"/>
        <v>836.82150334569349</v>
      </c>
      <c r="Z97" s="145">
        <f t="shared" si="30"/>
        <v>841.36556794729108</v>
      </c>
      <c r="AA97" s="145">
        <f t="shared" si="30"/>
        <v>841.36556794729108</v>
      </c>
      <c r="AB97" s="145">
        <f t="shared" si="30"/>
        <v>834.62417651826559</v>
      </c>
      <c r="AC97" s="145">
        <f t="shared" si="30"/>
        <v>786.58598044938708</v>
      </c>
      <c r="AD97" s="145">
        <f t="shared" si="30"/>
        <v>801.30255698385076</v>
      </c>
      <c r="AE97" s="145">
        <f t="shared" si="30"/>
        <v>801.3482514256865</v>
      </c>
      <c r="AF97" s="145"/>
    </row>
    <row r="98" spans="1:35" s="7" customFormat="1" outlineLevel="1" x14ac:dyDescent="0.25">
      <c r="D98" s="127"/>
      <c r="E98" s="127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09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</row>
    <row r="99" spans="1:35" s="7" customFormat="1" outlineLevel="1" x14ac:dyDescent="0.25">
      <c r="D99" s="127"/>
      <c r="E99" s="127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09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</row>
    <row r="100" spans="1:35" outlineLevel="1" x14ac:dyDescent="0.25">
      <c r="B100" s="121" t="s">
        <v>250</v>
      </c>
      <c r="C100" s="122"/>
      <c r="D100" s="127"/>
      <c r="E100" s="127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</row>
    <row r="101" spans="1:35" outlineLevel="1" x14ac:dyDescent="0.25">
      <c r="B101" s="121"/>
      <c r="C101" s="122"/>
      <c r="D101" s="127"/>
      <c r="E101" s="127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</row>
    <row r="102" spans="1:35" outlineLevel="1" x14ac:dyDescent="0.25">
      <c r="A102" s="103" t="s">
        <v>26</v>
      </c>
      <c r="B102" s="126" t="s">
        <v>252</v>
      </c>
      <c r="C102" s="122"/>
      <c r="D102" s="127"/>
      <c r="E102" s="127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</row>
    <row r="103" spans="1:35" outlineLevel="2" x14ac:dyDescent="0.25">
      <c r="A103" s="103" t="str">
        <f>+$A$5&amp;$A$102&amp;B103</f>
        <v>CARBONADOCommercial20CW1</v>
      </c>
      <c r="B103" s="103" t="s">
        <v>253</v>
      </c>
      <c r="C103" s="103" t="s">
        <v>254</v>
      </c>
      <c r="D103" s="127">
        <v>0</v>
      </c>
      <c r="E103" s="127">
        <v>0</v>
      </c>
      <c r="F103" s="129">
        <v>0</v>
      </c>
      <c r="G103" s="129">
        <v>0</v>
      </c>
      <c r="H103" s="129">
        <v>0</v>
      </c>
      <c r="I103" s="129">
        <v>0</v>
      </c>
      <c r="J103" s="129">
        <v>0</v>
      </c>
      <c r="K103" s="129">
        <v>0</v>
      </c>
      <c r="L103" s="129">
        <v>0</v>
      </c>
      <c r="M103" s="129">
        <v>0</v>
      </c>
      <c r="N103" s="129">
        <v>0</v>
      </c>
      <c r="O103" s="129">
        <v>0</v>
      </c>
      <c r="P103" s="129">
        <v>0</v>
      </c>
      <c r="Q103" s="129">
        <v>0</v>
      </c>
      <c r="R103" s="129">
        <f t="shared" ref="R103:R166" si="31">SUM(F103:Q103)</f>
        <v>0</v>
      </c>
      <c r="T103" s="105">
        <f t="shared" ref="T103:AE124" si="32">+IFERROR(F103/$D103,0)</f>
        <v>0</v>
      </c>
      <c r="U103" s="105">
        <f t="shared" si="32"/>
        <v>0</v>
      </c>
      <c r="V103" s="105">
        <f t="shared" si="32"/>
        <v>0</v>
      </c>
      <c r="W103" s="105">
        <f t="shared" si="32"/>
        <v>0</v>
      </c>
      <c r="X103" s="105">
        <f t="shared" si="32"/>
        <v>0</v>
      </c>
      <c r="Y103" s="105">
        <f t="shared" si="32"/>
        <v>0</v>
      </c>
      <c r="Z103" s="105">
        <f t="shared" si="32"/>
        <v>0</v>
      </c>
      <c r="AA103" s="105">
        <f t="shared" si="32"/>
        <v>0</v>
      </c>
      <c r="AB103" s="105">
        <f t="shared" si="32"/>
        <v>0</v>
      </c>
      <c r="AC103" s="105">
        <f t="shared" si="32"/>
        <v>0</v>
      </c>
      <c r="AD103" s="105">
        <f t="shared" si="32"/>
        <v>0</v>
      </c>
      <c r="AE103" s="105">
        <f t="shared" si="32"/>
        <v>0</v>
      </c>
      <c r="AF103" s="132">
        <f t="shared" ref="AF103:AF166" si="33">+SUM(T103:AE103)/$AE$2</f>
        <v>0</v>
      </c>
      <c r="AH103" s="103">
        <v>1</v>
      </c>
      <c r="AI103" s="149">
        <f t="shared" ref="AI103:AI162" si="34">+AH103*AF103</f>
        <v>0</v>
      </c>
    </row>
    <row r="104" spans="1:35" outlineLevel="2" x14ac:dyDescent="0.25">
      <c r="A104" s="103" t="str">
        <f t="shared" ref="A104:A167" si="35">+$A$5&amp;$A$102&amp;B104</f>
        <v>CARBONADOCommercial32C2W2</v>
      </c>
      <c r="B104" s="103" t="s">
        <v>255</v>
      </c>
      <c r="C104" s="103" t="s">
        <v>256</v>
      </c>
      <c r="D104" s="127">
        <v>0</v>
      </c>
      <c r="E104" s="127">
        <v>0</v>
      </c>
      <c r="F104" s="129">
        <v>0</v>
      </c>
      <c r="G104" s="129">
        <v>0</v>
      </c>
      <c r="H104" s="129">
        <v>0</v>
      </c>
      <c r="I104" s="129">
        <v>0</v>
      </c>
      <c r="J104" s="129">
        <v>0</v>
      </c>
      <c r="K104" s="129">
        <v>0</v>
      </c>
      <c r="L104" s="129">
        <v>0</v>
      </c>
      <c r="M104" s="129">
        <v>0</v>
      </c>
      <c r="N104" s="129">
        <v>0</v>
      </c>
      <c r="O104" s="129">
        <v>0</v>
      </c>
      <c r="P104" s="129">
        <v>0</v>
      </c>
      <c r="Q104" s="129">
        <v>0</v>
      </c>
      <c r="R104" s="129">
        <f t="shared" si="31"/>
        <v>0</v>
      </c>
      <c r="T104" s="105">
        <f t="shared" si="32"/>
        <v>0</v>
      </c>
      <c r="U104" s="105">
        <f t="shared" si="32"/>
        <v>0</v>
      </c>
      <c r="V104" s="105">
        <f t="shared" si="32"/>
        <v>0</v>
      </c>
      <c r="W104" s="105">
        <f t="shared" si="32"/>
        <v>0</v>
      </c>
      <c r="X104" s="105">
        <f t="shared" si="32"/>
        <v>0</v>
      </c>
      <c r="Y104" s="105">
        <f t="shared" si="32"/>
        <v>0</v>
      </c>
      <c r="Z104" s="105">
        <f t="shared" si="32"/>
        <v>0</v>
      </c>
      <c r="AA104" s="105">
        <f t="shared" si="32"/>
        <v>0</v>
      </c>
      <c r="AB104" s="105">
        <f t="shared" si="32"/>
        <v>0</v>
      </c>
      <c r="AC104" s="105">
        <f t="shared" si="32"/>
        <v>0</v>
      </c>
      <c r="AD104" s="105">
        <f t="shared" si="32"/>
        <v>0</v>
      </c>
      <c r="AE104" s="105">
        <f t="shared" si="32"/>
        <v>0</v>
      </c>
      <c r="AF104" s="132">
        <f t="shared" si="33"/>
        <v>0</v>
      </c>
      <c r="AH104" s="103">
        <v>1</v>
      </c>
      <c r="AI104" s="149">
        <f t="shared" si="34"/>
        <v>0</v>
      </c>
    </row>
    <row r="105" spans="1:35" outlineLevel="2" x14ac:dyDescent="0.25">
      <c r="A105" s="103" t="str">
        <f t="shared" si="35"/>
        <v>CARBONADOCommercial32CE1</v>
      </c>
      <c r="B105" s="103" t="s">
        <v>257</v>
      </c>
      <c r="C105" s="103" t="s">
        <v>258</v>
      </c>
      <c r="D105" s="127">
        <v>0</v>
      </c>
      <c r="E105" s="127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29">
        <v>0</v>
      </c>
      <c r="N105" s="129">
        <v>0</v>
      </c>
      <c r="O105" s="129">
        <v>0</v>
      </c>
      <c r="P105" s="129">
        <v>0</v>
      </c>
      <c r="Q105" s="129">
        <v>0</v>
      </c>
      <c r="R105" s="129">
        <f t="shared" si="31"/>
        <v>0</v>
      </c>
      <c r="T105" s="105">
        <f t="shared" si="32"/>
        <v>0</v>
      </c>
      <c r="U105" s="105">
        <f t="shared" si="32"/>
        <v>0</v>
      </c>
      <c r="V105" s="105">
        <f t="shared" si="32"/>
        <v>0</v>
      </c>
      <c r="W105" s="105">
        <f t="shared" si="32"/>
        <v>0</v>
      </c>
      <c r="X105" s="105">
        <f t="shared" si="32"/>
        <v>0</v>
      </c>
      <c r="Y105" s="105">
        <f t="shared" si="32"/>
        <v>0</v>
      </c>
      <c r="Z105" s="105">
        <f t="shared" si="32"/>
        <v>0</v>
      </c>
      <c r="AA105" s="105">
        <f t="shared" si="32"/>
        <v>0</v>
      </c>
      <c r="AB105" s="105">
        <f t="shared" si="32"/>
        <v>0</v>
      </c>
      <c r="AC105" s="105">
        <f t="shared" si="32"/>
        <v>0</v>
      </c>
      <c r="AD105" s="105">
        <f t="shared" si="32"/>
        <v>0</v>
      </c>
      <c r="AE105" s="105">
        <f t="shared" si="32"/>
        <v>0</v>
      </c>
      <c r="AF105" s="132">
        <f t="shared" si="33"/>
        <v>0</v>
      </c>
      <c r="AH105" s="103">
        <v>1</v>
      </c>
      <c r="AI105" s="149">
        <f t="shared" si="34"/>
        <v>0</v>
      </c>
    </row>
    <row r="106" spans="1:35" outlineLevel="2" x14ac:dyDescent="0.25">
      <c r="A106" s="103" t="str">
        <f t="shared" si="35"/>
        <v>CARBONADOCommercial32CW1</v>
      </c>
      <c r="B106" s="103" t="s">
        <v>259</v>
      </c>
      <c r="C106" s="103" t="s">
        <v>108</v>
      </c>
      <c r="D106" s="127">
        <v>0</v>
      </c>
      <c r="E106" s="127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29">
        <f t="shared" si="31"/>
        <v>0</v>
      </c>
      <c r="T106" s="105">
        <f t="shared" si="32"/>
        <v>0</v>
      </c>
      <c r="U106" s="105">
        <f t="shared" si="32"/>
        <v>0</v>
      </c>
      <c r="V106" s="105">
        <f t="shared" si="32"/>
        <v>0</v>
      </c>
      <c r="W106" s="105">
        <f t="shared" si="32"/>
        <v>0</v>
      </c>
      <c r="X106" s="105">
        <f t="shared" si="32"/>
        <v>0</v>
      </c>
      <c r="Y106" s="105">
        <f t="shared" si="32"/>
        <v>0</v>
      </c>
      <c r="Z106" s="105">
        <f t="shared" si="32"/>
        <v>0</v>
      </c>
      <c r="AA106" s="105">
        <f t="shared" si="32"/>
        <v>0</v>
      </c>
      <c r="AB106" s="105">
        <f t="shared" si="32"/>
        <v>0</v>
      </c>
      <c r="AC106" s="105">
        <f t="shared" si="32"/>
        <v>0</v>
      </c>
      <c r="AD106" s="105">
        <f t="shared" si="32"/>
        <v>0</v>
      </c>
      <c r="AE106" s="105">
        <f t="shared" si="32"/>
        <v>0</v>
      </c>
      <c r="AF106" s="132">
        <f t="shared" si="33"/>
        <v>0</v>
      </c>
      <c r="AH106" s="103">
        <v>1</v>
      </c>
      <c r="AI106" s="149">
        <f t="shared" si="34"/>
        <v>0</v>
      </c>
    </row>
    <row r="107" spans="1:35" outlineLevel="2" x14ac:dyDescent="0.25">
      <c r="A107" s="103" t="str">
        <f t="shared" si="35"/>
        <v>CARBONADOCommercial32CW2</v>
      </c>
      <c r="B107" s="103" t="s">
        <v>261</v>
      </c>
      <c r="C107" s="103" t="s">
        <v>260</v>
      </c>
      <c r="D107" s="127">
        <v>0</v>
      </c>
      <c r="E107" s="127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29">
        <f t="shared" si="31"/>
        <v>0</v>
      </c>
      <c r="T107" s="105">
        <f t="shared" si="32"/>
        <v>0</v>
      </c>
      <c r="U107" s="105">
        <f t="shared" si="32"/>
        <v>0</v>
      </c>
      <c r="V107" s="105">
        <f t="shared" si="32"/>
        <v>0</v>
      </c>
      <c r="W107" s="105">
        <f t="shared" si="32"/>
        <v>0</v>
      </c>
      <c r="X107" s="105">
        <f t="shared" si="32"/>
        <v>0</v>
      </c>
      <c r="Y107" s="105">
        <f t="shared" si="32"/>
        <v>0</v>
      </c>
      <c r="Z107" s="105">
        <f t="shared" si="32"/>
        <v>0</v>
      </c>
      <c r="AA107" s="105">
        <f t="shared" si="32"/>
        <v>0</v>
      </c>
      <c r="AB107" s="105">
        <f t="shared" si="32"/>
        <v>0</v>
      </c>
      <c r="AC107" s="105">
        <f t="shared" si="32"/>
        <v>0</v>
      </c>
      <c r="AD107" s="105">
        <f t="shared" si="32"/>
        <v>0</v>
      </c>
      <c r="AE107" s="105">
        <f t="shared" si="32"/>
        <v>0</v>
      </c>
      <c r="AF107" s="132">
        <f t="shared" si="33"/>
        <v>0</v>
      </c>
      <c r="AH107" s="103">
        <v>1</v>
      </c>
      <c r="AI107" s="149">
        <f t="shared" si="34"/>
        <v>0</v>
      </c>
    </row>
    <row r="108" spans="1:35" outlineLevel="2" x14ac:dyDescent="0.25">
      <c r="A108" s="103" t="str">
        <f t="shared" si="35"/>
        <v>CARBONADOCommercial32CW3</v>
      </c>
      <c r="B108" s="103" t="s">
        <v>262</v>
      </c>
      <c r="C108" s="103" t="s">
        <v>263</v>
      </c>
      <c r="D108" s="127">
        <v>0</v>
      </c>
      <c r="E108" s="127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29">
        <f t="shared" si="31"/>
        <v>0</v>
      </c>
      <c r="T108" s="105">
        <f t="shared" si="32"/>
        <v>0</v>
      </c>
      <c r="U108" s="105">
        <f t="shared" si="32"/>
        <v>0</v>
      </c>
      <c r="V108" s="105">
        <f t="shared" si="32"/>
        <v>0</v>
      </c>
      <c r="W108" s="105">
        <f t="shared" si="32"/>
        <v>0</v>
      </c>
      <c r="X108" s="105">
        <f t="shared" si="32"/>
        <v>0</v>
      </c>
      <c r="Y108" s="105">
        <f t="shared" si="32"/>
        <v>0</v>
      </c>
      <c r="Z108" s="105">
        <f t="shared" si="32"/>
        <v>0</v>
      </c>
      <c r="AA108" s="105">
        <f t="shared" si="32"/>
        <v>0</v>
      </c>
      <c r="AB108" s="105">
        <f t="shared" si="32"/>
        <v>0</v>
      </c>
      <c r="AC108" s="105">
        <f t="shared" si="32"/>
        <v>0</v>
      </c>
      <c r="AD108" s="105">
        <f t="shared" si="32"/>
        <v>0</v>
      </c>
      <c r="AE108" s="105">
        <f t="shared" si="32"/>
        <v>0</v>
      </c>
      <c r="AF108" s="132">
        <f t="shared" si="33"/>
        <v>0</v>
      </c>
      <c r="AH108" s="103">
        <v>1</v>
      </c>
      <c r="AI108" s="149">
        <f t="shared" si="34"/>
        <v>0</v>
      </c>
    </row>
    <row r="109" spans="1:35" outlineLevel="2" x14ac:dyDescent="0.25">
      <c r="A109" s="103" t="str">
        <f t="shared" si="35"/>
        <v>CARBONADOCommercial32CW4</v>
      </c>
      <c r="B109" s="103" t="s">
        <v>264</v>
      </c>
      <c r="C109" s="103" t="s">
        <v>265</v>
      </c>
      <c r="D109" s="127">
        <v>0</v>
      </c>
      <c r="E109" s="127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29">
        <f t="shared" si="31"/>
        <v>0</v>
      </c>
      <c r="T109" s="105">
        <f t="shared" si="32"/>
        <v>0</v>
      </c>
      <c r="U109" s="105">
        <f t="shared" si="32"/>
        <v>0</v>
      </c>
      <c r="V109" s="105">
        <f t="shared" si="32"/>
        <v>0</v>
      </c>
      <c r="W109" s="105">
        <f t="shared" si="32"/>
        <v>0</v>
      </c>
      <c r="X109" s="105">
        <f t="shared" si="32"/>
        <v>0</v>
      </c>
      <c r="Y109" s="105">
        <f t="shared" si="32"/>
        <v>0</v>
      </c>
      <c r="Z109" s="105">
        <f t="shared" si="32"/>
        <v>0</v>
      </c>
      <c r="AA109" s="105">
        <f t="shared" si="32"/>
        <v>0</v>
      </c>
      <c r="AB109" s="105">
        <f t="shared" si="32"/>
        <v>0</v>
      </c>
      <c r="AC109" s="105">
        <f t="shared" si="32"/>
        <v>0</v>
      </c>
      <c r="AD109" s="105">
        <f t="shared" si="32"/>
        <v>0</v>
      </c>
      <c r="AE109" s="105">
        <f t="shared" si="32"/>
        <v>0</v>
      </c>
      <c r="AF109" s="132">
        <f t="shared" si="33"/>
        <v>0</v>
      </c>
      <c r="AH109" s="103">
        <v>1</v>
      </c>
      <c r="AI109" s="149">
        <f t="shared" si="34"/>
        <v>0</v>
      </c>
    </row>
    <row r="110" spans="1:35" outlineLevel="2" x14ac:dyDescent="0.25">
      <c r="A110" s="103" t="str">
        <f t="shared" si="35"/>
        <v>CARBONADOCommercial35CW1</v>
      </c>
      <c r="B110" s="103" t="s">
        <v>266</v>
      </c>
      <c r="C110" s="103" t="s">
        <v>267</v>
      </c>
      <c r="D110" s="127">
        <v>0</v>
      </c>
      <c r="E110" s="127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29">
        <f t="shared" si="31"/>
        <v>0</v>
      </c>
      <c r="T110" s="105">
        <f t="shared" si="32"/>
        <v>0</v>
      </c>
      <c r="U110" s="105">
        <f t="shared" si="32"/>
        <v>0</v>
      </c>
      <c r="V110" s="105">
        <f t="shared" si="32"/>
        <v>0</v>
      </c>
      <c r="W110" s="105">
        <f t="shared" si="32"/>
        <v>0</v>
      </c>
      <c r="X110" s="105">
        <f t="shared" si="32"/>
        <v>0</v>
      </c>
      <c r="Y110" s="105">
        <f t="shared" si="32"/>
        <v>0</v>
      </c>
      <c r="Z110" s="105">
        <f t="shared" si="32"/>
        <v>0</v>
      </c>
      <c r="AA110" s="105">
        <f t="shared" si="32"/>
        <v>0</v>
      </c>
      <c r="AB110" s="105">
        <f t="shared" si="32"/>
        <v>0</v>
      </c>
      <c r="AC110" s="105">
        <f t="shared" si="32"/>
        <v>0</v>
      </c>
      <c r="AD110" s="105">
        <f t="shared" si="32"/>
        <v>0</v>
      </c>
      <c r="AE110" s="105">
        <f t="shared" si="32"/>
        <v>0</v>
      </c>
      <c r="AF110" s="132">
        <f t="shared" si="33"/>
        <v>0</v>
      </c>
      <c r="AH110" s="103">
        <v>1</v>
      </c>
      <c r="AI110" s="149">
        <f t="shared" si="34"/>
        <v>0</v>
      </c>
    </row>
    <row r="111" spans="1:35" outlineLevel="2" x14ac:dyDescent="0.25">
      <c r="A111" s="103" t="str">
        <f t="shared" si="35"/>
        <v>CARBONADOCommercial65CW1</v>
      </c>
      <c r="B111" s="103" t="s">
        <v>268</v>
      </c>
      <c r="C111" s="103" t="s">
        <v>269</v>
      </c>
      <c r="D111" s="127">
        <v>0</v>
      </c>
      <c r="E111" s="127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29">
        <f t="shared" si="31"/>
        <v>0</v>
      </c>
      <c r="T111" s="105">
        <f t="shared" si="32"/>
        <v>0</v>
      </c>
      <c r="U111" s="105">
        <f t="shared" si="32"/>
        <v>0</v>
      </c>
      <c r="V111" s="105">
        <f t="shared" si="32"/>
        <v>0</v>
      </c>
      <c r="W111" s="105">
        <f t="shared" si="32"/>
        <v>0</v>
      </c>
      <c r="X111" s="105">
        <f t="shared" si="32"/>
        <v>0</v>
      </c>
      <c r="Y111" s="105">
        <f t="shared" si="32"/>
        <v>0</v>
      </c>
      <c r="Z111" s="105">
        <f t="shared" si="32"/>
        <v>0</v>
      </c>
      <c r="AA111" s="105">
        <f t="shared" si="32"/>
        <v>0</v>
      </c>
      <c r="AB111" s="105">
        <f t="shared" si="32"/>
        <v>0</v>
      </c>
      <c r="AC111" s="105">
        <f t="shared" si="32"/>
        <v>0</v>
      </c>
      <c r="AD111" s="105">
        <f t="shared" si="32"/>
        <v>0</v>
      </c>
      <c r="AE111" s="105">
        <f t="shared" si="32"/>
        <v>0</v>
      </c>
      <c r="AF111" s="132">
        <f t="shared" si="33"/>
        <v>0</v>
      </c>
      <c r="AH111" s="103">
        <v>1</v>
      </c>
      <c r="AI111" s="149">
        <f t="shared" si="34"/>
        <v>0</v>
      </c>
    </row>
    <row r="112" spans="1:35" outlineLevel="2" x14ac:dyDescent="0.25">
      <c r="A112" s="103" t="str">
        <f t="shared" si="35"/>
        <v>CARBONADOCommercial95CW1</v>
      </c>
      <c r="B112" s="103" t="s">
        <v>270</v>
      </c>
      <c r="C112" s="103" t="s">
        <v>271</v>
      </c>
      <c r="D112" s="127">
        <v>0</v>
      </c>
      <c r="E112" s="127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29">
        <f t="shared" si="31"/>
        <v>0</v>
      </c>
      <c r="T112" s="105">
        <f t="shared" si="32"/>
        <v>0</v>
      </c>
      <c r="U112" s="105">
        <f t="shared" si="32"/>
        <v>0</v>
      </c>
      <c r="V112" s="105">
        <f t="shared" si="32"/>
        <v>0</v>
      </c>
      <c r="W112" s="105">
        <f t="shared" si="32"/>
        <v>0</v>
      </c>
      <c r="X112" s="105">
        <f t="shared" si="32"/>
        <v>0</v>
      </c>
      <c r="Y112" s="105">
        <f t="shared" si="32"/>
        <v>0</v>
      </c>
      <c r="Z112" s="105">
        <f t="shared" si="32"/>
        <v>0</v>
      </c>
      <c r="AA112" s="105">
        <f t="shared" si="32"/>
        <v>0</v>
      </c>
      <c r="AB112" s="105">
        <f t="shared" si="32"/>
        <v>0</v>
      </c>
      <c r="AC112" s="105">
        <f t="shared" si="32"/>
        <v>0</v>
      </c>
      <c r="AD112" s="105">
        <f t="shared" si="32"/>
        <v>0</v>
      </c>
      <c r="AE112" s="105">
        <f t="shared" si="32"/>
        <v>0</v>
      </c>
      <c r="AF112" s="132">
        <f t="shared" si="33"/>
        <v>0</v>
      </c>
      <c r="AH112" s="103">
        <v>1</v>
      </c>
      <c r="AI112" s="149">
        <f t="shared" si="34"/>
        <v>0</v>
      </c>
    </row>
    <row r="113" spans="1:35" outlineLevel="2" x14ac:dyDescent="0.25">
      <c r="A113" s="103" t="str">
        <f t="shared" si="35"/>
        <v>CARBONADOCommercialF1.5YD1W</v>
      </c>
      <c r="B113" s="103" t="s">
        <v>288</v>
      </c>
      <c r="C113" s="103" t="s">
        <v>289</v>
      </c>
      <c r="D113" s="127">
        <v>0</v>
      </c>
      <c r="E113" s="127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f t="shared" si="31"/>
        <v>0</v>
      </c>
      <c r="T113" s="105">
        <f t="shared" si="32"/>
        <v>0</v>
      </c>
      <c r="U113" s="105">
        <f t="shared" si="32"/>
        <v>0</v>
      </c>
      <c r="V113" s="105">
        <f t="shared" si="32"/>
        <v>0</v>
      </c>
      <c r="W113" s="105">
        <f t="shared" si="32"/>
        <v>0</v>
      </c>
      <c r="X113" s="105">
        <f t="shared" si="32"/>
        <v>0</v>
      </c>
      <c r="Y113" s="105">
        <f t="shared" si="32"/>
        <v>0</v>
      </c>
      <c r="Z113" s="105">
        <f t="shared" si="32"/>
        <v>0</v>
      </c>
      <c r="AA113" s="105">
        <f t="shared" si="32"/>
        <v>0</v>
      </c>
      <c r="AB113" s="105">
        <f t="shared" si="32"/>
        <v>0</v>
      </c>
      <c r="AC113" s="105">
        <f t="shared" si="32"/>
        <v>0</v>
      </c>
      <c r="AD113" s="105">
        <f t="shared" si="32"/>
        <v>0</v>
      </c>
      <c r="AE113" s="105">
        <f t="shared" si="32"/>
        <v>0</v>
      </c>
      <c r="AF113" s="132">
        <f t="shared" si="33"/>
        <v>0</v>
      </c>
      <c r="AH113" s="103">
        <v>1</v>
      </c>
      <c r="AI113" s="149">
        <f t="shared" si="34"/>
        <v>0</v>
      </c>
    </row>
    <row r="114" spans="1:35" outlineLevel="2" x14ac:dyDescent="0.25">
      <c r="A114" s="103" t="str">
        <f t="shared" si="35"/>
        <v>CARBONADOCommercialF1YD1W</v>
      </c>
      <c r="B114" s="103" t="s">
        <v>272</v>
      </c>
      <c r="C114" s="103" t="s">
        <v>273</v>
      </c>
      <c r="D114" s="127">
        <v>0</v>
      </c>
      <c r="E114" s="127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f t="shared" si="31"/>
        <v>0</v>
      </c>
      <c r="T114" s="105">
        <f t="shared" si="32"/>
        <v>0</v>
      </c>
      <c r="U114" s="105">
        <f t="shared" si="32"/>
        <v>0</v>
      </c>
      <c r="V114" s="105">
        <f t="shared" si="32"/>
        <v>0</v>
      </c>
      <c r="W114" s="105">
        <f t="shared" si="32"/>
        <v>0</v>
      </c>
      <c r="X114" s="105">
        <f t="shared" si="32"/>
        <v>0</v>
      </c>
      <c r="Y114" s="105">
        <f t="shared" si="32"/>
        <v>0</v>
      </c>
      <c r="Z114" s="105">
        <f t="shared" si="32"/>
        <v>0</v>
      </c>
      <c r="AA114" s="105">
        <f t="shared" si="32"/>
        <v>0</v>
      </c>
      <c r="AB114" s="105">
        <f t="shared" si="32"/>
        <v>0</v>
      </c>
      <c r="AC114" s="105">
        <f t="shared" si="32"/>
        <v>0</v>
      </c>
      <c r="AD114" s="105">
        <f t="shared" si="32"/>
        <v>0</v>
      </c>
      <c r="AE114" s="105">
        <f t="shared" si="32"/>
        <v>0</v>
      </c>
      <c r="AF114" s="132">
        <f t="shared" si="33"/>
        <v>0</v>
      </c>
      <c r="AH114" s="103">
        <v>1</v>
      </c>
      <c r="AI114" s="149">
        <f t="shared" si="34"/>
        <v>0</v>
      </c>
    </row>
    <row r="115" spans="1:35" outlineLevel="2" x14ac:dyDescent="0.25">
      <c r="A115" s="103" t="str">
        <f t="shared" si="35"/>
        <v>CARBONADOCommercialF1YD2W</v>
      </c>
      <c r="B115" s="103" t="s">
        <v>276</v>
      </c>
      <c r="C115" s="103" t="s">
        <v>277</v>
      </c>
      <c r="D115" s="127">
        <v>0</v>
      </c>
      <c r="E115" s="127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f t="shared" si="31"/>
        <v>0</v>
      </c>
      <c r="T115" s="105">
        <f t="shared" si="32"/>
        <v>0</v>
      </c>
      <c r="U115" s="105">
        <f t="shared" si="32"/>
        <v>0</v>
      </c>
      <c r="V115" s="105">
        <f t="shared" si="32"/>
        <v>0</v>
      </c>
      <c r="W115" s="105">
        <f t="shared" si="32"/>
        <v>0</v>
      </c>
      <c r="X115" s="105">
        <f t="shared" si="32"/>
        <v>0</v>
      </c>
      <c r="Y115" s="105">
        <f t="shared" si="32"/>
        <v>0</v>
      </c>
      <c r="Z115" s="105">
        <f t="shared" si="32"/>
        <v>0</v>
      </c>
      <c r="AA115" s="105">
        <f t="shared" si="32"/>
        <v>0</v>
      </c>
      <c r="AB115" s="105">
        <f t="shared" si="32"/>
        <v>0</v>
      </c>
      <c r="AC115" s="105">
        <f t="shared" si="32"/>
        <v>0</v>
      </c>
      <c r="AD115" s="105">
        <f t="shared" si="32"/>
        <v>0</v>
      </c>
      <c r="AE115" s="105">
        <f t="shared" si="32"/>
        <v>0</v>
      </c>
      <c r="AF115" s="132">
        <f t="shared" si="33"/>
        <v>0</v>
      </c>
      <c r="AH115" s="103">
        <v>1</v>
      </c>
      <c r="AI115" s="149">
        <f t="shared" si="34"/>
        <v>0</v>
      </c>
    </row>
    <row r="116" spans="1:35" outlineLevel="2" x14ac:dyDescent="0.25">
      <c r="A116" s="103" t="str">
        <f t="shared" si="35"/>
        <v>CARBONADOCommercialF1YDEX</v>
      </c>
      <c r="B116" s="103" t="s">
        <v>368</v>
      </c>
      <c r="C116" s="103" t="s">
        <v>369</v>
      </c>
      <c r="D116" s="127">
        <v>0</v>
      </c>
      <c r="E116" s="127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f t="shared" si="31"/>
        <v>0</v>
      </c>
      <c r="T116" s="105">
        <f t="shared" si="32"/>
        <v>0</v>
      </c>
      <c r="U116" s="105">
        <f t="shared" si="32"/>
        <v>0</v>
      </c>
      <c r="V116" s="105">
        <f t="shared" si="32"/>
        <v>0</v>
      </c>
      <c r="W116" s="105">
        <f t="shared" si="32"/>
        <v>0</v>
      </c>
      <c r="X116" s="105">
        <f t="shared" si="32"/>
        <v>0</v>
      </c>
      <c r="Y116" s="105">
        <f t="shared" si="32"/>
        <v>0</v>
      </c>
      <c r="Z116" s="105">
        <f t="shared" si="32"/>
        <v>0</v>
      </c>
      <c r="AA116" s="105">
        <f t="shared" si="32"/>
        <v>0</v>
      </c>
      <c r="AB116" s="105">
        <f t="shared" si="32"/>
        <v>0</v>
      </c>
      <c r="AC116" s="105">
        <f t="shared" si="32"/>
        <v>0</v>
      </c>
      <c r="AD116" s="105">
        <f t="shared" si="32"/>
        <v>0</v>
      </c>
      <c r="AE116" s="105">
        <f t="shared" si="32"/>
        <v>0</v>
      </c>
      <c r="AF116" s="132">
        <f t="shared" si="33"/>
        <v>0</v>
      </c>
      <c r="AH116" s="103">
        <v>1</v>
      </c>
      <c r="AI116" s="149">
        <f t="shared" si="34"/>
        <v>0</v>
      </c>
    </row>
    <row r="117" spans="1:35" outlineLevel="2" x14ac:dyDescent="0.25">
      <c r="A117" s="103" t="str">
        <f t="shared" si="35"/>
        <v>CARBONADOCommercialF2YD1W</v>
      </c>
      <c r="B117" s="103" t="s">
        <v>298</v>
      </c>
      <c r="C117" s="103" t="s">
        <v>299</v>
      </c>
      <c r="D117" s="127">
        <v>0</v>
      </c>
      <c r="E117" s="127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f t="shared" si="31"/>
        <v>0</v>
      </c>
      <c r="T117" s="105">
        <f t="shared" si="32"/>
        <v>0</v>
      </c>
      <c r="U117" s="105">
        <f t="shared" si="32"/>
        <v>0</v>
      </c>
      <c r="V117" s="105">
        <f t="shared" si="32"/>
        <v>0</v>
      </c>
      <c r="W117" s="105">
        <f t="shared" si="32"/>
        <v>0</v>
      </c>
      <c r="X117" s="105">
        <f t="shared" si="32"/>
        <v>0</v>
      </c>
      <c r="Y117" s="105">
        <f t="shared" si="32"/>
        <v>0</v>
      </c>
      <c r="Z117" s="105">
        <f t="shared" si="32"/>
        <v>0</v>
      </c>
      <c r="AA117" s="105">
        <f t="shared" si="32"/>
        <v>0</v>
      </c>
      <c r="AB117" s="105">
        <f t="shared" si="32"/>
        <v>0</v>
      </c>
      <c r="AC117" s="105">
        <f t="shared" si="32"/>
        <v>0</v>
      </c>
      <c r="AD117" s="105">
        <f t="shared" si="32"/>
        <v>0</v>
      </c>
      <c r="AE117" s="105">
        <f t="shared" si="32"/>
        <v>0</v>
      </c>
      <c r="AF117" s="132">
        <f t="shared" si="33"/>
        <v>0</v>
      </c>
      <c r="AH117" s="103">
        <v>1</v>
      </c>
      <c r="AI117" s="149">
        <f t="shared" si="34"/>
        <v>0</v>
      </c>
    </row>
    <row r="118" spans="1:35" outlineLevel="2" x14ac:dyDescent="0.25">
      <c r="A118" s="103" t="str">
        <f t="shared" si="35"/>
        <v>CARBONADOCommercialF2YD2W</v>
      </c>
      <c r="B118" s="103" t="s">
        <v>302</v>
      </c>
      <c r="C118" s="103" t="s">
        <v>303</v>
      </c>
      <c r="D118" s="127">
        <v>0</v>
      </c>
      <c r="E118" s="127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f t="shared" si="31"/>
        <v>0</v>
      </c>
      <c r="T118" s="105">
        <f t="shared" si="32"/>
        <v>0</v>
      </c>
      <c r="U118" s="105">
        <f t="shared" si="32"/>
        <v>0</v>
      </c>
      <c r="V118" s="105">
        <f t="shared" si="32"/>
        <v>0</v>
      </c>
      <c r="W118" s="105">
        <f t="shared" si="32"/>
        <v>0</v>
      </c>
      <c r="X118" s="105">
        <f t="shared" si="32"/>
        <v>0</v>
      </c>
      <c r="Y118" s="105">
        <f t="shared" si="32"/>
        <v>0</v>
      </c>
      <c r="Z118" s="105">
        <f t="shared" si="32"/>
        <v>0</v>
      </c>
      <c r="AA118" s="105">
        <f t="shared" si="32"/>
        <v>0</v>
      </c>
      <c r="AB118" s="105">
        <f t="shared" si="32"/>
        <v>0</v>
      </c>
      <c r="AC118" s="105">
        <f t="shared" si="32"/>
        <v>0</v>
      </c>
      <c r="AD118" s="105">
        <f t="shared" si="32"/>
        <v>0</v>
      </c>
      <c r="AE118" s="105">
        <f t="shared" si="32"/>
        <v>0</v>
      </c>
      <c r="AF118" s="132">
        <f t="shared" si="33"/>
        <v>0</v>
      </c>
      <c r="AH118" s="103">
        <v>1</v>
      </c>
      <c r="AI118" s="149">
        <f t="shared" si="34"/>
        <v>0</v>
      </c>
    </row>
    <row r="119" spans="1:35" outlineLevel="2" x14ac:dyDescent="0.25">
      <c r="A119" s="103" t="str">
        <f t="shared" si="35"/>
        <v>CARBONADOCommercialF2YD3W</v>
      </c>
      <c r="B119" s="103" t="s">
        <v>306</v>
      </c>
      <c r="C119" s="103" t="s">
        <v>307</v>
      </c>
      <c r="D119" s="127">
        <v>0</v>
      </c>
      <c r="E119" s="127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f t="shared" si="31"/>
        <v>0</v>
      </c>
      <c r="T119" s="105">
        <f t="shared" si="32"/>
        <v>0</v>
      </c>
      <c r="U119" s="105">
        <f t="shared" si="32"/>
        <v>0</v>
      </c>
      <c r="V119" s="105">
        <f t="shared" si="32"/>
        <v>0</v>
      </c>
      <c r="W119" s="105">
        <f t="shared" si="32"/>
        <v>0</v>
      </c>
      <c r="X119" s="105">
        <f t="shared" si="32"/>
        <v>0</v>
      </c>
      <c r="Y119" s="105">
        <f t="shared" si="32"/>
        <v>0</v>
      </c>
      <c r="Z119" s="105">
        <f t="shared" si="32"/>
        <v>0</v>
      </c>
      <c r="AA119" s="105">
        <f t="shared" si="32"/>
        <v>0</v>
      </c>
      <c r="AB119" s="105">
        <f t="shared" si="32"/>
        <v>0</v>
      </c>
      <c r="AC119" s="105">
        <f t="shared" si="32"/>
        <v>0</v>
      </c>
      <c r="AD119" s="105">
        <f t="shared" si="32"/>
        <v>0</v>
      </c>
      <c r="AE119" s="105">
        <f t="shared" si="32"/>
        <v>0</v>
      </c>
      <c r="AF119" s="132">
        <f t="shared" si="33"/>
        <v>0</v>
      </c>
      <c r="AH119" s="103">
        <v>1</v>
      </c>
      <c r="AI119" s="149">
        <f t="shared" si="34"/>
        <v>0</v>
      </c>
    </row>
    <row r="120" spans="1:35" outlineLevel="2" x14ac:dyDescent="0.25">
      <c r="A120" s="103" t="str">
        <f t="shared" si="35"/>
        <v>CARBONADOCommercialF2YDEX</v>
      </c>
      <c r="B120" s="103" t="s">
        <v>374</v>
      </c>
      <c r="C120" s="103" t="s">
        <v>375</v>
      </c>
      <c r="D120" s="127">
        <v>45.06</v>
      </c>
      <c r="E120" s="127">
        <v>51.32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f t="shared" si="31"/>
        <v>0</v>
      </c>
      <c r="T120" s="105">
        <f t="shared" si="32"/>
        <v>0</v>
      </c>
      <c r="U120" s="105">
        <f t="shared" si="32"/>
        <v>0</v>
      </c>
      <c r="V120" s="105">
        <f t="shared" si="32"/>
        <v>0</v>
      </c>
      <c r="W120" s="105">
        <f t="shared" si="32"/>
        <v>0</v>
      </c>
      <c r="X120" s="105">
        <f t="shared" si="32"/>
        <v>0</v>
      </c>
      <c r="Y120" s="105">
        <f t="shared" si="32"/>
        <v>0</v>
      </c>
      <c r="Z120" s="105">
        <f t="shared" si="32"/>
        <v>0</v>
      </c>
      <c r="AA120" s="105">
        <f t="shared" si="32"/>
        <v>0</v>
      </c>
      <c r="AB120" s="105">
        <f t="shared" si="32"/>
        <v>0</v>
      </c>
      <c r="AC120" s="105">
        <f t="shared" si="32"/>
        <v>0</v>
      </c>
      <c r="AD120" s="105">
        <f t="shared" si="32"/>
        <v>0</v>
      </c>
      <c r="AE120" s="105">
        <f t="shared" si="32"/>
        <v>0</v>
      </c>
      <c r="AF120" s="132">
        <f t="shared" si="33"/>
        <v>0</v>
      </c>
      <c r="AH120" s="103">
        <v>1</v>
      </c>
      <c r="AI120" s="149">
        <f t="shared" si="34"/>
        <v>0</v>
      </c>
    </row>
    <row r="121" spans="1:35" outlineLevel="2" x14ac:dyDescent="0.25">
      <c r="A121" s="103" t="str">
        <f t="shared" si="35"/>
        <v>CARBONADOCommercialF4YD1W</v>
      </c>
      <c r="B121" s="103" t="s">
        <v>318</v>
      </c>
      <c r="C121" s="103" t="s">
        <v>319</v>
      </c>
      <c r="D121" s="127">
        <v>0</v>
      </c>
      <c r="E121" s="127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f t="shared" si="31"/>
        <v>0</v>
      </c>
      <c r="T121" s="105">
        <f t="shared" si="32"/>
        <v>0</v>
      </c>
      <c r="U121" s="105">
        <f t="shared" si="32"/>
        <v>0</v>
      </c>
      <c r="V121" s="105">
        <f t="shared" si="32"/>
        <v>0</v>
      </c>
      <c r="W121" s="105">
        <f t="shared" si="32"/>
        <v>0</v>
      </c>
      <c r="X121" s="105">
        <f t="shared" si="32"/>
        <v>0</v>
      </c>
      <c r="Y121" s="105">
        <f t="shared" si="32"/>
        <v>0</v>
      </c>
      <c r="Z121" s="105">
        <f t="shared" si="32"/>
        <v>0</v>
      </c>
      <c r="AA121" s="105">
        <f t="shared" si="32"/>
        <v>0</v>
      </c>
      <c r="AB121" s="105">
        <f t="shared" si="32"/>
        <v>0</v>
      </c>
      <c r="AC121" s="105">
        <f t="shared" si="32"/>
        <v>0</v>
      </c>
      <c r="AD121" s="105">
        <f t="shared" si="32"/>
        <v>0</v>
      </c>
      <c r="AE121" s="105">
        <f t="shared" si="32"/>
        <v>0</v>
      </c>
      <c r="AF121" s="132">
        <f t="shared" si="33"/>
        <v>0</v>
      </c>
      <c r="AH121" s="103">
        <v>1</v>
      </c>
      <c r="AI121" s="149">
        <f t="shared" si="34"/>
        <v>0</v>
      </c>
    </row>
    <row r="122" spans="1:35" outlineLevel="2" x14ac:dyDescent="0.25">
      <c r="A122" s="103" t="str">
        <f t="shared" si="35"/>
        <v>CARBONADOCommercialF4YD2W</v>
      </c>
      <c r="B122" s="103" t="s">
        <v>320</v>
      </c>
      <c r="C122" s="103" t="s">
        <v>321</v>
      </c>
      <c r="D122" s="127">
        <v>0</v>
      </c>
      <c r="E122" s="127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f t="shared" si="31"/>
        <v>0</v>
      </c>
      <c r="T122" s="105">
        <f t="shared" si="32"/>
        <v>0</v>
      </c>
      <c r="U122" s="105">
        <f t="shared" si="32"/>
        <v>0</v>
      </c>
      <c r="V122" s="105">
        <f t="shared" si="32"/>
        <v>0</v>
      </c>
      <c r="W122" s="105">
        <f t="shared" si="32"/>
        <v>0</v>
      </c>
      <c r="X122" s="105">
        <f t="shared" si="32"/>
        <v>0</v>
      </c>
      <c r="Y122" s="105">
        <f t="shared" si="32"/>
        <v>0</v>
      </c>
      <c r="Z122" s="105">
        <f t="shared" si="32"/>
        <v>0</v>
      </c>
      <c r="AA122" s="105">
        <f t="shared" si="32"/>
        <v>0</v>
      </c>
      <c r="AB122" s="105">
        <f t="shared" si="32"/>
        <v>0</v>
      </c>
      <c r="AC122" s="105">
        <f t="shared" si="32"/>
        <v>0</v>
      </c>
      <c r="AD122" s="105">
        <f t="shared" si="32"/>
        <v>0</v>
      </c>
      <c r="AE122" s="105">
        <f t="shared" si="32"/>
        <v>0</v>
      </c>
      <c r="AF122" s="132">
        <f t="shared" si="33"/>
        <v>0</v>
      </c>
      <c r="AH122" s="103">
        <v>1</v>
      </c>
      <c r="AI122" s="149">
        <f t="shared" si="34"/>
        <v>0</v>
      </c>
    </row>
    <row r="123" spans="1:35" outlineLevel="2" x14ac:dyDescent="0.25">
      <c r="A123" s="103" t="str">
        <f t="shared" si="35"/>
        <v>CARBONADOCommercialF4YD3W</v>
      </c>
      <c r="B123" s="103" t="s">
        <v>322</v>
      </c>
      <c r="C123" s="103" t="s">
        <v>323</v>
      </c>
      <c r="D123" s="127">
        <v>0</v>
      </c>
      <c r="E123" s="127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f t="shared" si="31"/>
        <v>0</v>
      </c>
      <c r="T123" s="105">
        <f t="shared" si="32"/>
        <v>0</v>
      </c>
      <c r="U123" s="105">
        <f t="shared" si="32"/>
        <v>0</v>
      </c>
      <c r="V123" s="105">
        <f t="shared" si="32"/>
        <v>0</v>
      </c>
      <c r="W123" s="105">
        <f t="shared" si="32"/>
        <v>0</v>
      </c>
      <c r="X123" s="105">
        <f t="shared" si="32"/>
        <v>0</v>
      </c>
      <c r="Y123" s="105">
        <f t="shared" si="32"/>
        <v>0</v>
      </c>
      <c r="Z123" s="105">
        <f t="shared" si="32"/>
        <v>0</v>
      </c>
      <c r="AA123" s="105">
        <f t="shared" si="32"/>
        <v>0</v>
      </c>
      <c r="AB123" s="105">
        <f t="shared" si="32"/>
        <v>0</v>
      </c>
      <c r="AC123" s="105">
        <f t="shared" si="32"/>
        <v>0</v>
      </c>
      <c r="AD123" s="105">
        <f t="shared" si="32"/>
        <v>0</v>
      </c>
      <c r="AE123" s="105">
        <f t="shared" si="32"/>
        <v>0</v>
      </c>
      <c r="AF123" s="132">
        <f t="shared" si="33"/>
        <v>0</v>
      </c>
      <c r="AH123" s="103">
        <v>1</v>
      </c>
      <c r="AI123" s="149">
        <f t="shared" si="34"/>
        <v>0</v>
      </c>
    </row>
    <row r="124" spans="1:35" outlineLevel="2" x14ac:dyDescent="0.25">
      <c r="A124" s="103" t="str">
        <f t="shared" si="35"/>
        <v>CARBONADOCommercialF4YD4W</v>
      </c>
      <c r="B124" s="103" t="s">
        <v>324</v>
      </c>
      <c r="C124" s="103" t="s">
        <v>325</v>
      </c>
      <c r="D124" s="127">
        <v>0</v>
      </c>
      <c r="E124" s="127">
        <v>0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f t="shared" si="31"/>
        <v>0</v>
      </c>
      <c r="T124" s="105">
        <f t="shared" si="32"/>
        <v>0</v>
      </c>
      <c r="U124" s="105">
        <f t="shared" si="32"/>
        <v>0</v>
      </c>
      <c r="V124" s="105">
        <f t="shared" si="32"/>
        <v>0</v>
      </c>
      <c r="W124" s="105">
        <f t="shared" ref="W124:AE152" si="36">+IFERROR(I124/$D124,0)</f>
        <v>0</v>
      </c>
      <c r="X124" s="105">
        <f t="shared" si="36"/>
        <v>0</v>
      </c>
      <c r="Y124" s="105">
        <f t="shared" si="36"/>
        <v>0</v>
      </c>
      <c r="Z124" s="105">
        <f t="shared" si="36"/>
        <v>0</v>
      </c>
      <c r="AA124" s="105">
        <f t="shared" si="36"/>
        <v>0</v>
      </c>
      <c r="AB124" s="105">
        <f t="shared" si="36"/>
        <v>0</v>
      </c>
      <c r="AC124" s="105">
        <f t="shared" si="36"/>
        <v>0</v>
      </c>
      <c r="AD124" s="105">
        <f t="shared" si="36"/>
        <v>0</v>
      </c>
      <c r="AE124" s="105">
        <f t="shared" si="36"/>
        <v>0</v>
      </c>
      <c r="AF124" s="132">
        <f t="shared" si="33"/>
        <v>0</v>
      </c>
      <c r="AH124" s="103">
        <v>1</v>
      </c>
      <c r="AI124" s="149">
        <f t="shared" si="34"/>
        <v>0</v>
      </c>
    </row>
    <row r="125" spans="1:35" outlineLevel="2" x14ac:dyDescent="0.25">
      <c r="A125" s="103" t="str">
        <f t="shared" si="35"/>
        <v>CARBONADOCommercialF4YDEX</v>
      </c>
      <c r="B125" s="103" t="s">
        <v>376</v>
      </c>
      <c r="C125" s="103" t="s">
        <v>377</v>
      </c>
      <c r="D125" s="127">
        <v>0</v>
      </c>
      <c r="E125" s="127">
        <v>0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f t="shared" si="31"/>
        <v>0</v>
      </c>
      <c r="T125" s="105">
        <f t="shared" ref="T125:Y156" si="37">+IFERROR(F125/$D125,0)</f>
        <v>0</v>
      </c>
      <c r="U125" s="105">
        <f t="shared" si="37"/>
        <v>0</v>
      </c>
      <c r="V125" s="105">
        <f t="shared" si="37"/>
        <v>0</v>
      </c>
      <c r="W125" s="105">
        <f t="shared" si="36"/>
        <v>0</v>
      </c>
      <c r="X125" s="105">
        <f t="shared" si="36"/>
        <v>0</v>
      </c>
      <c r="Y125" s="105">
        <f t="shared" si="36"/>
        <v>0</v>
      </c>
      <c r="Z125" s="105">
        <f t="shared" si="36"/>
        <v>0</v>
      </c>
      <c r="AA125" s="105">
        <f t="shared" si="36"/>
        <v>0</v>
      </c>
      <c r="AB125" s="105">
        <f t="shared" si="36"/>
        <v>0</v>
      </c>
      <c r="AC125" s="105">
        <f t="shared" si="36"/>
        <v>0</v>
      </c>
      <c r="AD125" s="105">
        <f t="shared" si="36"/>
        <v>0</v>
      </c>
      <c r="AE125" s="105">
        <f t="shared" si="36"/>
        <v>0</v>
      </c>
      <c r="AF125" s="132">
        <f t="shared" si="33"/>
        <v>0</v>
      </c>
      <c r="AH125" s="103">
        <v>1</v>
      </c>
      <c r="AI125" s="149">
        <f t="shared" si="34"/>
        <v>0</v>
      </c>
    </row>
    <row r="126" spans="1:35" outlineLevel="2" x14ac:dyDescent="0.25">
      <c r="A126" s="103" t="str">
        <f t="shared" si="35"/>
        <v>CARBONADOCommercialF6YD1W</v>
      </c>
      <c r="B126" s="103" t="s">
        <v>326</v>
      </c>
      <c r="C126" s="103" t="s">
        <v>327</v>
      </c>
      <c r="D126" s="127">
        <v>0</v>
      </c>
      <c r="E126" s="127">
        <v>0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f t="shared" si="31"/>
        <v>0</v>
      </c>
      <c r="T126" s="105">
        <f t="shared" si="37"/>
        <v>0</v>
      </c>
      <c r="U126" s="105">
        <f t="shared" si="37"/>
        <v>0</v>
      </c>
      <c r="V126" s="105">
        <f t="shared" si="37"/>
        <v>0</v>
      </c>
      <c r="W126" s="105">
        <f t="shared" si="36"/>
        <v>0</v>
      </c>
      <c r="X126" s="105">
        <f t="shared" si="36"/>
        <v>0</v>
      </c>
      <c r="Y126" s="105">
        <f t="shared" si="36"/>
        <v>0</v>
      </c>
      <c r="Z126" s="105">
        <f t="shared" si="36"/>
        <v>0</v>
      </c>
      <c r="AA126" s="105">
        <f t="shared" si="36"/>
        <v>0</v>
      </c>
      <c r="AB126" s="105">
        <f t="shared" si="36"/>
        <v>0</v>
      </c>
      <c r="AC126" s="105">
        <f t="shared" si="36"/>
        <v>0</v>
      </c>
      <c r="AD126" s="105">
        <f t="shared" si="36"/>
        <v>0</v>
      </c>
      <c r="AE126" s="105">
        <f t="shared" si="36"/>
        <v>0</v>
      </c>
      <c r="AF126" s="132">
        <f t="shared" si="33"/>
        <v>0</v>
      </c>
      <c r="AH126" s="103">
        <v>1</v>
      </c>
      <c r="AI126" s="149">
        <f t="shared" si="34"/>
        <v>0</v>
      </c>
    </row>
    <row r="127" spans="1:35" outlineLevel="2" x14ac:dyDescent="0.25">
      <c r="A127" s="103" t="str">
        <f t="shared" si="35"/>
        <v>CARBONADOCommercialF6YD2W</v>
      </c>
      <c r="B127" s="103" t="s">
        <v>328</v>
      </c>
      <c r="C127" s="103" t="s">
        <v>329</v>
      </c>
      <c r="D127" s="127">
        <v>0</v>
      </c>
      <c r="E127" s="127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f t="shared" si="31"/>
        <v>0</v>
      </c>
      <c r="T127" s="105">
        <f t="shared" si="37"/>
        <v>0</v>
      </c>
      <c r="U127" s="105">
        <f t="shared" si="37"/>
        <v>0</v>
      </c>
      <c r="V127" s="105">
        <f t="shared" si="37"/>
        <v>0</v>
      </c>
      <c r="W127" s="105">
        <f t="shared" si="36"/>
        <v>0</v>
      </c>
      <c r="X127" s="105">
        <f t="shared" si="36"/>
        <v>0</v>
      </c>
      <c r="Y127" s="105">
        <f t="shared" si="36"/>
        <v>0</v>
      </c>
      <c r="Z127" s="105">
        <f t="shared" si="36"/>
        <v>0</v>
      </c>
      <c r="AA127" s="105">
        <f t="shared" si="36"/>
        <v>0</v>
      </c>
      <c r="AB127" s="105">
        <f t="shared" si="36"/>
        <v>0</v>
      </c>
      <c r="AC127" s="105">
        <f t="shared" si="36"/>
        <v>0</v>
      </c>
      <c r="AD127" s="105">
        <f t="shared" si="36"/>
        <v>0</v>
      </c>
      <c r="AE127" s="105">
        <f t="shared" si="36"/>
        <v>0</v>
      </c>
      <c r="AF127" s="132">
        <f t="shared" si="33"/>
        <v>0</v>
      </c>
      <c r="AH127" s="103">
        <v>1</v>
      </c>
      <c r="AI127" s="149">
        <f t="shared" si="34"/>
        <v>0</v>
      </c>
    </row>
    <row r="128" spans="1:35" outlineLevel="2" x14ac:dyDescent="0.25">
      <c r="A128" s="103" t="str">
        <f t="shared" si="35"/>
        <v>CARBONADOCommercialF6YD3W</v>
      </c>
      <c r="B128" s="103" t="s">
        <v>330</v>
      </c>
      <c r="C128" s="103" t="s">
        <v>331</v>
      </c>
      <c r="D128" s="127">
        <v>0</v>
      </c>
      <c r="E128" s="127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f t="shared" si="31"/>
        <v>0</v>
      </c>
      <c r="T128" s="105">
        <f t="shared" si="37"/>
        <v>0</v>
      </c>
      <c r="U128" s="105">
        <f t="shared" si="37"/>
        <v>0</v>
      </c>
      <c r="V128" s="105">
        <f t="shared" si="37"/>
        <v>0</v>
      </c>
      <c r="W128" s="105">
        <f t="shared" si="36"/>
        <v>0</v>
      </c>
      <c r="X128" s="105">
        <f t="shared" si="36"/>
        <v>0</v>
      </c>
      <c r="Y128" s="105">
        <f t="shared" si="36"/>
        <v>0</v>
      </c>
      <c r="Z128" s="105">
        <f t="shared" si="36"/>
        <v>0</v>
      </c>
      <c r="AA128" s="105">
        <f t="shared" si="36"/>
        <v>0</v>
      </c>
      <c r="AB128" s="105">
        <f t="shared" si="36"/>
        <v>0</v>
      </c>
      <c r="AC128" s="105">
        <f t="shared" si="36"/>
        <v>0</v>
      </c>
      <c r="AD128" s="105">
        <f t="shared" si="36"/>
        <v>0</v>
      </c>
      <c r="AE128" s="105">
        <f t="shared" si="36"/>
        <v>0</v>
      </c>
      <c r="AF128" s="132">
        <f t="shared" si="33"/>
        <v>0</v>
      </c>
      <c r="AH128" s="103">
        <v>1</v>
      </c>
      <c r="AI128" s="149">
        <f t="shared" si="34"/>
        <v>0</v>
      </c>
    </row>
    <row r="129" spans="1:35" outlineLevel="2" x14ac:dyDescent="0.25">
      <c r="A129" s="103" t="str">
        <f t="shared" si="35"/>
        <v>CARBONADOCommercialF6YD4W</v>
      </c>
      <c r="B129" s="103" t="s">
        <v>332</v>
      </c>
      <c r="C129" s="103" t="s">
        <v>333</v>
      </c>
      <c r="D129" s="127">
        <v>0</v>
      </c>
      <c r="E129" s="127">
        <v>0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f t="shared" si="31"/>
        <v>0</v>
      </c>
      <c r="T129" s="105">
        <f t="shared" si="37"/>
        <v>0</v>
      </c>
      <c r="U129" s="105">
        <f t="shared" si="37"/>
        <v>0</v>
      </c>
      <c r="V129" s="105">
        <f t="shared" si="37"/>
        <v>0</v>
      </c>
      <c r="W129" s="105">
        <f t="shared" si="36"/>
        <v>0</v>
      </c>
      <c r="X129" s="105">
        <f t="shared" si="36"/>
        <v>0</v>
      </c>
      <c r="Y129" s="105">
        <f t="shared" si="36"/>
        <v>0</v>
      </c>
      <c r="Z129" s="105">
        <f t="shared" si="36"/>
        <v>0</v>
      </c>
      <c r="AA129" s="105">
        <f t="shared" si="36"/>
        <v>0</v>
      </c>
      <c r="AB129" s="105">
        <f t="shared" si="36"/>
        <v>0</v>
      </c>
      <c r="AC129" s="105">
        <f t="shared" si="36"/>
        <v>0</v>
      </c>
      <c r="AD129" s="105">
        <f t="shared" si="36"/>
        <v>0</v>
      </c>
      <c r="AE129" s="105">
        <f t="shared" si="36"/>
        <v>0</v>
      </c>
      <c r="AF129" s="132">
        <f t="shared" si="33"/>
        <v>0</v>
      </c>
      <c r="AH129" s="103">
        <v>1</v>
      </c>
      <c r="AI129" s="149">
        <f t="shared" si="34"/>
        <v>0</v>
      </c>
    </row>
    <row r="130" spans="1:35" outlineLevel="2" x14ac:dyDescent="0.25">
      <c r="A130" s="103" t="str">
        <f t="shared" si="35"/>
        <v>CARBONADOCommercialF6YD5W</v>
      </c>
      <c r="B130" s="103" t="s">
        <v>334</v>
      </c>
      <c r="C130" s="103" t="s">
        <v>335</v>
      </c>
      <c r="D130" s="127">
        <v>0</v>
      </c>
      <c r="E130" s="127">
        <v>0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f t="shared" si="31"/>
        <v>0</v>
      </c>
      <c r="T130" s="105">
        <f t="shared" si="37"/>
        <v>0</v>
      </c>
      <c r="U130" s="105">
        <f t="shared" si="37"/>
        <v>0</v>
      </c>
      <c r="V130" s="105">
        <f t="shared" si="37"/>
        <v>0</v>
      </c>
      <c r="W130" s="105">
        <f t="shared" si="36"/>
        <v>0</v>
      </c>
      <c r="X130" s="105">
        <f t="shared" si="36"/>
        <v>0</v>
      </c>
      <c r="Y130" s="105">
        <f t="shared" si="36"/>
        <v>0</v>
      </c>
      <c r="Z130" s="105">
        <f t="shared" si="36"/>
        <v>0</v>
      </c>
      <c r="AA130" s="105">
        <f t="shared" si="36"/>
        <v>0</v>
      </c>
      <c r="AB130" s="105">
        <f t="shared" si="36"/>
        <v>0</v>
      </c>
      <c r="AC130" s="105">
        <f t="shared" si="36"/>
        <v>0</v>
      </c>
      <c r="AD130" s="105">
        <f t="shared" si="36"/>
        <v>0</v>
      </c>
      <c r="AE130" s="105">
        <f t="shared" si="36"/>
        <v>0</v>
      </c>
      <c r="AF130" s="132">
        <f t="shared" si="33"/>
        <v>0</v>
      </c>
      <c r="AH130" s="103">
        <v>1</v>
      </c>
      <c r="AI130" s="149">
        <f t="shared" si="34"/>
        <v>0</v>
      </c>
    </row>
    <row r="131" spans="1:35" outlineLevel="2" x14ac:dyDescent="0.25">
      <c r="A131" s="103" t="str">
        <f t="shared" si="35"/>
        <v>CARBONADOCommercialF6YDEX</v>
      </c>
      <c r="B131" s="103" t="s">
        <v>336</v>
      </c>
      <c r="C131" s="103" t="s">
        <v>337</v>
      </c>
      <c r="D131" s="127">
        <v>0</v>
      </c>
      <c r="E131" s="127">
        <v>0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f t="shared" si="31"/>
        <v>0</v>
      </c>
      <c r="T131" s="105">
        <f t="shared" si="37"/>
        <v>0</v>
      </c>
      <c r="U131" s="105">
        <f t="shared" si="37"/>
        <v>0</v>
      </c>
      <c r="V131" s="105">
        <f t="shared" si="37"/>
        <v>0</v>
      </c>
      <c r="W131" s="105">
        <f t="shared" si="36"/>
        <v>0</v>
      </c>
      <c r="X131" s="105">
        <f t="shared" si="36"/>
        <v>0</v>
      </c>
      <c r="Y131" s="105">
        <f t="shared" si="36"/>
        <v>0</v>
      </c>
      <c r="Z131" s="105">
        <f t="shared" si="36"/>
        <v>0</v>
      </c>
      <c r="AA131" s="105">
        <f t="shared" si="36"/>
        <v>0</v>
      </c>
      <c r="AB131" s="105">
        <f t="shared" si="36"/>
        <v>0</v>
      </c>
      <c r="AC131" s="105">
        <f t="shared" si="36"/>
        <v>0</v>
      </c>
      <c r="AD131" s="105">
        <f t="shared" si="36"/>
        <v>0</v>
      </c>
      <c r="AE131" s="105">
        <f t="shared" si="36"/>
        <v>0</v>
      </c>
      <c r="AF131" s="132">
        <f t="shared" si="33"/>
        <v>0</v>
      </c>
      <c r="AH131" s="103">
        <v>1</v>
      </c>
      <c r="AI131" s="149">
        <f t="shared" si="34"/>
        <v>0</v>
      </c>
    </row>
    <row r="132" spans="1:35" outlineLevel="2" x14ac:dyDescent="0.25">
      <c r="A132" s="103" t="str">
        <f t="shared" si="35"/>
        <v>CARBONADOCommercialF8YD2W</v>
      </c>
      <c r="B132" s="103" t="s">
        <v>338</v>
      </c>
      <c r="C132" s="103" t="s">
        <v>339</v>
      </c>
      <c r="D132" s="127">
        <v>0</v>
      </c>
      <c r="E132" s="127">
        <v>0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f t="shared" si="31"/>
        <v>0</v>
      </c>
      <c r="T132" s="105">
        <f t="shared" si="37"/>
        <v>0</v>
      </c>
      <c r="U132" s="105">
        <f t="shared" si="37"/>
        <v>0</v>
      </c>
      <c r="V132" s="105">
        <f t="shared" si="37"/>
        <v>0</v>
      </c>
      <c r="W132" s="105">
        <f t="shared" si="36"/>
        <v>0</v>
      </c>
      <c r="X132" s="105">
        <f t="shared" si="36"/>
        <v>0</v>
      </c>
      <c r="Y132" s="105">
        <f t="shared" si="36"/>
        <v>0</v>
      </c>
      <c r="Z132" s="105">
        <f t="shared" si="36"/>
        <v>0</v>
      </c>
      <c r="AA132" s="105">
        <f t="shared" si="36"/>
        <v>0</v>
      </c>
      <c r="AB132" s="105">
        <f t="shared" si="36"/>
        <v>0</v>
      </c>
      <c r="AC132" s="105">
        <f t="shared" si="36"/>
        <v>0</v>
      </c>
      <c r="AD132" s="105">
        <f t="shared" si="36"/>
        <v>0</v>
      </c>
      <c r="AE132" s="105">
        <f t="shared" si="36"/>
        <v>0</v>
      </c>
      <c r="AF132" s="132">
        <f t="shared" si="33"/>
        <v>0</v>
      </c>
      <c r="AH132" s="103">
        <v>1</v>
      </c>
      <c r="AI132" s="149">
        <f t="shared" si="34"/>
        <v>0</v>
      </c>
    </row>
    <row r="133" spans="1:35" outlineLevel="2" x14ac:dyDescent="0.25">
      <c r="A133" s="103" t="str">
        <f t="shared" si="35"/>
        <v>CARBONADOCommercialFCP2YD1W2.25-1</v>
      </c>
      <c r="B133" s="103" t="s">
        <v>340</v>
      </c>
      <c r="C133" s="103" t="s">
        <v>341</v>
      </c>
      <c r="D133" s="127">
        <v>0</v>
      </c>
      <c r="E133" s="127">
        <v>0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f t="shared" si="31"/>
        <v>0</v>
      </c>
      <c r="T133" s="105">
        <f t="shared" si="37"/>
        <v>0</v>
      </c>
      <c r="U133" s="105">
        <f t="shared" si="37"/>
        <v>0</v>
      </c>
      <c r="V133" s="105">
        <f t="shared" si="37"/>
        <v>0</v>
      </c>
      <c r="W133" s="105">
        <f t="shared" si="36"/>
        <v>0</v>
      </c>
      <c r="X133" s="105">
        <f t="shared" si="36"/>
        <v>0</v>
      </c>
      <c r="Y133" s="105">
        <f t="shared" si="36"/>
        <v>0</v>
      </c>
      <c r="Z133" s="105">
        <f t="shared" si="36"/>
        <v>0</v>
      </c>
      <c r="AA133" s="105">
        <f t="shared" si="36"/>
        <v>0</v>
      </c>
      <c r="AB133" s="105">
        <f t="shared" si="36"/>
        <v>0</v>
      </c>
      <c r="AC133" s="105">
        <f t="shared" si="36"/>
        <v>0</v>
      </c>
      <c r="AD133" s="105">
        <f t="shared" si="36"/>
        <v>0</v>
      </c>
      <c r="AE133" s="105">
        <f t="shared" si="36"/>
        <v>0</v>
      </c>
      <c r="AF133" s="132">
        <f t="shared" si="33"/>
        <v>0</v>
      </c>
      <c r="AI133" s="149">
        <f t="shared" si="34"/>
        <v>0</v>
      </c>
    </row>
    <row r="134" spans="1:35" outlineLevel="2" x14ac:dyDescent="0.25">
      <c r="A134" s="103" t="str">
        <f t="shared" si="35"/>
        <v>CARBONADOCommercialFCP2YD1W4-1</v>
      </c>
      <c r="B134" s="103" t="s">
        <v>342</v>
      </c>
      <c r="C134" s="103" t="s">
        <v>343</v>
      </c>
      <c r="D134" s="127">
        <v>0</v>
      </c>
      <c r="E134" s="127">
        <v>0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f t="shared" si="31"/>
        <v>0</v>
      </c>
      <c r="T134" s="105">
        <f t="shared" si="37"/>
        <v>0</v>
      </c>
      <c r="U134" s="105">
        <f t="shared" si="37"/>
        <v>0</v>
      </c>
      <c r="V134" s="105">
        <f t="shared" si="37"/>
        <v>0</v>
      </c>
      <c r="W134" s="105">
        <f t="shared" si="36"/>
        <v>0</v>
      </c>
      <c r="X134" s="105">
        <f t="shared" si="36"/>
        <v>0</v>
      </c>
      <c r="Y134" s="105">
        <f t="shared" si="36"/>
        <v>0</v>
      </c>
      <c r="Z134" s="105">
        <f t="shared" si="36"/>
        <v>0</v>
      </c>
      <c r="AA134" s="105">
        <f t="shared" si="36"/>
        <v>0</v>
      </c>
      <c r="AB134" s="105">
        <f t="shared" si="36"/>
        <v>0</v>
      </c>
      <c r="AC134" s="105">
        <f t="shared" si="36"/>
        <v>0</v>
      </c>
      <c r="AD134" s="105">
        <f t="shared" si="36"/>
        <v>0</v>
      </c>
      <c r="AE134" s="105">
        <f t="shared" si="36"/>
        <v>0</v>
      </c>
      <c r="AF134" s="132">
        <f t="shared" si="33"/>
        <v>0</v>
      </c>
      <c r="AI134" s="149">
        <f t="shared" si="34"/>
        <v>0</v>
      </c>
    </row>
    <row r="135" spans="1:35" outlineLevel="2" x14ac:dyDescent="0.25">
      <c r="A135" s="103" t="str">
        <f t="shared" si="35"/>
        <v>CARBONADOCommercialFCP2YD2W</v>
      </c>
      <c r="B135" s="103" t="s">
        <v>344</v>
      </c>
      <c r="C135" s="103" t="s">
        <v>345</v>
      </c>
      <c r="D135" s="127">
        <v>0</v>
      </c>
      <c r="E135" s="127">
        <v>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f t="shared" si="31"/>
        <v>0</v>
      </c>
      <c r="T135" s="105">
        <f t="shared" si="37"/>
        <v>0</v>
      </c>
      <c r="U135" s="105">
        <f t="shared" si="37"/>
        <v>0</v>
      </c>
      <c r="V135" s="105">
        <f t="shared" si="37"/>
        <v>0</v>
      </c>
      <c r="W135" s="105">
        <f t="shared" si="36"/>
        <v>0</v>
      </c>
      <c r="X135" s="105">
        <f t="shared" si="36"/>
        <v>0</v>
      </c>
      <c r="Y135" s="105">
        <f t="shared" si="36"/>
        <v>0</v>
      </c>
      <c r="Z135" s="105">
        <f t="shared" si="36"/>
        <v>0</v>
      </c>
      <c r="AA135" s="105">
        <f t="shared" si="36"/>
        <v>0</v>
      </c>
      <c r="AB135" s="105">
        <f t="shared" si="36"/>
        <v>0</v>
      </c>
      <c r="AC135" s="105">
        <f t="shared" si="36"/>
        <v>0</v>
      </c>
      <c r="AD135" s="105">
        <f t="shared" si="36"/>
        <v>0</v>
      </c>
      <c r="AE135" s="105">
        <f t="shared" si="36"/>
        <v>0</v>
      </c>
      <c r="AF135" s="132">
        <f t="shared" si="33"/>
        <v>0</v>
      </c>
      <c r="AI135" s="149">
        <f t="shared" si="34"/>
        <v>0</v>
      </c>
    </row>
    <row r="136" spans="1:35" outlineLevel="2" x14ac:dyDescent="0.25">
      <c r="A136" s="103" t="str">
        <f t="shared" si="35"/>
        <v>CARBONADOCommercialFCP4YD1W2.25-1</v>
      </c>
      <c r="B136" s="103" t="s">
        <v>346</v>
      </c>
      <c r="C136" s="103" t="s">
        <v>347</v>
      </c>
      <c r="D136" s="127">
        <v>0</v>
      </c>
      <c r="E136" s="127">
        <v>0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f t="shared" si="31"/>
        <v>0</v>
      </c>
      <c r="T136" s="105">
        <f t="shared" si="37"/>
        <v>0</v>
      </c>
      <c r="U136" s="105">
        <f t="shared" si="37"/>
        <v>0</v>
      </c>
      <c r="V136" s="105">
        <f t="shared" si="37"/>
        <v>0</v>
      </c>
      <c r="W136" s="105">
        <f t="shared" si="36"/>
        <v>0</v>
      </c>
      <c r="X136" s="105">
        <f t="shared" si="36"/>
        <v>0</v>
      </c>
      <c r="Y136" s="105">
        <f t="shared" si="36"/>
        <v>0</v>
      </c>
      <c r="Z136" s="105">
        <f t="shared" si="36"/>
        <v>0</v>
      </c>
      <c r="AA136" s="105">
        <f t="shared" si="36"/>
        <v>0</v>
      </c>
      <c r="AB136" s="105">
        <f t="shared" si="36"/>
        <v>0</v>
      </c>
      <c r="AC136" s="105">
        <f t="shared" si="36"/>
        <v>0</v>
      </c>
      <c r="AD136" s="105">
        <f t="shared" si="36"/>
        <v>0</v>
      </c>
      <c r="AE136" s="105">
        <f t="shared" si="36"/>
        <v>0</v>
      </c>
      <c r="AF136" s="132">
        <f t="shared" si="33"/>
        <v>0</v>
      </c>
      <c r="AI136" s="149">
        <f t="shared" si="34"/>
        <v>0</v>
      </c>
    </row>
    <row r="137" spans="1:35" outlineLevel="2" x14ac:dyDescent="0.25">
      <c r="A137" s="103" t="str">
        <f t="shared" si="35"/>
        <v>CARBONADOCommercialFCP4YD1W4-1</v>
      </c>
      <c r="B137" s="103" t="s">
        <v>348</v>
      </c>
      <c r="C137" s="103" t="s">
        <v>349</v>
      </c>
      <c r="D137" s="127">
        <v>0</v>
      </c>
      <c r="E137" s="127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f t="shared" si="31"/>
        <v>0</v>
      </c>
      <c r="T137" s="105">
        <f t="shared" si="37"/>
        <v>0</v>
      </c>
      <c r="U137" s="105">
        <f t="shared" si="37"/>
        <v>0</v>
      </c>
      <c r="V137" s="105">
        <f t="shared" si="37"/>
        <v>0</v>
      </c>
      <c r="W137" s="105">
        <f t="shared" si="36"/>
        <v>0</v>
      </c>
      <c r="X137" s="105">
        <f t="shared" si="36"/>
        <v>0</v>
      </c>
      <c r="Y137" s="105">
        <f t="shared" si="36"/>
        <v>0</v>
      </c>
      <c r="Z137" s="105">
        <f t="shared" si="36"/>
        <v>0</v>
      </c>
      <c r="AA137" s="105">
        <f t="shared" si="36"/>
        <v>0</v>
      </c>
      <c r="AB137" s="105">
        <f t="shared" si="36"/>
        <v>0</v>
      </c>
      <c r="AC137" s="105">
        <f t="shared" si="36"/>
        <v>0</v>
      </c>
      <c r="AD137" s="105">
        <f t="shared" si="36"/>
        <v>0</v>
      </c>
      <c r="AE137" s="105">
        <f t="shared" si="36"/>
        <v>0</v>
      </c>
      <c r="AF137" s="132">
        <f t="shared" si="33"/>
        <v>0</v>
      </c>
      <c r="AI137" s="149">
        <f t="shared" si="34"/>
        <v>0</v>
      </c>
    </row>
    <row r="138" spans="1:35" outlineLevel="2" x14ac:dyDescent="0.25">
      <c r="A138" s="103" t="str">
        <f t="shared" si="35"/>
        <v>CARBONADOCommercialFCP4YD1W5-1</v>
      </c>
      <c r="B138" s="103" t="s">
        <v>350</v>
      </c>
      <c r="C138" s="103" t="s">
        <v>351</v>
      </c>
      <c r="D138" s="127">
        <v>0</v>
      </c>
      <c r="E138" s="127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f t="shared" si="31"/>
        <v>0</v>
      </c>
      <c r="T138" s="105">
        <f t="shared" si="37"/>
        <v>0</v>
      </c>
      <c r="U138" s="105">
        <f t="shared" si="37"/>
        <v>0</v>
      </c>
      <c r="V138" s="105">
        <f t="shared" si="37"/>
        <v>0</v>
      </c>
      <c r="W138" s="105">
        <f t="shared" si="36"/>
        <v>0</v>
      </c>
      <c r="X138" s="105">
        <f t="shared" si="36"/>
        <v>0</v>
      </c>
      <c r="Y138" s="105">
        <f t="shared" si="36"/>
        <v>0</v>
      </c>
      <c r="Z138" s="105">
        <f t="shared" si="36"/>
        <v>0</v>
      </c>
      <c r="AA138" s="105">
        <f t="shared" si="36"/>
        <v>0</v>
      </c>
      <c r="AB138" s="105">
        <f t="shared" si="36"/>
        <v>0</v>
      </c>
      <c r="AC138" s="105">
        <f t="shared" si="36"/>
        <v>0</v>
      </c>
      <c r="AD138" s="105">
        <f t="shared" si="36"/>
        <v>0</v>
      </c>
      <c r="AE138" s="105">
        <f t="shared" si="36"/>
        <v>0</v>
      </c>
      <c r="AF138" s="132">
        <f t="shared" si="33"/>
        <v>0</v>
      </c>
      <c r="AI138" s="149">
        <f t="shared" si="34"/>
        <v>0</v>
      </c>
    </row>
    <row r="139" spans="1:35" outlineLevel="2" x14ac:dyDescent="0.25">
      <c r="A139" s="103" t="str">
        <f t="shared" si="35"/>
        <v>CARBONADOCommercialFCP4YDEOW5-1</v>
      </c>
      <c r="B139" s="103" t="s">
        <v>352</v>
      </c>
      <c r="C139" s="103" t="s">
        <v>353</v>
      </c>
      <c r="D139" s="127">
        <v>0</v>
      </c>
      <c r="E139" s="127">
        <v>0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f t="shared" si="31"/>
        <v>0</v>
      </c>
      <c r="T139" s="105">
        <f t="shared" si="37"/>
        <v>0</v>
      </c>
      <c r="U139" s="105">
        <f t="shared" si="37"/>
        <v>0</v>
      </c>
      <c r="V139" s="105">
        <f t="shared" si="37"/>
        <v>0</v>
      </c>
      <c r="W139" s="105">
        <f t="shared" si="36"/>
        <v>0</v>
      </c>
      <c r="X139" s="105">
        <f t="shared" si="36"/>
        <v>0</v>
      </c>
      <c r="Y139" s="105">
        <f t="shared" si="36"/>
        <v>0</v>
      </c>
      <c r="Z139" s="105">
        <f t="shared" si="36"/>
        <v>0</v>
      </c>
      <c r="AA139" s="105">
        <f t="shared" si="36"/>
        <v>0</v>
      </c>
      <c r="AB139" s="105">
        <f t="shared" si="36"/>
        <v>0</v>
      </c>
      <c r="AC139" s="105">
        <f t="shared" si="36"/>
        <v>0</v>
      </c>
      <c r="AD139" s="105">
        <f t="shared" si="36"/>
        <v>0</v>
      </c>
      <c r="AE139" s="105">
        <f t="shared" si="36"/>
        <v>0</v>
      </c>
      <c r="AF139" s="132">
        <f t="shared" si="33"/>
        <v>0</v>
      </c>
      <c r="AI139" s="149">
        <f t="shared" si="34"/>
        <v>0</v>
      </c>
    </row>
    <row r="140" spans="1:35" outlineLevel="2" x14ac:dyDescent="0.25">
      <c r="A140" s="103" t="str">
        <f t="shared" si="35"/>
        <v>CARBONADOCommercialFCP4YDOC5-1</v>
      </c>
      <c r="B140" s="103" t="s">
        <v>354</v>
      </c>
      <c r="C140" s="103" t="s">
        <v>355</v>
      </c>
      <c r="D140" s="127">
        <v>0</v>
      </c>
      <c r="E140" s="127">
        <v>0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f t="shared" si="31"/>
        <v>0</v>
      </c>
      <c r="T140" s="105">
        <f t="shared" si="37"/>
        <v>0</v>
      </c>
      <c r="U140" s="105">
        <f t="shared" si="37"/>
        <v>0</v>
      </c>
      <c r="V140" s="105">
        <f t="shared" si="37"/>
        <v>0</v>
      </c>
      <c r="W140" s="105">
        <f t="shared" si="36"/>
        <v>0</v>
      </c>
      <c r="X140" s="105">
        <f t="shared" si="36"/>
        <v>0</v>
      </c>
      <c r="Y140" s="105">
        <f t="shared" si="36"/>
        <v>0</v>
      </c>
      <c r="Z140" s="105">
        <f t="shared" si="36"/>
        <v>0</v>
      </c>
      <c r="AA140" s="105">
        <f t="shared" si="36"/>
        <v>0</v>
      </c>
      <c r="AB140" s="105">
        <f t="shared" si="36"/>
        <v>0</v>
      </c>
      <c r="AC140" s="105">
        <f t="shared" si="36"/>
        <v>0</v>
      </c>
      <c r="AD140" s="105">
        <f t="shared" si="36"/>
        <v>0</v>
      </c>
      <c r="AE140" s="105">
        <f t="shared" si="36"/>
        <v>0</v>
      </c>
      <c r="AF140" s="132">
        <f t="shared" si="33"/>
        <v>0</v>
      </c>
      <c r="AI140" s="149">
        <f t="shared" si="34"/>
        <v>0</v>
      </c>
    </row>
    <row r="141" spans="1:35" outlineLevel="2" x14ac:dyDescent="0.25">
      <c r="A141" s="103" t="str">
        <f t="shared" si="35"/>
        <v>CARBONADOCommercialFCP6YD2W</v>
      </c>
      <c r="B141" s="103" t="s">
        <v>356</v>
      </c>
      <c r="C141" s="103" t="s">
        <v>357</v>
      </c>
      <c r="D141" s="127">
        <v>0</v>
      </c>
      <c r="E141" s="127">
        <v>0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f t="shared" si="31"/>
        <v>0</v>
      </c>
      <c r="T141" s="105">
        <f t="shared" si="37"/>
        <v>0</v>
      </c>
      <c r="U141" s="105">
        <f t="shared" si="37"/>
        <v>0</v>
      </c>
      <c r="V141" s="105">
        <f t="shared" si="37"/>
        <v>0</v>
      </c>
      <c r="W141" s="105">
        <f t="shared" si="36"/>
        <v>0</v>
      </c>
      <c r="X141" s="105">
        <f t="shared" si="36"/>
        <v>0</v>
      </c>
      <c r="Y141" s="105">
        <f t="shared" si="36"/>
        <v>0</v>
      </c>
      <c r="Z141" s="105">
        <f t="shared" si="36"/>
        <v>0</v>
      </c>
      <c r="AA141" s="105">
        <f t="shared" si="36"/>
        <v>0</v>
      </c>
      <c r="AB141" s="105">
        <f t="shared" si="36"/>
        <v>0</v>
      </c>
      <c r="AC141" s="105">
        <f t="shared" si="36"/>
        <v>0</v>
      </c>
      <c r="AD141" s="105">
        <f t="shared" si="36"/>
        <v>0</v>
      </c>
      <c r="AE141" s="105">
        <f t="shared" si="36"/>
        <v>0</v>
      </c>
      <c r="AF141" s="132">
        <f t="shared" si="33"/>
        <v>0</v>
      </c>
      <c r="AI141" s="149">
        <f t="shared" si="34"/>
        <v>0</v>
      </c>
    </row>
    <row r="142" spans="1:35" outlineLevel="2" x14ac:dyDescent="0.25">
      <c r="A142" s="103" t="str">
        <f t="shared" si="35"/>
        <v>CARBONADOCommercialFCP6YD2W3-1</v>
      </c>
      <c r="B142" s="103" t="s">
        <v>358</v>
      </c>
      <c r="C142" s="103" t="s">
        <v>359</v>
      </c>
      <c r="D142" s="127">
        <v>0</v>
      </c>
      <c r="E142" s="127">
        <v>0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f t="shared" si="31"/>
        <v>0</v>
      </c>
      <c r="T142" s="105">
        <f t="shared" si="37"/>
        <v>0</v>
      </c>
      <c r="U142" s="105">
        <f t="shared" si="37"/>
        <v>0</v>
      </c>
      <c r="V142" s="105">
        <f t="shared" si="37"/>
        <v>0</v>
      </c>
      <c r="W142" s="105">
        <f t="shared" si="36"/>
        <v>0</v>
      </c>
      <c r="X142" s="105">
        <f t="shared" si="36"/>
        <v>0</v>
      </c>
      <c r="Y142" s="105">
        <f t="shared" si="36"/>
        <v>0</v>
      </c>
      <c r="Z142" s="105">
        <f t="shared" si="36"/>
        <v>0</v>
      </c>
      <c r="AA142" s="105">
        <f t="shared" si="36"/>
        <v>0</v>
      </c>
      <c r="AB142" s="105">
        <f t="shared" si="36"/>
        <v>0</v>
      </c>
      <c r="AC142" s="105">
        <f t="shared" si="36"/>
        <v>0</v>
      </c>
      <c r="AD142" s="105">
        <f t="shared" si="36"/>
        <v>0</v>
      </c>
      <c r="AE142" s="105">
        <f t="shared" si="36"/>
        <v>0</v>
      </c>
      <c r="AF142" s="132">
        <f t="shared" si="33"/>
        <v>0</v>
      </c>
      <c r="AI142" s="149">
        <f t="shared" si="34"/>
        <v>0</v>
      </c>
    </row>
    <row r="143" spans="1:35" outlineLevel="2" x14ac:dyDescent="0.25">
      <c r="A143" s="103" t="str">
        <f t="shared" si="35"/>
        <v>CARBONADOCommercialFCP6YD2W4-1</v>
      </c>
      <c r="B143" s="103" t="s">
        <v>360</v>
      </c>
      <c r="C143" s="103" t="s">
        <v>361</v>
      </c>
      <c r="D143" s="127">
        <v>0</v>
      </c>
      <c r="E143" s="127">
        <v>0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f t="shared" si="31"/>
        <v>0</v>
      </c>
      <c r="T143" s="105">
        <f t="shared" si="37"/>
        <v>0</v>
      </c>
      <c r="U143" s="105">
        <f t="shared" si="37"/>
        <v>0</v>
      </c>
      <c r="V143" s="105">
        <f t="shared" si="37"/>
        <v>0</v>
      </c>
      <c r="W143" s="105">
        <f t="shared" si="36"/>
        <v>0</v>
      </c>
      <c r="X143" s="105">
        <f t="shared" si="36"/>
        <v>0</v>
      </c>
      <c r="Y143" s="105">
        <f t="shared" si="36"/>
        <v>0</v>
      </c>
      <c r="Z143" s="105">
        <f t="shared" si="36"/>
        <v>0</v>
      </c>
      <c r="AA143" s="105">
        <f t="shared" si="36"/>
        <v>0</v>
      </c>
      <c r="AB143" s="105">
        <f t="shared" si="36"/>
        <v>0</v>
      </c>
      <c r="AC143" s="105">
        <f t="shared" si="36"/>
        <v>0</v>
      </c>
      <c r="AD143" s="105">
        <f t="shared" si="36"/>
        <v>0</v>
      </c>
      <c r="AE143" s="105">
        <f t="shared" si="36"/>
        <v>0</v>
      </c>
      <c r="AF143" s="132">
        <f t="shared" si="33"/>
        <v>0</v>
      </c>
      <c r="AI143" s="149">
        <f t="shared" si="34"/>
        <v>0</v>
      </c>
    </row>
    <row r="144" spans="1:35" outlineLevel="2" x14ac:dyDescent="0.25">
      <c r="A144" s="103" t="str">
        <f t="shared" si="35"/>
        <v>CARBONADOCommercialIMPCNC</v>
      </c>
      <c r="B144" s="103" t="s">
        <v>362</v>
      </c>
      <c r="C144" s="103" t="s">
        <v>363</v>
      </c>
      <c r="D144" s="127">
        <v>0</v>
      </c>
      <c r="E144" s="127">
        <v>0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f t="shared" si="31"/>
        <v>0</v>
      </c>
      <c r="T144" s="105">
        <f t="shared" si="37"/>
        <v>0</v>
      </c>
      <c r="U144" s="105">
        <f t="shared" si="37"/>
        <v>0</v>
      </c>
      <c r="V144" s="105">
        <f t="shared" si="37"/>
        <v>0</v>
      </c>
      <c r="W144" s="105">
        <f t="shared" si="36"/>
        <v>0</v>
      </c>
      <c r="X144" s="105">
        <f t="shared" si="36"/>
        <v>0</v>
      </c>
      <c r="Y144" s="105">
        <f t="shared" si="36"/>
        <v>0</v>
      </c>
      <c r="Z144" s="105">
        <f t="shared" si="36"/>
        <v>0</v>
      </c>
      <c r="AA144" s="105">
        <f t="shared" si="36"/>
        <v>0</v>
      </c>
      <c r="AB144" s="105">
        <f t="shared" si="36"/>
        <v>0</v>
      </c>
      <c r="AC144" s="105">
        <f t="shared" si="36"/>
        <v>0</v>
      </c>
      <c r="AD144" s="105">
        <f t="shared" si="36"/>
        <v>0</v>
      </c>
      <c r="AE144" s="105">
        <f t="shared" si="36"/>
        <v>0</v>
      </c>
      <c r="AF144" s="132">
        <f t="shared" si="33"/>
        <v>0</v>
      </c>
      <c r="AH144" s="103">
        <v>1</v>
      </c>
      <c r="AI144" s="149">
        <f t="shared" si="34"/>
        <v>0</v>
      </c>
    </row>
    <row r="145" spans="1:35" outlineLevel="2" x14ac:dyDescent="0.25">
      <c r="A145" s="103" t="str">
        <f t="shared" si="35"/>
        <v>CARBONADOCommercialPACKC</v>
      </c>
      <c r="B145" s="103" t="s">
        <v>364</v>
      </c>
      <c r="C145" s="103" t="s">
        <v>365</v>
      </c>
      <c r="D145" s="127">
        <v>0</v>
      </c>
      <c r="E145" s="127">
        <v>0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f t="shared" si="31"/>
        <v>0</v>
      </c>
      <c r="T145" s="105">
        <f t="shared" si="37"/>
        <v>0</v>
      </c>
      <c r="U145" s="105">
        <f t="shared" si="37"/>
        <v>0</v>
      </c>
      <c r="V145" s="105">
        <f t="shared" si="37"/>
        <v>0</v>
      </c>
      <c r="W145" s="105">
        <f t="shared" si="36"/>
        <v>0</v>
      </c>
      <c r="X145" s="105">
        <f t="shared" si="36"/>
        <v>0</v>
      </c>
      <c r="Y145" s="105">
        <f t="shared" si="36"/>
        <v>0</v>
      </c>
      <c r="Z145" s="105">
        <f t="shared" si="36"/>
        <v>0</v>
      </c>
      <c r="AA145" s="105">
        <f t="shared" si="36"/>
        <v>0</v>
      </c>
      <c r="AB145" s="105">
        <f t="shared" si="36"/>
        <v>0</v>
      </c>
      <c r="AC145" s="105">
        <f t="shared" si="36"/>
        <v>0</v>
      </c>
      <c r="AD145" s="105">
        <f t="shared" si="36"/>
        <v>0</v>
      </c>
      <c r="AE145" s="105">
        <f t="shared" si="36"/>
        <v>0</v>
      </c>
      <c r="AF145" s="132">
        <f t="shared" si="33"/>
        <v>0</v>
      </c>
      <c r="AH145" s="103">
        <v>1</v>
      </c>
      <c r="AI145" s="149">
        <f t="shared" si="34"/>
        <v>0</v>
      </c>
    </row>
    <row r="146" spans="1:35" outlineLevel="2" x14ac:dyDescent="0.25">
      <c r="A146" s="103" t="str">
        <f t="shared" si="35"/>
        <v>CARBONADOCommercialR1.5YD1W</v>
      </c>
      <c r="B146" s="103" t="s">
        <v>286</v>
      </c>
      <c r="C146" s="103" t="s">
        <v>287</v>
      </c>
      <c r="D146" s="127">
        <v>154.15</v>
      </c>
      <c r="E146" s="127">
        <v>176.11</v>
      </c>
      <c r="F146" s="129">
        <v>335.48</v>
      </c>
      <c r="G146" s="129">
        <v>335.48</v>
      </c>
      <c r="H146" s="129">
        <v>176.11</v>
      </c>
      <c r="I146" s="129">
        <v>176.11</v>
      </c>
      <c r="J146" s="129">
        <v>176.11</v>
      </c>
      <c r="K146" s="129">
        <v>352.22</v>
      </c>
      <c r="L146" s="129">
        <v>176.11</v>
      </c>
      <c r="M146" s="129">
        <v>176.11</v>
      </c>
      <c r="N146" s="129">
        <v>176.11</v>
      </c>
      <c r="O146" s="129">
        <v>335.48</v>
      </c>
      <c r="P146" s="129">
        <v>335.48</v>
      </c>
      <c r="Q146" s="129">
        <v>335.48</v>
      </c>
      <c r="R146" s="129">
        <f t="shared" si="31"/>
        <v>3086.28</v>
      </c>
      <c r="T146" s="105">
        <f t="shared" si="37"/>
        <v>2.176321764515083</v>
      </c>
      <c r="U146" s="105">
        <f t="shared" si="37"/>
        <v>2.176321764515083</v>
      </c>
      <c r="V146" s="105">
        <f t="shared" si="37"/>
        <v>1.1424586441777489</v>
      </c>
      <c r="W146" s="105">
        <f t="shared" si="36"/>
        <v>1.1424586441777489</v>
      </c>
      <c r="X146" s="105">
        <f t="shared" si="36"/>
        <v>1.1424586441777489</v>
      </c>
      <c r="Y146" s="105">
        <f t="shared" si="36"/>
        <v>2.2849172883554978</v>
      </c>
      <c r="Z146" s="105">
        <f t="shared" si="36"/>
        <v>1.1424586441777489</v>
      </c>
      <c r="AA146" s="105">
        <f t="shared" si="36"/>
        <v>1.1424586441777489</v>
      </c>
      <c r="AB146" s="105">
        <f t="shared" si="36"/>
        <v>1.1424586441777489</v>
      </c>
      <c r="AC146" s="105">
        <f t="shared" si="36"/>
        <v>2.176321764515083</v>
      </c>
      <c r="AD146" s="105">
        <f t="shared" si="36"/>
        <v>2.176321764515083</v>
      </c>
      <c r="AE146" s="105">
        <f t="shared" si="36"/>
        <v>2.176321764515083</v>
      </c>
      <c r="AF146" s="132">
        <f t="shared" si="33"/>
        <v>1.6684398313331172</v>
      </c>
      <c r="AH146" s="103">
        <v>1</v>
      </c>
      <c r="AI146" s="149">
        <f t="shared" si="34"/>
        <v>1.6684398313331172</v>
      </c>
    </row>
    <row r="147" spans="1:35" outlineLevel="2" x14ac:dyDescent="0.25">
      <c r="A147" s="103" t="str">
        <f t="shared" si="35"/>
        <v>CARBONADOCommercialR1.5YD2W</v>
      </c>
      <c r="B147" s="103" t="s">
        <v>290</v>
      </c>
      <c r="C147" s="103" t="s">
        <v>291</v>
      </c>
      <c r="D147" s="127">
        <v>0</v>
      </c>
      <c r="E147" s="127">
        <v>0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f t="shared" si="31"/>
        <v>0</v>
      </c>
      <c r="T147" s="105">
        <f t="shared" si="37"/>
        <v>0</v>
      </c>
      <c r="U147" s="105">
        <f t="shared" si="37"/>
        <v>0</v>
      </c>
      <c r="V147" s="105">
        <f t="shared" si="37"/>
        <v>0</v>
      </c>
      <c r="W147" s="105">
        <f t="shared" si="36"/>
        <v>0</v>
      </c>
      <c r="X147" s="105">
        <f t="shared" si="36"/>
        <v>0</v>
      </c>
      <c r="Y147" s="105">
        <f t="shared" si="36"/>
        <v>0</v>
      </c>
      <c r="Z147" s="105">
        <f t="shared" si="36"/>
        <v>0</v>
      </c>
      <c r="AA147" s="105">
        <f t="shared" si="36"/>
        <v>0</v>
      </c>
      <c r="AB147" s="105">
        <f t="shared" si="36"/>
        <v>0</v>
      </c>
      <c r="AC147" s="105">
        <f t="shared" si="36"/>
        <v>0</v>
      </c>
      <c r="AD147" s="105">
        <f t="shared" si="36"/>
        <v>0</v>
      </c>
      <c r="AE147" s="105">
        <f t="shared" si="36"/>
        <v>0</v>
      </c>
      <c r="AF147" s="132">
        <f t="shared" si="33"/>
        <v>0</v>
      </c>
      <c r="AH147" s="103">
        <v>1</v>
      </c>
      <c r="AI147" s="149">
        <f t="shared" si="34"/>
        <v>0</v>
      </c>
    </row>
    <row r="148" spans="1:35" outlineLevel="2" x14ac:dyDescent="0.25">
      <c r="A148" s="103" t="str">
        <f t="shared" si="35"/>
        <v>CARBONADOCommercialR1.5YD3W</v>
      </c>
      <c r="B148" s="103" t="s">
        <v>292</v>
      </c>
      <c r="C148" s="103" t="s">
        <v>293</v>
      </c>
      <c r="D148" s="127">
        <v>0</v>
      </c>
      <c r="E148" s="127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f t="shared" si="31"/>
        <v>0</v>
      </c>
      <c r="T148" s="105">
        <f t="shared" si="37"/>
        <v>0</v>
      </c>
      <c r="U148" s="105">
        <f t="shared" si="37"/>
        <v>0</v>
      </c>
      <c r="V148" s="105">
        <f t="shared" si="37"/>
        <v>0</v>
      </c>
      <c r="W148" s="105">
        <f t="shared" si="36"/>
        <v>0</v>
      </c>
      <c r="X148" s="105">
        <f t="shared" si="36"/>
        <v>0</v>
      </c>
      <c r="Y148" s="105">
        <f t="shared" si="36"/>
        <v>0</v>
      </c>
      <c r="Z148" s="105">
        <f t="shared" si="36"/>
        <v>0</v>
      </c>
      <c r="AA148" s="105">
        <f t="shared" si="36"/>
        <v>0</v>
      </c>
      <c r="AB148" s="105">
        <f t="shared" si="36"/>
        <v>0</v>
      </c>
      <c r="AC148" s="105">
        <f t="shared" si="36"/>
        <v>0</v>
      </c>
      <c r="AD148" s="105">
        <f t="shared" si="36"/>
        <v>0</v>
      </c>
      <c r="AE148" s="105">
        <f t="shared" si="36"/>
        <v>0</v>
      </c>
      <c r="AF148" s="132">
        <f t="shared" si="33"/>
        <v>0</v>
      </c>
      <c r="AH148" s="103">
        <v>1</v>
      </c>
      <c r="AI148" s="149">
        <f t="shared" si="34"/>
        <v>0</v>
      </c>
    </row>
    <row r="149" spans="1:35" outlineLevel="2" x14ac:dyDescent="0.25">
      <c r="A149" s="103" t="str">
        <f t="shared" si="35"/>
        <v>CARBONADOCommercialR1.5YDEOW</v>
      </c>
      <c r="B149" s="103" t="s">
        <v>294</v>
      </c>
      <c r="C149" s="103" t="s">
        <v>295</v>
      </c>
      <c r="D149" s="127">
        <v>0</v>
      </c>
      <c r="E149" s="127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f t="shared" si="31"/>
        <v>0</v>
      </c>
      <c r="T149" s="105">
        <f t="shared" si="37"/>
        <v>0</v>
      </c>
      <c r="U149" s="105">
        <f t="shared" si="37"/>
        <v>0</v>
      </c>
      <c r="V149" s="105">
        <f t="shared" si="37"/>
        <v>0</v>
      </c>
      <c r="W149" s="105">
        <f t="shared" si="36"/>
        <v>0</v>
      </c>
      <c r="X149" s="105">
        <f t="shared" si="36"/>
        <v>0</v>
      </c>
      <c r="Y149" s="105">
        <f t="shared" si="36"/>
        <v>0</v>
      </c>
      <c r="Z149" s="105">
        <f t="shared" si="36"/>
        <v>0</v>
      </c>
      <c r="AA149" s="105">
        <f t="shared" si="36"/>
        <v>0</v>
      </c>
      <c r="AB149" s="105">
        <f t="shared" si="36"/>
        <v>0</v>
      </c>
      <c r="AC149" s="105">
        <f t="shared" si="36"/>
        <v>0</v>
      </c>
      <c r="AD149" s="105">
        <f t="shared" si="36"/>
        <v>0</v>
      </c>
      <c r="AE149" s="105">
        <f t="shared" si="36"/>
        <v>0</v>
      </c>
      <c r="AF149" s="132">
        <f t="shared" si="33"/>
        <v>0</v>
      </c>
      <c r="AH149" s="103">
        <v>1</v>
      </c>
      <c r="AI149" s="149">
        <f t="shared" si="34"/>
        <v>0</v>
      </c>
    </row>
    <row r="150" spans="1:35" outlineLevel="2" x14ac:dyDescent="0.25">
      <c r="A150" s="103" t="str">
        <f t="shared" si="35"/>
        <v>CARBONADOCommercialR1.5YDEX</v>
      </c>
      <c r="B150" s="103" t="s">
        <v>370</v>
      </c>
      <c r="C150" s="103" t="s">
        <v>371</v>
      </c>
      <c r="D150" s="127">
        <v>36.880000000000003</v>
      </c>
      <c r="E150" s="127">
        <v>41.99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f t="shared" si="31"/>
        <v>0</v>
      </c>
      <c r="T150" s="105">
        <f t="shared" si="37"/>
        <v>0</v>
      </c>
      <c r="U150" s="105">
        <f t="shared" si="37"/>
        <v>0</v>
      </c>
      <c r="V150" s="105">
        <f t="shared" si="37"/>
        <v>0</v>
      </c>
      <c r="W150" s="105">
        <f t="shared" si="36"/>
        <v>0</v>
      </c>
      <c r="X150" s="105">
        <f t="shared" si="36"/>
        <v>0</v>
      </c>
      <c r="Y150" s="105">
        <f t="shared" si="36"/>
        <v>0</v>
      </c>
      <c r="Z150" s="105">
        <f t="shared" si="36"/>
        <v>0</v>
      </c>
      <c r="AA150" s="105">
        <f t="shared" si="36"/>
        <v>0</v>
      </c>
      <c r="AB150" s="105">
        <f t="shared" si="36"/>
        <v>0</v>
      </c>
      <c r="AC150" s="105">
        <f t="shared" si="36"/>
        <v>0</v>
      </c>
      <c r="AD150" s="105">
        <f t="shared" si="36"/>
        <v>0</v>
      </c>
      <c r="AE150" s="105">
        <f t="shared" si="36"/>
        <v>0</v>
      </c>
      <c r="AF150" s="132">
        <f t="shared" si="33"/>
        <v>0</v>
      </c>
      <c r="AH150" s="103">
        <v>1</v>
      </c>
      <c r="AI150" s="149">
        <f t="shared" si="34"/>
        <v>0</v>
      </c>
    </row>
    <row r="151" spans="1:35" outlineLevel="2" x14ac:dyDescent="0.25">
      <c r="A151" s="103" t="str">
        <f t="shared" si="35"/>
        <v>CARBONADOCommercialR1.5YDTPU</v>
      </c>
      <c r="B151" s="103" t="s">
        <v>296</v>
      </c>
      <c r="C151" s="103" t="s">
        <v>297</v>
      </c>
      <c r="D151" s="127">
        <v>0</v>
      </c>
      <c r="E151" s="127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f t="shared" si="31"/>
        <v>0</v>
      </c>
      <c r="T151" s="105">
        <f t="shared" si="37"/>
        <v>0</v>
      </c>
      <c r="U151" s="105">
        <f t="shared" si="37"/>
        <v>0</v>
      </c>
      <c r="V151" s="105">
        <f t="shared" si="37"/>
        <v>0</v>
      </c>
      <c r="W151" s="105">
        <f t="shared" si="36"/>
        <v>0</v>
      </c>
      <c r="X151" s="105">
        <f t="shared" si="36"/>
        <v>0</v>
      </c>
      <c r="Y151" s="105">
        <f t="shared" si="36"/>
        <v>0</v>
      </c>
      <c r="Z151" s="105">
        <f t="shared" si="36"/>
        <v>0</v>
      </c>
      <c r="AA151" s="105">
        <f t="shared" si="36"/>
        <v>0</v>
      </c>
      <c r="AB151" s="105">
        <f t="shared" si="36"/>
        <v>0</v>
      </c>
      <c r="AC151" s="105">
        <f t="shared" si="36"/>
        <v>0</v>
      </c>
      <c r="AD151" s="105">
        <f t="shared" si="36"/>
        <v>0</v>
      </c>
      <c r="AE151" s="105">
        <f t="shared" si="36"/>
        <v>0</v>
      </c>
      <c r="AF151" s="132">
        <f t="shared" si="33"/>
        <v>0</v>
      </c>
      <c r="AH151" s="103">
        <v>1</v>
      </c>
      <c r="AI151" s="149">
        <f t="shared" si="34"/>
        <v>0</v>
      </c>
    </row>
    <row r="152" spans="1:35" outlineLevel="2" x14ac:dyDescent="0.25">
      <c r="A152" s="103" t="str">
        <f t="shared" si="35"/>
        <v>CARBONADOCommercialR1YD1W</v>
      </c>
      <c r="B152" s="103" t="s">
        <v>274</v>
      </c>
      <c r="C152" s="103" t="s">
        <v>275</v>
      </c>
      <c r="D152" s="127">
        <v>110.76</v>
      </c>
      <c r="E152" s="127">
        <v>126.28</v>
      </c>
      <c r="F152" s="129">
        <v>240.76</v>
      </c>
      <c r="G152" s="129">
        <v>240.76</v>
      </c>
      <c r="H152" s="129">
        <v>252.56</v>
      </c>
      <c r="I152" s="129">
        <v>252.56</v>
      </c>
      <c r="J152" s="129">
        <v>252.56</v>
      </c>
      <c r="K152" s="129">
        <v>252.56</v>
      </c>
      <c r="L152" s="129">
        <v>252.56</v>
      </c>
      <c r="M152" s="129">
        <v>252.56</v>
      </c>
      <c r="N152" s="129">
        <v>378.84</v>
      </c>
      <c r="O152" s="129">
        <v>240.76</v>
      </c>
      <c r="P152" s="129">
        <v>240.76</v>
      </c>
      <c r="Q152" s="129">
        <v>240.76</v>
      </c>
      <c r="R152" s="129">
        <f t="shared" si="31"/>
        <v>3098</v>
      </c>
      <c r="T152" s="105">
        <f t="shared" si="37"/>
        <v>2.173708920187793</v>
      </c>
      <c r="U152" s="105">
        <f t="shared" si="37"/>
        <v>2.173708920187793</v>
      </c>
      <c r="V152" s="105">
        <f t="shared" si="37"/>
        <v>2.2802455760202238</v>
      </c>
      <c r="W152" s="105">
        <f t="shared" si="36"/>
        <v>2.2802455760202238</v>
      </c>
      <c r="X152" s="105">
        <f t="shared" si="36"/>
        <v>2.2802455760202238</v>
      </c>
      <c r="Y152" s="105">
        <f t="shared" si="36"/>
        <v>2.2802455760202238</v>
      </c>
      <c r="Z152" s="105">
        <f t="shared" ref="Z152:AE179" si="38">+IFERROR(L152/$D152,0)</f>
        <v>2.2802455760202238</v>
      </c>
      <c r="AA152" s="105">
        <f t="shared" si="38"/>
        <v>2.2802455760202238</v>
      </c>
      <c r="AB152" s="105">
        <f t="shared" si="38"/>
        <v>3.4203683640303355</v>
      </c>
      <c r="AC152" s="105">
        <f t="shared" si="38"/>
        <v>2.173708920187793</v>
      </c>
      <c r="AD152" s="105">
        <f t="shared" si="38"/>
        <v>2.173708920187793</v>
      </c>
      <c r="AE152" s="105">
        <f t="shared" si="38"/>
        <v>2.173708920187793</v>
      </c>
      <c r="AF152" s="132">
        <f t="shared" si="33"/>
        <v>2.3308655350908869</v>
      </c>
      <c r="AH152" s="103">
        <v>1</v>
      </c>
      <c r="AI152" s="149">
        <f t="shared" si="34"/>
        <v>2.3308655350908869</v>
      </c>
    </row>
    <row r="153" spans="1:35" outlineLevel="2" x14ac:dyDescent="0.25">
      <c r="A153" s="103" t="str">
        <f t="shared" si="35"/>
        <v>CARBONADOCommercialR1YD2W</v>
      </c>
      <c r="B153" s="103" t="s">
        <v>278</v>
      </c>
      <c r="C153" s="103" t="s">
        <v>279</v>
      </c>
      <c r="D153" s="127">
        <v>0</v>
      </c>
      <c r="E153" s="127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f t="shared" si="31"/>
        <v>0</v>
      </c>
      <c r="T153" s="105">
        <f t="shared" si="37"/>
        <v>0</v>
      </c>
      <c r="U153" s="105">
        <f t="shared" si="37"/>
        <v>0</v>
      </c>
      <c r="V153" s="105">
        <f t="shared" si="37"/>
        <v>0</v>
      </c>
      <c r="W153" s="105">
        <f t="shared" si="37"/>
        <v>0</v>
      </c>
      <c r="X153" s="105">
        <f t="shared" si="37"/>
        <v>0</v>
      </c>
      <c r="Y153" s="105">
        <f t="shared" si="37"/>
        <v>0</v>
      </c>
      <c r="Z153" s="105">
        <f t="shared" si="38"/>
        <v>0</v>
      </c>
      <c r="AA153" s="105">
        <f t="shared" si="38"/>
        <v>0</v>
      </c>
      <c r="AB153" s="105">
        <f t="shared" si="38"/>
        <v>0</v>
      </c>
      <c r="AC153" s="105">
        <f t="shared" si="38"/>
        <v>0</v>
      </c>
      <c r="AD153" s="105">
        <f t="shared" si="38"/>
        <v>0</v>
      </c>
      <c r="AE153" s="105">
        <f t="shared" si="38"/>
        <v>0</v>
      </c>
      <c r="AF153" s="132">
        <f t="shared" si="33"/>
        <v>0</v>
      </c>
      <c r="AH153" s="103">
        <v>1</v>
      </c>
      <c r="AI153" s="149">
        <f t="shared" si="34"/>
        <v>0</v>
      </c>
    </row>
    <row r="154" spans="1:35" outlineLevel="2" x14ac:dyDescent="0.25">
      <c r="A154" s="103" t="str">
        <f t="shared" si="35"/>
        <v>CARBONADOCommercialR1YD3W</v>
      </c>
      <c r="B154" s="103" t="s">
        <v>280</v>
      </c>
      <c r="C154" s="103" t="s">
        <v>281</v>
      </c>
      <c r="D154" s="127">
        <v>0</v>
      </c>
      <c r="E154" s="127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f t="shared" si="31"/>
        <v>0</v>
      </c>
      <c r="T154" s="105">
        <f t="shared" si="37"/>
        <v>0</v>
      </c>
      <c r="U154" s="105">
        <f t="shared" si="37"/>
        <v>0</v>
      </c>
      <c r="V154" s="105">
        <f t="shared" si="37"/>
        <v>0</v>
      </c>
      <c r="W154" s="105">
        <f t="shared" si="37"/>
        <v>0</v>
      </c>
      <c r="X154" s="105">
        <f t="shared" si="37"/>
        <v>0</v>
      </c>
      <c r="Y154" s="105">
        <f t="shared" si="37"/>
        <v>0</v>
      </c>
      <c r="Z154" s="105">
        <f t="shared" si="38"/>
        <v>0</v>
      </c>
      <c r="AA154" s="105">
        <f t="shared" si="38"/>
        <v>0</v>
      </c>
      <c r="AB154" s="105">
        <f t="shared" si="38"/>
        <v>0</v>
      </c>
      <c r="AC154" s="105">
        <f t="shared" si="38"/>
        <v>0</v>
      </c>
      <c r="AD154" s="105">
        <f t="shared" si="38"/>
        <v>0</v>
      </c>
      <c r="AE154" s="105">
        <f t="shared" si="38"/>
        <v>0</v>
      </c>
      <c r="AF154" s="132">
        <f t="shared" si="33"/>
        <v>0</v>
      </c>
      <c r="AH154" s="103">
        <v>1</v>
      </c>
      <c r="AI154" s="149">
        <f t="shared" si="34"/>
        <v>0</v>
      </c>
    </row>
    <row r="155" spans="1:35" outlineLevel="2" x14ac:dyDescent="0.25">
      <c r="A155" s="103" t="str">
        <f t="shared" si="35"/>
        <v>CARBONADOCommercialR1YDEOW</v>
      </c>
      <c r="B155" s="103" t="s">
        <v>282</v>
      </c>
      <c r="C155" s="103" t="s">
        <v>283</v>
      </c>
      <c r="D155" s="127">
        <v>0</v>
      </c>
      <c r="E155" s="127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f t="shared" si="31"/>
        <v>0</v>
      </c>
      <c r="T155" s="105">
        <f t="shared" si="37"/>
        <v>0</v>
      </c>
      <c r="U155" s="105">
        <f t="shared" si="37"/>
        <v>0</v>
      </c>
      <c r="V155" s="105">
        <f t="shared" si="37"/>
        <v>0</v>
      </c>
      <c r="W155" s="105">
        <f t="shared" si="37"/>
        <v>0</v>
      </c>
      <c r="X155" s="105">
        <f t="shared" si="37"/>
        <v>0</v>
      </c>
      <c r="Y155" s="105">
        <f t="shared" si="37"/>
        <v>0</v>
      </c>
      <c r="Z155" s="105">
        <f t="shared" si="38"/>
        <v>0</v>
      </c>
      <c r="AA155" s="105">
        <f t="shared" si="38"/>
        <v>0</v>
      </c>
      <c r="AB155" s="105">
        <f t="shared" si="38"/>
        <v>0</v>
      </c>
      <c r="AC155" s="105">
        <f t="shared" si="38"/>
        <v>0</v>
      </c>
      <c r="AD155" s="105">
        <f t="shared" si="38"/>
        <v>0</v>
      </c>
      <c r="AE155" s="105">
        <f t="shared" si="38"/>
        <v>0</v>
      </c>
      <c r="AF155" s="132">
        <f t="shared" si="33"/>
        <v>0</v>
      </c>
      <c r="AH155" s="103">
        <v>1</v>
      </c>
      <c r="AI155" s="149">
        <f t="shared" si="34"/>
        <v>0</v>
      </c>
    </row>
    <row r="156" spans="1:35" outlineLevel="2" x14ac:dyDescent="0.25">
      <c r="A156" s="103" t="str">
        <f t="shared" si="35"/>
        <v>CARBONADOCommercialR1YDEX</v>
      </c>
      <c r="B156" s="103" t="s">
        <v>366</v>
      </c>
      <c r="C156" s="103" t="s">
        <v>367</v>
      </c>
      <c r="D156" s="127">
        <v>26.48</v>
      </c>
      <c r="E156" s="127">
        <v>30.13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f t="shared" si="31"/>
        <v>0</v>
      </c>
      <c r="T156" s="105">
        <f t="shared" si="37"/>
        <v>0</v>
      </c>
      <c r="U156" s="105">
        <f t="shared" si="37"/>
        <v>0</v>
      </c>
      <c r="V156" s="105">
        <f t="shared" si="37"/>
        <v>0</v>
      </c>
      <c r="W156" s="105">
        <f t="shared" si="37"/>
        <v>0</v>
      </c>
      <c r="X156" s="105">
        <f t="shared" si="37"/>
        <v>0</v>
      </c>
      <c r="Y156" s="105">
        <f t="shared" si="37"/>
        <v>0</v>
      </c>
      <c r="Z156" s="105">
        <f t="shared" si="38"/>
        <v>0</v>
      </c>
      <c r="AA156" s="105">
        <f t="shared" si="38"/>
        <v>0</v>
      </c>
      <c r="AB156" s="105">
        <f t="shared" si="38"/>
        <v>0</v>
      </c>
      <c r="AC156" s="105">
        <f t="shared" si="38"/>
        <v>0</v>
      </c>
      <c r="AD156" s="105">
        <f t="shared" si="38"/>
        <v>0</v>
      </c>
      <c r="AE156" s="105">
        <f t="shared" si="38"/>
        <v>0</v>
      </c>
      <c r="AF156" s="132">
        <f t="shared" si="33"/>
        <v>0</v>
      </c>
      <c r="AH156" s="103">
        <v>1</v>
      </c>
      <c r="AI156" s="149">
        <f t="shared" si="34"/>
        <v>0</v>
      </c>
    </row>
    <row r="157" spans="1:35" outlineLevel="2" x14ac:dyDescent="0.25">
      <c r="A157" s="103" t="str">
        <f t="shared" si="35"/>
        <v>CARBONADOCommercialR1YDTPU</v>
      </c>
      <c r="B157" s="103" t="s">
        <v>284</v>
      </c>
      <c r="C157" s="103" t="s">
        <v>285</v>
      </c>
      <c r="D157" s="127">
        <v>0</v>
      </c>
      <c r="E157" s="127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f t="shared" si="31"/>
        <v>0</v>
      </c>
      <c r="T157" s="105">
        <f t="shared" ref="T157:Y179" si="39">+IFERROR(F157/$D157,0)</f>
        <v>0</v>
      </c>
      <c r="U157" s="105">
        <f t="shared" si="39"/>
        <v>0</v>
      </c>
      <c r="V157" s="105">
        <f t="shared" si="39"/>
        <v>0</v>
      </c>
      <c r="W157" s="105">
        <f t="shared" si="39"/>
        <v>0</v>
      </c>
      <c r="X157" s="105">
        <f t="shared" si="39"/>
        <v>0</v>
      </c>
      <c r="Y157" s="105">
        <f t="shared" si="39"/>
        <v>0</v>
      </c>
      <c r="Z157" s="105">
        <f t="shared" si="38"/>
        <v>0</v>
      </c>
      <c r="AA157" s="105">
        <f t="shared" si="38"/>
        <v>0</v>
      </c>
      <c r="AB157" s="105">
        <f t="shared" si="38"/>
        <v>0</v>
      </c>
      <c r="AC157" s="105">
        <f t="shared" si="38"/>
        <v>0</v>
      </c>
      <c r="AD157" s="105">
        <f t="shared" si="38"/>
        <v>0</v>
      </c>
      <c r="AE157" s="105">
        <f t="shared" si="38"/>
        <v>0</v>
      </c>
      <c r="AF157" s="132">
        <f t="shared" si="33"/>
        <v>0</v>
      </c>
      <c r="AH157" s="103">
        <v>1</v>
      </c>
      <c r="AI157" s="149">
        <f t="shared" si="34"/>
        <v>0</v>
      </c>
    </row>
    <row r="158" spans="1:35" outlineLevel="2" x14ac:dyDescent="0.25">
      <c r="A158" s="103" t="str">
        <f t="shared" si="35"/>
        <v>CARBONADOCommercialR2YD1W</v>
      </c>
      <c r="B158" s="103" t="s">
        <v>300</v>
      </c>
      <c r="C158" s="103" t="s">
        <v>301</v>
      </c>
      <c r="D158" s="127">
        <v>197.52</v>
      </c>
      <c r="E158" s="127">
        <v>225.49</v>
      </c>
      <c r="F158" s="129">
        <v>644.52</v>
      </c>
      <c r="G158" s="129">
        <v>644.52</v>
      </c>
      <c r="H158" s="129">
        <v>676.47</v>
      </c>
      <c r="I158" s="129">
        <v>676.47</v>
      </c>
      <c r="J158" s="129">
        <v>676.47</v>
      </c>
      <c r="K158" s="129">
        <v>901.96</v>
      </c>
      <c r="L158" s="129">
        <v>450.98</v>
      </c>
      <c r="M158" s="129">
        <v>450.98</v>
      </c>
      <c r="N158" s="129">
        <v>676.47</v>
      </c>
      <c r="O158" s="129">
        <v>644.52</v>
      </c>
      <c r="P158" s="129">
        <v>644.52</v>
      </c>
      <c r="Q158" s="129">
        <v>644.52</v>
      </c>
      <c r="R158" s="129">
        <f t="shared" si="31"/>
        <v>7732.4</v>
      </c>
      <c r="T158" s="105">
        <f t="shared" si="39"/>
        <v>3.263061968408262</v>
      </c>
      <c r="U158" s="105">
        <f t="shared" si="39"/>
        <v>3.263061968408262</v>
      </c>
      <c r="V158" s="105">
        <f t="shared" si="39"/>
        <v>3.4248177399756985</v>
      </c>
      <c r="W158" s="105">
        <f t="shared" si="39"/>
        <v>3.4248177399756985</v>
      </c>
      <c r="X158" s="105">
        <f t="shared" si="39"/>
        <v>3.4248177399756985</v>
      </c>
      <c r="Y158" s="105">
        <f t="shared" si="39"/>
        <v>4.5664236533009319</v>
      </c>
      <c r="Z158" s="105">
        <f t="shared" si="38"/>
        <v>2.283211826650466</v>
      </c>
      <c r="AA158" s="105">
        <f t="shared" si="38"/>
        <v>2.283211826650466</v>
      </c>
      <c r="AB158" s="105">
        <f t="shared" si="38"/>
        <v>3.4248177399756985</v>
      </c>
      <c r="AC158" s="105">
        <f t="shared" si="38"/>
        <v>3.263061968408262</v>
      </c>
      <c r="AD158" s="105">
        <f t="shared" si="38"/>
        <v>3.263061968408262</v>
      </c>
      <c r="AE158" s="105">
        <f t="shared" si="38"/>
        <v>3.263061968408262</v>
      </c>
      <c r="AF158" s="132">
        <f t="shared" si="33"/>
        <v>3.2622856757121634</v>
      </c>
      <c r="AH158" s="103">
        <v>1</v>
      </c>
      <c r="AI158" s="149">
        <f t="shared" si="34"/>
        <v>3.2622856757121634</v>
      </c>
    </row>
    <row r="159" spans="1:35" outlineLevel="2" x14ac:dyDescent="0.25">
      <c r="A159" s="103" t="str">
        <f t="shared" si="35"/>
        <v>CARBONADOCommercialR2YD2W</v>
      </c>
      <c r="B159" s="103" t="s">
        <v>304</v>
      </c>
      <c r="C159" s="103" t="s">
        <v>305</v>
      </c>
      <c r="D159" s="127">
        <v>0</v>
      </c>
      <c r="E159" s="127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f t="shared" si="31"/>
        <v>0</v>
      </c>
      <c r="T159" s="105">
        <f t="shared" si="39"/>
        <v>0</v>
      </c>
      <c r="U159" s="105">
        <f t="shared" si="39"/>
        <v>0</v>
      </c>
      <c r="V159" s="105">
        <f t="shared" si="39"/>
        <v>0</v>
      </c>
      <c r="W159" s="105">
        <f t="shared" si="39"/>
        <v>0</v>
      </c>
      <c r="X159" s="105">
        <f t="shared" si="39"/>
        <v>0</v>
      </c>
      <c r="Y159" s="105">
        <f t="shared" si="39"/>
        <v>0</v>
      </c>
      <c r="Z159" s="105">
        <f t="shared" si="38"/>
        <v>0</v>
      </c>
      <c r="AA159" s="105">
        <f t="shared" si="38"/>
        <v>0</v>
      </c>
      <c r="AB159" s="105">
        <f t="shared" si="38"/>
        <v>0</v>
      </c>
      <c r="AC159" s="105">
        <f t="shared" si="38"/>
        <v>0</v>
      </c>
      <c r="AD159" s="105">
        <f t="shared" si="38"/>
        <v>0</v>
      </c>
      <c r="AE159" s="105">
        <f t="shared" si="38"/>
        <v>0</v>
      </c>
      <c r="AF159" s="132">
        <f t="shared" si="33"/>
        <v>0</v>
      </c>
      <c r="AH159" s="103">
        <v>1</v>
      </c>
      <c r="AI159" s="149">
        <f t="shared" si="34"/>
        <v>0</v>
      </c>
    </row>
    <row r="160" spans="1:35" outlineLevel="2" x14ac:dyDescent="0.25">
      <c r="A160" s="103" t="str">
        <f t="shared" si="35"/>
        <v>CARBONADOCommercialR2YD3W</v>
      </c>
      <c r="B160" s="103" t="s">
        <v>308</v>
      </c>
      <c r="C160" s="103" t="s">
        <v>309</v>
      </c>
      <c r="D160" s="127">
        <v>0</v>
      </c>
      <c r="E160" s="127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f t="shared" si="31"/>
        <v>0</v>
      </c>
      <c r="T160" s="105">
        <f t="shared" si="39"/>
        <v>0</v>
      </c>
      <c r="U160" s="105">
        <f t="shared" si="39"/>
        <v>0</v>
      </c>
      <c r="V160" s="105">
        <f t="shared" si="39"/>
        <v>0</v>
      </c>
      <c r="W160" s="105">
        <f t="shared" si="39"/>
        <v>0</v>
      </c>
      <c r="X160" s="105">
        <f t="shared" si="39"/>
        <v>0</v>
      </c>
      <c r="Y160" s="105">
        <f t="shared" si="39"/>
        <v>0</v>
      </c>
      <c r="Z160" s="105">
        <f t="shared" si="38"/>
        <v>0</v>
      </c>
      <c r="AA160" s="105">
        <f t="shared" si="38"/>
        <v>0</v>
      </c>
      <c r="AB160" s="105">
        <f t="shared" si="38"/>
        <v>0</v>
      </c>
      <c r="AC160" s="105">
        <f t="shared" si="38"/>
        <v>0</v>
      </c>
      <c r="AD160" s="105">
        <f t="shared" si="38"/>
        <v>0</v>
      </c>
      <c r="AE160" s="105">
        <f t="shared" si="38"/>
        <v>0</v>
      </c>
      <c r="AF160" s="132">
        <f t="shared" si="33"/>
        <v>0</v>
      </c>
      <c r="AH160" s="103">
        <v>1</v>
      </c>
      <c r="AI160" s="149">
        <f t="shared" si="34"/>
        <v>0</v>
      </c>
    </row>
    <row r="161" spans="1:35" outlineLevel="2" x14ac:dyDescent="0.25">
      <c r="A161" s="103" t="str">
        <f t="shared" si="35"/>
        <v>CARBONADOCommercialR2YD4W</v>
      </c>
      <c r="B161" s="103" t="s">
        <v>310</v>
      </c>
      <c r="C161" s="103" t="s">
        <v>311</v>
      </c>
      <c r="D161" s="127">
        <v>0</v>
      </c>
      <c r="E161" s="127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f t="shared" si="31"/>
        <v>0</v>
      </c>
      <c r="T161" s="105">
        <f t="shared" si="39"/>
        <v>0</v>
      </c>
      <c r="U161" s="105">
        <f t="shared" si="39"/>
        <v>0</v>
      </c>
      <c r="V161" s="105">
        <f t="shared" si="39"/>
        <v>0</v>
      </c>
      <c r="W161" s="105">
        <f t="shared" si="39"/>
        <v>0</v>
      </c>
      <c r="X161" s="105">
        <f t="shared" si="39"/>
        <v>0</v>
      </c>
      <c r="Y161" s="105">
        <f t="shared" si="39"/>
        <v>0</v>
      </c>
      <c r="Z161" s="105">
        <f t="shared" si="38"/>
        <v>0</v>
      </c>
      <c r="AA161" s="105">
        <f t="shared" si="38"/>
        <v>0</v>
      </c>
      <c r="AB161" s="105">
        <f t="shared" si="38"/>
        <v>0</v>
      </c>
      <c r="AC161" s="105">
        <f t="shared" si="38"/>
        <v>0</v>
      </c>
      <c r="AD161" s="105">
        <f t="shared" si="38"/>
        <v>0</v>
      </c>
      <c r="AE161" s="105">
        <f t="shared" si="38"/>
        <v>0</v>
      </c>
      <c r="AF161" s="132">
        <f t="shared" si="33"/>
        <v>0</v>
      </c>
      <c r="AH161" s="103">
        <v>1</v>
      </c>
      <c r="AI161" s="149">
        <f t="shared" si="34"/>
        <v>0</v>
      </c>
    </row>
    <row r="162" spans="1:35" outlineLevel="2" x14ac:dyDescent="0.25">
      <c r="A162" s="103" t="str">
        <f t="shared" si="35"/>
        <v>CARBONADOCommercialR2YD5W</v>
      </c>
      <c r="B162" s="103" t="s">
        <v>312</v>
      </c>
      <c r="C162" s="103" t="s">
        <v>313</v>
      </c>
      <c r="D162" s="127">
        <v>0</v>
      </c>
      <c r="E162" s="127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f t="shared" si="31"/>
        <v>0</v>
      </c>
      <c r="T162" s="105">
        <f t="shared" si="39"/>
        <v>0</v>
      </c>
      <c r="U162" s="105">
        <f t="shared" si="39"/>
        <v>0</v>
      </c>
      <c r="V162" s="105">
        <f t="shared" si="39"/>
        <v>0</v>
      </c>
      <c r="W162" s="105">
        <f t="shared" si="39"/>
        <v>0</v>
      </c>
      <c r="X162" s="105">
        <f t="shared" si="39"/>
        <v>0</v>
      </c>
      <c r="Y162" s="105">
        <f t="shared" si="39"/>
        <v>0</v>
      </c>
      <c r="Z162" s="105">
        <f t="shared" si="38"/>
        <v>0</v>
      </c>
      <c r="AA162" s="105">
        <f t="shared" si="38"/>
        <v>0</v>
      </c>
      <c r="AB162" s="105">
        <f t="shared" si="38"/>
        <v>0</v>
      </c>
      <c r="AC162" s="105">
        <f t="shared" si="38"/>
        <v>0</v>
      </c>
      <c r="AD162" s="105">
        <f t="shared" si="38"/>
        <v>0</v>
      </c>
      <c r="AE162" s="105">
        <f t="shared" si="38"/>
        <v>0</v>
      </c>
      <c r="AF162" s="132">
        <f t="shared" si="33"/>
        <v>0</v>
      </c>
      <c r="AH162" s="103">
        <v>1</v>
      </c>
      <c r="AI162" s="149">
        <f t="shared" si="34"/>
        <v>0</v>
      </c>
    </row>
    <row r="163" spans="1:35" outlineLevel="2" x14ac:dyDescent="0.25">
      <c r="A163" s="103" t="str">
        <f t="shared" si="35"/>
        <v>CARBONADOCommercialR2YDEOW</v>
      </c>
      <c r="B163" s="103" t="s">
        <v>314</v>
      </c>
      <c r="C163" s="103" t="s">
        <v>315</v>
      </c>
      <c r="D163" s="127">
        <v>0</v>
      </c>
      <c r="E163" s="127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f t="shared" si="31"/>
        <v>0</v>
      </c>
      <c r="T163" s="105">
        <f t="shared" si="39"/>
        <v>0</v>
      </c>
      <c r="U163" s="105">
        <f t="shared" si="39"/>
        <v>0</v>
      </c>
      <c r="V163" s="105">
        <f t="shared" si="39"/>
        <v>0</v>
      </c>
      <c r="W163" s="105">
        <f t="shared" si="39"/>
        <v>0</v>
      </c>
      <c r="X163" s="105">
        <f t="shared" si="39"/>
        <v>0</v>
      </c>
      <c r="Y163" s="105">
        <f t="shared" si="39"/>
        <v>0</v>
      </c>
      <c r="Z163" s="105">
        <f t="shared" si="38"/>
        <v>0</v>
      </c>
      <c r="AA163" s="105">
        <f t="shared" si="38"/>
        <v>0</v>
      </c>
      <c r="AB163" s="105">
        <f t="shared" si="38"/>
        <v>0</v>
      </c>
      <c r="AC163" s="105">
        <f t="shared" si="38"/>
        <v>0</v>
      </c>
      <c r="AD163" s="105">
        <f t="shared" si="38"/>
        <v>0</v>
      </c>
      <c r="AE163" s="105">
        <f t="shared" si="38"/>
        <v>0</v>
      </c>
      <c r="AF163" s="132">
        <f t="shared" si="33"/>
        <v>0</v>
      </c>
    </row>
    <row r="164" spans="1:35" outlineLevel="2" x14ac:dyDescent="0.25">
      <c r="A164" s="103" t="str">
        <f t="shared" si="35"/>
        <v>CARBONADOCommercialR2YDEX</v>
      </c>
      <c r="B164" s="103" t="s">
        <v>372</v>
      </c>
      <c r="C164" s="103" t="s">
        <v>373</v>
      </c>
      <c r="D164" s="127">
        <v>47.26</v>
      </c>
      <c r="E164" s="127">
        <v>53.81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f t="shared" si="31"/>
        <v>0</v>
      </c>
      <c r="T164" s="105">
        <f t="shared" si="39"/>
        <v>0</v>
      </c>
      <c r="U164" s="105">
        <f t="shared" si="39"/>
        <v>0</v>
      </c>
      <c r="V164" s="105">
        <f t="shared" si="39"/>
        <v>0</v>
      </c>
      <c r="W164" s="105">
        <f t="shared" si="39"/>
        <v>0</v>
      </c>
      <c r="X164" s="105">
        <f t="shared" si="39"/>
        <v>0</v>
      </c>
      <c r="Y164" s="105">
        <f t="shared" si="39"/>
        <v>0</v>
      </c>
      <c r="Z164" s="105">
        <f t="shared" si="38"/>
        <v>0</v>
      </c>
      <c r="AA164" s="105">
        <f t="shared" si="38"/>
        <v>0</v>
      </c>
      <c r="AB164" s="105">
        <f t="shared" si="38"/>
        <v>0</v>
      </c>
      <c r="AC164" s="105">
        <f t="shared" si="38"/>
        <v>0</v>
      </c>
      <c r="AD164" s="105">
        <f t="shared" si="38"/>
        <v>0</v>
      </c>
      <c r="AE164" s="105">
        <f t="shared" si="38"/>
        <v>0</v>
      </c>
      <c r="AF164" s="132">
        <f t="shared" si="33"/>
        <v>0</v>
      </c>
    </row>
    <row r="165" spans="1:35" outlineLevel="2" x14ac:dyDescent="0.25">
      <c r="A165" s="103" t="str">
        <f t="shared" si="35"/>
        <v>CARBONADOCommercialR2YDTPU</v>
      </c>
      <c r="B165" s="103" t="s">
        <v>316</v>
      </c>
      <c r="C165" s="103" t="s">
        <v>317</v>
      </c>
      <c r="D165" s="127">
        <v>0</v>
      </c>
      <c r="E165" s="127">
        <v>0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f t="shared" si="31"/>
        <v>0</v>
      </c>
      <c r="T165" s="105">
        <f t="shared" si="39"/>
        <v>0</v>
      </c>
      <c r="U165" s="105">
        <f t="shared" si="39"/>
        <v>0</v>
      </c>
      <c r="V165" s="105">
        <f t="shared" si="39"/>
        <v>0</v>
      </c>
      <c r="W165" s="105">
        <f t="shared" si="39"/>
        <v>0</v>
      </c>
      <c r="X165" s="105">
        <f t="shared" si="39"/>
        <v>0</v>
      </c>
      <c r="Y165" s="105">
        <f t="shared" si="39"/>
        <v>0</v>
      </c>
      <c r="Z165" s="105">
        <f t="shared" si="38"/>
        <v>0</v>
      </c>
      <c r="AA165" s="105">
        <f t="shared" si="38"/>
        <v>0</v>
      </c>
      <c r="AB165" s="105">
        <f t="shared" si="38"/>
        <v>0</v>
      </c>
      <c r="AC165" s="105">
        <f t="shared" si="38"/>
        <v>0</v>
      </c>
      <c r="AD165" s="105">
        <f t="shared" si="38"/>
        <v>0</v>
      </c>
      <c r="AE165" s="105">
        <f t="shared" si="38"/>
        <v>0</v>
      </c>
      <c r="AF165" s="132">
        <f t="shared" si="33"/>
        <v>0</v>
      </c>
    </row>
    <row r="166" spans="1:35" outlineLevel="2" x14ac:dyDescent="0.25">
      <c r="A166" s="103" t="str">
        <f t="shared" si="35"/>
        <v>CARBONADOCommercialADJCOM</v>
      </c>
      <c r="B166" s="103" t="s">
        <v>378</v>
      </c>
      <c r="C166" s="103" t="s">
        <v>379</v>
      </c>
      <c r="D166" s="127">
        <v>0</v>
      </c>
      <c r="E166" s="127">
        <v>0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f t="shared" si="31"/>
        <v>0</v>
      </c>
      <c r="T166" s="105">
        <f t="shared" si="39"/>
        <v>0</v>
      </c>
      <c r="U166" s="105">
        <f t="shared" si="39"/>
        <v>0</v>
      </c>
      <c r="V166" s="105">
        <f t="shared" si="39"/>
        <v>0</v>
      </c>
      <c r="W166" s="105">
        <f t="shared" si="39"/>
        <v>0</v>
      </c>
      <c r="X166" s="105">
        <f t="shared" si="39"/>
        <v>0</v>
      </c>
      <c r="Y166" s="105">
        <f t="shared" si="39"/>
        <v>0</v>
      </c>
      <c r="Z166" s="105">
        <f t="shared" si="38"/>
        <v>0</v>
      </c>
      <c r="AA166" s="105">
        <f t="shared" si="38"/>
        <v>0</v>
      </c>
      <c r="AB166" s="105">
        <f t="shared" si="38"/>
        <v>0</v>
      </c>
      <c r="AC166" s="105">
        <f t="shared" si="38"/>
        <v>0</v>
      </c>
      <c r="AD166" s="105">
        <f t="shared" si="38"/>
        <v>0</v>
      </c>
      <c r="AE166" s="105">
        <f t="shared" si="38"/>
        <v>0</v>
      </c>
      <c r="AF166" s="143">
        <f t="shared" si="33"/>
        <v>0</v>
      </c>
    </row>
    <row r="167" spans="1:35" outlineLevel="2" x14ac:dyDescent="0.25">
      <c r="A167" s="103" t="str">
        <f t="shared" si="35"/>
        <v>CARBONADOCommercialCCONNECT</v>
      </c>
      <c r="B167" s="103" t="s">
        <v>380</v>
      </c>
      <c r="C167" s="103" t="s">
        <v>381</v>
      </c>
      <c r="D167" s="127">
        <v>0</v>
      </c>
      <c r="E167" s="127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f t="shared" ref="R167:R179" si="40">SUM(F167:Q167)</f>
        <v>0</v>
      </c>
      <c r="T167" s="105">
        <f t="shared" si="39"/>
        <v>0</v>
      </c>
      <c r="U167" s="105">
        <f t="shared" si="39"/>
        <v>0</v>
      </c>
      <c r="V167" s="105">
        <f t="shared" si="39"/>
        <v>0</v>
      </c>
      <c r="W167" s="105">
        <f t="shared" si="39"/>
        <v>0</v>
      </c>
      <c r="X167" s="105">
        <f t="shared" si="39"/>
        <v>0</v>
      </c>
      <c r="Y167" s="105">
        <f t="shared" si="39"/>
        <v>0</v>
      </c>
      <c r="Z167" s="105">
        <f t="shared" si="38"/>
        <v>0</v>
      </c>
      <c r="AA167" s="105">
        <f t="shared" si="38"/>
        <v>0</v>
      </c>
      <c r="AB167" s="105">
        <f t="shared" si="38"/>
        <v>0</v>
      </c>
      <c r="AC167" s="105">
        <f t="shared" si="38"/>
        <v>0</v>
      </c>
      <c r="AD167" s="105">
        <f t="shared" si="38"/>
        <v>0</v>
      </c>
      <c r="AE167" s="105">
        <f t="shared" si="38"/>
        <v>0</v>
      </c>
      <c r="AF167" s="143">
        <f t="shared" ref="AF167:AF179" si="41">+SUM(T167:AE167)/$AE$2</f>
        <v>0</v>
      </c>
    </row>
    <row r="168" spans="1:35" outlineLevel="2" x14ac:dyDescent="0.25">
      <c r="A168" s="103" t="str">
        <f t="shared" ref="A168:A179" si="42">+$A$5&amp;$A$102&amp;B168</f>
        <v>CARBONADOCommercialCDEL</v>
      </c>
      <c r="B168" s="103" t="s">
        <v>382</v>
      </c>
      <c r="C168" s="103" t="s">
        <v>383</v>
      </c>
      <c r="D168" s="127">
        <v>0</v>
      </c>
      <c r="E168" s="127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f t="shared" si="40"/>
        <v>0</v>
      </c>
      <c r="T168" s="105">
        <f t="shared" si="39"/>
        <v>0</v>
      </c>
      <c r="U168" s="105">
        <f t="shared" si="39"/>
        <v>0</v>
      </c>
      <c r="V168" s="105">
        <f t="shared" si="39"/>
        <v>0</v>
      </c>
      <c r="W168" s="105">
        <f t="shared" si="39"/>
        <v>0</v>
      </c>
      <c r="X168" s="105">
        <f t="shared" si="39"/>
        <v>0</v>
      </c>
      <c r="Y168" s="105">
        <f t="shared" si="39"/>
        <v>0</v>
      </c>
      <c r="Z168" s="105">
        <f t="shared" si="38"/>
        <v>0</v>
      </c>
      <c r="AA168" s="105">
        <f t="shared" si="38"/>
        <v>0</v>
      </c>
      <c r="AB168" s="105">
        <f t="shared" si="38"/>
        <v>0</v>
      </c>
      <c r="AC168" s="105">
        <f t="shared" si="38"/>
        <v>0</v>
      </c>
      <c r="AD168" s="105">
        <f t="shared" si="38"/>
        <v>0</v>
      </c>
      <c r="AE168" s="105">
        <f t="shared" si="38"/>
        <v>0</v>
      </c>
      <c r="AF168" s="143">
        <f t="shared" si="41"/>
        <v>0</v>
      </c>
    </row>
    <row r="169" spans="1:35" outlineLevel="2" x14ac:dyDescent="0.25">
      <c r="A169" s="103" t="str">
        <f t="shared" si="42"/>
        <v>CARBONADOCommercialCEX</v>
      </c>
      <c r="B169" s="103" t="s">
        <v>384</v>
      </c>
      <c r="C169" s="103" t="s">
        <v>385</v>
      </c>
      <c r="D169" s="127">
        <v>5.53</v>
      </c>
      <c r="E169" s="127">
        <v>6.28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f t="shared" si="40"/>
        <v>0</v>
      </c>
      <c r="T169" s="105">
        <f t="shared" si="39"/>
        <v>0</v>
      </c>
      <c r="U169" s="105">
        <f t="shared" si="39"/>
        <v>0</v>
      </c>
      <c r="V169" s="105">
        <f t="shared" si="39"/>
        <v>0</v>
      </c>
      <c r="W169" s="105">
        <f t="shared" si="39"/>
        <v>0</v>
      </c>
      <c r="X169" s="105">
        <f t="shared" si="39"/>
        <v>0</v>
      </c>
      <c r="Y169" s="105">
        <f t="shared" si="39"/>
        <v>0</v>
      </c>
      <c r="Z169" s="105">
        <f t="shared" si="38"/>
        <v>0</v>
      </c>
      <c r="AA169" s="105">
        <f t="shared" si="38"/>
        <v>0</v>
      </c>
      <c r="AB169" s="105">
        <f t="shared" si="38"/>
        <v>0</v>
      </c>
      <c r="AC169" s="105">
        <f t="shared" si="38"/>
        <v>0</v>
      </c>
      <c r="AD169" s="105">
        <f t="shared" si="38"/>
        <v>0</v>
      </c>
      <c r="AE169" s="105">
        <f t="shared" si="38"/>
        <v>0</v>
      </c>
      <c r="AF169" s="105">
        <f t="shared" si="41"/>
        <v>0</v>
      </c>
    </row>
    <row r="170" spans="1:35" outlineLevel="2" x14ac:dyDescent="0.25">
      <c r="A170" s="103" t="str">
        <f t="shared" si="42"/>
        <v>CARBONADOCommercialCEXYD</v>
      </c>
      <c r="B170" s="103" t="s">
        <v>386</v>
      </c>
      <c r="C170" s="103" t="s">
        <v>387</v>
      </c>
      <c r="D170" s="127">
        <v>31.1</v>
      </c>
      <c r="E170" s="127">
        <v>35.299999999999997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f t="shared" si="40"/>
        <v>0</v>
      </c>
      <c r="T170" s="105">
        <f t="shared" si="39"/>
        <v>0</v>
      </c>
      <c r="U170" s="105">
        <f t="shared" si="39"/>
        <v>0</v>
      </c>
      <c r="V170" s="105">
        <f t="shared" si="39"/>
        <v>0</v>
      </c>
      <c r="W170" s="105">
        <f t="shared" si="39"/>
        <v>0</v>
      </c>
      <c r="X170" s="105">
        <f t="shared" si="39"/>
        <v>0</v>
      </c>
      <c r="Y170" s="105">
        <f t="shared" si="39"/>
        <v>0</v>
      </c>
      <c r="Z170" s="105">
        <f t="shared" si="38"/>
        <v>0</v>
      </c>
      <c r="AA170" s="105">
        <f t="shared" si="38"/>
        <v>0</v>
      </c>
      <c r="AB170" s="105">
        <f t="shared" si="38"/>
        <v>0</v>
      </c>
      <c r="AC170" s="105">
        <f t="shared" si="38"/>
        <v>0</v>
      </c>
      <c r="AD170" s="105">
        <f t="shared" si="38"/>
        <v>0</v>
      </c>
      <c r="AE170" s="105">
        <f t="shared" si="38"/>
        <v>0</v>
      </c>
      <c r="AF170" s="105">
        <f t="shared" si="41"/>
        <v>0</v>
      </c>
    </row>
    <row r="171" spans="1:35" outlineLevel="2" x14ac:dyDescent="0.25">
      <c r="A171" s="103" t="str">
        <f t="shared" si="42"/>
        <v>CARBONADOCommercialCLOCK</v>
      </c>
      <c r="B171" s="103" t="s">
        <v>388</v>
      </c>
      <c r="C171" s="103" t="s">
        <v>389</v>
      </c>
      <c r="D171" s="127">
        <v>0</v>
      </c>
      <c r="E171" s="127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f t="shared" si="40"/>
        <v>0</v>
      </c>
      <c r="T171" s="105">
        <f t="shared" si="39"/>
        <v>0</v>
      </c>
      <c r="U171" s="105">
        <f t="shared" si="39"/>
        <v>0</v>
      </c>
      <c r="V171" s="105">
        <f t="shared" si="39"/>
        <v>0</v>
      </c>
      <c r="W171" s="105">
        <f t="shared" si="39"/>
        <v>0</v>
      </c>
      <c r="X171" s="105">
        <f t="shared" si="39"/>
        <v>0</v>
      </c>
      <c r="Y171" s="105">
        <f t="shared" si="39"/>
        <v>0</v>
      </c>
      <c r="Z171" s="105">
        <f t="shared" si="38"/>
        <v>0</v>
      </c>
      <c r="AA171" s="105">
        <f t="shared" si="38"/>
        <v>0</v>
      </c>
      <c r="AB171" s="105">
        <f t="shared" si="38"/>
        <v>0</v>
      </c>
      <c r="AC171" s="105">
        <f t="shared" si="38"/>
        <v>0</v>
      </c>
      <c r="AD171" s="105">
        <f t="shared" si="38"/>
        <v>0</v>
      </c>
      <c r="AE171" s="105">
        <f t="shared" si="38"/>
        <v>0</v>
      </c>
      <c r="AF171" s="105">
        <f t="shared" si="41"/>
        <v>0</v>
      </c>
    </row>
    <row r="172" spans="1:35" outlineLevel="2" x14ac:dyDescent="0.25">
      <c r="A172" s="103" t="str">
        <f t="shared" si="42"/>
        <v>CARBONADOCommercialCROLL</v>
      </c>
      <c r="B172" s="103" t="s">
        <v>390</v>
      </c>
      <c r="C172" s="103" t="s">
        <v>391</v>
      </c>
      <c r="D172" s="127">
        <v>0</v>
      </c>
      <c r="E172" s="127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f t="shared" si="40"/>
        <v>0</v>
      </c>
      <c r="T172" s="105">
        <f t="shared" si="39"/>
        <v>0</v>
      </c>
      <c r="U172" s="105">
        <f t="shared" si="39"/>
        <v>0</v>
      </c>
      <c r="V172" s="105">
        <f t="shared" si="39"/>
        <v>0</v>
      </c>
      <c r="W172" s="105">
        <f t="shared" si="39"/>
        <v>0</v>
      </c>
      <c r="X172" s="105">
        <f t="shared" si="39"/>
        <v>0</v>
      </c>
      <c r="Y172" s="105">
        <f t="shared" si="39"/>
        <v>0</v>
      </c>
      <c r="Z172" s="105">
        <f t="shared" si="38"/>
        <v>0</v>
      </c>
      <c r="AA172" s="105">
        <f t="shared" si="38"/>
        <v>0</v>
      </c>
      <c r="AB172" s="105">
        <f t="shared" si="38"/>
        <v>0</v>
      </c>
      <c r="AC172" s="105">
        <f t="shared" si="38"/>
        <v>0</v>
      </c>
      <c r="AD172" s="105">
        <f t="shared" si="38"/>
        <v>0</v>
      </c>
      <c r="AE172" s="105">
        <f t="shared" si="38"/>
        <v>0</v>
      </c>
      <c r="AF172" s="143">
        <f t="shared" si="41"/>
        <v>0</v>
      </c>
    </row>
    <row r="173" spans="1:35" outlineLevel="2" x14ac:dyDescent="0.25">
      <c r="A173" s="103" t="str">
        <f t="shared" si="42"/>
        <v>CARBONADOCommercialCTDEL</v>
      </c>
      <c r="B173" s="103" t="s">
        <v>392</v>
      </c>
      <c r="C173" s="103" t="s">
        <v>393</v>
      </c>
      <c r="D173" s="127">
        <v>0</v>
      </c>
      <c r="E173" s="127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f t="shared" si="40"/>
        <v>0</v>
      </c>
      <c r="T173" s="105">
        <f t="shared" si="39"/>
        <v>0</v>
      </c>
      <c r="U173" s="105">
        <f t="shared" si="39"/>
        <v>0</v>
      </c>
      <c r="V173" s="105">
        <f t="shared" si="39"/>
        <v>0</v>
      </c>
      <c r="W173" s="105">
        <f t="shared" si="39"/>
        <v>0</v>
      </c>
      <c r="X173" s="105">
        <f t="shared" si="39"/>
        <v>0</v>
      </c>
      <c r="Y173" s="105">
        <f t="shared" si="39"/>
        <v>0</v>
      </c>
      <c r="Z173" s="105">
        <f t="shared" si="38"/>
        <v>0</v>
      </c>
      <c r="AA173" s="105">
        <f t="shared" si="38"/>
        <v>0</v>
      </c>
      <c r="AB173" s="105">
        <f t="shared" si="38"/>
        <v>0</v>
      </c>
      <c r="AC173" s="105">
        <f t="shared" si="38"/>
        <v>0</v>
      </c>
      <c r="AD173" s="105">
        <f t="shared" si="38"/>
        <v>0</v>
      </c>
      <c r="AE173" s="105">
        <f t="shared" si="38"/>
        <v>0</v>
      </c>
      <c r="AF173" s="143">
        <f t="shared" si="41"/>
        <v>0</v>
      </c>
    </row>
    <row r="174" spans="1:35" outlineLevel="2" x14ac:dyDescent="0.25">
      <c r="A174" s="103" t="str">
        <f t="shared" si="42"/>
        <v>CARBONADOCommercialCTRIP</v>
      </c>
      <c r="B174" s="103" t="s">
        <v>394</v>
      </c>
      <c r="C174" s="103" t="s">
        <v>395</v>
      </c>
      <c r="D174" s="127">
        <v>9.5399999999999991</v>
      </c>
      <c r="E174" s="127">
        <v>10.61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f t="shared" si="40"/>
        <v>0</v>
      </c>
      <c r="T174" s="105">
        <f t="shared" si="39"/>
        <v>0</v>
      </c>
      <c r="U174" s="105">
        <f>+IFERROR(G174/$D174,0)</f>
        <v>0</v>
      </c>
      <c r="V174" s="105">
        <f t="shared" si="39"/>
        <v>0</v>
      </c>
      <c r="W174" s="105">
        <f t="shared" si="39"/>
        <v>0</v>
      </c>
      <c r="X174" s="105">
        <f t="shared" si="39"/>
        <v>0</v>
      </c>
      <c r="Y174" s="105">
        <f t="shared" si="39"/>
        <v>0</v>
      </c>
      <c r="Z174" s="105">
        <f t="shared" si="38"/>
        <v>0</v>
      </c>
      <c r="AA174" s="105">
        <f t="shared" si="38"/>
        <v>0</v>
      </c>
      <c r="AB174" s="105">
        <f t="shared" si="38"/>
        <v>0</v>
      </c>
      <c r="AC174" s="105">
        <f t="shared" si="38"/>
        <v>0</v>
      </c>
      <c r="AD174" s="105">
        <f t="shared" si="38"/>
        <v>0</v>
      </c>
      <c r="AE174" s="105">
        <f t="shared" si="38"/>
        <v>0</v>
      </c>
      <c r="AF174" s="105">
        <f t="shared" si="41"/>
        <v>0</v>
      </c>
    </row>
    <row r="175" spans="1:35" outlineLevel="2" x14ac:dyDescent="0.25">
      <c r="A175" s="103" t="str">
        <f t="shared" si="42"/>
        <v>CARBONADOCommercialCUNLOCK</v>
      </c>
      <c r="B175" s="103" t="s">
        <v>396</v>
      </c>
      <c r="C175" s="103" t="s">
        <v>397</v>
      </c>
      <c r="D175" s="127">
        <v>0</v>
      </c>
      <c r="E175" s="127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f t="shared" si="40"/>
        <v>0</v>
      </c>
      <c r="T175" s="105">
        <f t="shared" si="39"/>
        <v>0</v>
      </c>
      <c r="U175" s="105">
        <f t="shared" si="39"/>
        <v>0</v>
      </c>
      <c r="V175" s="105">
        <f t="shared" si="39"/>
        <v>0</v>
      </c>
      <c r="W175" s="105">
        <f t="shared" si="39"/>
        <v>0</v>
      </c>
      <c r="X175" s="105">
        <f t="shared" si="39"/>
        <v>0</v>
      </c>
      <c r="Y175" s="105">
        <f t="shared" si="39"/>
        <v>0</v>
      </c>
      <c r="Z175" s="105">
        <f t="shared" si="38"/>
        <v>0</v>
      </c>
      <c r="AA175" s="105">
        <f t="shared" si="38"/>
        <v>0</v>
      </c>
      <c r="AB175" s="105">
        <f t="shared" si="38"/>
        <v>0</v>
      </c>
      <c r="AC175" s="105">
        <f t="shared" si="38"/>
        <v>0</v>
      </c>
      <c r="AD175" s="105">
        <f t="shared" si="38"/>
        <v>0</v>
      </c>
      <c r="AE175" s="105">
        <f t="shared" si="38"/>
        <v>0</v>
      </c>
      <c r="AF175" s="105">
        <f t="shared" si="41"/>
        <v>0</v>
      </c>
    </row>
    <row r="176" spans="1:35" outlineLevel="2" x14ac:dyDescent="0.25">
      <c r="A176" s="103" t="str">
        <f t="shared" si="42"/>
        <v>CARBONADOCommercialDRIVEDWAY-COMM</v>
      </c>
      <c r="B176" s="103" t="s">
        <v>398</v>
      </c>
      <c r="C176" s="103" t="s">
        <v>399</v>
      </c>
      <c r="D176" s="127">
        <v>0</v>
      </c>
      <c r="E176" s="127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f t="shared" si="40"/>
        <v>0</v>
      </c>
      <c r="T176" s="105">
        <f t="shared" si="39"/>
        <v>0</v>
      </c>
      <c r="U176" s="105">
        <f t="shared" si="39"/>
        <v>0</v>
      </c>
      <c r="V176" s="105">
        <f t="shared" si="39"/>
        <v>0</v>
      </c>
      <c r="W176" s="105">
        <f t="shared" si="39"/>
        <v>0</v>
      </c>
      <c r="X176" s="105">
        <f t="shared" si="39"/>
        <v>0</v>
      </c>
      <c r="Y176" s="105">
        <f t="shared" si="39"/>
        <v>0</v>
      </c>
      <c r="Z176" s="105">
        <f t="shared" si="38"/>
        <v>0</v>
      </c>
      <c r="AA176" s="105">
        <f t="shared" si="38"/>
        <v>0</v>
      </c>
      <c r="AB176" s="105">
        <f t="shared" si="38"/>
        <v>0</v>
      </c>
      <c r="AC176" s="105">
        <f t="shared" si="38"/>
        <v>0</v>
      </c>
      <c r="AD176" s="105">
        <f t="shared" si="38"/>
        <v>0</v>
      </c>
      <c r="AE176" s="105">
        <f t="shared" si="38"/>
        <v>0</v>
      </c>
      <c r="AF176" s="105">
        <f t="shared" si="41"/>
        <v>0</v>
      </c>
    </row>
    <row r="177" spans="1:35" outlineLevel="2" x14ac:dyDescent="0.25">
      <c r="A177" s="103" t="str">
        <f t="shared" si="42"/>
        <v>CARBONADOCommercialDRIVEPVT-COMM</v>
      </c>
      <c r="B177" s="103" t="s">
        <v>400</v>
      </c>
      <c r="C177" s="103" t="s">
        <v>401</v>
      </c>
      <c r="D177" s="127">
        <v>0</v>
      </c>
      <c r="E177" s="127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f t="shared" si="40"/>
        <v>0</v>
      </c>
      <c r="T177" s="105">
        <f t="shared" si="39"/>
        <v>0</v>
      </c>
      <c r="U177" s="105">
        <f t="shared" si="39"/>
        <v>0</v>
      </c>
      <c r="V177" s="105">
        <f t="shared" si="39"/>
        <v>0</v>
      </c>
      <c r="W177" s="105">
        <f t="shared" si="39"/>
        <v>0</v>
      </c>
      <c r="X177" s="105">
        <f t="shared" si="39"/>
        <v>0</v>
      </c>
      <c r="Y177" s="105">
        <f t="shared" si="39"/>
        <v>0</v>
      </c>
      <c r="Z177" s="105">
        <f t="shared" si="38"/>
        <v>0</v>
      </c>
      <c r="AA177" s="105">
        <f t="shared" si="38"/>
        <v>0</v>
      </c>
      <c r="AB177" s="105">
        <f t="shared" si="38"/>
        <v>0</v>
      </c>
      <c r="AC177" s="105">
        <f t="shared" si="38"/>
        <v>0</v>
      </c>
      <c r="AD177" s="105">
        <f t="shared" si="38"/>
        <v>0</v>
      </c>
      <c r="AE177" s="105">
        <f t="shared" si="38"/>
        <v>0</v>
      </c>
      <c r="AF177" s="105">
        <f t="shared" si="41"/>
        <v>0</v>
      </c>
    </row>
    <row r="178" spans="1:35" outlineLevel="2" x14ac:dyDescent="0.25">
      <c r="A178" s="103" t="str">
        <f t="shared" si="42"/>
        <v>CARBONADOCommercialDRVNC</v>
      </c>
      <c r="B178" s="103" t="s">
        <v>402</v>
      </c>
      <c r="C178" s="103" t="s">
        <v>403</v>
      </c>
      <c r="D178" s="127">
        <v>0</v>
      </c>
      <c r="E178" s="127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f t="shared" si="40"/>
        <v>0</v>
      </c>
      <c r="T178" s="105">
        <f t="shared" si="39"/>
        <v>0</v>
      </c>
      <c r="U178" s="105">
        <f t="shared" si="39"/>
        <v>0</v>
      </c>
      <c r="V178" s="105">
        <f t="shared" si="39"/>
        <v>0</v>
      </c>
      <c r="W178" s="105">
        <f t="shared" si="39"/>
        <v>0</v>
      </c>
      <c r="X178" s="105">
        <f t="shared" si="39"/>
        <v>0</v>
      </c>
      <c r="Y178" s="105">
        <f t="shared" si="39"/>
        <v>0</v>
      </c>
      <c r="Z178" s="105">
        <f t="shared" si="38"/>
        <v>0</v>
      </c>
      <c r="AA178" s="105">
        <f t="shared" si="38"/>
        <v>0</v>
      </c>
      <c r="AB178" s="105">
        <f t="shared" si="38"/>
        <v>0</v>
      </c>
      <c r="AC178" s="105">
        <f t="shared" si="38"/>
        <v>0</v>
      </c>
      <c r="AD178" s="105">
        <f t="shared" si="38"/>
        <v>0</v>
      </c>
      <c r="AE178" s="105">
        <f t="shared" si="38"/>
        <v>0</v>
      </c>
      <c r="AF178" s="105">
        <f t="shared" si="41"/>
        <v>0</v>
      </c>
    </row>
    <row r="179" spans="1:35" outlineLevel="2" x14ac:dyDescent="0.25">
      <c r="A179" s="103" t="str">
        <f t="shared" si="42"/>
        <v>CARBONADOCommercialTIMEC</v>
      </c>
      <c r="B179" s="103" t="s">
        <v>404</v>
      </c>
      <c r="C179" s="103" t="s">
        <v>405</v>
      </c>
      <c r="D179" s="127">
        <v>0</v>
      </c>
      <c r="E179" s="127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f t="shared" si="40"/>
        <v>0</v>
      </c>
      <c r="T179" s="105">
        <f t="shared" si="39"/>
        <v>0</v>
      </c>
      <c r="U179" s="105">
        <f t="shared" si="39"/>
        <v>0</v>
      </c>
      <c r="V179" s="105">
        <f t="shared" si="39"/>
        <v>0</v>
      </c>
      <c r="W179" s="105">
        <f t="shared" si="39"/>
        <v>0</v>
      </c>
      <c r="X179" s="105">
        <f t="shared" si="39"/>
        <v>0</v>
      </c>
      <c r="Y179" s="105">
        <f t="shared" si="39"/>
        <v>0</v>
      </c>
      <c r="Z179" s="105">
        <f t="shared" si="38"/>
        <v>0</v>
      </c>
      <c r="AA179" s="105">
        <f t="shared" si="38"/>
        <v>0</v>
      </c>
      <c r="AB179" s="105">
        <f t="shared" si="38"/>
        <v>0</v>
      </c>
      <c r="AC179" s="105">
        <f t="shared" si="38"/>
        <v>0</v>
      </c>
      <c r="AD179" s="105">
        <f t="shared" si="38"/>
        <v>0</v>
      </c>
      <c r="AE179" s="105">
        <f t="shared" si="38"/>
        <v>0</v>
      </c>
      <c r="AF179" s="105">
        <f t="shared" si="41"/>
        <v>0</v>
      </c>
    </row>
    <row r="180" spans="1:35" outlineLevel="1" x14ac:dyDescent="0.25">
      <c r="B180" s="147"/>
      <c r="D180" s="127"/>
      <c r="E180" s="127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  <c r="AE180" s="105"/>
      <c r="AF180" s="105"/>
    </row>
    <row r="181" spans="1:35" outlineLevel="1" x14ac:dyDescent="0.25">
      <c r="C181" s="135" t="s">
        <v>414</v>
      </c>
      <c r="D181" s="127"/>
      <c r="E181" s="127"/>
      <c r="F181" s="136">
        <f t="shared" ref="F181:R181" si="43">SUM(F103:F180)</f>
        <v>1220.76</v>
      </c>
      <c r="G181" s="136">
        <f t="shared" si="43"/>
        <v>1220.76</v>
      </c>
      <c r="H181" s="136">
        <f t="shared" si="43"/>
        <v>1105.1400000000001</v>
      </c>
      <c r="I181" s="136">
        <f t="shared" si="43"/>
        <v>1105.1400000000001</v>
      </c>
      <c r="J181" s="136">
        <f t="shared" si="43"/>
        <v>1105.1400000000001</v>
      </c>
      <c r="K181" s="136">
        <f t="shared" si="43"/>
        <v>1506.74</v>
      </c>
      <c r="L181" s="136">
        <f t="shared" si="43"/>
        <v>879.65000000000009</v>
      </c>
      <c r="M181" s="136">
        <f t="shared" si="43"/>
        <v>879.65000000000009</v>
      </c>
      <c r="N181" s="136">
        <f t="shared" si="43"/>
        <v>1231.42</v>
      </c>
      <c r="O181" s="136">
        <f t="shared" si="43"/>
        <v>1220.76</v>
      </c>
      <c r="P181" s="136">
        <f t="shared" si="43"/>
        <v>1220.76</v>
      </c>
      <c r="Q181" s="136">
        <f t="shared" si="43"/>
        <v>1220.76</v>
      </c>
      <c r="R181" s="136">
        <f t="shared" si="43"/>
        <v>13916.68</v>
      </c>
      <c r="T181" s="137">
        <f>SUM(T103:T115,T117:T119,T121:T124,T126:T130,T132:T139,T141:T149,T151:T155,T157:T163,T165)</f>
        <v>7.6130926531111385</v>
      </c>
      <c r="U181" s="137">
        <f t="shared" ref="U181:AF181" si="44">SUM(U103:U115,U117:U119,U121:U124,U126:U130,U132:U139,U141:U149,U151:U155,U157:U163,U165)</f>
        <v>7.6130926531111385</v>
      </c>
      <c r="V181" s="137">
        <f t="shared" si="44"/>
        <v>6.8475219601736708</v>
      </c>
      <c r="W181" s="137">
        <f t="shared" si="44"/>
        <v>6.8475219601736708</v>
      </c>
      <c r="X181" s="137">
        <f t="shared" si="44"/>
        <v>6.8475219601736708</v>
      </c>
      <c r="Y181" s="137">
        <f t="shared" si="44"/>
        <v>9.131586517676654</v>
      </c>
      <c r="Z181" s="137">
        <f t="shared" si="44"/>
        <v>5.7059160468484382</v>
      </c>
      <c r="AA181" s="137">
        <f t="shared" si="44"/>
        <v>5.7059160468484382</v>
      </c>
      <c r="AB181" s="137">
        <f t="shared" si="44"/>
        <v>7.9876447481837829</v>
      </c>
      <c r="AC181" s="137">
        <f t="shared" si="44"/>
        <v>7.6130926531111385</v>
      </c>
      <c r="AD181" s="137">
        <f t="shared" si="44"/>
        <v>7.6130926531111385</v>
      </c>
      <c r="AE181" s="137">
        <f t="shared" si="44"/>
        <v>7.6130926531111385</v>
      </c>
      <c r="AF181" s="137">
        <f t="shared" si="44"/>
        <v>7.2615910421361676</v>
      </c>
      <c r="AI181" s="137">
        <f t="shared" ref="AI181" si="45">SUM(AI103:AI115,AI117:AI119,AI121:AI124,AI126:AI130,AI132:AI139,AI141:AI149,AI151:AI155,AI157:AI163,AI165)</f>
        <v>7.2615910421361676</v>
      </c>
    </row>
    <row r="182" spans="1:35" outlineLevel="1" x14ac:dyDescent="0.25">
      <c r="C182" s="135"/>
      <c r="D182" s="127"/>
      <c r="E182" s="127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87" t="s">
        <v>884</v>
      </c>
      <c r="S182" s="188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132"/>
      <c r="AD182" s="132"/>
      <c r="AE182" s="132"/>
      <c r="AF182" s="132">
        <f>SUM(AF103:AF165)*12</f>
        <v>87.139092505634011</v>
      </c>
    </row>
    <row r="183" spans="1:35" outlineLevel="1" x14ac:dyDescent="0.25">
      <c r="B183" s="7" t="s">
        <v>416</v>
      </c>
      <c r="D183" s="127"/>
      <c r="E183" s="127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  <c r="AE183" s="105"/>
      <c r="AF183" s="105"/>
    </row>
    <row r="184" spans="1:35" outlineLevel="2" x14ac:dyDescent="0.25">
      <c r="A184" s="103" t="str">
        <f t="shared" ref="A184:A216" si="46">+$A$5&amp;$A$102&amp;B184</f>
        <v>CARBONADOCommercial1.5YDCOM1W</v>
      </c>
      <c r="B184" s="103" t="s">
        <v>417</v>
      </c>
      <c r="C184" s="103" t="s">
        <v>418</v>
      </c>
      <c r="D184" s="127">
        <v>0</v>
      </c>
      <c r="E184" s="127">
        <v>0</v>
      </c>
      <c r="F184" s="129"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f t="shared" ref="R184:R216" si="47">SUM(F184:Q184)</f>
        <v>0</v>
      </c>
      <c r="T184" s="105">
        <f t="shared" ref="T184:AE205" si="48">+IFERROR(F184/$D184,0)</f>
        <v>0</v>
      </c>
      <c r="U184" s="105">
        <f t="shared" si="48"/>
        <v>0</v>
      </c>
      <c r="V184" s="105">
        <f t="shared" si="48"/>
        <v>0</v>
      </c>
      <c r="W184" s="105">
        <f t="shared" si="48"/>
        <v>0</v>
      </c>
      <c r="X184" s="105">
        <f t="shared" si="48"/>
        <v>0</v>
      </c>
      <c r="Y184" s="105">
        <f t="shared" si="48"/>
        <v>0</v>
      </c>
      <c r="Z184" s="105">
        <f t="shared" si="48"/>
        <v>0</v>
      </c>
      <c r="AA184" s="105">
        <f t="shared" si="48"/>
        <v>0</v>
      </c>
      <c r="AB184" s="105">
        <f t="shared" si="48"/>
        <v>0</v>
      </c>
      <c r="AC184" s="105">
        <f t="shared" si="48"/>
        <v>0</v>
      </c>
      <c r="AD184" s="105">
        <f t="shared" si="48"/>
        <v>0</v>
      </c>
      <c r="AE184" s="105">
        <f t="shared" si="48"/>
        <v>0</v>
      </c>
      <c r="AF184" s="105">
        <f t="shared" ref="AF184:AF216" si="49">+SUM(T184:AE184)/$AE$2</f>
        <v>0</v>
      </c>
    </row>
    <row r="185" spans="1:35" outlineLevel="2" x14ac:dyDescent="0.25">
      <c r="A185" s="103" t="str">
        <f t="shared" si="46"/>
        <v>CARBONADOCommercial1.5YDFOOD1W</v>
      </c>
      <c r="B185" s="103" t="s">
        <v>419</v>
      </c>
      <c r="C185" s="103" t="s">
        <v>420</v>
      </c>
      <c r="D185" s="127">
        <v>0</v>
      </c>
      <c r="E185" s="127">
        <v>0</v>
      </c>
      <c r="F185" s="129"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f t="shared" si="47"/>
        <v>0</v>
      </c>
      <c r="T185" s="105">
        <f t="shared" si="48"/>
        <v>0</v>
      </c>
      <c r="U185" s="105">
        <f t="shared" si="48"/>
        <v>0</v>
      </c>
      <c r="V185" s="105">
        <f t="shared" si="48"/>
        <v>0</v>
      </c>
      <c r="W185" s="105">
        <f t="shared" si="48"/>
        <v>0</v>
      </c>
      <c r="X185" s="105">
        <f t="shared" si="48"/>
        <v>0</v>
      </c>
      <c r="Y185" s="105">
        <f t="shared" si="48"/>
        <v>0</v>
      </c>
      <c r="Z185" s="105">
        <f t="shared" si="48"/>
        <v>0</v>
      </c>
      <c r="AA185" s="105">
        <f t="shared" si="48"/>
        <v>0</v>
      </c>
      <c r="AB185" s="105">
        <f t="shared" si="48"/>
        <v>0</v>
      </c>
      <c r="AC185" s="105">
        <f t="shared" si="48"/>
        <v>0</v>
      </c>
      <c r="AD185" s="105">
        <f t="shared" si="48"/>
        <v>0</v>
      </c>
      <c r="AE185" s="105">
        <f t="shared" si="48"/>
        <v>0</v>
      </c>
      <c r="AF185" s="105">
        <f t="shared" si="49"/>
        <v>0</v>
      </c>
    </row>
    <row r="186" spans="1:35" outlineLevel="2" x14ac:dyDescent="0.25">
      <c r="A186" s="103" t="str">
        <f t="shared" si="46"/>
        <v>CARBONADOCommercial2YDCOM1W</v>
      </c>
      <c r="B186" s="103" t="s">
        <v>421</v>
      </c>
      <c r="C186" s="103" t="s">
        <v>422</v>
      </c>
      <c r="D186" s="127">
        <v>0</v>
      </c>
      <c r="E186" s="127">
        <v>0</v>
      </c>
      <c r="F186" s="129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f t="shared" si="47"/>
        <v>0</v>
      </c>
      <c r="T186" s="105">
        <f t="shared" si="48"/>
        <v>0</v>
      </c>
      <c r="U186" s="105">
        <f t="shared" si="48"/>
        <v>0</v>
      </c>
      <c r="V186" s="105">
        <f t="shared" si="48"/>
        <v>0</v>
      </c>
      <c r="W186" s="105">
        <f t="shared" si="48"/>
        <v>0</v>
      </c>
      <c r="X186" s="105">
        <f t="shared" si="48"/>
        <v>0</v>
      </c>
      <c r="Y186" s="105">
        <f t="shared" si="48"/>
        <v>0</v>
      </c>
      <c r="Z186" s="105">
        <f t="shared" si="48"/>
        <v>0</v>
      </c>
      <c r="AA186" s="105">
        <f t="shared" si="48"/>
        <v>0</v>
      </c>
      <c r="AB186" s="105">
        <f t="shared" si="48"/>
        <v>0</v>
      </c>
      <c r="AC186" s="105">
        <f t="shared" si="48"/>
        <v>0</v>
      </c>
      <c r="AD186" s="105">
        <f t="shared" si="48"/>
        <v>0</v>
      </c>
      <c r="AE186" s="105">
        <f t="shared" si="48"/>
        <v>0</v>
      </c>
      <c r="AF186" s="132">
        <f t="shared" si="49"/>
        <v>0</v>
      </c>
    </row>
    <row r="187" spans="1:35" outlineLevel="2" x14ac:dyDescent="0.25">
      <c r="A187" s="103" t="str">
        <f t="shared" si="46"/>
        <v>CARBONADOCommercial2YDCOM2W</v>
      </c>
      <c r="B187" s="103" t="s">
        <v>423</v>
      </c>
      <c r="C187" s="103" t="s">
        <v>424</v>
      </c>
      <c r="D187" s="127">
        <v>0</v>
      </c>
      <c r="E187" s="127">
        <v>0</v>
      </c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f t="shared" si="47"/>
        <v>0</v>
      </c>
      <c r="T187" s="105">
        <f t="shared" si="48"/>
        <v>0</v>
      </c>
      <c r="U187" s="105">
        <f t="shared" si="48"/>
        <v>0</v>
      </c>
      <c r="V187" s="105">
        <f t="shared" si="48"/>
        <v>0</v>
      </c>
      <c r="W187" s="105">
        <f t="shared" si="48"/>
        <v>0</v>
      </c>
      <c r="X187" s="105">
        <f t="shared" si="48"/>
        <v>0</v>
      </c>
      <c r="Y187" s="105">
        <f t="shared" si="48"/>
        <v>0</v>
      </c>
      <c r="Z187" s="105">
        <f t="shared" si="48"/>
        <v>0</v>
      </c>
      <c r="AA187" s="105">
        <f t="shared" si="48"/>
        <v>0</v>
      </c>
      <c r="AB187" s="105">
        <f t="shared" si="48"/>
        <v>0</v>
      </c>
      <c r="AC187" s="105">
        <f t="shared" si="48"/>
        <v>0</v>
      </c>
      <c r="AD187" s="105">
        <f t="shared" si="48"/>
        <v>0</v>
      </c>
      <c r="AE187" s="105">
        <f t="shared" si="48"/>
        <v>0</v>
      </c>
      <c r="AF187" s="105">
        <f t="shared" si="49"/>
        <v>0</v>
      </c>
    </row>
    <row r="188" spans="1:35" outlineLevel="2" x14ac:dyDescent="0.25">
      <c r="A188" s="103" t="str">
        <f t="shared" si="46"/>
        <v>CARBONADOCommercial2YDCOM3W</v>
      </c>
      <c r="B188" s="103" t="s">
        <v>425</v>
      </c>
      <c r="C188" s="103" t="s">
        <v>426</v>
      </c>
      <c r="D188" s="127">
        <v>0</v>
      </c>
      <c r="E188" s="127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f t="shared" si="47"/>
        <v>0</v>
      </c>
      <c r="T188" s="105">
        <f t="shared" si="48"/>
        <v>0</v>
      </c>
      <c r="U188" s="105">
        <f t="shared" si="48"/>
        <v>0</v>
      </c>
      <c r="V188" s="105">
        <f t="shared" si="48"/>
        <v>0</v>
      </c>
      <c r="W188" s="105">
        <f t="shared" si="48"/>
        <v>0</v>
      </c>
      <c r="X188" s="105">
        <f t="shared" si="48"/>
        <v>0</v>
      </c>
      <c r="Y188" s="105">
        <f t="shared" si="48"/>
        <v>0</v>
      </c>
      <c r="Z188" s="105">
        <f t="shared" si="48"/>
        <v>0</v>
      </c>
      <c r="AA188" s="105">
        <f t="shared" si="48"/>
        <v>0</v>
      </c>
      <c r="AB188" s="105">
        <f t="shared" si="48"/>
        <v>0</v>
      </c>
      <c r="AC188" s="105">
        <f t="shared" si="48"/>
        <v>0</v>
      </c>
      <c r="AD188" s="105">
        <f t="shared" si="48"/>
        <v>0</v>
      </c>
      <c r="AE188" s="105">
        <f t="shared" si="48"/>
        <v>0</v>
      </c>
      <c r="AF188" s="105">
        <f t="shared" si="49"/>
        <v>0</v>
      </c>
    </row>
    <row r="189" spans="1:35" outlineLevel="2" x14ac:dyDescent="0.25">
      <c r="A189" s="103" t="str">
        <f t="shared" si="46"/>
        <v>CARBONADOCommercial2YDCOM4W</v>
      </c>
      <c r="B189" s="103" t="s">
        <v>427</v>
      </c>
      <c r="C189" s="103" t="s">
        <v>428</v>
      </c>
      <c r="D189" s="127">
        <v>0</v>
      </c>
      <c r="E189" s="127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f t="shared" si="47"/>
        <v>0</v>
      </c>
      <c r="T189" s="105">
        <f t="shared" si="48"/>
        <v>0</v>
      </c>
      <c r="U189" s="105">
        <f t="shared" si="48"/>
        <v>0</v>
      </c>
      <c r="V189" s="105">
        <f t="shared" si="48"/>
        <v>0</v>
      </c>
      <c r="W189" s="105">
        <f t="shared" si="48"/>
        <v>0</v>
      </c>
      <c r="X189" s="105">
        <f t="shared" si="48"/>
        <v>0</v>
      </c>
      <c r="Y189" s="105">
        <f t="shared" si="48"/>
        <v>0</v>
      </c>
      <c r="Z189" s="105">
        <f t="shared" si="48"/>
        <v>0</v>
      </c>
      <c r="AA189" s="105">
        <f t="shared" si="48"/>
        <v>0</v>
      </c>
      <c r="AB189" s="105">
        <f t="shared" si="48"/>
        <v>0</v>
      </c>
      <c r="AC189" s="105">
        <f t="shared" si="48"/>
        <v>0</v>
      </c>
      <c r="AD189" s="105">
        <f t="shared" si="48"/>
        <v>0</v>
      </c>
      <c r="AE189" s="105">
        <f t="shared" si="48"/>
        <v>0</v>
      </c>
      <c r="AF189" s="105">
        <f t="shared" si="49"/>
        <v>0</v>
      </c>
    </row>
    <row r="190" spans="1:35" outlineLevel="2" x14ac:dyDescent="0.25">
      <c r="A190" s="103" t="str">
        <f t="shared" si="46"/>
        <v>CARBONADOCommercial2YDCOMEW</v>
      </c>
      <c r="B190" s="103" t="s">
        <v>429</v>
      </c>
      <c r="C190" s="103" t="s">
        <v>430</v>
      </c>
      <c r="D190" s="127">
        <v>0</v>
      </c>
      <c r="E190" s="127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f t="shared" si="47"/>
        <v>0</v>
      </c>
      <c r="T190" s="105">
        <f t="shared" si="48"/>
        <v>0</v>
      </c>
      <c r="U190" s="105">
        <f t="shared" si="48"/>
        <v>0</v>
      </c>
      <c r="V190" s="105">
        <f t="shared" si="48"/>
        <v>0</v>
      </c>
      <c r="W190" s="105">
        <f t="shared" si="48"/>
        <v>0</v>
      </c>
      <c r="X190" s="105">
        <f t="shared" si="48"/>
        <v>0</v>
      </c>
      <c r="Y190" s="105">
        <f t="shared" si="48"/>
        <v>0</v>
      </c>
      <c r="Z190" s="105">
        <f t="shared" si="48"/>
        <v>0</v>
      </c>
      <c r="AA190" s="105">
        <f t="shared" si="48"/>
        <v>0</v>
      </c>
      <c r="AB190" s="105">
        <f t="shared" si="48"/>
        <v>0</v>
      </c>
      <c r="AC190" s="105">
        <f t="shared" si="48"/>
        <v>0</v>
      </c>
      <c r="AD190" s="105">
        <f t="shared" si="48"/>
        <v>0</v>
      </c>
      <c r="AE190" s="105">
        <f t="shared" si="48"/>
        <v>0</v>
      </c>
      <c r="AF190" s="105">
        <f t="shared" si="49"/>
        <v>0</v>
      </c>
    </row>
    <row r="191" spans="1:35" outlineLevel="2" x14ac:dyDescent="0.25">
      <c r="A191" s="103" t="str">
        <f t="shared" si="46"/>
        <v>CARBONADOCommercial2YDFOOD1W</v>
      </c>
      <c r="B191" s="103" t="s">
        <v>431</v>
      </c>
      <c r="C191" s="103" t="s">
        <v>432</v>
      </c>
      <c r="D191" s="127">
        <v>0</v>
      </c>
      <c r="E191" s="127">
        <v>0</v>
      </c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f t="shared" si="47"/>
        <v>0</v>
      </c>
      <c r="T191" s="105">
        <f t="shared" si="48"/>
        <v>0</v>
      </c>
      <c r="U191" s="105">
        <f t="shared" si="48"/>
        <v>0</v>
      </c>
      <c r="V191" s="105">
        <f t="shared" si="48"/>
        <v>0</v>
      </c>
      <c r="W191" s="105">
        <f t="shared" si="48"/>
        <v>0</v>
      </c>
      <c r="X191" s="105">
        <f t="shared" si="48"/>
        <v>0</v>
      </c>
      <c r="Y191" s="105">
        <f t="shared" si="48"/>
        <v>0</v>
      </c>
      <c r="Z191" s="105">
        <f t="shared" si="48"/>
        <v>0</v>
      </c>
      <c r="AA191" s="105">
        <f t="shared" si="48"/>
        <v>0</v>
      </c>
      <c r="AB191" s="105">
        <f t="shared" si="48"/>
        <v>0</v>
      </c>
      <c r="AC191" s="105">
        <f t="shared" si="48"/>
        <v>0</v>
      </c>
      <c r="AD191" s="105">
        <f t="shared" si="48"/>
        <v>0</v>
      </c>
      <c r="AE191" s="105">
        <f t="shared" si="48"/>
        <v>0</v>
      </c>
      <c r="AF191" s="105">
        <f t="shared" si="49"/>
        <v>0</v>
      </c>
    </row>
    <row r="192" spans="1:35" outlineLevel="2" x14ac:dyDescent="0.25">
      <c r="A192" s="103" t="str">
        <f t="shared" si="46"/>
        <v>CARBONADOCommercial2YDOCC1W</v>
      </c>
      <c r="B192" s="103" t="s">
        <v>433</v>
      </c>
      <c r="C192" s="103" t="s">
        <v>434</v>
      </c>
      <c r="D192" s="127">
        <v>0</v>
      </c>
      <c r="E192" s="127">
        <v>0</v>
      </c>
      <c r="F192" s="129"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f t="shared" si="47"/>
        <v>0</v>
      </c>
      <c r="T192" s="105">
        <f t="shared" si="48"/>
        <v>0</v>
      </c>
      <c r="U192" s="105">
        <f t="shared" si="48"/>
        <v>0</v>
      </c>
      <c r="V192" s="105">
        <f t="shared" si="48"/>
        <v>0</v>
      </c>
      <c r="W192" s="105">
        <f t="shared" si="48"/>
        <v>0</v>
      </c>
      <c r="X192" s="105">
        <f t="shared" si="48"/>
        <v>0</v>
      </c>
      <c r="Y192" s="105">
        <f t="shared" si="48"/>
        <v>0</v>
      </c>
      <c r="Z192" s="105">
        <f t="shared" si="48"/>
        <v>0</v>
      </c>
      <c r="AA192" s="105">
        <f t="shared" si="48"/>
        <v>0</v>
      </c>
      <c r="AB192" s="105">
        <f t="shared" si="48"/>
        <v>0</v>
      </c>
      <c r="AC192" s="105">
        <f t="shared" si="48"/>
        <v>0</v>
      </c>
      <c r="AD192" s="105">
        <f t="shared" si="48"/>
        <v>0</v>
      </c>
      <c r="AE192" s="105">
        <f t="shared" si="48"/>
        <v>0</v>
      </c>
      <c r="AF192" s="105">
        <f t="shared" si="49"/>
        <v>0</v>
      </c>
    </row>
    <row r="193" spans="1:32" outlineLevel="2" x14ac:dyDescent="0.25">
      <c r="A193" s="103" t="str">
        <f t="shared" si="46"/>
        <v>CARBONADOCommercial2YDOCC2W</v>
      </c>
      <c r="B193" s="103" t="s">
        <v>435</v>
      </c>
      <c r="C193" s="103" t="s">
        <v>436</v>
      </c>
      <c r="D193" s="127">
        <v>0</v>
      </c>
      <c r="E193" s="127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f t="shared" si="47"/>
        <v>0</v>
      </c>
      <c r="T193" s="105">
        <f t="shared" si="48"/>
        <v>0</v>
      </c>
      <c r="U193" s="105">
        <f t="shared" si="48"/>
        <v>0</v>
      </c>
      <c r="V193" s="105">
        <f t="shared" si="48"/>
        <v>0</v>
      </c>
      <c r="W193" s="105">
        <f t="shared" si="48"/>
        <v>0</v>
      </c>
      <c r="X193" s="105">
        <f t="shared" si="48"/>
        <v>0</v>
      </c>
      <c r="Y193" s="105">
        <f t="shared" si="48"/>
        <v>0</v>
      </c>
      <c r="Z193" s="105">
        <f t="shared" si="48"/>
        <v>0</v>
      </c>
      <c r="AA193" s="105">
        <f t="shared" si="48"/>
        <v>0</v>
      </c>
      <c r="AB193" s="105">
        <f t="shared" si="48"/>
        <v>0</v>
      </c>
      <c r="AC193" s="105">
        <f t="shared" si="48"/>
        <v>0</v>
      </c>
      <c r="AD193" s="105">
        <f t="shared" si="48"/>
        <v>0</v>
      </c>
      <c r="AE193" s="105">
        <f t="shared" si="48"/>
        <v>0</v>
      </c>
      <c r="AF193" s="105">
        <f t="shared" si="49"/>
        <v>0</v>
      </c>
    </row>
    <row r="194" spans="1:32" outlineLevel="2" x14ac:dyDescent="0.25">
      <c r="A194" s="103" t="str">
        <f t="shared" si="46"/>
        <v>CARBONADOCommercial2YDOCC3W</v>
      </c>
      <c r="B194" s="103" t="s">
        <v>437</v>
      </c>
      <c r="C194" s="103" t="s">
        <v>438</v>
      </c>
      <c r="D194" s="127">
        <v>0</v>
      </c>
      <c r="E194" s="127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f t="shared" si="47"/>
        <v>0</v>
      </c>
      <c r="T194" s="105">
        <f t="shared" si="48"/>
        <v>0</v>
      </c>
      <c r="U194" s="105">
        <f t="shared" si="48"/>
        <v>0</v>
      </c>
      <c r="V194" s="105">
        <f t="shared" si="48"/>
        <v>0</v>
      </c>
      <c r="W194" s="105">
        <f t="shared" si="48"/>
        <v>0</v>
      </c>
      <c r="X194" s="105">
        <f t="shared" si="48"/>
        <v>0</v>
      </c>
      <c r="Y194" s="105">
        <f t="shared" si="48"/>
        <v>0</v>
      </c>
      <c r="Z194" s="105">
        <f t="shared" si="48"/>
        <v>0</v>
      </c>
      <c r="AA194" s="105">
        <f t="shared" si="48"/>
        <v>0</v>
      </c>
      <c r="AB194" s="105">
        <f t="shared" si="48"/>
        <v>0</v>
      </c>
      <c r="AC194" s="105">
        <f t="shared" si="48"/>
        <v>0</v>
      </c>
      <c r="AD194" s="105">
        <f t="shared" si="48"/>
        <v>0</v>
      </c>
      <c r="AE194" s="105">
        <f t="shared" si="48"/>
        <v>0</v>
      </c>
      <c r="AF194" s="105">
        <f t="shared" si="49"/>
        <v>0</v>
      </c>
    </row>
    <row r="195" spans="1:32" outlineLevel="2" x14ac:dyDescent="0.25">
      <c r="A195" s="103" t="str">
        <f t="shared" si="46"/>
        <v>CARBONADOCommercial2YDOCC4W</v>
      </c>
      <c r="B195" s="103" t="s">
        <v>439</v>
      </c>
      <c r="C195" s="103" t="s">
        <v>440</v>
      </c>
      <c r="D195" s="127">
        <v>0</v>
      </c>
      <c r="E195" s="127">
        <v>0</v>
      </c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f t="shared" si="47"/>
        <v>0</v>
      </c>
      <c r="T195" s="105">
        <f t="shared" si="48"/>
        <v>0</v>
      </c>
      <c r="U195" s="105">
        <f t="shared" si="48"/>
        <v>0</v>
      </c>
      <c r="V195" s="105">
        <f t="shared" si="48"/>
        <v>0</v>
      </c>
      <c r="W195" s="105">
        <f t="shared" si="48"/>
        <v>0</v>
      </c>
      <c r="X195" s="105">
        <f t="shared" si="48"/>
        <v>0</v>
      </c>
      <c r="Y195" s="105">
        <f t="shared" si="48"/>
        <v>0</v>
      </c>
      <c r="Z195" s="105">
        <f t="shared" si="48"/>
        <v>0</v>
      </c>
      <c r="AA195" s="105">
        <f t="shared" si="48"/>
        <v>0</v>
      </c>
      <c r="AB195" s="105">
        <f t="shared" si="48"/>
        <v>0</v>
      </c>
      <c r="AC195" s="105">
        <f t="shared" si="48"/>
        <v>0</v>
      </c>
      <c r="AD195" s="105">
        <f t="shared" si="48"/>
        <v>0</v>
      </c>
      <c r="AE195" s="105">
        <f t="shared" si="48"/>
        <v>0</v>
      </c>
      <c r="AF195" s="105">
        <f t="shared" si="49"/>
        <v>0</v>
      </c>
    </row>
    <row r="196" spans="1:32" outlineLevel="2" x14ac:dyDescent="0.25">
      <c r="A196" s="103" t="str">
        <f t="shared" si="46"/>
        <v>CARBONADOCommercial2YDOCCEW</v>
      </c>
      <c r="B196" s="103" t="s">
        <v>441</v>
      </c>
      <c r="C196" s="103" t="s">
        <v>442</v>
      </c>
      <c r="D196" s="127">
        <v>0</v>
      </c>
      <c r="E196" s="127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f t="shared" si="47"/>
        <v>0</v>
      </c>
      <c r="T196" s="105">
        <f t="shared" si="48"/>
        <v>0</v>
      </c>
      <c r="U196" s="105">
        <f t="shared" si="48"/>
        <v>0</v>
      </c>
      <c r="V196" s="105">
        <f t="shared" si="48"/>
        <v>0</v>
      </c>
      <c r="W196" s="105">
        <f t="shared" si="48"/>
        <v>0</v>
      </c>
      <c r="X196" s="105">
        <f t="shared" si="48"/>
        <v>0</v>
      </c>
      <c r="Y196" s="105">
        <f t="shared" si="48"/>
        <v>0</v>
      </c>
      <c r="Z196" s="105">
        <f t="shared" si="48"/>
        <v>0</v>
      </c>
      <c r="AA196" s="105">
        <f t="shared" si="48"/>
        <v>0</v>
      </c>
      <c r="AB196" s="105">
        <f t="shared" si="48"/>
        <v>0</v>
      </c>
      <c r="AC196" s="105">
        <f t="shared" si="48"/>
        <v>0</v>
      </c>
      <c r="AD196" s="105">
        <f t="shared" si="48"/>
        <v>0</v>
      </c>
      <c r="AE196" s="105">
        <f t="shared" si="48"/>
        <v>0</v>
      </c>
      <c r="AF196" s="105">
        <f t="shared" si="49"/>
        <v>0</v>
      </c>
    </row>
    <row r="197" spans="1:32" outlineLevel="2" x14ac:dyDescent="0.25">
      <c r="A197" s="103" t="str">
        <f t="shared" si="46"/>
        <v>CARBONADOCommercial64FOOD1W</v>
      </c>
      <c r="B197" s="103" t="s">
        <v>443</v>
      </c>
      <c r="C197" s="103" t="s">
        <v>444</v>
      </c>
      <c r="D197" s="127">
        <v>0</v>
      </c>
      <c r="E197" s="127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f t="shared" si="47"/>
        <v>0</v>
      </c>
      <c r="T197" s="105">
        <f t="shared" si="48"/>
        <v>0</v>
      </c>
      <c r="U197" s="105">
        <f t="shared" si="48"/>
        <v>0</v>
      </c>
      <c r="V197" s="105">
        <f t="shared" si="48"/>
        <v>0</v>
      </c>
      <c r="W197" s="105">
        <f t="shared" si="48"/>
        <v>0</v>
      </c>
      <c r="X197" s="105">
        <f t="shared" si="48"/>
        <v>0</v>
      </c>
      <c r="Y197" s="105">
        <f t="shared" si="48"/>
        <v>0</v>
      </c>
      <c r="Z197" s="105">
        <f t="shared" si="48"/>
        <v>0</v>
      </c>
      <c r="AA197" s="105">
        <f t="shared" si="48"/>
        <v>0</v>
      </c>
      <c r="AB197" s="105">
        <f t="shared" si="48"/>
        <v>0</v>
      </c>
      <c r="AC197" s="105">
        <f t="shared" si="48"/>
        <v>0</v>
      </c>
      <c r="AD197" s="105">
        <f t="shared" si="48"/>
        <v>0</v>
      </c>
      <c r="AE197" s="105">
        <f t="shared" si="48"/>
        <v>0</v>
      </c>
      <c r="AF197" s="105">
        <f t="shared" si="49"/>
        <v>0</v>
      </c>
    </row>
    <row r="198" spans="1:32" outlineLevel="2" x14ac:dyDescent="0.25">
      <c r="A198" s="103" t="str">
        <f t="shared" si="46"/>
        <v>CARBONADOCommercial6YDCOM1W</v>
      </c>
      <c r="B198" s="103" t="s">
        <v>445</v>
      </c>
      <c r="C198" s="103" t="s">
        <v>446</v>
      </c>
      <c r="D198" s="127">
        <v>0</v>
      </c>
      <c r="E198" s="127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f t="shared" si="47"/>
        <v>0</v>
      </c>
      <c r="T198" s="105">
        <f t="shared" si="48"/>
        <v>0</v>
      </c>
      <c r="U198" s="105">
        <f t="shared" si="48"/>
        <v>0</v>
      </c>
      <c r="V198" s="105">
        <f t="shared" si="48"/>
        <v>0</v>
      </c>
      <c r="W198" s="105">
        <f t="shared" si="48"/>
        <v>0</v>
      </c>
      <c r="X198" s="105">
        <f t="shared" si="48"/>
        <v>0</v>
      </c>
      <c r="Y198" s="105">
        <f t="shared" si="48"/>
        <v>0</v>
      </c>
      <c r="Z198" s="105">
        <f t="shared" si="48"/>
        <v>0</v>
      </c>
      <c r="AA198" s="105">
        <f t="shared" si="48"/>
        <v>0</v>
      </c>
      <c r="AB198" s="105">
        <f t="shared" si="48"/>
        <v>0</v>
      </c>
      <c r="AC198" s="105">
        <f t="shared" si="48"/>
        <v>0</v>
      </c>
      <c r="AD198" s="105">
        <f t="shared" si="48"/>
        <v>0</v>
      </c>
      <c r="AE198" s="105">
        <f t="shared" si="48"/>
        <v>0</v>
      </c>
      <c r="AF198" s="105">
        <f t="shared" si="49"/>
        <v>0</v>
      </c>
    </row>
    <row r="199" spans="1:32" outlineLevel="2" x14ac:dyDescent="0.25">
      <c r="A199" s="103" t="str">
        <f t="shared" si="46"/>
        <v>CARBONADOCommercial6YDCOM2W</v>
      </c>
      <c r="B199" s="103" t="s">
        <v>447</v>
      </c>
      <c r="C199" s="103" t="s">
        <v>448</v>
      </c>
      <c r="D199" s="127">
        <v>0</v>
      </c>
      <c r="E199" s="127">
        <v>0</v>
      </c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f t="shared" si="47"/>
        <v>0</v>
      </c>
      <c r="T199" s="105">
        <f t="shared" si="48"/>
        <v>0</v>
      </c>
      <c r="U199" s="105">
        <f t="shared" si="48"/>
        <v>0</v>
      </c>
      <c r="V199" s="105">
        <f t="shared" si="48"/>
        <v>0</v>
      </c>
      <c r="W199" s="105">
        <f t="shared" si="48"/>
        <v>0</v>
      </c>
      <c r="X199" s="105">
        <f t="shared" si="48"/>
        <v>0</v>
      </c>
      <c r="Y199" s="105">
        <f t="shared" si="48"/>
        <v>0</v>
      </c>
      <c r="Z199" s="105">
        <f t="shared" si="48"/>
        <v>0</v>
      </c>
      <c r="AA199" s="105">
        <f t="shared" si="48"/>
        <v>0</v>
      </c>
      <c r="AB199" s="105">
        <f t="shared" si="48"/>
        <v>0</v>
      </c>
      <c r="AC199" s="105">
        <f t="shared" si="48"/>
        <v>0</v>
      </c>
      <c r="AD199" s="105">
        <f t="shared" si="48"/>
        <v>0</v>
      </c>
      <c r="AE199" s="105">
        <f t="shared" si="48"/>
        <v>0</v>
      </c>
      <c r="AF199" s="105">
        <f t="shared" si="49"/>
        <v>0</v>
      </c>
    </row>
    <row r="200" spans="1:32" outlineLevel="2" x14ac:dyDescent="0.25">
      <c r="A200" s="103" t="str">
        <f t="shared" si="46"/>
        <v>CARBONADOCommercial6YDCOM3W</v>
      </c>
      <c r="B200" s="103" t="s">
        <v>449</v>
      </c>
      <c r="C200" s="103" t="s">
        <v>450</v>
      </c>
      <c r="D200" s="127">
        <v>0</v>
      </c>
      <c r="E200" s="127">
        <v>0</v>
      </c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f t="shared" si="47"/>
        <v>0</v>
      </c>
      <c r="T200" s="105">
        <f t="shared" si="48"/>
        <v>0</v>
      </c>
      <c r="U200" s="105">
        <f t="shared" si="48"/>
        <v>0</v>
      </c>
      <c r="V200" s="105">
        <f t="shared" si="48"/>
        <v>0</v>
      </c>
      <c r="W200" s="105">
        <f t="shared" si="48"/>
        <v>0</v>
      </c>
      <c r="X200" s="105">
        <f t="shared" si="48"/>
        <v>0</v>
      </c>
      <c r="Y200" s="105">
        <f t="shared" si="48"/>
        <v>0</v>
      </c>
      <c r="Z200" s="105">
        <f t="shared" si="48"/>
        <v>0</v>
      </c>
      <c r="AA200" s="105">
        <f t="shared" si="48"/>
        <v>0</v>
      </c>
      <c r="AB200" s="105">
        <f t="shared" si="48"/>
        <v>0</v>
      </c>
      <c r="AC200" s="105">
        <f t="shared" si="48"/>
        <v>0</v>
      </c>
      <c r="AD200" s="105">
        <f t="shared" si="48"/>
        <v>0</v>
      </c>
      <c r="AE200" s="105">
        <f t="shared" si="48"/>
        <v>0</v>
      </c>
      <c r="AF200" s="105">
        <f t="shared" si="49"/>
        <v>0</v>
      </c>
    </row>
    <row r="201" spans="1:32" outlineLevel="2" x14ac:dyDescent="0.25">
      <c r="A201" s="103" t="str">
        <f t="shared" si="46"/>
        <v>CARBONADOCommercial6YDCOM4W</v>
      </c>
      <c r="B201" s="103" t="s">
        <v>451</v>
      </c>
      <c r="C201" s="103" t="s">
        <v>452</v>
      </c>
      <c r="D201" s="127">
        <v>0</v>
      </c>
      <c r="E201" s="127">
        <v>0</v>
      </c>
      <c r="F201" s="12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f t="shared" si="47"/>
        <v>0</v>
      </c>
      <c r="T201" s="105">
        <f t="shared" si="48"/>
        <v>0</v>
      </c>
      <c r="U201" s="105">
        <f t="shared" si="48"/>
        <v>0</v>
      </c>
      <c r="V201" s="105">
        <f t="shared" si="48"/>
        <v>0</v>
      </c>
      <c r="W201" s="105">
        <f t="shared" si="48"/>
        <v>0</v>
      </c>
      <c r="X201" s="105">
        <f t="shared" si="48"/>
        <v>0</v>
      </c>
      <c r="Y201" s="105">
        <f t="shared" si="48"/>
        <v>0</v>
      </c>
      <c r="Z201" s="105">
        <f t="shared" si="48"/>
        <v>0</v>
      </c>
      <c r="AA201" s="105">
        <f t="shared" si="48"/>
        <v>0</v>
      </c>
      <c r="AB201" s="105">
        <f t="shared" si="48"/>
        <v>0</v>
      </c>
      <c r="AC201" s="105">
        <f t="shared" si="48"/>
        <v>0</v>
      </c>
      <c r="AD201" s="105">
        <f t="shared" si="48"/>
        <v>0</v>
      </c>
      <c r="AE201" s="105">
        <f t="shared" si="48"/>
        <v>0</v>
      </c>
      <c r="AF201" s="105">
        <f t="shared" si="49"/>
        <v>0</v>
      </c>
    </row>
    <row r="202" spans="1:32" outlineLevel="2" x14ac:dyDescent="0.25">
      <c r="A202" s="103" t="str">
        <f t="shared" si="46"/>
        <v>CARBONADOCommercial6YDCOM5W</v>
      </c>
      <c r="B202" s="103" t="s">
        <v>453</v>
      </c>
      <c r="C202" s="103" t="s">
        <v>454</v>
      </c>
      <c r="D202" s="127">
        <v>0</v>
      </c>
      <c r="E202" s="127">
        <v>0</v>
      </c>
      <c r="F202" s="12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f t="shared" si="47"/>
        <v>0</v>
      </c>
      <c r="T202" s="105">
        <f t="shared" si="48"/>
        <v>0</v>
      </c>
      <c r="U202" s="105">
        <f t="shared" si="48"/>
        <v>0</v>
      </c>
      <c r="V202" s="105">
        <f t="shared" si="48"/>
        <v>0</v>
      </c>
      <c r="W202" s="105">
        <f t="shared" si="48"/>
        <v>0</v>
      </c>
      <c r="X202" s="105">
        <f t="shared" si="48"/>
        <v>0</v>
      </c>
      <c r="Y202" s="105">
        <f t="shared" si="48"/>
        <v>0</v>
      </c>
      <c r="Z202" s="105">
        <f t="shared" si="48"/>
        <v>0</v>
      </c>
      <c r="AA202" s="105">
        <f t="shared" si="48"/>
        <v>0</v>
      </c>
      <c r="AB202" s="105">
        <f t="shared" si="48"/>
        <v>0</v>
      </c>
      <c r="AC202" s="105">
        <f t="shared" si="48"/>
        <v>0</v>
      </c>
      <c r="AD202" s="105">
        <f t="shared" si="48"/>
        <v>0</v>
      </c>
      <c r="AE202" s="105">
        <f t="shared" si="48"/>
        <v>0</v>
      </c>
      <c r="AF202" s="105">
        <f t="shared" si="49"/>
        <v>0</v>
      </c>
    </row>
    <row r="203" spans="1:32" outlineLevel="2" x14ac:dyDescent="0.25">
      <c r="A203" s="103" t="str">
        <f t="shared" si="46"/>
        <v>CARBONADOCommercial6YDCOMEW</v>
      </c>
      <c r="B203" s="103" t="s">
        <v>455</v>
      </c>
      <c r="C203" s="103" t="s">
        <v>456</v>
      </c>
      <c r="D203" s="127">
        <v>0</v>
      </c>
      <c r="E203" s="127">
        <v>0</v>
      </c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f t="shared" si="47"/>
        <v>0</v>
      </c>
      <c r="T203" s="105">
        <f t="shared" si="48"/>
        <v>0</v>
      </c>
      <c r="U203" s="105">
        <f t="shared" si="48"/>
        <v>0</v>
      </c>
      <c r="V203" s="105">
        <f t="shared" si="48"/>
        <v>0</v>
      </c>
      <c r="W203" s="105">
        <f t="shared" si="48"/>
        <v>0</v>
      </c>
      <c r="X203" s="105">
        <f t="shared" si="48"/>
        <v>0</v>
      </c>
      <c r="Y203" s="105">
        <f t="shared" si="48"/>
        <v>0</v>
      </c>
      <c r="Z203" s="105">
        <f t="shared" si="48"/>
        <v>0</v>
      </c>
      <c r="AA203" s="105">
        <f t="shared" si="48"/>
        <v>0</v>
      </c>
      <c r="AB203" s="105">
        <f t="shared" si="48"/>
        <v>0</v>
      </c>
      <c r="AC203" s="105">
        <f t="shared" si="48"/>
        <v>0</v>
      </c>
      <c r="AD203" s="105">
        <f t="shared" si="48"/>
        <v>0</v>
      </c>
      <c r="AE203" s="105">
        <f t="shared" si="48"/>
        <v>0</v>
      </c>
      <c r="AF203" s="105">
        <f t="shared" si="49"/>
        <v>0</v>
      </c>
    </row>
    <row r="204" spans="1:32" outlineLevel="2" x14ac:dyDescent="0.25">
      <c r="A204" s="103" t="str">
        <f t="shared" si="46"/>
        <v>CARBONADOCommercial6YDOCC1W</v>
      </c>
      <c r="B204" s="103" t="s">
        <v>457</v>
      </c>
      <c r="C204" s="103" t="s">
        <v>458</v>
      </c>
      <c r="D204" s="127">
        <v>0</v>
      </c>
      <c r="E204" s="127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f t="shared" si="47"/>
        <v>0</v>
      </c>
      <c r="T204" s="105">
        <f t="shared" si="48"/>
        <v>0</v>
      </c>
      <c r="U204" s="105">
        <f t="shared" si="48"/>
        <v>0</v>
      </c>
      <c r="V204" s="105">
        <f t="shared" si="48"/>
        <v>0</v>
      </c>
      <c r="W204" s="105">
        <f t="shared" si="48"/>
        <v>0</v>
      </c>
      <c r="X204" s="105">
        <f t="shared" si="48"/>
        <v>0</v>
      </c>
      <c r="Y204" s="105">
        <f t="shared" si="48"/>
        <v>0</v>
      </c>
      <c r="Z204" s="105">
        <f t="shared" si="48"/>
        <v>0</v>
      </c>
      <c r="AA204" s="105">
        <f t="shared" si="48"/>
        <v>0</v>
      </c>
      <c r="AB204" s="105">
        <f t="shared" si="48"/>
        <v>0</v>
      </c>
      <c r="AC204" s="105">
        <f t="shared" si="48"/>
        <v>0</v>
      </c>
      <c r="AD204" s="105">
        <f t="shared" si="48"/>
        <v>0</v>
      </c>
      <c r="AE204" s="105">
        <f t="shared" si="48"/>
        <v>0</v>
      </c>
      <c r="AF204" s="105">
        <f t="shared" si="49"/>
        <v>0</v>
      </c>
    </row>
    <row r="205" spans="1:32" outlineLevel="2" x14ac:dyDescent="0.25">
      <c r="A205" s="103" t="str">
        <f t="shared" si="46"/>
        <v>CARBONADOCommercial6YDOCC2W</v>
      </c>
      <c r="B205" s="103" t="s">
        <v>459</v>
      </c>
      <c r="C205" s="103" t="s">
        <v>460</v>
      </c>
      <c r="D205" s="127">
        <v>0</v>
      </c>
      <c r="E205" s="127">
        <v>0</v>
      </c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f t="shared" si="47"/>
        <v>0</v>
      </c>
      <c r="T205" s="105">
        <f t="shared" si="48"/>
        <v>0</v>
      </c>
      <c r="U205" s="105">
        <f t="shared" si="48"/>
        <v>0</v>
      </c>
      <c r="V205" s="105">
        <f t="shared" si="48"/>
        <v>0</v>
      </c>
      <c r="W205" s="105">
        <f t="shared" ref="W205:AE216" si="50">+IFERROR(I205/$D205,0)</f>
        <v>0</v>
      </c>
      <c r="X205" s="105">
        <f t="shared" si="50"/>
        <v>0</v>
      </c>
      <c r="Y205" s="105">
        <f t="shared" si="50"/>
        <v>0</v>
      </c>
      <c r="Z205" s="105">
        <f t="shared" si="50"/>
        <v>0</v>
      </c>
      <c r="AA205" s="105">
        <f t="shared" si="50"/>
        <v>0</v>
      </c>
      <c r="AB205" s="105">
        <f t="shared" si="50"/>
        <v>0</v>
      </c>
      <c r="AC205" s="105">
        <f t="shared" si="50"/>
        <v>0</v>
      </c>
      <c r="AD205" s="105">
        <f t="shared" si="50"/>
        <v>0</v>
      </c>
      <c r="AE205" s="105">
        <f t="shared" si="50"/>
        <v>0</v>
      </c>
      <c r="AF205" s="105">
        <f t="shared" si="49"/>
        <v>0</v>
      </c>
    </row>
    <row r="206" spans="1:32" outlineLevel="2" x14ac:dyDescent="0.25">
      <c r="A206" s="103" t="str">
        <f t="shared" si="46"/>
        <v>CARBONADOCommercial6YDOCC3W</v>
      </c>
      <c r="B206" s="103" t="s">
        <v>461</v>
      </c>
      <c r="C206" s="103" t="s">
        <v>462</v>
      </c>
      <c r="D206" s="127">
        <v>0</v>
      </c>
      <c r="E206" s="127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f t="shared" si="47"/>
        <v>0</v>
      </c>
      <c r="T206" s="105">
        <f t="shared" ref="T206:V216" si="51">+IFERROR(F206/$D206,0)</f>
        <v>0</v>
      </c>
      <c r="U206" s="105">
        <f t="shared" si="51"/>
        <v>0</v>
      </c>
      <c r="V206" s="105">
        <f t="shared" si="51"/>
        <v>0</v>
      </c>
      <c r="W206" s="105">
        <f t="shared" si="50"/>
        <v>0</v>
      </c>
      <c r="X206" s="105">
        <f t="shared" si="50"/>
        <v>0</v>
      </c>
      <c r="Y206" s="105">
        <f t="shared" si="50"/>
        <v>0</v>
      </c>
      <c r="Z206" s="105">
        <f t="shared" si="50"/>
        <v>0</v>
      </c>
      <c r="AA206" s="105">
        <f t="shared" si="50"/>
        <v>0</v>
      </c>
      <c r="AB206" s="105">
        <f t="shared" si="50"/>
        <v>0</v>
      </c>
      <c r="AC206" s="105">
        <f t="shared" si="50"/>
        <v>0</v>
      </c>
      <c r="AD206" s="105">
        <f t="shared" si="50"/>
        <v>0</v>
      </c>
      <c r="AE206" s="105">
        <f t="shared" si="50"/>
        <v>0</v>
      </c>
      <c r="AF206" s="105">
        <f t="shared" si="49"/>
        <v>0</v>
      </c>
    </row>
    <row r="207" spans="1:32" outlineLevel="2" x14ac:dyDescent="0.25">
      <c r="A207" s="103" t="str">
        <f t="shared" si="46"/>
        <v>CARBONADOCommercial6YDOCC4W</v>
      </c>
      <c r="B207" s="103" t="s">
        <v>463</v>
      </c>
      <c r="C207" s="103" t="s">
        <v>464</v>
      </c>
      <c r="D207" s="127">
        <v>0</v>
      </c>
      <c r="E207" s="127">
        <v>0</v>
      </c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f t="shared" si="47"/>
        <v>0</v>
      </c>
      <c r="T207" s="105">
        <f t="shared" si="51"/>
        <v>0</v>
      </c>
      <c r="U207" s="105">
        <f t="shared" si="51"/>
        <v>0</v>
      </c>
      <c r="V207" s="105">
        <f t="shared" si="51"/>
        <v>0</v>
      </c>
      <c r="W207" s="105">
        <f t="shared" si="50"/>
        <v>0</v>
      </c>
      <c r="X207" s="105">
        <f t="shared" si="50"/>
        <v>0</v>
      </c>
      <c r="Y207" s="105">
        <f t="shared" si="50"/>
        <v>0</v>
      </c>
      <c r="Z207" s="105">
        <f t="shared" si="50"/>
        <v>0</v>
      </c>
      <c r="AA207" s="105">
        <f t="shared" si="50"/>
        <v>0</v>
      </c>
      <c r="AB207" s="105">
        <f t="shared" si="50"/>
        <v>0</v>
      </c>
      <c r="AC207" s="105">
        <f t="shared" si="50"/>
        <v>0</v>
      </c>
      <c r="AD207" s="105">
        <f t="shared" si="50"/>
        <v>0</v>
      </c>
      <c r="AE207" s="105">
        <f t="shared" si="50"/>
        <v>0</v>
      </c>
      <c r="AF207" s="105">
        <f t="shared" si="49"/>
        <v>0</v>
      </c>
    </row>
    <row r="208" spans="1:32" outlineLevel="2" x14ac:dyDescent="0.25">
      <c r="A208" s="103" t="str">
        <f t="shared" si="46"/>
        <v>CARBONADOCommercial6YDOCC5W</v>
      </c>
      <c r="B208" s="103" t="s">
        <v>465</v>
      </c>
      <c r="C208" s="103" t="s">
        <v>466</v>
      </c>
      <c r="D208" s="127">
        <v>0</v>
      </c>
      <c r="E208" s="127">
        <v>0</v>
      </c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f t="shared" si="47"/>
        <v>0</v>
      </c>
      <c r="T208" s="105">
        <f t="shared" si="51"/>
        <v>0</v>
      </c>
      <c r="U208" s="105">
        <f t="shared" si="51"/>
        <v>0</v>
      </c>
      <c r="V208" s="105">
        <f t="shared" si="51"/>
        <v>0</v>
      </c>
      <c r="W208" s="105">
        <f t="shared" si="50"/>
        <v>0</v>
      </c>
      <c r="X208" s="105">
        <f t="shared" si="50"/>
        <v>0</v>
      </c>
      <c r="Y208" s="105">
        <f t="shared" si="50"/>
        <v>0</v>
      </c>
      <c r="Z208" s="105">
        <f t="shared" si="50"/>
        <v>0</v>
      </c>
      <c r="AA208" s="105">
        <f t="shared" si="50"/>
        <v>0</v>
      </c>
      <c r="AB208" s="105">
        <f t="shared" si="50"/>
        <v>0</v>
      </c>
      <c r="AC208" s="105">
        <f t="shared" si="50"/>
        <v>0</v>
      </c>
      <c r="AD208" s="105">
        <f t="shared" si="50"/>
        <v>0</v>
      </c>
      <c r="AE208" s="105">
        <f t="shared" si="50"/>
        <v>0</v>
      </c>
      <c r="AF208" s="105">
        <f t="shared" si="49"/>
        <v>0</v>
      </c>
    </row>
    <row r="209" spans="1:32" outlineLevel="2" x14ac:dyDescent="0.25">
      <c r="A209" s="103" t="str">
        <f t="shared" si="46"/>
        <v>CARBONADOCommercial6YDOCCEW</v>
      </c>
      <c r="B209" s="103" t="s">
        <v>467</v>
      </c>
      <c r="C209" s="103" t="s">
        <v>468</v>
      </c>
      <c r="D209" s="127">
        <v>0</v>
      </c>
      <c r="E209" s="127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f t="shared" si="47"/>
        <v>0</v>
      </c>
      <c r="T209" s="105">
        <f t="shared" si="51"/>
        <v>0</v>
      </c>
      <c r="U209" s="105">
        <f t="shared" si="51"/>
        <v>0</v>
      </c>
      <c r="V209" s="105">
        <f t="shared" si="51"/>
        <v>0</v>
      </c>
      <c r="W209" s="105">
        <f t="shared" si="50"/>
        <v>0</v>
      </c>
      <c r="X209" s="105">
        <f t="shared" si="50"/>
        <v>0</v>
      </c>
      <c r="Y209" s="105">
        <f t="shared" si="50"/>
        <v>0</v>
      </c>
      <c r="Z209" s="105">
        <f t="shared" si="50"/>
        <v>0</v>
      </c>
      <c r="AA209" s="105">
        <f t="shared" si="50"/>
        <v>0</v>
      </c>
      <c r="AB209" s="105">
        <f t="shared" si="50"/>
        <v>0</v>
      </c>
      <c r="AC209" s="105">
        <f t="shared" si="50"/>
        <v>0</v>
      </c>
      <c r="AD209" s="105">
        <f t="shared" si="50"/>
        <v>0</v>
      </c>
      <c r="AE209" s="105">
        <f t="shared" si="50"/>
        <v>0</v>
      </c>
      <c r="AF209" s="105">
        <f t="shared" si="49"/>
        <v>0</v>
      </c>
    </row>
    <row r="210" spans="1:32" outlineLevel="2" x14ac:dyDescent="0.25">
      <c r="A210" s="103" t="str">
        <f t="shared" si="46"/>
        <v>CARBONADOCommercial90COM1E</v>
      </c>
      <c r="B210" s="103" t="s">
        <v>469</v>
      </c>
      <c r="C210" s="103" t="s">
        <v>470</v>
      </c>
      <c r="D210" s="127">
        <v>0</v>
      </c>
      <c r="E210" s="127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f t="shared" si="47"/>
        <v>0</v>
      </c>
      <c r="T210" s="105">
        <f t="shared" si="51"/>
        <v>0</v>
      </c>
      <c r="U210" s="105">
        <f t="shared" si="51"/>
        <v>0</v>
      </c>
      <c r="V210" s="105">
        <f t="shared" si="51"/>
        <v>0</v>
      </c>
      <c r="W210" s="105">
        <f t="shared" si="50"/>
        <v>0</v>
      </c>
      <c r="X210" s="105">
        <f t="shared" si="50"/>
        <v>0</v>
      </c>
      <c r="Y210" s="105">
        <f t="shared" si="50"/>
        <v>0</v>
      </c>
      <c r="Z210" s="105">
        <f t="shared" si="50"/>
        <v>0</v>
      </c>
      <c r="AA210" s="105">
        <f t="shared" si="50"/>
        <v>0</v>
      </c>
      <c r="AB210" s="105">
        <f t="shared" si="50"/>
        <v>0</v>
      </c>
      <c r="AC210" s="105">
        <f t="shared" si="50"/>
        <v>0</v>
      </c>
      <c r="AD210" s="105">
        <f t="shared" si="50"/>
        <v>0</v>
      </c>
      <c r="AE210" s="105">
        <f t="shared" si="50"/>
        <v>0</v>
      </c>
      <c r="AF210" s="105">
        <f t="shared" si="49"/>
        <v>0</v>
      </c>
    </row>
    <row r="211" spans="1:32" outlineLevel="2" x14ac:dyDescent="0.25">
      <c r="A211" s="103" t="str">
        <f t="shared" si="46"/>
        <v>CARBONADOCommercial90COM1W</v>
      </c>
      <c r="B211" s="103" t="s">
        <v>471</v>
      </c>
      <c r="C211" s="103" t="s">
        <v>472</v>
      </c>
      <c r="D211" s="127">
        <v>0</v>
      </c>
      <c r="E211" s="127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f t="shared" si="47"/>
        <v>0</v>
      </c>
      <c r="T211" s="105">
        <f t="shared" si="51"/>
        <v>0</v>
      </c>
      <c r="U211" s="105">
        <f t="shared" si="51"/>
        <v>0</v>
      </c>
      <c r="V211" s="105">
        <f t="shared" si="51"/>
        <v>0</v>
      </c>
      <c r="W211" s="105">
        <f t="shared" si="50"/>
        <v>0</v>
      </c>
      <c r="X211" s="105">
        <f t="shared" si="50"/>
        <v>0</v>
      </c>
      <c r="Y211" s="105">
        <f t="shared" si="50"/>
        <v>0</v>
      </c>
      <c r="Z211" s="105">
        <f t="shared" si="50"/>
        <v>0</v>
      </c>
      <c r="AA211" s="105">
        <f t="shared" si="50"/>
        <v>0</v>
      </c>
      <c r="AB211" s="105">
        <f t="shared" si="50"/>
        <v>0</v>
      </c>
      <c r="AC211" s="105">
        <f t="shared" si="50"/>
        <v>0</v>
      </c>
      <c r="AD211" s="105">
        <f t="shared" si="50"/>
        <v>0</v>
      </c>
      <c r="AE211" s="105">
        <f t="shared" si="50"/>
        <v>0</v>
      </c>
      <c r="AF211" s="105">
        <f t="shared" si="49"/>
        <v>0</v>
      </c>
    </row>
    <row r="212" spans="1:32" outlineLevel="2" x14ac:dyDescent="0.25">
      <c r="A212" s="103" t="str">
        <f t="shared" si="46"/>
        <v>CARBONADOCommercial90COM2W</v>
      </c>
      <c r="B212" s="103" t="s">
        <v>473</v>
      </c>
      <c r="C212" s="103" t="s">
        <v>474</v>
      </c>
      <c r="D212" s="127">
        <v>0</v>
      </c>
      <c r="E212" s="127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29">
        <f t="shared" si="47"/>
        <v>0</v>
      </c>
      <c r="T212" s="105">
        <f t="shared" si="51"/>
        <v>0</v>
      </c>
      <c r="U212" s="105">
        <f t="shared" si="51"/>
        <v>0</v>
      </c>
      <c r="V212" s="105">
        <f t="shared" si="51"/>
        <v>0</v>
      </c>
      <c r="W212" s="105">
        <f t="shared" si="50"/>
        <v>0</v>
      </c>
      <c r="X212" s="105">
        <f t="shared" si="50"/>
        <v>0</v>
      </c>
      <c r="Y212" s="105">
        <f t="shared" si="50"/>
        <v>0</v>
      </c>
      <c r="Z212" s="105">
        <f t="shared" si="50"/>
        <v>0</v>
      </c>
      <c r="AA212" s="105">
        <f t="shared" si="50"/>
        <v>0</v>
      </c>
      <c r="AB212" s="105">
        <f t="shared" si="50"/>
        <v>0</v>
      </c>
      <c r="AC212" s="105">
        <f t="shared" si="50"/>
        <v>0</v>
      </c>
      <c r="AD212" s="105">
        <f t="shared" si="50"/>
        <v>0</v>
      </c>
      <c r="AE212" s="105">
        <f t="shared" si="50"/>
        <v>0</v>
      </c>
      <c r="AF212" s="105">
        <f t="shared" si="49"/>
        <v>0</v>
      </c>
    </row>
    <row r="213" spans="1:32" outlineLevel="2" x14ac:dyDescent="0.25">
      <c r="A213" s="103" t="str">
        <f t="shared" si="46"/>
        <v>CARBONADOCommercial90FOOD1E</v>
      </c>
      <c r="B213" s="103" t="s">
        <v>475</v>
      </c>
      <c r="C213" s="103" t="s">
        <v>476</v>
      </c>
      <c r="D213" s="127">
        <v>0</v>
      </c>
      <c r="E213" s="127">
        <v>0</v>
      </c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29">
        <f t="shared" si="47"/>
        <v>0</v>
      </c>
      <c r="T213" s="105">
        <f t="shared" si="51"/>
        <v>0</v>
      </c>
      <c r="U213" s="105">
        <f t="shared" si="51"/>
        <v>0</v>
      </c>
      <c r="V213" s="105">
        <f t="shared" si="51"/>
        <v>0</v>
      </c>
      <c r="W213" s="105">
        <f t="shared" si="50"/>
        <v>0</v>
      </c>
      <c r="X213" s="105">
        <f t="shared" si="50"/>
        <v>0</v>
      </c>
      <c r="Y213" s="105">
        <f t="shared" si="50"/>
        <v>0</v>
      </c>
      <c r="Z213" s="105">
        <f t="shared" si="50"/>
        <v>0</v>
      </c>
      <c r="AA213" s="105">
        <f t="shared" si="50"/>
        <v>0</v>
      </c>
      <c r="AB213" s="105">
        <f t="shared" si="50"/>
        <v>0</v>
      </c>
      <c r="AC213" s="105">
        <f t="shared" si="50"/>
        <v>0</v>
      </c>
      <c r="AD213" s="105">
        <f t="shared" si="50"/>
        <v>0</v>
      </c>
      <c r="AE213" s="105">
        <f t="shared" si="50"/>
        <v>0</v>
      </c>
      <c r="AF213" s="105">
        <f t="shared" si="49"/>
        <v>0</v>
      </c>
    </row>
    <row r="214" spans="1:32" outlineLevel="2" x14ac:dyDescent="0.25">
      <c r="A214" s="103" t="str">
        <f t="shared" si="46"/>
        <v>CARBONADOCommercial96FOOD1W</v>
      </c>
      <c r="B214" s="103" t="s">
        <v>477</v>
      </c>
      <c r="C214" s="103" t="s">
        <v>478</v>
      </c>
      <c r="D214" s="127">
        <v>0</v>
      </c>
      <c r="E214" s="127">
        <v>0</v>
      </c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29">
        <f t="shared" si="47"/>
        <v>0</v>
      </c>
      <c r="T214" s="105">
        <f t="shared" si="51"/>
        <v>0</v>
      </c>
      <c r="U214" s="105">
        <f t="shared" si="51"/>
        <v>0</v>
      </c>
      <c r="V214" s="105">
        <f t="shared" si="51"/>
        <v>0</v>
      </c>
      <c r="W214" s="105">
        <f t="shared" si="50"/>
        <v>0</v>
      </c>
      <c r="X214" s="105">
        <f t="shared" si="50"/>
        <v>0</v>
      </c>
      <c r="Y214" s="105">
        <f t="shared" si="50"/>
        <v>0</v>
      </c>
      <c r="Z214" s="105">
        <f t="shared" si="50"/>
        <v>0</v>
      </c>
      <c r="AA214" s="105">
        <f t="shared" si="50"/>
        <v>0</v>
      </c>
      <c r="AB214" s="105">
        <f t="shared" si="50"/>
        <v>0</v>
      </c>
      <c r="AC214" s="105">
        <f t="shared" si="50"/>
        <v>0</v>
      </c>
      <c r="AD214" s="105">
        <f t="shared" si="50"/>
        <v>0</v>
      </c>
      <c r="AE214" s="105">
        <f t="shared" si="50"/>
        <v>0</v>
      </c>
      <c r="AF214" s="105">
        <f t="shared" si="49"/>
        <v>0</v>
      </c>
    </row>
    <row r="215" spans="1:32" outlineLevel="2" x14ac:dyDescent="0.25">
      <c r="A215" s="103" t="str">
        <f t="shared" si="46"/>
        <v>CARBONADOCommercialRECYCOMPHR</v>
      </c>
      <c r="B215" s="103" t="s">
        <v>481</v>
      </c>
      <c r="C215" s="103" t="s">
        <v>482</v>
      </c>
      <c r="D215" s="127">
        <v>0</v>
      </c>
      <c r="E215" s="127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29">
        <f t="shared" si="47"/>
        <v>0</v>
      </c>
      <c r="T215" s="105">
        <f t="shared" si="51"/>
        <v>0</v>
      </c>
      <c r="U215" s="105">
        <f t="shared" si="51"/>
        <v>0</v>
      </c>
      <c r="V215" s="105">
        <f t="shared" si="51"/>
        <v>0</v>
      </c>
      <c r="W215" s="105">
        <f t="shared" si="50"/>
        <v>0</v>
      </c>
      <c r="X215" s="105">
        <f t="shared" si="50"/>
        <v>0</v>
      </c>
      <c r="Y215" s="105">
        <f t="shared" si="50"/>
        <v>0</v>
      </c>
      <c r="Z215" s="105">
        <f t="shared" si="50"/>
        <v>0</v>
      </c>
      <c r="AA215" s="105">
        <f t="shared" si="50"/>
        <v>0</v>
      </c>
      <c r="AB215" s="105">
        <f t="shared" si="50"/>
        <v>0</v>
      </c>
      <c r="AC215" s="105">
        <f t="shared" si="50"/>
        <v>0</v>
      </c>
      <c r="AD215" s="105">
        <f t="shared" si="50"/>
        <v>0</v>
      </c>
      <c r="AE215" s="105">
        <f t="shared" si="50"/>
        <v>0</v>
      </c>
      <c r="AF215" s="105">
        <f t="shared" si="49"/>
        <v>0</v>
      </c>
    </row>
    <row r="216" spans="1:32" outlineLevel="2" x14ac:dyDescent="0.25">
      <c r="A216" s="103" t="str">
        <f t="shared" si="46"/>
        <v>CARBONADOCommercialRECYSVC</v>
      </c>
      <c r="B216" s="103" t="s">
        <v>479</v>
      </c>
      <c r="C216" s="103" t="s">
        <v>480</v>
      </c>
      <c r="D216" s="127">
        <v>0</v>
      </c>
      <c r="E216" s="127">
        <v>0</v>
      </c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29">
        <f t="shared" si="47"/>
        <v>0</v>
      </c>
      <c r="T216" s="105">
        <f t="shared" si="51"/>
        <v>0</v>
      </c>
      <c r="U216" s="105">
        <f t="shared" si="51"/>
        <v>0</v>
      </c>
      <c r="V216" s="105">
        <f t="shared" si="51"/>
        <v>0</v>
      </c>
      <c r="W216" s="105">
        <f t="shared" si="50"/>
        <v>0</v>
      </c>
      <c r="X216" s="105">
        <f t="shared" si="50"/>
        <v>0</v>
      </c>
      <c r="Y216" s="105">
        <f t="shared" si="50"/>
        <v>0</v>
      </c>
      <c r="Z216" s="105">
        <f t="shared" si="50"/>
        <v>0</v>
      </c>
      <c r="AA216" s="105">
        <f t="shared" si="50"/>
        <v>0</v>
      </c>
      <c r="AB216" s="105">
        <f t="shared" si="50"/>
        <v>0</v>
      </c>
      <c r="AC216" s="105">
        <f t="shared" si="50"/>
        <v>0</v>
      </c>
      <c r="AD216" s="105">
        <f t="shared" si="50"/>
        <v>0</v>
      </c>
      <c r="AE216" s="105">
        <f t="shared" si="50"/>
        <v>0</v>
      </c>
      <c r="AF216" s="105">
        <f t="shared" si="49"/>
        <v>0</v>
      </c>
    </row>
    <row r="217" spans="1:32" outlineLevel="1" x14ac:dyDescent="0.25">
      <c r="D217" s="127"/>
      <c r="E217" s="127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>
        <v>0</v>
      </c>
      <c r="P217" s="129">
        <v>0</v>
      </c>
      <c r="Q217" s="129">
        <v>0</v>
      </c>
      <c r="R217" s="129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</row>
    <row r="218" spans="1:32" outlineLevel="1" x14ac:dyDescent="0.25">
      <c r="C218" s="135" t="s">
        <v>486</v>
      </c>
      <c r="D218" s="127"/>
      <c r="E218" s="127"/>
      <c r="F218" s="136">
        <f t="shared" ref="F218:R218" si="52">SUM(F184:F217)</f>
        <v>0</v>
      </c>
      <c r="G218" s="136">
        <f t="shared" si="52"/>
        <v>0</v>
      </c>
      <c r="H218" s="136">
        <f t="shared" si="52"/>
        <v>0</v>
      </c>
      <c r="I218" s="136">
        <f t="shared" si="52"/>
        <v>0</v>
      </c>
      <c r="J218" s="136">
        <f t="shared" si="52"/>
        <v>0</v>
      </c>
      <c r="K218" s="136">
        <f t="shared" si="52"/>
        <v>0</v>
      </c>
      <c r="L218" s="136">
        <f t="shared" si="52"/>
        <v>0</v>
      </c>
      <c r="M218" s="136">
        <f t="shared" si="52"/>
        <v>0</v>
      </c>
      <c r="N218" s="136">
        <f t="shared" si="52"/>
        <v>0</v>
      </c>
      <c r="O218" s="129">
        <v>0</v>
      </c>
      <c r="P218" s="129">
        <v>0</v>
      </c>
      <c r="Q218" s="129">
        <v>0</v>
      </c>
      <c r="R218" s="136">
        <f t="shared" si="52"/>
        <v>0</v>
      </c>
      <c r="T218" s="137">
        <f>SUM(T184:T214,T216)</f>
        <v>0</v>
      </c>
      <c r="U218" s="137">
        <f t="shared" ref="U218:AF218" si="53">SUM(U184:U214,U216)</f>
        <v>0</v>
      </c>
      <c r="V218" s="137">
        <f t="shared" si="53"/>
        <v>0</v>
      </c>
      <c r="W218" s="137">
        <f t="shared" si="53"/>
        <v>0</v>
      </c>
      <c r="X218" s="137">
        <f t="shared" si="53"/>
        <v>0</v>
      </c>
      <c r="Y218" s="137">
        <f t="shared" si="53"/>
        <v>0</v>
      </c>
      <c r="Z218" s="137">
        <f t="shared" si="53"/>
        <v>0</v>
      </c>
      <c r="AA218" s="137">
        <f t="shared" si="53"/>
        <v>0</v>
      </c>
      <c r="AB218" s="137">
        <f t="shared" si="53"/>
        <v>0</v>
      </c>
      <c r="AC218" s="137">
        <f t="shared" si="53"/>
        <v>0</v>
      </c>
      <c r="AD218" s="137">
        <f t="shared" si="53"/>
        <v>0</v>
      </c>
      <c r="AE218" s="137">
        <f t="shared" si="53"/>
        <v>0</v>
      </c>
      <c r="AF218" s="137">
        <f t="shared" si="53"/>
        <v>0</v>
      </c>
    </row>
    <row r="219" spans="1:32" outlineLevel="1" x14ac:dyDescent="0.25">
      <c r="C219" s="135"/>
      <c r="D219" s="127"/>
      <c r="E219" s="127"/>
      <c r="F219" s="141"/>
      <c r="G219" s="141"/>
      <c r="H219" s="141"/>
      <c r="I219" s="141"/>
      <c r="J219" s="141"/>
      <c r="K219" s="141"/>
      <c r="L219" s="141"/>
      <c r="M219" s="141"/>
      <c r="N219" s="141"/>
      <c r="O219" s="129">
        <v>0</v>
      </c>
      <c r="P219" s="129">
        <v>0</v>
      </c>
      <c r="Q219" s="129">
        <v>0</v>
      </c>
      <c r="R219" s="141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5"/>
      <c r="AD219" s="105"/>
      <c r="AE219" s="105"/>
      <c r="AF219" s="105"/>
    </row>
    <row r="220" spans="1:32" outlineLevel="1" x14ac:dyDescent="0.25">
      <c r="A220" s="103" t="s">
        <v>863</v>
      </c>
      <c r="B220" s="7" t="s">
        <v>488</v>
      </c>
      <c r="C220" s="135"/>
      <c r="D220" s="127"/>
      <c r="E220" s="127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>
        <v>0</v>
      </c>
      <c r="P220" s="129">
        <v>0</v>
      </c>
      <c r="Q220" s="129">
        <v>0</v>
      </c>
      <c r="R220" s="129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  <c r="AE220" s="105"/>
      <c r="AF220" s="105"/>
    </row>
    <row r="221" spans="1:32" outlineLevel="2" x14ac:dyDescent="0.25">
      <c r="A221" s="103" t="str">
        <f>+$A$5&amp;$A$220&amp;B221</f>
        <v>CARBONADOMulti-Family32MW1</v>
      </c>
      <c r="B221" s="103" t="s">
        <v>489</v>
      </c>
      <c r="C221" s="103" t="s">
        <v>490</v>
      </c>
      <c r="D221" s="127">
        <v>0</v>
      </c>
      <c r="E221" s="127">
        <v>0</v>
      </c>
      <c r="F221" s="129">
        <v>0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29">
        <f t="shared" ref="R221:R269" si="54">SUM(F221:Q221)</f>
        <v>0</v>
      </c>
      <c r="T221" s="105">
        <f t="shared" ref="T221:AE242" si="55">+IFERROR(F221/$D221,0)</f>
        <v>0</v>
      </c>
      <c r="U221" s="105">
        <f t="shared" si="55"/>
        <v>0</v>
      </c>
      <c r="V221" s="105">
        <f t="shared" si="55"/>
        <v>0</v>
      </c>
      <c r="W221" s="105">
        <f t="shared" si="55"/>
        <v>0</v>
      </c>
      <c r="X221" s="105">
        <f t="shared" si="55"/>
        <v>0</v>
      </c>
      <c r="Y221" s="105">
        <f t="shared" si="55"/>
        <v>0</v>
      </c>
      <c r="Z221" s="105">
        <f t="shared" si="55"/>
        <v>0</v>
      </c>
      <c r="AA221" s="105">
        <f t="shared" si="55"/>
        <v>0</v>
      </c>
      <c r="AB221" s="105">
        <f t="shared" si="55"/>
        <v>0</v>
      </c>
      <c r="AC221" s="105">
        <f t="shared" si="55"/>
        <v>0</v>
      </c>
      <c r="AD221" s="105">
        <f t="shared" si="55"/>
        <v>0</v>
      </c>
      <c r="AE221" s="105">
        <f t="shared" si="55"/>
        <v>0</v>
      </c>
      <c r="AF221" s="105">
        <f t="shared" ref="AF221:AF269" si="56">+SUM(T221:AE221)/$AE$2</f>
        <v>0</v>
      </c>
    </row>
    <row r="222" spans="1:32" outlineLevel="2" x14ac:dyDescent="0.25">
      <c r="A222" s="103" t="str">
        <f t="shared" ref="A222:A269" si="57">+$A$5&amp;$A$220&amp;B222</f>
        <v>CARBONADOMulti-Family32MW1NR</v>
      </c>
      <c r="B222" s="103" t="s">
        <v>491</v>
      </c>
      <c r="C222" s="103" t="s">
        <v>492</v>
      </c>
      <c r="D222" s="127">
        <v>0</v>
      </c>
      <c r="E222" s="127">
        <v>0</v>
      </c>
      <c r="F222" s="129">
        <v>0</v>
      </c>
      <c r="G222" s="129">
        <v>0</v>
      </c>
      <c r="H222" s="129">
        <v>0</v>
      </c>
      <c r="I222" s="129">
        <v>0</v>
      </c>
      <c r="J222" s="129">
        <v>0</v>
      </c>
      <c r="K222" s="129">
        <v>0</v>
      </c>
      <c r="L222" s="129">
        <v>0</v>
      </c>
      <c r="M222" s="129">
        <v>0</v>
      </c>
      <c r="N222" s="129">
        <v>0</v>
      </c>
      <c r="O222" s="129">
        <v>0</v>
      </c>
      <c r="P222" s="129">
        <v>0</v>
      </c>
      <c r="Q222" s="129">
        <v>0</v>
      </c>
      <c r="R222" s="129">
        <f t="shared" si="54"/>
        <v>0</v>
      </c>
      <c r="T222" s="105">
        <f t="shared" si="55"/>
        <v>0</v>
      </c>
      <c r="U222" s="105">
        <f t="shared" si="55"/>
        <v>0</v>
      </c>
      <c r="V222" s="105">
        <f t="shared" si="55"/>
        <v>0</v>
      </c>
      <c r="W222" s="105">
        <f t="shared" si="55"/>
        <v>0</v>
      </c>
      <c r="X222" s="105">
        <f t="shared" si="55"/>
        <v>0</v>
      </c>
      <c r="Y222" s="105">
        <f t="shared" si="55"/>
        <v>0</v>
      </c>
      <c r="Z222" s="105">
        <f t="shared" si="55"/>
        <v>0</v>
      </c>
      <c r="AA222" s="105">
        <f t="shared" si="55"/>
        <v>0</v>
      </c>
      <c r="AB222" s="105">
        <f t="shared" si="55"/>
        <v>0</v>
      </c>
      <c r="AC222" s="105">
        <f t="shared" si="55"/>
        <v>0</v>
      </c>
      <c r="AD222" s="105">
        <f t="shared" si="55"/>
        <v>0</v>
      </c>
      <c r="AE222" s="105">
        <f t="shared" si="55"/>
        <v>0</v>
      </c>
      <c r="AF222" s="105">
        <f t="shared" si="56"/>
        <v>0</v>
      </c>
    </row>
    <row r="223" spans="1:32" outlineLevel="2" x14ac:dyDescent="0.25">
      <c r="A223" s="103" t="str">
        <f t="shared" si="57"/>
        <v>CARBONADOMulti-Family32MW2</v>
      </c>
      <c r="B223" s="103" t="s">
        <v>493</v>
      </c>
      <c r="C223" s="103" t="s">
        <v>494</v>
      </c>
      <c r="D223" s="127">
        <v>0</v>
      </c>
      <c r="E223" s="127">
        <v>0</v>
      </c>
      <c r="F223" s="129">
        <v>0</v>
      </c>
      <c r="G223" s="129">
        <v>0</v>
      </c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29">
        <v>0</v>
      </c>
      <c r="N223" s="129">
        <v>0</v>
      </c>
      <c r="O223" s="129">
        <v>0</v>
      </c>
      <c r="P223" s="129">
        <v>0</v>
      </c>
      <c r="Q223" s="129">
        <v>0</v>
      </c>
      <c r="R223" s="129">
        <f t="shared" si="54"/>
        <v>0</v>
      </c>
      <c r="T223" s="105">
        <f t="shared" si="55"/>
        <v>0</v>
      </c>
      <c r="U223" s="105">
        <f t="shared" si="55"/>
        <v>0</v>
      </c>
      <c r="V223" s="105">
        <f t="shared" si="55"/>
        <v>0</v>
      </c>
      <c r="W223" s="105">
        <f t="shared" si="55"/>
        <v>0</v>
      </c>
      <c r="X223" s="105">
        <f t="shared" si="55"/>
        <v>0</v>
      </c>
      <c r="Y223" s="105">
        <f t="shared" si="55"/>
        <v>0</v>
      </c>
      <c r="Z223" s="105">
        <f t="shared" si="55"/>
        <v>0</v>
      </c>
      <c r="AA223" s="105">
        <f t="shared" si="55"/>
        <v>0</v>
      </c>
      <c r="AB223" s="105">
        <f t="shared" si="55"/>
        <v>0</v>
      </c>
      <c r="AC223" s="105">
        <f t="shared" si="55"/>
        <v>0</v>
      </c>
      <c r="AD223" s="105">
        <f t="shared" si="55"/>
        <v>0</v>
      </c>
      <c r="AE223" s="105">
        <f t="shared" si="55"/>
        <v>0</v>
      </c>
      <c r="AF223" s="105">
        <f t="shared" si="56"/>
        <v>0</v>
      </c>
    </row>
    <row r="224" spans="1:32" outlineLevel="2" x14ac:dyDescent="0.25">
      <c r="A224" s="103" t="str">
        <f t="shared" si="57"/>
        <v>CARBONADOMulti-Family32MW3</v>
      </c>
      <c r="B224" s="103" t="s">
        <v>495</v>
      </c>
      <c r="C224" s="103" t="s">
        <v>496</v>
      </c>
      <c r="D224" s="127">
        <v>0</v>
      </c>
      <c r="E224" s="127">
        <v>0</v>
      </c>
      <c r="F224" s="129">
        <v>0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29">
        <f t="shared" si="54"/>
        <v>0</v>
      </c>
      <c r="T224" s="105">
        <f t="shared" si="55"/>
        <v>0</v>
      </c>
      <c r="U224" s="105">
        <f t="shared" si="55"/>
        <v>0</v>
      </c>
      <c r="V224" s="105">
        <f t="shared" si="55"/>
        <v>0</v>
      </c>
      <c r="W224" s="105">
        <f t="shared" si="55"/>
        <v>0</v>
      </c>
      <c r="X224" s="105">
        <f t="shared" si="55"/>
        <v>0</v>
      </c>
      <c r="Y224" s="105">
        <f t="shared" si="55"/>
        <v>0</v>
      </c>
      <c r="Z224" s="105">
        <f t="shared" si="55"/>
        <v>0</v>
      </c>
      <c r="AA224" s="105">
        <f t="shared" si="55"/>
        <v>0</v>
      </c>
      <c r="AB224" s="105">
        <f t="shared" si="55"/>
        <v>0</v>
      </c>
      <c r="AC224" s="105">
        <f t="shared" si="55"/>
        <v>0</v>
      </c>
      <c r="AD224" s="105">
        <f t="shared" si="55"/>
        <v>0</v>
      </c>
      <c r="AE224" s="105">
        <f t="shared" si="55"/>
        <v>0</v>
      </c>
      <c r="AF224" s="105">
        <f t="shared" si="56"/>
        <v>0</v>
      </c>
    </row>
    <row r="225" spans="1:32" outlineLevel="2" x14ac:dyDescent="0.25">
      <c r="A225" s="103" t="str">
        <f t="shared" si="57"/>
        <v>CARBONADOMulti-Family32MW3NR</v>
      </c>
      <c r="B225" s="103" t="s">
        <v>497</v>
      </c>
      <c r="C225" s="103" t="s">
        <v>498</v>
      </c>
      <c r="D225" s="127">
        <v>0</v>
      </c>
      <c r="E225" s="127">
        <v>0</v>
      </c>
      <c r="F225" s="129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29">
        <f t="shared" si="54"/>
        <v>0</v>
      </c>
      <c r="T225" s="105">
        <f t="shared" si="55"/>
        <v>0</v>
      </c>
      <c r="U225" s="105">
        <f t="shared" si="55"/>
        <v>0</v>
      </c>
      <c r="V225" s="105">
        <f t="shared" si="55"/>
        <v>0</v>
      </c>
      <c r="W225" s="105">
        <f t="shared" si="55"/>
        <v>0</v>
      </c>
      <c r="X225" s="105">
        <f t="shared" si="55"/>
        <v>0</v>
      </c>
      <c r="Y225" s="105">
        <f t="shared" si="55"/>
        <v>0</v>
      </c>
      <c r="Z225" s="105">
        <f t="shared" si="55"/>
        <v>0</v>
      </c>
      <c r="AA225" s="105">
        <f t="shared" si="55"/>
        <v>0</v>
      </c>
      <c r="AB225" s="105">
        <f t="shared" si="55"/>
        <v>0</v>
      </c>
      <c r="AC225" s="105">
        <f t="shared" si="55"/>
        <v>0</v>
      </c>
      <c r="AD225" s="105">
        <f t="shared" si="55"/>
        <v>0</v>
      </c>
      <c r="AE225" s="105">
        <f t="shared" si="55"/>
        <v>0</v>
      </c>
      <c r="AF225" s="105">
        <f t="shared" si="56"/>
        <v>0</v>
      </c>
    </row>
    <row r="226" spans="1:32" outlineLevel="2" x14ac:dyDescent="0.25">
      <c r="A226" s="103" t="str">
        <f t="shared" si="57"/>
        <v>CARBONADOMulti-Family32MW4</v>
      </c>
      <c r="B226" s="103" t="s">
        <v>499</v>
      </c>
      <c r="C226" s="103" t="s">
        <v>500</v>
      </c>
      <c r="D226" s="127">
        <v>0</v>
      </c>
      <c r="E226" s="127">
        <v>0</v>
      </c>
      <c r="F226" s="12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29">
        <f t="shared" si="54"/>
        <v>0</v>
      </c>
      <c r="T226" s="105">
        <f t="shared" si="55"/>
        <v>0</v>
      </c>
      <c r="U226" s="105">
        <f t="shared" si="55"/>
        <v>0</v>
      </c>
      <c r="V226" s="105">
        <f t="shared" si="55"/>
        <v>0</v>
      </c>
      <c r="W226" s="105">
        <f t="shared" si="55"/>
        <v>0</v>
      </c>
      <c r="X226" s="105">
        <f t="shared" si="55"/>
        <v>0</v>
      </c>
      <c r="Y226" s="105">
        <f t="shared" si="55"/>
        <v>0</v>
      </c>
      <c r="Z226" s="105">
        <f t="shared" si="55"/>
        <v>0</v>
      </c>
      <c r="AA226" s="105">
        <f t="shared" si="55"/>
        <v>0</v>
      </c>
      <c r="AB226" s="105">
        <f t="shared" si="55"/>
        <v>0</v>
      </c>
      <c r="AC226" s="105">
        <f t="shared" si="55"/>
        <v>0</v>
      </c>
      <c r="AD226" s="105">
        <f t="shared" si="55"/>
        <v>0</v>
      </c>
      <c r="AE226" s="105">
        <f t="shared" si="55"/>
        <v>0</v>
      </c>
      <c r="AF226" s="105">
        <f t="shared" si="56"/>
        <v>0</v>
      </c>
    </row>
    <row r="227" spans="1:32" outlineLevel="2" x14ac:dyDescent="0.25">
      <c r="A227" s="103" t="str">
        <f t="shared" si="57"/>
        <v>CARBONADOMulti-Family32MW4NR</v>
      </c>
      <c r="B227" s="103" t="s">
        <v>501</v>
      </c>
      <c r="C227" s="103" t="s">
        <v>502</v>
      </c>
      <c r="D227" s="127">
        <v>0</v>
      </c>
      <c r="E227" s="127">
        <v>0</v>
      </c>
      <c r="F227" s="12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29">
        <f t="shared" si="54"/>
        <v>0</v>
      </c>
      <c r="T227" s="105">
        <f t="shared" si="55"/>
        <v>0</v>
      </c>
      <c r="U227" s="105">
        <f t="shared" si="55"/>
        <v>0</v>
      </c>
      <c r="V227" s="105">
        <f t="shared" si="55"/>
        <v>0</v>
      </c>
      <c r="W227" s="105">
        <f t="shared" si="55"/>
        <v>0</v>
      </c>
      <c r="X227" s="105">
        <f t="shared" si="55"/>
        <v>0</v>
      </c>
      <c r="Y227" s="105">
        <f t="shared" si="55"/>
        <v>0</v>
      </c>
      <c r="Z227" s="105">
        <f t="shared" si="55"/>
        <v>0</v>
      </c>
      <c r="AA227" s="105">
        <f t="shared" si="55"/>
        <v>0</v>
      </c>
      <c r="AB227" s="105">
        <f t="shared" si="55"/>
        <v>0</v>
      </c>
      <c r="AC227" s="105">
        <f t="shared" si="55"/>
        <v>0</v>
      </c>
      <c r="AD227" s="105">
        <f t="shared" si="55"/>
        <v>0</v>
      </c>
      <c r="AE227" s="105">
        <f t="shared" si="55"/>
        <v>0</v>
      </c>
      <c r="AF227" s="105">
        <f t="shared" si="56"/>
        <v>0</v>
      </c>
    </row>
    <row r="228" spans="1:32" outlineLevel="2" x14ac:dyDescent="0.25">
      <c r="A228" s="103" t="str">
        <f t="shared" si="57"/>
        <v>CARBONADOMulti-Family32MW5</v>
      </c>
      <c r="B228" s="103" t="s">
        <v>503</v>
      </c>
      <c r="C228" s="103" t="s">
        <v>504</v>
      </c>
      <c r="D228" s="127">
        <v>0</v>
      </c>
      <c r="E228" s="127">
        <v>0</v>
      </c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29">
        <f t="shared" si="54"/>
        <v>0</v>
      </c>
      <c r="T228" s="105">
        <f t="shared" si="55"/>
        <v>0</v>
      </c>
      <c r="U228" s="105">
        <f t="shared" si="55"/>
        <v>0</v>
      </c>
      <c r="V228" s="105">
        <f t="shared" si="55"/>
        <v>0</v>
      </c>
      <c r="W228" s="105">
        <f t="shared" si="55"/>
        <v>0</v>
      </c>
      <c r="X228" s="105">
        <f t="shared" si="55"/>
        <v>0</v>
      </c>
      <c r="Y228" s="105">
        <f t="shared" si="55"/>
        <v>0</v>
      </c>
      <c r="Z228" s="105">
        <f t="shared" si="55"/>
        <v>0</v>
      </c>
      <c r="AA228" s="105">
        <f t="shared" si="55"/>
        <v>0</v>
      </c>
      <c r="AB228" s="105">
        <f t="shared" si="55"/>
        <v>0</v>
      </c>
      <c r="AC228" s="105">
        <f t="shared" si="55"/>
        <v>0</v>
      </c>
      <c r="AD228" s="105">
        <f t="shared" si="55"/>
        <v>0</v>
      </c>
      <c r="AE228" s="105">
        <f t="shared" si="55"/>
        <v>0</v>
      </c>
      <c r="AF228" s="105">
        <f t="shared" si="56"/>
        <v>0</v>
      </c>
    </row>
    <row r="229" spans="1:32" outlineLevel="2" x14ac:dyDescent="0.25">
      <c r="A229" s="103" t="str">
        <f t="shared" si="57"/>
        <v>CARBONADOMulti-FamilyMIMPCN</v>
      </c>
      <c r="B229" s="103" t="s">
        <v>571</v>
      </c>
      <c r="C229" s="103" t="s">
        <v>572</v>
      </c>
      <c r="D229" s="127">
        <v>0</v>
      </c>
      <c r="E229" s="127">
        <v>0</v>
      </c>
      <c r="F229" s="12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29">
        <f t="shared" si="54"/>
        <v>0</v>
      </c>
      <c r="T229" s="105">
        <f t="shared" si="55"/>
        <v>0</v>
      </c>
      <c r="U229" s="105">
        <f t="shared" si="55"/>
        <v>0</v>
      </c>
      <c r="V229" s="105">
        <f t="shared" si="55"/>
        <v>0</v>
      </c>
      <c r="W229" s="105">
        <f t="shared" si="55"/>
        <v>0</v>
      </c>
      <c r="X229" s="105">
        <f t="shared" si="55"/>
        <v>0</v>
      </c>
      <c r="Y229" s="105">
        <f t="shared" si="55"/>
        <v>0</v>
      </c>
      <c r="Z229" s="105">
        <f t="shared" si="55"/>
        <v>0</v>
      </c>
      <c r="AA229" s="105">
        <f t="shared" si="55"/>
        <v>0</v>
      </c>
      <c r="AB229" s="105">
        <f t="shared" si="55"/>
        <v>0</v>
      </c>
      <c r="AC229" s="105">
        <f t="shared" si="55"/>
        <v>0</v>
      </c>
      <c r="AD229" s="105">
        <f t="shared" si="55"/>
        <v>0</v>
      </c>
      <c r="AE229" s="105">
        <f t="shared" si="55"/>
        <v>0</v>
      </c>
      <c r="AF229" s="105">
        <f t="shared" si="56"/>
        <v>0</v>
      </c>
    </row>
    <row r="230" spans="1:32" outlineLevel="2" x14ac:dyDescent="0.25">
      <c r="A230" s="103" t="str">
        <f t="shared" si="57"/>
        <v>CARBONADOMulti-Family35MW1</v>
      </c>
      <c r="B230" s="103" t="s">
        <v>505</v>
      </c>
      <c r="C230" s="103" t="s">
        <v>506</v>
      </c>
      <c r="D230" s="127">
        <v>0</v>
      </c>
      <c r="E230" s="127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29">
        <f t="shared" si="54"/>
        <v>0</v>
      </c>
      <c r="T230" s="105">
        <f t="shared" si="55"/>
        <v>0</v>
      </c>
      <c r="U230" s="105">
        <f t="shared" si="55"/>
        <v>0</v>
      </c>
      <c r="V230" s="105">
        <f t="shared" si="55"/>
        <v>0</v>
      </c>
      <c r="W230" s="105">
        <f t="shared" si="55"/>
        <v>0</v>
      </c>
      <c r="X230" s="105">
        <f t="shared" si="55"/>
        <v>0</v>
      </c>
      <c r="Y230" s="105">
        <f t="shared" si="55"/>
        <v>0</v>
      </c>
      <c r="Z230" s="105">
        <f t="shared" si="55"/>
        <v>0</v>
      </c>
      <c r="AA230" s="105">
        <f t="shared" si="55"/>
        <v>0</v>
      </c>
      <c r="AB230" s="105">
        <f t="shared" si="55"/>
        <v>0</v>
      </c>
      <c r="AC230" s="105">
        <f t="shared" si="55"/>
        <v>0</v>
      </c>
      <c r="AD230" s="105">
        <f t="shared" si="55"/>
        <v>0</v>
      </c>
      <c r="AE230" s="105">
        <f t="shared" si="55"/>
        <v>0</v>
      </c>
      <c r="AF230" s="105">
        <f t="shared" si="56"/>
        <v>0</v>
      </c>
    </row>
    <row r="231" spans="1:32" outlineLevel="2" x14ac:dyDescent="0.25">
      <c r="A231" s="103" t="str">
        <f t="shared" si="57"/>
        <v>CARBONADOMulti-Family35MW1N</v>
      </c>
      <c r="B231" s="103" t="s">
        <v>507</v>
      </c>
      <c r="C231" s="103" t="s">
        <v>508</v>
      </c>
      <c r="D231" s="127">
        <v>0</v>
      </c>
      <c r="E231" s="127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29">
        <f t="shared" si="54"/>
        <v>0</v>
      </c>
      <c r="T231" s="105">
        <f t="shared" si="55"/>
        <v>0</v>
      </c>
      <c r="U231" s="105">
        <f t="shared" si="55"/>
        <v>0</v>
      </c>
      <c r="V231" s="105">
        <f t="shared" si="55"/>
        <v>0</v>
      </c>
      <c r="W231" s="105">
        <f t="shared" si="55"/>
        <v>0</v>
      </c>
      <c r="X231" s="105">
        <f t="shared" si="55"/>
        <v>0</v>
      </c>
      <c r="Y231" s="105">
        <f t="shared" si="55"/>
        <v>0</v>
      </c>
      <c r="Z231" s="105">
        <f t="shared" si="55"/>
        <v>0</v>
      </c>
      <c r="AA231" s="105">
        <f t="shared" si="55"/>
        <v>0</v>
      </c>
      <c r="AB231" s="105">
        <f t="shared" si="55"/>
        <v>0</v>
      </c>
      <c r="AC231" s="105">
        <f t="shared" si="55"/>
        <v>0</v>
      </c>
      <c r="AD231" s="105">
        <f t="shared" si="55"/>
        <v>0</v>
      </c>
      <c r="AE231" s="105">
        <f t="shared" si="55"/>
        <v>0</v>
      </c>
      <c r="AF231" s="105">
        <f t="shared" si="56"/>
        <v>0</v>
      </c>
    </row>
    <row r="232" spans="1:32" outlineLevel="2" x14ac:dyDescent="0.25">
      <c r="A232" s="103" t="str">
        <f t="shared" si="57"/>
        <v>CARBONADOMulti-Family65MW1</v>
      </c>
      <c r="B232" s="103" t="s">
        <v>509</v>
      </c>
      <c r="C232" s="103" t="s">
        <v>510</v>
      </c>
      <c r="D232" s="127">
        <v>0</v>
      </c>
      <c r="E232" s="127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29">
        <f t="shared" si="54"/>
        <v>0</v>
      </c>
      <c r="T232" s="105">
        <f t="shared" si="55"/>
        <v>0</v>
      </c>
      <c r="U232" s="105">
        <f t="shared" si="55"/>
        <v>0</v>
      </c>
      <c r="V232" s="105">
        <f t="shared" si="55"/>
        <v>0</v>
      </c>
      <c r="W232" s="105">
        <f t="shared" si="55"/>
        <v>0</v>
      </c>
      <c r="X232" s="105">
        <f t="shared" si="55"/>
        <v>0</v>
      </c>
      <c r="Y232" s="105">
        <f t="shared" si="55"/>
        <v>0</v>
      </c>
      <c r="Z232" s="105">
        <f t="shared" si="55"/>
        <v>0</v>
      </c>
      <c r="AA232" s="105">
        <f t="shared" si="55"/>
        <v>0</v>
      </c>
      <c r="AB232" s="105">
        <f t="shared" si="55"/>
        <v>0</v>
      </c>
      <c r="AC232" s="105">
        <f t="shared" si="55"/>
        <v>0</v>
      </c>
      <c r="AD232" s="105">
        <f t="shared" si="55"/>
        <v>0</v>
      </c>
      <c r="AE232" s="105">
        <f t="shared" si="55"/>
        <v>0</v>
      </c>
      <c r="AF232" s="105">
        <f t="shared" si="56"/>
        <v>0</v>
      </c>
    </row>
    <row r="233" spans="1:32" outlineLevel="2" x14ac:dyDescent="0.25">
      <c r="A233" s="103" t="str">
        <f t="shared" si="57"/>
        <v>CARBONADOMulti-Family65MW1N</v>
      </c>
      <c r="B233" s="103" t="s">
        <v>511</v>
      </c>
      <c r="C233" s="103" t="s">
        <v>512</v>
      </c>
      <c r="D233" s="127">
        <v>0</v>
      </c>
      <c r="E233" s="127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29">
        <f t="shared" si="54"/>
        <v>0</v>
      </c>
      <c r="T233" s="105">
        <f t="shared" si="55"/>
        <v>0</v>
      </c>
      <c r="U233" s="105">
        <f t="shared" si="55"/>
        <v>0</v>
      </c>
      <c r="V233" s="105">
        <f t="shared" si="55"/>
        <v>0</v>
      </c>
      <c r="W233" s="105">
        <f t="shared" si="55"/>
        <v>0</v>
      </c>
      <c r="X233" s="105">
        <f t="shared" si="55"/>
        <v>0</v>
      </c>
      <c r="Y233" s="105">
        <f t="shared" si="55"/>
        <v>0</v>
      </c>
      <c r="Z233" s="105">
        <f t="shared" si="55"/>
        <v>0</v>
      </c>
      <c r="AA233" s="105">
        <f t="shared" si="55"/>
        <v>0</v>
      </c>
      <c r="AB233" s="105">
        <f t="shared" si="55"/>
        <v>0</v>
      </c>
      <c r="AC233" s="105">
        <f t="shared" si="55"/>
        <v>0</v>
      </c>
      <c r="AD233" s="105">
        <f t="shared" si="55"/>
        <v>0</v>
      </c>
      <c r="AE233" s="105">
        <f t="shared" si="55"/>
        <v>0</v>
      </c>
      <c r="AF233" s="105">
        <f t="shared" si="56"/>
        <v>0</v>
      </c>
    </row>
    <row r="234" spans="1:32" outlineLevel="2" x14ac:dyDescent="0.25">
      <c r="A234" s="103" t="str">
        <f t="shared" si="57"/>
        <v>CARBONADOMulti-Family95MW1</v>
      </c>
      <c r="B234" s="103" t="s">
        <v>513</v>
      </c>
      <c r="C234" s="103" t="s">
        <v>514</v>
      </c>
      <c r="D234" s="127">
        <v>0</v>
      </c>
      <c r="E234" s="127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29">
        <f t="shared" si="54"/>
        <v>0</v>
      </c>
      <c r="T234" s="105">
        <f t="shared" si="55"/>
        <v>0</v>
      </c>
      <c r="U234" s="105">
        <f t="shared" si="55"/>
        <v>0</v>
      </c>
      <c r="V234" s="105">
        <f t="shared" si="55"/>
        <v>0</v>
      </c>
      <c r="W234" s="105">
        <f t="shared" si="55"/>
        <v>0</v>
      </c>
      <c r="X234" s="105">
        <f t="shared" si="55"/>
        <v>0</v>
      </c>
      <c r="Y234" s="105">
        <f t="shared" si="55"/>
        <v>0</v>
      </c>
      <c r="Z234" s="105">
        <f t="shared" si="55"/>
        <v>0</v>
      </c>
      <c r="AA234" s="105">
        <f t="shared" si="55"/>
        <v>0</v>
      </c>
      <c r="AB234" s="105">
        <f t="shared" si="55"/>
        <v>0</v>
      </c>
      <c r="AC234" s="105">
        <f t="shared" si="55"/>
        <v>0</v>
      </c>
      <c r="AD234" s="105">
        <f t="shared" si="55"/>
        <v>0</v>
      </c>
      <c r="AE234" s="105">
        <f t="shared" si="55"/>
        <v>0</v>
      </c>
      <c r="AF234" s="105">
        <f t="shared" si="56"/>
        <v>0</v>
      </c>
    </row>
    <row r="235" spans="1:32" outlineLevel="2" x14ac:dyDescent="0.25">
      <c r="A235" s="103" t="str">
        <f t="shared" si="57"/>
        <v>CARBONADOMulti-Family95MW1N</v>
      </c>
      <c r="B235" s="103" t="s">
        <v>515</v>
      </c>
      <c r="C235" s="103" t="s">
        <v>516</v>
      </c>
      <c r="D235" s="127">
        <v>0</v>
      </c>
      <c r="E235" s="127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29">
        <f t="shared" si="54"/>
        <v>0</v>
      </c>
      <c r="T235" s="105">
        <f t="shared" si="55"/>
        <v>0</v>
      </c>
      <c r="U235" s="105">
        <f t="shared" si="55"/>
        <v>0</v>
      </c>
      <c r="V235" s="105">
        <f t="shared" si="55"/>
        <v>0</v>
      </c>
      <c r="W235" s="105">
        <f t="shared" si="55"/>
        <v>0</v>
      </c>
      <c r="X235" s="105">
        <f t="shared" si="55"/>
        <v>0</v>
      </c>
      <c r="Y235" s="105">
        <f t="shared" si="55"/>
        <v>0</v>
      </c>
      <c r="Z235" s="105">
        <f t="shared" si="55"/>
        <v>0</v>
      </c>
      <c r="AA235" s="105">
        <f t="shared" si="55"/>
        <v>0</v>
      </c>
      <c r="AB235" s="105">
        <f t="shared" si="55"/>
        <v>0</v>
      </c>
      <c r="AC235" s="105">
        <f t="shared" si="55"/>
        <v>0</v>
      </c>
      <c r="AD235" s="105">
        <f t="shared" si="55"/>
        <v>0</v>
      </c>
      <c r="AE235" s="105">
        <f t="shared" si="55"/>
        <v>0</v>
      </c>
      <c r="AF235" s="105">
        <f t="shared" si="56"/>
        <v>0</v>
      </c>
    </row>
    <row r="236" spans="1:32" outlineLevel="2" x14ac:dyDescent="0.25">
      <c r="A236" s="103" t="str">
        <f t="shared" si="57"/>
        <v>CARBONADOMulti-FamilyM1.5YD1W</v>
      </c>
      <c r="B236" s="103" t="s">
        <v>535</v>
      </c>
      <c r="C236" s="103" t="s">
        <v>536</v>
      </c>
      <c r="D236" s="127">
        <v>0</v>
      </c>
      <c r="E236" s="127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29">
        <f t="shared" si="54"/>
        <v>0</v>
      </c>
      <c r="T236" s="105">
        <f t="shared" si="55"/>
        <v>0</v>
      </c>
      <c r="U236" s="105">
        <f t="shared" si="55"/>
        <v>0</v>
      </c>
      <c r="V236" s="105">
        <f t="shared" si="55"/>
        <v>0</v>
      </c>
      <c r="W236" s="105">
        <f t="shared" si="55"/>
        <v>0</v>
      </c>
      <c r="X236" s="105">
        <f t="shared" si="55"/>
        <v>0</v>
      </c>
      <c r="Y236" s="105">
        <f t="shared" si="55"/>
        <v>0</v>
      </c>
      <c r="Z236" s="105">
        <f t="shared" si="55"/>
        <v>0</v>
      </c>
      <c r="AA236" s="105">
        <f t="shared" si="55"/>
        <v>0</v>
      </c>
      <c r="AB236" s="105">
        <f t="shared" si="55"/>
        <v>0</v>
      </c>
      <c r="AC236" s="105">
        <f t="shared" si="55"/>
        <v>0</v>
      </c>
      <c r="AD236" s="105">
        <f t="shared" si="55"/>
        <v>0</v>
      </c>
      <c r="AE236" s="105">
        <f t="shared" si="55"/>
        <v>0</v>
      </c>
      <c r="AF236" s="105">
        <f t="shared" si="56"/>
        <v>0</v>
      </c>
    </row>
    <row r="237" spans="1:32" outlineLevel="2" x14ac:dyDescent="0.25">
      <c r="A237" s="103" t="str">
        <f t="shared" si="57"/>
        <v>CARBONADOMulti-FamilyM1.5YD2W</v>
      </c>
      <c r="B237" s="103" t="s">
        <v>537</v>
      </c>
      <c r="C237" s="103" t="s">
        <v>538</v>
      </c>
      <c r="D237" s="127">
        <v>0</v>
      </c>
      <c r="E237" s="127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29">
        <f t="shared" si="54"/>
        <v>0</v>
      </c>
      <c r="T237" s="105">
        <f t="shared" si="55"/>
        <v>0</v>
      </c>
      <c r="U237" s="105">
        <f t="shared" si="55"/>
        <v>0</v>
      </c>
      <c r="V237" s="105">
        <f t="shared" si="55"/>
        <v>0</v>
      </c>
      <c r="W237" s="105">
        <f t="shared" si="55"/>
        <v>0</v>
      </c>
      <c r="X237" s="105">
        <f t="shared" si="55"/>
        <v>0</v>
      </c>
      <c r="Y237" s="105">
        <f t="shared" si="55"/>
        <v>0</v>
      </c>
      <c r="Z237" s="105">
        <f t="shared" si="55"/>
        <v>0</v>
      </c>
      <c r="AA237" s="105">
        <f t="shared" si="55"/>
        <v>0</v>
      </c>
      <c r="AB237" s="105">
        <f t="shared" si="55"/>
        <v>0</v>
      </c>
      <c r="AC237" s="105">
        <f t="shared" si="55"/>
        <v>0</v>
      </c>
      <c r="AD237" s="105">
        <f t="shared" si="55"/>
        <v>0</v>
      </c>
      <c r="AE237" s="105">
        <f t="shared" si="55"/>
        <v>0</v>
      </c>
      <c r="AF237" s="105">
        <f t="shared" si="56"/>
        <v>0</v>
      </c>
    </row>
    <row r="238" spans="1:32" outlineLevel="2" x14ac:dyDescent="0.25">
      <c r="A238" s="103" t="str">
        <f t="shared" si="57"/>
        <v>CARBONADOMulti-FamilyM1.5YD3W</v>
      </c>
      <c r="B238" s="103" t="s">
        <v>539</v>
      </c>
      <c r="C238" s="103" t="s">
        <v>540</v>
      </c>
      <c r="D238" s="127">
        <v>0</v>
      </c>
      <c r="E238" s="127">
        <v>0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29">
        <f t="shared" si="54"/>
        <v>0</v>
      </c>
      <c r="T238" s="105">
        <f t="shared" si="55"/>
        <v>0</v>
      </c>
      <c r="U238" s="105">
        <f t="shared" si="55"/>
        <v>0</v>
      </c>
      <c r="V238" s="105">
        <f t="shared" si="55"/>
        <v>0</v>
      </c>
      <c r="W238" s="105">
        <f t="shared" si="55"/>
        <v>0</v>
      </c>
      <c r="X238" s="105">
        <f t="shared" si="55"/>
        <v>0</v>
      </c>
      <c r="Y238" s="105">
        <f t="shared" si="55"/>
        <v>0</v>
      </c>
      <c r="Z238" s="105">
        <f t="shared" si="55"/>
        <v>0</v>
      </c>
      <c r="AA238" s="105">
        <f t="shared" si="55"/>
        <v>0</v>
      </c>
      <c r="AB238" s="105">
        <f t="shared" si="55"/>
        <v>0</v>
      </c>
      <c r="AC238" s="105">
        <f t="shared" si="55"/>
        <v>0</v>
      </c>
      <c r="AD238" s="105">
        <f t="shared" si="55"/>
        <v>0</v>
      </c>
      <c r="AE238" s="105">
        <f t="shared" si="55"/>
        <v>0</v>
      </c>
      <c r="AF238" s="105">
        <f t="shared" si="56"/>
        <v>0</v>
      </c>
    </row>
    <row r="239" spans="1:32" outlineLevel="2" x14ac:dyDescent="0.25">
      <c r="A239" s="103" t="str">
        <f t="shared" si="57"/>
        <v>CARBONADOMulti-FamilyM1.5YDEX</v>
      </c>
      <c r="B239" s="103" t="s">
        <v>563</v>
      </c>
      <c r="C239" s="103" t="s">
        <v>564</v>
      </c>
      <c r="D239" s="127">
        <v>0</v>
      </c>
      <c r="E239" s="127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29">
        <f t="shared" si="54"/>
        <v>0</v>
      </c>
      <c r="T239" s="105">
        <f t="shared" si="55"/>
        <v>0</v>
      </c>
      <c r="U239" s="105">
        <f t="shared" si="55"/>
        <v>0</v>
      </c>
      <c r="V239" s="105">
        <f t="shared" si="55"/>
        <v>0</v>
      </c>
      <c r="W239" s="105">
        <f t="shared" si="55"/>
        <v>0</v>
      </c>
      <c r="X239" s="105">
        <f t="shared" si="55"/>
        <v>0</v>
      </c>
      <c r="Y239" s="105">
        <f t="shared" si="55"/>
        <v>0</v>
      </c>
      <c r="Z239" s="105">
        <f t="shared" si="55"/>
        <v>0</v>
      </c>
      <c r="AA239" s="105">
        <f t="shared" si="55"/>
        <v>0</v>
      </c>
      <c r="AB239" s="105">
        <f t="shared" si="55"/>
        <v>0</v>
      </c>
      <c r="AC239" s="105">
        <f t="shared" si="55"/>
        <v>0</v>
      </c>
      <c r="AD239" s="105">
        <f t="shared" si="55"/>
        <v>0</v>
      </c>
      <c r="AE239" s="105">
        <f t="shared" si="55"/>
        <v>0</v>
      </c>
      <c r="AF239" s="105">
        <f t="shared" si="56"/>
        <v>0</v>
      </c>
    </row>
    <row r="240" spans="1:32" outlineLevel="2" x14ac:dyDescent="0.25">
      <c r="A240" s="103" t="str">
        <f t="shared" si="57"/>
        <v>CARBONADOMulti-FamilyM1YD1W</v>
      </c>
      <c r="B240" s="103" t="s">
        <v>529</v>
      </c>
      <c r="C240" s="103" t="s">
        <v>530</v>
      </c>
      <c r="D240" s="127">
        <v>0</v>
      </c>
      <c r="E240" s="127">
        <v>0</v>
      </c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29">
        <f t="shared" si="54"/>
        <v>0</v>
      </c>
      <c r="T240" s="105">
        <f t="shared" si="55"/>
        <v>0</v>
      </c>
      <c r="U240" s="105">
        <f t="shared" si="55"/>
        <v>0</v>
      </c>
      <c r="V240" s="105">
        <f t="shared" si="55"/>
        <v>0</v>
      </c>
      <c r="W240" s="105">
        <f t="shared" si="55"/>
        <v>0</v>
      </c>
      <c r="X240" s="105">
        <f t="shared" si="55"/>
        <v>0</v>
      </c>
      <c r="Y240" s="105">
        <f t="shared" si="55"/>
        <v>0</v>
      </c>
      <c r="Z240" s="105">
        <f t="shared" si="55"/>
        <v>0</v>
      </c>
      <c r="AA240" s="105">
        <f t="shared" si="55"/>
        <v>0</v>
      </c>
      <c r="AB240" s="105">
        <f t="shared" si="55"/>
        <v>0</v>
      </c>
      <c r="AC240" s="105">
        <f t="shared" si="55"/>
        <v>0</v>
      </c>
      <c r="AD240" s="105">
        <f t="shared" si="55"/>
        <v>0</v>
      </c>
      <c r="AE240" s="105">
        <f t="shared" si="55"/>
        <v>0</v>
      </c>
      <c r="AF240" s="105">
        <f t="shared" si="56"/>
        <v>0</v>
      </c>
    </row>
    <row r="241" spans="1:32" outlineLevel="2" x14ac:dyDescent="0.25">
      <c r="A241" s="103" t="str">
        <f t="shared" si="57"/>
        <v>CARBONADOMulti-FamilyM1YD2W</v>
      </c>
      <c r="B241" s="103" t="s">
        <v>531</v>
      </c>
      <c r="C241" s="103" t="s">
        <v>532</v>
      </c>
      <c r="D241" s="127">
        <v>0</v>
      </c>
      <c r="E241" s="127">
        <v>0</v>
      </c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29">
        <f t="shared" si="54"/>
        <v>0</v>
      </c>
      <c r="T241" s="105">
        <f t="shared" si="55"/>
        <v>0</v>
      </c>
      <c r="U241" s="105">
        <f t="shared" si="55"/>
        <v>0</v>
      </c>
      <c r="V241" s="105">
        <f t="shared" si="55"/>
        <v>0</v>
      </c>
      <c r="W241" s="105">
        <f t="shared" si="55"/>
        <v>0</v>
      </c>
      <c r="X241" s="105">
        <f t="shared" si="55"/>
        <v>0</v>
      </c>
      <c r="Y241" s="105">
        <f t="shared" si="55"/>
        <v>0</v>
      </c>
      <c r="Z241" s="105">
        <f t="shared" si="55"/>
        <v>0</v>
      </c>
      <c r="AA241" s="105">
        <f t="shared" si="55"/>
        <v>0</v>
      </c>
      <c r="AB241" s="105">
        <f t="shared" si="55"/>
        <v>0</v>
      </c>
      <c r="AC241" s="105">
        <f t="shared" si="55"/>
        <v>0</v>
      </c>
      <c r="AD241" s="105">
        <f t="shared" si="55"/>
        <v>0</v>
      </c>
      <c r="AE241" s="105">
        <f t="shared" si="55"/>
        <v>0</v>
      </c>
      <c r="AF241" s="105">
        <f t="shared" si="56"/>
        <v>0</v>
      </c>
    </row>
    <row r="242" spans="1:32" outlineLevel="2" x14ac:dyDescent="0.25">
      <c r="A242" s="103" t="str">
        <f t="shared" si="57"/>
        <v>CARBONADOMulti-FamilyM1YDEX</v>
      </c>
      <c r="B242" s="103" t="s">
        <v>561</v>
      </c>
      <c r="C242" s="103" t="s">
        <v>562</v>
      </c>
      <c r="D242" s="127">
        <v>0</v>
      </c>
      <c r="E242" s="127">
        <v>0</v>
      </c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29">
        <f t="shared" si="54"/>
        <v>0</v>
      </c>
      <c r="T242" s="105">
        <f t="shared" si="55"/>
        <v>0</v>
      </c>
      <c r="U242" s="105">
        <f t="shared" si="55"/>
        <v>0</v>
      </c>
      <c r="V242" s="105">
        <f t="shared" si="55"/>
        <v>0</v>
      </c>
      <c r="W242" s="105">
        <f t="shared" ref="W242:AE269" si="58">+IFERROR(I242/$D242,0)</f>
        <v>0</v>
      </c>
      <c r="X242" s="105">
        <f t="shared" si="58"/>
        <v>0</v>
      </c>
      <c r="Y242" s="105">
        <f t="shared" si="58"/>
        <v>0</v>
      </c>
      <c r="Z242" s="105">
        <f t="shared" si="58"/>
        <v>0</v>
      </c>
      <c r="AA242" s="105">
        <f t="shared" si="58"/>
        <v>0</v>
      </c>
      <c r="AB242" s="105">
        <f t="shared" si="58"/>
        <v>0</v>
      </c>
      <c r="AC242" s="105">
        <f t="shared" si="58"/>
        <v>0</v>
      </c>
      <c r="AD242" s="105">
        <f t="shared" si="58"/>
        <v>0</v>
      </c>
      <c r="AE242" s="105">
        <f t="shared" si="58"/>
        <v>0</v>
      </c>
      <c r="AF242" s="105">
        <f t="shared" si="56"/>
        <v>0</v>
      </c>
    </row>
    <row r="243" spans="1:32" outlineLevel="2" x14ac:dyDescent="0.25">
      <c r="A243" s="103" t="str">
        <f t="shared" si="57"/>
        <v>CARBONADOMulti-FamilyM1YDTPU</v>
      </c>
      <c r="B243" s="103" t="s">
        <v>533</v>
      </c>
      <c r="C243" s="103" t="s">
        <v>534</v>
      </c>
      <c r="D243" s="127">
        <v>0</v>
      </c>
      <c r="E243" s="127">
        <v>0</v>
      </c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29">
        <f t="shared" si="54"/>
        <v>0</v>
      </c>
      <c r="T243" s="105">
        <f t="shared" ref="T243:V269" si="59">+IFERROR(F243/$D243,0)</f>
        <v>0</v>
      </c>
      <c r="U243" s="105">
        <f t="shared" si="59"/>
        <v>0</v>
      </c>
      <c r="V243" s="105">
        <f t="shared" si="59"/>
        <v>0</v>
      </c>
      <c r="W243" s="105">
        <f t="shared" si="58"/>
        <v>0</v>
      </c>
      <c r="X243" s="105">
        <f t="shared" si="58"/>
        <v>0</v>
      </c>
      <c r="Y243" s="105">
        <f t="shared" si="58"/>
        <v>0</v>
      </c>
      <c r="Z243" s="105">
        <f t="shared" si="58"/>
        <v>0</v>
      </c>
      <c r="AA243" s="105">
        <f t="shared" si="58"/>
        <v>0</v>
      </c>
      <c r="AB243" s="105">
        <f t="shared" si="58"/>
        <v>0</v>
      </c>
      <c r="AC243" s="105">
        <f t="shared" si="58"/>
        <v>0</v>
      </c>
      <c r="AD243" s="105">
        <f t="shared" si="58"/>
        <v>0</v>
      </c>
      <c r="AE243" s="105">
        <f t="shared" si="58"/>
        <v>0</v>
      </c>
      <c r="AF243" s="105">
        <f t="shared" si="56"/>
        <v>0</v>
      </c>
    </row>
    <row r="244" spans="1:32" outlineLevel="2" x14ac:dyDescent="0.25">
      <c r="A244" s="103" t="str">
        <f t="shared" si="57"/>
        <v>CARBONADOMulti-FamilyM2YD1W</v>
      </c>
      <c r="B244" s="103" t="s">
        <v>541</v>
      </c>
      <c r="C244" s="103" t="s">
        <v>542</v>
      </c>
      <c r="D244" s="127">
        <v>0</v>
      </c>
      <c r="E244" s="127">
        <v>0</v>
      </c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29">
        <f t="shared" si="54"/>
        <v>0</v>
      </c>
      <c r="T244" s="105">
        <f t="shared" si="59"/>
        <v>0</v>
      </c>
      <c r="U244" s="105">
        <f t="shared" si="59"/>
        <v>0</v>
      </c>
      <c r="V244" s="105">
        <f t="shared" si="59"/>
        <v>0</v>
      </c>
      <c r="W244" s="105">
        <f t="shared" si="58"/>
        <v>0</v>
      </c>
      <c r="X244" s="105">
        <f t="shared" si="58"/>
        <v>0</v>
      </c>
      <c r="Y244" s="105">
        <f t="shared" si="58"/>
        <v>0</v>
      </c>
      <c r="Z244" s="105">
        <f t="shared" si="58"/>
        <v>0</v>
      </c>
      <c r="AA244" s="105">
        <f t="shared" si="58"/>
        <v>0</v>
      </c>
      <c r="AB244" s="105">
        <f t="shared" si="58"/>
        <v>0</v>
      </c>
      <c r="AC244" s="105">
        <f t="shared" si="58"/>
        <v>0</v>
      </c>
      <c r="AD244" s="105">
        <f t="shared" si="58"/>
        <v>0</v>
      </c>
      <c r="AE244" s="105">
        <f t="shared" si="58"/>
        <v>0</v>
      </c>
      <c r="AF244" s="105">
        <f t="shared" si="56"/>
        <v>0</v>
      </c>
    </row>
    <row r="245" spans="1:32" outlineLevel="2" x14ac:dyDescent="0.25">
      <c r="A245" s="103" t="str">
        <f t="shared" si="57"/>
        <v>CARBONADOMulti-FamilyM2YD2W</v>
      </c>
      <c r="B245" s="103" t="s">
        <v>543</v>
      </c>
      <c r="C245" s="103" t="s">
        <v>544</v>
      </c>
      <c r="D245" s="127">
        <v>0</v>
      </c>
      <c r="E245" s="127">
        <v>0</v>
      </c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29">
        <f t="shared" si="54"/>
        <v>0</v>
      </c>
      <c r="T245" s="105">
        <f t="shared" si="59"/>
        <v>0</v>
      </c>
      <c r="U245" s="105">
        <f t="shared" si="59"/>
        <v>0</v>
      </c>
      <c r="V245" s="105">
        <f t="shared" si="59"/>
        <v>0</v>
      </c>
      <c r="W245" s="105">
        <f t="shared" si="58"/>
        <v>0</v>
      </c>
      <c r="X245" s="105">
        <f t="shared" si="58"/>
        <v>0</v>
      </c>
      <c r="Y245" s="105">
        <f t="shared" si="58"/>
        <v>0</v>
      </c>
      <c r="Z245" s="105">
        <f t="shared" si="58"/>
        <v>0</v>
      </c>
      <c r="AA245" s="105">
        <f t="shared" si="58"/>
        <v>0</v>
      </c>
      <c r="AB245" s="105">
        <f t="shared" si="58"/>
        <v>0</v>
      </c>
      <c r="AC245" s="105">
        <f t="shared" si="58"/>
        <v>0</v>
      </c>
      <c r="AD245" s="105">
        <f t="shared" si="58"/>
        <v>0</v>
      </c>
      <c r="AE245" s="105">
        <f t="shared" si="58"/>
        <v>0</v>
      </c>
      <c r="AF245" s="105">
        <f t="shared" si="56"/>
        <v>0</v>
      </c>
    </row>
    <row r="246" spans="1:32" outlineLevel="2" x14ac:dyDescent="0.25">
      <c r="A246" s="103" t="str">
        <f t="shared" si="57"/>
        <v>CARBONADOMulti-FamilyM2YD3W</v>
      </c>
      <c r="B246" s="103" t="s">
        <v>545</v>
      </c>
      <c r="C246" s="103" t="s">
        <v>546</v>
      </c>
      <c r="D246" s="127">
        <v>0</v>
      </c>
      <c r="E246" s="127">
        <v>0</v>
      </c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29">
        <f t="shared" si="54"/>
        <v>0</v>
      </c>
      <c r="T246" s="105">
        <f t="shared" si="59"/>
        <v>0</v>
      </c>
      <c r="U246" s="105">
        <f t="shared" si="59"/>
        <v>0</v>
      </c>
      <c r="V246" s="105">
        <f t="shared" si="59"/>
        <v>0</v>
      </c>
      <c r="W246" s="105">
        <f t="shared" si="58"/>
        <v>0</v>
      </c>
      <c r="X246" s="105">
        <f t="shared" si="58"/>
        <v>0</v>
      </c>
      <c r="Y246" s="105">
        <f t="shared" si="58"/>
        <v>0</v>
      </c>
      <c r="Z246" s="105">
        <f t="shared" si="58"/>
        <v>0</v>
      </c>
      <c r="AA246" s="105">
        <f t="shared" si="58"/>
        <v>0</v>
      </c>
      <c r="AB246" s="105">
        <f t="shared" si="58"/>
        <v>0</v>
      </c>
      <c r="AC246" s="105">
        <f t="shared" si="58"/>
        <v>0</v>
      </c>
      <c r="AD246" s="105">
        <f t="shared" si="58"/>
        <v>0</v>
      </c>
      <c r="AE246" s="105">
        <f t="shared" si="58"/>
        <v>0</v>
      </c>
      <c r="AF246" s="105">
        <f t="shared" si="56"/>
        <v>0</v>
      </c>
    </row>
    <row r="247" spans="1:32" outlineLevel="2" x14ac:dyDescent="0.25">
      <c r="A247" s="103" t="str">
        <f t="shared" si="57"/>
        <v>CARBONADOMulti-FamilyM2YDEX</v>
      </c>
      <c r="B247" s="103" t="s">
        <v>565</v>
      </c>
      <c r="C247" s="103" t="s">
        <v>566</v>
      </c>
      <c r="D247" s="127">
        <v>0</v>
      </c>
      <c r="E247" s="127">
        <v>0</v>
      </c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29">
        <f t="shared" si="54"/>
        <v>0</v>
      </c>
      <c r="T247" s="105">
        <f t="shared" si="59"/>
        <v>0</v>
      </c>
      <c r="U247" s="105">
        <f t="shared" si="59"/>
        <v>0</v>
      </c>
      <c r="V247" s="105">
        <f t="shared" si="59"/>
        <v>0</v>
      </c>
      <c r="W247" s="105">
        <f t="shared" si="58"/>
        <v>0</v>
      </c>
      <c r="X247" s="105">
        <f t="shared" si="58"/>
        <v>0</v>
      </c>
      <c r="Y247" s="105">
        <f t="shared" si="58"/>
        <v>0</v>
      </c>
      <c r="Z247" s="105">
        <f t="shared" si="58"/>
        <v>0</v>
      </c>
      <c r="AA247" s="105">
        <f t="shared" si="58"/>
        <v>0</v>
      </c>
      <c r="AB247" s="105">
        <f t="shared" si="58"/>
        <v>0</v>
      </c>
      <c r="AC247" s="105">
        <f t="shared" si="58"/>
        <v>0</v>
      </c>
      <c r="AD247" s="105">
        <f t="shared" si="58"/>
        <v>0</v>
      </c>
      <c r="AE247" s="105">
        <f t="shared" si="58"/>
        <v>0</v>
      </c>
      <c r="AF247" s="105">
        <f t="shared" si="56"/>
        <v>0</v>
      </c>
    </row>
    <row r="248" spans="1:32" outlineLevel="2" x14ac:dyDescent="0.25">
      <c r="A248" s="103" t="str">
        <f t="shared" si="57"/>
        <v>CARBONADOMulti-FamilyM2YDTPU</v>
      </c>
      <c r="B248" s="103" t="s">
        <v>547</v>
      </c>
      <c r="C248" s="103" t="s">
        <v>548</v>
      </c>
      <c r="D248" s="127">
        <v>0</v>
      </c>
      <c r="E248" s="127">
        <v>0</v>
      </c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29">
        <f t="shared" si="54"/>
        <v>0</v>
      </c>
      <c r="T248" s="105">
        <f t="shared" si="59"/>
        <v>0</v>
      </c>
      <c r="U248" s="105">
        <f t="shared" si="59"/>
        <v>0</v>
      </c>
      <c r="V248" s="105">
        <f t="shared" si="59"/>
        <v>0</v>
      </c>
      <c r="W248" s="105">
        <f t="shared" si="58"/>
        <v>0</v>
      </c>
      <c r="X248" s="105">
        <f t="shared" si="58"/>
        <v>0</v>
      </c>
      <c r="Y248" s="105">
        <f t="shared" si="58"/>
        <v>0</v>
      </c>
      <c r="Z248" s="105">
        <f t="shared" si="58"/>
        <v>0</v>
      </c>
      <c r="AA248" s="105">
        <f t="shared" si="58"/>
        <v>0</v>
      </c>
      <c r="AB248" s="105">
        <f t="shared" si="58"/>
        <v>0</v>
      </c>
      <c r="AC248" s="105">
        <f t="shared" si="58"/>
        <v>0</v>
      </c>
      <c r="AD248" s="105">
        <f t="shared" si="58"/>
        <v>0</v>
      </c>
      <c r="AE248" s="105">
        <f t="shared" si="58"/>
        <v>0</v>
      </c>
      <c r="AF248" s="105">
        <f t="shared" si="56"/>
        <v>0</v>
      </c>
    </row>
    <row r="249" spans="1:32" outlineLevel="2" x14ac:dyDescent="0.25">
      <c r="A249" s="103" t="str">
        <f t="shared" si="57"/>
        <v>CARBONADOMulti-FamilyM4YD1W</v>
      </c>
      <c r="B249" s="103" t="s">
        <v>549</v>
      </c>
      <c r="C249" s="103" t="s">
        <v>550</v>
      </c>
      <c r="D249" s="127">
        <v>0</v>
      </c>
      <c r="E249" s="127">
        <v>0</v>
      </c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29">
        <f t="shared" si="54"/>
        <v>0</v>
      </c>
      <c r="T249" s="105">
        <f t="shared" si="59"/>
        <v>0</v>
      </c>
      <c r="U249" s="105">
        <f t="shared" si="59"/>
        <v>0</v>
      </c>
      <c r="V249" s="105">
        <f t="shared" si="59"/>
        <v>0</v>
      </c>
      <c r="W249" s="105">
        <f t="shared" si="58"/>
        <v>0</v>
      </c>
      <c r="X249" s="105">
        <f t="shared" si="58"/>
        <v>0</v>
      </c>
      <c r="Y249" s="105">
        <f t="shared" si="58"/>
        <v>0</v>
      </c>
      <c r="Z249" s="105">
        <f t="shared" si="58"/>
        <v>0</v>
      </c>
      <c r="AA249" s="105">
        <f t="shared" si="58"/>
        <v>0</v>
      </c>
      <c r="AB249" s="105">
        <f t="shared" si="58"/>
        <v>0</v>
      </c>
      <c r="AC249" s="105">
        <f t="shared" si="58"/>
        <v>0</v>
      </c>
      <c r="AD249" s="105">
        <f t="shared" si="58"/>
        <v>0</v>
      </c>
      <c r="AE249" s="105">
        <f t="shared" si="58"/>
        <v>0</v>
      </c>
      <c r="AF249" s="105">
        <f t="shared" si="56"/>
        <v>0</v>
      </c>
    </row>
    <row r="250" spans="1:32" outlineLevel="2" x14ac:dyDescent="0.25">
      <c r="A250" s="103" t="str">
        <f t="shared" si="57"/>
        <v>CARBONADOMulti-FamilyM4YD2W</v>
      </c>
      <c r="B250" s="103" t="s">
        <v>551</v>
      </c>
      <c r="C250" s="103" t="s">
        <v>552</v>
      </c>
      <c r="D250" s="127">
        <v>0</v>
      </c>
      <c r="E250" s="127">
        <v>0</v>
      </c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29">
        <f t="shared" si="54"/>
        <v>0</v>
      </c>
      <c r="T250" s="105">
        <f t="shared" si="59"/>
        <v>0</v>
      </c>
      <c r="U250" s="105">
        <f t="shared" si="59"/>
        <v>0</v>
      </c>
      <c r="V250" s="105">
        <f t="shared" si="59"/>
        <v>0</v>
      </c>
      <c r="W250" s="105">
        <f t="shared" si="58"/>
        <v>0</v>
      </c>
      <c r="X250" s="105">
        <f t="shared" si="58"/>
        <v>0</v>
      </c>
      <c r="Y250" s="105">
        <f t="shared" si="58"/>
        <v>0</v>
      </c>
      <c r="Z250" s="105">
        <f t="shared" si="58"/>
        <v>0</v>
      </c>
      <c r="AA250" s="105">
        <f t="shared" si="58"/>
        <v>0</v>
      </c>
      <c r="AB250" s="105">
        <f t="shared" si="58"/>
        <v>0</v>
      </c>
      <c r="AC250" s="105">
        <f t="shared" si="58"/>
        <v>0</v>
      </c>
      <c r="AD250" s="105">
        <f t="shared" si="58"/>
        <v>0</v>
      </c>
      <c r="AE250" s="105">
        <f t="shared" si="58"/>
        <v>0</v>
      </c>
      <c r="AF250" s="105">
        <f t="shared" si="56"/>
        <v>0</v>
      </c>
    </row>
    <row r="251" spans="1:32" outlineLevel="2" x14ac:dyDescent="0.25">
      <c r="A251" s="103" t="str">
        <f t="shared" si="57"/>
        <v>CARBONADOMulti-FamilyM4YDEX</v>
      </c>
      <c r="B251" s="103" t="s">
        <v>567</v>
      </c>
      <c r="C251" s="103" t="s">
        <v>568</v>
      </c>
      <c r="D251" s="127">
        <v>0</v>
      </c>
      <c r="E251" s="127">
        <v>0</v>
      </c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29">
        <f t="shared" si="54"/>
        <v>0</v>
      </c>
      <c r="T251" s="105">
        <f t="shared" si="59"/>
        <v>0</v>
      </c>
      <c r="U251" s="105">
        <f t="shared" si="59"/>
        <v>0</v>
      </c>
      <c r="V251" s="105">
        <f t="shared" si="59"/>
        <v>0</v>
      </c>
      <c r="W251" s="105">
        <f t="shared" si="58"/>
        <v>0</v>
      </c>
      <c r="X251" s="105">
        <f t="shared" si="58"/>
        <v>0</v>
      </c>
      <c r="Y251" s="105">
        <f t="shared" si="58"/>
        <v>0</v>
      </c>
      <c r="Z251" s="105">
        <f t="shared" si="58"/>
        <v>0</v>
      </c>
      <c r="AA251" s="105">
        <f t="shared" si="58"/>
        <v>0</v>
      </c>
      <c r="AB251" s="105">
        <f t="shared" si="58"/>
        <v>0</v>
      </c>
      <c r="AC251" s="105">
        <f t="shared" si="58"/>
        <v>0</v>
      </c>
      <c r="AD251" s="105">
        <f t="shared" si="58"/>
        <v>0</v>
      </c>
      <c r="AE251" s="105">
        <f t="shared" si="58"/>
        <v>0</v>
      </c>
      <c r="AF251" s="105">
        <f t="shared" si="56"/>
        <v>0</v>
      </c>
    </row>
    <row r="252" spans="1:32" outlineLevel="2" x14ac:dyDescent="0.25">
      <c r="A252" s="103" t="str">
        <f t="shared" si="57"/>
        <v>CARBONADOMulti-FamilyM6YD1W</v>
      </c>
      <c r="B252" s="103" t="s">
        <v>553</v>
      </c>
      <c r="C252" s="103" t="s">
        <v>554</v>
      </c>
      <c r="D252" s="127">
        <v>0</v>
      </c>
      <c r="E252" s="127">
        <v>0</v>
      </c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29">
        <f t="shared" si="54"/>
        <v>0</v>
      </c>
      <c r="T252" s="105">
        <f t="shared" si="59"/>
        <v>0</v>
      </c>
      <c r="U252" s="105">
        <f t="shared" si="59"/>
        <v>0</v>
      </c>
      <c r="V252" s="105">
        <f t="shared" si="59"/>
        <v>0</v>
      </c>
      <c r="W252" s="105">
        <f t="shared" si="58"/>
        <v>0</v>
      </c>
      <c r="X252" s="105">
        <f t="shared" si="58"/>
        <v>0</v>
      </c>
      <c r="Y252" s="105">
        <f t="shared" si="58"/>
        <v>0</v>
      </c>
      <c r="Z252" s="105">
        <f t="shared" si="58"/>
        <v>0</v>
      </c>
      <c r="AA252" s="105">
        <f t="shared" si="58"/>
        <v>0</v>
      </c>
      <c r="AB252" s="105">
        <f t="shared" si="58"/>
        <v>0</v>
      </c>
      <c r="AC252" s="105">
        <f t="shared" si="58"/>
        <v>0</v>
      </c>
      <c r="AD252" s="105">
        <f t="shared" si="58"/>
        <v>0</v>
      </c>
      <c r="AE252" s="105">
        <f t="shared" si="58"/>
        <v>0</v>
      </c>
      <c r="AF252" s="105">
        <f t="shared" si="56"/>
        <v>0</v>
      </c>
    </row>
    <row r="253" spans="1:32" outlineLevel="2" x14ac:dyDescent="0.25">
      <c r="A253" s="103" t="str">
        <f t="shared" si="57"/>
        <v>CARBONADOMulti-FamilyM6YD2W</v>
      </c>
      <c r="B253" s="103" t="s">
        <v>555</v>
      </c>
      <c r="C253" s="103" t="s">
        <v>556</v>
      </c>
      <c r="D253" s="127">
        <v>0</v>
      </c>
      <c r="E253" s="127">
        <v>0</v>
      </c>
      <c r="F253" s="129">
        <v>0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29">
        <f t="shared" si="54"/>
        <v>0</v>
      </c>
      <c r="T253" s="105">
        <f t="shared" si="59"/>
        <v>0</v>
      </c>
      <c r="U253" s="105">
        <f t="shared" si="59"/>
        <v>0</v>
      </c>
      <c r="V253" s="105">
        <f t="shared" si="59"/>
        <v>0</v>
      </c>
      <c r="W253" s="105">
        <f t="shared" si="58"/>
        <v>0</v>
      </c>
      <c r="X253" s="105">
        <f t="shared" si="58"/>
        <v>0</v>
      </c>
      <c r="Y253" s="105">
        <f t="shared" si="58"/>
        <v>0</v>
      </c>
      <c r="Z253" s="105">
        <f t="shared" si="58"/>
        <v>0</v>
      </c>
      <c r="AA253" s="105">
        <f t="shared" si="58"/>
        <v>0</v>
      </c>
      <c r="AB253" s="105">
        <f t="shared" si="58"/>
        <v>0</v>
      </c>
      <c r="AC253" s="105">
        <f t="shared" si="58"/>
        <v>0</v>
      </c>
      <c r="AD253" s="105">
        <f t="shared" si="58"/>
        <v>0</v>
      </c>
      <c r="AE253" s="105">
        <f t="shared" si="58"/>
        <v>0</v>
      </c>
      <c r="AF253" s="105">
        <f t="shared" si="56"/>
        <v>0</v>
      </c>
    </row>
    <row r="254" spans="1:32" outlineLevel="2" x14ac:dyDescent="0.25">
      <c r="A254" s="103" t="str">
        <f t="shared" si="57"/>
        <v>CARBONADOMulti-FamilyM6YD3W</v>
      </c>
      <c r="B254" s="103" t="s">
        <v>557</v>
      </c>
      <c r="C254" s="103" t="s">
        <v>558</v>
      </c>
      <c r="D254" s="127">
        <v>0</v>
      </c>
      <c r="E254" s="127">
        <v>0</v>
      </c>
      <c r="F254" s="129">
        <v>0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29">
        <f t="shared" si="54"/>
        <v>0</v>
      </c>
      <c r="T254" s="105">
        <f t="shared" si="59"/>
        <v>0</v>
      </c>
      <c r="U254" s="105">
        <f t="shared" si="59"/>
        <v>0</v>
      </c>
      <c r="V254" s="105">
        <f t="shared" si="59"/>
        <v>0</v>
      </c>
      <c r="W254" s="105">
        <f t="shared" si="58"/>
        <v>0</v>
      </c>
      <c r="X254" s="105">
        <f t="shared" si="58"/>
        <v>0</v>
      </c>
      <c r="Y254" s="105">
        <f t="shared" si="58"/>
        <v>0</v>
      </c>
      <c r="Z254" s="105">
        <f t="shared" si="58"/>
        <v>0</v>
      </c>
      <c r="AA254" s="105">
        <f t="shared" si="58"/>
        <v>0</v>
      </c>
      <c r="AB254" s="105">
        <f t="shared" si="58"/>
        <v>0</v>
      </c>
      <c r="AC254" s="105">
        <f t="shared" si="58"/>
        <v>0</v>
      </c>
      <c r="AD254" s="105">
        <f t="shared" si="58"/>
        <v>0</v>
      </c>
      <c r="AE254" s="105">
        <f t="shared" si="58"/>
        <v>0</v>
      </c>
      <c r="AF254" s="105">
        <f t="shared" si="56"/>
        <v>0</v>
      </c>
    </row>
    <row r="255" spans="1:32" outlineLevel="2" x14ac:dyDescent="0.25">
      <c r="A255" s="103" t="str">
        <f t="shared" si="57"/>
        <v>CARBONADOMulti-FamilyM6YDEX</v>
      </c>
      <c r="B255" s="103" t="s">
        <v>569</v>
      </c>
      <c r="C255" s="103" t="s">
        <v>570</v>
      </c>
      <c r="D255" s="127">
        <v>0</v>
      </c>
      <c r="E255" s="127">
        <v>0</v>
      </c>
      <c r="F255" s="129">
        <v>0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29">
        <f t="shared" si="54"/>
        <v>0</v>
      </c>
      <c r="T255" s="105">
        <f t="shared" si="59"/>
        <v>0</v>
      </c>
      <c r="U255" s="105">
        <f t="shared" si="59"/>
        <v>0</v>
      </c>
      <c r="V255" s="105">
        <f t="shared" si="59"/>
        <v>0</v>
      </c>
      <c r="W255" s="105">
        <f t="shared" si="58"/>
        <v>0</v>
      </c>
      <c r="X255" s="105">
        <f t="shared" si="58"/>
        <v>0</v>
      </c>
      <c r="Y255" s="105">
        <f t="shared" si="58"/>
        <v>0</v>
      </c>
      <c r="Z255" s="105">
        <f t="shared" si="58"/>
        <v>0</v>
      </c>
      <c r="AA255" s="105">
        <f t="shared" si="58"/>
        <v>0</v>
      </c>
      <c r="AB255" s="105">
        <f t="shared" si="58"/>
        <v>0</v>
      </c>
      <c r="AC255" s="105">
        <f t="shared" si="58"/>
        <v>0</v>
      </c>
      <c r="AD255" s="105">
        <f t="shared" si="58"/>
        <v>0</v>
      </c>
      <c r="AE255" s="105">
        <f t="shared" si="58"/>
        <v>0</v>
      </c>
      <c r="AF255" s="105">
        <f t="shared" si="56"/>
        <v>0</v>
      </c>
    </row>
    <row r="256" spans="1:32" outlineLevel="2" x14ac:dyDescent="0.25">
      <c r="A256" s="103" t="str">
        <f t="shared" si="57"/>
        <v>CARBONADOMulti-FamilyMCCWR1</v>
      </c>
      <c r="B256" s="103" t="s">
        <v>523</v>
      </c>
      <c r="C256" s="103" t="s">
        <v>524</v>
      </c>
      <c r="D256" s="127">
        <v>0</v>
      </c>
      <c r="E256" s="127">
        <v>0</v>
      </c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29">
        <f t="shared" si="54"/>
        <v>0</v>
      </c>
      <c r="T256" s="105">
        <f t="shared" si="59"/>
        <v>0</v>
      </c>
      <c r="U256" s="105">
        <f t="shared" si="59"/>
        <v>0</v>
      </c>
      <c r="V256" s="105">
        <f t="shared" si="59"/>
        <v>0</v>
      </c>
      <c r="W256" s="105">
        <f t="shared" si="58"/>
        <v>0</v>
      </c>
      <c r="X256" s="105">
        <f t="shared" si="58"/>
        <v>0</v>
      </c>
      <c r="Y256" s="105">
        <f t="shared" si="58"/>
        <v>0</v>
      </c>
      <c r="Z256" s="105">
        <f t="shared" si="58"/>
        <v>0</v>
      </c>
      <c r="AA256" s="105">
        <f t="shared" si="58"/>
        <v>0</v>
      </c>
      <c r="AB256" s="105">
        <f t="shared" si="58"/>
        <v>0</v>
      </c>
      <c r="AC256" s="105">
        <f t="shared" si="58"/>
        <v>0</v>
      </c>
      <c r="AD256" s="105">
        <f t="shared" si="58"/>
        <v>0</v>
      </c>
      <c r="AE256" s="105">
        <f t="shared" si="58"/>
        <v>0</v>
      </c>
      <c r="AF256" s="105">
        <f t="shared" si="56"/>
        <v>0</v>
      </c>
    </row>
    <row r="257" spans="1:32" outlineLevel="2" x14ac:dyDescent="0.25">
      <c r="A257" s="103" t="str">
        <f t="shared" si="57"/>
        <v>CARBONADOMulti-FamilyMCCWR35</v>
      </c>
      <c r="B257" s="103" t="s">
        <v>517</v>
      </c>
      <c r="C257" s="103" t="s">
        <v>518</v>
      </c>
      <c r="D257" s="127">
        <v>0</v>
      </c>
      <c r="E257" s="127">
        <v>0</v>
      </c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29">
        <f t="shared" si="54"/>
        <v>0</v>
      </c>
      <c r="T257" s="105">
        <f t="shared" si="59"/>
        <v>0</v>
      </c>
      <c r="U257" s="105">
        <f t="shared" si="59"/>
        <v>0</v>
      </c>
      <c r="V257" s="105">
        <f t="shared" si="59"/>
        <v>0</v>
      </c>
      <c r="W257" s="105">
        <f t="shared" si="58"/>
        <v>0</v>
      </c>
      <c r="X257" s="105">
        <f t="shared" si="58"/>
        <v>0</v>
      </c>
      <c r="Y257" s="105">
        <f t="shared" si="58"/>
        <v>0</v>
      </c>
      <c r="Z257" s="105">
        <f t="shared" si="58"/>
        <v>0</v>
      </c>
      <c r="AA257" s="105">
        <f t="shared" si="58"/>
        <v>0</v>
      </c>
      <c r="AB257" s="105">
        <f t="shared" si="58"/>
        <v>0</v>
      </c>
      <c r="AC257" s="105">
        <f t="shared" si="58"/>
        <v>0</v>
      </c>
      <c r="AD257" s="105">
        <f t="shared" si="58"/>
        <v>0</v>
      </c>
      <c r="AE257" s="105">
        <f t="shared" si="58"/>
        <v>0</v>
      </c>
      <c r="AF257" s="105">
        <f t="shared" si="56"/>
        <v>0</v>
      </c>
    </row>
    <row r="258" spans="1:32" outlineLevel="2" x14ac:dyDescent="0.25">
      <c r="A258" s="103" t="str">
        <f t="shared" si="57"/>
        <v>CARBONADOMulti-FamilyMCCWR65</v>
      </c>
      <c r="B258" s="103" t="s">
        <v>519</v>
      </c>
      <c r="C258" s="103" t="s">
        <v>520</v>
      </c>
      <c r="D258" s="127">
        <v>0</v>
      </c>
      <c r="E258" s="127">
        <v>0</v>
      </c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29">
        <f t="shared" si="54"/>
        <v>0</v>
      </c>
      <c r="T258" s="105">
        <f t="shared" si="59"/>
        <v>0</v>
      </c>
      <c r="U258" s="105">
        <f t="shared" si="59"/>
        <v>0</v>
      </c>
      <c r="V258" s="105">
        <f t="shared" si="59"/>
        <v>0</v>
      </c>
      <c r="W258" s="105">
        <f t="shared" si="58"/>
        <v>0</v>
      </c>
      <c r="X258" s="105">
        <f t="shared" si="58"/>
        <v>0</v>
      </c>
      <c r="Y258" s="105">
        <f t="shared" si="58"/>
        <v>0</v>
      </c>
      <c r="Z258" s="105">
        <f t="shared" si="58"/>
        <v>0</v>
      </c>
      <c r="AA258" s="105">
        <f t="shared" si="58"/>
        <v>0</v>
      </c>
      <c r="AB258" s="105">
        <f t="shared" si="58"/>
        <v>0</v>
      </c>
      <c r="AC258" s="105">
        <f t="shared" si="58"/>
        <v>0</v>
      </c>
      <c r="AD258" s="105">
        <f t="shared" si="58"/>
        <v>0</v>
      </c>
      <c r="AE258" s="105">
        <f t="shared" si="58"/>
        <v>0</v>
      </c>
      <c r="AF258" s="105">
        <f t="shared" si="56"/>
        <v>0</v>
      </c>
    </row>
    <row r="259" spans="1:32" outlineLevel="2" x14ac:dyDescent="0.25">
      <c r="A259" s="103" t="str">
        <f t="shared" si="57"/>
        <v>CARBONADOMulti-FamilyMCCWR95</v>
      </c>
      <c r="B259" s="103" t="s">
        <v>521</v>
      </c>
      <c r="C259" s="103" t="s">
        <v>522</v>
      </c>
      <c r="D259" s="127">
        <v>0</v>
      </c>
      <c r="E259" s="127">
        <v>0</v>
      </c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29">
        <f t="shared" si="54"/>
        <v>0</v>
      </c>
      <c r="T259" s="105">
        <f t="shared" si="59"/>
        <v>0</v>
      </c>
      <c r="U259" s="105">
        <f t="shared" si="59"/>
        <v>0</v>
      </c>
      <c r="V259" s="105">
        <f t="shared" si="59"/>
        <v>0</v>
      </c>
      <c r="W259" s="105">
        <f t="shared" si="58"/>
        <v>0</v>
      </c>
      <c r="X259" s="105">
        <f t="shared" si="58"/>
        <v>0</v>
      </c>
      <c r="Y259" s="105">
        <f t="shared" si="58"/>
        <v>0</v>
      </c>
      <c r="Z259" s="105">
        <f t="shared" si="58"/>
        <v>0</v>
      </c>
      <c r="AA259" s="105">
        <f t="shared" si="58"/>
        <v>0</v>
      </c>
      <c r="AB259" s="105">
        <f t="shared" si="58"/>
        <v>0</v>
      </c>
      <c r="AC259" s="105">
        <f t="shared" si="58"/>
        <v>0</v>
      </c>
      <c r="AD259" s="105">
        <f t="shared" si="58"/>
        <v>0</v>
      </c>
      <c r="AE259" s="105">
        <f t="shared" si="58"/>
        <v>0</v>
      </c>
      <c r="AF259" s="105">
        <f t="shared" si="56"/>
        <v>0</v>
      </c>
    </row>
    <row r="260" spans="1:32" outlineLevel="2" x14ac:dyDescent="0.25">
      <c r="A260" s="103" t="str">
        <f t="shared" si="57"/>
        <v>CARBONADOMulti-FamilyMCCWRA</v>
      </c>
      <c r="B260" s="103" t="s">
        <v>525</v>
      </c>
      <c r="C260" s="103" t="s">
        <v>526</v>
      </c>
      <c r="D260" s="127">
        <v>0</v>
      </c>
      <c r="E260" s="127">
        <v>0</v>
      </c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29">
        <f t="shared" si="54"/>
        <v>0</v>
      </c>
      <c r="T260" s="105">
        <f t="shared" si="59"/>
        <v>0</v>
      </c>
      <c r="U260" s="105">
        <f t="shared" si="59"/>
        <v>0</v>
      </c>
      <c r="V260" s="105">
        <f t="shared" si="59"/>
        <v>0</v>
      </c>
      <c r="W260" s="105">
        <f t="shared" si="58"/>
        <v>0</v>
      </c>
      <c r="X260" s="105">
        <f t="shared" si="58"/>
        <v>0</v>
      </c>
      <c r="Y260" s="105">
        <f t="shared" si="58"/>
        <v>0</v>
      </c>
      <c r="Z260" s="105">
        <f t="shared" si="58"/>
        <v>0</v>
      </c>
      <c r="AA260" s="105">
        <f t="shared" si="58"/>
        <v>0</v>
      </c>
      <c r="AB260" s="105">
        <f t="shared" si="58"/>
        <v>0</v>
      </c>
      <c r="AC260" s="105">
        <f t="shared" si="58"/>
        <v>0</v>
      </c>
      <c r="AD260" s="105">
        <f t="shared" si="58"/>
        <v>0</v>
      </c>
      <c r="AE260" s="105">
        <f t="shared" si="58"/>
        <v>0</v>
      </c>
      <c r="AF260" s="105">
        <f t="shared" si="56"/>
        <v>0</v>
      </c>
    </row>
    <row r="261" spans="1:32" outlineLevel="2" x14ac:dyDescent="0.25">
      <c r="A261" s="103" t="str">
        <f t="shared" si="57"/>
        <v>CARBONADOMulti-FamilyMSRTOT</v>
      </c>
      <c r="B261" s="103" t="s">
        <v>527</v>
      </c>
      <c r="C261" s="103" t="s">
        <v>528</v>
      </c>
      <c r="D261" s="127">
        <v>0</v>
      </c>
      <c r="E261" s="127">
        <v>0</v>
      </c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29">
        <f t="shared" si="54"/>
        <v>0</v>
      </c>
      <c r="T261" s="105">
        <f t="shared" si="59"/>
        <v>0</v>
      </c>
      <c r="U261" s="105">
        <f t="shared" si="59"/>
        <v>0</v>
      </c>
      <c r="V261" s="105">
        <f t="shared" si="59"/>
        <v>0</v>
      </c>
      <c r="W261" s="105">
        <f t="shared" si="58"/>
        <v>0</v>
      </c>
      <c r="X261" s="105">
        <f t="shared" si="58"/>
        <v>0</v>
      </c>
      <c r="Y261" s="105">
        <f t="shared" si="58"/>
        <v>0</v>
      </c>
      <c r="Z261" s="105">
        <f t="shared" si="58"/>
        <v>0</v>
      </c>
      <c r="AA261" s="105">
        <f t="shared" si="58"/>
        <v>0</v>
      </c>
      <c r="AB261" s="105">
        <f t="shared" si="58"/>
        <v>0</v>
      </c>
      <c r="AC261" s="105">
        <f t="shared" si="58"/>
        <v>0</v>
      </c>
      <c r="AD261" s="105">
        <f t="shared" si="58"/>
        <v>0</v>
      </c>
      <c r="AE261" s="105">
        <f t="shared" si="58"/>
        <v>0</v>
      </c>
      <c r="AF261" s="105">
        <f t="shared" si="56"/>
        <v>0</v>
      </c>
    </row>
    <row r="262" spans="1:32" outlineLevel="2" x14ac:dyDescent="0.25">
      <c r="A262" s="103" t="str">
        <f t="shared" si="57"/>
        <v>CARBONADOMulti-FamilyMYDW90</v>
      </c>
      <c r="B262" s="103" t="s">
        <v>633</v>
      </c>
      <c r="C262" s="103" t="s">
        <v>634</v>
      </c>
      <c r="D262" s="127">
        <v>0</v>
      </c>
      <c r="E262" s="127">
        <v>0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29">
        <f t="shared" si="54"/>
        <v>0</v>
      </c>
      <c r="T262" s="105">
        <f t="shared" si="59"/>
        <v>0</v>
      </c>
      <c r="U262" s="105">
        <f t="shared" si="59"/>
        <v>0</v>
      </c>
      <c r="V262" s="105">
        <f t="shared" si="59"/>
        <v>0</v>
      </c>
      <c r="W262" s="105">
        <f t="shared" si="58"/>
        <v>0</v>
      </c>
      <c r="X262" s="105">
        <f t="shared" si="58"/>
        <v>0</v>
      </c>
      <c r="Y262" s="105">
        <f t="shared" si="58"/>
        <v>0</v>
      </c>
      <c r="Z262" s="105">
        <f t="shared" si="58"/>
        <v>0</v>
      </c>
      <c r="AA262" s="105">
        <f t="shared" si="58"/>
        <v>0</v>
      </c>
      <c r="AB262" s="105">
        <f t="shared" si="58"/>
        <v>0</v>
      </c>
      <c r="AC262" s="105">
        <f t="shared" si="58"/>
        <v>0</v>
      </c>
      <c r="AD262" s="105">
        <f t="shared" si="58"/>
        <v>0</v>
      </c>
      <c r="AE262" s="105">
        <f t="shared" si="58"/>
        <v>0</v>
      </c>
      <c r="AF262" s="105">
        <f t="shared" si="56"/>
        <v>0</v>
      </c>
    </row>
    <row r="263" spans="1:32" outlineLevel="2" x14ac:dyDescent="0.25">
      <c r="A263" s="103" t="str">
        <f t="shared" si="57"/>
        <v>CARBONADOMulti-FamilyMCONNECT</v>
      </c>
      <c r="B263" s="103" t="s">
        <v>573</v>
      </c>
      <c r="C263" s="103" t="s">
        <v>574</v>
      </c>
      <c r="D263" s="127">
        <v>0</v>
      </c>
      <c r="E263" s="127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29">
        <f t="shared" si="54"/>
        <v>0</v>
      </c>
      <c r="T263" s="105">
        <f t="shared" si="59"/>
        <v>0</v>
      </c>
      <c r="U263" s="105">
        <f t="shared" si="59"/>
        <v>0</v>
      </c>
      <c r="V263" s="105">
        <f t="shared" si="59"/>
        <v>0</v>
      </c>
      <c r="W263" s="105">
        <f t="shared" si="58"/>
        <v>0</v>
      </c>
      <c r="X263" s="105">
        <f t="shared" si="58"/>
        <v>0</v>
      </c>
      <c r="Y263" s="105">
        <f t="shared" si="58"/>
        <v>0</v>
      </c>
      <c r="Z263" s="105">
        <f t="shared" si="58"/>
        <v>0</v>
      </c>
      <c r="AA263" s="105">
        <f t="shared" si="58"/>
        <v>0</v>
      </c>
      <c r="AB263" s="105">
        <f t="shared" si="58"/>
        <v>0</v>
      </c>
      <c r="AC263" s="105">
        <f t="shared" si="58"/>
        <v>0</v>
      </c>
      <c r="AD263" s="105">
        <f t="shared" si="58"/>
        <v>0</v>
      </c>
      <c r="AE263" s="105">
        <f t="shared" si="58"/>
        <v>0</v>
      </c>
      <c r="AF263" s="105">
        <f t="shared" si="56"/>
        <v>0</v>
      </c>
    </row>
    <row r="264" spans="1:32" outlineLevel="2" x14ac:dyDescent="0.25">
      <c r="A264" s="103" t="str">
        <f t="shared" si="57"/>
        <v>CARBONADOMulti-FamilyMRENT90</v>
      </c>
      <c r="B264" s="103" t="s">
        <v>575</v>
      </c>
      <c r="C264" s="103" t="s">
        <v>576</v>
      </c>
      <c r="D264" s="127">
        <v>0</v>
      </c>
      <c r="E264" s="127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29">
        <f t="shared" si="54"/>
        <v>0</v>
      </c>
      <c r="T264" s="105">
        <f t="shared" si="59"/>
        <v>0</v>
      </c>
      <c r="U264" s="105">
        <f t="shared" si="59"/>
        <v>0</v>
      </c>
      <c r="V264" s="105">
        <f t="shared" si="59"/>
        <v>0</v>
      </c>
      <c r="W264" s="105">
        <f t="shared" si="58"/>
        <v>0</v>
      </c>
      <c r="X264" s="105">
        <f t="shared" si="58"/>
        <v>0</v>
      </c>
      <c r="Y264" s="105">
        <f t="shared" si="58"/>
        <v>0</v>
      </c>
      <c r="Z264" s="105">
        <f t="shared" si="58"/>
        <v>0</v>
      </c>
      <c r="AA264" s="105">
        <f t="shared" si="58"/>
        <v>0</v>
      </c>
      <c r="AB264" s="105">
        <f t="shared" si="58"/>
        <v>0</v>
      </c>
      <c r="AC264" s="105">
        <f t="shared" si="58"/>
        <v>0</v>
      </c>
      <c r="AD264" s="105">
        <f t="shared" si="58"/>
        <v>0</v>
      </c>
      <c r="AE264" s="105">
        <f t="shared" si="58"/>
        <v>0</v>
      </c>
      <c r="AF264" s="105">
        <f t="shared" si="56"/>
        <v>0</v>
      </c>
    </row>
    <row r="265" spans="1:32" outlineLevel="2" x14ac:dyDescent="0.25">
      <c r="A265" s="103" t="str">
        <f t="shared" si="57"/>
        <v>CARBONADOMulti-FamilyMROLL</v>
      </c>
      <c r="B265" s="103" t="s">
        <v>577</v>
      </c>
      <c r="C265" s="103" t="s">
        <v>578</v>
      </c>
      <c r="D265" s="127">
        <v>0</v>
      </c>
      <c r="E265" s="127">
        <v>0</v>
      </c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29">
        <f t="shared" si="54"/>
        <v>0</v>
      </c>
      <c r="T265" s="105">
        <f t="shared" si="59"/>
        <v>0</v>
      </c>
      <c r="U265" s="105">
        <f t="shared" si="59"/>
        <v>0</v>
      </c>
      <c r="V265" s="105">
        <f t="shared" si="59"/>
        <v>0</v>
      </c>
      <c r="W265" s="105">
        <f t="shared" si="58"/>
        <v>0</v>
      </c>
      <c r="X265" s="105">
        <f t="shared" si="58"/>
        <v>0</v>
      </c>
      <c r="Y265" s="105">
        <f t="shared" si="58"/>
        <v>0</v>
      </c>
      <c r="Z265" s="105">
        <f t="shared" si="58"/>
        <v>0</v>
      </c>
      <c r="AA265" s="105">
        <f t="shared" si="58"/>
        <v>0</v>
      </c>
      <c r="AB265" s="105">
        <f t="shared" si="58"/>
        <v>0</v>
      </c>
      <c r="AC265" s="105">
        <f t="shared" si="58"/>
        <v>0</v>
      </c>
      <c r="AD265" s="105">
        <f t="shared" si="58"/>
        <v>0</v>
      </c>
      <c r="AE265" s="105">
        <f t="shared" si="58"/>
        <v>0</v>
      </c>
      <c r="AF265" s="105">
        <f t="shared" si="56"/>
        <v>0</v>
      </c>
    </row>
    <row r="266" spans="1:32" outlineLevel="2" x14ac:dyDescent="0.25">
      <c r="A266" s="103" t="str">
        <f t="shared" si="57"/>
        <v>CARBONADOMulti-FamilyPACKM</v>
      </c>
      <c r="B266" s="103" t="s">
        <v>579</v>
      </c>
      <c r="C266" s="103" t="s">
        <v>580</v>
      </c>
      <c r="D266" s="127">
        <v>0</v>
      </c>
      <c r="E266" s="127">
        <v>0</v>
      </c>
      <c r="F266" s="129">
        <v>0</v>
      </c>
      <c r="G266" s="129">
        <v>0</v>
      </c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0</v>
      </c>
      <c r="N266" s="129">
        <v>0</v>
      </c>
      <c r="O266" s="129">
        <v>0</v>
      </c>
      <c r="P266" s="129">
        <v>0</v>
      </c>
      <c r="Q266" s="129">
        <v>0</v>
      </c>
      <c r="R266" s="129">
        <f t="shared" si="54"/>
        <v>0</v>
      </c>
      <c r="T266" s="105">
        <f t="shared" si="59"/>
        <v>0</v>
      </c>
      <c r="U266" s="105">
        <f t="shared" si="59"/>
        <v>0</v>
      </c>
      <c r="V266" s="105">
        <f t="shared" si="59"/>
        <v>0</v>
      </c>
      <c r="W266" s="105">
        <f t="shared" si="58"/>
        <v>0</v>
      </c>
      <c r="X266" s="105">
        <f t="shared" si="58"/>
        <v>0</v>
      </c>
      <c r="Y266" s="105">
        <f t="shared" si="58"/>
        <v>0</v>
      </c>
      <c r="Z266" s="105">
        <f t="shared" si="58"/>
        <v>0</v>
      </c>
      <c r="AA266" s="105">
        <f t="shared" si="58"/>
        <v>0</v>
      </c>
      <c r="AB266" s="105">
        <f t="shared" si="58"/>
        <v>0</v>
      </c>
      <c r="AC266" s="105">
        <f t="shared" si="58"/>
        <v>0</v>
      </c>
      <c r="AD266" s="105">
        <f t="shared" si="58"/>
        <v>0</v>
      </c>
      <c r="AE266" s="105">
        <f t="shared" si="58"/>
        <v>0</v>
      </c>
      <c r="AF266" s="105">
        <f t="shared" si="56"/>
        <v>0</v>
      </c>
    </row>
    <row r="267" spans="1:32" outlineLevel="2" x14ac:dyDescent="0.25">
      <c r="A267" s="103" t="str">
        <f t="shared" si="57"/>
        <v>CARBONADOMulti-FamilyADJMF</v>
      </c>
      <c r="B267" s="103" t="s">
        <v>581</v>
      </c>
      <c r="C267" s="103" t="s">
        <v>582</v>
      </c>
      <c r="D267" s="127">
        <v>0</v>
      </c>
      <c r="E267" s="127">
        <v>0</v>
      </c>
      <c r="F267" s="129">
        <v>0</v>
      </c>
      <c r="G267" s="129">
        <v>0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0</v>
      </c>
      <c r="N267" s="129">
        <v>0</v>
      </c>
      <c r="O267" s="129">
        <v>0</v>
      </c>
      <c r="P267" s="129">
        <v>0</v>
      </c>
      <c r="Q267" s="129">
        <v>0</v>
      </c>
      <c r="R267" s="129">
        <f t="shared" si="54"/>
        <v>0</v>
      </c>
      <c r="T267" s="105">
        <f t="shared" si="59"/>
        <v>0</v>
      </c>
      <c r="U267" s="105">
        <f t="shared" si="59"/>
        <v>0</v>
      </c>
      <c r="V267" s="105">
        <f t="shared" si="59"/>
        <v>0</v>
      </c>
      <c r="W267" s="105">
        <f t="shared" si="58"/>
        <v>0</v>
      </c>
      <c r="X267" s="105">
        <f t="shared" si="58"/>
        <v>0</v>
      </c>
      <c r="Y267" s="105">
        <f t="shared" si="58"/>
        <v>0</v>
      </c>
      <c r="Z267" s="105">
        <f t="shared" si="58"/>
        <v>0</v>
      </c>
      <c r="AA267" s="105">
        <f t="shared" si="58"/>
        <v>0</v>
      </c>
      <c r="AB267" s="105">
        <f t="shared" si="58"/>
        <v>0</v>
      </c>
      <c r="AC267" s="105">
        <f t="shared" si="58"/>
        <v>0</v>
      </c>
      <c r="AD267" s="105">
        <f t="shared" si="58"/>
        <v>0</v>
      </c>
      <c r="AE267" s="105">
        <f t="shared" si="58"/>
        <v>0</v>
      </c>
      <c r="AF267" s="105">
        <f t="shared" si="56"/>
        <v>0</v>
      </c>
    </row>
    <row r="268" spans="1:32" ht="16.5" customHeight="1" outlineLevel="2" x14ac:dyDescent="0.25">
      <c r="A268" s="103" t="str">
        <f t="shared" si="57"/>
        <v>CARBONADOMulti-FamilyDRVNM</v>
      </c>
      <c r="B268" s="103" t="s">
        <v>583</v>
      </c>
      <c r="C268" s="103" t="s">
        <v>584</v>
      </c>
      <c r="D268" s="127">
        <v>0</v>
      </c>
      <c r="E268" s="127">
        <v>0</v>
      </c>
      <c r="F268" s="129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29">
        <f t="shared" si="54"/>
        <v>0</v>
      </c>
      <c r="T268" s="105">
        <f t="shared" si="59"/>
        <v>0</v>
      </c>
      <c r="U268" s="105">
        <f t="shared" si="59"/>
        <v>0</v>
      </c>
      <c r="V268" s="105">
        <f t="shared" si="59"/>
        <v>0</v>
      </c>
      <c r="W268" s="105">
        <f t="shared" si="58"/>
        <v>0</v>
      </c>
      <c r="X268" s="105">
        <f t="shared" si="58"/>
        <v>0</v>
      </c>
      <c r="Y268" s="105">
        <f t="shared" si="58"/>
        <v>0</v>
      </c>
      <c r="Z268" s="105">
        <f t="shared" si="58"/>
        <v>0</v>
      </c>
      <c r="AA268" s="105">
        <f t="shared" si="58"/>
        <v>0</v>
      </c>
      <c r="AB268" s="105">
        <f t="shared" si="58"/>
        <v>0</v>
      </c>
      <c r="AC268" s="105">
        <f t="shared" si="58"/>
        <v>0</v>
      </c>
      <c r="AD268" s="105">
        <f t="shared" si="58"/>
        <v>0</v>
      </c>
      <c r="AE268" s="105">
        <f t="shared" si="58"/>
        <v>0</v>
      </c>
      <c r="AF268" s="105">
        <f t="shared" si="56"/>
        <v>0</v>
      </c>
    </row>
    <row r="269" spans="1:32" outlineLevel="2" x14ac:dyDescent="0.25">
      <c r="A269" s="103" t="str">
        <f t="shared" si="57"/>
        <v>CARBONADOMulti-FamilyEXTRA-MF</v>
      </c>
      <c r="B269" s="103" t="s">
        <v>585</v>
      </c>
      <c r="C269" s="103" t="s">
        <v>586</v>
      </c>
      <c r="D269" s="127">
        <v>5.53</v>
      </c>
      <c r="E269" s="127">
        <v>6.23</v>
      </c>
      <c r="F269" s="129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29">
        <f t="shared" si="54"/>
        <v>0</v>
      </c>
      <c r="T269" s="105">
        <f t="shared" si="59"/>
        <v>0</v>
      </c>
      <c r="U269" s="105">
        <f t="shared" si="59"/>
        <v>0</v>
      </c>
      <c r="V269" s="105">
        <f t="shared" si="59"/>
        <v>0</v>
      </c>
      <c r="W269" s="105">
        <f t="shared" si="58"/>
        <v>0</v>
      </c>
      <c r="X269" s="105">
        <f t="shared" si="58"/>
        <v>0</v>
      </c>
      <c r="Y269" s="105">
        <f t="shared" si="58"/>
        <v>0</v>
      </c>
      <c r="Z269" s="105">
        <f t="shared" si="58"/>
        <v>0</v>
      </c>
      <c r="AA269" s="105">
        <f t="shared" si="58"/>
        <v>0</v>
      </c>
      <c r="AB269" s="105">
        <f t="shared" si="58"/>
        <v>0</v>
      </c>
      <c r="AC269" s="105">
        <f t="shared" si="58"/>
        <v>0</v>
      </c>
      <c r="AD269" s="105">
        <f t="shared" si="58"/>
        <v>0</v>
      </c>
      <c r="AE269" s="105">
        <f t="shared" si="58"/>
        <v>0</v>
      </c>
      <c r="AF269" s="105">
        <f t="shared" si="56"/>
        <v>0</v>
      </c>
    </row>
    <row r="270" spans="1:32" outlineLevel="1" x14ac:dyDescent="0.25">
      <c r="D270" s="127"/>
      <c r="E270" s="127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S270" s="103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5"/>
      <c r="AD270" s="105"/>
      <c r="AE270" s="105"/>
      <c r="AF270" s="105"/>
    </row>
    <row r="271" spans="1:32" outlineLevel="1" x14ac:dyDescent="0.25">
      <c r="C271" s="135" t="s">
        <v>593</v>
      </c>
      <c r="D271" s="127"/>
      <c r="E271" s="127"/>
      <c r="F271" s="136">
        <f t="shared" ref="F271:R271" si="60">SUM(F221:F270)</f>
        <v>0</v>
      </c>
      <c r="G271" s="136">
        <f t="shared" si="60"/>
        <v>0</v>
      </c>
      <c r="H271" s="136">
        <f t="shared" si="60"/>
        <v>0</v>
      </c>
      <c r="I271" s="136">
        <f t="shared" si="60"/>
        <v>0</v>
      </c>
      <c r="J271" s="136">
        <f t="shared" si="60"/>
        <v>0</v>
      </c>
      <c r="K271" s="136">
        <f t="shared" si="60"/>
        <v>0</v>
      </c>
      <c r="L271" s="136">
        <f t="shared" si="60"/>
        <v>0</v>
      </c>
      <c r="M271" s="136">
        <f t="shared" si="60"/>
        <v>0</v>
      </c>
      <c r="N271" s="136">
        <f t="shared" si="60"/>
        <v>0</v>
      </c>
      <c r="O271" s="136">
        <f t="shared" si="60"/>
        <v>0</v>
      </c>
      <c r="P271" s="136">
        <f t="shared" si="60"/>
        <v>0</v>
      </c>
      <c r="Q271" s="136">
        <f t="shared" si="60"/>
        <v>0</v>
      </c>
      <c r="R271" s="136">
        <f t="shared" si="60"/>
        <v>0</v>
      </c>
      <c r="T271" s="137">
        <f>+SUM(T221:T228,T230:T238,T240:T241,T243:T246,T248:T250,T252:T254,T256:T262)</f>
        <v>0</v>
      </c>
      <c r="U271" s="137">
        <f t="shared" ref="U271:AF271" si="61">+SUM(U221:U228,U230:U238,U240:U241,U243:U246,U248:U250,U252:U254,U256:U262)</f>
        <v>0</v>
      </c>
      <c r="V271" s="137">
        <f t="shared" si="61"/>
        <v>0</v>
      </c>
      <c r="W271" s="137">
        <f t="shared" si="61"/>
        <v>0</v>
      </c>
      <c r="X271" s="137">
        <f t="shared" si="61"/>
        <v>0</v>
      </c>
      <c r="Y271" s="137">
        <f t="shared" si="61"/>
        <v>0</v>
      </c>
      <c r="Z271" s="137">
        <f t="shared" si="61"/>
        <v>0</v>
      </c>
      <c r="AA271" s="137">
        <f t="shared" si="61"/>
        <v>0</v>
      </c>
      <c r="AB271" s="137">
        <f t="shared" si="61"/>
        <v>0</v>
      </c>
      <c r="AC271" s="137">
        <f t="shared" si="61"/>
        <v>0</v>
      </c>
      <c r="AD271" s="137">
        <f t="shared" si="61"/>
        <v>0</v>
      </c>
      <c r="AE271" s="137">
        <f t="shared" si="61"/>
        <v>0</v>
      </c>
      <c r="AF271" s="137">
        <f t="shared" si="61"/>
        <v>0</v>
      </c>
    </row>
    <row r="272" spans="1:32" outlineLevel="1" x14ac:dyDescent="0.25">
      <c r="C272" s="135"/>
      <c r="D272" s="127"/>
      <c r="E272" s="127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</row>
    <row r="273" spans="1:32" outlineLevel="1" x14ac:dyDescent="0.25">
      <c r="B273" s="7" t="s">
        <v>594</v>
      </c>
      <c r="C273" s="135"/>
      <c r="D273" s="127"/>
      <c r="E273" s="127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</row>
    <row r="274" spans="1:32" outlineLevel="2" x14ac:dyDescent="0.25">
      <c r="A274" s="103" t="str">
        <f t="shared" ref="A274:A281" si="62">+$A$5&amp;$A$220&amp;B274</f>
        <v>CARBONADOMulti-FamilyM2YDRECY</v>
      </c>
      <c r="B274" s="103" t="s">
        <v>595</v>
      </c>
      <c r="C274" s="103" t="s">
        <v>596</v>
      </c>
      <c r="D274" s="127">
        <v>0</v>
      </c>
      <c r="E274" s="127">
        <v>0</v>
      </c>
      <c r="F274" s="129">
        <v>0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0</v>
      </c>
      <c r="N274" s="129">
        <v>0</v>
      </c>
      <c r="O274" s="129">
        <v>0</v>
      </c>
      <c r="P274" s="129">
        <v>0</v>
      </c>
      <c r="Q274" s="129">
        <v>0</v>
      </c>
      <c r="R274" s="129">
        <f t="shared" ref="R274:R281" si="63">SUM(F274:Q274)</f>
        <v>0</v>
      </c>
      <c r="T274" s="105">
        <f t="shared" ref="T274:AE281" si="64">+IFERROR(F274/$D274,0)</f>
        <v>0</v>
      </c>
      <c r="U274" s="105">
        <f t="shared" si="64"/>
        <v>0</v>
      </c>
      <c r="V274" s="105">
        <f t="shared" si="64"/>
        <v>0</v>
      </c>
      <c r="W274" s="105">
        <f t="shared" si="64"/>
        <v>0</v>
      </c>
      <c r="X274" s="105">
        <f t="shared" si="64"/>
        <v>0</v>
      </c>
      <c r="Y274" s="105">
        <f t="shared" si="64"/>
        <v>0</v>
      </c>
      <c r="Z274" s="105">
        <f t="shared" si="64"/>
        <v>0</v>
      </c>
      <c r="AA274" s="105">
        <f t="shared" si="64"/>
        <v>0</v>
      </c>
      <c r="AB274" s="105">
        <f t="shared" si="64"/>
        <v>0</v>
      </c>
      <c r="AC274" s="105">
        <f t="shared" si="64"/>
        <v>0</v>
      </c>
      <c r="AD274" s="105">
        <f t="shared" si="64"/>
        <v>0</v>
      </c>
      <c r="AE274" s="105">
        <f t="shared" si="64"/>
        <v>0</v>
      </c>
      <c r="AF274" s="105">
        <f t="shared" ref="AF274:AF281" si="65">+SUM(T274:AE274)/$AE$2</f>
        <v>0</v>
      </c>
    </row>
    <row r="275" spans="1:32" outlineLevel="2" x14ac:dyDescent="0.25">
      <c r="A275" s="103" t="str">
        <f t="shared" si="62"/>
        <v>CARBONADOMulti-FamilyM6YDRECY</v>
      </c>
      <c r="B275" s="103" t="s">
        <v>603</v>
      </c>
      <c r="C275" s="103" t="s">
        <v>604</v>
      </c>
      <c r="D275" s="127">
        <v>0</v>
      </c>
      <c r="E275" s="127">
        <v>0</v>
      </c>
      <c r="F275" s="129">
        <v>0</v>
      </c>
      <c r="G275" s="129">
        <v>0</v>
      </c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0</v>
      </c>
      <c r="Q275" s="129">
        <v>0</v>
      </c>
      <c r="R275" s="129">
        <f t="shared" si="63"/>
        <v>0</v>
      </c>
      <c r="T275" s="105">
        <f t="shared" si="64"/>
        <v>0</v>
      </c>
      <c r="U275" s="105">
        <f t="shared" si="64"/>
        <v>0</v>
      </c>
      <c r="V275" s="105">
        <f t="shared" si="64"/>
        <v>0</v>
      </c>
      <c r="W275" s="105">
        <f t="shared" si="64"/>
        <v>0</v>
      </c>
      <c r="X275" s="105">
        <f t="shared" si="64"/>
        <v>0</v>
      </c>
      <c r="Y275" s="105">
        <f t="shared" si="64"/>
        <v>0</v>
      </c>
      <c r="Z275" s="105">
        <f t="shared" si="64"/>
        <v>0</v>
      </c>
      <c r="AA275" s="105">
        <f t="shared" si="64"/>
        <v>0</v>
      </c>
      <c r="AB275" s="105">
        <f t="shared" si="64"/>
        <v>0</v>
      </c>
      <c r="AC275" s="105">
        <f t="shared" si="64"/>
        <v>0</v>
      </c>
      <c r="AD275" s="105">
        <f t="shared" si="64"/>
        <v>0</v>
      </c>
      <c r="AE275" s="105">
        <f t="shared" si="64"/>
        <v>0</v>
      </c>
      <c r="AF275" s="105">
        <f t="shared" si="65"/>
        <v>0</v>
      </c>
    </row>
    <row r="276" spans="1:32" outlineLevel="2" x14ac:dyDescent="0.25">
      <c r="A276" s="103" t="str">
        <f t="shared" si="62"/>
        <v>CARBONADOMulti-FamilyMCCRECYR</v>
      </c>
      <c r="B276" s="103" t="s">
        <v>615</v>
      </c>
      <c r="C276" s="103" t="s">
        <v>616</v>
      </c>
      <c r="D276" s="127">
        <v>0</v>
      </c>
      <c r="E276" s="127">
        <v>0</v>
      </c>
      <c r="F276" s="129">
        <v>0</v>
      </c>
      <c r="G276" s="129">
        <v>0</v>
      </c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29">
        <v>0</v>
      </c>
      <c r="N276" s="129">
        <v>0</v>
      </c>
      <c r="O276" s="129">
        <v>0</v>
      </c>
      <c r="P276" s="129">
        <v>0</v>
      </c>
      <c r="Q276" s="129">
        <v>0</v>
      </c>
      <c r="R276" s="129">
        <f t="shared" si="63"/>
        <v>0</v>
      </c>
      <c r="T276" s="105">
        <f t="shared" si="64"/>
        <v>0</v>
      </c>
      <c r="U276" s="105">
        <f t="shared" si="64"/>
        <v>0</v>
      </c>
      <c r="V276" s="105">
        <f t="shared" si="64"/>
        <v>0</v>
      </c>
      <c r="W276" s="105">
        <f t="shared" si="64"/>
        <v>0</v>
      </c>
      <c r="X276" s="105">
        <f t="shared" si="64"/>
        <v>0</v>
      </c>
      <c r="Y276" s="105">
        <f t="shared" si="64"/>
        <v>0</v>
      </c>
      <c r="Z276" s="105">
        <f t="shared" si="64"/>
        <v>0</v>
      </c>
      <c r="AA276" s="105">
        <f t="shared" si="64"/>
        <v>0</v>
      </c>
      <c r="AB276" s="105">
        <f t="shared" si="64"/>
        <v>0</v>
      </c>
      <c r="AC276" s="105">
        <f t="shared" si="64"/>
        <v>0</v>
      </c>
      <c r="AD276" s="105">
        <f t="shared" si="64"/>
        <v>0</v>
      </c>
      <c r="AE276" s="105">
        <f t="shared" si="64"/>
        <v>0</v>
      </c>
      <c r="AF276" s="105">
        <f t="shared" si="65"/>
        <v>0</v>
      </c>
    </row>
    <row r="277" spans="1:32" outlineLevel="2" x14ac:dyDescent="0.25">
      <c r="A277" s="103" t="str">
        <f t="shared" si="62"/>
        <v>CARBONADOMulti-FamilyMRECYIN</v>
      </c>
      <c r="B277" s="103" t="s">
        <v>621</v>
      </c>
      <c r="C277" s="103" t="s">
        <v>622</v>
      </c>
      <c r="D277" s="127">
        <v>0</v>
      </c>
      <c r="E277" s="127">
        <v>0</v>
      </c>
      <c r="F277" s="129">
        <v>0</v>
      </c>
      <c r="G277" s="129">
        <v>0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29">
        <f t="shared" si="63"/>
        <v>0</v>
      </c>
      <c r="T277" s="105">
        <f t="shared" si="64"/>
        <v>0</v>
      </c>
      <c r="U277" s="105">
        <f t="shared" si="64"/>
        <v>0</v>
      </c>
      <c r="V277" s="105">
        <f t="shared" si="64"/>
        <v>0</v>
      </c>
      <c r="W277" s="105">
        <f t="shared" si="64"/>
        <v>0</v>
      </c>
      <c r="X277" s="105">
        <f t="shared" si="64"/>
        <v>0</v>
      </c>
      <c r="Y277" s="105">
        <f t="shared" si="64"/>
        <v>0</v>
      </c>
      <c r="Z277" s="105">
        <f t="shared" si="64"/>
        <v>0</v>
      </c>
      <c r="AA277" s="105">
        <f t="shared" si="64"/>
        <v>0</v>
      </c>
      <c r="AB277" s="105">
        <f t="shared" si="64"/>
        <v>0</v>
      </c>
      <c r="AC277" s="105">
        <f t="shared" si="64"/>
        <v>0</v>
      </c>
      <c r="AD277" s="105">
        <f t="shared" si="64"/>
        <v>0</v>
      </c>
      <c r="AE277" s="105">
        <f t="shared" si="64"/>
        <v>0</v>
      </c>
      <c r="AF277" s="105">
        <f t="shared" si="65"/>
        <v>0</v>
      </c>
    </row>
    <row r="278" spans="1:32" outlineLevel="2" x14ac:dyDescent="0.25">
      <c r="A278" s="103" t="str">
        <f t="shared" si="62"/>
        <v>CARBONADOMulti-FamilyMRECYONLY</v>
      </c>
      <c r="B278" s="103" t="s">
        <v>617</v>
      </c>
      <c r="C278" s="103" t="s">
        <v>618</v>
      </c>
      <c r="D278" s="127">
        <v>0</v>
      </c>
      <c r="E278" s="127">
        <v>0</v>
      </c>
      <c r="F278" s="129">
        <v>0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29">
        <f t="shared" si="63"/>
        <v>0</v>
      </c>
      <c r="T278" s="105">
        <f t="shared" si="64"/>
        <v>0</v>
      </c>
      <c r="U278" s="105">
        <f t="shared" si="64"/>
        <v>0</v>
      </c>
      <c r="V278" s="105">
        <f t="shared" si="64"/>
        <v>0</v>
      </c>
      <c r="W278" s="105">
        <f t="shared" si="64"/>
        <v>0</v>
      </c>
      <c r="X278" s="105">
        <f t="shared" si="64"/>
        <v>0</v>
      </c>
      <c r="Y278" s="105">
        <f t="shared" si="64"/>
        <v>0</v>
      </c>
      <c r="Z278" s="105">
        <f t="shared" si="64"/>
        <v>0</v>
      </c>
      <c r="AA278" s="105">
        <f t="shared" si="64"/>
        <v>0</v>
      </c>
      <c r="AB278" s="105">
        <f t="shared" si="64"/>
        <v>0</v>
      </c>
      <c r="AC278" s="105">
        <f t="shared" si="64"/>
        <v>0</v>
      </c>
      <c r="AD278" s="105">
        <f t="shared" si="64"/>
        <v>0</v>
      </c>
      <c r="AE278" s="105">
        <f t="shared" si="64"/>
        <v>0</v>
      </c>
      <c r="AF278" s="105">
        <f t="shared" si="65"/>
        <v>0</v>
      </c>
    </row>
    <row r="279" spans="1:32" outlineLevel="2" x14ac:dyDescent="0.25">
      <c r="A279" s="103" t="str">
        <f t="shared" si="62"/>
        <v>CARBONADOMulti-FamilyMRECYR</v>
      </c>
      <c r="B279" s="103" t="s">
        <v>619</v>
      </c>
      <c r="C279" s="103" t="s">
        <v>620</v>
      </c>
      <c r="D279" s="127">
        <v>0</v>
      </c>
      <c r="E279" s="127">
        <v>0</v>
      </c>
      <c r="F279" s="12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29">
        <f t="shared" si="63"/>
        <v>0</v>
      </c>
      <c r="T279" s="105">
        <f t="shared" si="64"/>
        <v>0</v>
      </c>
      <c r="U279" s="105">
        <f t="shared" si="64"/>
        <v>0</v>
      </c>
      <c r="V279" s="105">
        <f t="shared" si="64"/>
        <v>0</v>
      </c>
      <c r="W279" s="105">
        <f t="shared" si="64"/>
        <v>0</v>
      </c>
      <c r="X279" s="105">
        <f t="shared" si="64"/>
        <v>0</v>
      </c>
      <c r="Y279" s="105">
        <f t="shared" si="64"/>
        <v>0</v>
      </c>
      <c r="Z279" s="105">
        <f t="shared" si="64"/>
        <v>0</v>
      </c>
      <c r="AA279" s="105">
        <f t="shared" si="64"/>
        <v>0</v>
      </c>
      <c r="AB279" s="105">
        <f t="shared" si="64"/>
        <v>0</v>
      </c>
      <c r="AC279" s="105">
        <f t="shared" si="64"/>
        <v>0</v>
      </c>
      <c r="AD279" s="105">
        <f t="shared" si="64"/>
        <v>0</v>
      </c>
      <c r="AE279" s="105">
        <f t="shared" si="64"/>
        <v>0</v>
      </c>
      <c r="AF279" s="105">
        <f t="shared" si="65"/>
        <v>0</v>
      </c>
    </row>
    <row r="280" spans="1:32" outlineLevel="2" x14ac:dyDescent="0.25">
      <c r="A280" s="103" t="str">
        <f t="shared" si="62"/>
        <v>CARBONADOMulti-FamilyMRENT2YDRECY</v>
      </c>
      <c r="B280" s="103" t="s">
        <v>627</v>
      </c>
      <c r="C280" s="103" t="s">
        <v>628</v>
      </c>
      <c r="D280" s="127">
        <v>0</v>
      </c>
      <c r="E280" s="127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29">
        <f t="shared" si="63"/>
        <v>0</v>
      </c>
      <c r="T280" s="105">
        <f t="shared" si="64"/>
        <v>0</v>
      </c>
      <c r="U280" s="105">
        <f t="shared" si="64"/>
        <v>0</v>
      </c>
      <c r="V280" s="105">
        <f t="shared" si="64"/>
        <v>0</v>
      </c>
      <c r="W280" s="105">
        <f t="shared" si="64"/>
        <v>0</v>
      </c>
      <c r="X280" s="105">
        <f t="shared" si="64"/>
        <v>0</v>
      </c>
      <c r="Y280" s="105">
        <f t="shared" si="64"/>
        <v>0</v>
      </c>
      <c r="Z280" s="105">
        <f t="shared" si="64"/>
        <v>0</v>
      </c>
      <c r="AA280" s="105">
        <f t="shared" si="64"/>
        <v>0</v>
      </c>
      <c r="AB280" s="105">
        <f t="shared" si="64"/>
        <v>0</v>
      </c>
      <c r="AC280" s="105">
        <f t="shared" si="64"/>
        <v>0</v>
      </c>
      <c r="AD280" s="105">
        <f t="shared" si="64"/>
        <v>0</v>
      </c>
      <c r="AE280" s="105">
        <f t="shared" si="64"/>
        <v>0</v>
      </c>
      <c r="AF280" s="105">
        <f t="shared" si="65"/>
        <v>0</v>
      </c>
    </row>
    <row r="281" spans="1:32" outlineLevel="2" x14ac:dyDescent="0.25">
      <c r="A281" s="103" t="str">
        <f t="shared" si="62"/>
        <v>CARBONADOMulti-FamilyMRENT6YDRECY</v>
      </c>
      <c r="B281" s="103" t="s">
        <v>629</v>
      </c>
      <c r="C281" s="103" t="s">
        <v>630</v>
      </c>
      <c r="D281" s="127">
        <v>0</v>
      </c>
      <c r="E281" s="127">
        <v>0</v>
      </c>
      <c r="F281" s="12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29">
        <f t="shared" si="63"/>
        <v>0</v>
      </c>
      <c r="T281" s="105">
        <f t="shared" si="64"/>
        <v>0</v>
      </c>
      <c r="U281" s="105">
        <f t="shared" si="64"/>
        <v>0</v>
      </c>
      <c r="V281" s="105">
        <f t="shared" si="64"/>
        <v>0</v>
      </c>
      <c r="W281" s="105">
        <f t="shared" si="64"/>
        <v>0</v>
      </c>
      <c r="X281" s="105">
        <f t="shared" si="64"/>
        <v>0</v>
      </c>
      <c r="Y281" s="105">
        <f t="shared" si="64"/>
        <v>0</v>
      </c>
      <c r="Z281" s="105">
        <f t="shared" si="64"/>
        <v>0</v>
      </c>
      <c r="AA281" s="105">
        <f t="shared" si="64"/>
        <v>0</v>
      </c>
      <c r="AB281" s="105">
        <f t="shared" si="64"/>
        <v>0</v>
      </c>
      <c r="AC281" s="105">
        <f t="shared" si="64"/>
        <v>0</v>
      </c>
      <c r="AD281" s="105">
        <f t="shared" si="64"/>
        <v>0</v>
      </c>
      <c r="AE281" s="105">
        <f t="shared" si="64"/>
        <v>0</v>
      </c>
      <c r="AF281" s="105">
        <f t="shared" si="65"/>
        <v>0</v>
      </c>
    </row>
    <row r="282" spans="1:32" outlineLevel="1" x14ac:dyDescent="0.25">
      <c r="C282" s="135"/>
      <c r="D282" s="127"/>
      <c r="E282" s="127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</row>
    <row r="283" spans="1:32" outlineLevel="1" x14ac:dyDescent="0.25">
      <c r="C283" s="135" t="s">
        <v>631</v>
      </c>
      <c r="D283" s="127"/>
      <c r="E283" s="127"/>
      <c r="F283" s="136">
        <f t="shared" ref="F283:R283" si="66">SUM(F274:F282)</f>
        <v>0</v>
      </c>
      <c r="G283" s="136">
        <f t="shared" si="66"/>
        <v>0</v>
      </c>
      <c r="H283" s="136">
        <f t="shared" si="66"/>
        <v>0</v>
      </c>
      <c r="I283" s="136">
        <f t="shared" si="66"/>
        <v>0</v>
      </c>
      <c r="J283" s="136">
        <f t="shared" si="66"/>
        <v>0</v>
      </c>
      <c r="K283" s="136">
        <f t="shared" si="66"/>
        <v>0</v>
      </c>
      <c r="L283" s="136">
        <f t="shared" si="66"/>
        <v>0</v>
      </c>
      <c r="M283" s="136">
        <f t="shared" si="66"/>
        <v>0</v>
      </c>
      <c r="N283" s="136">
        <f t="shared" si="66"/>
        <v>0</v>
      </c>
      <c r="O283" s="136">
        <f t="shared" si="66"/>
        <v>0</v>
      </c>
      <c r="P283" s="136">
        <f t="shared" si="66"/>
        <v>0</v>
      </c>
      <c r="Q283" s="136">
        <f t="shared" si="66"/>
        <v>0</v>
      </c>
      <c r="R283" s="136">
        <f t="shared" si="66"/>
        <v>0</v>
      </c>
      <c r="T283" s="137">
        <f>+SUM(T274:T276,T278:T279)</f>
        <v>0</v>
      </c>
      <c r="U283" s="137">
        <f t="shared" ref="U283:AF283" si="67">+SUM(U274:U276,U278:U281)</f>
        <v>0</v>
      </c>
      <c r="V283" s="137">
        <f t="shared" si="67"/>
        <v>0</v>
      </c>
      <c r="W283" s="137">
        <f t="shared" si="67"/>
        <v>0</v>
      </c>
      <c r="X283" s="137">
        <f t="shared" si="67"/>
        <v>0</v>
      </c>
      <c r="Y283" s="137">
        <f t="shared" si="67"/>
        <v>0</v>
      </c>
      <c r="Z283" s="137">
        <f t="shared" si="67"/>
        <v>0</v>
      </c>
      <c r="AA283" s="137">
        <f t="shared" si="67"/>
        <v>0</v>
      </c>
      <c r="AB283" s="137">
        <f t="shared" si="67"/>
        <v>0</v>
      </c>
      <c r="AC283" s="137">
        <f t="shared" si="67"/>
        <v>0</v>
      </c>
      <c r="AD283" s="137">
        <f t="shared" si="67"/>
        <v>0</v>
      </c>
      <c r="AE283" s="137">
        <f t="shared" si="67"/>
        <v>0</v>
      </c>
      <c r="AF283" s="137">
        <f t="shared" si="67"/>
        <v>0</v>
      </c>
    </row>
    <row r="284" spans="1:32" outlineLevel="1" x14ac:dyDescent="0.25">
      <c r="C284" s="135"/>
      <c r="D284" s="127"/>
      <c r="E284" s="127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</row>
    <row r="285" spans="1:32" outlineLevel="1" x14ac:dyDescent="0.25">
      <c r="D285" s="127"/>
      <c r="E285" s="127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</row>
    <row r="286" spans="1:32" s="7" customFormat="1" x14ac:dyDescent="0.25">
      <c r="B286" s="7" t="s">
        <v>636</v>
      </c>
      <c r="D286" s="127"/>
      <c r="E286" s="127"/>
      <c r="F286" s="144">
        <f t="shared" ref="F286:Q286" si="68">+F181+F218+F271+F283</f>
        <v>1220.76</v>
      </c>
      <c r="G286" s="144">
        <f t="shared" si="68"/>
        <v>1220.76</v>
      </c>
      <c r="H286" s="144">
        <f t="shared" si="68"/>
        <v>1105.1400000000001</v>
      </c>
      <c r="I286" s="144">
        <f t="shared" si="68"/>
        <v>1105.1400000000001</v>
      </c>
      <c r="J286" s="144">
        <f t="shared" si="68"/>
        <v>1105.1400000000001</v>
      </c>
      <c r="K286" s="144">
        <f t="shared" si="68"/>
        <v>1506.74</v>
      </c>
      <c r="L286" s="144">
        <f t="shared" si="68"/>
        <v>879.65000000000009</v>
      </c>
      <c r="M286" s="144">
        <f t="shared" si="68"/>
        <v>879.65000000000009</v>
      </c>
      <c r="N286" s="144">
        <f t="shared" si="68"/>
        <v>1231.42</v>
      </c>
      <c r="O286" s="144">
        <f t="shared" si="68"/>
        <v>1220.76</v>
      </c>
      <c r="P286" s="144">
        <f t="shared" si="68"/>
        <v>1220.76</v>
      </c>
      <c r="Q286" s="144">
        <f t="shared" si="68"/>
        <v>1220.76</v>
      </c>
      <c r="R286" s="129">
        <f t="shared" ref="R286" si="69">SUM(F286:Q286)</f>
        <v>13916.68</v>
      </c>
      <c r="S286" s="109"/>
      <c r="T286" s="145">
        <f t="shared" ref="T286:AF286" si="70">+T181+T218+T271+T283</f>
        <v>7.6130926531111385</v>
      </c>
      <c r="U286" s="145">
        <f t="shared" si="70"/>
        <v>7.6130926531111385</v>
      </c>
      <c r="V286" s="145">
        <f t="shared" si="70"/>
        <v>6.8475219601736708</v>
      </c>
      <c r="W286" s="145">
        <f t="shared" si="70"/>
        <v>6.8475219601736708</v>
      </c>
      <c r="X286" s="145">
        <f t="shared" si="70"/>
        <v>6.8475219601736708</v>
      </c>
      <c r="Y286" s="145">
        <f t="shared" si="70"/>
        <v>9.131586517676654</v>
      </c>
      <c r="Z286" s="145">
        <f t="shared" si="70"/>
        <v>5.7059160468484382</v>
      </c>
      <c r="AA286" s="145">
        <f t="shared" si="70"/>
        <v>5.7059160468484382</v>
      </c>
      <c r="AB286" s="145">
        <f t="shared" si="70"/>
        <v>7.9876447481837829</v>
      </c>
      <c r="AC286" s="145">
        <f t="shared" si="70"/>
        <v>7.6130926531111385</v>
      </c>
      <c r="AD286" s="145">
        <f t="shared" si="70"/>
        <v>7.6130926531111385</v>
      </c>
      <c r="AE286" s="145">
        <f t="shared" si="70"/>
        <v>7.6130926531111385</v>
      </c>
      <c r="AF286" s="145">
        <f t="shared" si="70"/>
        <v>7.2615910421361676</v>
      </c>
    </row>
    <row r="287" spans="1:32" s="7" customFormat="1" outlineLevel="1" x14ac:dyDescent="0.25">
      <c r="D287" s="127"/>
      <c r="E287" s="127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09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</row>
    <row r="288" spans="1:32" outlineLevel="1" x14ac:dyDescent="0.25">
      <c r="D288" s="127"/>
      <c r="E288" s="127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  <c r="AE288" s="105"/>
      <c r="AF288" s="105"/>
    </row>
    <row r="289" spans="1:32" outlineLevel="1" x14ac:dyDescent="0.25">
      <c r="B289" s="121" t="s">
        <v>637</v>
      </c>
      <c r="C289" s="122"/>
      <c r="D289" s="127"/>
      <c r="E289" s="127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</row>
    <row r="290" spans="1:32" outlineLevel="1" x14ac:dyDescent="0.25">
      <c r="B290" s="122"/>
      <c r="C290" s="122"/>
      <c r="D290" s="127"/>
      <c r="E290" s="127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  <c r="AE290" s="105"/>
      <c r="AF290" s="105"/>
    </row>
    <row r="291" spans="1:32" outlineLevel="1" x14ac:dyDescent="0.25">
      <c r="A291" s="103" t="s">
        <v>864</v>
      </c>
      <c r="B291" s="7" t="s">
        <v>639</v>
      </c>
      <c r="D291" s="127"/>
      <c r="E291" s="127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</row>
    <row r="292" spans="1:32" outlineLevel="2" x14ac:dyDescent="0.25">
      <c r="A292" s="103" t="str">
        <f>+$A$5&amp;$A$291&amp;B292</f>
        <v>CARBONADORoll offROHAUL20</v>
      </c>
      <c r="B292" s="103" t="s">
        <v>640</v>
      </c>
      <c r="C292" s="103" t="s">
        <v>641</v>
      </c>
      <c r="D292" s="127">
        <v>0</v>
      </c>
      <c r="E292" s="127">
        <v>0</v>
      </c>
      <c r="F292" s="129">
        <v>0</v>
      </c>
      <c r="G292" s="129">
        <v>0</v>
      </c>
      <c r="H292" s="129">
        <v>0</v>
      </c>
      <c r="I292" s="129">
        <v>0</v>
      </c>
      <c r="J292" s="129">
        <v>0</v>
      </c>
      <c r="K292" s="129">
        <v>0</v>
      </c>
      <c r="L292" s="129">
        <v>0</v>
      </c>
      <c r="M292" s="129">
        <v>0</v>
      </c>
      <c r="N292" s="129">
        <v>0</v>
      </c>
      <c r="O292" s="129">
        <v>0</v>
      </c>
      <c r="P292" s="129">
        <v>0</v>
      </c>
      <c r="Q292" s="129">
        <v>0</v>
      </c>
      <c r="R292" s="129">
        <f t="shared" ref="R292:R355" si="71">SUM(F292:Q292)</f>
        <v>0</v>
      </c>
      <c r="T292" s="105">
        <f t="shared" ref="T292:AE313" si="72">+IFERROR(F292/$D292,0)</f>
        <v>0</v>
      </c>
      <c r="U292" s="105">
        <f t="shared" si="72"/>
        <v>0</v>
      </c>
      <c r="V292" s="105">
        <f t="shared" si="72"/>
        <v>0</v>
      </c>
      <c r="W292" s="105">
        <f t="shared" si="72"/>
        <v>0</v>
      </c>
      <c r="X292" s="105">
        <f t="shared" si="72"/>
        <v>0</v>
      </c>
      <c r="Y292" s="105">
        <f t="shared" si="72"/>
        <v>0</v>
      </c>
      <c r="Z292" s="105">
        <f t="shared" si="72"/>
        <v>0</v>
      </c>
      <c r="AA292" s="105">
        <f t="shared" si="72"/>
        <v>0</v>
      </c>
      <c r="AB292" s="105">
        <f t="shared" si="72"/>
        <v>0</v>
      </c>
      <c r="AC292" s="105">
        <f t="shared" si="72"/>
        <v>0</v>
      </c>
      <c r="AD292" s="105">
        <f t="shared" si="72"/>
        <v>0</v>
      </c>
      <c r="AE292" s="105">
        <f t="shared" si="72"/>
        <v>0</v>
      </c>
      <c r="AF292" s="105">
        <f t="shared" ref="AF292:AF355" si="73">+SUM(T292:AE292)/$AE$2</f>
        <v>0</v>
      </c>
    </row>
    <row r="293" spans="1:32" outlineLevel="2" x14ac:dyDescent="0.25">
      <c r="A293" s="103" t="str">
        <f t="shared" ref="A293:A356" si="74">+$A$5&amp;$A$291&amp;B293</f>
        <v>CARBONADORoll offROHAUL20A</v>
      </c>
      <c r="B293" s="103" t="s">
        <v>642</v>
      </c>
      <c r="C293" s="103" t="s">
        <v>643</v>
      </c>
      <c r="D293" s="127">
        <v>0</v>
      </c>
      <c r="E293" s="127">
        <v>0</v>
      </c>
      <c r="F293" s="129">
        <v>0</v>
      </c>
      <c r="G293" s="129">
        <v>0</v>
      </c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0</v>
      </c>
      <c r="P293" s="129">
        <v>0</v>
      </c>
      <c r="Q293" s="129">
        <v>0</v>
      </c>
      <c r="R293" s="129">
        <f t="shared" si="71"/>
        <v>0</v>
      </c>
      <c r="T293" s="105">
        <f t="shared" si="72"/>
        <v>0</v>
      </c>
      <c r="U293" s="105">
        <f t="shared" si="72"/>
        <v>0</v>
      </c>
      <c r="V293" s="105">
        <f t="shared" si="72"/>
        <v>0</v>
      </c>
      <c r="W293" s="105">
        <f t="shared" si="72"/>
        <v>0</v>
      </c>
      <c r="X293" s="105">
        <f t="shared" si="72"/>
        <v>0</v>
      </c>
      <c r="Y293" s="105">
        <f t="shared" si="72"/>
        <v>0</v>
      </c>
      <c r="Z293" s="105">
        <f t="shared" si="72"/>
        <v>0</v>
      </c>
      <c r="AA293" s="105">
        <f t="shared" si="72"/>
        <v>0</v>
      </c>
      <c r="AB293" s="105">
        <f t="shared" si="72"/>
        <v>0</v>
      </c>
      <c r="AC293" s="105">
        <f t="shared" si="72"/>
        <v>0</v>
      </c>
      <c r="AD293" s="105">
        <f t="shared" si="72"/>
        <v>0</v>
      </c>
      <c r="AE293" s="105">
        <f t="shared" si="72"/>
        <v>0</v>
      </c>
      <c r="AF293" s="105">
        <f t="shared" si="73"/>
        <v>0</v>
      </c>
    </row>
    <row r="294" spans="1:32" outlineLevel="2" x14ac:dyDescent="0.25">
      <c r="A294" s="103" t="str">
        <f t="shared" si="74"/>
        <v>CARBONADORoll offROHAUL20CO</v>
      </c>
      <c r="B294" s="103" t="s">
        <v>644</v>
      </c>
      <c r="C294" s="103" t="s">
        <v>645</v>
      </c>
      <c r="D294" s="127">
        <v>0</v>
      </c>
      <c r="E294" s="127">
        <v>0</v>
      </c>
      <c r="F294" s="129">
        <v>0</v>
      </c>
      <c r="G294" s="129">
        <v>0</v>
      </c>
      <c r="H294" s="129">
        <v>0</v>
      </c>
      <c r="I294" s="129">
        <v>0</v>
      </c>
      <c r="J294" s="129">
        <v>0</v>
      </c>
      <c r="K294" s="129">
        <v>0</v>
      </c>
      <c r="L294" s="129">
        <v>0</v>
      </c>
      <c r="M294" s="129">
        <v>0</v>
      </c>
      <c r="N294" s="129">
        <v>0</v>
      </c>
      <c r="O294" s="129">
        <v>0</v>
      </c>
      <c r="P294" s="129">
        <v>0</v>
      </c>
      <c r="Q294" s="129">
        <v>0</v>
      </c>
      <c r="R294" s="129">
        <f t="shared" si="71"/>
        <v>0</v>
      </c>
      <c r="T294" s="105">
        <f t="shared" si="72"/>
        <v>0</v>
      </c>
      <c r="U294" s="105">
        <f t="shared" si="72"/>
        <v>0</v>
      </c>
      <c r="V294" s="105">
        <f t="shared" si="72"/>
        <v>0</v>
      </c>
      <c r="W294" s="105">
        <f t="shared" si="72"/>
        <v>0</v>
      </c>
      <c r="X294" s="105">
        <f t="shared" si="72"/>
        <v>0</v>
      </c>
      <c r="Y294" s="105">
        <f t="shared" si="72"/>
        <v>0</v>
      </c>
      <c r="Z294" s="105">
        <f t="shared" si="72"/>
        <v>0</v>
      </c>
      <c r="AA294" s="105">
        <f t="shared" si="72"/>
        <v>0</v>
      </c>
      <c r="AB294" s="105">
        <f t="shared" si="72"/>
        <v>0</v>
      </c>
      <c r="AC294" s="105">
        <f t="shared" si="72"/>
        <v>0</v>
      </c>
      <c r="AD294" s="105">
        <f t="shared" si="72"/>
        <v>0</v>
      </c>
      <c r="AE294" s="105">
        <f t="shared" si="72"/>
        <v>0</v>
      </c>
      <c r="AF294" s="105">
        <f t="shared" si="73"/>
        <v>0</v>
      </c>
    </row>
    <row r="295" spans="1:32" outlineLevel="2" x14ac:dyDescent="0.25">
      <c r="A295" s="103" t="str">
        <f t="shared" si="74"/>
        <v>CARBONADORoll offROHAUL20T</v>
      </c>
      <c r="B295" s="103" t="s">
        <v>646</v>
      </c>
      <c r="C295" s="103" t="s">
        <v>647</v>
      </c>
      <c r="D295" s="127">
        <v>0</v>
      </c>
      <c r="E295" s="127">
        <v>0</v>
      </c>
      <c r="F295" s="129">
        <v>0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29">
        <v>0</v>
      </c>
      <c r="N295" s="129">
        <v>0</v>
      </c>
      <c r="O295" s="129">
        <v>0</v>
      </c>
      <c r="P295" s="129">
        <v>0</v>
      </c>
      <c r="Q295" s="129">
        <v>0</v>
      </c>
      <c r="R295" s="129">
        <f t="shared" si="71"/>
        <v>0</v>
      </c>
      <c r="T295" s="105">
        <f t="shared" si="72"/>
        <v>0</v>
      </c>
      <c r="U295" s="105">
        <f t="shared" si="72"/>
        <v>0</v>
      </c>
      <c r="V295" s="105">
        <f t="shared" si="72"/>
        <v>0</v>
      </c>
      <c r="W295" s="105">
        <f t="shared" si="72"/>
        <v>0</v>
      </c>
      <c r="X295" s="105">
        <f t="shared" si="72"/>
        <v>0</v>
      </c>
      <c r="Y295" s="105">
        <f t="shared" si="72"/>
        <v>0</v>
      </c>
      <c r="Z295" s="105">
        <f t="shared" si="72"/>
        <v>0</v>
      </c>
      <c r="AA295" s="105">
        <f t="shared" si="72"/>
        <v>0</v>
      </c>
      <c r="AB295" s="105">
        <f t="shared" si="72"/>
        <v>0</v>
      </c>
      <c r="AC295" s="105">
        <f t="shared" si="72"/>
        <v>0</v>
      </c>
      <c r="AD295" s="105">
        <f t="shared" si="72"/>
        <v>0</v>
      </c>
      <c r="AE295" s="105">
        <f t="shared" si="72"/>
        <v>0</v>
      </c>
      <c r="AF295" s="105">
        <f t="shared" si="73"/>
        <v>0</v>
      </c>
    </row>
    <row r="296" spans="1:32" outlineLevel="2" x14ac:dyDescent="0.25">
      <c r="A296" s="103" t="str">
        <f t="shared" si="74"/>
        <v>CARBONADORoll offROHAUL25</v>
      </c>
      <c r="B296" s="103" t="s">
        <v>648</v>
      </c>
      <c r="C296" s="103" t="s">
        <v>649</v>
      </c>
      <c r="D296" s="127">
        <v>0</v>
      </c>
      <c r="E296" s="127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29">
        <f t="shared" si="71"/>
        <v>0</v>
      </c>
      <c r="T296" s="105">
        <f t="shared" si="72"/>
        <v>0</v>
      </c>
      <c r="U296" s="105">
        <f t="shared" si="72"/>
        <v>0</v>
      </c>
      <c r="V296" s="105">
        <f t="shared" si="72"/>
        <v>0</v>
      </c>
      <c r="W296" s="105">
        <f t="shared" si="72"/>
        <v>0</v>
      </c>
      <c r="X296" s="105">
        <f t="shared" si="72"/>
        <v>0</v>
      </c>
      <c r="Y296" s="105">
        <f t="shared" si="72"/>
        <v>0</v>
      </c>
      <c r="Z296" s="105">
        <f t="shared" si="72"/>
        <v>0</v>
      </c>
      <c r="AA296" s="105">
        <f t="shared" si="72"/>
        <v>0</v>
      </c>
      <c r="AB296" s="105">
        <f t="shared" si="72"/>
        <v>0</v>
      </c>
      <c r="AC296" s="105">
        <f t="shared" si="72"/>
        <v>0</v>
      </c>
      <c r="AD296" s="105">
        <f t="shared" si="72"/>
        <v>0</v>
      </c>
      <c r="AE296" s="105">
        <f t="shared" si="72"/>
        <v>0</v>
      </c>
      <c r="AF296" s="105">
        <f t="shared" si="73"/>
        <v>0</v>
      </c>
    </row>
    <row r="297" spans="1:32" outlineLevel="2" x14ac:dyDescent="0.25">
      <c r="A297" s="103" t="str">
        <f t="shared" si="74"/>
        <v>CARBONADORoll offROHAUL25A</v>
      </c>
      <c r="B297" s="103" t="s">
        <v>650</v>
      </c>
      <c r="C297" s="103" t="s">
        <v>651</v>
      </c>
      <c r="D297" s="127">
        <v>0</v>
      </c>
      <c r="E297" s="127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29">
        <f t="shared" si="71"/>
        <v>0</v>
      </c>
      <c r="T297" s="105">
        <f t="shared" si="72"/>
        <v>0</v>
      </c>
      <c r="U297" s="105">
        <f t="shared" si="72"/>
        <v>0</v>
      </c>
      <c r="V297" s="105">
        <f t="shared" si="72"/>
        <v>0</v>
      </c>
      <c r="W297" s="105">
        <f t="shared" si="72"/>
        <v>0</v>
      </c>
      <c r="X297" s="105">
        <f t="shared" si="72"/>
        <v>0</v>
      </c>
      <c r="Y297" s="105">
        <f t="shared" si="72"/>
        <v>0</v>
      </c>
      <c r="Z297" s="105">
        <f t="shared" si="72"/>
        <v>0</v>
      </c>
      <c r="AA297" s="105">
        <f t="shared" si="72"/>
        <v>0</v>
      </c>
      <c r="AB297" s="105">
        <f t="shared" si="72"/>
        <v>0</v>
      </c>
      <c r="AC297" s="105">
        <f t="shared" si="72"/>
        <v>0</v>
      </c>
      <c r="AD297" s="105">
        <f t="shared" si="72"/>
        <v>0</v>
      </c>
      <c r="AE297" s="105">
        <f t="shared" si="72"/>
        <v>0</v>
      </c>
      <c r="AF297" s="105">
        <f t="shared" si="73"/>
        <v>0</v>
      </c>
    </row>
    <row r="298" spans="1:32" outlineLevel="2" x14ac:dyDescent="0.25">
      <c r="A298" s="103" t="str">
        <f t="shared" si="74"/>
        <v>CARBONADORoll offROHAUL25T</v>
      </c>
      <c r="B298" s="103" t="s">
        <v>652</v>
      </c>
      <c r="C298" s="103" t="s">
        <v>653</v>
      </c>
      <c r="D298" s="127">
        <v>0</v>
      </c>
      <c r="E298" s="127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29">
        <f t="shared" si="71"/>
        <v>0</v>
      </c>
      <c r="T298" s="105">
        <f t="shared" si="72"/>
        <v>0</v>
      </c>
      <c r="U298" s="105">
        <f t="shared" si="72"/>
        <v>0</v>
      </c>
      <c r="V298" s="105">
        <f t="shared" si="72"/>
        <v>0</v>
      </c>
      <c r="W298" s="105">
        <f t="shared" si="72"/>
        <v>0</v>
      </c>
      <c r="X298" s="105">
        <f t="shared" si="72"/>
        <v>0</v>
      </c>
      <c r="Y298" s="105">
        <f t="shared" si="72"/>
        <v>0</v>
      </c>
      <c r="Z298" s="105">
        <f t="shared" si="72"/>
        <v>0</v>
      </c>
      <c r="AA298" s="105">
        <f t="shared" si="72"/>
        <v>0</v>
      </c>
      <c r="AB298" s="105">
        <f t="shared" si="72"/>
        <v>0</v>
      </c>
      <c r="AC298" s="105">
        <f t="shared" si="72"/>
        <v>0</v>
      </c>
      <c r="AD298" s="105">
        <f t="shared" si="72"/>
        <v>0</v>
      </c>
      <c r="AE298" s="105">
        <f t="shared" si="72"/>
        <v>0</v>
      </c>
      <c r="AF298" s="105">
        <f t="shared" si="73"/>
        <v>0</v>
      </c>
    </row>
    <row r="299" spans="1:32" outlineLevel="2" x14ac:dyDescent="0.25">
      <c r="A299" s="103" t="str">
        <f t="shared" si="74"/>
        <v>CARBONADORoll offROHAUL30</v>
      </c>
      <c r="B299" s="103" t="s">
        <v>654</v>
      </c>
      <c r="C299" s="103" t="s">
        <v>655</v>
      </c>
      <c r="D299" s="127">
        <v>0</v>
      </c>
      <c r="E299" s="127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29">
        <f t="shared" si="71"/>
        <v>0</v>
      </c>
      <c r="T299" s="105">
        <f t="shared" si="72"/>
        <v>0</v>
      </c>
      <c r="U299" s="105">
        <f t="shared" si="72"/>
        <v>0</v>
      </c>
      <c r="V299" s="105">
        <f t="shared" si="72"/>
        <v>0</v>
      </c>
      <c r="W299" s="105">
        <f t="shared" si="72"/>
        <v>0</v>
      </c>
      <c r="X299" s="105">
        <f t="shared" si="72"/>
        <v>0</v>
      </c>
      <c r="Y299" s="105">
        <f t="shared" si="72"/>
        <v>0</v>
      </c>
      <c r="Z299" s="105">
        <f t="shared" si="72"/>
        <v>0</v>
      </c>
      <c r="AA299" s="105">
        <f t="shared" si="72"/>
        <v>0</v>
      </c>
      <c r="AB299" s="105">
        <f t="shared" si="72"/>
        <v>0</v>
      </c>
      <c r="AC299" s="105">
        <f t="shared" si="72"/>
        <v>0</v>
      </c>
      <c r="AD299" s="105">
        <f t="shared" si="72"/>
        <v>0</v>
      </c>
      <c r="AE299" s="105">
        <f t="shared" si="72"/>
        <v>0</v>
      </c>
      <c r="AF299" s="105">
        <f t="shared" si="73"/>
        <v>0</v>
      </c>
    </row>
    <row r="300" spans="1:32" outlineLevel="2" x14ac:dyDescent="0.25">
      <c r="A300" s="103" t="str">
        <f t="shared" si="74"/>
        <v>CARBONADORoll offROHAUL30A</v>
      </c>
      <c r="B300" s="103" t="s">
        <v>656</v>
      </c>
      <c r="C300" s="103" t="s">
        <v>657</v>
      </c>
      <c r="D300" s="127">
        <v>0</v>
      </c>
      <c r="E300" s="127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29">
        <f t="shared" si="71"/>
        <v>0</v>
      </c>
      <c r="T300" s="105">
        <f t="shared" si="72"/>
        <v>0</v>
      </c>
      <c r="U300" s="105">
        <f t="shared" si="72"/>
        <v>0</v>
      </c>
      <c r="V300" s="105">
        <f t="shared" si="72"/>
        <v>0</v>
      </c>
      <c r="W300" s="105">
        <f t="shared" si="72"/>
        <v>0</v>
      </c>
      <c r="X300" s="105">
        <f t="shared" si="72"/>
        <v>0</v>
      </c>
      <c r="Y300" s="105">
        <f t="shared" si="72"/>
        <v>0</v>
      </c>
      <c r="Z300" s="105">
        <f t="shared" si="72"/>
        <v>0</v>
      </c>
      <c r="AA300" s="105">
        <f t="shared" si="72"/>
        <v>0</v>
      </c>
      <c r="AB300" s="105">
        <f t="shared" si="72"/>
        <v>0</v>
      </c>
      <c r="AC300" s="105">
        <f t="shared" si="72"/>
        <v>0</v>
      </c>
      <c r="AD300" s="105">
        <f t="shared" si="72"/>
        <v>0</v>
      </c>
      <c r="AE300" s="105">
        <f t="shared" si="72"/>
        <v>0</v>
      </c>
      <c r="AF300" s="105">
        <f t="shared" si="73"/>
        <v>0</v>
      </c>
    </row>
    <row r="301" spans="1:32" outlineLevel="2" x14ac:dyDescent="0.25">
      <c r="A301" s="103" t="str">
        <f t="shared" si="74"/>
        <v>CARBONADORoll offROHAUL30T</v>
      </c>
      <c r="B301" s="103" t="s">
        <v>658</v>
      </c>
      <c r="C301" s="103" t="s">
        <v>659</v>
      </c>
      <c r="D301" s="127">
        <v>0</v>
      </c>
      <c r="E301" s="127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29">
        <f t="shared" si="71"/>
        <v>0</v>
      </c>
      <c r="T301" s="105">
        <f t="shared" si="72"/>
        <v>0</v>
      </c>
      <c r="U301" s="105">
        <f t="shared" si="72"/>
        <v>0</v>
      </c>
      <c r="V301" s="105">
        <f t="shared" si="72"/>
        <v>0</v>
      </c>
      <c r="W301" s="105">
        <f t="shared" si="72"/>
        <v>0</v>
      </c>
      <c r="X301" s="105">
        <f t="shared" si="72"/>
        <v>0</v>
      </c>
      <c r="Y301" s="105">
        <f t="shared" si="72"/>
        <v>0</v>
      </c>
      <c r="Z301" s="105">
        <f t="shared" si="72"/>
        <v>0</v>
      </c>
      <c r="AA301" s="105">
        <f t="shared" si="72"/>
        <v>0</v>
      </c>
      <c r="AB301" s="105">
        <f t="shared" si="72"/>
        <v>0</v>
      </c>
      <c r="AC301" s="105">
        <f t="shared" si="72"/>
        <v>0</v>
      </c>
      <c r="AD301" s="105">
        <f t="shared" si="72"/>
        <v>0</v>
      </c>
      <c r="AE301" s="105">
        <f t="shared" si="72"/>
        <v>0</v>
      </c>
      <c r="AF301" s="105">
        <f t="shared" si="73"/>
        <v>0</v>
      </c>
    </row>
    <row r="302" spans="1:32" outlineLevel="2" x14ac:dyDescent="0.25">
      <c r="A302" s="103" t="str">
        <f t="shared" si="74"/>
        <v>CARBONADORoll offROHAUL40</v>
      </c>
      <c r="B302" s="103" t="s">
        <v>660</v>
      </c>
      <c r="C302" s="103" t="s">
        <v>661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29">
        <f t="shared" si="71"/>
        <v>0</v>
      </c>
      <c r="T302" s="105">
        <f t="shared" si="72"/>
        <v>0</v>
      </c>
      <c r="U302" s="105">
        <f t="shared" si="72"/>
        <v>0</v>
      </c>
      <c r="V302" s="105">
        <f t="shared" si="72"/>
        <v>0</v>
      </c>
      <c r="W302" s="105">
        <f t="shared" si="72"/>
        <v>0</v>
      </c>
      <c r="X302" s="105">
        <f t="shared" si="72"/>
        <v>0</v>
      </c>
      <c r="Y302" s="105">
        <f t="shared" si="72"/>
        <v>0</v>
      </c>
      <c r="Z302" s="105">
        <f t="shared" si="72"/>
        <v>0</v>
      </c>
      <c r="AA302" s="105">
        <f t="shared" si="72"/>
        <v>0</v>
      </c>
      <c r="AB302" s="105">
        <f t="shared" si="72"/>
        <v>0</v>
      </c>
      <c r="AC302" s="105">
        <f t="shared" si="72"/>
        <v>0</v>
      </c>
      <c r="AD302" s="105">
        <f t="shared" si="72"/>
        <v>0</v>
      </c>
      <c r="AE302" s="105">
        <f t="shared" si="72"/>
        <v>0</v>
      </c>
      <c r="AF302" s="105">
        <f t="shared" si="73"/>
        <v>0</v>
      </c>
    </row>
    <row r="303" spans="1:32" outlineLevel="2" x14ac:dyDescent="0.25">
      <c r="A303" s="103" t="str">
        <f t="shared" si="74"/>
        <v>CARBONADORoll offROHAUL40A</v>
      </c>
      <c r="B303" s="103" t="s">
        <v>662</v>
      </c>
      <c r="C303" s="103" t="s">
        <v>663</v>
      </c>
      <c r="D303" s="127">
        <v>0</v>
      </c>
      <c r="E303" s="127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f t="shared" si="71"/>
        <v>0</v>
      </c>
      <c r="T303" s="105">
        <f t="shared" si="72"/>
        <v>0</v>
      </c>
      <c r="U303" s="105">
        <f t="shared" si="72"/>
        <v>0</v>
      </c>
      <c r="V303" s="105">
        <f t="shared" si="72"/>
        <v>0</v>
      </c>
      <c r="W303" s="105">
        <f t="shared" si="72"/>
        <v>0</v>
      </c>
      <c r="X303" s="105">
        <f t="shared" si="72"/>
        <v>0</v>
      </c>
      <c r="Y303" s="105">
        <f t="shared" si="72"/>
        <v>0</v>
      </c>
      <c r="Z303" s="105">
        <f t="shared" si="72"/>
        <v>0</v>
      </c>
      <c r="AA303" s="105">
        <f t="shared" si="72"/>
        <v>0</v>
      </c>
      <c r="AB303" s="105">
        <f t="shared" si="72"/>
        <v>0</v>
      </c>
      <c r="AC303" s="105">
        <f t="shared" si="72"/>
        <v>0</v>
      </c>
      <c r="AD303" s="105">
        <f t="shared" si="72"/>
        <v>0</v>
      </c>
      <c r="AE303" s="105">
        <f t="shared" si="72"/>
        <v>0</v>
      </c>
      <c r="AF303" s="105">
        <f t="shared" si="73"/>
        <v>0</v>
      </c>
    </row>
    <row r="304" spans="1:32" outlineLevel="2" x14ac:dyDescent="0.25">
      <c r="A304" s="103" t="str">
        <f t="shared" si="74"/>
        <v>CARBONADORoll offROHAUL40T</v>
      </c>
      <c r="B304" s="103" t="s">
        <v>664</v>
      </c>
      <c r="C304" s="103" t="s">
        <v>665</v>
      </c>
      <c r="D304" s="127">
        <v>0</v>
      </c>
      <c r="E304" s="127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29">
        <f t="shared" si="71"/>
        <v>0</v>
      </c>
      <c r="T304" s="105">
        <f t="shared" si="72"/>
        <v>0</v>
      </c>
      <c r="U304" s="105">
        <f t="shared" si="72"/>
        <v>0</v>
      </c>
      <c r="V304" s="105">
        <f t="shared" si="72"/>
        <v>0</v>
      </c>
      <c r="W304" s="105">
        <f t="shared" si="72"/>
        <v>0</v>
      </c>
      <c r="X304" s="105">
        <f t="shared" si="72"/>
        <v>0</v>
      </c>
      <c r="Y304" s="105">
        <f t="shared" si="72"/>
        <v>0</v>
      </c>
      <c r="Z304" s="105">
        <f t="shared" si="72"/>
        <v>0</v>
      </c>
      <c r="AA304" s="105">
        <f t="shared" si="72"/>
        <v>0</v>
      </c>
      <c r="AB304" s="105">
        <f t="shared" si="72"/>
        <v>0</v>
      </c>
      <c r="AC304" s="105">
        <f t="shared" si="72"/>
        <v>0</v>
      </c>
      <c r="AD304" s="105">
        <f t="shared" si="72"/>
        <v>0</v>
      </c>
      <c r="AE304" s="105">
        <f t="shared" si="72"/>
        <v>0</v>
      </c>
      <c r="AF304" s="105">
        <f t="shared" si="73"/>
        <v>0</v>
      </c>
    </row>
    <row r="305" spans="1:32" outlineLevel="2" x14ac:dyDescent="0.25">
      <c r="A305" s="103" t="str">
        <f t="shared" si="74"/>
        <v>CARBONADORoll offCPHAUL10</v>
      </c>
      <c r="B305" s="103" t="s">
        <v>666</v>
      </c>
      <c r="C305" s="103" t="s">
        <v>667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29">
        <f t="shared" si="71"/>
        <v>0</v>
      </c>
      <c r="T305" s="105">
        <f t="shared" si="72"/>
        <v>0</v>
      </c>
      <c r="U305" s="105">
        <f t="shared" si="72"/>
        <v>0</v>
      </c>
      <c r="V305" s="105">
        <f t="shared" si="72"/>
        <v>0</v>
      </c>
      <c r="W305" s="105">
        <f t="shared" si="72"/>
        <v>0</v>
      </c>
      <c r="X305" s="105">
        <f t="shared" si="72"/>
        <v>0</v>
      </c>
      <c r="Y305" s="105">
        <f t="shared" si="72"/>
        <v>0</v>
      </c>
      <c r="Z305" s="105">
        <f t="shared" si="72"/>
        <v>0</v>
      </c>
      <c r="AA305" s="105">
        <f t="shared" si="72"/>
        <v>0</v>
      </c>
      <c r="AB305" s="105">
        <f t="shared" si="72"/>
        <v>0</v>
      </c>
      <c r="AC305" s="105">
        <f t="shared" si="72"/>
        <v>0</v>
      </c>
      <c r="AD305" s="105">
        <f t="shared" si="72"/>
        <v>0</v>
      </c>
      <c r="AE305" s="105">
        <f t="shared" si="72"/>
        <v>0</v>
      </c>
      <c r="AF305" s="105">
        <f t="shared" si="73"/>
        <v>0</v>
      </c>
    </row>
    <row r="306" spans="1:32" outlineLevel="2" x14ac:dyDescent="0.25">
      <c r="A306" s="103" t="str">
        <f t="shared" si="74"/>
        <v>CARBONADORoll offCPHAUL15</v>
      </c>
      <c r="B306" s="103" t="s">
        <v>668</v>
      </c>
      <c r="C306" s="103" t="s">
        <v>669</v>
      </c>
      <c r="D306" s="127">
        <v>0</v>
      </c>
      <c r="E306" s="127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29">
        <f t="shared" si="71"/>
        <v>0</v>
      </c>
      <c r="T306" s="105">
        <f t="shared" si="72"/>
        <v>0</v>
      </c>
      <c r="U306" s="105">
        <f t="shared" si="72"/>
        <v>0</v>
      </c>
      <c r="V306" s="105">
        <f t="shared" si="72"/>
        <v>0</v>
      </c>
      <c r="W306" s="105">
        <f t="shared" si="72"/>
        <v>0</v>
      </c>
      <c r="X306" s="105">
        <f t="shared" si="72"/>
        <v>0</v>
      </c>
      <c r="Y306" s="105">
        <f t="shared" si="72"/>
        <v>0</v>
      </c>
      <c r="Z306" s="105">
        <f t="shared" si="72"/>
        <v>0</v>
      </c>
      <c r="AA306" s="105">
        <f t="shared" si="72"/>
        <v>0</v>
      </c>
      <c r="AB306" s="105">
        <f t="shared" si="72"/>
        <v>0</v>
      </c>
      <c r="AC306" s="105">
        <f t="shared" si="72"/>
        <v>0</v>
      </c>
      <c r="AD306" s="105">
        <f t="shared" si="72"/>
        <v>0</v>
      </c>
      <c r="AE306" s="105">
        <f t="shared" si="72"/>
        <v>0</v>
      </c>
      <c r="AF306" s="105">
        <f t="shared" si="73"/>
        <v>0</v>
      </c>
    </row>
    <row r="307" spans="1:32" outlineLevel="2" x14ac:dyDescent="0.25">
      <c r="A307" s="103" t="str">
        <f t="shared" si="74"/>
        <v>CARBONADORoll offCPHAUL20</v>
      </c>
      <c r="B307" s="103" t="s">
        <v>670</v>
      </c>
      <c r="C307" s="103" t="s">
        <v>671</v>
      </c>
      <c r="D307" s="127">
        <v>0</v>
      </c>
      <c r="E307" s="127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f t="shared" si="71"/>
        <v>0</v>
      </c>
      <c r="T307" s="105">
        <f t="shared" si="72"/>
        <v>0</v>
      </c>
      <c r="U307" s="105">
        <f t="shared" si="72"/>
        <v>0</v>
      </c>
      <c r="V307" s="105">
        <f t="shared" si="72"/>
        <v>0</v>
      </c>
      <c r="W307" s="105">
        <f t="shared" si="72"/>
        <v>0</v>
      </c>
      <c r="X307" s="105">
        <f t="shared" si="72"/>
        <v>0</v>
      </c>
      <c r="Y307" s="105">
        <f t="shared" si="72"/>
        <v>0</v>
      </c>
      <c r="Z307" s="105">
        <f t="shared" si="72"/>
        <v>0</v>
      </c>
      <c r="AA307" s="105">
        <f t="shared" si="72"/>
        <v>0</v>
      </c>
      <c r="AB307" s="105">
        <f t="shared" si="72"/>
        <v>0</v>
      </c>
      <c r="AC307" s="105">
        <f t="shared" si="72"/>
        <v>0</v>
      </c>
      <c r="AD307" s="105">
        <f t="shared" si="72"/>
        <v>0</v>
      </c>
      <c r="AE307" s="105">
        <f t="shared" si="72"/>
        <v>0</v>
      </c>
      <c r="AF307" s="105">
        <f t="shared" si="73"/>
        <v>0</v>
      </c>
    </row>
    <row r="308" spans="1:32" outlineLevel="2" x14ac:dyDescent="0.25">
      <c r="A308" s="103" t="str">
        <f t="shared" si="74"/>
        <v>CARBONADORoll offCPHAUL25</v>
      </c>
      <c r="B308" s="103" t="s">
        <v>672</v>
      </c>
      <c r="C308" s="103" t="s">
        <v>673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29">
        <f t="shared" si="71"/>
        <v>0</v>
      </c>
      <c r="T308" s="105">
        <f t="shared" si="72"/>
        <v>0</v>
      </c>
      <c r="U308" s="105">
        <f t="shared" si="72"/>
        <v>0</v>
      </c>
      <c r="V308" s="105">
        <f t="shared" si="72"/>
        <v>0</v>
      </c>
      <c r="W308" s="105">
        <f t="shared" si="72"/>
        <v>0</v>
      </c>
      <c r="X308" s="105">
        <f t="shared" si="72"/>
        <v>0</v>
      </c>
      <c r="Y308" s="105">
        <f t="shared" si="72"/>
        <v>0</v>
      </c>
      <c r="Z308" s="105">
        <f t="shared" si="72"/>
        <v>0</v>
      </c>
      <c r="AA308" s="105">
        <f t="shared" si="72"/>
        <v>0</v>
      </c>
      <c r="AB308" s="105">
        <f t="shared" si="72"/>
        <v>0</v>
      </c>
      <c r="AC308" s="105">
        <f t="shared" si="72"/>
        <v>0</v>
      </c>
      <c r="AD308" s="105">
        <f t="shared" si="72"/>
        <v>0</v>
      </c>
      <c r="AE308" s="105">
        <f t="shared" si="72"/>
        <v>0</v>
      </c>
      <c r="AF308" s="105">
        <f t="shared" si="73"/>
        <v>0</v>
      </c>
    </row>
    <row r="309" spans="1:32" outlineLevel="2" x14ac:dyDescent="0.25">
      <c r="A309" s="103" t="str">
        <f t="shared" si="74"/>
        <v>CARBONADORoll offCPHAUL30</v>
      </c>
      <c r="B309" s="103" t="s">
        <v>674</v>
      </c>
      <c r="C309" s="103" t="s">
        <v>675</v>
      </c>
      <c r="D309" s="127">
        <v>0</v>
      </c>
      <c r="E309" s="127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29">
        <f t="shared" si="71"/>
        <v>0</v>
      </c>
      <c r="T309" s="105">
        <f t="shared" si="72"/>
        <v>0</v>
      </c>
      <c r="U309" s="105">
        <f t="shared" si="72"/>
        <v>0</v>
      </c>
      <c r="V309" s="105">
        <f t="shared" si="72"/>
        <v>0</v>
      </c>
      <c r="W309" s="105">
        <f t="shared" si="72"/>
        <v>0</v>
      </c>
      <c r="X309" s="105">
        <f t="shared" si="72"/>
        <v>0</v>
      </c>
      <c r="Y309" s="105">
        <f t="shared" si="72"/>
        <v>0</v>
      </c>
      <c r="Z309" s="105">
        <f t="shared" si="72"/>
        <v>0</v>
      </c>
      <c r="AA309" s="105">
        <f t="shared" si="72"/>
        <v>0</v>
      </c>
      <c r="AB309" s="105">
        <f t="shared" si="72"/>
        <v>0</v>
      </c>
      <c r="AC309" s="105">
        <f t="shared" si="72"/>
        <v>0</v>
      </c>
      <c r="AD309" s="105">
        <f t="shared" si="72"/>
        <v>0</v>
      </c>
      <c r="AE309" s="105">
        <f t="shared" si="72"/>
        <v>0</v>
      </c>
      <c r="AF309" s="105">
        <f t="shared" si="73"/>
        <v>0</v>
      </c>
    </row>
    <row r="310" spans="1:32" outlineLevel="2" x14ac:dyDescent="0.25">
      <c r="A310" s="103" t="str">
        <f t="shared" si="74"/>
        <v>CARBONADORoll offCPHAUL35</v>
      </c>
      <c r="B310" s="103" t="s">
        <v>676</v>
      </c>
      <c r="C310" s="103" t="s">
        <v>677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29">
        <f t="shared" si="71"/>
        <v>0</v>
      </c>
      <c r="T310" s="105">
        <f t="shared" si="72"/>
        <v>0</v>
      </c>
      <c r="U310" s="105">
        <f t="shared" si="72"/>
        <v>0</v>
      </c>
      <c r="V310" s="105">
        <f t="shared" si="72"/>
        <v>0</v>
      </c>
      <c r="W310" s="105">
        <f t="shared" si="72"/>
        <v>0</v>
      </c>
      <c r="X310" s="105">
        <f t="shared" si="72"/>
        <v>0</v>
      </c>
      <c r="Y310" s="105">
        <f t="shared" si="72"/>
        <v>0</v>
      </c>
      <c r="Z310" s="105">
        <f t="shared" si="72"/>
        <v>0</v>
      </c>
      <c r="AA310" s="105">
        <f t="shared" si="72"/>
        <v>0</v>
      </c>
      <c r="AB310" s="105">
        <f t="shared" si="72"/>
        <v>0</v>
      </c>
      <c r="AC310" s="105">
        <f t="shared" si="72"/>
        <v>0</v>
      </c>
      <c r="AD310" s="105">
        <f t="shared" si="72"/>
        <v>0</v>
      </c>
      <c r="AE310" s="105">
        <f t="shared" si="72"/>
        <v>0</v>
      </c>
      <c r="AF310" s="105">
        <f t="shared" si="73"/>
        <v>0</v>
      </c>
    </row>
    <row r="311" spans="1:32" outlineLevel="2" x14ac:dyDescent="0.25">
      <c r="A311" s="103" t="str">
        <f t="shared" si="74"/>
        <v>CARBONADORoll offCPHAUL40</v>
      </c>
      <c r="B311" s="103" t="s">
        <v>678</v>
      </c>
      <c r="C311" s="103" t="s">
        <v>679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29">
        <f t="shared" si="71"/>
        <v>0</v>
      </c>
      <c r="T311" s="105">
        <f t="shared" si="72"/>
        <v>0</v>
      </c>
      <c r="U311" s="105">
        <f t="shared" si="72"/>
        <v>0</v>
      </c>
      <c r="V311" s="105">
        <f t="shared" si="72"/>
        <v>0</v>
      </c>
      <c r="W311" s="105">
        <f t="shared" si="72"/>
        <v>0</v>
      </c>
      <c r="X311" s="105">
        <f t="shared" si="72"/>
        <v>0</v>
      </c>
      <c r="Y311" s="105">
        <f t="shared" si="72"/>
        <v>0</v>
      </c>
      <c r="Z311" s="105">
        <f t="shared" si="72"/>
        <v>0</v>
      </c>
      <c r="AA311" s="105">
        <f t="shared" si="72"/>
        <v>0</v>
      </c>
      <c r="AB311" s="105">
        <f t="shared" si="72"/>
        <v>0</v>
      </c>
      <c r="AC311" s="105">
        <f t="shared" si="72"/>
        <v>0</v>
      </c>
      <c r="AD311" s="105">
        <f t="shared" si="72"/>
        <v>0</v>
      </c>
      <c r="AE311" s="105">
        <f t="shared" si="72"/>
        <v>0</v>
      </c>
      <c r="AF311" s="105">
        <f t="shared" si="73"/>
        <v>0</v>
      </c>
    </row>
    <row r="312" spans="1:32" outlineLevel="2" x14ac:dyDescent="0.25">
      <c r="A312" s="103" t="str">
        <f t="shared" si="74"/>
        <v>CARBONADORoll offRORENT20D</v>
      </c>
      <c r="B312" s="103" t="s">
        <v>680</v>
      </c>
      <c r="C312" s="103" t="s">
        <v>681</v>
      </c>
      <c r="D312" s="127">
        <v>0</v>
      </c>
      <c r="E312" s="127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29">
        <f t="shared" si="71"/>
        <v>0</v>
      </c>
      <c r="T312" s="105">
        <f t="shared" si="72"/>
        <v>0</v>
      </c>
      <c r="U312" s="105">
        <f t="shared" si="72"/>
        <v>0</v>
      </c>
      <c r="V312" s="105">
        <f t="shared" si="72"/>
        <v>0</v>
      </c>
      <c r="W312" s="105">
        <f t="shared" si="72"/>
        <v>0</v>
      </c>
      <c r="X312" s="105">
        <f t="shared" si="72"/>
        <v>0</v>
      </c>
      <c r="Y312" s="105">
        <f t="shared" si="72"/>
        <v>0</v>
      </c>
      <c r="Z312" s="105">
        <f t="shared" si="72"/>
        <v>0</v>
      </c>
      <c r="AA312" s="105">
        <f t="shared" si="72"/>
        <v>0</v>
      </c>
      <c r="AB312" s="105">
        <f t="shared" si="72"/>
        <v>0</v>
      </c>
      <c r="AC312" s="105">
        <f t="shared" si="72"/>
        <v>0</v>
      </c>
      <c r="AD312" s="105">
        <f t="shared" si="72"/>
        <v>0</v>
      </c>
      <c r="AE312" s="105">
        <f t="shared" si="72"/>
        <v>0</v>
      </c>
      <c r="AF312" s="105">
        <f t="shared" si="73"/>
        <v>0</v>
      </c>
    </row>
    <row r="313" spans="1:32" outlineLevel="2" x14ac:dyDescent="0.25">
      <c r="A313" s="103" t="str">
        <f t="shared" si="74"/>
        <v>CARBONADORoll offRORENT20P</v>
      </c>
      <c r="B313" s="103" t="s">
        <v>682</v>
      </c>
      <c r="C313" s="103" t="s">
        <v>683</v>
      </c>
      <c r="D313" s="127">
        <v>0</v>
      </c>
      <c r="E313" s="127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29">
        <f t="shared" si="71"/>
        <v>0</v>
      </c>
      <c r="T313" s="105">
        <f t="shared" si="72"/>
        <v>0</v>
      </c>
      <c r="U313" s="105">
        <f t="shared" si="72"/>
        <v>0</v>
      </c>
      <c r="V313" s="105">
        <f t="shared" si="72"/>
        <v>0</v>
      </c>
      <c r="W313" s="105">
        <f t="shared" ref="W313:AE341" si="75">+IFERROR(I313/$D313,0)</f>
        <v>0</v>
      </c>
      <c r="X313" s="105">
        <f t="shared" si="75"/>
        <v>0</v>
      </c>
      <c r="Y313" s="105">
        <f t="shared" si="75"/>
        <v>0</v>
      </c>
      <c r="Z313" s="105">
        <f t="shared" si="75"/>
        <v>0</v>
      </c>
      <c r="AA313" s="105">
        <f t="shared" si="75"/>
        <v>0</v>
      </c>
      <c r="AB313" s="105">
        <f t="shared" si="75"/>
        <v>0</v>
      </c>
      <c r="AC313" s="105">
        <f t="shared" si="75"/>
        <v>0</v>
      </c>
      <c r="AD313" s="105">
        <f t="shared" si="75"/>
        <v>0</v>
      </c>
      <c r="AE313" s="105">
        <f t="shared" si="75"/>
        <v>0</v>
      </c>
      <c r="AF313" s="105">
        <f t="shared" si="73"/>
        <v>0</v>
      </c>
    </row>
    <row r="314" spans="1:32" outlineLevel="2" x14ac:dyDescent="0.25">
      <c r="A314" s="103" t="str">
        <f t="shared" si="74"/>
        <v>CARBONADORoll offRORENT20T</v>
      </c>
      <c r="B314" s="103" t="s">
        <v>684</v>
      </c>
      <c r="C314" s="103" t="s">
        <v>685</v>
      </c>
      <c r="D314" s="127">
        <v>0</v>
      </c>
      <c r="E314" s="127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29">
        <f t="shared" si="71"/>
        <v>0</v>
      </c>
      <c r="T314" s="105">
        <f t="shared" ref="T314:Y345" si="76">+IFERROR(F314/$D314,0)</f>
        <v>0</v>
      </c>
      <c r="U314" s="105">
        <f t="shared" si="76"/>
        <v>0</v>
      </c>
      <c r="V314" s="105">
        <f t="shared" si="76"/>
        <v>0</v>
      </c>
      <c r="W314" s="105">
        <f t="shared" si="75"/>
        <v>0</v>
      </c>
      <c r="X314" s="105">
        <f t="shared" si="75"/>
        <v>0</v>
      </c>
      <c r="Y314" s="105">
        <f t="shared" si="75"/>
        <v>0</v>
      </c>
      <c r="Z314" s="105">
        <f t="shared" si="75"/>
        <v>0</v>
      </c>
      <c r="AA314" s="105">
        <f t="shared" si="75"/>
        <v>0</v>
      </c>
      <c r="AB314" s="105">
        <f t="shared" si="75"/>
        <v>0</v>
      </c>
      <c r="AC314" s="105">
        <f t="shared" si="75"/>
        <v>0</v>
      </c>
      <c r="AD314" s="105">
        <f t="shared" si="75"/>
        <v>0</v>
      </c>
      <c r="AE314" s="105">
        <f t="shared" si="75"/>
        <v>0</v>
      </c>
      <c r="AF314" s="105">
        <f t="shared" si="73"/>
        <v>0</v>
      </c>
    </row>
    <row r="315" spans="1:32" outlineLevel="2" x14ac:dyDescent="0.25">
      <c r="A315" s="103" t="str">
        <f t="shared" si="74"/>
        <v>CARBONADORoll offRORENT25D</v>
      </c>
      <c r="B315" s="103" t="s">
        <v>686</v>
      </c>
      <c r="C315" s="103" t="s">
        <v>687</v>
      </c>
      <c r="D315" s="127">
        <v>0</v>
      </c>
      <c r="E315" s="127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29">
        <f t="shared" si="71"/>
        <v>0</v>
      </c>
      <c r="T315" s="105">
        <f t="shared" si="76"/>
        <v>0</v>
      </c>
      <c r="U315" s="105">
        <f t="shared" si="76"/>
        <v>0</v>
      </c>
      <c r="V315" s="105">
        <f t="shared" si="76"/>
        <v>0</v>
      </c>
      <c r="W315" s="105">
        <f t="shared" si="75"/>
        <v>0</v>
      </c>
      <c r="X315" s="105">
        <f t="shared" si="75"/>
        <v>0</v>
      </c>
      <c r="Y315" s="105">
        <f t="shared" si="75"/>
        <v>0</v>
      </c>
      <c r="Z315" s="105">
        <f t="shared" si="75"/>
        <v>0</v>
      </c>
      <c r="AA315" s="105">
        <f t="shared" si="75"/>
        <v>0</v>
      </c>
      <c r="AB315" s="105">
        <f t="shared" si="75"/>
        <v>0</v>
      </c>
      <c r="AC315" s="105">
        <f t="shared" si="75"/>
        <v>0</v>
      </c>
      <c r="AD315" s="105">
        <f t="shared" si="75"/>
        <v>0</v>
      </c>
      <c r="AE315" s="105">
        <f t="shared" si="75"/>
        <v>0</v>
      </c>
      <c r="AF315" s="105">
        <f t="shared" si="73"/>
        <v>0</v>
      </c>
    </row>
    <row r="316" spans="1:32" outlineLevel="2" x14ac:dyDescent="0.25">
      <c r="A316" s="103" t="str">
        <f t="shared" si="74"/>
        <v>CARBONADORoll offRORENT25P</v>
      </c>
      <c r="B316" s="103" t="s">
        <v>688</v>
      </c>
      <c r="C316" s="103" t="s">
        <v>689</v>
      </c>
      <c r="D316" s="127">
        <v>0</v>
      </c>
      <c r="E316" s="127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29">
        <f t="shared" si="71"/>
        <v>0</v>
      </c>
      <c r="T316" s="105">
        <f t="shared" si="76"/>
        <v>0</v>
      </c>
      <c r="U316" s="105">
        <f t="shared" si="76"/>
        <v>0</v>
      </c>
      <c r="V316" s="105">
        <f t="shared" si="76"/>
        <v>0</v>
      </c>
      <c r="W316" s="105">
        <f t="shared" si="75"/>
        <v>0</v>
      </c>
      <c r="X316" s="105">
        <f t="shared" si="75"/>
        <v>0</v>
      </c>
      <c r="Y316" s="105">
        <f t="shared" si="75"/>
        <v>0</v>
      </c>
      <c r="Z316" s="105">
        <f t="shared" si="75"/>
        <v>0</v>
      </c>
      <c r="AA316" s="105">
        <f t="shared" si="75"/>
        <v>0</v>
      </c>
      <c r="AB316" s="105">
        <f t="shared" si="75"/>
        <v>0</v>
      </c>
      <c r="AC316" s="105">
        <f t="shared" si="75"/>
        <v>0</v>
      </c>
      <c r="AD316" s="105">
        <f t="shared" si="75"/>
        <v>0</v>
      </c>
      <c r="AE316" s="105">
        <f t="shared" si="75"/>
        <v>0</v>
      </c>
      <c r="AF316" s="105">
        <f t="shared" si="73"/>
        <v>0</v>
      </c>
    </row>
    <row r="317" spans="1:32" outlineLevel="2" x14ac:dyDescent="0.25">
      <c r="A317" s="103" t="str">
        <f t="shared" si="74"/>
        <v>CARBONADORoll offRORENT25T</v>
      </c>
      <c r="B317" s="103" t="s">
        <v>690</v>
      </c>
      <c r="C317" s="103" t="s">
        <v>691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29">
        <f t="shared" si="71"/>
        <v>0</v>
      </c>
      <c r="T317" s="105">
        <f t="shared" si="76"/>
        <v>0</v>
      </c>
      <c r="U317" s="105">
        <f t="shared" si="76"/>
        <v>0</v>
      </c>
      <c r="V317" s="105">
        <f t="shared" si="76"/>
        <v>0</v>
      </c>
      <c r="W317" s="105">
        <f t="shared" si="75"/>
        <v>0</v>
      </c>
      <c r="X317" s="105">
        <f t="shared" si="75"/>
        <v>0</v>
      </c>
      <c r="Y317" s="105">
        <f t="shared" si="75"/>
        <v>0</v>
      </c>
      <c r="Z317" s="105">
        <f t="shared" si="75"/>
        <v>0</v>
      </c>
      <c r="AA317" s="105">
        <f t="shared" si="75"/>
        <v>0</v>
      </c>
      <c r="AB317" s="105">
        <f t="shared" si="75"/>
        <v>0</v>
      </c>
      <c r="AC317" s="105">
        <f t="shared" si="75"/>
        <v>0</v>
      </c>
      <c r="AD317" s="105">
        <f t="shared" si="75"/>
        <v>0</v>
      </c>
      <c r="AE317" s="105">
        <f t="shared" si="75"/>
        <v>0</v>
      </c>
      <c r="AF317" s="105">
        <f t="shared" si="73"/>
        <v>0</v>
      </c>
    </row>
    <row r="318" spans="1:32" outlineLevel="2" x14ac:dyDescent="0.25">
      <c r="A318" s="103" t="str">
        <f t="shared" si="74"/>
        <v>CARBONADORoll offRORENT30D</v>
      </c>
      <c r="B318" s="103" t="s">
        <v>692</v>
      </c>
      <c r="C318" s="103" t="s">
        <v>693</v>
      </c>
      <c r="D318" s="127">
        <v>0</v>
      </c>
      <c r="E318" s="127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29">
        <f t="shared" si="71"/>
        <v>0</v>
      </c>
      <c r="T318" s="105">
        <f t="shared" si="76"/>
        <v>0</v>
      </c>
      <c r="U318" s="105">
        <f t="shared" si="76"/>
        <v>0</v>
      </c>
      <c r="V318" s="105">
        <f t="shared" si="76"/>
        <v>0</v>
      </c>
      <c r="W318" s="105">
        <f t="shared" si="75"/>
        <v>0</v>
      </c>
      <c r="X318" s="105">
        <f t="shared" si="75"/>
        <v>0</v>
      </c>
      <c r="Y318" s="105">
        <f t="shared" si="75"/>
        <v>0</v>
      </c>
      <c r="Z318" s="105">
        <f t="shared" si="75"/>
        <v>0</v>
      </c>
      <c r="AA318" s="105">
        <f t="shared" si="75"/>
        <v>0</v>
      </c>
      <c r="AB318" s="105">
        <f t="shared" si="75"/>
        <v>0</v>
      </c>
      <c r="AC318" s="105">
        <f t="shared" si="75"/>
        <v>0</v>
      </c>
      <c r="AD318" s="105">
        <f t="shared" si="75"/>
        <v>0</v>
      </c>
      <c r="AE318" s="105">
        <f t="shared" si="75"/>
        <v>0</v>
      </c>
      <c r="AF318" s="105">
        <f t="shared" si="73"/>
        <v>0</v>
      </c>
    </row>
    <row r="319" spans="1:32" outlineLevel="2" x14ac:dyDescent="0.25">
      <c r="A319" s="103" t="str">
        <f t="shared" si="74"/>
        <v>CARBONADORoll offRORENT30P</v>
      </c>
      <c r="B319" s="103" t="s">
        <v>694</v>
      </c>
      <c r="C319" s="103" t="s">
        <v>695</v>
      </c>
      <c r="D319" s="127">
        <v>0</v>
      </c>
      <c r="E319" s="127">
        <v>0</v>
      </c>
      <c r="F319" s="12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29">
        <f t="shared" si="71"/>
        <v>0</v>
      </c>
      <c r="T319" s="105">
        <f t="shared" si="76"/>
        <v>0</v>
      </c>
      <c r="U319" s="105">
        <f t="shared" si="76"/>
        <v>0</v>
      </c>
      <c r="V319" s="105">
        <f t="shared" si="76"/>
        <v>0</v>
      </c>
      <c r="W319" s="105">
        <f t="shared" si="75"/>
        <v>0</v>
      </c>
      <c r="X319" s="105">
        <f t="shared" si="75"/>
        <v>0</v>
      </c>
      <c r="Y319" s="105">
        <f t="shared" si="75"/>
        <v>0</v>
      </c>
      <c r="Z319" s="105">
        <f t="shared" si="75"/>
        <v>0</v>
      </c>
      <c r="AA319" s="105">
        <f t="shared" si="75"/>
        <v>0</v>
      </c>
      <c r="AB319" s="105">
        <f t="shared" si="75"/>
        <v>0</v>
      </c>
      <c r="AC319" s="105">
        <f t="shared" si="75"/>
        <v>0</v>
      </c>
      <c r="AD319" s="105">
        <f t="shared" si="75"/>
        <v>0</v>
      </c>
      <c r="AE319" s="105">
        <f t="shared" si="75"/>
        <v>0</v>
      </c>
      <c r="AF319" s="105">
        <f t="shared" si="73"/>
        <v>0</v>
      </c>
    </row>
    <row r="320" spans="1:32" outlineLevel="2" x14ac:dyDescent="0.25">
      <c r="A320" s="103" t="str">
        <f t="shared" si="74"/>
        <v>CARBONADORoll offRORENT30T</v>
      </c>
      <c r="B320" s="103" t="s">
        <v>696</v>
      </c>
      <c r="C320" s="103" t="s">
        <v>697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29">
        <f t="shared" si="71"/>
        <v>0</v>
      </c>
      <c r="T320" s="105">
        <f t="shared" si="76"/>
        <v>0</v>
      </c>
      <c r="U320" s="105">
        <f t="shared" si="76"/>
        <v>0</v>
      </c>
      <c r="V320" s="105">
        <f t="shared" si="76"/>
        <v>0</v>
      </c>
      <c r="W320" s="105">
        <f t="shared" si="75"/>
        <v>0</v>
      </c>
      <c r="X320" s="105">
        <f t="shared" si="75"/>
        <v>0</v>
      </c>
      <c r="Y320" s="105">
        <f t="shared" si="75"/>
        <v>0</v>
      </c>
      <c r="Z320" s="105">
        <f t="shared" si="75"/>
        <v>0</v>
      </c>
      <c r="AA320" s="105">
        <f t="shared" si="75"/>
        <v>0</v>
      </c>
      <c r="AB320" s="105">
        <f t="shared" si="75"/>
        <v>0</v>
      </c>
      <c r="AC320" s="105">
        <f t="shared" si="75"/>
        <v>0</v>
      </c>
      <c r="AD320" s="105">
        <f t="shared" si="75"/>
        <v>0</v>
      </c>
      <c r="AE320" s="105">
        <f t="shared" si="75"/>
        <v>0</v>
      </c>
      <c r="AF320" s="105">
        <f t="shared" si="73"/>
        <v>0</v>
      </c>
    </row>
    <row r="321" spans="1:32" outlineLevel="2" x14ac:dyDescent="0.25">
      <c r="A321" s="103" t="str">
        <f t="shared" si="74"/>
        <v>CARBONADORoll offRORENT40P</v>
      </c>
      <c r="B321" s="103" t="s">
        <v>698</v>
      </c>
      <c r="C321" s="103" t="s">
        <v>699</v>
      </c>
      <c r="D321" s="127">
        <v>0</v>
      </c>
      <c r="E321" s="127">
        <v>0</v>
      </c>
      <c r="F321" s="129">
        <v>0</v>
      </c>
      <c r="G321" s="129">
        <v>0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  <c r="N321" s="129">
        <v>0</v>
      </c>
      <c r="O321" s="129">
        <v>0</v>
      </c>
      <c r="P321" s="129">
        <v>0</v>
      </c>
      <c r="Q321" s="129">
        <v>0</v>
      </c>
      <c r="R321" s="129">
        <f t="shared" si="71"/>
        <v>0</v>
      </c>
      <c r="T321" s="105">
        <f t="shared" si="76"/>
        <v>0</v>
      </c>
      <c r="U321" s="105">
        <f t="shared" si="76"/>
        <v>0</v>
      </c>
      <c r="V321" s="105">
        <f t="shared" si="76"/>
        <v>0</v>
      </c>
      <c r="W321" s="105">
        <f t="shared" si="75"/>
        <v>0</v>
      </c>
      <c r="X321" s="105">
        <f t="shared" si="75"/>
        <v>0</v>
      </c>
      <c r="Y321" s="105">
        <f t="shared" si="75"/>
        <v>0</v>
      </c>
      <c r="Z321" s="105">
        <f t="shared" si="75"/>
        <v>0</v>
      </c>
      <c r="AA321" s="105">
        <f t="shared" si="75"/>
        <v>0</v>
      </c>
      <c r="AB321" s="105">
        <f t="shared" si="75"/>
        <v>0</v>
      </c>
      <c r="AC321" s="105">
        <f t="shared" si="75"/>
        <v>0</v>
      </c>
      <c r="AD321" s="105">
        <f t="shared" si="75"/>
        <v>0</v>
      </c>
      <c r="AE321" s="105">
        <f t="shared" si="75"/>
        <v>0</v>
      </c>
      <c r="AF321" s="105">
        <f t="shared" si="73"/>
        <v>0</v>
      </c>
    </row>
    <row r="322" spans="1:32" outlineLevel="2" x14ac:dyDescent="0.25">
      <c r="A322" s="103" t="str">
        <f t="shared" si="74"/>
        <v>CARBONADORoll offRORENT40T</v>
      </c>
      <c r="B322" s="103" t="s">
        <v>700</v>
      </c>
      <c r="C322" s="103" t="s">
        <v>701</v>
      </c>
      <c r="D322" s="127">
        <v>0</v>
      </c>
      <c r="E322" s="127">
        <v>0</v>
      </c>
      <c r="F322" s="129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29">
        <f t="shared" si="71"/>
        <v>0</v>
      </c>
      <c r="T322" s="105">
        <f t="shared" si="76"/>
        <v>0</v>
      </c>
      <c r="U322" s="105">
        <f t="shared" si="76"/>
        <v>0</v>
      </c>
      <c r="V322" s="105">
        <f t="shared" si="76"/>
        <v>0</v>
      </c>
      <c r="W322" s="105">
        <f t="shared" si="75"/>
        <v>0</v>
      </c>
      <c r="X322" s="105">
        <f t="shared" si="75"/>
        <v>0</v>
      </c>
      <c r="Y322" s="105">
        <f t="shared" si="75"/>
        <v>0</v>
      </c>
      <c r="Z322" s="105">
        <f t="shared" si="75"/>
        <v>0</v>
      </c>
      <c r="AA322" s="105">
        <f t="shared" si="75"/>
        <v>0</v>
      </c>
      <c r="AB322" s="105">
        <f t="shared" si="75"/>
        <v>0</v>
      </c>
      <c r="AC322" s="105">
        <f t="shared" si="75"/>
        <v>0</v>
      </c>
      <c r="AD322" s="105">
        <f t="shared" si="75"/>
        <v>0</v>
      </c>
      <c r="AE322" s="105">
        <f t="shared" si="75"/>
        <v>0</v>
      </c>
      <c r="AF322" s="105">
        <f t="shared" si="73"/>
        <v>0</v>
      </c>
    </row>
    <row r="323" spans="1:32" outlineLevel="2" x14ac:dyDescent="0.25">
      <c r="A323" s="103" t="str">
        <f t="shared" si="74"/>
        <v>CARBONADORoll offRECYHAUL10</v>
      </c>
      <c r="B323" s="103" t="s">
        <v>702</v>
      </c>
      <c r="C323" s="103" t="s">
        <v>703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29">
        <f t="shared" si="71"/>
        <v>0</v>
      </c>
      <c r="T323" s="105">
        <f t="shared" si="76"/>
        <v>0</v>
      </c>
      <c r="U323" s="105">
        <f t="shared" si="76"/>
        <v>0</v>
      </c>
      <c r="V323" s="105">
        <f t="shared" si="76"/>
        <v>0</v>
      </c>
      <c r="W323" s="105">
        <f t="shared" si="75"/>
        <v>0</v>
      </c>
      <c r="X323" s="105">
        <f t="shared" si="75"/>
        <v>0</v>
      </c>
      <c r="Y323" s="105">
        <f t="shared" si="75"/>
        <v>0</v>
      </c>
      <c r="Z323" s="105">
        <f t="shared" si="75"/>
        <v>0</v>
      </c>
      <c r="AA323" s="105">
        <f t="shared" si="75"/>
        <v>0</v>
      </c>
      <c r="AB323" s="105">
        <f t="shared" si="75"/>
        <v>0</v>
      </c>
      <c r="AC323" s="105">
        <f t="shared" si="75"/>
        <v>0</v>
      </c>
      <c r="AD323" s="105">
        <f t="shared" si="75"/>
        <v>0</v>
      </c>
      <c r="AE323" s="105">
        <f t="shared" si="75"/>
        <v>0</v>
      </c>
      <c r="AF323" s="105">
        <f t="shared" si="73"/>
        <v>0</v>
      </c>
    </row>
    <row r="324" spans="1:32" outlineLevel="2" x14ac:dyDescent="0.25">
      <c r="A324" s="103" t="str">
        <f t="shared" si="74"/>
        <v>CARBONADORoll offRECYHAUL12</v>
      </c>
      <c r="B324" s="103" t="s">
        <v>704</v>
      </c>
      <c r="C324" s="103" t="s">
        <v>705</v>
      </c>
      <c r="D324" s="127">
        <v>0</v>
      </c>
      <c r="E324" s="127">
        <v>0</v>
      </c>
      <c r="F324" s="129">
        <v>0</v>
      </c>
      <c r="G324" s="129">
        <v>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29">
        <f t="shared" si="71"/>
        <v>0</v>
      </c>
      <c r="T324" s="105">
        <f t="shared" si="76"/>
        <v>0</v>
      </c>
      <c r="U324" s="105">
        <f t="shared" si="76"/>
        <v>0</v>
      </c>
      <c r="V324" s="105">
        <f t="shared" si="76"/>
        <v>0</v>
      </c>
      <c r="W324" s="105">
        <f t="shared" si="75"/>
        <v>0</v>
      </c>
      <c r="X324" s="105">
        <f t="shared" si="75"/>
        <v>0</v>
      </c>
      <c r="Y324" s="105">
        <f t="shared" si="75"/>
        <v>0</v>
      </c>
      <c r="Z324" s="105">
        <f t="shared" si="75"/>
        <v>0</v>
      </c>
      <c r="AA324" s="105">
        <f t="shared" si="75"/>
        <v>0</v>
      </c>
      <c r="AB324" s="105">
        <f t="shared" si="75"/>
        <v>0</v>
      </c>
      <c r="AC324" s="105">
        <f t="shared" si="75"/>
        <v>0</v>
      </c>
      <c r="AD324" s="105">
        <f t="shared" si="75"/>
        <v>0</v>
      </c>
      <c r="AE324" s="105">
        <f t="shared" si="75"/>
        <v>0</v>
      </c>
      <c r="AF324" s="105">
        <f t="shared" si="73"/>
        <v>0</v>
      </c>
    </row>
    <row r="325" spans="1:32" outlineLevel="2" x14ac:dyDescent="0.25">
      <c r="A325" s="103" t="str">
        <f t="shared" si="74"/>
        <v>CARBONADORoll offRECYHAUL15</v>
      </c>
      <c r="B325" s="103" t="s">
        <v>706</v>
      </c>
      <c r="C325" s="103" t="s">
        <v>707</v>
      </c>
      <c r="D325" s="127">
        <v>0</v>
      </c>
      <c r="E325" s="127">
        <v>0</v>
      </c>
      <c r="F325" s="129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29">
        <f t="shared" si="71"/>
        <v>0</v>
      </c>
      <c r="T325" s="105">
        <f t="shared" si="76"/>
        <v>0</v>
      </c>
      <c r="U325" s="105">
        <f t="shared" si="76"/>
        <v>0</v>
      </c>
      <c r="V325" s="105">
        <f t="shared" si="76"/>
        <v>0</v>
      </c>
      <c r="W325" s="105">
        <f t="shared" si="75"/>
        <v>0</v>
      </c>
      <c r="X325" s="105">
        <f t="shared" si="75"/>
        <v>0</v>
      </c>
      <c r="Y325" s="105">
        <f t="shared" si="75"/>
        <v>0</v>
      </c>
      <c r="Z325" s="105">
        <f t="shared" si="75"/>
        <v>0</v>
      </c>
      <c r="AA325" s="105">
        <f t="shared" si="75"/>
        <v>0</v>
      </c>
      <c r="AB325" s="105">
        <f t="shared" si="75"/>
        <v>0</v>
      </c>
      <c r="AC325" s="105">
        <f t="shared" si="75"/>
        <v>0</v>
      </c>
      <c r="AD325" s="105">
        <f t="shared" si="75"/>
        <v>0</v>
      </c>
      <c r="AE325" s="105">
        <f t="shared" si="75"/>
        <v>0</v>
      </c>
      <c r="AF325" s="105">
        <f t="shared" si="73"/>
        <v>0</v>
      </c>
    </row>
    <row r="326" spans="1:32" outlineLevel="2" x14ac:dyDescent="0.25">
      <c r="A326" s="103" t="str">
        <f t="shared" si="74"/>
        <v>CARBONADORoll offRECYHAUL20</v>
      </c>
      <c r="B326" s="103" t="s">
        <v>708</v>
      </c>
      <c r="C326" s="103" t="s">
        <v>709</v>
      </c>
      <c r="D326" s="127">
        <v>0</v>
      </c>
      <c r="E326" s="127">
        <v>0</v>
      </c>
      <c r="F326" s="129">
        <v>0</v>
      </c>
      <c r="G326" s="129">
        <v>0</v>
      </c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29">
        <f t="shared" si="71"/>
        <v>0</v>
      </c>
      <c r="T326" s="105">
        <f t="shared" si="76"/>
        <v>0</v>
      </c>
      <c r="U326" s="105">
        <f t="shared" si="76"/>
        <v>0</v>
      </c>
      <c r="V326" s="105">
        <f t="shared" si="76"/>
        <v>0</v>
      </c>
      <c r="W326" s="105">
        <f t="shared" si="75"/>
        <v>0</v>
      </c>
      <c r="X326" s="105">
        <f t="shared" si="75"/>
        <v>0</v>
      </c>
      <c r="Y326" s="105">
        <f t="shared" si="75"/>
        <v>0</v>
      </c>
      <c r="Z326" s="105">
        <f t="shared" si="75"/>
        <v>0</v>
      </c>
      <c r="AA326" s="105">
        <f t="shared" si="75"/>
        <v>0</v>
      </c>
      <c r="AB326" s="105">
        <f t="shared" si="75"/>
        <v>0</v>
      </c>
      <c r="AC326" s="105">
        <f t="shared" si="75"/>
        <v>0</v>
      </c>
      <c r="AD326" s="105">
        <f t="shared" si="75"/>
        <v>0</v>
      </c>
      <c r="AE326" s="105">
        <f t="shared" si="75"/>
        <v>0</v>
      </c>
      <c r="AF326" s="105">
        <f t="shared" si="73"/>
        <v>0</v>
      </c>
    </row>
    <row r="327" spans="1:32" outlineLevel="2" x14ac:dyDescent="0.25">
      <c r="A327" s="103" t="str">
        <f t="shared" si="74"/>
        <v>CARBONADORoll offRECYHAUL25</v>
      </c>
      <c r="B327" s="103" t="s">
        <v>710</v>
      </c>
      <c r="C327" s="103" t="s">
        <v>711</v>
      </c>
      <c r="D327" s="127">
        <v>0</v>
      </c>
      <c r="E327" s="127">
        <v>0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29">
        <f t="shared" si="71"/>
        <v>0</v>
      </c>
      <c r="T327" s="105">
        <f t="shared" si="76"/>
        <v>0</v>
      </c>
      <c r="U327" s="105">
        <f t="shared" si="76"/>
        <v>0</v>
      </c>
      <c r="V327" s="105">
        <f t="shared" si="76"/>
        <v>0</v>
      </c>
      <c r="W327" s="105">
        <f t="shared" si="75"/>
        <v>0</v>
      </c>
      <c r="X327" s="105">
        <f t="shared" si="75"/>
        <v>0</v>
      </c>
      <c r="Y327" s="105">
        <f t="shared" si="75"/>
        <v>0</v>
      </c>
      <c r="Z327" s="105">
        <f t="shared" si="75"/>
        <v>0</v>
      </c>
      <c r="AA327" s="105">
        <f t="shared" si="75"/>
        <v>0</v>
      </c>
      <c r="AB327" s="105">
        <f t="shared" si="75"/>
        <v>0</v>
      </c>
      <c r="AC327" s="105">
        <f t="shared" si="75"/>
        <v>0</v>
      </c>
      <c r="AD327" s="105">
        <f t="shared" si="75"/>
        <v>0</v>
      </c>
      <c r="AE327" s="105">
        <f t="shared" si="75"/>
        <v>0</v>
      </c>
      <c r="AF327" s="105">
        <f t="shared" si="73"/>
        <v>0</v>
      </c>
    </row>
    <row r="328" spans="1:32" outlineLevel="2" x14ac:dyDescent="0.25">
      <c r="A328" s="103" t="str">
        <f t="shared" si="74"/>
        <v>CARBONADORoll offRECYHAUL30</v>
      </c>
      <c r="B328" s="103" t="s">
        <v>712</v>
      </c>
      <c r="C328" s="103" t="s">
        <v>713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29">
        <f t="shared" si="71"/>
        <v>0</v>
      </c>
      <c r="T328" s="105">
        <f t="shared" si="76"/>
        <v>0</v>
      </c>
      <c r="U328" s="105">
        <f t="shared" si="76"/>
        <v>0</v>
      </c>
      <c r="V328" s="105">
        <f t="shared" si="76"/>
        <v>0</v>
      </c>
      <c r="W328" s="105">
        <f t="shared" si="75"/>
        <v>0</v>
      </c>
      <c r="X328" s="105">
        <f t="shared" si="75"/>
        <v>0</v>
      </c>
      <c r="Y328" s="105">
        <f t="shared" si="75"/>
        <v>0</v>
      </c>
      <c r="Z328" s="105">
        <f t="shared" si="75"/>
        <v>0</v>
      </c>
      <c r="AA328" s="105">
        <f t="shared" si="75"/>
        <v>0</v>
      </c>
      <c r="AB328" s="105">
        <f t="shared" si="75"/>
        <v>0</v>
      </c>
      <c r="AC328" s="105">
        <f t="shared" si="75"/>
        <v>0</v>
      </c>
      <c r="AD328" s="105">
        <f t="shared" si="75"/>
        <v>0</v>
      </c>
      <c r="AE328" s="105">
        <f t="shared" si="75"/>
        <v>0</v>
      </c>
      <c r="AF328" s="105">
        <f t="shared" si="73"/>
        <v>0</v>
      </c>
    </row>
    <row r="329" spans="1:32" outlineLevel="2" x14ac:dyDescent="0.25">
      <c r="A329" s="103" t="str">
        <f t="shared" si="74"/>
        <v>CARBONADORoll offRECYHAUL40</v>
      </c>
      <c r="B329" s="103" t="s">
        <v>714</v>
      </c>
      <c r="C329" s="103" t="s">
        <v>715</v>
      </c>
      <c r="D329" s="127">
        <v>0</v>
      </c>
      <c r="E329" s="127">
        <v>0</v>
      </c>
      <c r="F329" s="129">
        <v>0</v>
      </c>
      <c r="G329" s="129">
        <v>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29">
        <f t="shared" si="71"/>
        <v>0</v>
      </c>
      <c r="T329" s="105">
        <f t="shared" si="76"/>
        <v>0</v>
      </c>
      <c r="U329" s="105">
        <f t="shared" si="76"/>
        <v>0</v>
      </c>
      <c r="V329" s="105">
        <f t="shared" si="76"/>
        <v>0</v>
      </c>
      <c r="W329" s="105">
        <f t="shared" si="75"/>
        <v>0</v>
      </c>
      <c r="X329" s="105">
        <f t="shared" si="75"/>
        <v>0</v>
      </c>
      <c r="Y329" s="105">
        <f t="shared" si="75"/>
        <v>0</v>
      </c>
      <c r="Z329" s="105">
        <f t="shared" si="75"/>
        <v>0</v>
      </c>
      <c r="AA329" s="105">
        <f t="shared" si="75"/>
        <v>0</v>
      </c>
      <c r="AB329" s="105">
        <f t="shared" si="75"/>
        <v>0</v>
      </c>
      <c r="AC329" s="105">
        <f t="shared" si="75"/>
        <v>0</v>
      </c>
      <c r="AD329" s="105">
        <f t="shared" si="75"/>
        <v>0</v>
      </c>
      <c r="AE329" s="105">
        <f t="shared" si="75"/>
        <v>0</v>
      </c>
      <c r="AF329" s="105">
        <f t="shared" si="73"/>
        <v>0</v>
      </c>
    </row>
    <row r="330" spans="1:32" outlineLevel="2" x14ac:dyDescent="0.25">
      <c r="A330" s="103" t="str">
        <f t="shared" si="74"/>
        <v>CARBONADORoll offRECYHAUL50</v>
      </c>
      <c r="B330" s="103" t="s">
        <v>716</v>
      </c>
      <c r="C330" s="103" t="s">
        <v>717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29">
        <f t="shared" si="71"/>
        <v>0</v>
      </c>
      <c r="T330" s="105">
        <f t="shared" si="76"/>
        <v>0</v>
      </c>
      <c r="U330" s="105">
        <f t="shared" si="76"/>
        <v>0</v>
      </c>
      <c r="V330" s="105">
        <f t="shared" si="76"/>
        <v>0</v>
      </c>
      <c r="W330" s="105">
        <f t="shared" si="75"/>
        <v>0</v>
      </c>
      <c r="X330" s="105">
        <f t="shared" si="75"/>
        <v>0</v>
      </c>
      <c r="Y330" s="105">
        <f t="shared" si="75"/>
        <v>0</v>
      </c>
      <c r="Z330" s="105">
        <f t="shared" si="75"/>
        <v>0</v>
      </c>
      <c r="AA330" s="105">
        <f t="shared" si="75"/>
        <v>0</v>
      </c>
      <c r="AB330" s="105">
        <f t="shared" si="75"/>
        <v>0</v>
      </c>
      <c r="AC330" s="105">
        <f t="shared" si="75"/>
        <v>0</v>
      </c>
      <c r="AD330" s="105">
        <f t="shared" si="75"/>
        <v>0</v>
      </c>
      <c r="AE330" s="105">
        <f t="shared" si="75"/>
        <v>0</v>
      </c>
      <c r="AF330" s="105">
        <f t="shared" si="73"/>
        <v>0</v>
      </c>
    </row>
    <row r="331" spans="1:32" outlineLevel="2" x14ac:dyDescent="0.25">
      <c r="A331" s="103" t="str">
        <f t="shared" si="74"/>
        <v>CARBONADORoll offRECYHAULCOMP</v>
      </c>
      <c r="B331" s="103" t="s">
        <v>718</v>
      </c>
      <c r="C331" s="103" t="s">
        <v>719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29">
        <f t="shared" si="71"/>
        <v>0</v>
      </c>
      <c r="T331" s="105">
        <f t="shared" si="76"/>
        <v>0</v>
      </c>
      <c r="U331" s="105">
        <f t="shared" si="76"/>
        <v>0</v>
      </c>
      <c r="V331" s="105">
        <f t="shared" si="76"/>
        <v>0</v>
      </c>
      <c r="W331" s="105">
        <f t="shared" si="75"/>
        <v>0</v>
      </c>
      <c r="X331" s="105">
        <f t="shared" si="75"/>
        <v>0</v>
      </c>
      <c r="Y331" s="105">
        <f t="shared" si="75"/>
        <v>0</v>
      </c>
      <c r="Z331" s="105">
        <f t="shared" si="75"/>
        <v>0</v>
      </c>
      <c r="AA331" s="105">
        <f t="shared" si="75"/>
        <v>0</v>
      </c>
      <c r="AB331" s="105">
        <f t="shared" si="75"/>
        <v>0</v>
      </c>
      <c r="AC331" s="105">
        <f t="shared" si="75"/>
        <v>0</v>
      </c>
      <c r="AD331" s="105">
        <f t="shared" si="75"/>
        <v>0</v>
      </c>
      <c r="AE331" s="105">
        <f t="shared" si="75"/>
        <v>0</v>
      </c>
      <c r="AF331" s="105">
        <f t="shared" si="73"/>
        <v>0</v>
      </c>
    </row>
    <row r="332" spans="1:32" outlineLevel="2" x14ac:dyDescent="0.25">
      <c r="A332" s="103" t="str">
        <f t="shared" si="74"/>
        <v>CARBONADORoll offRECYRENT12</v>
      </c>
      <c r="B332" s="103" t="s">
        <v>720</v>
      </c>
      <c r="C332" s="103" t="s">
        <v>721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29">
        <f t="shared" si="71"/>
        <v>0</v>
      </c>
      <c r="T332" s="105">
        <f t="shared" si="76"/>
        <v>0</v>
      </c>
      <c r="U332" s="105">
        <f t="shared" si="76"/>
        <v>0</v>
      </c>
      <c r="V332" s="105">
        <f t="shared" si="76"/>
        <v>0</v>
      </c>
      <c r="W332" s="105">
        <f t="shared" si="75"/>
        <v>0</v>
      </c>
      <c r="X332" s="105">
        <f t="shared" si="75"/>
        <v>0</v>
      </c>
      <c r="Y332" s="105">
        <f t="shared" si="75"/>
        <v>0</v>
      </c>
      <c r="Z332" s="105">
        <f t="shared" si="75"/>
        <v>0</v>
      </c>
      <c r="AA332" s="105">
        <f t="shared" si="75"/>
        <v>0</v>
      </c>
      <c r="AB332" s="105">
        <f t="shared" si="75"/>
        <v>0</v>
      </c>
      <c r="AC332" s="105">
        <f t="shared" si="75"/>
        <v>0</v>
      </c>
      <c r="AD332" s="105">
        <f t="shared" si="75"/>
        <v>0</v>
      </c>
      <c r="AE332" s="105">
        <f t="shared" si="75"/>
        <v>0</v>
      </c>
      <c r="AF332" s="105">
        <f t="shared" si="73"/>
        <v>0</v>
      </c>
    </row>
    <row r="333" spans="1:32" outlineLevel="2" x14ac:dyDescent="0.25">
      <c r="A333" s="103" t="str">
        <f t="shared" si="74"/>
        <v>CARBONADORoll offRECYRENT15</v>
      </c>
      <c r="B333" s="103" t="s">
        <v>722</v>
      </c>
      <c r="C333" s="103" t="s">
        <v>723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29">
        <f t="shared" si="71"/>
        <v>0</v>
      </c>
      <c r="T333" s="105">
        <f t="shared" si="76"/>
        <v>0</v>
      </c>
      <c r="U333" s="105">
        <f t="shared" si="76"/>
        <v>0</v>
      </c>
      <c r="V333" s="105">
        <f t="shared" si="76"/>
        <v>0</v>
      </c>
      <c r="W333" s="105">
        <f t="shared" si="75"/>
        <v>0</v>
      </c>
      <c r="X333" s="105">
        <f t="shared" si="75"/>
        <v>0</v>
      </c>
      <c r="Y333" s="105">
        <f t="shared" si="75"/>
        <v>0</v>
      </c>
      <c r="Z333" s="105">
        <f t="shared" si="75"/>
        <v>0</v>
      </c>
      <c r="AA333" s="105">
        <f t="shared" si="75"/>
        <v>0</v>
      </c>
      <c r="AB333" s="105">
        <f t="shared" si="75"/>
        <v>0</v>
      </c>
      <c r="AC333" s="105">
        <f t="shared" si="75"/>
        <v>0</v>
      </c>
      <c r="AD333" s="105">
        <f t="shared" si="75"/>
        <v>0</v>
      </c>
      <c r="AE333" s="105">
        <f t="shared" si="75"/>
        <v>0</v>
      </c>
      <c r="AF333" s="105">
        <f t="shared" si="73"/>
        <v>0</v>
      </c>
    </row>
    <row r="334" spans="1:32" outlineLevel="2" x14ac:dyDescent="0.25">
      <c r="A334" s="103" t="str">
        <f t="shared" si="74"/>
        <v>CARBONADORoll offRECYRENT20</v>
      </c>
      <c r="B334" s="103" t="s">
        <v>724</v>
      </c>
      <c r="C334" s="103" t="s">
        <v>725</v>
      </c>
      <c r="D334" s="127">
        <v>0</v>
      </c>
      <c r="E334" s="127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29">
        <f t="shared" si="71"/>
        <v>0</v>
      </c>
      <c r="T334" s="105">
        <f t="shared" si="76"/>
        <v>0</v>
      </c>
      <c r="U334" s="105">
        <f t="shared" si="76"/>
        <v>0</v>
      </c>
      <c r="V334" s="105">
        <f t="shared" si="76"/>
        <v>0</v>
      </c>
      <c r="W334" s="105">
        <f t="shared" si="75"/>
        <v>0</v>
      </c>
      <c r="X334" s="105">
        <f t="shared" si="75"/>
        <v>0</v>
      </c>
      <c r="Y334" s="105">
        <f t="shared" si="75"/>
        <v>0</v>
      </c>
      <c r="Z334" s="105">
        <f t="shared" si="75"/>
        <v>0</v>
      </c>
      <c r="AA334" s="105">
        <f t="shared" si="75"/>
        <v>0</v>
      </c>
      <c r="AB334" s="105">
        <f t="shared" si="75"/>
        <v>0</v>
      </c>
      <c r="AC334" s="105">
        <f t="shared" si="75"/>
        <v>0</v>
      </c>
      <c r="AD334" s="105">
        <f t="shared" si="75"/>
        <v>0</v>
      </c>
      <c r="AE334" s="105">
        <f t="shared" si="75"/>
        <v>0</v>
      </c>
      <c r="AF334" s="105">
        <f t="shared" si="73"/>
        <v>0</v>
      </c>
    </row>
    <row r="335" spans="1:32" outlineLevel="2" x14ac:dyDescent="0.25">
      <c r="A335" s="103" t="str">
        <f t="shared" si="74"/>
        <v>CARBONADORoll offRECYRENT25</v>
      </c>
      <c r="B335" s="103" t="s">
        <v>726</v>
      </c>
      <c r="C335" s="103" t="s">
        <v>727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29">
        <f t="shared" si="71"/>
        <v>0</v>
      </c>
      <c r="T335" s="105">
        <f t="shared" si="76"/>
        <v>0</v>
      </c>
      <c r="U335" s="105">
        <f t="shared" si="76"/>
        <v>0</v>
      </c>
      <c r="V335" s="105">
        <f t="shared" si="76"/>
        <v>0</v>
      </c>
      <c r="W335" s="105">
        <f t="shared" si="75"/>
        <v>0</v>
      </c>
      <c r="X335" s="105">
        <f t="shared" si="75"/>
        <v>0</v>
      </c>
      <c r="Y335" s="105">
        <f t="shared" si="75"/>
        <v>0</v>
      </c>
      <c r="Z335" s="105">
        <f t="shared" si="75"/>
        <v>0</v>
      </c>
      <c r="AA335" s="105">
        <f t="shared" si="75"/>
        <v>0</v>
      </c>
      <c r="AB335" s="105">
        <f t="shared" si="75"/>
        <v>0</v>
      </c>
      <c r="AC335" s="105">
        <f t="shared" si="75"/>
        <v>0</v>
      </c>
      <c r="AD335" s="105">
        <f t="shared" si="75"/>
        <v>0</v>
      </c>
      <c r="AE335" s="105">
        <f t="shared" si="75"/>
        <v>0</v>
      </c>
      <c r="AF335" s="105">
        <f t="shared" si="73"/>
        <v>0</v>
      </c>
    </row>
    <row r="336" spans="1:32" outlineLevel="2" x14ac:dyDescent="0.25">
      <c r="A336" s="103" t="str">
        <f t="shared" si="74"/>
        <v>CARBONADORoll offRECYRENT30</v>
      </c>
      <c r="B336" s="103" t="s">
        <v>728</v>
      </c>
      <c r="C336" s="103" t="s">
        <v>729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29">
        <f t="shared" si="71"/>
        <v>0</v>
      </c>
      <c r="T336" s="105">
        <f t="shared" si="76"/>
        <v>0</v>
      </c>
      <c r="U336" s="105">
        <f t="shared" si="76"/>
        <v>0</v>
      </c>
      <c r="V336" s="105">
        <f t="shared" si="76"/>
        <v>0</v>
      </c>
      <c r="W336" s="105">
        <f t="shared" si="75"/>
        <v>0</v>
      </c>
      <c r="X336" s="105">
        <f t="shared" si="75"/>
        <v>0</v>
      </c>
      <c r="Y336" s="105">
        <f t="shared" si="75"/>
        <v>0</v>
      </c>
      <c r="Z336" s="105">
        <f t="shared" si="75"/>
        <v>0</v>
      </c>
      <c r="AA336" s="105">
        <f t="shared" si="75"/>
        <v>0</v>
      </c>
      <c r="AB336" s="105">
        <f t="shared" si="75"/>
        <v>0</v>
      </c>
      <c r="AC336" s="105">
        <f t="shared" si="75"/>
        <v>0</v>
      </c>
      <c r="AD336" s="105">
        <f t="shared" si="75"/>
        <v>0</v>
      </c>
      <c r="AE336" s="105">
        <f t="shared" si="75"/>
        <v>0</v>
      </c>
      <c r="AF336" s="105">
        <f t="shared" si="73"/>
        <v>0</v>
      </c>
    </row>
    <row r="337" spans="1:32" outlineLevel="2" x14ac:dyDescent="0.25">
      <c r="A337" s="103" t="str">
        <f t="shared" si="74"/>
        <v>CARBONADORoll offRECYRENT40</v>
      </c>
      <c r="B337" s="103" t="s">
        <v>730</v>
      </c>
      <c r="C337" s="103" t="s">
        <v>731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29">
        <f t="shared" si="71"/>
        <v>0</v>
      </c>
      <c r="T337" s="105">
        <f t="shared" si="76"/>
        <v>0</v>
      </c>
      <c r="U337" s="105">
        <f t="shared" si="76"/>
        <v>0</v>
      </c>
      <c r="V337" s="105">
        <f t="shared" si="76"/>
        <v>0</v>
      </c>
      <c r="W337" s="105">
        <f t="shared" si="75"/>
        <v>0</v>
      </c>
      <c r="X337" s="105">
        <f t="shared" si="75"/>
        <v>0</v>
      </c>
      <c r="Y337" s="105">
        <f t="shared" si="75"/>
        <v>0</v>
      </c>
      <c r="Z337" s="105">
        <f t="shared" si="75"/>
        <v>0</v>
      </c>
      <c r="AA337" s="105">
        <f t="shared" si="75"/>
        <v>0</v>
      </c>
      <c r="AB337" s="105">
        <f t="shared" si="75"/>
        <v>0</v>
      </c>
      <c r="AC337" s="105">
        <f t="shared" si="75"/>
        <v>0</v>
      </c>
      <c r="AD337" s="105">
        <f t="shared" si="75"/>
        <v>0</v>
      </c>
      <c r="AE337" s="105">
        <f t="shared" si="75"/>
        <v>0</v>
      </c>
      <c r="AF337" s="105">
        <f t="shared" si="73"/>
        <v>0</v>
      </c>
    </row>
    <row r="338" spans="1:32" outlineLevel="2" x14ac:dyDescent="0.25">
      <c r="A338" s="103" t="str">
        <f t="shared" si="74"/>
        <v>CARBONADORoll offRECYRENT50</v>
      </c>
      <c r="B338" s="103" t="s">
        <v>732</v>
      </c>
      <c r="C338" s="103" t="s">
        <v>733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29">
        <f t="shared" si="71"/>
        <v>0</v>
      </c>
      <c r="T338" s="105">
        <f t="shared" si="76"/>
        <v>0</v>
      </c>
      <c r="U338" s="105">
        <f t="shared" si="76"/>
        <v>0</v>
      </c>
      <c r="V338" s="105">
        <f t="shared" si="76"/>
        <v>0</v>
      </c>
      <c r="W338" s="105">
        <f t="shared" si="75"/>
        <v>0</v>
      </c>
      <c r="X338" s="105">
        <f t="shared" si="75"/>
        <v>0</v>
      </c>
      <c r="Y338" s="105">
        <f t="shared" si="75"/>
        <v>0</v>
      </c>
      <c r="Z338" s="105">
        <f t="shared" si="75"/>
        <v>0</v>
      </c>
      <c r="AA338" s="105">
        <f t="shared" si="75"/>
        <v>0</v>
      </c>
      <c r="AB338" s="105">
        <f t="shared" si="75"/>
        <v>0</v>
      </c>
      <c r="AC338" s="105">
        <f t="shared" si="75"/>
        <v>0</v>
      </c>
      <c r="AD338" s="105">
        <f t="shared" si="75"/>
        <v>0</v>
      </c>
      <c r="AE338" s="105">
        <f t="shared" si="75"/>
        <v>0</v>
      </c>
      <c r="AF338" s="105">
        <f t="shared" si="73"/>
        <v>0</v>
      </c>
    </row>
    <row r="339" spans="1:32" outlineLevel="2" x14ac:dyDescent="0.25">
      <c r="A339" s="103" t="str">
        <f t="shared" si="74"/>
        <v>CARBONADORoll offRECYWPROC100</v>
      </c>
      <c r="B339" s="103" t="s">
        <v>734</v>
      </c>
      <c r="C339" s="103" t="s">
        <v>735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29">
        <f t="shared" si="71"/>
        <v>0</v>
      </c>
      <c r="T339" s="105">
        <f t="shared" si="76"/>
        <v>0</v>
      </c>
      <c r="U339" s="105">
        <f t="shared" si="76"/>
        <v>0</v>
      </c>
      <c r="V339" s="105">
        <f t="shared" si="76"/>
        <v>0</v>
      </c>
      <c r="W339" s="105">
        <f t="shared" si="75"/>
        <v>0</v>
      </c>
      <c r="X339" s="105">
        <f t="shared" si="75"/>
        <v>0</v>
      </c>
      <c r="Y339" s="105">
        <f t="shared" si="75"/>
        <v>0</v>
      </c>
      <c r="Z339" s="105">
        <f t="shared" si="75"/>
        <v>0</v>
      </c>
      <c r="AA339" s="105">
        <f t="shared" si="75"/>
        <v>0</v>
      </c>
      <c r="AB339" s="105">
        <f t="shared" si="75"/>
        <v>0</v>
      </c>
      <c r="AC339" s="105">
        <f t="shared" si="75"/>
        <v>0</v>
      </c>
      <c r="AD339" s="105">
        <f t="shared" si="75"/>
        <v>0</v>
      </c>
      <c r="AE339" s="105">
        <f t="shared" si="75"/>
        <v>0</v>
      </c>
      <c r="AF339" s="105">
        <f t="shared" si="73"/>
        <v>0</v>
      </c>
    </row>
    <row r="340" spans="1:32" outlineLevel="2" x14ac:dyDescent="0.25">
      <c r="A340" s="103" t="str">
        <f t="shared" si="74"/>
        <v>CARBONADORoll offRECYWPROC20</v>
      </c>
      <c r="B340" s="103" t="s">
        <v>736</v>
      </c>
      <c r="C340" s="103" t="s">
        <v>737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29">
        <f t="shared" si="71"/>
        <v>0</v>
      </c>
      <c r="T340" s="105">
        <f t="shared" si="76"/>
        <v>0</v>
      </c>
      <c r="U340" s="105">
        <f t="shared" si="76"/>
        <v>0</v>
      </c>
      <c r="V340" s="105">
        <f t="shared" si="76"/>
        <v>0</v>
      </c>
      <c r="W340" s="105">
        <f t="shared" si="75"/>
        <v>0</v>
      </c>
      <c r="X340" s="105">
        <f t="shared" si="75"/>
        <v>0</v>
      </c>
      <c r="Y340" s="105">
        <f t="shared" si="75"/>
        <v>0</v>
      </c>
      <c r="Z340" s="105">
        <f t="shared" si="75"/>
        <v>0</v>
      </c>
      <c r="AA340" s="105">
        <f t="shared" si="75"/>
        <v>0</v>
      </c>
      <c r="AB340" s="105">
        <f t="shared" si="75"/>
        <v>0</v>
      </c>
      <c r="AC340" s="105">
        <f t="shared" si="75"/>
        <v>0</v>
      </c>
      <c r="AD340" s="105">
        <f t="shared" si="75"/>
        <v>0</v>
      </c>
      <c r="AE340" s="105">
        <f t="shared" si="75"/>
        <v>0</v>
      </c>
      <c r="AF340" s="105">
        <f t="shared" si="73"/>
        <v>0</v>
      </c>
    </row>
    <row r="341" spans="1:32" outlineLevel="2" x14ac:dyDescent="0.25">
      <c r="A341" s="103" t="str">
        <f t="shared" si="74"/>
        <v>CARBONADORoll offRECYWPROC25</v>
      </c>
      <c r="B341" s="103" t="s">
        <v>738</v>
      </c>
      <c r="C341" s="103" t="s">
        <v>739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29">
        <f t="shared" si="71"/>
        <v>0</v>
      </c>
      <c r="T341" s="105">
        <f t="shared" si="76"/>
        <v>0</v>
      </c>
      <c r="U341" s="105">
        <f t="shared" si="76"/>
        <v>0</v>
      </c>
      <c r="V341" s="105">
        <f t="shared" si="76"/>
        <v>0</v>
      </c>
      <c r="W341" s="105">
        <f t="shared" si="75"/>
        <v>0</v>
      </c>
      <c r="X341" s="105">
        <f t="shared" si="75"/>
        <v>0</v>
      </c>
      <c r="Y341" s="105">
        <f t="shared" si="75"/>
        <v>0</v>
      </c>
      <c r="Z341" s="105">
        <f t="shared" ref="Z341:AE367" si="77">+IFERROR(L341/$D341,0)</f>
        <v>0</v>
      </c>
      <c r="AA341" s="105">
        <f t="shared" si="77"/>
        <v>0</v>
      </c>
      <c r="AB341" s="105">
        <f t="shared" si="77"/>
        <v>0</v>
      </c>
      <c r="AC341" s="105">
        <f t="shared" si="77"/>
        <v>0</v>
      </c>
      <c r="AD341" s="105">
        <f t="shared" si="77"/>
        <v>0</v>
      </c>
      <c r="AE341" s="105">
        <f t="shared" si="77"/>
        <v>0</v>
      </c>
      <c r="AF341" s="105">
        <f t="shared" si="73"/>
        <v>0</v>
      </c>
    </row>
    <row r="342" spans="1:32" outlineLevel="2" x14ac:dyDescent="0.25">
      <c r="A342" s="103" t="str">
        <f t="shared" si="74"/>
        <v>CARBONADORoll offRECYWPROC30</v>
      </c>
      <c r="B342" s="103" t="s">
        <v>740</v>
      </c>
      <c r="C342" s="103" t="s">
        <v>741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29">
        <f t="shared" si="71"/>
        <v>0</v>
      </c>
      <c r="T342" s="105">
        <f t="shared" si="76"/>
        <v>0</v>
      </c>
      <c r="U342" s="105">
        <f t="shared" si="76"/>
        <v>0</v>
      </c>
      <c r="V342" s="105">
        <f t="shared" si="76"/>
        <v>0</v>
      </c>
      <c r="W342" s="105">
        <f t="shared" si="76"/>
        <v>0</v>
      </c>
      <c r="X342" s="105">
        <f t="shared" si="76"/>
        <v>0</v>
      </c>
      <c r="Y342" s="105">
        <f t="shared" si="76"/>
        <v>0</v>
      </c>
      <c r="Z342" s="105">
        <f t="shared" si="77"/>
        <v>0</v>
      </c>
      <c r="AA342" s="105">
        <f t="shared" si="77"/>
        <v>0</v>
      </c>
      <c r="AB342" s="105">
        <f t="shared" si="77"/>
        <v>0</v>
      </c>
      <c r="AC342" s="105">
        <f t="shared" si="77"/>
        <v>0</v>
      </c>
      <c r="AD342" s="105">
        <f t="shared" si="77"/>
        <v>0</v>
      </c>
      <c r="AE342" s="105">
        <f t="shared" si="77"/>
        <v>0</v>
      </c>
      <c r="AF342" s="105">
        <f t="shared" si="73"/>
        <v>0</v>
      </c>
    </row>
    <row r="343" spans="1:32" outlineLevel="2" x14ac:dyDescent="0.25">
      <c r="A343" s="103" t="str">
        <f t="shared" si="74"/>
        <v>CARBONADORoll offRECYWPROC40</v>
      </c>
      <c r="B343" s="103" t="s">
        <v>742</v>
      </c>
      <c r="C343" s="103" t="s">
        <v>743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29">
        <f t="shared" si="71"/>
        <v>0</v>
      </c>
      <c r="T343" s="105">
        <f t="shared" si="76"/>
        <v>0</v>
      </c>
      <c r="U343" s="105">
        <f t="shared" si="76"/>
        <v>0</v>
      </c>
      <c r="V343" s="105">
        <f t="shared" si="76"/>
        <v>0</v>
      </c>
      <c r="W343" s="105">
        <f t="shared" si="76"/>
        <v>0</v>
      </c>
      <c r="X343" s="105">
        <f t="shared" si="76"/>
        <v>0</v>
      </c>
      <c r="Y343" s="105">
        <f t="shared" si="76"/>
        <v>0</v>
      </c>
      <c r="Z343" s="105">
        <f t="shared" si="77"/>
        <v>0</v>
      </c>
      <c r="AA343" s="105">
        <f t="shared" si="77"/>
        <v>0</v>
      </c>
      <c r="AB343" s="105">
        <f t="shared" si="77"/>
        <v>0</v>
      </c>
      <c r="AC343" s="105">
        <f t="shared" si="77"/>
        <v>0</v>
      </c>
      <c r="AD343" s="105">
        <f t="shared" si="77"/>
        <v>0</v>
      </c>
      <c r="AE343" s="105">
        <f t="shared" si="77"/>
        <v>0</v>
      </c>
      <c r="AF343" s="105">
        <f t="shared" si="73"/>
        <v>0</v>
      </c>
    </row>
    <row r="344" spans="1:32" outlineLevel="2" x14ac:dyDescent="0.25">
      <c r="A344" s="103" t="str">
        <f t="shared" si="74"/>
        <v>CARBONADORoll offRECYWPROC50</v>
      </c>
      <c r="B344" s="103" t="s">
        <v>744</v>
      </c>
      <c r="C344" s="103" t="s">
        <v>745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29">
        <f t="shared" si="71"/>
        <v>0</v>
      </c>
      <c r="T344" s="105">
        <f t="shared" si="76"/>
        <v>0</v>
      </c>
      <c r="U344" s="105">
        <f t="shared" si="76"/>
        <v>0</v>
      </c>
      <c r="V344" s="105">
        <f t="shared" si="76"/>
        <v>0</v>
      </c>
      <c r="W344" s="105">
        <f t="shared" si="76"/>
        <v>0</v>
      </c>
      <c r="X344" s="105">
        <f t="shared" si="76"/>
        <v>0</v>
      </c>
      <c r="Y344" s="105">
        <f t="shared" si="76"/>
        <v>0</v>
      </c>
      <c r="Z344" s="105">
        <f t="shared" si="77"/>
        <v>0</v>
      </c>
      <c r="AA344" s="105">
        <f t="shared" si="77"/>
        <v>0</v>
      </c>
      <c r="AB344" s="105">
        <f t="shared" si="77"/>
        <v>0</v>
      </c>
      <c r="AC344" s="105">
        <f t="shared" si="77"/>
        <v>0</v>
      </c>
      <c r="AD344" s="105">
        <f t="shared" si="77"/>
        <v>0</v>
      </c>
      <c r="AE344" s="105">
        <f t="shared" si="77"/>
        <v>0</v>
      </c>
      <c r="AF344" s="105">
        <f t="shared" si="73"/>
        <v>0</v>
      </c>
    </row>
    <row r="345" spans="1:32" outlineLevel="2" x14ac:dyDescent="0.25">
      <c r="A345" s="103" t="str">
        <f t="shared" si="74"/>
        <v>CARBONADORoll offRECYWPROCSD</v>
      </c>
      <c r="B345" s="103" t="s">
        <v>746</v>
      </c>
      <c r="C345" s="103" t="s">
        <v>747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29">
        <f t="shared" si="71"/>
        <v>0</v>
      </c>
      <c r="T345" s="105">
        <f t="shared" si="76"/>
        <v>0</v>
      </c>
      <c r="U345" s="105">
        <f t="shared" si="76"/>
        <v>0</v>
      </c>
      <c r="V345" s="105">
        <f t="shared" si="76"/>
        <v>0</v>
      </c>
      <c r="W345" s="105">
        <f t="shared" si="76"/>
        <v>0</v>
      </c>
      <c r="X345" s="105">
        <f t="shared" si="76"/>
        <v>0</v>
      </c>
      <c r="Y345" s="105">
        <f t="shared" si="76"/>
        <v>0</v>
      </c>
      <c r="Z345" s="105">
        <f t="shared" si="77"/>
        <v>0</v>
      </c>
      <c r="AA345" s="105">
        <f t="shared" si="77"/>
        <v>0</v>
      </c>
      <c r="AB345" s="105">
        <f t="shared" si="77"/>
        <v>0</v>
      </c>
      <c r="AC345" s="105">
        <f t="shared" si="77"/>
        <v>0</v>
      </c>
      <c r="AD345" s="105">
        <f t="shared" si="77"/>
        <v>0</v>
      </c>
      <c r="AE345" s="105">
        <f t="shared" si="77"/>
        <v>0</v>
      </c>
      <c r="AF345" s="105">
        <f t="shared" si="73"/>
        <v>0</v>
      </c>
    </row>
    <row r="346" spans="1:32" outlineLevel="2" x14ac:dyDescent="0.25">
      <c r="A346" s="103" t="str">
        <f t="shared" si="74"/>
        <v>CARBONADORoll offRORHAULHR12</v>
      </c>
      <c r="B346" s="103" t="s">
        <v>748</v>
      </c>
      <c r="C346" s="103" t="s">
        <v>749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29">
        <f t="shared" si="71"/>
        <v>0</v>
      </c>
      <c r="T346" s="105">
        <f t="shared" ref="T346:Y367" si="78">+IFERROR(F346/$D346,0)</f>
        <v>0</v>
      </c>
      <c r="U346" s="105">
        <f t="shared" si="78"/>
        <v>0</v>
      </c>
      <c r="V346" s="105">
        <f t="shared" si="78"/>
        <v>0</v>
      </c>
      <c r="W346" s="105">
        <f t="shared" si="78"/>
        <v>0</v>
      </c>
      <c r="X346" s="105">
        <f t="shared" si="78"/>
        <v>0</v>
      </c>
      <c r="Y346" s="105">
        <f t="shared" si="78"/>
        <v>0</v>
      </c>
      <c r="Z346" s="105">
        <f t="shared" si="77"/>
        <v>0</v>
      </c>
      <c r="AA346" s="105">
        <f t="shared" si="77"/>
        <v>0</v>
      </c>
      <c r="AB346" s="105">
        <f t="shared" si="77"/>
        <v>0</v>
      </c>
      <c r="AC346" s="105">
        <f t="shared" si="77"/>
        <v>0</v>
      </c>
      <c r="AD346" s="105">
        <f t="shared" si="77"/>
        <v>0</v>
      </c>
      <c r="AE346" s="105">
        <f t="shared" si="77"/>
        <v>0</v>
      </c>
      <c r="AF346" s="105">
        <f t="shared" si="73"/>
        <v>0</v>
      </c>
    </row>
    <row r="347" spans="1:32" outlineLevel="2" x14ac:dyDescent="0.25">
      <c r="A347" s="103" t="str">
        <f t="shared" si="74"/>
        <v>CARBONADORoll offRORHAULHR15</v>
      </c>
      <c r="B347" s="103" t="s">
        <v>750</v>
      </c>
      <c r="C347" s="103" t="s">
        <v>751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29">
        <f t="shared" si="71"/>
        <v>0</v>
      </c>
      <c r="T347" s="105">
        <f t="shared" si="78"/>
        <v>0</v>
      </c>
      <c r="U347" s="105">
        <f t="shared" si="78"/>
        <v>0</v>
      </c>
      <c r="V347" s="105">
        <f t="shared" si="78"/>
        <v>0</v>
      </c>
      <c r="W347" s="105">
        <f t="shared" si="78"/>
        <v>0</v>
      </c>
      <c r="X347" s="105">
        <f t="shared" si="78"/>
        <v>0</v>
      </c>
      <c r="Y347" s="105">
        <f t="shared" si="78"/>
        <v>0</v>
      </c>
      <c r="Z347" s="105">
        <f t="shared" si="77"/>
        <v>0</v>
      </c>
      <c r="AA347" s="105">
        <f t="shared" si="77"/>
        <v>0</v>
      </c>
      <c r="AB347" s="105">
        <f t="shared" si="77"/>
        <v>0</v>
      </c>
      <c r="AC347" s="105">
        <f t="shared" si="77"/>
        <v>0</v>
      </c>
      <c r="AD347" s="105">
        <f t="shared" si="77"/>
        <v>0</v>
      </c>
      <c r="AE347" s="105">
        <f t="shared" si="77"/>
        <v>0</v>
      </c>
      <c r="AF347" s="105">
        <f t="shared" si="73"/>
        <v>0</v>
      </c>
    </row>
    <row r="348" spans="1:32" outlineLevel="2" x14ac:dyDescent="0.25">
      <c r="A348" s="103" t="str">
        <f t="shared" si="74"/>
        <v>CARBONADORoll offRORHAULHR20</v>
      </c>
      <c r="B348" s="103" t="s">
        <v>752</v>
      </c>
      <c r="C348" s="103" t="s">
        <v>753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29">
        <f t="shared" si="71"/>
        <v>0</v>
      </c>
      <c r="T348" s="105">
        <f t="shared" si="78"/>
        <v>0</v>
      </c>
      <c r="U348" s="105">
        <f t="shared" si="78"/>
        <v>0</v>
      </c>
      <c r="V348" s="105">
        <f t="shared" si="78"/>
        <v>0</v>
      </c>
      <c r="W348" s="105">
        <f t="shared" si="78"/>
        <v>0</v>
      </c>
      <c r="X348" s="105">
        <f t="shared" si="78"/>
        <v>0</v>
      </c>
      <c r="Y348" s="105">
        <f t="shared" si="78"/>
        <v>0</v>
      </c>
      <c r="Z348" s="105">
        <f t="shared" si="77"/>
        <v>0</v>
      </c>
      <c r="AA348" s="105">
        <f t="shared" si="77"/>
        <v>0</v>
      </c>
      <c r="AB348" s="105">
        <f t="shared" si="77"/>
        <v>0</v>
      </c>
      <c r="AC348" s="105">
        <f t="shared" si="77"/>
        <v>0</v>
      </c>
      <c r="AD348" s="105">
        <f t="shared" si="77"/>
        <v>0</v>
      </c>
      <c r="AE348" s="105">
        <f t="shared" si="77"/>
        <v>0</v>
      </c>
      <c r="AF348" s="105">
        <f t="shared" si="73"/>
        <v>0</v>
      </c>
    </row>
    <row r="349" spans="1:32" outlineLevel="2" x14ac:dyDescent="0.25">
      <c r="A349" s="103" t="str">
        <f t="shared" si="74"/>
        <v>CARBONADORoll offRORHAULHR25</v>
      </c>
      <c r="B349" s="103" t="s">
        <v>754</v>
      </c>
      <c r="C349" s="103" t="s">
        <v>755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29">
        <f t="shared" si="71"/>
        <v>0</v>
      </c>
      <c r="T349" s="105">
        <f t="shared" si="78"/>
        <v>0</v>
      </c>
      <c r="U349" s="105">
        <f t="shared" si="78"/>
        <v>0</v>
      </c>
      <c r="V349" s="105">
        <f t="shared" si="78"/>
        <v>0</v>
      </c>
      <c r="W349" s="105">
        <f t="shared" si="78"/>
        <v>0</v>
      </c>
      <c r="X349" s="105">
        <f t="shared" si="78"/>
        <v>0</v>
      </c>
      <c r="Y349" s="105">
        <f t="shared" si="78"/>
        <v>0</v>
      </c>
      <c r="Z349" s="105">
        <f t="shared" si="77"/>
        <v>0</v>
      </c>
      <c r="AA349" s="105">
        <f t="shared" si="77"/>
        <v>0</v>
      </c>
      <c r="AB349" s="105">
        <f t="shared" si="77"/>
        <v>0</v>
      </c>
      <c r="AC349" s="105">
        <f t="shared" si="77"/>
        <v>0</v>
      </c>
      <c r="AD349" s="105">
        <f t="shared" si="77"/>
        <v>0</v>
      </c>
      <c r="AE349" s="105">
        <f t="shared" si="77"/>
        <v>0</v>
      </c>
      <c r="AF349" s="105">
        <f t="shared" si="73"/>
        <v>0</v>
      </c>
    </row>
    <row r="350" spans="1:32" outlineLevel="2" x14ac:dyDescent="0.25">
      <c r="A350" s="103" t="str">
        <f t="shared" si="74"/>
        <v>CARBONADORoll offRORHAULHR30</v>
      </c>
      <c r="B350" s="103" t="s">
        <v>756</v>
      </c>
      <c r="C350" s="103" t="s">
        <v>757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29">
        <f t="shared" si="71"/>
        <v>0</v>
      </c>
      <c r="T350" s="105">
        <f t="shared" si="78"/>
        <v>0</v>
      </c>
      <c r="U350" s="105">
        <f t="shared" si="78"/>
        <v>0</v>
      </c>
      <c r="V350" s="105">
        <f t="shared" si="78"/>
        <v>0</v>
      </c>
      <c r="W350" s="105">
        <f t="shared" si="78"/>
        <v>0</v>
      </c>
      <c r="X350" s="105">
        <f t="shared" si="78"/>
        <v>0</v>
      </c>
      <c r="Y350" s="105">
        <f t="shared" si="78"/>
        <v>0</v>
      </c>
      <c r="Z350" s="105">
        <f t="shared" si="77"/>
        <v>0</v>
      </c>
      <c r="AA350" s="105">
        <f t="shared" si="77"/>
        <v>0</v>
      </c>
      <c r="AB350" s="105">
        <f t="shared" si="77"/>
        <v>0</v>
      </c>
      <c r="AC350" s="105">
        <f t="shared" si="77"/>
        <v>0</v>
      </c>
      <c r="AD350" s="105">
        <f t="shared" si="77"/>
        <v>0</v>
      </c>
      <c r="AE350" s="105">
        <f t="shared" si="77"/>
        <v>0</v>
      </c>
      <c r="AF350" s="105">
        <f t="shared" si="73"/>
        <v>0</v>
      </c>
    </row>
    <row r="351" spans="1:32" outlineLevel="2" x14ac:dyDescent="0.25">
      <c r="A351" s="103" t="str">
        <f t="shared" si="74"/>
        <v>CARBONADORoll offRORHAULHR40</v>
      </c>
      <c r="B351" s="103" t="s">
        <v>758</v>
      </c>
      <c r="C351" s="103" t="s">
        <v>759</v>
      </c>
      <c r="D351" s="127">
        <v>0</v>
      </c>
      <c r="E351" s="127">
        <v>0</v>
      </c>
      <c r="F351" s="129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29">
        <f t="shared" si="71"/>
        <v>0</v>
      </c>
      <c r="T351" s="105">
        <f t="shared" si="78"/>
        <v>0</v>
      </c>
      <c r="U351" s="105">
        <f t="shared" si="78"/>
        <v>0</v>
      </c>
      <c r="V351" s="105">
        <f t="shared" si="78"/>
        <v>0</v>
      </c>
      <c r="W351" s="105">
        <f t="shared" si="78"/>
        <v>0</v>
      </c>
      <c r="X351" s="105">
        <f t="shared" si="78"/>
        <v>0</v>
      </c>
      <c r="Y351" s="105">
        <f t="shared" si="78"/>
        <v>0</v>
      </c>
      <c r="Z351" s="105">
        <f t="shared" si="77"/>
        <v>0</v>
      </c>
      <c r="AA351" s="105">
        <f t="shared" si="77"/>
        <v>0</v>
      </c>
      <c r="AB351" s="105">
        <f t="shared" si="77"/>
        <v>0</v>
      </c>
      <c r="AC351" s="105">
        <f t="shared" si="77"/>
        <v>0</v>
      </c>
      <c r="AD351" s="105">
        <f t="shared" si="77"/>
        <v>0</v>
      </c>
      <c r="AE351" s="105">
        <f t="shared" si="77"/>
        <v>0</v>
      </c>
      <c r="AF351" s="105">
        <f t="shared" si="73"/>
        <v>0</v>
      </c>
    </row>
    <row r="352" spans="1:32" outlineLevel="2" x14ac:dyDescent="0.25">
      <c r="A352" s="103" t="str">
        <f t="shared" si="74"/>
        <v>CARBONADORoll offRORHAULHR50</v>
      </c>
      <c r="B352" s="103" t="s">
        <v>760</v>
      </c>
      <c r="C352" s="103" t="s">
        <v>761</v>
      </c>
      <c r="D352" s="127">
        <v>0</v>
      </c>
      <c r="E352" s="127">
        <v>0</v>
      </c>
      <c r="F352" s="129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29">
        <f t="shared" si="71"/>
        <v>0</v>
      </c>
      <c r="T352" s="105">
        <f t="shared" si="78"/>
        <v>0</v>
      </c>
      <c r="U352" s="105">
        <f t="shared" si="78"/>
        <v>0</v>
      </c>
      <c r="V352" s="105">
        <f t="shared" si="78"/>
        <v>0</v>
      </c>
      <c r="W352" s="105">
        <f t="shared" si="78"/>
        <v>0</v>
      </c>
      <c r="X352" s="105">
        <f t="shared" si="78"/>
        <v>0</v>
      </c>
      <c r="Y352" s="105">
        <f t="shared" si="78"/>
        <v>0</v>
      </c>
      <c r="Z352" s="105">
        <f t="shared" si="77"/>
        <v>0</v>
      </c>
      <c r="AA352" s="105">
        <f t="shared" si="77"/>
        <v>0</v>
      </c>
      <c r="AB352" s="105">
        <f t="shared" si="77"/>
        <v>0</v>
      </c>
      <c r="AC352" s="105">
        <f t="shared" si="77"/>
        <v>0</v>
      </c>
      <c r="AD352" s="105">
        <f t="shared" si="77"/>
        <v>0</v>
      </c>
      <c r="AE352" s="105">
        <f t="shared" si="77"/>
        <v>0</v>
      </c>
      <c r="AF352" s="105">
        <f t="shared" si="73"/>
        <v>0</v>
      </c>
    </row>
    <row r="353" spans="1:32" outlineLevel="2" x14ac:dyDescent="0.25">
      <c r="A353" s="103" t="str">
        <f t="shared" si="74"/>
        <v>CARBONADORoll offRORHAULHRTL</v>
      </c>
      <c r="B353" s="103" t="s">
        <v>762</v>
      </c>
      <c r="C353" s="103" t="s">
        <v>763</v>
      </c>
      <c r="D353" s="127">
        <v>0</v>
      </c>
      <c r="E353" s="127">
        <v>0</v>
      </c>
      <c r="F353" s="129">
        <v>0</v>
      </c>
      <c r="G353" s="129">
        <v>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29">
        <f t="shared" si="71"/>
        <v>0</v>
      </c>
      <c r="T353" s="105">
        <f t="shared" si="78"/>
        <v>0</v>
      </c>
      <c r="U353" s="105">
        <f t="shared" si="78"/>
        <v>0</v>
      </c>
      <c r="V353" s="105">
        <f t="shared" si="78"/>
        <v>0</v>
      </c>
      <c r="W353" s="105">
        <f t="shared" si="78"/>
        <v>0</v>
      </c>
      <c r="X353" s="105">
        <f t="shared" si="78"/>
        <v>0</v>
      </c>
      <c r="Y353" s="105">
        <f t="shared" si="78"/>
        <v>0</v>
      </c>
      <c r="Z353" s="105">
        <f t="shared" si="77"/>
        <v>0</v>
      </c>
      <c r="AA353" s="105">
        <f t="shared" si="77"/>
        <v>0</v>
      </c>
      <c r="AB353" s="105">
        <f t="shared" si="77"/>
        <v>0</v>
      </c>
      <c r="AC353" s="105">
        <f t="shared" si="77"/>
        <v>0</v>
      </c>
      <c r="AD353" s="105">
        <f t="shared" si="77"/>
        <v>0</v>
      </c>
      <c r="AE353" s="105">
        <f t="shared" si="77"/>
        <v>0</v>
      </c>
      <c r="AF353" s="105">
        <f t="shared" si="73"/>
        <v>0</v>
      </c>
    </row>
    <row r="354" spans="1:32" outlineLevel="2" x14ac:dyDescent="0.25">
      <c r="A354" s="103" t="str">
        <f t="shared" si="74"/>
        <v>CARBONADORoll offROSPC</v>
      </c>
      <c r="B354" s="103" t="s">
        <v>764</v>
      </c>
      <c r="C354" s="103" t="s">
        <v>765</v>
      </c>
      <c r="D354" s="127">
        <v>0</v>
      </c>
      <c r="E354" s="127">
        <v>0</v>
      </c>
      <c r="F354" s="129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29">
        <f t="shared" si="71"/>
        <v>0</v>
      </c>
      <c r="T354" s="105">
        <f t="shared" si="78"/>
        <v>0</v>
      </c>
      <c r="U354" s="105">
        <f t="shared" si="78"/>
        <v>0</v>
      </c>
      <c r="V354" s="105">
        <f t="shared" si="78"/>
        <v>0</v>
      </c>
      <c r="W354" s="105">
        <f t="shared" si="78"/>
        <v>0</v>
      </c>
      <c r="X354" s="105">
        <f t="shared" si="78"/>
        <v>0</v>
      </c>
      <c r="Y354" s="105">
        <f t="shared" si="78"/>
        <v>0</v>
      </c>
      <c r="Z354" s="105">
        <f t="shared" si="77"/>
        <v>0</v>
      </c>
      <c r="AA354" s="105">
        <f t="shared" si="77"/>
        <v>0</v>
      </c>
      <c r="AB354" s="105">
        <f t="shared" si="77"/>
        <v>0</v>
      </c>
      <c r="AC354" s="105">
        <f t="shared" si="77"/>
        <v>0</v>
      </c>
      <c r="AD354" s="105">
        <f t="shared" si="77"/>
        <v>0</v>
      </c>
      <c r="AE354" s="105">
        <f t="shared" si="77"/>
        <v>0</v>
      </c>
      <c r="AF354" s="105">
        <f t="shared" si="73"/>
        <v>0</v>
      </c>
    </row>
    <row r="355" spans="1:32" outlineLevel="2" x14ac:dyDescent="0.25">
      <c r="A355" s="103" t="str">
        <f t="shared" si="74"/>
        <v>CARBONADORoll offROTA</v>
      </c>
      <c r="B355" s="103" t="s">
        <v>766</v>
      </c>
      <c r="C355" s="103" t="s">
        <v>767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29">
        <f t="shared" si="71"/>
        <v>0</v>
      </c>
      <c r="T355" s="105">
        <f t="shared" si="78"/>
        <v>0</v>
      </c>
      <c r="U355" s="105">
        <f t="shared" si="78"/>
        <v>0</v>
      </c>
      <c r="V355" s="105">
        <f t="shared" si="78"/>
        <v>0</v>
      </c>
      <c r="W355" s="105">
        <f t="shared" si="78"/>
        <v>0</v>
      </c>
      <c r="X355" s="105">
        <f t="shared" si="78"/>
        <v>0</v>
      </c>
      <c r="Y355" s="105">
        <f t="shared" si="78"/>
        <v>0</v>
      </c>
      <c r="Z355" s="105">
        <f t="shared" si="77"/>
        <v>0</v>
      </c>
      <c r="AA355" s="105">
        <f t="shared" si="77"/>
        <v>0</v>
      </c>
      <c r="AB355" s="105">
        <f t="shared" si="77"/>
        <v>0</v>
      </c>
      <c r="AC355" s="105">
        <f t="shared" si="77"/>
        <v>0</v>
      </c>
      <c r="AD355" s="105">
        <f t="shared" si="77"/>
        <v>0</v>
      </c>
      <c r="AE355" s="105">
        <f t="shared" si="77"/>
        <v>0</v>
      </c>
      <c r="AF355" s="105">
        <f t="shared" si="73"/>
        <v>0</v>
      </c>
    </row>
    <row r="356" spans="1:32" outlineLevel="2" x14ac:dyDescent="0.25">
      <c r="A356" s="103" t="str">
        <f t="shared" si="74"/>
        <v>CARBONADORoll offROWAIT</v>
      </c>
      <c r="B356" s="103" t="s">
        <v>768</v>
      </c>
      <c r="C356" s="103" t="s">
        <v>769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29">
        <f t="shared" ref="R356:R367" si="79">SUM(F356:Q356)</f>
        <v>0</v>
      </c>
      <c r="T356" s="105">
        <f t="shared" si="78"/>
        <v>0</v>
      </c>
      <c r="U356" s="105">
        <f t="shared" si="78"/>
        <v>0</v>
      </c>
      <c r="V356" s="105">
        <f t="shared" si="78"/>
        <v>0</v>
      </c>
      <c r="W356" s="105">
        <f t="shared" si="78"/>
        <v>0</v>
      </c>
      <c r="X356" s="105">
        <f t="shared" si="78"/>
        <v>0</v>
      </c>
      <c r="Y356" s="105">
        <f t="shared" si="78"/>
        <v>0</v>
      </c>
      <c r="Z356" s="105">
        <f t="shared" si="77"/>
        <v>0</v>
      </c>
      <c r="AA356" s="105">
        <f t="shared" si="77"/>
        <v>0</v>
      </c>
      <c r="AB356" s="105">
        <f t="shared" si="77"/>
        <v>0</v>
      </c>
      <c r="AC356" s="105">
        <f t="shared" si="77"/>
        <v>0</v>
      </c>
      <c r="AD356" s="105">
        <f t="shared" si="77"/>
        <v>0</v>
      </c>
      <c r="AE356" s="105">
        <f t="shared" si="77"/>
        <v>0</v>
      </c>
      <c r="AF356" s="105">
        <f t="shared" ref="AF356:AF367" si="80">+SUM(T356:AE356)/$AE$2</f>
        <v>0</v>
      </c>
    </row>
    <row r="357" spans="1:32" outlineLevel="2" x14ac:dyDescent="0.25">
      <c r="A357" s="103" t="str">
        <f t="shared" ref="A357:A367" si="81">+$A$5&amp;$A$291&amp;B357</f>
        <v>CARBONADORoll offRTRIP-RO</v>
      </c>
      <c r="B357" s="103" t="s">
        <v>770</v>
      </c>
      <c r="C357" s="103" t="s">
        <v>771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29">
        <f t="shared" si="79"/>
        <v>0</v>
      </c>
      <c r="T357" s="105">
        <f t="shared" si="78"/>
        <v>0</v>
      </c>
      <c r="U357" s="105">
        <f t="shared" si="78"/>
        <v>0</v>
      </c>
      <c r="V357" s="105">
        <f t="shared" si="78"/>
        <v>0</v>
      </c>
      <c r="W357" s="105">
        <f t="shared" si="78"/>
        <v>0</v>
      </c>
      <c r="X357" s="105">
        <f t="shared" si="78"/>
        <v>0</v>
      </c>
      <c r="Y357" s="105">
        <f t="shared" si="78"/>
        <v>0</v>
      </c>
      <c r="Z357" s="105">
        <f t="shared" si="77"/>
        <v>0</v>
      </c>
      <c r="AA357" s="105">
        <f t="shared" si="77"/>
        <v>0</v>
      </c>
      <c r="AB357" s="105">
        <f t="shared" si="77"/>
        <v>0</v>
      </c>
      <c r="AC357" s="105">
        <f t="shared" si="77"/>
        <v>0</v>
      </c>
      <c r="AD357" s="105">
        <f t="shared" si="77"/>
        <v>0</v>
      </c>
      <c r="AE357" s="105">
        <f t="shared" si="77"/>
        <v>0</v>
      </c>
      <c r="AF357" s="105">
        <f t="shared" si="80"/>
        <v>0</v>
      </c>
    </row>
    <row r="358" spans="1:32" outlineLevel="2" x14ac:dyDescent="0.25">
      <c r="A358" s="103" t="str">
        <f t="shared" si="81"/>
        <v>CARBONADORoll offTHOUR</v>
      </c>
      <c r="B358" s="103" t="s">
        <v>772</v>
      </c>
      <c r="C358" s="103" t="s">
        <v>773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29">
        <f t="shared" si="79"/>
        <v>0</v>
      </c>
      <c r="T358" s="105">
        <f t="shared" si="78"/>
        <v>0</v>
      </c>
      <c r="U358" s="105">
        <f t="shared" si="78"/>
        <v>0</v>
      </c>
      <c r="V358" s="105">
        <f t="shared" si="78"/>
        <v>0</v>
      </c>
      <c r="W358" s="105">
        <f t="shared" si="78"/>
        <v>0</v>
      </c>
      <c r="X358" s="105">
        <f t="shared" si="78"/>
        <v>0</v>
      </c>
      <c r="Y358" s="105">
        <f t="shared" si="78"/>
        <v>0</v>
      </c>
      <c r="Z358" s="105">
        <f t="shared" si="77"/>
        <v>0</v>
      </c>
      <c r="AA358" s="105">
        <f t="shared" si="77"/>
        <v>0</v>
      </c>
      <c r="AB358" s="105">
        <f t="shared" si="77"/>
        <v>0</v>
      </c>
      <c r="AC358" s="105">
        <f t="shared" si="77"/>
        <v>0</v>
      </c>
      <c r="AD358" s="105">
        <f t="shared" si="77"/>
        <v>0</v>
      </c>
      <c r="AE358" s="105">
        <f t="shared" si="77"/>
        <v>0</v>
      </c>
      <c r="AF358" s="105">
        <f t="shared" si="80"/>
        <v>0</v>
      </c>
    </row>
    <row r="359" spans="1:32" outlineLevel="2" x14ac:dyDescent="0.25">
      <c r="A359" s="103" t="str">
        <f t="shared" si="81"/>
        <v>CARBONADORoll offADJRO</v>
      </c>
      <c r="B359" s="103" t="s">
        <v>774</v>
      </c>
      <c r="C359" s="103" t="s">
        <v>775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29">
        <f t="shared" si="79"/>
        <v>0</v>
      </c>
      <c r="T359" s="105">
        <f t="shared" si="78"/>
        <v>0</v>
      </c>
      <c r="U359" s="105">
        <f t="shared" si="78"/>
        <v>0</v>
      </c>
      <c r="V359" s="105">
        <f t="shared" si="78"/>
        <v>0</v>
      </c>
      <c r="W359" s="105">
        <f t="shared" si="78"/>
        <v>0</v>
      </c>
      <c r="X359" s="105">
        <f t="shared" si="78"/>
        <v>0</v>
      </c>
      <c r="Y359" s="105">
        <f t="shared" si="78"/>
        <v>0</v>
      </c>
      <c r="Z359" s="105">
        <f t="shared" si="77"/>
        <v>0</v>
      </c>
      <c r="AA359" s="105">
        <f t="shared" si="77"/>
        <v>0</v>
      </c>
      <c r="AB359" s="105">
        <f t="shared" si="77"/>
        <v>0</v>
      </c>
      <c r="AC359" s="105">
        <f t="shared" si="77"/>
        <v>0</v>
      </c>
      <c r="AD359" s="105">
        <f t="shared" si="77"/>
        <v>0</v>
      </c>
      <c r="AE359" s="105">
        <f t="shared" si="77"/>
        <v>0</v>
      </c>
      <c r="AF359" s="105">
        <f t="shared" si="80"/>
        <v>0</v>
      </c>
    </row>
    <row r="360" spans="1:32" outlineLevel="2" x14ac:dyDescent="0.25">
      <c r="A360" s="103" t="str">
        <f t="shared" si="81"/>
        <v>CARBONADORoll offCPCONNECT</v>
      </c>
      <c r="B360" s="103" t="s">
        <v>776</v>
      </c>
      <c r="C360" s="103" t="s">
        <v>777</v>
      </c>
      <c r="D360" s="127">
        <v>0</v>
      </c>
      <c r="E360" s="127">
        <v>0</v>
      </c>
      <c r="F360" s="129">
        <v>0</v>
      </c>
      <c r="G360" s="129">
        <v>0</v>
      </c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29">
        <f t="shared" si="79"/>
        <v>0</v>
      </c>
      <c r="T360" s="105">
        <f t="shared" si="78"/>
        <v>0</v>
      </c>
      <c r="U360" s="105">
        <f t="shared" si="78"/>
        <v>0</v>
      </c>
      <c r="V360" s="105">
        <f t="shared" si="78"/>
        <v>0</v>
      </c>
      <c r="W360" s="105">
        <f t="shared" si="78"/>
        <v>0</v>
      </c>
      <c r="X360" s="105">
        <f t="shared" si="78"/>
        <v>0</v>
      </c>
      <c r="Y360" s="105">
        <f t="shared" si="78"/>
        <v>0</v>
      </c>
      <c r="Z360" s="105">
        <f t="shared" si="77"/>
        <v>0</v>
      </c>
      <c r="AA360" s="105">
        <f t="shared" si="77"/>
        <v>0</v>
      </c>
      <c r="AB360" s="105">
        <f t="shared" si="77"/>
        <v>0</v>
      </c>
      <c r="AC360" s="105">
        <f t="shared" si="77"/>
        <v>0</v>
      </c>
      <c r="AD360" s="105">
        <f t="shared" si="77"/>
        <v>0</v>
      </c>
      <c r="AE360" s="105">
        <f t="shared" si="77"/>
        <v>0</v>
      </c>
      <c r="AF360" s="105">
        <f t="shared" si="80"/>
        <v>0</v>
      </c>
    </row>
    <row r="361" spans="1:32" outlineLevel="2" x14ac:dyDescent="0.25">
      <c r="A361" s="103" t="str">
        <f t="shared" si="81"/>
        <v>CARBONADORoll offDELREC-RO</v>
      </c>
      <c r="B361" s="103" t="s">
        <v>778</v>
      </c>
      <c r="C361" s="103" t="s">
        <v>779</v>
      </c>
      <c r="D361" s="127">
        <v>0</v>
      </c>
      <c r="E361" s="127">
        <v>0</v>
      </c>
      <c r="F361" s="129">
        <v>0</v>
      </c>
      <c r="G361" s="129">
        <v>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29">
        <f t="shared" si="79"/>
        <v>0</v>
      </c>
      <c r="T361" s="105">
        <f t="shared" si="78"/>
        <v>0</v>
      </c>
      <c r="U361" s="105">
        <f t="shared" si="78"/>
        <v>0</v>
      </c>
      <c r="V361" s="105">
        <f t="shared" si="78"/>
        <v>0</v>
      </c>
      <c r="W361" s="105">
        <f t="shared" si="78"/>
        <v>0</v>
      </c>
      <c r="X361" s="105">
        <f t="shared" si="78"/>
        <v>0</v>
      </c>
      <c r="Y361" s="105">
        <f t="shared" si="78"/>
        <v>0</v>
      </c>
      <c r="Z361" s="105">
        <f t="shared" si="77"/>
        <v>0</v>
      </c>
      <c r="AA361" s="105">
        <f t="shared" si="77"/>
        <v>0</v>
      </c>
      <c r="AB361" s="105">
        <f t="shared" si="77"/>
        <v>0</v>
      </c>
      <c r="AC361" s="105">
        <f t="shared" si="77"/>
        <v>0</v>
      </c>
      <c r="AD361" s="105">
        <f t="shared" si="77"/>
        <v>0</v>
      </c>
      <c r="AE361" s="105">
        <f t="shared" si="77"/>
        <v>0</v>
      </c>
      <c r="AF361" s="105">
        <f t="shared" si="80"/>
        <v>0</v>
      </c>
    </row>
    <row r="362" spans="1:32" outlineLevel="2" x14ac:dyDescent="0.25">
      <c r="A362" s="103" t="str">
        <f t="shared" si="81"/>
        <v>CARBONADORoll offFERRY</v>
      </c>
      <c r="B362" s="103" t="s">
        <v>780</v>
      </c>
      <c r="C362" s="103" t="s">
        <v>781</v>
      </c>
      <c r="D362" s="127">
        <v>0</v>
      </c>
      <c r="E362" s="127">
        <v>0</v>
      </c>
      <c r="F362" s="129">
        <v>0</v>
      </c>
      <c r="G362" s="129">
        <v>0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29">
        <f t="shared" si="79"/>
        <v>0</v>
      </c>
      <c r="T362" s="105">
        <f t="shared" si="78"/>
        <v>0</v>
      </c>
      <c r="U362" s="105">
        <f t="shared" si="78"/>
        <v>0</v>
      </c>
      <c r="V362" s="105">
        <f t="shared" si="78"/>
        <v>0</v>
      </c>
      <c r="W362" s="105">
        <f t="shared" si="78"/>
        <v>0</v>
      </c>
      <c r="X362" s="105">
        <f t="shared" si="78"/>
        <v>0</v>
      </c>
      <c r="Y362" s="105">
        <f t="shared" si="78"/>
        <v>0</v>
      </c>
      <c r="Z362" s="105">
        <f t="shared" si="77"/>
        <v>0</v>
      </c>
      <c r="AA362" s="105">
        <f t="shared" si="77"/>
        <v>0</v>
      </c>
      <c r="AB362" s="105">
        <f t="shared" si="77"/>
        <v>0</v>
      </c>
      <c r="AC362" s="105">
        <f t="shared" si="77"/>
        <v>0</v>
      </c>
      <c r="AD362" s="105">
        <f t="shared" si="77"/>
        <v>0</v>
      </c>
      <c r="AE362" s="105">
        <f t="shared" si="77"/>
        <v>0</v>
      </c>
      <c r="AF362" s="105">
        <f t="shared" si="80"/>
        <v>0</v>
      </c>
    </row>
    <row r="363" spans="1:32" outlineLevel="2" x14ac:dyDescent="0.25">
      <c r="A363" s="103" t="str">
        <f t="shared" si="81"/>
        <v>CARBONADORoll offRECYWPROCTRL</v>
      </c>
      <c r="B363" s="103" t="s">
        <v>782</v>
      </c>
      <c r="C363" s="103" t="s">
        <v>783</v>
      </c>
      <c r="D363" s="127">
        <v>0</v>
      </c>
      <c r="E363" s="127">
        <v>0</v>
      </c>
      <c r="F363" s="129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29">
        <f t="shared" si="79"/>
        <v>0</v>
      </c>
      <c r="T363" s="105">
        <f t="shared" si="78"/>
        <v>0</v>
      </c>
      <c r="U363" s="105">
        <f t="shared" si="78"/>
        <v>0</v>
      </c>
      <c r="V363" s="105">
        <f t="shared" si="78"/>
        <v>0</v>
      </c>
      <c r="W363" s="105">
        <f t="shared" si="78"/>
        <v>0</v>
      </c>
      <c r="X363" s="105">
        <f t="shared" si="78"/>
        <v>0</v>
      </c>
      <c r="Y363" s="105">
        <f t="shared" si="78"/>
        <v>0</v>
      </c>
      <c r="Z363" s="105">
        <f t="shared" si="77"/>
        <v>0</v>
      </c>
      <c r="AA363" s="105">
        <f t="shared" si="77"/>
        <v>0</v>
      </c>
      <c r="AB363" s="105">
        <f t="shared" si="77"/>
        <v>0</v>
      </c>
      <c r="AC363" s="105">
        <f t="shared" si="77"/>
        <v>0</v>
      </c>
      <c r="AD363" s="105">
        <f t="shared" si="77"/>
        <v>0</v>
      </c>
      <c r="AE363" s="105">
        <f t="shared" si="77"/>
        <v>0</v>
      </c>
      <c r="AF363" s="105">
        <f t="shared" si="80"/>
        <v>0</v>
      </c>
    </row>
    <row r="364" spans="1:32" outlineLevel="2" x14ac:dyDescent="0.25">
      <c r="A364" s="103" t="str">
        <f t="shared" si="81"/>
        <v>CARBONADORoll offROCLEAN</v>
      </c>
      <c r="B364" s="103" t="s">
        <v>784</v>
      </c>
      <c r="C364" s="103" t="s">
        <v>785</v>
      </c>
      <c r="D364" s="127">
        <v>0</v>
      </c>
      <c r="E364" s="127">
        <v>0</v>
      </c>
      <c r="F364" s="129">
        <v>0</v>
      </c>
      <c r="G364" s="129">
        <v>0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29">
        <f t="shared" si="79"/>
        <v>0</v>
      </c>
      <c r="T364" s="105">
        <f t="shared" si="78"/>
        <v>0</v>
      </c>
      <c r="U364" s="105">
        <f t="shared" si="78"/>
        <v>0</v>
      </c>
      <c r="V364" s="105">
        <f t="shared" si="78"/>
        <v>0</v>
      </c>
      <c r="W364" s="105">
        <f t="shared" si="78"/>
        <v>0</v>
      </c>
      <c r="X364" s="105">
        <f t="shared" si="78"/>
        <v>0</v>
      </c>
      <c r="Y364" s="105">
        <f t="shared" si="78"/>
        <v>0</v>
      </c>
      <c r="Z364" s="105">
        <f t="shared" si="77"/>
        <v>0</v>
      </c>
      <c r="AA364" s="105">
        <f t="shared" si="77"/>
        <v>0</v>
      </c>
      <c r="AB364" s="105">
        <f t="shared" si="77"/>
        <v>0</v>
      </c>
      <c r="AC364" s="105">
        <f t="shared" si="77"/>
        <v>0</v>
      </c>
      <c r="AD364" s="105">
        <f t="shared" si="77"/>
        <v>0</v>
      </c>
      <c r="AE364" s="105">
        <f t="shared" si="77"/>
        <v>0</v>
      </c>
      <c r="AF364" s="105">
        <f t="shared" si="80"/>
        <v>0</v>
      </c>
    </row>
    <row r="365" spans="1:32" outlineLevel="2" x14ac:dyDescent="0.25">
      <c r="A365" s="103" t="str">
        <f t="shared" si="81"/>
        <v>CARBONADORoll offRODEL</v>
      </c>
      <c r="B365" s="103" t="s">
        <v>786</v>
      </c>
      <c r="C365" s="103" t="s">
        <v>787</v>
      </c>
      <c r="D365" s="127">
        <v>0</v>
      </c>
      <c r="E365" s="127">
        <v>0</v>
      </c>
      <c r="F365" s="129">
        <v>0</v>
      </c>
      <c r="G365" s="129">
        <v>0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29">
        <f t="shared" si="79"/>
        <v>0</v>
      </c>
      <c r="T365" s="105">
        <f t="shared" si="78"/>
        <v>0</v>
      </c>
      <c r="U365" s="105">
        <f t="shared" si="78"/>
        <v>0</v>
      </c>
      <c r="V365" s="105">
        <f t="shared" si="78"/>
        <v>0</v>
      </c>
      <c r="W365" s="105">
        <f t="shared" si="78"/>
        <v>0</v>
      </c>
      <c r="X365" s="105">
        <f t="shared" si="78"/>
        <v>0</v>
      </c>
      <c r="Y365" s="105">
        <f t="shared" si="78"/>
        <v>0</v>
      </c>
      <c r="Z365" s="105">
        <f t="shared" si="77"/>
        <v>0</v>
      </c>
      <c r="AA365" s="105">
        <f t="shared" si="77"/>
        <v>0</v>
      </c>
      <c r="AB365" s="105">
        <f t="shared" si="77"/>
        <v>0</v>
      </c>
      <c r="AC365" s="105">
        <f t="shared" si="77"/>
        <v>0</v>
      </c>
      <c r="AD365" s="105">
        <f t="shared" si="77"/>
        <v>0</v>
      </c>
      <c r="AE365" s="105">
        <f t="shared" si="77"/>
        <v>0</v>
      </c>
      <c r="AF365" s="105">
        <f t="shared" si="80"/>
        <v>0</v>
      </c>
    </row>
    <row r="366" spans="1:32" outlineLevel="2" x14ac:dyDescent="0.25">
      <c r="A366" s="103" t="str">
        <f t="shared" si="81"/>
        <v>CARBONADORoll offROMILE</v>
      </c>
      <c r="B366" s="103" t="s">
        <v>788</v>
      </c>
      <c r="C366" s="103" t="s">
        <v>789</v>
      </c>
      <c r="D366" s="127">
        <v>0</v>
      </c>
      <c r="E366" s="127">
        <v>0</v>
      </c>
      <c r="F366" s="129">
        <v>0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29">
        <f t="shared" si="79"/>
        <v>0</v>
      </c>
      <c r="T366" s="105">
        <f t="shared" si="78"/>
        <v>0</v>
      </c>
      <c r="U366" s="105">
        <f t="shared" si="78"/>
        <v>0</v>
      </c>
      <c r="V366" s="105">
        <f t="shared" si="78"/>
        <v>0</v>
      </c>
      <c r="W366" s="105">
        <f t="shared" si="78"/>
        <v>0</v>
      </c>
      <c r="X366" s="105">
        <f t="shared" si="78"/>
        <v>0</v>
      </c>
      <c r="Y366" s="105">
        <f t="shared" si="78"/>
        <v>0</v>
      </c>
      <c r="Z366" s="105">
        <f t="shared" si="77"/>
        <v>0</v>
      </c>
      <c r="AA366" s="105">
        <f t="shared" si="77"/>
        <v>0</v>
      </c>
      <c r="AB366" s="105">
        <f t="shared" si="77"/>
        <v>0</v>
      </c>
      <c r="AC366" s="105">
        <f t="shared" si="77"/>
        <v>0</v>
      </c>
      <c r="AD366" s="105">
        <f t="shared" si="77"/>
        <v>0</v>
      </c>
      <c r="AE366" s="105">
        <f t="shared" si="77"/>
        <v>0</v>
      </c>
      <c r="AF366" s="105">
        <f t="shared" si="80"/>
        <v>0</v>
      </c>
    </row>
    <row r="367" spans="1:32" outlineLevel="2" x14ac:dyDescent="0.25">
      <c r="A367" s="103" t="str">
        <f t="shared" si="81"/>
        <v>CARBONADORoll offRORELOCATE</v>
      </c>
      <c r="B367" s="103" t="s">
        <v>790</v>
      </c>
      <c r="C367" s="103" t="s">
        <v>791</v>
      </c>
      <c r="D367" s="127">
        <v>0</v>
      </c>
      <c r="E367" s="127">
        <v>0</v>
      </c>
      <c r="F367" s="129">
        <v>0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29">
        <f t="shared" si="79"/>
        <v>0</v>
      </c>
      <c r="T367" s="105">
        <f t="shared" si="78"/>
        <v>0</v>
      </c>
      <c r="U367" s="105">
        <f t="shared" si="78"/>
        <v>0</v>
      </c>
      <c r="V367" s="105">
        <f t="shared" si="78"/>
        <v>0</v>
      </c>
      <c r="W367" s="105">
        <f t="shared" si="78"/>
        <v>0</v>
      </c>
      <c r="X367" s="105">
        <f t="shared" si="78"/>
        <v>0</v>
      </c>
      <c r="Y367" s="105">
        <f t="shared" si="78"/>
        <v>0</v>
      </c>
      <c r="Z367" s="105">
        <f t="shared" si="77"/>
        <v>0</v>
      </c>
      <c r="AA367" s="105">
        <f t="shared" si="77"/>
        <v>0</v>
      </c>
      <c r="AB367" s="105">
        <f t="shared" si="77"/>
        <v>0</v>
      </c>
      <c r="AC367" s="105">
        <f t="shared" si="77"/>
        <v>0</v>
      </c>
      <c r="AD367" s="105">
        <f t="shared" si="77"/>
        <v>0</v>
      </c>
      <c r="AE367" s="105">
        <f t="shared" si="77"/>
        <v>0</v>
      </c>
      <c r="AF367" s="105">
        <f t="shared" si="80"/>
        <v>0</v>
      </c>
    </row>
    <row r="368" spans="1:32" outlineLevel="1" x14ac:dyDescent="0.25">
      <c r="D368" s="127"/>
      <c r="E368" s="127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T368" s="105"/>
      <c r="U368" s="105"/>
      <c r="V368" s="105"/>
      <c r="W368" s="105"/>
      <c r="X368" s="105"/>
      <c r="Y368" s="105"/>
      <c r="Z368" s="105"/>
      <c r="AA368" s="105"/>
      <c r="AB368" s="105"/>
      <c r="AC368" s="105"/>
      <c r="AD368" s="105"/>
      <c r="AE368" s="105"/>
      <c r="AF368" s="105"/>
    </row>
    <row r="369" spans="1:32" outlineLevel="1" x14ac:dyDescent="0.25">
      <c r="C369" s="135" t="s">
        <v>799</v>
      </c>
      <c r="D369" s="127"/>
      <c r="E369" s="127"/>
      <c r="F369" s="136">
        <f>SUM(F292:F368)</f>
        <v>0</v>
      </c>
      <c r="G369" s="136">
        <f t="shared" ref="G369:R369" si="82">SUM(G292:G368)</f>
        <v>0</v>
      </c>
      <c r="H369" s="136">
        <f t="shared" si="82"/>
        <v>0</v>
      </c>
      <c r="I369" s="136">
        <f t="shared" si="82"/>
        <v>0</v>
      </c>
      <c r="J369" s="136">
        <f t="shared" si="82"/>
        <v>0</v>
      </c>
      <c r="K369" s="136">
        <f t="shared" si="82"/>
        <v>0</v>
      </c>
      <c r="L369" s="136">
        <f t="shared" si="82"/>
        <v>0</v>
      </c>
      <c r="M369" s="136">
        <f t="shared" si="82"/>
        <v>0</v>
      </c>
      <c r="N369" s="136">
        <f t="shared" si="82"/>
        <v>0</v>
      </c>
      <c r="O369" s="136">
        <f t="shared" si="82"/>
        <v>0</v>
      </c>
      <c r="P369" s="136">
        <f t="shared" si="82"/>
        <v>0</v>
      </c>
      <c r="Q369" s="136">
        <f t="shared" si="82"/>
        <v>0</v>
      </c>
      <c r="R369" s="136">
        <f t="shared" si="82"/>
        <v>0</v>
      </c>
      <c r="T369" s="137">
        <f>+SUM(T292,T294:T296,T298:T299,T301:T302,T304:T311,T323:T331,T339:T353)</f>
        <v>0</v>
      </c>
      <c r="U369" s="137">
        <f t="shared" ref="U369:AF369" si="83">+SUM(U292,U294:U296,U298:U299,U301:U302,U304:U311,U323:U331,U339:U353)</f>
        <v>0</v>
      </c>
      <c r="V369" s="137">
        <f t="shared" si="83"/>
        <v>0</v>
      </c>
      <c r="W369" s="137">
        <f t="shared" si="83"/>
        <v>0</v>
      </c>
      <c r="X369" s="137">
        <f t="shared" si="83"/>
        <v>0</v>
      </c>
      <c r="Y369" s="137">
        <f t="shared" si="83"/>
        <v>0</v>
      </c>
      <c r="Z369" s="137">
        <f t="shared" si="83"/>
        <v>0</v>
      </c>
      <c r="AA369" s="137">
        <f t="shared" si="83"/>
        <v>0</v>
      </c>
      <c r="AB369" s="137">
        <f t="shared" si="83"/>
        <v>0</v>
      </c>
      <c r="AC369" s="137">
        <f t="shared" si="83"/>
        <v>0</v>
      </c>
      <c r="AD369" s="137">
        <f t="shared" si="83"/>
        <v>0</v>
      </c>
      <c r="AE369" s="137">
        <f t="shared" si="83"/>
        <v>0</v>
      </c>
      <c r="AF369" s="137">
        <f t="shared" si="83"/>
        <v>0</v>
      </c>
    </row>
    <row r="370" spans="1:32" outlineLevel="1" x14ac:dyDescent="0.25">
      <c r="D370" s="127"/>
      <c r="E370" s="127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5"/>
      <c r="AD370" s="105"/>
      <c r="AE370" s="105"/>
      <c r="AF370" s="105"/>
    </row>
    <row r="371" spans="1:32" outlineLevel="1" x14ac:dyDescent="0.25">
      <c r="B371" s="7" t="s">
        <v>800</v>
      </c>
      <c r="D371" s="127"/>
      <c r="E371" s="127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5"/>
      <c r="AD371" s="105"/>
      <c r="AE371" s="105"/>
      <c r="AF371" s="105"/>
    </row>
    <row r="372" spans="1:32" outlineLevel="2" x14ac:dyDescent="0.25">
      <c r="A372" s="103" t="str">
        <f t="shared" ref="A372:A376" si="84">+$A$5&amp;$A$291&amp;B372</f>
        <v>CARBONADORoll offDISP</v>
      </c>
      <c r="B372" s="103" t="s">
        <v>801</v>
      </c>
      <c r="C372" s="103" t="s">
        <v>802</v>
      </c>
      <c r="D372" s="127">
        <v>0</v>
      </c>
      <c r="E372" s="127">
        <v>0</v>
      </c>
      <c r="F372" s="129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f t="shared" ref="R372:R376" si="85">SUM(F372:Q372)</f>
        <v>0</v>
      </c>
      <c r="T372" s="105">
        <f t="shared" ref="T372:AE376" si="86">+IFERROR(F372/$D372,0)</f>
        <v>0</v>
      </c>
      <c r="U372" s="105">
        <f t="shared" si="86"/>
        <v>0</v>
      </c>
      <c r="V372" s="105">
        <f t="shared" si="86"/>
        <v>0</v>
      </c>
      <c r="W372" s="105">
        <f t="shared" si="86"/>
        <v>0</v>
      </c>
      <c r="X372" s="105">
        <f t="shared" si="86"/>
        <v>0</v>
      </c>
      <c r="Y372" s="105">
        <f t="shared" si="86"/>
        <v>0</v>
      </c>
      <c r="Z372" s="105">
        <f t="shared" si="86"/>
        <v>0</v>
      </c>
      <c r="AA372" s="105">
        <f t="shared" si="86"/>
        <v>0</v>
      </c>
      <c r="AB372" s="105">
        <f t="shared" si="86"/>
        <v>0</v>
      </c>
      <c r="AC372" s="105">
        <f t="shared" si="86"/>
        <v>0</v>
      </c>
      <c r="AD372" s="105">
        <f t="shared" si="86"/>
        <v>0</v>
      </c>
      <c r="AE372" s="105">
        <f t="shared" si="86"/>
        <v>0</v>
      </c>
      <c r="AF372" s="105">
        <f t="shared" ref="AF372:AF376" si="87">+SUM(T372:AE372)/$AE$2</f>
        <v>0</v>
      </c>
    </row>
    <row r="373" spans="1:32" outlineLevel="2" x14ac:dyDescent="0.25">
      <c r="A373" s="103" t="str">
        <f t="shared" si="84"/>
        <v>CARBONADORoll offDISP-ASB</v>
      </c>
      <c r="B373" s="103" t="s">
        <v>803</v>
      </c>
      <c r="C373" s="103" t="s">
        <v>804</v>
      </c>
      <c r="D373" s="127">
        <v>0</v>
      </c>
      <c r="E373" s="127">
        <v>0</v>
      </c>
      <c r="F373" s="129">
        <v>0</v>
      </c>
      <c r="G373" s="129">
        <v>0</v>
      </c>
      <c r="H373" s="129">
        <v>0</v>
      </c>
      <c r="I373" s="129">
        <v>0</v>
      </c>
      <c r="J373" s="129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f t="shared" si="85"/>
        <v>0</v>
      </c>
      <c r="T373" s="105">
        <f t="shared" si="86"/>
        <v>0</v>
      </c>
      <c r="U373" s="105">
        <f t="shared" si="86"/>
        <v>0</v>
      </c>
      <c r="V373" s="105">
        <f t="shared" si="86"/>
        <v>0</v>
      </c>
      <c r="W373" s="105">
        <f t="shared" si="86"/>
        <v>0</v>
      </c>
      <c r="X373" s="105">
        <f t="shared" si="86"/>
        <v>0</v>
      </c>
      <c r="Y373" s="105">
        <f t="shared" si="86"/>
        <v>0</v>
      </c>
      <c r="Z373" s="105">
        <f t="shared" si="86"/>
        <v>0</v>
      </c>
      <c r="AA373" s="105">
        <f t="shared" si="86"/>
        <v>0</v>
      </c>
      <c r="AB373" s="105">
        <f t="shared" si="86"/>
        <v>0</v>
      </c>
      <c r="AC373" s="105">
        <f t="shared" si="86"/>
        <v>0</v>
      </c>
      <c r="AD373" s="105">
        <f t="shared" si="86"/>
        <v>0</v>
      </c>
      <c r="AE373" s="105">
        <f t="shared" si="86"/>
        <v>0</v>
      </c>
      <c r="AF373" s="105">
        <f t="shared" si="87"/>
        <v>0</v>
      </c>
    </row>
    <row r="374" spans="1:32" outlineLevel="2" x14ac:dyDescent="0.25">
      <c r="A374" s="103" t="str">
        <f t="shared" si="84"/>
        <v>CARBONADORoll offDISP-MAN</v>
      </c>
      <c r="B374" s="103" t="s">
        <v>805</v>
      </c>
      <c r="C374" s="103" t="s">
        <v>806</v>
      </c>
      <c r="D374" s="127">
        <v>0</v>
      </c>
      <c r="E374" s="127">
        <v>0</v>
      </c>
      <c r="F374" s="129">
        <v>0</v>
      </c>
      <c r="G374" s="129">
        <v>0</v>
      </c>
      <c r="H374" s="129">
        <v>0</v>
      </c>
      <c r="I374" s="129">
        <v>0</v>
      </c>
      <c r="J374" s="129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0</v>
      </c>
      <c r="Q374" s="129">
        <v>0</v>
      </c>
      <c r="R374" s="129">
        <f t="shared" si="85"/>
        <v>0</v>
      </c>
      <c r="T374" s="105">
        <f t="shared" si="86"/>
        <v>0</v>
      </c>
      <c r="U374" s="105">
        <f t="shared" si="86"/>
        <v>0</v>
      </c>
      <c r="V374" s="105">
        <f t="shared" si="86"/>
        <v>0</v>
      </c>
      <c r="W374" s="105">
        <f t="shared" si="86"/>
        <v>0</v>
      </c>
      <c r="X374" s="105">
        <f t="shared" si="86"/>
        <v>0</v>
      </c>
      <c r="Y374" s="105">
        <f t="shared" si="86"/>
        <v>0</v>
      </c>
      <c r="Z374" s="105">
        <f t="shared" si="86"/>
        <v>0</v>
      </c>
      <c r="AA374" s="105">
        <f t="shared" si="86"/>
        <v>0</v>
      </c>
      <c r="AB374" s="105">
        <f t="shared" si="86"/>
        <v>0</v>
      </c>
      <c r="AC374" s="105">
        <f t="shared" si="86"/>
        <v>0</v>
      </c>
      <c r="AD374" s="105">
        <f t="shared" si="86"/>
        <v>0</v>
      </c>
      <c r="AE374" s="105">
        <f t="shared" si="86"/>
        <v>0</v>
      </c>
      <c r="AF374" s="105">
        <f t="shared" si="87"/>
        <v>0</v>
      </c>
    </row>
    <row r="375" spans="1:32" outlineLevel="2" x14ac:dyDescent="0.25">
      <c r="A375" s="103" t="str">
        <f t="shared" si="84"/>
        <v>CARBONADORoll offDISP-RECY</v>
      </c>
      <c r="B375" s="103" t="s">
        <v>807</v>
      </c>
      <c r="C375" s="103" t="s">
        <v>808</v>
      </c>
      <c r="D375" s="127">
        <v>0</v>
      </c>
      <c r="E375" s="127">
        <v>0</v>
      </c>
      <c r="F375" s="129">
        <v>0</v>
      </c>
      <c r="G375" s="129">
        <v>0</v>
      </c>
      <c r="H375" s="129">
        <v>0</v>
      </c>
      <c r="I375" s="129">
        <v>0</v>
      </c>
      <c r="J375" s="129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29">
        <f t="shared" si="85"/>
        <v>0</v>
      </c>
      <c r="T375" s="105">
        <f t="shared" si="86"/>
        <v>0</v>
      </c>
      <c r="U375" s="105">
        <f t="shared" si="86"/>
        <v>0</v>
      </c>
      <c r="V375" s="105">
        <f t="shared" si="86"/>
        <v>0</v>
      </c>
      <c r="W375" s="105">
        <f t="shared" si="86"/>
        <v>0</v>
      </c>
      <c r="X375" s="105">
        <f t="shared" si="86"/>
        <v>0</v>
      </c>
      <c r="Y375" s="105">
        <f t="shared" si="86"/>
        <v>0</v>
      </c>
      <c r="Z375" s="105">
        <f t="shared" si="86"/>
        <v>0</v>
      </c>
      <c r="AA375" s="105">
        <f t="shared" si="86"/>
        <v>0</v>
      </c>
      <c r="AB375" s="105">
        <f t="shared" si="86"/>
        <v>0</v>
      </c>
      <c r="AC375" s="105">
        <f t="shared" si="86"/>
        <v>0</v>
      </c>
      <c r="AD375" s="105">
        <f t="shared" si="86"/>
        <v>0</v>
      </c>
      <c r="AE375" s="105">
        <f t="shared" si="86"/>
        <v>0</v>
      </c>
      <c r="AF375" s="105">
        <f t="shared" si="87"/>
        <v>0</v>
      </c>
    </row>
    <row r="376" spans="1:32" outlineLevel="2" x14ac:dyDescent="0.25">
      <c r="A376" s="103" t="str">
        <f t="shared" si="84"/>
        <v>CARBONADORoll offDISP-WD</v>
      </c>
      <c r="B376" s="103" t="s">
        <v>809</v>
      </c>
      <c r="C376" s="103" t="s">
        <v>810</v>
      </c>
      <c r="D376" s="127">
        <v>0</v>
      </c>
      <c r="E376" s="127">
        <v>0</v>
      </c>
      <c r="F376" s="129">
        <v>0</v>
      </c>
      <c r="G376" s="129">
        <v>0</v>
      </c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f t="shared" si="85"/>
        <v>0</v>
      </c>
      <c r="T376" s="105">
        <f t="shared" si="86"/>
        <v>0</v>
      </c>
      <c r="U376" s="105">
        <f t="shared" si="86"/>
        <v>0</v>
      </c>
      <c r="V376" s="105">
        <f t="shared" si="86"/>
        <v>0</v>
      </c>
      <c r="W376" s="105">
        <f t="shared" si="86"/>
        <v>0</v>
      </c>
      <c r="X376" s="105">
        <f t="shared" si="86"/>
        <v>0</v>
      </c>
      <c r="Y376" s="105">
        <f t="shared" si="86"/>
        <v>0</v>
      </c>
      <c r="Z376" s="105">
        <f t="shared" si="86"/>
        <v>0</v>
      </c>
      <c r="AA376" s="105">
        <f t="shared" si="86"/>
        <v>0</v>
      </c>
      <c r="AB376" s="105">
        <f t="shared" si="86"/>
        <v>0</v>
      </c>
      <c r="AC376" s="105">
        <f t="shared" si="86"/>
        <v>0</v>
      </c>
      <c r="AD376" s="105">
        <f t="shared" si="86"/>
        <v>0</v>
      </c>
      <c r="AE376" s="105">
        <f t="shared" si="86"/>
        <v>0</v>
      </c>
      <c r="AF376" s="105">
        <f t="shared" si="87"/>
        <v>0</v>
      </c>
    </row>
    <row r="377" spans="1:32" outlineLevel="1" x14ac:dyDescent="0.25">
      <c r="D377" s="127"/>
      <c r="E377" s="127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5"/>
      <c r="AD377" s="105"/>
      <c r="AE377" s="105"/>
      <c r="AF377" s="105"/>
    </row>
    <row r="378" spans="1:32" outlineLevel="1" x14ac:dyDescent="0.25">
      <c r="C378" s="135" t="s">
        <v>811</v>
      </c>
      <c r="D378" s="127"/>
      <c r="E378" s="127"/>
      <c r="F378" s="136">
        <f t="shared" ref="F378:R378" si="88">SUM(F372:F377)</f>
        <v>0</v>
      </c>
      <c r="G378" s="136">
        <f t="shared" si="88"/>
        <v>0</v>
      </c>
      <c r="H378" s="136">
        <f t="shared" si="88"/>
        <v>0</v>
      </c>
      <c r="I378" s="136">
        <f t="shared" si="88"/>
        <v>0</v>
      </c>
      <c r="J378" s="136">
        <f t="shared" si="88"/>
        <v>0</v>
      </c>
      <c r="K378" s="136">
        <f t="shared" si="88"/>
        <v>0</v>
      </c>
      <c r="L378" s="136">
        <f t="shared" si="88"/>
        <v>0</v>
      </c>
      <c r="M378" s="136">
        <f t="shared" si="88"/>
        <v>0</v>
      </c>
      <c r="N378" s="136">
        <f t="shared" si="88"/>
        <v>0</v>
      </c>
      <c r="O378" s="136">
        <f t="shared" si="88"/>
        <v>0</v>
      </c>
      <c r="P378" s="136">
        <f t="shared" si="88"/>
        <v>0</v>
      </c>
      <c r="Q378" s="136">
        <f t="shared" si="88"/>
        <v>0</v>
      </c>
      <c r="R378" s="136">
        <f t="shared" si="88"/>
        <v>0</v>
      </c>
      <c r="T378" s="137"/>
      <c r="U378" s="137"/>
      <c r="V378" s="137"/>
      <c r="W378" s="137"/>
      <c r="X378" s="137"/>
      <c r="Y378" s="137"/>
      <c r="Z378" s="137"/>
      <c r="AA378" s="137"/>
      <c r="AB378" s="137"/>
      <c r="AC378" s="137"/>
      <c r="AD378" s="137"/>
      <c r="AE378" s="137"/>
      <c r="AF378" s="137"/>
    </row>
    <row r="379" spans="1:32" outlineLevel="1" x14ac:dyDescent="0.25">
      <c r="D379" s="127"/>
      <c r="E379" s="127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5"/>
      <c r="AD379" s="105"/>
      <c r="AE379" s="105"/>
      <c r="AF379" s="105"/>
    </row>
    <row r="380" spans="1:32" outlineLevel="1" x14ac:dyDescent="0.25">
      <c r="D380" s="127"/>
      <c r="E380" s="127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5"/>
      <c r="AD380" s="105"/>
      <c r="AE380" s="105"/>
      <c r="AF380" s="105"/>
    </row>
    <row r="381" spans="1:32" s="7" customFormat="1" x14ac:dyDescent="0.25">
      <c r="B381" s="7" t="s">
        <v>812</v>
      </c>
      <c r="D381" s="127"/>
      <c r="E381" s="127"/>
      <c r="F381" s="144">
        <f t="shared" ref="F381:AF381" si="89">+F369+F378</f>
        <v>0</v>
      </c>
      <c r="G381" s="144">
        <f t="shared" si="89"/>
        <v>0</v>
      </c>
      <c r="H381" s="144">
        <f t="shared" si="89"/>
        <v>0</v>
      </c>
      <c r="I381" s="144">
        <f t="shared" si="89"/>
        <v>0</v>
      </c>
      <c r="J381" s="144">
        <f t="shared" si="89"/>
        <v>0</v>
      </c>
      <c r="K381" s="144">
        <f t="shared" si="89"/>
        <v>0</v>
      </c>
      <c r="L381" s="144">
        <f t="shared" si="89"/>
        <v>0</v>
      </c>
      <c r="M381" s="144">
        <f t="shared" si="89"/>
        <v>0</v>
      </c>
      <c r="N381" s="144">
        <f t="shared" si="89"/>
        <v>0</v>
      </c>
      <c r="O381" s="144">
        <f t="shared" si="89"/>
        <v>0</v>
      </c>
      <c r="P381" s="144">
        <f t="shared" si="89"/>
        <v>0</v>
      </c>
      <c r="Q381" s="144">
        <f t="shared" si="89"/>
        <v>0</v>
      </c>
      <c r="R381" s="144">
        <f t="shared" si="89"/>
        <v>0</v>
      </c>
      <c r="S381" s="109"/>
      <c r="T381" s="145">
        <f t="shared" si="89"/>
        <v>0</v>
      </c>
      <c r="U381" s="145">
        <f t="shared" si="89"/>
        <v>0</v>
      </c>
      <c r="V381" s="145">
        <f t="shared" si="89"/>
        <v>0</v>
      </c>
      <c r="W381" s="145">
        <f t="shared" si="89"/>
        <v>0</v>
      </c>
      <c r="X381" s="145">
        <f t="shared" si="89"/>
        <v>0</v>
      </c>
      <c r="Y381" s="145">
        <f t="shared" si="89"/>
        <v>0</v>
      </c>
      <c r="Z381" s="145">
        <f t="shared" si="89"/>
        <v>0</v>
      </c>
      <c r="AA381" s="145">
        <f t="shared" si="89"/>
        <v>0</v>
      </c>
      <c r="AB381" s="145">
        <f t="shared" si="89"/>
        <v>0</v>
      </c>
      <c r="AC381" s="145">
        <f t="shared" si="89"/>
        <v>0</v>
      </c>
      <c r="AD381" s="145">
        <f t="shared" si="89"/>
        <v>0</v>
      </c>
      <c r="AE381" s="145">
        <f t="shared" si="89"/>
        <v>0</v>
      </c>
      <c r="AF381" s="145">
        <f t="shared" si="89"/>
        <v>0</v>
      </c>
    </row>
    <row r="382" spans="1:32" s="7" customFormat="1" outlineLevel="1" x14ac:dyDescent="0.25">
      <c r="D382" s="127"/>
      <c r="E382" s="127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09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</row>
    <row r="383" spans="1:32" s="7" customFormat="1" outlineLevel="1" x14ac:dyDescent="0.25">
      <c r="D383" s="127"/>
      <c r="E383" s="127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09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</row>
    <row r="384" spans="1:32" outlineLevel="1" x14ac:dyDescent="0.25">
      <c r="A384" s="103" t="s">
        <v>30</v>
      </c>
      <c r="B384" s="121" t="s">
        <v>813</v>
      </c>
      <c r="D384" s="127"/>
      <c r="E384" s="127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</row>
    <row r="385" spans="1:32" outlineLevel="2" x14ac:dyDescent="0.25">
      <c r="A385" s="103" t="str">
        <f>+$A$5&amp;$A$384&amp;B385</f>
        <v>CARBONADOMedical WasteMD10</v>
      </c>
      <c r="B385" s="103" t="s">
        <v>814</v>
      </c>
      <c r="C385" s="103" t="s">
        <v>815</v>
      </c>
      <c r="D385" s="127">
        <f>IFERROR(VLOOKUP(A385,#REF!,12,FALSE),0)</f>
        <v>0</v>
      </c>
      <c r="E385" s="127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f t="shared" ref="R385:R387" si="90">SUM(F385:Q385)</f>
        <v>0</v>
      </c>
      <c r="T385" s="105">
        <f t="shared" ref="T385:AE387" si="91">+IFERROR(F385/$D385,0)</f>
        <v>0</v>
      </c>
      <c r="U385" s="105">
        <f t="shared" si="91"/>
        <v>0</v>
      </c>
      <c r="V385" s="105">
        <f t="shared" si="91"/>
        <v>0</v>
      </c>
      <c r="W385" s="105">
        <f t="shared" si="91"/>
        <v>0</v>
      </c>
      <c r="X385" s="105">
        <f t="shared" si="91"/>
        <v>0</v>
      </c>
      <c r="Y385" s="105">
        <f t="shared" si="91"/>
        <v>0</v>
      </c>
      <c r="Z385" s="105">
        <f t="shared" si="91"/>
        <v>0</v>
      </c>
      <c r="AA385" s="105">
        <f t="shared" si="91"/>
        <v>0</v>
      </c>
      <c r="AB385" s="105">
        <f t="shared" si="91"/>
        <v>0</v>
      </c>
      <c r="AC385" s="105">
        <f t="shared" si="91"/>
        <v>0</v>
      </c>
      <c r="AD385" s="105">
        <f t="shared" si="91"/>
        <v>0</v>
      </c>
      <c r="AE385" s="105">
        <f t="shared" si="91"/>
        <v>0</v>
      </c>
      <c r="AF385" s="105">
        <f t="shared" ref="AF385:AF387" si="92">+SUM(T385:AE385)/$AE$2</f>
        <v>0</v>
      </c>
    </row>
    <row r="386" spans="1:32" outlineLevel="2" x14ac:dyDescent="0.25">
      <c r="A386" s="103" t="str">
        <f t="shared" ref="A386:A387" si="93">+$A$5&amp;$A$384&amp;B386</f>
        <v>CARBONADOMedical WasteMD20</v>
      </c>
      <c r="B386" s="103" t="s">
        <v>816</v>
      </c>
      <c r="C386" s="103" t="s">
        <v>817</v>
      </c>
      <c r="D386" s="127">
        <f>IFERROR(VLOOKUP(A386,#REF!,12,FALSE),0)</f>
        <v>0</v>
      </c>
      <c r="E386" s="127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f t="shared" si="90"/>
        <v>0</v>
      </c>
      <c r="T386" s="105">
        <f t="shared" si="91"/>
        <v>0</v>
      </c>
      <c r="U386" s="105">
        <f t="shared" si="91"/>
        <v>0</v>
      </c>
      <c r="V386" s="105">
        <f t="shared" si="91"/>
        <v>0</v>
      </c>
      <c r="W386" s="105">
        <f t="shared" si="91"/>
        <v>0</v>
      </c>
      <c r="X386" s="105">
        <f t="shared" si="91"/>
        <v>0</v>
      </c>
      <c r="Y386" s="105">
        <f t="shared" si="91"/>
        <v>0</v>
      </c>
      <c r="Z386" s="105">
        <f t="shared" si="91"/>
        <v>0</v>
      </c>
      <c r="AA386" s="105">
        <f t="shared" si="91"/>
        <v>0</v>
      </c>
      <c r="AB386" s="105">
        <f t="shared" si="91"/>
        <v>0</v>
      </c>
      <c r="AC386" s="105">
        <f t="shared" si="91"/>
        <v>0</v>
      </c>
      <c r="AD386" s="105">
        <f t="shared" si="91"/>
        <v>0</v>
      </c>
      <c r="AE386" s="105">
        <f t="shared" si="91"/>
        <v>0</v>
      </c>
      <c r="AF386" s="105">
        <f t="shared" si="92"/>
        <v>0</v>
      </c>
    </row>
    <row r="387" spans="1:32" outlineLevel="2" x14ac:dyDescent="0.25">
      <c r="A387" s="103" t="str">
        <f t="shared" si="93"/>
        <v>CARBONADOMedical WasteMD35</v>
      </c>
      <c r="B387" s="103" t="s">
        <v>818</v>
      </c>
      <c r="C387" s="103" t="s">
        <v>819</v>
      </c>
      <c r="D387" s="127">
        <f>IFERROR(VLOOKUP(A387,#REF!,12,FALSE),0)</f>
        <v>0</v>
      </c>
      <c r="E387" s="127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f t="shared" si="90"/>
        <v>0</v>
      </c>
      <c r="T387" s="105">
        <f t="shared" si="91"/>
        <v>0</v>
      </c>
      <c r="U387" s="105">
        <f t="shared" si="91"/>
        <v>0</v>
      </c>
      <c r="V387" s="105">
        <f t="shared" si="91"/>
        <v>0</v>
      </c>
      <c r="W387" s="105">
        <f t="shared" si="91"/>
        <v>0</v>
      </c>
      <c r="X387" s="105">
        <f t="shared" si="91"/>
        <v>0</v>
      </c>
      <c r="Y387" s="105">
        <f t="shared" si="91"/>
        <v>0</v>
      </c>
      <c r="Z387" s="105">
        <f t="shared" si="91"/>
        <v>0</v>
      </c>
      <c r="AA387" s="105">
        <f t="shared" si="91"/>
        <v>0</v>
      </c>
      <c r="AB387" s="105">
        <f t="shared" si="91"/>
        <v>0</v>
      </c>
      <c r="AC387" s="105">
        <f t="shared" si="91"/>
        <v>0</v>
      </c>
      <c r="AD387" s="105">
        <f t="shared" si="91"/>
        <v>0</v>
      </c>
      <c r="AE387" s="105">
        <f t="shared" si="91"/>
        <v>0</v>
      </c>
      <c r="AF387" s="105">
        <f t="shared" si="92"/>
        <v>0</v>
      </c>
    </row>
    <row r="388" spans="1:32" outlineLevel="1" x14ac:dyDescent="0.25">
      <c r="D388" s="127"/>
      <c r="E388" s="127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5"/>
      <c r="AD388" s="105"/>
      <c r="AE388" s="105"/>
      <c r="AF388" s="105"/>
    </row>
    <row r="389" spans="1:32" outlineLevel="1" x14ac:dyDescent="0.25">
      <c r="C389" s="135" t="s">
        <v>826</v>
      </c>
      <c r="D389" s="127"/>
      <c r="E389" s="127"/>
      <c r="F389" s="136">
        <f t="shared" ref="F389:R389" si="94">+SUM(F385:F388)</f>
        <v>0</v>
      </c>
      <c r="G389" s="136">
        <f t="shared" si="94"/>
        <v>0</v>
      </c>
      <c r="H389" s="136">
        <f t="shared" si="94"/>
        <v>0</v>
      </c>
      <c r="I389" s="136">
        <f t="shared" si="94"/>
        <v>0</v>
      </c>
      <c r="J389" s="136">
        <f t="shared" si="94"/>
        <v>0</v>
      </c>
      <c r="K389" s="136">
        <f t="shared" si="94"/>
        <v>0</v>
      </c>
      <c r="L389" s="136">
        <f t="shared" si="94"/>
        <v>0</v>
      </c>
      <c r="M389" s="136">
        <f t="shared" si="94"/>
        <v>0</v>
      </c>
      <c r="N389" s="136">
        <f t="shared" si="94"/>
        <v>0</v>
      </c>
      <c r="O389" s="136">
        <f t="shared" si="94"/>
        <v>0</v>
      </c>
      <c r="P389" s="136">
        <f t="shared" si="94"/>
        <v>0</v>
      </c>
      <c r="Q389" s="136">
        <f t="shared" si="94"/>
        <v>0</v>
      </c>
      <c r="R389" s="136">
        <f t="shared" si="94"/>
        <v>0</v>
      </c>
      <c r="T389" s="137">
        <f t="shared" ref="T389:AF389" si="95">+SUM(T385:T388)</f>
        <v>0</v>
      </c>
      <c r="U389" s="137">
        <f t="shared" si="95"/>
        <v>0</v>
      </c>
      <c r="V389" s="137">
        <f t="shared" si="95"/>
        <v>0</v>
      </c>
      <c r="W389" s="137">
        <f t="shared" si="95"/>
        <v>0</v>
      </c>
      <c r="X389" s="137">
        <f t="shared" si="95"/>
        <v>0</v>
      </c>
      <c r="Y389" s="137">
        <f t="shared" si="95"/>
        <v>0</v>
      </c>
      <c r="Z389" s="137">
        <f t="shared" si="95"/>
        <v>0</v>
      </c>
      <c r="AA389" s="137">
        <f t="shared" si="95"/>
        <v>0</v>
      </c>
      <c r="AB389" s="137">
        <f t="shared" si="95"/>
        <v>0</v>
      </c>
      <c r="AC389" s="137">
        <f t="shared" si="95"/>
        <v>0</v>
      </c>
      <c r="AD389" s="137">
        <f t="shared" si="95"/>
        <v>0</v>
      </c>
      <c r="AE389" s="137">
        <f t="shared" si="95"/>
        <v>0</v>
      </c>
      <c r="AF389" s="137">
        <f t="shared" si="95"/>
        <v>0</v>
      </c>
    </row>
    <row r="390" spans="1:32" outlineLevel="1" x14ac:dyDescent="0.25">
      <c r="C390" s="135"/>
      <c r="D390" s="127"/>
      <c r="E390" s="127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</row>
    <row r="391" spans="1:32" outlineLevel="1" x14ac:dyDescent="0.25">
      <c r="D391" s="127"/>
      <c r="E391" s="127"/>
      <c r="F391" s="148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T391" s="149"/>
      <c r="U391" s="149"/>
      <c r="V391" s="149"/>
      <c r="W391" s="149"/>
      <c r="X391" s="149"/>
      <c r="Y391" s="149"/>
      <c r="Z391" s="149"/>
      <c r="AA391" s="149"/>
      <c r="AB391" s="149"/>
      <c r="AC391" s="149"/>
      <c r="AD391" s="149"/>
      <c r="AE391" s="149"/>
      <c r="AF391" s="149"/>
    </row>
    <row r="392" spans="1:32" s="7" customFormat="1" x14ac:dyDescent="0.25">
      <c r="B392" s="7" t="s">
        <v>827</v>
      </c>
      <c r="D392" s="127"/>
      <c r="E392" s="127"/>
      <c r="F392" s="144">
        <f>+F389</f>
        <v>0</v>
      </c>
      <c r="G392" s="144">
        <f t="shared" ref="G392:R392" si="96">+G389</f>
        <v>0</v>
      </c>
      <c r="H392" s="144">
        <f t="shared" si="96"/>
        <v>0</v>
      </c>
      <c r="I392" s="144">
        <f t="shared" si="96"/>
        <v>0</v>
      </c>
      <c r="J392" s="144">
        <f t="shared" si="96"/>
        <v>0</v>
      </c>
      <c r="K392" s="144">
        <f t="shared" si="96"/>
        <v>0</v>
      </c>
      <c r="L392" s="144">
        <f t="shared" si="96"/>
        <v>0</v>
      </c>
      <c r="M392" s="144">
        <f t="shared" si="96"/>
        <v>0</v>
      </c>
      <c r="N392" s="144">
        <f t="shared" si="96"/>
        <v>0</v>
      </c>
      <c r="O392" s="144">
        <f t="shared" si="96"/>
        <v>0</v>
      </c>
      <c r="P392" s="144">
        <f t="shared" si="96"/>
        <v>0</v>
      </c>
      <c r="Q392" s="144">
        <f t="shared" si="96"/>
        <v>0</v>
      </c>
      <c r="R392" s="144">
        <f t="shared" si="96"/>
        <v>0</v>
      </c>
      <c r="S392" s="109"/>
      <c r="T392" s="145">
        <f t="shared" ref="T392:AF392" si="97">+T389</f>
        <v>0</v>
      </c>
      <c r="U392" s="145">
        <f t="shared" si="97"/>
        <v>0</v>
      </c>
      <c r="V392" s="145">
        <f t="shared" si="97"/>
        <v>0</v>
      </c>
      <c r="W392" s="145">
        <f t="shared" si="97"/>
        <v>0</v>
      </c>
      <c r="X392" s="145">
        <f t="shared" si="97"/>
        <v>0</v>
      </c>
      <c r="Y392" s="145">
        <f t="shared" si="97"/>
        <v>0</v>
      </c>
      <c r="Z392" s="145">
        <f t="shared" si="97"/>
        <v>0</v>
      </c>
      <c r="AA392" s="145">
        <f t="shared" si="97"/>
        <v>0</v>
      </c>
      <c r="AB392" s="145">
        <f t="shared" si="97"/>
        <v>0</v>
      </c>
      <c r="AC392" s="145">
        <f t="shared" si="97"/>
        <v>0</v>
      </c>
      <c r="AD392" s="145">
        <f t="shared" si="97"/>
        <v>0</v>
      </c>
      <c r="AE392" s="145">
        <f t="shared" si="97"/>
        <v>0</v>
      </c>
      <c r="AF392" s="145">
        <f t="shared" si="97"/>
        <v>0</v>
      </c>
    </row>
    <row r="393" spans="1:32" s="7" customFormat="1" outlineLevel="1" x14ac:dyDescent="0.25">
      <c r="D393" s="127"/>
      <c r="E393" s="127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09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</row>
    <row r="394" spans="1:32" s="7" customFormat="1" outlineLevel="1" x14ac:dyDescent="0.25">
      <c r="D394" s="127"/>
      <c r="E394" s="127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09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</row>
    <row r="395" spans="1:32" outlineLevel="1" x14ac:dyDescent="0.25">
      <c r="A395" s="103" t="s">
        <v>865</v>
      </c>
      <c r="B395" s="121" t="s">
        <v>829</v>
      </c>
      <c r="D395" s="127"/>
      <c r="E395" s="127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5"/>
      <c r="AD395" s="105"/>
      <c r="AE395" s="105"/>
      <c r="AF395" s="105"/>
    </row>
    <row r="396" spans="1:32" outlineLevel="2" x14ac:dyDescent="0.25">
      <c r="A396" s="103" t="str">
        <f>+$A$5&amp;$A$395&amp;B396</f>
        <v>CARBONADOAccountingADJ-SB</v>
      </c>
      <c r="B396" s="103" t="s">
        <v>830</v>
      </c>
      <c r="C396" s="103" t="s">
        <v>831</v>
      </c>
      <c r="D396" s="127">
        <v>0</v>
      </c>
      <c r="E396" s="127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f t="shared" ref="R396:R404" si="98">SUM(F396:Q396)</f>
        <v>0</v>
      </c>
      <c r="T396" s="105">
        <f t="shared" ref="T396:AE404" si="99">+IFERROR(F396/$D396,0)</f>
        <v>0</v>
      </c>
      <c r="U396" s="105">
        <f t="shared" si="99"/>
        <v>0</v>
      </c>
      <c r="V396" s="105">
        <f t="shared" si="99"/>
        <v>0</v>
      </c>
      <c r="W396" s="105">
        <f t="shared" si="99"/>
        <v>0</v>
      </c>
      <c r="X396" s="105">
        <f t="shared" si="99"/>
        <v>0</v>
      </c>
      <c r="Y396" s="105">
        <f t="shared" si="99"/>
        <v>0</v>
      </c>
      <c r="Z396" s="105">
        <f t="shared" si="99"/>
        <v>0</v>
      </c>
      <c r="AA396" s="105">
        <f t="shared" si="99"/>
        <v>0</v>
      </c>
      <c r="AB396" s="105">
        <f t="shared" si="99"/>
        <v>0</v>
      </c>
      <c r="AC396" s="105">
        <f t="shared" si="99"/>
        <v>0</v>
      </c>
      <c r="AD396" s="105">
        <f t="shared" si="99"/>
        <v>0</v>
      </c>
      <c r="AE396" s="105">
        <f t="shared" si="99"/>
        <v>0</v>
      </c>
      <c r="AF396" s="105">
        <f t="shared" ref="AF396:AF404" si="100">+SUM(T396:AE396)/$AE$2</f>
        <v>0</v>
      </c>
    </row>
    <row r="397" spans="1:32" outlineLevel="2" x14ac:dyDescent="0.25">
      <c r="A397" s="103" t="str">
        <f t="shared" ref="A397:A404" si="101">+$A$5&amp;$A$395&amp;B397</f>
        <v>CARBONADOAccountingADJTAX</v>
      </c>
      <c r="B397" s="103" t="s">
        <v>832</v>
      </c>
      <c r="C397" s="103" t="s">
        <v>833</v>
      </c>
      <c r="D397" s="127">
        <v>0</v>
      </c>
      <c r="E397" s="127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f t="shared" si="98"/>
        <v>0</v>
      </c>
      <c r="T397" s="105">
        <f t="shared" si="99"/>
        <v>0</v>
      </c>
      <c r="U397" s="105">
        <f t="shared" si="99"/>
        <v>0</v>
      </c>
      <c r="V397" s="105">
        <f t="shared" si="99"/>
        <v>0</v>
      </c>
      <c r="W397" s="105">
        <f t="shared" si="99"/>
        <v>0</v>
      </c>
      <c r="X397" s="105">
        <f t="shared" si="99"/>
        <v>0</v>
      </c>
      <c r="Y397" s="105">
        <f t="shared" si="99"/>
        <v>0</v>
      </c>
      <c r="Z397" s="105">
        <f t="shared" si="99"/>
        <v>0</v>
      </c>
      <c r="AA397" s="105">
        <f t="shared" si="99"/>
        <v>0</v>
      </c>
      <c r="AB397" s="105">
        <f t="shared" si="99"/>
        <v>0</v>
      </c>
      <c r="AC397" s="105">
        <f t="shared" si="99"/>
        <v>0</v>
      </c>
      <c r="AD397" s="105">
        <f t="shared" si="99"/>
        <v>0</v>
      </c>
      <c r="AE397" s="105">
        <f t="shared" si="99"/>
        <v>0</v>
      </c>
      <c r="AF397" s="105">
        <f t="shared" si="100"/>
        <v>0</v>
      </c>
    </row>
    <row r="398" spans="1:32" outlineLevel="2" x14ac:dyDescent="0.25">
      <c r="A398" s="103" t="str">
        <f t="shared" si="101"/>
        <v>CARBONADOAccountingEMPLOYEE</v>
      </c>
      <c r="B398" s="103" t="s">
        <v>834</v>
      </c>
      <c r="C398" s="103" t="s">
        <v>835</v>
      </c>
      <c r="D398" s="127">
        <v>0</v>
      </c>
      <c r="E398" s="127">
        <v>0</v>
      </c>
      <c r="F398" s="129">
        <v>0</v>
      </c>
      <c r="G398" s="129">
        <v>0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0</v>
      </c>
      <c r="P398" s="129">
        <v>0</v>
      </c>
      <c r="Q398" s="129">
        <v>0</v>
      </c>
      <c r="R398" s="129">
        <f t="shared" si="98"/>
        <v>0</v>
      </c>
      <c r="T398" s="105">
        <f t="shared" si="99"/>
        <v>0</v>
      </c>
      <c r="U398" s="105">
        <f t="shared" si="99"/>
        <v>0</v>
      </c>
      <c r="V398" s="105">
        <f t="shared" si="99"/>
        <v>0</v>
      </c>
      <c r="W398" s="105">
        <f t="shared" si="99"/>
        <v>0</v>
      </c>
      <c r="X398" s="105">
        <f t="shared" si="99"/>
        <v>0</v>
      </c>
      <c r="Y398" s="105">
        <f t="shared" si="99"/>
        <v>0</v>
      </c>
      <c r="Z398" s="105">
        <f t="shared" si="99"/>
        <v>0</v>
      </c>
      <c r="AA398" s="105">
        <f t="shared" si="99"/>
        <v>0</v>
      </c>
      <c r="AB398" s="105">
        <f t="shared" si="99"/>
        <v>0</v>
      </c>
      <c r="AC398" s="105">
        <f t="shared" si="99"/>
        <v>0</v>
      </c>
      <c r="AD398" s="105">
        <f t="shared" si="99"/>
        <v>0</v>
      </c>
      <c r="AE398" s="105">
        <f t="shared" si="99"/>
        <v>0</v>
      </c>
      <c r="AF398" s="105">
        <f t="shared" si="100"/>
        <v>0</v>
      </c>
    </row>
    <row r="399" spans="1:32" outlineLevel="2" x14ac:dyDescent="0.25">
      <c r="A399" s="103" t="str">
        <f t="shared" si="101"/>
        <v>CARBONADOAccountingFINCHG</v>
      </c>
      <c r="B399" s="103" t="s">
        <v>836</v>
      </c>
      <c r="C399" s="103" t="s">
        <v>837</v>
      </c>
      <c r="D399" s="127">
        <v>0</v>
      </c>
      <c r="E399" s="127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0</v>
      </c>
      <c r="P399" s="129">
        <v>0</v>
      </c>
      <c r="Q399" s="129">
        <v>0</v>
      </c>
      <c r="R399" s="129">
        <f t="shared" si="98"/>
        <v>0</v>
      </c>
      <c r="T399" s="105">
        <f t="shared" si="99"/>
        <v>0</v>
      </c>
      <c r="U399" s="105">
        <f t="shared" si="99"/>
        <v>0</v>
      </c>
      <c r="V399" s="105">
        <f t="shared" si="99"/>
        <v>0</v>
      </c>
      <c r="W399" s="105">
        <f t="shared" si="99"/>
        <v>0</v>
      </c>
      <c r="X399" s="105">
        <f t="shared" si="99"/>
        <v>0</v>
      </c>
      <c r="Y399" s="105">
        <f t="shared" si="99"/>
        <v>0</v>
      </c>
      <c r="Z399" s="105">
        <f t="shared" si="99"/>
        <v>0</v>
      </c>
      <c r="AA399" s="105">
        <f t="shared" si="99"/>
        <v>0</v>
      </c>
      <c r="AB399" s="105">
        <f t="shared" si="99"/>
        <v>0</v>
      </c>
      <c r="AC399" s="105">
        <f t="shared" si="99"/>
        <v>0</v>
      </c>
      <c r="AD399" s="105">
        <f t="shared" si="99"/>
        <v>0</v>
      </c>
      <c r="AE399" s="105">
        <f t="shared" si="99"/>
        <v>0</v>
      </c>
      <c r="AF399" s="105">
        <f t="shared" si="100"/>
        <v>0</v>
      </c>
    </row>
    <row r="400" spans="1:32" outlineLevel="2" x14ac:dyDescent="0.25">
      <c r="A400" s="103" t="str">
        <f t="shared" si="101"/>
        <v>CARBONADOAccountingLEGAL-COM</v>
      </c>
      <c r="B400" s="103" t="s">
        <v>838</v>
      </c>
      <c r="C400" s="103" t="s">
        <v>839</v>
      </c>
      <c r="D400" s="127">
        <v>0</v>
      </c>
      <c r="E400" s="127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f t="shared" si="98"/>
        <v>0</v>
      </c>
      <c r="T400" s="105">
        <f t="shared" si="99"/>
        <v>0</v>
      </c>
      <c r="U400" s="105">
        <f t="shared" si="99"/>
        <v>0</v>
      </c>
      <c r="V400" s="105">
        <f t="shared" si="99"/>
        <v>0</v>
      </c>
      <c r="W400" s="105">
        <f t="shared" si="99"/>
        <v>0</v>
      </c>
      <c r="X400" s="105">
        <f t="shared" si="99"/>
        <v>0</v>
      </c>
      <c r="Y400" s="105">
        <f t="shared" si="99"/>
        <v>0</v>
      </c>
      <c r="Z400" s="105">
        <f t="shared" si="99"/>
        <v>0</v>
      </c>
      <c r="AA400" s="105">
        <f t="shared" si="99"/>
        <v>0</v>
      </c>
      <c r="AB400" s="105">
        <f t="shared" si="99"/>
        <v>0</v>
      </c>
      <c r="AC400" s="105">
        <f t="shared" si="99"/>
        <v>0</v>
      </c>
      <c r="AD400" s="105">
        <f t="shared" si="99"/>
        <v>0</v>
      </c>
      <c r="AE400" s="105">
        <f t="shared" si="99"/>
        <v>0</v>
      </c>
      <c r="AF400" s="105">
        <f t="shared" si="100"/>
        <v>0</v>
      </c>
    </row>
    <row r="401" spans="1:32" outlineLevel="2" x14ac:dyDescent="0.25">
      <c r="A401" s="103" t="str">
        <f t="shared" si="101"/>
        <v>CARBONADOAccountingNSF FEES</v>
      </c>
      <c r="B401" s="103" t="s">
        <v>840</v>
      </c>
      <c r="C401" s="103" t="s">
        <v>841</v>
      </c>
      <c r="D401" s="127">
        <v>0</v>
      </c>
      <c r="E401" s="127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f t="shared" si="98"/>
        <v>0</v>
      </c>
      <c r="T401" s="105">
        <f t="shared" si="99"/>
        <v>0</v>
      </c>
      <c r="U401" s="105">
        <f t="shared" si="99"/>
        <v>0</v>
      </c>
      <c r="V401" s="105">
        <f t="shared" si="99"/>
        <v>0</v>
      </c>
      <c r="W401" s="105">
        <f t="shared" si="99"/>
        <v>0</v>
      </c>
      <c r="X401" s="105">
        <f t="shared" si="99"/>
        <v>0</v>
      </c>
      <c r="Y401" s="105">
        <f t="shared" si="99"/>
        <v>0</v>
      </c>
      <c r="Z401" s="105">
        <f t="shared" si="99"/>
        <v>0</v>
      </c>
      <c r="AA401" s="105">
        <f t="shared" si="99"/>
        <v>0</v>
      </c>
      <c r="AB401" s="105">
        <f t="shared" si="99"/>
        <v>0</v>
      </c>
      <c r="AC401" s="105">
        <f t="shared" si="99"/>
        <v>0</v>
      </c>
      <c r="AD401" s="105">
        <f t="shared" si="99"/>
        <v>0</v>
      </c>
      <c r="AE401" s="105">
        <f t="shared" si="99"/>
        <v>0</v>
      </c>
      <c r="AF401" s="105">
        <f t="shared" si="100"/>
        <v>0</v>
      </c>
    </row>
    <row r="402" spans="1:32" outlineLevel="2" x14ac:dyDescent="0.25">
      <c r="A402" s="103" t="str">
        <f t="shared" si="101"/>
        <v>CARBONADOAccountingPO</v>
      </c>
      <c r="B402" s="103" t="s">
        <v>842</v>
      </c>
      <c r="C402" s="103" t="s">
        <v>843</v>
      </c>
      <c r="D402" s="127">
        <v>0</v>
      </c>
      <c r="E402" s="127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f t="shared" si="98"/>
        <v>0</v>
      </c>
      <c r="T402" s="105">
        <f t="shared" si="99"/>
        <v>0</v>
      </c>
      <c r="U402" s="105">
        <f t="shared" si="99"/>
        <v>0</v>
      </c>
      <c r="V402" s="105">
        <f t="shared" si="99"/>
        <v>0</v>
      </c>
      <c r="W402" s="105">
        <f t="shared" si="99"/>
        <v>0</v>
      </c>
      <c r="X402" s="105">
        <f t="shared" si="99"/>
        <v>0</v>
      </c>
      <c r="Y402" s="105">
        <f t="shared" si="99"/>
        <v>0</v>
      </c>
      <c r="Z402" s="105">
        <f t="shared" si="99"/>
        <v>0</v>
      </c>
      <c r="AA402" s="105">
        <f t="shared" si="99"/>
        <v>0</v>
      </c>
      <c r="AB402" s="105">
        <f t="shared" si="99"/>
        <v>0</v>
      </c>
      <c r="AC402" s="105">
        <f t="shared" si="99"/>
        <v>0</v>
      </c>
      <c r="AD402" s="105">
        <f t="shared" si="99"/>
        <v>0</v>
      </c>
      <c r="AE402" s="105">
        <f t="shared" si="99"/>
        <v>0</v>
      </c>
      <c r="AF402" s="105">
        <f t="shared" si="100"/>
        <v>0</v>
      </c>
    </row>
    <row r="403" spans="1:32" outlineLevel="2" x14ac:dyDescent="0.25">
      <c r="A403" s="103" t="str">
        <f t="shared" si="101"/>
        <v>CARBONADOAccountingSHOPSERVICE</v>
      </c>
      <c r="B403" s="103" t="s">
        <v>844</v>
      </c>
      <c r="C403" s="103" t="s">
        <v>845</v>
      </c>
      <c r="D403" s="127">
        <v>0</v>
      </c>
      <c r="E403" s="127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29">
        <f t="shared" si="98"/>
        <v>0</v>
      </c>
      <c r="T403" s="105">
        <f t="shared" si="99"/>
        <v>0</v>
      </c>
      <c r="U403" s="105">
        <f t="shared" si="99"/>
        <v>0</v>
      </c>
      <c r="V403" s="105">
        <f t="shared" si="99"/>
        <v>0</v>
      </c>
      <c r="W403" s="105">
        <f t="shared" si="99"/>
        <v>0</v>
      </c>
      <c r="X403" s="105">
        <f t="shared" si="99"/>
        <v>0</v>
      </c>
      <c r="Y403" s="105">
        <f t="shared" si="99"/>
        <v>0</v>
      </c>
      <c r="Z403" s="105">
        <f t="shared" si="99"/>
        <v>0</v>
      </c>
      <c r="AA403" s="105">
        <f t="shared" si="99"/>
        <v>0</v>
      </c>
      <c r="AB403" s="105">
        <f t="shared" si="99"/>
        <v>0</v>
      </c>
      <c r="AC403" s="105">
        <f t="shared" si="99"/>
        <v>0</v>
      </c>
      <c r="AD403" s="105">
        <f t="shared" si="99"/>
        <v>0</v>
      </c>
      <c r="AE403" s="105">
        <f t="shared" si="99"/>
        <v>0</v>
      </c>
      <c r="AF403" s="105">
        <f t="shared" si="100"/>
        <v>0</v>
      </c>
    </row>
    <row r="404" spans="1:32" outlineLevel="2" x14ac:dyDescent="0.25">
      <c r="A404" s="103" t="str">
        <f t="shared" si="101"/>
        <v>CARBONADOAccountingEMPLOYEER</v>
      </c>
      <c r="B404" s="103" t="s">
        <v>885</v>
      </c>
      <c r="C404" s="103" t="s">
        <v>835</v>
      </c>
      <c r="D404" s="127">
        <v>0</v>
      </c>
      <c r="E404" s="127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f t="shared" si="98"/>
        <v>0</v>
      </c>
      <c r="T404" s="105">
        <f t="shared" si="99"/>
        <v>0</v>
      </c>
      <c r="U404" s="105">
        <f t="shared" si="99"/>
        <v>0</v>
      </c>
      <c r="V404" s="105">
        <f t="shared" si="99"/>
        <v>0</v>
      </c>
      <c r="W404" s="105">
        <f t="shared" si="99"/>
        <v>0</v>
      </c>
      <c r="X404" s="105">
        <f t="shared" si="99"/>
        <v>0</v>
      </c>
      <c r="Y404" s="105">
        <f t="shared" si="99"/>
        <v>0</v>
      </c>
      <c r="Z404" s="105">
        <f t="shared" si="99"/>
        <v>0</v>
      </c>
      <c r="AA404" s="105">
        <f t="shared" si="99"/>
        <v>0</v>
      </c>
      <c r="AB404" s="105">
        <f t="shared" si="99"/>
        <v>0</v>
      </c>
      <c r="AC404" s="105">
        <f t="shared" si="99"/>
        <v>0</v>
      </c>
      <c r="AD404" s="105">
        <f t="shared" si="99"/>
        <v>0</v>
      </c>
      <c r="AE404" s="105">
        <f t="shared" si="99"/>
        <v>0</v>
      </c>
      <c r="AF404" s="105">
        <f t="shared" si="100"/>
        <v>0</v>
      </c>
    </row>
    <row r="405" spans="1:32" outlineLevel="1" x14ac:dyDescent="0.25">
      <c r="D405" s="127"/>
      <c r="E405" s="127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5"/>
      <c r="AD405" s="105"/>
      <c r="AE405" s="105"/>
      <c r="AF405" s="105"/>
    </row>
    <row r="406" spans="1:32" outlineLevel="1" x14ac:dyDescent="0.25">
      <c r="C406" s="135" t="s">
        <v>846</v>
      </c>
      <c r="D406" s="127"/>
      <c r="E406" s="127"/>
      <c r="F406" s="136">
        <f t="shared" ref="F406:R406" si="102">+SUM(F396:F405)</f>
        <v>0</v>
      </c>
      <c r="G406" s="136">
        <f t="shared" si="102"/>
        <v>0</v>
      </c>
      <c r="H406" s="136">
        <f t="shared" si="102"/>
        <v>0</v>
      </c>
      <c r="I406" s="136">
        <f t="shared" si="102"/>
        <v>0</v>
      </c>
      <c r="J406" s="136">
        <f t="shared" si="102"/>
        <v>0</v>
      </c>
      <c r="K406" s="136">
        <f t="shared" si="102"/>
        <v>0</v>
      </c>
      <c r="L406" s="136">
        <f t="shared" si="102"/>
        <v>0</v>
      </c>
      <c r="M406" s="136">
        <f t="shared" si="102"/>
        <v>0</v>
      </c>
      <c r="N406" s="136">
        <f t="shared" si="102"/>
        <v>0</v>
      </c>
      <c r="O406" s="136">
        <f t="shared" si="102"/>
        <v>0</v>
      </c>
      <c r="P406" s="136">
        <f t="shared" si="102"/>
        <v>0</v>
      </c>
      <c r="Q406" s="136">
        <f t="shared" si="102"/>
        <v>0</v>
      </c>
      <c r="R406" s="136">
        <f t="shared" si="102"/>
        <v>0</v>
      </c>
      <c r="T406" s="137"/>
      <c r="U406" s="137"/>
      <c r="V406" s="137"/>
      <c r="W406" s="137"/>
      <c r="X406" s="137"/>
      <c r="Y406" s="137"/>
      <c r="Z406" s="137"/>
      <c r="AA406" s="137"/>
      <c r="AB406" s="137"/>
      <c r="AC406" s="137"/>
      <c r="AD406" s="137"/>
      <c r="AE406" s="137"/>
      <c r="AF406" s="137"/>
    </row>
    <row r="407" spans="1:32" outlineLevel="1" x14ac:dyDescent="0.25">
      <c r="C407" s="135"/>
      <c r="D407" s="127"/>
      <c r="E407" s="127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</row>
    <row r="408" spans="1:32" outlineLevel="1" x14ac:dyDescent="0.25">
      <c r="D408" s="127"/>
      <c r="E408" s="127"/>
      <c r="F408" s="148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T408" s="149"/>
      <c r="U408" s="149"/>
      <c r="V408" s="149"/>
      <c r="W408" s="149"/>
      <c r="X408" s="149"/>
      <c r="Y408" s="149"/>
      <c r="Z408" s="149"/>
      <c r="AA408" s="149"/>
      <c r="AB408" s="149"/>
      <c r="AC408" s="149"/>
      <c r="AD408" s="149"/>
      <c r="AE408" s="149"/>
      <c r="AF408" s="149"/>
    </row>
    <row r="409" spans="1:32" s="7" customFormat="1" x14ac:dyDescent="0.25">
      <c r="B409" s="7" t="s">
        <v>847</v>
      </c>
      <c r="D409" s="127"/>
      <c r="E409" s="127"/>
      <c r="F409" s="144">
        <f>+F406</f>
        <v>0</v>
      </c>
      <c r="G409" s="144">
        <f t="shared" ref="G409:R409" si="103">+G406</f>
        <v>0</v>
      </c>
      <c r="H409" s="144">
        <f t="shared" si="103"/>
        <v>0</v>
      </c>
      <c r="I409" s="144">
        <f t="shared" si="103"/>
        <v>0</v>
      </c>
      <c r="J409" s="144">
        <f t="shared" si="103"/>
        <v>0</v>
      </c>
      <c r="K409" s="144">
        <f t="shared" si="103"/>
        <v>0</v>
      </c>
      <c r="L409" s="144">
        <f t="shared" si="103"/>
        <v>0</v>
      </c>
      <c r="M409" s="144">
        <f t="shared" si="103"/>
        <v>0</v>
      </c>
      <c r="N409" s="144">
        <f t="shared" si="103"/>
        <v>0</v>
      </c>
      <c r="O409" s="144">
        <f t="shared" si="103"/>
        <v>0</v>
      </c>
      <c r="P409" s="144">
        <f t="shared" si="103"/>
        <v>0</v>
      </c>
      <c r="Q409" s="144">
        <f t="shared" si="103"/>
        <v>0</v>
      </c>
      <c r="R409" s="144">
        <f t="shared" si="103"/>
        <v>0</v>
      </c>
      <c r="S409" s="109"/>
      <c r="T409" s="145">
        <f>+T406</f>
        <v>0</v>
      </c>
      <c r="U409" s="145">
        <f t="shared" ref="U409:AE409" si="104">+U406</f>
        <v>0</v>
      </c>
      <c r="V409" s="145">
        <f t="shared" si="104"/>
        <v>0</v>
      </c>
      <c r="W409" s="145">
        <f t="shared" si="104"/>
        <v>0</v>
      </c>
      <c r="X409" s="145">
        <f t="shared" si="104"/>
        <v>0</v>
      </c>
      <c r="Y409" s="145">
        <f t="shared" si="104"/>
        <v>0</v>
      </c>
      <c r="Z409" s="145">
        <f t="shared" si="104"/>
        <v>0</v>
      </c>
      <c r="AA409" s="145">
        <f t="shared" si="104"/>
        <v>0</v>
      </c>
      <c r="AB409" s="145">
        <f t="shared" si="104"/>
        <v>0</v>
      </c>
      <c r="AC409" s="145">
        <f t="shared" si="104"/>
        <v>0</v>
      </c>
      <c r="AD409" s="145">
        <f t="shared" si="104"/>
        <v>0</v>
      </c>
      <c r="AE409" s="145">
        <f t="shared" si="104"/>
        <v>0</v>
      </c>
      <c r="AF409" s="105">
        <f t="shared" ref="AF409" si="105">+SUM(T409:AE409)/$AE$2</f>
        <v>0</v>
      </c>
    </row>
    <row r="410" spans="1:32" s="7" customFormat="1" x14ac:dyDescent="0.25">
      <c r="D410" s="127"/>
      <c r="E410" s="127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1"/>
      <c r="Q410" s="151"/>
      <c r="R410" s="151"/>
      <c r="S410" s="109"/>
      <c r="T410" s="152"/>
      <c r="U410" s="152"/>
      <c r="V410" s="152"/>
      <c r="W410" s="152"/>
      <c r="X410" s="152"/>
      <c r="Y410" s="152"/>
      <c r="Z410" s="152"/>
      <c r="AA410" s="152"/>
      <c r="AB410" s="152"/>
      <c r="AC410" s="152"/>
      <c r="AD410" s="152"/>
      <c r="AE410" s="152"/>
      <c r="AF410" s="152"/>
    </row>
    <row r="411" spans="1:32" x14ac:dyDescent="0.25">
      <c r="D411" s="127"/>
      <c r="E411" s="127"/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53"/>
      <c r="Q411" s="153"/>
      <c r="R411" s="153"/>
      <c r="T411" s="105"/>
      <c r="U411" s="105"/>
      <c r="V411" s="105"/>
      <c r="W411" s="105"/>
      <c r="X411" s="105"/>
      <c r="Y411" s="105"/>
      <c r="Z411" s="105"/>
      <c r="AA411" s="105"/>
      <c r="AB411" s="105"/>
      <c r="AC411" s="105"/>
      <c r="AD411" s="105"/>
      <c r="AE411" s="105"/>
      <c r="AF411" s="105"/>
    </row>
    <row r="412" spans="1:32" s="7" customFormat="1" ht="15.75" thickBot="1" x14ac:dyDescent="0.3">
      <c r="B412" s="7" t="s">
        <v>848</v>
      </c>
      <c r="D412" s="127"/>
      <c r="E412" s="127"/>
      <c r="F412" s="154">
        <f t="shared" ref="F412:R412" si="106">+F97+F286+F381+F392+F409</f>
        <v>11092.9</v>
      </c>
      <c r="G412" s="154">
        <f t="shared" si="106"/>
        <v>11110.57</v>
      </c>
      <c r="H412" s="154">
        <f t="shared" si="106"/>
        <v>11506.409999999998</v>
      </c>
      <c r="I412" s="154">
        <f t="shared" si="106"/>
        <v>11559.569999999998</v>
      </c>
      <c r="J412" s="154">
        <f t="shared" si="106"/>
        <v>11583.189999999999</v>
      </c>
      <c r="K412" s="154">
        <f t="shared" si="106"/>
        <v>11916.029999999997</v>
      </c>
      <c r="L412" s="154">
        <f t="shared" si="106"/>
        <v>11473.919999999998</v>
      </c>
      <c r="M412" s="154">
        <f t="shared" si="106"/>
        <v>11392.279999999999</v>
      </c>
      <c r="N412" s="154">
        <f t="shared" si="106"/>
        <v>11693.819999999998</v>
      </c>
      <c r="O412" s="154">
        <f t="shared" si="106"/>
        <v>11023.140000000001</v>
      </c>
      <c r="P412" s="154">
        <f t="shared" si="106"/>
        <v>11199.02</v>
      </c>
      <c r="Q412" s="154">
        <f t="shared" si="106"/>
        <v>11179.69</v>
      </c>
      <c r="R412" s="154">
        <f t="shared" si="106"/>
        <v>136730.53999999998</v>
      </c>
      <c r="S412" s="109"/>
      <c r="T412" s="155">
        <f t="shared" ref="T412:AF412" si="107">+T97+T286+T381+T392+T409</f>
        <v>806.78812719379039</v>
      </c>
      <c r="U412" s="155">
        <f t="shared" si="107"/>
        <v>806.7958428469093</v>
      </c>
      <c r="V412" s="155">
        <f t="shared" si="107"/>
        <v>843.70275586015532</v>
      </c>
      <c r="W412" s="155">
        <f t="shared" si="107"/>
        <v>848.06109332912092</v>
      </c>
      <c r="X412" s="155">
        <f t="shared" si="107"/>
        <v>848.1982025439969</v>
      </c>
      <c r="Y412" s="155">
        <f t="shared" si="107"/>
        <v>845.95308986337011</v>
      </c>
      <c r="Z412" s="155">
        <f t="shared" si="107"/>
        <v>847.0714839941395</v>
      </c>
      <c r="AA412" s="155">
        <f t="shared" si="107"/>
        <v>847.0714839941395</v>
      </c>
      <c r="AB412" s="155">
        <f t="shared" si="107"/>
        <v>842.6118212664494</v>
      </c>
      <c r="AC412" s="155">
        <f t="shared" si="107"/>
        <v>794.19907310249823</v>
      </c>
      <c r="AD412" s="155">
        <f t="shared" si="107"/>
        <v>808.91564963696192</v>
      </c>
      <c r="AE412" s="155">
        <f t="shared" si="107"/>
        <v>808.96134407879765</v>
      </c>
      <c r="AF412" s="155">
        <f t="shared" si="107"/>
        <v>7.2615910421361676</v>
      </c>
    </row>
    <row r="413" spans="1:32" s="7" customFormat="1" ht="15.75" thickTop="1" x14ac:dyDescent="0.25">
      <c r="D413" s="127"/>
      <c r="E413" s="127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1"/>
      <c r="Q413" s="151"/>
      <c r="R413" s="151"/>
      <c r="S413" s="109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</row>
    <row r="414" spans="1:32" s="7" customFormat="1" outlineLevel="1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</row>
    <row r="415" spans="1:32" outlineLevel="1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</row>
    <row r="416" spans="1:32" outlineLevel="1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 s="105"/>
      <c r="V416" s="105"/>
      <c r="W416" s="105"/>
      <c r="X416" s="105"/>
      <c r="Y416" s="105"/>
      <c r="Z416" s="105"/>
      <c r="AA416" s="105"/>
      <c r="AB416" s="105"/>
      <c r="AC416" s="105"/>
      <c r="AD416" s="105"/>
      <c r="AE416" s="105"/>
      <c r="AF416" s="105"/>
    </row>
    <row r="417" spans="3:32" outlineLevel="1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 s="105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</row>
    <row r="418" spans="3:32" outlineLevel="1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 s="105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</row>
    <row r="419" spans="3:32" outlineLevel="1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</row>
    <row r="420" spans="3:32" outlineLevel="1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</row>
    <row r="421" spans="3:32" outlineLevel="1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</row>
    <row r="422" spans="3:32" outlineLevel="1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</row>
    <row r="423" spans="3:32" outlineLevel="1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</row>
    <row r="424" spans="3:32" outlineLevel="1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</row>
    <row r="425" spans="3:32" outlineLevel="1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</row>
    <row r="426" spans="3:32" outlineLevel="1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</row>
    <row r="427" spans="3:32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</row>
    <row r="428" spans="3:32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</row>
    <row r="429" spans="3:32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3:32" x14ac:dyDescent="0.25">
      <c r="P430" s="105"/>
      <c r="Q430" s="105"/>
      <c r="R430" s="153"/>
    </row>
    <row r="431" spans="3:32" x14ac:dyDescent="0.25">
      <c r="P431" s="105"/>
      <c r="Q431" s="105"/>
      <c r="R431" s="153"/>
    </row>
    <row r="432" spans="3:32" x14ac:dyDescent="0.25">
      <c r="P432" s="105"/>
      <c r="Q432" s="105"/>
      <c r="R432" s="153"/>
    </row>
    <row r="433" spans="16:18" x14ac:dyDescent="0.25">
      <c r="P433" s="105"/>
      <c r="Q433" s="105"/>
      <c r="R433" s="153"/>
    </row>
    <row r="434" spans="16:18" x14ac:dyDescent="0.25">
      <c r="P434" s="105"/>
      <c r="Q434" s="105"/>
      <c r="R434" s="153"/>
    </row>
    <row r="435" spans="16:18" x14ac:dyDescent="0.25">
      <c r="P435" s="105"/>
      <c r="Q435" s="105"/>
      <c r="R435" s="153"/>
    </row>
    <row r="436" spans="16:18" x14ac:dyDescent="0.25">
      <c r="P436" s="105"/>
      <c r="Q436" s="105"/>
      <c r="R436" s="153"/>
    </row>
    <row r="437" spans="16:18" x14ac:dyDescent="0.25">
      <c r="P437" s="105"/>
      <c r="Q437" s="105"/>
      <c r="R437" s="153"/>
    </row>
    <row r="438" spans="16:18" x14ac:dyDescent="0.25">
      <c r="P438" s="105"/>
      <c r="Q438" s="105"/>
      <c r="R438" s="153"/>
    </row>
  </sheetData>
  <autoFilter ref="A5:AF413" xr:uid="{00000000-0001-0000-0900-000000000000}"/>
  <mergeCells count="2">
    <mergeCell ref="F4:Q4"/>
    <mergeCell ref="T4:AE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94D42-CDF3-4957-BC11-6128CACF59A8}">
  <dimension ref="A1:AI440"/>
  <sheetViews>
    <sheetView showGridLines="0" zoomScaleNormal="100" workbookViewId="0">
      <pane xSplit="5" ySplit="5" topLeftCell="K6" activePane="bottomRight" state="frozen"/>
      <selection activeCell="D167" sqref="D167"/>
      <selection pane="topRight" activeCell="D167" sqref="D167"/>
      <selection pane="bottomLeft" activeCell="D167" sqref="D167"/>
      <selection pane="bottomRight" activeCell="U24" sqref="U24"/>
    </sheetView>
  </sheetViews>
  <sheetFormatPr defaultColWidth="9" defaultRowHeight="15" outlineLevelRow="2" outlineLevelCol="1" x14ac:dyDescent="0.25"/>
  <cols>
    <col min="1" max="1" width="23.375" style="103" hidden="1" customWidth="1" outlineLevel="1"/>
    <col min="2" max="2" width="25.5" style="103" customWidth="1" collapsed="1"/>
    <col min="3" max="3" width="28.125" style="103" bestFit="1" customWidth="1"/>
    <col min="4" max="5" width="13" style="104" customWidth="1"/>
    <col min="6" max="6" width="15.5" style="103" bestFit="1" customWidth="1" outlineLevel="1"/>
    <col min="7" max="7" width="15.75" style="103" bestFit="1" customWidth="1" outlineLevel="1"/>
    <col min="8" max="8" width="16" style="103" bestFit="1" customWidth="1" outlineLevel="1"/>
    <col min="9" max="9" width="15.5" style="103" bestFit="1" customWidth="1" outlineLevel="1"/>
    <col min="10" max="10" width="16.125" style="103" bestFit="1" customWidth="1" outlineLevel="1"/>
    <col min="11" max="11" width="15.5" style="103" bestFit="1" customWidth="1" outlineLevel="1"/>
    <col min="12" max="12" width="14.875" style="103" bestFit="1" customWidth="1" outlineLevel="1"/>
    <col min="13" max="13" width="16" style="103" bestFit="1" customWidth="1" outlineLevel="1"/>
    <col min="14" max="14" width="15.75" style="103" bestFit="1" customWidth="1" outlineLevel="1"/>
    <col min="15" max="15" width="15.5" style="103" bestFit="1" customWidth="1" outlineLevel="1"/>
    <col min="16" max="16" width="16.125" style="103" bestFit="1" customWidth="1" outlineLevel="1"/>
    <col min="17" max="17" width="16" style="103" bestFit="1" customWidth="1" outlineLevel="1"/>
    <col min="18" max="18" width="12.875" style="109" customWidth="1"/>
    <col min="19" max="19" width="4.375" style="109" customWidth="1"/>
    <col min="20" max="31" width="9.375" style="103" customWidth="1" outlineLevel="1"/>
    <col min="32" max="32" width="9.375" style="103" customWidth="1"/>
    <col min="33" max="33" width="5.125" style="103" customWidth="1"/>
    <col min="34" max="34" width="10" style="103" bestFit="1" customWidth="1"/>
    <col min="35" max="35" width="9" style="105"/>
    <col min="36" max="37" width="9" style="103"/>
    <col min="38" max="38" width="10" style="103" bestFit="1" customWidth="1"/>
    <col min="39" max="16384" width="9" style="103"/>
  </cols>
  <sheetData>
    <row r="1" spans="1:35" x14ac:dyDescent="0.25">
      <c r="B1" s="7" t="s">
        <v>9</v>
      </c>
      <c r="C1" s="7"/>
    </row>
    <row r="2" spans="1:35" x14ac:dyDescent="0.25">
      <c r="B2" s="7" t="s">
        <v>60</v>
      </c>
      <c r="C2" s="7"/>
      <c r="P2" s="108"/>
      <c r="Q2" s="108"/>
      <c r="V2" s="149"/>
      <c r="W2" s="149"/>
      <c r="X2" s="149"/>
      <c r="Y2" s="149"/>
      <c r="AC2" s="110" t="s">
        <v>62</v>
      </c>
      <c r="AD2" s="171">
        <f>+'Murrey''s American G-9 Reg.'!$AD$2</f>
        <v>12</v>
      </c>
    </row>
    <row r="3" spans="1:35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5" x14ac:dyDescent="0.25">
      <c r="A4" s="103" t="s">
        <v>9</v>
      </c>
      <c r="C4" s="112"/>
      <c r="F4" s="221" t="s">
        <v>64</v>
      </c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T4" s="221" t="s">
        <v>65</v>
      </c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113"/>
      <c r="AH4" s="113" t="s">
        <v>855</v>
      </c>
      <c r="AI4" s="172"/>
    </row>
    <row r="5" spans="1:35" ht="45" customHeight="1" x14ac:dyDescent="0.25">
      <c r="B5" s="115" t="s">
        <v>67</v>
      </c>
      <c r="C5" s="112" t="s">
        <v>68</v>
      </c>
      <c r="D5" s="173" t="s">
        <v>856</v>
      </c>
      <c r="E5" s="173" t="s">
        <v>857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74" t="s">
        <v>73</v>
      </c>
      <c r="S5" s="174"/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H5" s="119" t="s">
        <v>78</v>
      </c>
      <c r="AI5" s="120" t="s">
        <v>79</v>
      </c>
    </row>
    <row r="7" spans="1:35" outlineLevel="1" x14ac:dyDescent="0.25">
      <c r="B7" s="121" t="s">
        <v>80</v>
      </c>
      <c r="C7" s="122"/>
      <c r="D7" s="185"/>
      <c r="E7" s="185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35" outlineLevel="1" x14ac:dyDescent="0.25">
      <c r="B8" s="121"/>
      <c r="C8" s="122"/>
      <c r="D8" s="185"/>
      <c r="E8" s="185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35" outlineLevel="1" x14ac:dyDescent="0.25">
      <c r="A9" s="103" t="s">
        <v>20</v>
      </c>
      <c r="B9" s="126" t="s">
        <v>82</v>
      </c>
      <c r="C9" s="122"/>
      <c r="D9" s="185"/>
      <c r="E9" s="185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35" outlineLevel="1" x14ac:dyDescent="0.25">
      <c r="A10" s="103" t="str">
        <f>+$A$4&amp;$A$9&amp;B10</f>
        <v>MiltonResidential10RW1N</v>
      </c>
      <c r="B10" s="103" t="s">
        <v>83</v>
      </c>
      <c r="C10" s="103" t="s">
        <v>84</v>
      </c>
      <c r="D10" s="127">
        <v>11.64</v>
      </c>
      <c r="E10" s="127">
        <v>13.09</v>
      </c>
      <c r="F10" s="129">
        <v>12.34</v>
      </c>
      <c r="G10" s="129">
        <v>12.34</v>
      </c>
      <c r="H10" s="129">
        <v>13.09</v>
      </c>
      <c r="I10" s="129">
        <v>13.09</v>
      </c>
      <c r="J10" s="129">
        <v>13.09</v>
      </c>
      <c r="K10" s="129">
        <v>13.09</v>
      </c>
      <c r="L10" s="129">
        <v>13.09</v>
      </c>
      <c r="M10" s="129">
        <v>13.09</v>
      </c>
      <c r="N10" s="129">
        <v>13.09</v>
      </c>
      <c r="O10" s="129">
        <v>12.34</v>
      </c>
      <c r="P10" s="129">
        <v>12.34</v>
      </c>
      <c r="Q10" s="129">
        <v>12.34</v>
      </c>
      <c r="R10" s="130">
        <f>+SUM(F10:Q10)</f>
        <v>153.33000000000001</v>
      </c>
      <c r="S10" s="175"/>
      <c r="T10" s="105">
        <f>+IFERROR(F10/$D10,0)</f>
        <v>1.0601374570446735</v>
      </c>
      <c r="U10" s="105">
        <f>+IFERROR(G10/$D10,0)</f>
        <v>1.0601374570446735</v>
      </c>
      <c r="V10" s="105">
        <f>+IFERROR(H10/$E10,0)</f>
        <v>1</v>
      </c>
      <c r="W10" s="105">
        <f t="shared" ref="W10:AE25" si="1">+IFERROR(I10/$E10,0)</f>
        <v>1</v>
      </c>
      <c r="X10" s="105">
        <f t="shared" si="1"/>
        <v>1</v>
      </c>
      <c r="Y10" s="105">
        <f t="shared" si="1"/>
        <v>1</v>
      </c>
      <c r="Z10" s="105">
        <f t="shared" si="1"/>
        <v>1</v>
      </c>
      <c r="AA10" s="105">
        <f t="shared" si="1"/>
        <v>1</v>
      </c>
      <c r="AB10" s="105">
        <f t="shared" si="1"/>
        <v>1</v>
      </c>
      <c r="AC10" s="105">
        <f t="shared" si="1"/>
        <v>0.94270435446906031</v>
      </c>
      <c r="AD10" s="105">
        <f t="shared" si="1"/>
        <v>0.94270435446906031</v>
      </c>
      <c r="AE10" s="105">
        <f t="shared" si="1"/>
        <v>0.94270435446906031</v>
      </c>
      <c r="AF10" s="132">
        <f>+SUM(T10:AE10)/$AD$2</f>
        <v>0.99569899812471085</v>
      </c>
      <c r="AH10" s="103">
        <v>1</v>
      </c>
      <c r="AI10" s="105">
        <f>+AF10*AH10</f>
        <v>0.99569899812471085</v>
      </c>
    </row>
    <row r="11" spans="1:35" outlineLevel="1" x14ac:dyDescent="0.25">
      <c r="A11" s="103" t="str">
        <f t="shared" ref="A11:A73" si="2">+$A$4&amp;$A$9&amp;B11</f>
        <v>MiltonResidential10RW1R</v>
      </c>
      <c r="B11" s="103" t="s">
        <v>85</v>
      </c>
      <c r="C11" s="103" t="s">
        <v>86</v>
      </c>
      <c r="D11" s="127">
        <v>11.64</v>
      </c>
      <c r="E11" s="127">
        <v>13.09</v>
      </c>
      <c r="F11" s="129">
        <v>814.44</v>
      </c>
      <c r="G11" s="129">
        <v>802.47500000000014</v>
      </c>
      <c r="H11" s="129">
        <v>857.02</v>
      </c>
      <c r="I11" s="129">
        <v>860.66499999999996</v>
      </c>
      <c r="J11" s="129">
        <v>877.03000000000009</v>
      </c>
      <c r="K11" s="129">
        <v>877.03000000000009</v>
      </c>
      <c r="L11" s="129">
        <v>978.29000000000008</v>
      </c>
      <c r="M11" s="129">
        <v>903.21</v>
      </c>
      <c r="N11" s="129">
        <v>883.57500000000005</v>
      </c>
      <c r="O11" s="129">
        <v>832.94999999999993</v>
      </c>
      <c r="P11" s="129">
        <v>851.46</v>
      </c>
      <c r="Q11" s="129">
        <v>851.46</v>
      </c>
      <c r="R11" s="130">
        <f t="shared" ref="R11:R71" si="3">+SUM(F11:Q11)</f>
        <v>10389.605</v>
      </c>
      <c r="S11" s="175"/>
      <c r="T11" s="105">
        <f t="shared" ref="T11:U28" si="4">+IFERROR(F11/$D11,0)</f>
        <v>69.969072164948457</v>
      </c>
      <c r="U11" s="105">
        <f t="shared" si="4"/>
        <v>68.941151202749154</v>
      </c>
      <c r="V11" s="105">
        <f t="shared" ref="V11:AE49" si="5">+IFERROR(H11/$E11,0)</f>
        <v>65.471352177234536</v>
      </c>
      <c r="W11" s="105">
        <f t="shared" si="1"/>
        <v>65.749809014514895</v>
      </c>
      <c r="X11" s="105">
        <f t="shared" si="1"/>
        <v>67.000000000000014</v>
      </c>
      <c r="Y11" s="105">
        <f t="shared" si="1"/>
        <v>67.000000000000014</v>
      </c>
      <c r="Z11" s="105">
        <f t="shared" si="1"/>
        <v>74.735676088617268</v>
      </c>
      <c r="AA11" s="105">
        <f t="shared" si="1"/>
        <v>69</v>
      </c>
      <c r="AB11" s="105">
        <f t="shared" si="1"/>
        <v>67.5</v>
      </c>
      <c r="AC11" s="105">
        <f t="shared" si="1"/>
        <v>63.632543926661569</v>
      </c>
      <c r="AD11" s="105">
        <f t="shared" si="1"/>
        <v>65.046600458365162</v>
      </c>
      <c r="AE11" s="105">
        <f t="shared" si="1"/>
        <v>65.046600458365162</v>
      </c>
      <c r="AF11" s="132">
        <f t="shared" ref="AF11:AF73" si="6">+SUM(T11:AE11)/$AD$2</f>
        <v>67.42440045762136</v>
      </c>
      <c r="AH11" s="103">
        <v>1</v>
      </c>
      <c r="AI11" s="105">
        <f t="shared" ref="AI11:AI47" si="7">+AF11*AH11</f>
        <v>67.42440045762136</v>
      </c>
    </row>
    <row r="12" spans="1:35" outlineLevel="1" x14ac:dyDescent="0.25">
      <c r="A12" s="103" t="str">
        <f t="shared" si="2"/>
        <v>MiltonResidential10RW1</v>
      </c>
      <c r="B12" s="103" t="s">
        <v>886</v>
      </c>
      <c r="C12" s="103" t="s">
        <v>887</v>
      </c>
      <c r="D12" s="127">
        <v>0</v>
      </c>
      <c r="E12" s="127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30">
        <f t="shared" ref="R12" si="8">+SUM(F12:Q12)</f>
        <v>0</v>
      </c>
      <c r="S12" s="175"/>
      <c r="T12" s="105">
        <f t="shared" si="4"/>
        <v>0</v>
      </c>
      <c r="U12" s="105">
        <f t="shared" si="4"/>
        <v>0</v>
      </c>
      <c r="V12" s="105">
        <f t="shared" si="5"/>
        <v>0</v>
      </c>
      <c r="W12" s="105">
        <f t="shared" si="1"/>
        <v>0</v>
      </c>
      <c r="X12" s="105">
        <f t="shared" si="1"/>
        <v>0</v>
      </c>
      <c r="Y12" s="105">
        <f t="shared" si="1"/>
        <v>0</v>
      </c>
      <c r="Z12" s="105">
        <f t="shared" si="1"/>
        <v>0</v>
      </c>
      <c r="AA12" s="105">
        <f t="shared" si="1"/>
        <v>0</v>
      </c>
      <c r="AB12" s="105">
        <f t="shared" si="1"/>
        <v>0</v>
      </c>
      <c r="AC12" s="105">
        <f t="shared" si="1"/>
        <v>0</v>
      </c>
      <c r="AD12" s="105">
        <f t="shared" si="1"/>
        <v>0</v>
      </c>
      <c r="AE12" s="105">
        <f t="shared" si="1"/>
        <v>0</v>
      </c>
      <c r="AF12" s="132">
        <f t="shared" si="6"/>
        <v>0</v>
      </c>
      <c r="AH12" s="103">
        <v>1</v>
      </c>
      <c r="AI12" s="105">
        <f t="shared" si="7"/>
        <v>0</v>
      </c>
    </row>
    <row r="13" spans="1:35" outlineLevel="1" x14ac:dyDescent="0.25">
      <c r="A13" s="103" t="str">
        <f t="shared" si="2"/>
        <v>MiltonResidential20RM1</v>
      </c>
      <c r="B13" s="103" t="s">
        <v>87</v>
      </c>
      <c r="C13" s="103" t="s">
        <v>88</v>
      </c>
      <c r="D13" s="127">
        <v>0</v>
      </c>
      <c r="E13" s="127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30">
        <f t="shared" si="3"/>
        <v>0</v>
      </c>
      <c r="S13" s="175"/>
      <c r="T13" s="105">
        <f t="shared" si="4"/>
        <v>0</v>
      </c>
      <c r="U13" s="105">
        <f t="shared" si="4"/>
        <v>0</v>
      </c>
      <c r="V13" s="105">
        <f t="shared" si="5"/>
        <v>0</v>
      </c>
      <c r="W13" s="105">
        <f t="shared" si="1"/>
        <v>0</v>
      </c>
      <c r="X13" s="105">
        <f t="shared" si="1"/>
        <v>0</v>
      </c>
      <c r="Y13" s="105">
        <f t="shared" si="1"/>
        <v>0</v>
      </c>
      <c r="Z13" s="105">
        <f t="shared" si="1"/>
        <v>0</v>
      </c>
      <c r="AA13" s="105">
        <f t="shared" si="1"/>
        <v>0</v>
      </c>
      <c r="AB13" s="105">
        <f t="shared" si="1"/>
        <v>0</v>
      </c>
      <c r="AC13" s="105">
        <f t="shared" si="1"/>
        <v>0</v>
      </c>
      <c r="AD13" s="105">
        <f t="shared" si="1"/>
        <v>0</v>
      </c>
      <c r="AE13" s="105">
        <f t="shared" si="1"/>
        <v>0</v>
      </c>
      <c r="AF13" s="132">
        <f t="shared" si="6"/>
        <v>0</v>
      </c>
      <c r="AH13" s="103">
        <v>1</v>
      </c>
      <c r="AI13" s="105">
        <f t="shared" si="7"/>
        <v>0</v>
      </c>
    </row>
    <row r="14" spans="1:35" outlineLevel="1" x14ac:dyDescent="0.25">
      <c r="A14" s="103" t="str">
        <f t="shared" si="2"/>
        <v>MiltonResidential20RW1</v>
      </c>
      <c r="B14" s="103" t="s">
        <v>89</v>
      </c>
      <c r="C14" s="103" t="s">
        <v>90</v>
      </c>
      <c r="D14" s="127">
        <v>0</v>
      </c>
      <c r="E14" s="127">
        <v>0</v>
      </c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0</v>
      </c>
      <c r="P14" s="129">
        <v>0</v>
      </c>
      <c r="Q14" s="129">
        <v>0</v>
      </c>
      <c r="R14" s="130">
        <f t="shared" si="3"/>
        <v>0</v>
      </c>
      <c r="S14" s="175"/>
      <c r="T14" s="105">
        <f t="shared" si="4"/>
        <v>0</v>
      </c>
      <c r="U14" s="105">
        <f t="shared" si="4"/>
        <v>0</v>
      </c>
      <c r="V14" s="105">
        <f t="shared" si="5"/>
        <v>0</v>
      </c>
      <c r="W14" s="105">
        <f t="shared" si="1"/>
        <v>0</v>
      </c>
      <c r="X14" s="105">
        <f t="shared" si="1"/>
        <v>0</v>
      </c>
      <c r="Y14" s="105">
        <f t="shared" si="1"/>
        <v>0</v>
      </c>
      <c r="Z14" s="105">
        <f t="shared" si="1"/>
        <v>0</v>
      </c>
      <c r="AA14" s="105">
        <f t="shared" si="1"/>
        <v>0</v>
      </c>
      <c r="AB14" s="105">
        <f t="shared" si="1"/>
        <v>0</v>
      </c>
      <c r="AC14" s="105">
        <f t="shared" si="1"/>
        <v>0</v>
      </c>
      <c r="AD14" s="105">
        <f t="shared" si="1"/>
        <v>0</v>
      </c>
      <c r="AE14" s="105">
        <f t="shared" si="1"/>
        <v>0</v>
      </c>
      <c r="AF14" s="132">
        <f t="shared" si="6"/>
        <v>0</v>
      </c>
      <c r="AH14" s="103">
        <v>1</v>
      </c>
      <c r="AI14" s="105">
        <f t="shared" si="7"/>
        <v>0</v>
      </c>
    </row>
    <row r="15" spans="1:35" outlineLevel="1" x14ac:dyDescent="0.25">
      <c r="A15" s="103" t="str">
        <f t="shared" si="2"/>
        <v>MiltonResidential20RW1N</v>
      </c>
      <c r="B15" s="103" t="s">
        <v>91</v>
      </c>
      <c r="C15" s="103" t="s">
        <v>92</v>
      </c>
      <c r="D15" s="127">
        <v>22.66</v>
      </c>
      <c r="E15" s="127">
        <v>25.44</v>
      </c>
      <c r="F15" s="129">
        <v>24</v>
      </c>
      <c r="G15" s="129">
        <v>24</v>
      </c>
      <c r="H15" s="129">
        <v>25.44</v>
      </c>
      <c r="I15" s="129">
        <v>25.44</v>
      </c>
      <c r="J15" s="129">
        <v>25.44</v>
      </c>
      <c r="K15" s="129">
        <v>25.44</v>
      </c>
      <c r="L15" s="129">
        <v>25.44</v>
      </c>
      <c r="M15" s="129">
        <v>25.44</v>
      </c>
      <c r="N15" s="129">
        <v>25.44</v>
      </c>
      <c r="O15" s="129">
        <v>24</v>
      </c>
      <c r="P15" s="129">
        <v>24</v>
      </c>
      <c r="Q15" s="129">
        <v>24</v>
      </c>
      <c r="R15" s="130">
        <f t="shared" si="3"/>
        <v>298.08</v>
      </c>
      <c r="S15" s="175"/>
      <c r="T15" s="105">
        <f t="shared" si="4"/>
        <v>1.0591350397175641</v>
      </c>
      <c r="U15" s="105">
        <f t="shared" si="4"/>
        <v>1.0591350397175641</v>
      </c>
      <c r="V15" s="105">
        <f t="shared" si="5"/>
        <v>1</v>
      </c>
      <c r="W15" s="105">
        <f t="shared" si="1"/>
        <v>1</v>
      </c>
      <c r="X15" s="105">
        <f t="shared" si="1"/>
        <v>1</v>
      </c>
      <c r="Y15" s="105">
        <f t="shared" si="1"/>
        <v>1</v>
      </c>
      <c r="Z15" s="105">
        <f t="shared" si="1"/>
        <v>1</v>
      </c>
      <c r="AA15" s="105">
        <f t="shared" si="1"/>
        <v>1</v>
      </c>
      <c r="AB15" s="105">
        <f t="shared" si="1"/>
        <v>1</v>
      </c>
      <c r="AC15" s="105">
        <f t="shared" si="1"/>
        <v>0.94339622641509424</v>
      </c>
      <c r="AD15" s="105">
        <f t="shared" si="1"/>
        <v>0.94339622641509424</v>
      </c>
      <c r="AE15" s="105">
        <f t="shared" si="1"/>
        <v>0.94339622641509424</v>
      </c>
      <c r="AF15" s="132">
        <f t="shared" si="6"/>
        <v>0.99570489655670091</v>
      </c>
      <c r="AH15" s="103">
        <v>1</v>
      </c>
      <c r="AI15" s="105">
        <f t="shared" si="7"/>
        <v>0.99570489655670091</v>
      </c>
    </row>
    <row r="16" spans="1:35" outlineLevel="1" x14ac:dyDescent="0.25">
      <c r="A16" s="103" t="str">
        <f t="shared" si="2"/>
        <v>MiltonResidential20RW1NR</v>
      </c>
      <c r="B16" s="103" t="s">
        <v>93</v>
      </c>
      <c r="C16" s="103" t="s">
        <v>94</v>
      </c>
      <c r="D16" s="127">
        <v>0</v>
      </c>
      <c r="E16" s="127">
        <v>0</v>
      </c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29">
        <v>0</v>
      </c>
      <c r="N16" s="129">
        <v>0</v>
      </c>
      <c r="O16" s="129">
        <v>0</v>
      </c>
      <c r="P16" s="129">
        <v>0</v>
      </c>
      <c r="Q16" s="129">
        <v>0</v>
      </c>
      <c r="R16" s="130">
        <f t="shared" si="3"/>
        <v>0</v>
      </c>
      <c r="S16" s="175"/>
      <c r="T16" s="105">
        <f t="shared" si="4"/>
        <v>0</v>
      </c>
      <c r="U16" s="105">
        <f t="shared" si="4"/>
        <v>0</v>
      </c>
      <c r="V16" s="105">
        <f t="shared" si="5"/>
        <v>0</v>
      </c>
      <c r="W16" s="105">
        <f t="shared" si="1"/>
        <v>0</v>
      </c>
      <c r="X16" s="105">
        <f t="shared" si="1"/>
        <v>0</v>
      </c>
      <c r="Y16" s="105">
        <f t="shared" si="1"/>
        <v>0</v>
      </c>
      <c r="Z16" s="105">
        <f t="shared" si="1"/>
        <v>0</v>
      </c>
      <c r="AA16" s="105">
        <f t="shared" si="1"/>
        <v>0</v>
      </c>
      <c r="AB16" s="105">
        <f t="shared" si="1"/>
        <v>0</v>
      </c>
      <c r="AC16" s="105">
        <f t="shared" si="1"/>
        <v>0</v>
      </c>
      <c r="AD16" s="105">
        <f t="shared" si="1"/>
        <v>0</v>
      </c>
      <c r="AE16" s="105">
        <f t="shared" si="1"/>
        <v>0</v>
      </c>
      <c r="AF16" s="132">
        <f t="shared" si="6"/>
        <v>0</v>
      </c>
      <c r="AH16" s="103">
        <v>1</v>
      </c>
      <c r="AI16" s="105">
        <f t="shared" si="7"/>
        <v>0</v>
      </c>
    </row>
    <row r="17" spans="1:35" outlineLevel="1" x14ac:dyDescent="0.25">
      <c r="A17" s="103" t="str">
        <f t="shared" si="2"/>
        <v>MiltonResidential20RW1R</v>
      </c>
      <c r="B17" s="103" t="s">
        <v>95</v>
      </c>
      <c r="C17" s="103" t="s">
        <v>96</v>
      </c>
      <c r="D17" s="127">
        <v>22.66</v>
      </c>
      <c r="E17" s="127">
        <v>25.44</v>
      </c>
      <c r="F17" s="129">
        <v>4560</v>
      </c>
      <c r="G17" s="129">
        <v>4636.32</v>
      </c>
      <c r="H17" s="129">
        <v>4842</v>
      </c>
      <c r="I17" s="129">
        <v>4998.96</v>
      </c>
      <c r="J17" s="129">
        <v>4859.0400000000009</v>
      </c>
      <c r="K17" s="129">
        <v>4909.92</v>
      </c>
      <c r="L17" s="129">
        <v>4760.16</v>
      </c>
      <c r="M17" s="129">
        <v>4859.04</v>
      </c>
      <c r="N17" s="129">
        <v>4865.4000000000005</v>
      </c>
      <c r="O17" s="129">
        <v>4572</v>
      </c>
      <c r="P17" s="129">
        <v>4476</v>
      </c>
      <c r="Q17" s="129">
        <v>4548</v>
      </c>
      <c r="R17" s="130">
        <f t="shared" si="3"/>
        <v>56886.84</v>
      </c>
      <c r="S17" s="175"/>
      <c r="T17" s="105">
        <f t="shared" si="4"/>
        <v>201.23565754633717</v>
      </c>
      <c r="U17" s="105">
        <f t="shared" si="4"/>
        <v>204.603706972639</v>
      </c>
      <c r="V17" s="105">
        <f t="shared" si="5"/>
        <v>190.33018867924528</v>
      </c>
      <c r="W17" s="105">
        <f t="shared" si="1"/>
        <v>196.5</v>
      </c>
      <c r="X17" s="105">
        <f t="shared" si="1"/>
        <v>191.00000000000003</v>
      </c>
      <c r="Y17" s="105">
        <f t="shared" si="1"/>
        <v>193</v>
      </c>
      <c r="Z17" s="105">
        <f t="shared" si="1"/>
        <v>187.11320754716979</v>
      </c>
      <c r="AA17" s="105">
        <f t="shared" si="1"/>
        <v>191</v>
      </c>
      <c r="AB17" s="105">
        <f t="shared" si="1"/>
        <v>191.25</v>
      </c>
      <c r="AC17" s="105">
        <f t="shared" si="1"/>
        <v>179.71698113207546</v>
      </c>
      <c r="AD17" s="105">
        <f t="shared" si="1"/>
        <v>175.94339622641508</v>
      </c>
      <c r="AE17" s="105">
        <f t="shared" si="1"/>
        <v>178.77358490566036</v>
      </c>
      <c r="AF17" s="132">
        <f t="shared" si="6"/>
        <v>190.03889358412849</v>
      </c>
      <c r="AH17" s="103">
        <v>1</v>
      </c>
      <c r="AI17" s="105">
        <f t="shared" si="7"/>
        <v>190.03889358412849</v>
      </c>
    </row>
    <row r="18" spans="1:35" outlineLevel="1" x14ac:dyDescent="0.25">
      <c r="A18" s="103" t="str">
        <f t="shared" si="2"/>
        <v>MiltonResidential24RW1N</v>
      </c>
      <c r="B18" s="103" t="s">
        <v>97</v>
      </c>
      <c r="C18" s="103" t="s">
        <v>98</v>
      </c>
      <c r="D18" s="127">
        <v>0</v>
      </c>
      <c r="E18" s="127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30">
        <f t="shared" si="3"/>
        <v>0</v>
      </c>
      <c r="S18" s="175"/>
      <c r="T18" s="105">
        <f t="shared" si="4"/>
        <v>0</v>
      </c>
      <c r="U18" s="105">
        <f t="shared" si="4"/>
        <v>0</v>
      </c>
      <c r="V18" s="105">
        <f t="shared" si="5"/>
        <v>0</v>
      </c>
      <c r="W18" s="105">
        <f t="shared" si="1"/>
        <v>0</v>
      </c>
      <c r="X18" s="105">
        <f t="shared" si="1"/>
        <v>0</v>
      </c>
      <c r="Y18" s="105">
        <f t="shared" si="1"/>
        <v>0</v>
      </c>
      <c r="Z18" s="105">
        <f t="shared" si="1"/>
        <v>0</v>
      </c>
      <c r="AA18" s="105">
        <f t="shared" si="1"/>
        <v>0</v>
      </c>
      <c r="AB18" s="105">
        <f t="shared" si="1"/>
        <v>0</v>
      </c>
      <c r="AC18" s="105">
        <f t="shared" si="1"/>
        <v>0</v>
      </c>
      <c r="AD18" s="105">
        <f t="shared" si="1"/>
        <v>0</v>
      </c>
      <c r="AE18" s="105">
        <f t="shared" si="1"/>
        <v>0</v>
      </c>
      <c r="AF18" s="132">
        <f t="shared" si="6"/>
        <v>0</v>
      </c>
      <c r="AH18" s="103">
        <v>1</v>
      </c>
      <c r="AI18" s="105">
        <f t="shared" si="7"/>
        <v>0</v>
      </c>
    </row>
    <row r="19" spans="1:35" outlineLevel="1" x14ac:dyDescent="0.25">
      <c r="A19" s="103" t="str">
        <f t="shared" si="2"/>
        <v>MiltonResidential24RW1R</v>
      </c>
      <c r="B19" s="103" t="s">
        <v>99</v>
      </c>
      <c r="C19" s="103" t="s">
        <v>100</v>
      </c>
      <c r="D19" s="127">
        <v>0</v>
      </c>
      <c r="E19" s="127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30">
        <f t="shared" si="3"/>
        <v>0</v>
      </c>
      <c r="S19" s="175"/>
      <c r="T19" s="105">
        <f t="shared" si="4"/>
        <v>0</v>
      </c>
      <c r="U19" s="105">
        <f t="shared" si="4"/>
        <v>0</v>
      </c>
      <c r="V19" s="105">
        <f t="shared" si="5"/>
        <v>0</v>
      </c>
      <c r="W19" s="105">
        <f t="shared" si="1"/>
        <v>0</v>
      </c>
      <c r="X19" s="105">
        <f t="shared" si="1"/>
        <v>0</v>
      </c>
      <c r="Y19" s="105">
        <f t="shared" si="1"/>
        <v>0</v>
      </c>
      <c r="Z19" s="105">
        <f t="shared" si="1"/>
        <v>0</v>
      </c>
      <c r="AA19" s="105">
        <f t="shared" si="1"/>
        <v>0</v>
      </c>
      <c r="AB19" s="105">
        <f t="shared" si="1"/>
        <v>0</v>
      </c>
      <c r="AC19" s="105">
        <f t="shared" si="1"/>
        <v>0</v>
      </c>
      <c r="AD19" s="105">
        <f t="shared" si="1"/>
        <v>0</v>
      </c>
      <c r="AE19" s="105">
        <f t="shared" si="1"/>
        <v>0</v>
      </c>
      <c r="AF19" s="132">
        <f t="shared" si="6"/>
        <v>0</v>
      </c>
      <c r="AH19" s="103">
        <v>1</v>
      </c>
      <c r="AI19" s="105">
        <f t="shared" si="7"/>
        <v>0</v>
      </c>
    </row>
    <row r="20" spans="1:35" outlineLevel="1" x14ac:dyDescent="0.25">
      <c r="A20" s="103" t="str">
        <f t="shared" si="2"/>
        <v>MiltonResidential32RE1</v>
      </c>
      <c r="B20" s="103" t="s">
        <v>101</v>
      </c>
      <c r="C20" s="103" t="s">
        <v>102</v>
      </c>
      <c r="D20" s="127">
        <v>0</v>
      </c>
      <c r="E20" s="127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30">
        <f t="shared" si="3"/>
        <v>0</v>
      </c>
      <c r="S20" s="175"/>
      <c r="T20" s="105">
        <f t="shared" si="4"/>
        <v>0</v>
      </c>
      <c r="U20" s="105">
        <f t="shared" si="4"/>
        <v>0</v>
      </c>
      <c r="V20" s="105">
        <f t="shared" si="5"/>
        <v>0</v>
      </c>
      <c r="W20" s="105">
        <f t="shared" si="1"/>
        <v>0</v>
      </c>
      <c r="X20" s="105">
        <f t="shared" si="1"/>
        <v>0</v>
      </c>
      <c r="Y20" s="105">
        <f t="shared" si="1"/>
        <v>0</v>
      </c>
      <c r="Z20" s="105">
        <f t="shared" si="1"/>
        <v>0</v>
      </c>
      <c r="AA20" s="105">
        <f t="shared" si="1"/>
        <v>0</v>
      </c>
      <c r="AB20" s="105">
        <f t="shared" si="1"/>
        <v>0</v>
      </c>
      <c r="AC20" s="105">
        <f t="shared" si="1"/>
        <v>0</v>
      </c>
      <c r="AD20" s="105">
        <f t="shared" si="1"/>
        <v>0</v>
      </c>
      <c r="AE20" s="105">
        <f t="shared" si="1"/>
        <v>0</v>
      </c>
      <c r="AF20" s="132">
        <f t="shared" si="6"/>
        <v>0</v>
      </c>
      <c r="AH20" s="103">
        <v>1</v>
      </c>
      <c r="AI20" s="105">
        <f t="shared" si="7"/>
        <v>0</v>
      </c>
    </row>
    <row r="21" spans="1:35" outlineLevel="1" x14ac:dyDescent="0.25">
      <c r="A21" s="103" t="str">
        <f t="shared" si="2"/>
        <v>MiltonResidential32RM1</v>
      </c>
      <c r="B21" s="103" t="s">
        <v>103</v>
      </c>
      <c r="C21" s="103" t="s">
        <v>104</v>
      </c>
      <c r="D21" s="127">
        <v>0</v>
      </c>
      <c r="E21" s="127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30">
        <f t="shared" si="3"/>
        <v>0</v>
      </c>
      <c r="S21" s="175"/>
      <c r="T21" s="105">
        <f t="shared" si="4"/>
        <v>0</v>
      </c>
      <c r="U21" s="105">
        <f t="shared" si="4"/>
        <v>0</v>
      </c>
      <c r="V21" s="105">
        <f t="shared" si="5"/>
        <v>0</v>
      </c>
      <c r="W21" s="105">
        <f t="shared" si="1"/>
        <v>0</v>
      </c>
      <c r="X21" s="105">
        <f t="shared" si="1"/>
        <v>0</v>
      </c>
      <c r="Y21" s="105">
        <f t="shared" si="1"/>
        <v>0</v>
      </c>
      <c r="Z21" s="105">
        <f t="shared" si="1"/>
        <v>0</v>
      </c>
      <c r="AA21" s="105">
        <f t="shared" si="1"/>
        <v>0</v>
      </c>
      <c r="AB21" s="105">
        <f t="shared" si="1"/>
        <v>0</v>
      </c>
      <c r="AC21" s="105">
        <f t="shared" si="1"/>
        <v>0</v>
      </c>
      <c r="AD21" s="105">
        <f t="shared" si="1"/>
        <v>0</v>
      </c>
      <c r="AE21" s="105">
        <f t="shared" si="1"/>
        <v>0</v>
      </c>
      <c r="AF21" s="132">
        <f t="shared" si="6"/>
        <v>0</v>
      </c>
      <c r="AH21" s="103">
        <v>1</v>
      </c>
      <c r="AI21" s="105">
        <f t="shared" si="7"/>
        <v>0</v>
      </c>
    </row>
    <row r="22" spans="1:35" outlineLevel="1" x14ac:dyDescent="0.25">
      <c r="A22" s="103" t="str">
        <f t="shared" si="2"/>
        <v>MiltonResidential32ROCPU</v>
      </c>
      <c r="B22" s="103" t="s">
        <v>105</v>
      </c>
      <c r="C22" s="103" t="s">
        <v>106</v>
      </c>
      <c r="D22" s="127">
        <v>0</v>
      </c>
      <c r="E22" s="127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30">
        <f t="shared" si="3"/>
        <v>0</v>
      </c>
      <c r="S22" s="175"/>
      <c r="T22" s="105">
        <f t="shared" si="4"/>
        <v>0</v>
      </c>
      <c r="U22" s="105">
        <f t="shared" si="4"/>
        <v>0</v>
      </c>
      <c r="V22" s="105">
        <f t="shared" si="5"/>
        <v>0</v>
      </c>
      <c r="W22" s="105">
        <f t="shared" si="1"/>
        <v>0</v>
      </c>
      <c r="X22" s="105">
        <f t="shared" si="1"/>
        <v>0</v>
      </c>
      <c r="Y22" s="105">
        <f t="shared" si="1"/>
        <v>0</v>
      </c>
      <c r="Z22" s="105">
        <f t="shared" si="1"/>
        <v>0</v>
      </c>
      <c r="AA22" s="105">
        <f t="shared" si="1"/>
        <v>0</v>
      </c>
      <c r="AB22" s="105">
        <f t="shared" si="1"/>
        <v>0</v>
      </c>
      <c r="AC22" s="105">
        <f t="shared" si="1"/>
        <v>0</v>
      </c>
      <c r="AD22" s="105">
        <f t="shared" si="1"/>
        <v>0</v>
      </c>
      <c r="AE22" s="105">
        <f t="shared" si="1"/>
        <v>0</v>
      </c>
      <c r="AF22" s="132">
        <f t="shared" si="6"/>
        <v>0</v>
      </c>
      <c r="AH22" s="103">
        <v>1</v>
      </c>
      <c r="AI22" s="105">
        <f t="shared" si="7"/>
        <v>0</v>
      </c>
    </row>
    <row r="23" spans="1:35" outlineLevel="1" x14ac:dyDescent="0.25">
      <c r="A23" s="103" t="str">
        <f t="shared" si="2"/>
        <v>MiltonResidential32RW1</v>
      </c>
      <c r="B23" s="103" t="s">
        <v>107</v>
      </c>
      <c r="C23" s="103" t="s">
        <v>108</v>
      </c>
      <c r="D23" s="127">
        <v>0</v>
      </c>
      <c r="E23" s="127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30">
        <f t="shared" si="3"/>
        <v>0</v>
      </c>
      <c r="S23" s="175"/>
      <c r="T23" s="105">
        <f t="shared" si="4"/>
        <v>0</v>
      </c>
      <c r="U23" s="105">
        <f t="shared" si="4"/>
        <v>0</v>
      </c>
      <c r="V23" s="105">
        <f t="shared" si="5"/>
        <v>0</v>
      </c>
      <c r="W23" s="105">
        <f t="shared" si="1"/>
        <v>0</v>
      </c>
      <c r="X23" s="105">
        <f t="shared" si="1"/>
        <v>0</v>
      </c>
      <c r="Y23" s="105">
        <f t="shared" si="1"/>
        <v>0</v>
      </c>
      <c r="Z23" s="105">
        <f t="shared" si="1"/>
        <v>0</v>
      </c>
      <c r="AA23" s="105">
        <f t="shared" si="1"/>
        <v>0</v>
      </c>
      <c r="AB23" s="105">
        <f t="shared" si="1"/>
        <v>0</v>
      </c>
      <c r="AC23" s="105">
        <f t="shared" si="1"/>
        <v>0</v>
      </c>
      <c r="AD23" s="105">
        <f t="shared" si="1"/>
        <v>0</v>
      </c>
      <c r="AE23" s="105">
        <f t="shared" si="1"/>
        <v>0</v>
      </c>
      <c r="AF23" s="132">
        <f t="shared" si="6"/>
        <v>0</v>
      </c>
      <c r="AH23" s="103">
        <v>1</v>
      </c>
      <c r="AI23" s="105">
        <f t="shared" si="7"/>
        <v>0</v>
      </c>
    </row>
    <row r="24" spans="1:35" outlineLevel="1" x14ac:dyDescent="0.25">
      <c r="A24" s="103" t="str">
        <f t="shared" si="2"/>
        <v>MiltonResidential32RW1N</v>
      </c>
      <c r="B24" s="103" t="s">
        <v>109</v>
      </c>
      <c r="C24" s="103" t="s">
        <v>110</v>
      </c>
      <c r="D24" s="127">
        <v>0</v>
      </c>
      <c r="E24" s="127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30">
        <f t="shared" si="3"/>
        <v>0</v>
      </c>
      <c r="S24" s="175"/>
      <c r="T24" s="105">
        <f t="shared" si="4"/>
        <v>0</v>
      </c>
      <c r="U24" s="105">
        <f t="shared" si="4"/>
        <v>0</v>
      </c>
      <c r="V24" s="105">
        <f t="shared" si="5"/>
        <v>0</v>
      </c>
      <c r="W24" s="105">
        <f t="shared" si="1"/>
        <v>0</v>
      </c>
      <c r="X24" s="105">
        <f t="shared" si="1"/>
        <v>0</v>
      </c>
      <c r="Y24" s="105">
        <f t="shared" si="1"/>
        <v>0</v>
      </c>
      <c r="Z24" s="105">
        <f t="shared" si="1"/>
        <v>0</v>
      </c>
      <c r="AA24" s="105">
        <f t="shared" si="1"/>
        <v>0</v>
      </c>
      <c r="AB24" s="105">
        <f t="shared" si="1"/>
        <v>0</v>
      </c>
      <c r="AC24" s="105">
        <f t="shared" si="1"/>
        <v>0</v>
      </c>
      <c r="AD24" s="105">
        <f t="shared" si="1"/>
        <v>0</v>
      </c>
      <c r="AE24" s="105">
        <f t="shared" si="1"/>
        <v>0</v>
      </c>
      <c r="AF24" s="132">
        <f t="shared" si="6"/>
        <v>0</v>
      </c>
      <c r="AH24" s="103">
        <v>1</v>
      </c>
      <c r="AI24" s="105">
        <f t="shared" si="7"/>
        <v>0</v>
      </c>
    </row>
    <row r="25" spans="1:35" outlineLevel="1" x14ac:dyDescent="0.25">
      <c r="A25" s="103" t="str">
        <f t="shared" si="2"/>
        <v>MiltonResidential32RW1NR</v>
      </c>
      <c r="B25" s="103" t="s">
        <v>111</v>
      </c>
      <c r="C25" s="103" t="s">
        <v>112</v>
      </c>
      <c r="D25" s="127">
        <v>0</v>
      </c>
      <c r="E25" s="127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30">
        <f t="shared" si="3"/>
        <v>0</v>
      </c>
      <c r="S25" s="175"/>
      <c r="T25" s="105">
        <f t="shared" si="4"/>
        <v>0</v>
      </c>
      <c r="U25" s="105">
        <f t="shared" si="4"/>
        <v>0</v>
      </c>
      <c r="V25" s="105">
        <f t="shared" si="5"/>
        <v>0</v>
      </c>
      <c r="W25" s="105">
        <f t="shared" si="1"/>
        <v>0</v>
      </c>
      <c r="X25" s="105">
        <f t="shared" si="1"/>
        <v>0</v>
      </c>
      <c r="Y25" s="105">
        <f t="shared" si="1"/>
        <v>0</v>
      </c>
      <c r="Z25" s="105">
        <f t="shared" si="1"/>
        <v>0</v>
      </c>
      <c r="AA25" s="105">
        <f t="shared" si="1"/>
        <v>0</v>
      </c>
      <c r="AB25" s="105">
        <f t="shared" si="1"/>
        <v>0</v>
      </c>
      <c r="AC25" s="105">
        <f t="shared" si="1"/>
        <v>0</v>
      </c>
      <c r="AD25" s="105">
        <f t="shared" si="1"/>
        <v>0</v>
      </c>
      <c r="AE25" s="105">
        <f t="shared" si="1"/>
        <v>0</v>
      </c>
      <c r="AF25" s="132">
        <f t="shared" si="6"/>
        <v>0</v>
      </c>
      <c r="AH25" s="103">
        <v>1</v>
      </c>
      <c r="AI25" s="105">
        <f t="shared" si="7"/>
        <v>0</v>
      </c>
    </row>
    <row r="26" spans="1:35" outlineLevel="1" x14ac:dyDescent="0.25">
      <c r="A26" s="103" t="str">
        <f t="shared" si="2"/>
        <v>MiltonResidential32RW1R</v>
      </c>
      <c r="B26" s="103" t="s">
        <v>113</v>
      </c>
      <c r="C26" s="103" t="s">
        <v>114</v>
      </c>
      <c r="D26" s="127">
        <v>0</v>
      </c>
      <c r="E26" s="127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30">
        <f t="shared" si="3"/>
        <v>0</v>
      </c>
      <c r="S26" s="175"/>
      <c r="T26" s="105">
        <f t="shared" si="4"/>
        <v>0</v>
      </c>
      <c r="U26" s="105">
        <f t="shared" si="4"/>
        <v>0</v>
      </c>
      <c r="V26" s="105">
        <f t="shared" si="5"/>
        <v>0</v>
      </c>
      <c r="W26" s="105">
        <f t="shared" si="5"/>
        <v>0</v>
      </c>
      <c r="X26" s="105">
        <f t="shared" si="5"/>
        <v>0</v>
      </c>
      <c r="Y26" s="105">
        <f t="shared" si="5"/>
        <v>0</v>
      </c>
      <c r="Z26" s="105">
        <f t="shared" si="5"/>
        <v>0</v>
      </c>
      <c r="AA26" s="105">
        <f t="shared" si="5"/>
        <v>0</v>
      </c>
      <c r="AB26" s="105">
        <f t="shared" si="5"/>
        <v>0</v>
      </c>
      <c r="AC26" s="105">
        <f t="shared" si="5"/>
        <v>0</v>
      </c>
      <c r="AD26" s="105">
        <f t="shared" si="5"/>
        <v>0</v>
      </c>
      <c r="AE26" s="105">
        <f t="shared" si="5"/>
        <v>0</v>
      </c>
      <c r="AF26" s="132">
        <f t="shared" si="6"/>
        <v>0</v>
      </c>
      <c r="AH26" s="103">
        <v>1</v>
      </c>
      <c r="AI26" s="105">
        <f t="shared" si="7"/>
        <v>0</v>
      </c>
    </row>
    <row r="27" spans="1:35" outlineLevel="1" x14ac:dyDescent="0.25">
      <c r="A27" s="103" t="str">
        <f t="shared" si="2"/>
        <v>MiltonResidential32RW2</v>
      </c>
      <c r="B27" s="103" t="s">
        <v>115</v>
      </c>
      <c r="C27" s="103" t="s">
        <v>116</v>
      </c>
      <c r="D27" s="127">
        <v>0</v>
      </c>
      <c r="E27" s="127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30">
        <f t="shared" si="3"/>
        <v>0</v>
      </c>
      <c r="S27" s="175"/>
      <c r="T27" s="105">
        <f t="shared" si="4"/>
        <v>0</v>
      </c>
      <c r="U27" s="105">
        <f t="shared" si="4"/>
        <v>0</v>
      </c>
      <c r="V27" s="105">
        <f t="shared" si="5"/>
        <v>0</v>
      </c>
      <c r="W27" s="105">
        <f t="shared" si="5"/>
        <v>0</v>
      </c>
      <c r="X27" s="105">
        <f t="shared" si="5"/>
        <v>0</v>
      </c>
      <c r="Y27" s="105">
        <f t="shared" si="5"/>
        <v>0</v>
      </c>
      <c r="Z27" s="105">
        <f t="shared" si="5"/>
        <v>0</v>
      </c>
      <c r="AA27" s="105">
        <f t="shared" si="5"/>
        <v>0</v>
      </c>
      <c r="AB27" s="105">
        <f t="shared" si="5"/>
        <v>0</v>
      </c>
      <c r="AC27" s="105">
        <f t="shared" si="5"/>
        <v>0</v>
      </c>
      <c r="AD27" s="105">
        <f t="shared" si="5"/>
        <v>0</v>
      </c>
      <c r="AE27" s="105">
        <f t="shared" si="5"/>
        <v>0</v>
      </c>
      <c r="AF27" s="132">
        <f t="shared" si="6"/>
        <v>0</v>
      </c>
      <c r="AH27" s="103">
        <v>1</v>
      </c>
      <c r="AI27" s="105">
        <f t="shared" si="7"/>
        <v>0</v>
      </c>
    </row>
    <row r="28" spans="1:35" outlineLevel="1" x14ac:dyDescent="0.25">
      <c r="A28" s="103" t="str">
        <f t="shared" si="2"/>
        <v>MiltonResidential32RW2R</v>
      </c>
      <c r="B28" s="103" t="s">
        <v>117</v>
      </c>
      <c r="C28" s="103" t="s">
        <v>118</v>
      </c>
      <c r="D28" s="127">
        <v>0</v>
      </c>
      <c r="E28" s="127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30">
        <f t="shared" si="3"/>
        <v>0</v>
      </c>
      <c r="S28" s="175"/>
      <c r="T28" s="105">
        <f t="shared" si="4"/>
        <v>0</v>
      </c>
      <c r="U28" s="105">
        <f t="shared" si="4"/>
        <v>0</v>
      </c>
      <c r="V28" s="105">
        <f t="shared" si="5"/>
        <v>0</v>
      </c>
      <c r="W28" s="105">
        <f t="shared" si="5"/>
        <v>0</v>
      </c>
      <c r="X28" s="105">
        <f t="shared" si="5"/>
        <v>0</v>
      </c>
      <c r="Y28" s="105">
        <f t="shared" si="5"/>
        <v>0</v>
      </c>
      <c r="Z28" s="105">
        <f t="shared" si="5"/>
        <v>0</v>
      </c>
      <c r="AA28" s="105">
        <f t="shared" si="5"/>
        <v>0</v>
      </c>
      <c r="AB28" s="105">
        <f t="shared" si="5"/>
        <v>0</v>
      </c>
      <c r="AC28" s="105">
        <f t="shared" si="5"/>
        <v>0</v>
      </c>
      <c r="AD28" s="105">
        <f t="shared" si="5"/>
        <v>0</v>
      </c>
      <c r="AE28" s="105">
        <f t="shared" si="5"/>
        <v>0</v>
      </c>
      <c r="AF28" s="132">
        <f t="shared" si="6"/>
        <v>0</v>
      </c>
      <c r="AH28" s="103">
        <v>1</v>
      </c>
      <c r="AI28" s="105">
        <f t="shared" si="7"/>
        <v>0</v>
      </c>
    </row>
    <row r="29" spans="1:35" outlineLevel="1" x14ac:dyDescent="0.25">
      <c r="A29" s="103" t="str">
        <f t="shared" si="2"/>
        <v>MiltonResidential32RW2NR</v>
      </c>
      <c r="B29" s="103" t="s">
        <v>119</v>
      </c>
      <c r="C29" s="103" t="s">
        <v>120</v>
      </c>
      <c r="D29" s="127">
        <v>0</v>
      </c>
      <c r="E29" s="127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30">
        <f t="shared" si="3"/>
        <v>0</v>
      </c>
      <c r="S29" s="175"/>
      <c r="T29" s="105">
        <f t="shared" ref="T29:U71" si="9">+IFERROR(F29/$D29,0)</f>
        <v>0</v>
      </c>
      <c r="U29" s="105">
        <f t="shared" si="9"/>
        <v>0</v>
      </c>
      <c r="V29" s="105">
        <f t="shared" si="5"/>
        <v>0</v>
      </c>
      <c r="W29" s="105">
        <f t="shared" si="5"/>
        <v>0</v>
      </c>
      <c r="X29" s="105">
        <f t="shared" si="5"/>
        <v>0</v>
      </c>
      <c r="Y29" s="105">
        <f t="shared" si="5"/>
        <v>0</v>
      </c>
      <c r="Z29" s="105">
        <f t="shared" si="5"/>
        <v>0</v>
      </c>
      <c r="AA29" s="105">
        <f t="shared" si="5"/>
        <v>0</v>
      </c>
      <c r="AB29" s="105">
        <f t="shared" si="5"/>
        <v>0</v>
      </c>
      <c r="AC29" s="105">
        <f t="shared" si="5"/>
        <v>0</v>
      </c>
      <c r="AD29" s="105">
        <f t="shared" si="5"/>
        <v>0</v>
      </c>
      <c r="AE29" s="105">
        <f t="shared" si="5"/>
        <v>0</v>
      </c>
      <c r="AF29" s="132">
        <f t="shared" si="6"/>
        <v>0</v>
      </c>
      <c r="AH29" s="103">
        <v>1</v>
      </c>
      <c r="AI29" s="105">
        <f t="shared" si="7"/>
        <v>0</v>
      </c>
    </row>
    <row r="30" spans="1:35" outlineLevel="1" x14ac:dyDescent="0.25">
      <c r="A30" s="103" t="str">
        <f t="shared" si="2"/>
        <v>MiltonResidential32RW3</v>
      </c>
      <c r="B30" s="103" t="s">
        <v>121</v>
      </c>
      <c r="C30" s="103" t="s">
        <v>122</v>
      </c>
      <c r="D30" s="127">
        <v>0</v>
      </c>
      <c r="E30" s="127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30">
        <f t="shared" si="3"/>
        <v>0</v>
      </c>
      <c r="S30" s="175"/>
      <c r="T30" s="105">
        <f t="shared" si="9"/>
        <v>0</v>
      </c>
      <c r="U30" s="105">
        <f t="shared" si="9"/>
        <v>0</v>
      </c>
      <c r="V30" s="105">
        <f t="shared" si="5"/>
        <v>0</v>
      </c>
      <c r="W30" s="105">
        <f t="shared" si="5"/>
        <v>0</v>
      </c>
      <c r="X30" s="105">
        <f t="shared" si="5"/>
        <v>0</v>
      </c>
      <c r="Y30" s="105">
        <f t="shared" si="5"/>
        <v>0</v>
      </c>
      <c r="Z30" s="105">
        <f t="shared" si="5"/>
        <v>0</v>
      </c>
      <c r="AA30" s="105">
        <f t="shared" si="5"/>
        <v>0</v>
      </c>
      <c r="AB30" s="105">
        <f t="shared" si="5"/>
        <v>0</v>
      </c>
      <c r="AC30" s="105">
        <f t="shared" si="5"/>
        <v>0</v>
      </c>
      <c r="AD30" s="105">
        <f t="shared" si="5"/>
        <v>0</v>
      </c>
      <c r="AE30" s="105">
        <f t="shared" si="5"/>
        <v>0</v>
      </c>
      <c r="AF30" s="132">
        <f t="shared" si="6"/>
        <v>0</v>
      </c>
      <c r="AH30" s="103">
        <v>1</v>
      </c>
      <c r="AI30" s="105">
        <f t="shared" si="7"/>
        <v>0</v>
      </c>
    </row>
    <row r="31" spans="1:35" outlineLevel="1" x14ac:dyDescent="0.25">
      <c r="A31" s="103" t="str">
        <f t="shared" si="2"/>
        <v>MiltonResidential32RW3NR</v>
      </c>
      <c r="B31" s="103" t="s">
        <v>123</v>
      </c>
      <c r="C31" s="103" t="s">
        <v>124</v>
      </c>
      <c r="D31" s="127">
        <v>0</v>
      </c>
      <c r="E31" s="127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30">
        <f t="shared" si="3"/>
        <v>0</v>
      </c>
      <c r="S31" s="175"/>
      <c r="T31" s="105">
        <f t="shared" si="9"/>
        <v>0</v>
      </c>
      <c r="U31" s="105">
        <f t="shared" si="9"/>
        <v>0</v>
      </c>
      <c r="V31" s="105">
        <f t="shared" si="5"/>
        <v>0</v>
      </c>
      <c r="W31" s="105">
        <f t="shared" si="5"/>
        <v>0</v>
      </c>
      <c r="X31" s="105">
        <f t="shared" si="5"/>
        <v>0</v>
      </c>
      <c r="Y31" s="105">
        <f t="shared" si="5"/>
        <v>0</v>
      </c>
      <c r="Z31" s="105">
        <f t="shared" si="5"/>
        <v>0</v>
      </c>
      <c r="AA31" s="105">
        <f t="shared" si="5"/>
        <v>0</v>
      </c>
      <c r="AB31" s="105">
        <f t="shared" si="5"/>
        <v>0</v>
      </c>
      <c r="AC31" s="105">
        <f t="shared" si="5"/>
        <v>0</v>
      </c>
      <c r="AD31" s="105">
        <f t="shared" si="5"/>
        <v>0</v>
      </c>
      <c r="AE31" s="105">
        <f t="shared" si="5"/>
        <v>0</v>
      </c>
      <c r="AF31" s="132">
        <f t="shared" si="6"/>
        <v>0</v>
      </c>
      <c r="AH31" s="103">
        <v>1</v>
      </c>
      <c r="AI31" s="105">
        <f t="shared" si="7"/>
        <v>0</v>
      </c>
    </row>
    <row r="32" spans="1:35" outlineLevel="1" x14ac:dyDescent="0.25">
      <c r="A32" s="103" t="str">
        <f t="shared" si="2"/>
        <v>MiltonResidential32RW4</v>
      </c>
      <c r="B32" s="103" t="s">
        <v>125</v>
      </c>
      <c r="C32" s="103" t="s">
        <v>126</v>
      </c>
      <c r="D32" s="127">
        <v>0</v>
      </c>
      <c r="E32" s="127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30">
        <f t="shared" si="3"/>
        <v>0</v>
      </c>
      <c r="S32" s="175"/>
      <c r="T32" s="105">
        <f t="shared" si="9"/>
        <v>0</v>
      </c>
      <c r="U32" s="105">
        <f t="shared" si="9"/>
        <v>0</v>
      </c>
      <c r="V32" s="105">
        <f t="shared" si="5"/>
        <v>0</v>
      </c>
      <c r="W32" s="105">
        <f t="shared" si="5"/>
        <v>0</v>
      </c>
      <c r="X32" s="105">
        <f t="shared" si="5"/>
        <v>0</v>
      </c>
      <c r="Y32" s="105">
        <f t="shared" si="5"/>
        <v>0</v>
      </c>
      <c r="Z32" s="105">
        <f t="shared" si="5"/>
        <v>0</v>
      </c>
      <c r="AA32" s="105">
        <f t="shared" si="5"/>
        <v>0</v>
      </c>
      <c r="AB32" s="105">
        <f t="shared" si="5"/>
        <v>0</v>
      </c>
      <c r="AC32" s="105">
        <f t="shared" si="5"/>
        <v>0</v>
      </c>
      <c r="AD32" s="105">
        <f t="shared" si="5"/>
        <v>0</v>
      </c>
      <c r="AE32" s="105">
        <f t="shared" si="5"/>
        <v>0</v>
      </c>
      <c r="AF32" s="132">
        <f t="shared" si="6"/>
        <v>0</v>
      </c>
      <c r="AH32" s="103">
        <v>1</v>
      </c>
      <c r="AI32" s="105">
        <f t="shared" si="7"/>
        <v>0</v>
      </c>
    </row>
    <row r="33" spans="1:35" outlineLevel="1" x14ac:dyDescent="0.25">
      <c r="A33" s="103" t="str">
        <f t="shared" si="2"/>
        <v>MiltonResidential32RW4NR</v>
      </c>
      <c r="B33" s="103" t="s">
        <v>127</v>
      </c>
      <c r="C33" s="103" t="s">
        <v>128</v>
      </c>
      <c r="D33" s="127">
        <v>0</v>
      </c>
      <c r="E33" s="127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30">
        <f t="shared" si="3"/>
        <v>0</v>
      </c>
      <c r="S33" s="175"/>
      <c r="T33" s="105">
        <f t="shared" si="9"/>
        <v>0</v>
      </c>
      <c r="U33" s="105">
        <f t="shared" si="9"/>
        <v>0</v>
      </c>
      <c r="V33" s="105">
        <f t="shared" si="5"/>
        <v>0</v>
      </c>
      <c r="W33" s="105">
        <f t="shared" si="5"/>
        <v>0</v>
      </c>
      <c r="X33" s="105">
        <f t="shared" si="5"/>
        <v>0</v>
      </c>
      <c r="Y33" s="105">
        <f t="shared" si="5"/>
        <v>0</v>
      </c>
      <c r="Z33" s="105">
        <f t="shared" si="5"/>
        <v>0</v>
      </c>
      <c r="AA33" s="105">
        <f t="shared" si="5"/>
        <v>0</v>
      </c>
      <c r="AB33" s="105">
        <f t="shared" si="5"/>
        <v>0</v>
      </c>
      <c r="AC33" s="105">
        <f t="shared" si="5"/>
        <v>0</v>
      </c>
      <c r="AD33" s="105">
        <f t="shared" si="5"/>
        <v>0</v>
      </c>
      <c r="AE33" s="105">
        <f t="shared" si="5"/>
        <v>0</v>
      </c>
      <c r="AF33" s="132">
        <f t="shared" si="6"/>
        <v>0</v>
      </c>
      <c r="AH33" s="103">
        <v>1</v>
      </c>
      <c r="AI33" s="105">
        <f t="shared" si="7"/>
        <v>0</v>
      </c>
    </row>
    <row r="34" spans="1:35" outlineLevel="1" x14ac:dyDescent="0.25">
      <c r="A34" s="103" t="str">
        <f t="shared" si="2"/>
        <v>MiltonResidential32RW5</v>
      </c>
      <c r="B34" s="103" t="s">
        <v>129</v>
      </c>
      <c r="C34" s="103" t="s">
        <v>130</v>
      </c>
      <c r="D34" s="127">
        <v>0</v>
      </c>
      <c r="E34" s="127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30">
        <f t="shared" si="3"/>
        <v>0</v>
      </c>
      <c r="S34" s="175"/>
      <c r="T34" s="105">
        <f t="shared" si="9"/>
        <v>0</v>
      </c>
      <c r="U34" s="105">
        <f t="shared" si="9"/>
        <v>0</v>
      </c>
      <c r="V34" s="105">
        <f t="shared" si="5"/>
        <v>0</v>
      </c>
      <c r="W34" s="105">
        <f t="shared" si="5"/>
        <v>0</v>
      </c>
      <c r="X34" s="105">
        <f t="shared" si="5"/>
        <v>0</v>
      </c>
      <c r="Y34" s="105">
        <f t="shared" si="5"/>
        <v>0</v>
      </c>
      <c r="Z34" s="105">
        <f t="shared" si="5"/>
        <v>0</v>
      </c>
      <c r="AA34" s="105">
        <f t="shared" si="5"/>
        <v>0</v>
      </c>
      <c r="AB34" s="105">
        <f t="shared" si="5"/>
        <v>0</v>
      </c>
      <c r="AC34" s="105">
        <f t="shared" si="5"/>
        <v>0</v>
      </c>
      <c r="AD34" s="105">
        <f t="shared" si="5"/>
        <v>0</v>
      </c>
      <c r="AE34" s="105">
        <f t="shared" si="5"/>
        <v>0</v>
      </c>
      <c r="AF34" s="132">
        <f t="shared" si="6"/>
        <v>0</v>
      </c>
      <c r="AH34" s="103">
        <v>1</v>
      </c>
      <c r="AI34" s="105">
        <f t="shared" si="7"/>
        <v>0</v>
      </c>
    </row>
    <row r="35" spans="1:35" outlineLevel="1" x14ac:dyDescent="0.25">
      <c r="A35" s="103" t="str">
        <f t="shared" si="2"/>
        <v>MiltonResidential32RW5NR</v>
      </c>
      <c r="B35" s="103" t="s">
        <v>131</v>
      </c>
      <c r="C35" s="103" t="s">
        <v>132</v>
      </c>
      <c r="D35" s="127">
        <v>0</v>
      </c>
      <c r="E35" s="127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30">
        <f t="shared" si="3"/>
        <v>0</v>
      </c>
      <c r="S35" s="175"/>
      <c r="T35" s="105">
        <f t="shared" si="9"/>
        <v>0</v>
      </c>
      <c r="U35" s="105">
        <f t="shared" si="9"/>
        <v>0</v>
      </c>
      <c r="V35" s="105">
        <f t="shared" si="5"/>
        <v>0</v>
      </c>
      <c r="W35" s="105">
        <f t="shared" si="5"/>
        <v>0</v>
      </c>
      <c r="X35" s="105">
        <f t="shared" si="5"/>
        <v>0</v>
      </c>
      <c r="Y35" s="105">
        <f t="shared" si="5"/>
        <v>0</v>
      </c>
      <c r="Z35" s="105">
        <f t="shared" si="5"/>
        <v>0</v>
      </c>
      <c r="AA35" s="105">
        <f t="shared" si="5"/>
        <v>0</v>
      </c>
      <c r="AB35" s="105">
        <f t="shared" si="5"/>
        <v>0</v>
      </c>
      <c r="AC35" s="105">
        <f t="shared" si="5"/>
        <v>0</v>
      </c>
      <c r="AD35" s="105">
        <f t="shared" si="5"/>
        <v>0</v>
      </c>
      <c r="AE35" s="105">
        <f t="shared" si="5"/>
        <v>0</v>
      </c>
      <c r="AF35" s="132">
        <f t="shared" si="6"/>
        <v>0</v>
      </c>
      <c r="AH35" s="103">
        <v>1</v>
      </c>
      <c r="AI35" s="105">
        <f t="shared" si="7"/>
        <v>0</v>
      </c>
    </row>
    <row r="36" spans="1:35" outlineLevel="1" x14ac:dyDescent="0.25">
      <c r="A36" s="103" t="str">
        <f t="shared" si="2"/>
        <v>MiltonResidential32RW6</v>
      </c>
      <c r="B36" s="103" t="s">
        <v>133</v>
      </c>
      <c r="C36" s="103" t="s">
        <v>134</v>
      </c>
      <c r="D36" s="127">
        <v>0</v>
      </c>
      <c r="E36" s="127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30">
        <f t="shared" si="3"/>
        <v>0</v>
      </c>
      <c r="S36" s="175"/>
      <c r="T36" s="105">
        <f t="shared" si="9"/>
        <v>0</v>
      </c>
      <c r="U36" s="105">
        <f t="shared" si="9"/>
        <v>0</v>
      </c>
      <c r="V36" s="105">
        <f t="shared" si="5"/>
        <v>0</v>
      </c>
      <c r="W36" s="105">
        <f t="shared" si="5"/>
        <v>0</v>
      </c>
      <c r="X36" s="105">
        <f t="shared" si="5"/>
        <v>0</v>
      </c>
      <c r="Y36" s="105">
        <f t="shared" si="5"/>
        <v>0</v>
      </c>
      <c r="Z36" s="105">
        <f t="shared" si="5"/>
        <v>0</v>
      </c>
      <c r="AA36" s="105">
        <f t="shared" si="5"/>
        <v>0</v>
      </c>
      <c r="AB36" s="105">
        <f t="shared" si="5"/>
        <v>0</v>
      </c>
      <c r="AC36" s="105">
        <f t="shared" si="5"/>
        <v>0</v>
      </c>
      <c r="AD36" s="105">
        <f t="shared" si="5"/>
        <v>0</v>
      </c>
      <c r="AE36" s="105">
        <f t="shared" si="5"/>
        <v>0</v>
      </c>
      <c r="AF36" s="132">
        <f t="shared" si="6"/>
        <v>0</v>
      </c>
      <c r="AH36" s="103">
        <v>1</v>
      </c>
      <c r="AI36" s="105">
        <f t="shared" si="7"/>
        <v>0</v>
      </c>
    </row>
    <row r="37" spans="1:35" outlineLevel="1" x14ac:dyDescent="0.25">
      <c r="A37" s="103" t="str">
        <f t="shared" si="2"/>
        <v>MiltonResidential35RM1</v>
      </c>
      <c r="B37" s="103" t="s">
        <v>135</v>
      </c>
      <c r="C37" s="103" t="s">
        <v>136</v>
      </c>
      <c r="D37" s="127">
        <v>0</v>
      </c>
      <c r="E37" s="127">
        <v>0</v>
      </c>
      <c r="F37" s="129">
        <v>0</v>
      </c>
      <c r="G37" s="129">
        <v>0</v>
      </c>
      <c r="H37" s="129">
        <v>0</v>
      </c>
      <c r="I37" s="129">
        <v>0</v>
      </c>
      <c r="J37" s="129">
        <v>0</v>
      </c>
      <c r="K37" s="129">
        <v>0</v>
      </c>
      <c r="L37" s="129">
        <v>0</v>
      </c>
      <c r="M37" s="129">
        <v>0</v>
      </c>
      <c r="N37" s="129">
        <v>0</v>
      </c>
      <c r="O37" s="129">
        <v>0</v>
      </c>
      <c r="P37" s="129">
        <v>0</v>
      </c>
      <c r="Q37" s="129">
        <v>0</v>
      </c>
      <c r="R37" s="130">
        <f t="shared" si="3"/>
        <v>0</v>
      </c>
      <c r="S37" s="175"/>
      <c r="T37" s="105">
        <f t="shared" si="9"/>
        <v>0</v>
      </c>
      <c r="U37" s="105">
        <f t="shared" si="9"/>
        <v>0</v>
      </c>
      <c r="V37" s="105">
        <f t="shared" si="5"/>
        <v>0</v>
      </c>
      <c r="W37" s="105">
        <f t="shared" si="5"/>
        <v>0</v>
      </c>
      <c r="X37" s="105">
        <f t="shared" si="5"/>
        <v>0</v>
      </c>
      <c r="Y37" s="105">
        <f t="shared" si="5"/>
        <v>0</v>
      </c>
      <c r="Z37" s="105">
        <f t="shared" si="5"/>
        <v>0</v>
      </c>
      <c r="AA37" s="105">
        <f t="shared" si="5"/>
        <v>0</v>
      </c>
      <c r="AB37" s="105">
        <f t="shared" si="5"/>
        <v>0</v>
      </c>
      <c r="AC37" s="105">
        <f t="shared" si="5"/>
        <v>0</v>
      </c>
      <c r="AD37" s="105">
        <f t="shared" si="5"/>
        <v>0</v>
      </c>
      <c r="AE37" s="105">
        <f t="shared" si="5"/>
        <v>0</v>
      </c>
      <c r="AF37" s="132">
        <f t="shared" si="6"/>
        <v>0</v>
      </c>
      <c r="AH37" s="103">
        <v>1</v>
      </c>
      <c r="AI37" s="105">
        <f t="shared" si="7"/>
        <v>0</v>
      </c>
    </row>
    <row r="38" spans="1:35" outlineLevel="1" x14ac:dyDescent="0.25">
      <c r="A38" s="103" t="str">
        <f t="shared" si="2"/>
        <v>MiltonResidential35RW1N</v>
      </c>
      <c r="B38" s="103" t="s">
        <v>137</v>
      </c>
      <c r="C38" s="103" t="s">
        <v>138</v>
      </c>
      <c r="D38" s="127">
        <v>29.94</v>
      </c>
      <c r="E38" s="127">
        <v>33.68</v>
      </c>
      <c r="F38" s="129">
        <v>254</v>
      </c>
      <c r="G38" s="129">
        <v>254</v>
      </c>
      <c r="H38" s="129">
        <v>269.44</v>
      </c>
      <c r="I38" s="129">
        <v>269.44</v>
      </c>
      <c r="J38" s="129">
        <v>269.44</v>
      </c>
      <c r="K38" s="129">
        <v>269.44</v>
      </c>
      <c r="L38" s="129">
        <v>269.44</v>
      </c>
      <c r="M38" s="129">
        <v>269.44</v>
      </c>
      <c r="N38" s="129">
        <v>235.76</v>
      </c>
      <c r="O38" s="129">
        <v>254</v>
      </c>
      <c r="P38" s="129">
        <v>254</v>
      </c>
      <c r="Q38" s="129">
        <v>254</v>
      </c>
      <c r="R38" s="130">
        <f t="shared" si="3"/>
        <v>3122.4000000000005</v>
      </c>
      <c r="S38" s="175"/>
      <c r="T38" s="105">
        <f t="shared" si="9"/>
        <v>8.483633934535737</v>
      </c>
      <c r="U38" s="105">
        <f t="shared" si="9"/>
        <v>8.483633934535737</v>
      </c>
      <c r="V38" s="105">
        <f t="shared" si="5"/>
        <v>8</v>
      </c>
      <c r="W38" s="105">
        <f t="shared" si="5"/>
        <v>8</v>
      </c>
      <c r="X38" s="105">
        <f t="shared" si="5"/>
        <v>8</v>
      </c>
      <c r="Y38" s="105">
        <f t="shared" si="5"/>
        <v>8</v>
      </c>
      <c r="Z38" s="105">
        <f t="shared" si="5"/>
        <v>8</v>
      </c>
      <c r="AA38" s="105">
        <f t="shared" si="5"/>
        <v>8</v>
      </c>
      <c r="AB38" s="105">
        <f t="shared" si="5"/>
        <v>7</v>
      </c>
      <c r="AC38" s="105">
        <f t="shared" si="5"/>
        <v>7.5415676959619953</v>
      </c>
      <c r="AD38" s="105">
        <f t="shared" si="5"/>
        <v>7.5415676959619953</v>
      </c>
      <c r="AE38" s="105">
        <f t="shared" si="5"/>
        <v>7.5415676959619953</v>
      </c>
      <c r="AF38" s="132">
        <f t="shared" si="6"/>
        <v>7.8826642464131238</v>
      </c>
      <c r="AH38" s="103">
        <v>1</v>
      </c>
      <c r="AI38" s="105">
        <f t="shared" si="7"/>
        <v>7.8826642464131238</v>
      </c>
    </row>
    <row r="39" spans="1:35" outlineLevel="1" x14ac:dyDescent="0.25">
      <c r="A39" s="103" t="str">
        <f t="shared" si="2"/>
        <v>MiltonResidential35RW1R</v>
      </c>
      <c r="B39" s="103" t="s">
        <v>139</v>
      </c>
      <c r="C39" s="103" t="s">
        <v>140</v>
      </c>
      <c r="D39" s="127">
        <v>29.94</v>
      </c>
      <c r="E39" s="127">
        <v>33.68</v>
      </c>
      <c r="F39" s="129">
        <v>30464.125</v>
      </c>
      <c r="G39" s="129">
        <v>30799.525000000001</v>
      </c>
      <c r="H39" s="129">
        <v>32250.760000000002</v>
      </c>
      <c r="I39" s="129">
        <v>32821.159999999996</v>
      </c>
      <c r="J39" s="129">
        <v>32332.800000000003</v>
      </c>
      <c r="K39" s="129">
        <v>32799.199999999997</v>
      </c>
      <c r="L39" s="129">
        <v>33014.82</v>
      </c>
      <c r="M39" s="129">
        <v>33301.1</v>
      </c>
      <c r="N39" s="129">
        <v>33073.760000000002</v>
      </c>
      <c r="O39" s="129">
        <v>31570.31</v>
      </c>
      <c r="P39" s="129">
        <v>30745.904999999999</v>
      </c>
      <c r="Q39" s="129">
        <v>31047.524999999998</v>
      </c>
      <c r="R39" s="130">
        <f t="shared" si="3"/>
        <v>384220.99</v>
      </c>
      <c r="S39" s="175"/>
      <c r="T39" s="105">
        <f t="shared" si="9"/>
        <v>1017.5058450233801</v>
      </c>
      <c r="U39" s="105">
        <f t="shared" si="9"/>
        <v>1028.7082498329994</v>
      </c>
      <c r="V39" s="105">
        <f t="shared" si="5"/>
        <v>957.56413301662712</v>
      </c>
      <c r="W39" s="105">
        <f t="shared" si="5"/>
        <v>974.49999999999989</v>
      </c>
      <c r="X39" s="105">
        <f t="shared" si="5"/>
        <v>960.00000000000011</v>
      </c>
      <c r="Y39" s="105">
        <f t="shared" si="5"/>
        <v>973.84798099762463</v>
      </c>
      <c r="Z39" s="105">
        <f t="shared" si="5"/>
        <v>980.25</v>
      </c>
      <c r="AA39" s="105">
        <f t="shared" si="5"/>
        <v>988.75</v>
      </c>
      <c r="AB39" s="105">
        <f t="shared" si="5"/>
        <v>982.00000000000011</v>
      </c>
      <c r="AC39" s="105">
        <f t="shared" si="5"/>
        <v>937.36074821852742</v>
      </c>
      <c r="AD39" s="105">
        <f t="shared" si="5"/>
        <v>912.8831650831354</v>
      </c>
      <c r="AE39" s="105">
        <f t="shared" si="5"/>
        <v>921.8386282660332</v>
      </c>
      <c r="AF39" s="132">
        <f t="shared" si="6"/>
        <v>969.60072920319408</v>
      </c>
      <c r="AH39" s="103">
        <v>1</v>
      </c>
      <c r="AI39" s="105">
        <f t="shared" si="7"/>
        <v>969.60072920319408</v>
      </c>
    </row>
    <row r="40" spans="1:35" outlineLevel="1" x14ac:dyDescent="0.25">
      <c r="A40" s="103" t="str">
        <f t="shared" si="2"/>
        <v>MiltonResidential64RW1N</v>
      </c>
      <c r="B40" s="103" t="s">
        <v>141</v>
      </c>
      <c r="C40" s="103" t="s">
        <v>142</v>
      </c>
      <c r="D40" s="127">
        <v>0</v>
      </c>
      <c r="E40" s="127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30">
        <f t="shared" si="3"/>
        <v>0</v>
      </c>
      <c r="S40" s="175"/>
      <c r="T40" s="105">
        <f t="shared" si="9"/>
        <v>0</v>
      </c>
      <c r="U40" s="105">
        <f t="shared" si="9"/>
        <v>0</v>
      </c>
      <c r="V40" s="105">
        <f t="shared" si="5"/>
        <v>0</v>
      </c>
      <c r="W40" s="105">
        <f t="shared" si="5"/>
        <v>0</v>
      </c>
      <c r="X40" s="105">
        <f t="shared" si="5"/>
        <v>0</v>
      </c>
      <c r="Y40" s="105">
        <f t="shared" si="5"/>
        <v>0</v>
      </c>
      <c r="Z40" s="105">
        <f t="shared" si="5"/>
        <v>0</v>
      </c>
      <c r="AA40" s="105">
        <f t="shared" si="5"/>
        <v>0</v>
      </c>
      <c r="AB40" s="105">
        <f t="shared" si="5"/>
        <v>0</v>
      </c>
      <c r="AC40" s="105">
        <f t="shared" si="5"/>
        <v>0</v>
      </c>
      <c r="AD40" s="105">
        <f t="shared" si="5"/>
        <v>0</v>
      </c>
      <c r="AE40" s="105">
        <f t="shared" si="5"/>
        <v>0</v>
      </c>
      <c r="AF40" s="132">
        <f t="shared" si="6"/>
        <v>0</v>
      </c>
      <c r="AH40" s="103">
        <v>1</v>
      </c>
      <c r="AI40" s="105">
        <f t="shared" si="7"/>
        <v>0</v>
      </c>
    </row>
    <row r="41" spans="1:35" outlineLevel="1" x14ac:dyDescent="0.25">
      <c r="A41" s="103" t="str">
        <f t="shared" si="2"/>
        <v>MiltonResidential64RW1R</v>
      </c>
      <c r="B41" s="103" t="s">
        <v>143</v>
      </c>
      <c r="C41" s="103" t="s">
        <v>144</v>
      </c>
      <c r="D41" s="127">
        <v>0</v>
      </c>
      <c r="E41" s="127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30">
        <f t="shared" si="3"/>
        <v>0</v>
      </c>
      <c r="S41" s="175"/>
      <c r="T41" s="105">
        <f t="shared" si="9"/>
        <v>0</v>
      </c>
      <c r="U41" s="105">
        <f t="shared" si="9"/>
        <v>0</v>
      </c>
      <c r="V41" s="105">
        <f t="shared" si="5"/>
        <v>0</v>
      </c>
      <c r="W41" s="105">
        <f t="shared" si="5"/>
        <v>0</v>
      </c>
      <c r="X41" s="105">
        <f t="shared" si="5"/>
        <v>0</v>
      </c>
      <c r="Y41" s="105">
        <f t="shared" si="5"/>
        <v>0</v>
      </c>
      <c r="Z41" s="105">
        <f t="shared" si="5"/>
        <v>0</v>
      </c>
      <c r="AA41" s="105">
        <f t="shared" si="5"/>
        <v>0</v>
      </c>
      <c r="AB41" s="105">
        <f t="shared" si="5"/>
        <v>0</v>
      </c>
      <c r="AC41" s="105">
        <f t="shared" si="5"/>
        <v>0</v>
      </c>
      <c r="AD41" s="105">
        <f t="shared" si="5"/>
        <v>0</v>
      </c>
      <c r="AE41" s="105">
        <f t="shared" si="5"/>
        <v>0</v>
      </c>
      <c r="AF41" s="132">
        <f t="shared" si="6"/>
        <v>0</v>
      </c>
      <c r="AH41" s="103">
        <v>1</v>
      </c>
      <c r="AI41" s="105">
        <f t="shared" si="7"/>
        <v>0</v>
      </c>
    </row>
    <row r="42" spans="1:35" outlineLevel="1" x14ac:dyDescent="0.25">
      <c r="A42" s="103" t="str">
        <f t="shared" si="2"/>
        <v>MiltonResidential65RM1</v>
      </c>
      <c r="B42" s="103" t="s">
        <v>145</v>
      </c>
      <c r="C42" s="103" t="s">
        <v>146</v>
      </c>
      <c r="D42" s="127">
        <v>0</v>
      </c>
      <c r="E42" s="127">
        <v>0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9">
        <v>0</v>
      </c>
      <c r="L42" s="129">
        <v>0</v>
      </c>
      <c r="M42" s="129">
        <v>0</v>
      </c>
      <c r="N42" s="129">
        <v>0</v>
      </c>
      <c r="O42" s="129">
        <v>0</v>
      </c>
      <c r="P42" s="129">
        <v>0</v>
      </c>
      <c r="Q42" s="129">
        <v>0</v>
      </c>
      <c r="R42" s="130">
        <f t="shared" si="3"/>
        <v>0</v>
      </c>
      <c r="S42" s="175"/>
      <c r="T42" s="105">
        <f t="shared" si="9"/>
        <v>0</v>
      </c>
      <c r="U42" s="105">
        <f t="shared" si="9"/>
        <v>0</v>
      </c>
      <c r="V42" s="105">
        <f t="shared" si="5"/>
        <v>0</v>
      </c>
      <c r="W42" s="105">
        <f t="shared" si="5"/>
        <v>0</v>
      </c>
      <c r="X42" s="105">
        <f t="shared" si="5"/>
        <v>0</v>
      </c>
      <c r="Y42" s="105">
        <f t="shared" si="5"/>
        <v>0</v>
      </c>
      <c r="Z42" s="105">
        <f t="shared" si="5"/>
        <v>0</v>
      </c>
      <c r="AA42" s="105">
        <f t="shared" si="5"/>
        <v>0</v>
      </c>
      <c r="AB42" s="105">
        <f t="shared" si="5"/>
        <v>0</v>
      </c>
      <c r="AC42" s="105">
        <f t="shared" si="5"/>
        <v>0</v>
      </c>
      <c r="AD42" s="105">
        <f t="shared" si="5"/>
        <v>0</v>
      </c>
      <c r="AE42" s="105">
        <f t="shared" si="5"/>
        <v>0</v>
      </c>
      <c r="AF42" s="132">
        <f t="shared" si="6"/>
        <v>0</v>
      </c>
      <c r="AH42" s="103">
        <v>1</v>
      </c>
      <c r="AI42" s="105">
        <f t="shared" si="7"/>
        <v>0</v>
      </c>
    </row>
    <row r="43" spans="1:35" outlineLevel="1" x14ac:dyDescent="0.25">
      <c r="A43" s="103" t="str">
        <f t="shared" si="2"/>
        <v>MiltonResidential65RW1N</v>
      </c>
      <c r="B43" s="103" t="s">
        <v>147</v>
      </c>
      <c r="C43" s="103" t="s">
        <v>148</v>
      </c>
      <c r="D43" s="127">
        <v>45.8</v>
      </c>
      <c r="E43" s="127">
        <v>51.78</v>
      </c>
      <c r="F43" s="129">
        <v>170.48500000000001</v>
      </c>
      <c r="G43" s="129">
        <v>170.48500000000001</v>
      </c>
      <c r="H43" s="129">
        <v>155.34</v>
      </c>
      <c r="I43" s="129">
        <v>155.34</v>
      </c>
      <c r="J43" s="129">
        <v>155.34</v>
      </c>
      <c r="K43" s="129">
        <v>155.34</v>
      </c>
      <c r="L43" s="129">
        <v>155.34</v>
      </c>
      <c r="M43" s="129">
        <v>155.34</v>
      </c>
      <c r="N43" s="129">
        <v>155.34</v>
      </c>
      <c r="O43" s="129">
        <v>194.84</v>
      </c>
      <c r="P43" s="129">
        <v>194.84</v>
      </c>
      <c r="Q43" s="129">
        <v>194.84</v>
      </c>
      <c r="R43" s="130">
        <f t="shared" si="3"/>
        <v>2012.8699999999997</v>
      </c>
      <c r="S43" s="175"/>
      <c r="T43" s="105">
        <f t="shared" si="9"/>
        <v>3.7223799126637558</v>
      </c>
      <c r="U43" s="105">
        <f t="shared" si="9"/>
        <v>3.7223799126637558</v>
      </c>
      <c r="V43" s="105">
        <f t="shared" si="5"/>
        <v>3</v>
      </c>
      <c r="W43" s="105">
        <f t="shared" si="5"/>
        <v>3</v>
      </c>
      <c r="X43" s="105">
        <f t="shared" si="5"/>
        <v>3</v>
      </c>
      <c r="Y43" s="105">
        <f t="shared" si="5"/>
        <v>3</v>
      </c>
      <c r="Z43" s="105">
        <f t="shared" si="5"/>
        <v>3</v>
      </c>
      <c r="AA43" s="105">
        <f t="shared" si="5"/>
        <v>3</v>
      </c>
      <c r="AB43" s="105">
        <f t="shared" si="5"/>
        <v>3</v>
      </c>
      <c r="AC43" s="105">
        <f t="shared" si="5"/>
        <v>3.7628427964465043</v>
      </c>
      <c r="AD43" s="105">
        <f t="shared" si="5"/>
        <v>3.7628427964465043</v>
      </c>
      <c r="AE43" s="105">
        <f t="shared" si="5"/>
        <v>3.7628427964465043</v>
      </c>
      <c r="AF43" s="132">
        <f t="shared" si="6"/>
        <v>3.3111073512222524</v>
      </c>
      <c r="AH43" s="103">
        <v>1</v>
      </c>
      <c r="AI43" s="105">
        <f t="shared" si="7"/>
        <v>3.3111073512222524</v>
      </c>
    </row>
    <row r="44" spans="1:35" outlineLevel="1" x14ac:dyDescent="0.25">
      <c r="A44" s="103" t="str">
        <f t="shared" si="2"/>
        <v>MiltonResidential65RW1R</v>
      </c>
      <c r="B44" s="103" t="s">
        <v>149</v>
      </c>
      <c r="C44" s="103" t="s">
        <v>150</v>
      </c>
      <c r="D44" s="127">
        <v>45.8</v>
      </c>
      <c r="E44" s="127">
        <v>51.78</v>
      </c>
      <c r="F44" s="129">
        <v>29104.225000000002</v>
      </c>
      <c r="G44" s="129">
        <v>29338.974999999999</v>
      </c>
      <c r="H44" s="129">
        <v>31124.044999999998</v>
      </c>
      <c r="I44" s="129">
        <v>31194.940000000002</v>
      </c>
      <c r="J44" s="129">
        <v>31223.34</v>
      </c>
      <c r="K44" s="129">
        <v>31628.78</v>
      </c>
      <c r="L44" s="129">
        <v>31223.34</v>
      </c>
      <c r="M44" s="129">
        <v>31456.35</v>
      </c>
      <c r="N44" s="129">
        <v>31313.960000000003</v>
      </c>
      <c r="O44" s="129">
        <v>29055.514999999996</v>
      </c>
      <c r="P44" s="129">
        <v>28786.155000000002</v>
      </c>
      <c r="Q44" s="129">
        <v>29395.030000000002</v>
      </c>
      <c r="R44" s="130">
        <f t="shared" si="3"/>
        <v>364844.65500000009</v>
      </c>
      <c r="S44" s="175"/>
      <c r="T44" s="105">
        <f t="shared" si="9"/>
        <v>635.46342794759835</v>
      </c>
      <c r="U44" s="105">
        <f t="shared" si="9"/>
        <v>640.58897379912662</v>
      </c>
      <c r="V44" s="105">
        <f t="shared" si="5"/>
        <v>601.08236770954034</v>
      </c>
      <c r="W44" s="105">
        <f t="shared" si="5"/>
        <v>602.45152568559297</v>
      </c>
      <c r="X44" s="105">
        <f t="shared" si="5"/>
        <v>603</v>
      </c>
      <c r="Y44" s="105">
        <f t="shared" si="5"/>
        <v>610.83005021243719</v>
      </c>
      <c r="Z44" s="105">
        <f t="shared" si="5"/>
        <v>603</v>
      </c>
      <c r="AA44" s="105">
        <f t="shared" si="5"/>
        <v>607.5</v>
      </c>
      <c r="AB44" s="105">
        <f t="shared" si="5"/>
        <v>604.75009656237933</v>
      </c>
      <c r="AC44" s="105">
        <f t="shared" si="5"/>
        <v>561.1339320200849</v>
      </c>
      <c r="AD44" s="105">
        <f t="shared" si="5"/>
        <v>555.93192352259564</v>
      </c>
      <c r="AE44" s="105">
        <f t="shared" si="5"/>
        <v>567.69080726149093</v>
      </c>
      <c r="AF44" s="132">
        <f t="shared" si="6"/>
        <v>599.45192539340383</v>
      </c>
      <c r="AH44" s="103">
        <v>1</v>
      </c>
      <c r="AI44" s="105">
        <f t="shared" si="7"/>
        <v>599.45192539340383</v>
      </c>
    </row>
    <row r="45" spans="1:35" outlineLevel="1" x14ac:dyDescent="0.25">
      <c r="A45" s="103" t="str">
        <f t="shared" si="2"/>
        <v>MiltonResidential95RM1</v>
      </c>
      <c r="B45" s="103" t="s">
        <v>151</v>
      </c>
      <c r="C45" s="103" t="s">
        <v>152</v>
      </c>
      <c r="D45" s="127">
        <v>0</v>
      </c>
      <c r="E45" s="127">
        <v>0</v>
      </c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9">
        <v>0</v>
      </c>
      <c r="O45" s="129">
        <v>0</v>
      </c>
      <c r="P45" s="129">
        <v>0</v>
      </c>
      <c r="Q45" s="129">
        <v>0</v>
      </c>
      <c r="R45" s="130">
        <f t="shared" si="3"/>
        <v>0</v>
      </c>
      <c r="S45" s="175"/>
      <c r="T45" s="105">
        <f t="shared" si="9"/>
        <v>0</v>
      </c>
      <c r="U45" s="105">
        <f t="shared" si="9"/>
        <v>0</v>
      </c>
      <c r="V45" s="105">
        <f t="shared" si="5"/>
        <v>0</v>
      </c>
      <c r="W45" s="105">
        <f t="shared" si="5"/>
        <v>0</v>
      </c>
      <c r="X45" s="105">
        <f t="shared" si="5"/>
        <v>0</v>
      </c>
      <c r="Y45" s="105">
        <f t="shared" si="5"/>
        <v>0</v>
      </c>
      <c r="Z45" s="105">
        <f t="shared" si="5"/>
        <v>0</v>
      </c>
      <c r="AA45" s="105">
        <f t="shared" si="5"/>
        <v>0</v>
      </c>
      <c r="AB45" s="105">
        <f t="shared" si="5"/>
        <v>0</v>
      </c>
      <c r="AC45" s="105">
        <f t="shared" si="5"/>
        <v>0</v>
      </c>
      <c r="AD45" s="105">
        <f t="shared" si="5"/>
        <v>0</v>
      </c>
      <c r="AE45" s="105">
        <f t="shared" si="5"/>
        <v>0</v>
      </c>
      <c r="AF45" s="132">
        <f t="shared" si="6"/>
        <v>0</v>
      </c>
      <c r="AH45" s="103">
        <v>1</v>
      </c>
      <c r="AI45" s="105">
        <f t="shared" si="7"/>
        <v>0</v>
      </c>
    </row>
    <row r="46" spans="1:35" outlineLevel="1" x14ac:dyDescent="0.25">
      <c r="A46" s="103" t="str">
        <f t="shared" si="2"/>
        <v>MiltonResidential95RW1N</v>
      </c>
      <c r="B46" s="103" t="s">
        <v>153</v>
      </c>
      <c r="C46" s="103" t="s">
        <v>154</v>
      </c>
      <c r="D46" s="127">
        <v>64.150000000000006</v>
      </c>
      <c r="E46" s="127">
        <v>72.290000000000006</v>
      </c>
      <c r="F46" s="129">
        <v>0</v>
      </c>
      <c r="G46" s="129">
        <v>0</v>
      </c>
      <c r="H46" s="129">
        <v>0</v>
      </c>
      <c r="I46" s="129">
        <v>0</v>
      </c>
      <c r="J46" s="129">
        <v>0</v>
      </c>
      <c r="K46" s="129">
        <v>0</v>
      </c>
      <c r="L46" s="129">
        <v>0</v>
      </c>
      <c r="M46" s="129">
        <v>0</v>
      </c>
      <c r="N46" s="129">
        <v>0</v>
      </c>
      <c r="O46" s="129">
        <v>0</v>
      </c>
      <c r="P46" s="129">
        <v>0</v>
      </c>
      <c r="Q46" s="129">
        <v>0</v>
      </c>
      <c r="R46" s="130">
        <f t="shared" si="3"/>
        <v>0</v>
      </c>
      <c r="S46" s="175"/>
      <c r="T46" s="105">
        <f t="shared" si="9"/>
        <v>0</v>
      </c>
      <c r="U46" s="105">
        <f t="shared" si="9"/>
        <v>0</v>
      </c>
      <c r="V46" s="105">
        <f t="shared" si="5"/>
        <v>0</v>
      </c>
      <c r="W46" s="105">
        <f t="shared" si="5"/>
        <v>0</v>
      </c>
      <c r="X46" s="105">
        <f t="shared" si="5"/>
        <v>0</v>
      </c>
      <c r="Y46" s="105">
        <f t="shared" si="5"/>
        <v>0</v>
      </c>
      <c r="Z46" s="105">
        <f t="shared" si="5"/>
        <v>0</v>
      </c>
      <c r="AA46" s="105">
        <f t="shared" si="5"/>
        <v>0</v>
      </c>
      <c r="AB46" s="105">
        <f t="shared" si="5"/>
        <v>0</v>
      </c>
      <c r="AC46" s="105">
        <f t="shared" si="5"/>
        <v>0</v>
      </c>
      <c r="AD46" s="105">
        <f t="shared" si="5"/>
        <v>0</v>
      </c>
      <c r="AE46" s="105">
        <f t="shared" si="5"/>
        <v>0</v>
      </c>
      <c r="AF46" s="132">
        <f t="shared" si="6"/>
        <v>0</v>
      </c>
      <c r="AH46" s="103">
        <v>1</v>
      </c>
      <c r="AI46" s="105">
        <f t="shared" si="7"/>
        <v>0</v>
      </c>
    </row>
    <row r="47" spans="1:35" outlineLevel="1" x14ac:dyDescent="0.25">
      <c r="A47" s="103" t="str">
        <f t="shared" si="2"/>
        <v>MiltonResidential95RW1R</v>
      </c>
      <c r="B47" s="103" t="s">
        <v>155</v>
      </c>
      <c r="C47" s="103" t="s">
        <v>156</v>
      </c>
      <c r="D47" s="127">
        <v>64.150000000000006</v>
      </c>
      <c r="E47" s="127">
        <v>72.64</v>
      </c>
      <c r="F47" s="129">
        <v>12087.33</v>
      </c>
      <c r="G47" s="129">
        <v>12489.025</v>
      </c>
      <c r="H47" s="129">
        <v>13405.775</v>
      </c>
      <c r="I47" s="129">
        <v>13910.560000000001</v>
      </c>
      <c r="J47" s="129">
        <v>13801.6</v>
      </c>
      <c r="K47" s="129">
        <v>13801.6</v>
      </c>
      <c r="L47" s="129">
        <v>13983.2</v>
      </c>
      <c r="M47" s="129">
        <v>13983.2</v>
      </c>
      <c r="N47" s="129">
        <v>13656.32</v>
      </c>
      <c r="O47" s="129">
        <v>11745.874999999998</v>
      </c>
      <c r="P47" s="129">
        <v>11797.095000000001</v>
      </c>
      <c r="Q47" s="129">
        <v>12292.2</v>
      </c>
      <c r="R47" s="130">
        <f t="shared" si="3"/>
        <v>156953.78000000003</v>
      </c>
      <c r="S47" s="175"/>
      <c r="T47" s="105">
        <f t="shared" si="9"/>
        <v>188.42291504286825</v>
      </c>
      <c r="U47" s="105">
        <f t="shared" si="9"/>
        <v>194.68472330475447</v>
      </c>
      <c r="V47" s="105">
        <f t="shared" si="5"/>
        <v>184.5508672907489</v>
      </c>
      <c r="W47" s="105">
        <f t="shared" si="5"/>
        <v>191.50000000000003</v>
      </c>
      <c r="X47" s="105">
        <f t="shared" si="5"/>
        <v>190</v>
      </c>
      <c r="Y47" s="105">
        <f t="shared" si="5"/>
        <v>190</v>
      </c>
      <c r="Z47" s="105">
        <f t="shared" si="5"/>
        <v>192.5</v>
      </c>
      <c r="AA47" s="105">
        <f t="shared" si="5"/>
        <v>192.5</v>
      </c>
      <c r="AB47" s="105">
        <f t="shared" si="5"/>
        <v>188</v>
      </c>
      <c r="AC47" s="105">
        <f t="shared" si="5"/>
        <v>161.69982103524225</v>
      </c>
      <c r="AD47" s="105">
        <f t="shared" si="5"/>
        <v>162.40494218061676</v>
      </c>
      <c r="AE47" s="105">
        <f t="shared" si="5"/>
        <v>169.22081497797359</v>
      </c>
      <c r="AF47" s="132">
        <f t="shared" si="6"/>
        <v>183.79034031935032</v>
      </c>
      <c r="AH47" s="103">
        <v>1</v>
      </c>
      <c r="AI47" s="105">
        <f t="shared" si="7"/>
        <v>183.79034031935032</v>
      </c>
    </row>
    <row r="48" spans="1:35" outlineLevel="1" x14ac:dyDescent="0.25">
      <c r="A48" s="103" t="str">
        <f t="shared" si="2"/>
        <v>MiltonResidential96RW1N</v>
      </c>
      <c r="B48" s="103" t="s">
        <v>157</v>
      </c>
      <c r="C48" s="103" t="s">
        <v>158</v>
      </c>
      <c r="D48" s="127">
        <v>0</v>
      </c>
      <c r="E48" s="127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30">
        <f t="shared" si="3"/>
        <v>0</v>
      </c>
      <c r="S48" s="175"/>
      <c r="T48" s="105">
        <f t="shared" si="9"/>
        <v>0</v>
      </c>
      <c r="U48" s="105">
        <f t="shared" si="9"/>
        <v>0</v>
      </c>
      <c r="V48" s="105">
        <f t="shared" si="5"/>
        <v>0</v>
      </c>
      <c r="W48" s="105">
        <f t="shared" si="5"/>
        <v>0</v>
      </c>
      <c r="X48" s="105">
        <f t="shared" si="5"/>
        <v>0</v>
      </c>
      <c r="Y48" s="105">
        <f t="shared" si="5"/>
        <v>0</v>
      </c>
      <c r="Z48" s="105">
        <f t="shared" si="5"/>
        <v>0</v>
      </c>
      <c r="AA48" s="105">
        <f t="shared" si="5"/>
        <v>0</v>
      </c>
      <c r="AB48" s="105">
        <f t="shared" si="5"/>
        <v>0</v>
      </c>
      <c r="AC48" s="105">
        <f t="shared" si="5"/>
        <v>0</v>
      </c>
      <c r="AD48" s="105">
        <f t="shared" si="5"/>
        <v>0</v>
      </c>
      <c r="AE48" s="105">
        <f t="shared" si="5"/>
        <v>0</v>
      </c>
      <c r="AF48" s="132">
        <f t="shared" si="6"/>
        <v>0</v>
      </c>
    </row>
    <row r="49" spans="1:32" outlineLevel="1" x14ac:dyDescent="0.25">
      <c r="A49" s="103" t="str">
        <f t="shared" si="2"/>
        <v>MiltonResidential96RW1R</v>
      </c>
      <c r="B49" s="103" t="s">
        <v>159</v>
      </c>
      <c r="C49" s="103" t="s">
        <v>160</v>
      </c>
      <c r="D49" s="127">
        <v>0</v>
      </c>
      <c r="E49" s="127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30">
        <f t="shared" si="3"/>
        <v>0</v>
      </c>
      <c r="S49" s="175"/>
      <c r="T49" s="105">
        <f t="shared" si="9"/>
        <v>0</v>
      </c>
      <c r="U49" s="105">
        <f t="shared" si="9"/>
        <v>0</v>
      </c>
      <c r="V49" s="105">
        <f t="shared" si="5"/>
        <v>0</v>
      </c>
      <c r="W49" s="105">
        <f t="shared" si="5"/>
        <v>0</v>
      </c>
      <c r="X49" s="105">
        <f t="shared" si="5"/>
        <v>0</v>
      </c>
      <c r="Y49" s="105">
        <f t="shared" si="5"/>
        <v>0</v>
      </c>
      <c r="Z49" s="105">
        <f t="shared" si="5"/>
        <v>0</v>
      </c>
      <c r="AA49" s="105">
        <f t="shared" si="5"/>
        <v>0</v>
      </c>
      <c r="AB49" s="105">
        <f t="shared" si="5"/>
        <v>0</v>
      </c>
      <c r="AC49" s="105">
        <f t="shared" si="5"/>
        <v>0</v>
      </c>
      <c r="AD49" s="105">
        <f t="shared" si="5"/>
        <v>0</v>
      </c>
      <c r="AE49" s="105">
        <f t="shared" si="5"/>
        <v>0</v>
      </c>
      <c r="AF49" s="105">
        <f t="shared" si="6"/>
        <v>0</v>
      </c>
    </row>
    <row r="50" spans="1:32" outlineLevel="1" x14ac:dyDescent="0.25">
      <c r="A50" s="103" t="str">
        <f t="shared" si="2"/>
        <v>MiltonResidentialADJRES</v>
      </c>
      <c r="B50" s="103" t="s">
        <v>161</v>
      </c>
      <c r="C50" s="103" t="s">
        <v>162</v>
      </c>
      <c r="D50" s="127">
        <v>0</v>
      </c>
      <c r="E50" s="127">
        <v>0</v>
      </c>
      <c r="F50" s="129">
        <v>70.64</v>
      </c>
      <c r="G50" s="129">
        <v>-70.64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-83.42</v>
      </c>
      <c r="R50" s="130">
        <f t="shared" si="3"/>
        <v>-83.42</v>
      </c>
      <c r="S50" s="175"/>
      <c r="T50" s="105">
        <f t="shared" si="9"/>
        <v>0</v>
      </c>
      <c r="U50" s="105">
        <f t="shared" si="9"/>
        <v>0</v>
      </c>
      <c r="V50" s="105">
        <f t="shared" ref="V50:AE73" si="10">+IFERROR(H50/$E50,0)</f>
        <v>0</v>
      </c>
      <c r="W50" s="105">
        <f t="shared" si="10"/>
        <v>0</v>
      </c>
      <c r="X50" s="105">
        <f t="shared" si="10"/>
        <v>0</v>
      </c>
      <c r="Y50" s="105">
        <f t="shared" si="10"/>
        <v>0</v>
      </c>
      <c r="Z50" s="105">
        <f t="shared" si="10"/>
        <v>0</v>
      </c>
      <c r="AA50" s="105">
        <f t="shared" si="10"/>
        <v>0</v>
      </c>
      <c r="AB50" s="105">
        <f t="shared" si="10"/>
        <v>0</v>
      </c>
      <c r="AC50" s="105">
        <f t="shared" si="10"/>
        <v>0</v>
      </c>
      <c r="AD50" s="105">
        <f t="shared" si="10"/>
        <v>0</v>
      </c>
      <c r="AE50" s="105">
        <f t="shared" si="10"/>
        <v>0</v>
      </c>
      <c r="AF50" s="105">
        <f t="shared" si="6"/>
        <v>0</v>
      </c>
    </row>
    <row r="51" spans="1:32" outlineLevel="1" x14ac:dyDescent="0.25">
      <c r="A51" s="103" t="str">
        <f t="shared" si="2"/>
        <v>MiltonResidentialCARRY-RES</v>
      </c>
      <c r="B51" s="103" t="s">
        <v>163</v>
      </c>
      <c r="C51" s="103" t="s">
        <v>164</v>
      </c>
      <c r="D51" s="127">
        <v>0</v>
      </c>
      <c r="E51" s="127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30">
        <f t="shared" si="3"/>
        <v>0</v>
      </c>
      <c r="S51" s="175"/>
      <c r="T51" s="105">
        <f t="shared" si="9"/>
        <v>0</v>
      </c>
      <c r="U51" s="105">
        <f t="shared" si="9"/>
        <v>0</v>
      </c>
      <c r="V51" s="105">
        <f t="shared" si="10"/>
        <v>0</v>
      </c>
      <c r="W51" s="105">
        <f t="shared" si="10"/>
        <v>0</v>
      </c>
      <c r="X51" s="105">
        <f t="shared" si="10"/>
        <v>0</v>
      </c>
      <c r="Y51" s="105">
        <f t="shared" si="10"/>
        <v>0</v>
      </c>
      <c r="Z51" s="105">
        <f t="shared" si="10"/>
        <v>0</v>
      </c>
      <c r="AA51" s="105">
        <f t="shared" si="10"/>
        <v>0</v>
      </c>
      <c r="AB51" s="105">
        <f t="shared" si="10"/>
        <v>0</v>
      </c>
      <c r="AC51" s="105">
        <f t="shared" si="10"/>
        <v>0</v>
      </c>
      <c r="AD51" s="105">
        <f t="shared" si="10"/>
        <v>0</v>
      </c>
      <c r="AE51" s="105">
        <f t="shared" si="10"/>
        <v>0</v>
      </c>
      <c r="AF51" s="105">
        <f t="shared" si="6"/>
        <v>0</v>
      </c>
    </row>
    <row r="52" spans="1:32" outlineLevel="1" x14ac:dyDescent="0.25">
      <c r="A52" s="103" t="str">
        <f t="shared" si="2"/>
        <v>MiltonResidentialDELTOT</v>
      </c>
      <c r="B52" s="103" t="s">
        <v>165</v>
      </c>
      <c r="C52" s="103" t="s">
        <v>166</v>
      </c>
      <c r="D52" s="127">
        <v>0</v>
      </c>
      <c r="E52" s="127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30">
        <f t="shared" si="3"/>
        <v>0</v>
      </c>
      <c r="S52" s="175"/>
      <c r="T52" s="105">
        <f t="shared" si="9"/>
        <v>0</v>
      </c>
      <c r="U52" s="105">
        <f t="shared" si="9"/>
        <v>0</v>
      </c>
      <c r="V52" s="105">
        <f t="shared" si="10"/>
        <v>0</v>
      </c>
      <c r="W52" s="105">
        <f t="shared" si="10"/>
        <v>0</v>
      </c>
      <c r="X52" s="105">
        <f t="shared" si="10"/>
        <v>0</v>
      </c>
      <c r="Y52" s="105">
        <f t="shared" si="10"/>
        <v>0</v>
      </c>
      <c r="Z52" s="105">
        <f t="shared" si="10"/>
        <v>0</v>
      </c>
      <c r="AA52" s="105">
        <f t="shared" si="10"/>
        <v>0</v>
      </c>
      <c r="AB52" s="105">
        <f t="shared" si="10"/>
        <v>0</v>
      </c>
      <c r="AC52" s="105">
        <f t="shared" si="10"/>
        <v>0</v>
      </c>
      <c r="AD52" s="105">
        <f t="shared" si="10"/>
        <v>0</v>
      </c>
      <c r="AE52" s="105">
        <f t="shared" si="10"/>
        <v>0</v>
      </c>
      <c r="AF52" s="105">
        <f t="shared" si="6"/>
        <v>0</v>
      </c>
    </row>
    <row r="53" spans="1:32" outlineLevel="1" x14ac:dyDescent="0.25">
      <c r="A53" s="103" t="str">
        <f t="shared" si="2"/>
        <v>MiltonResidentialDRIVEPRVT-RES</v>
      </c>
      <c r="B53" s="103" t="s">
        <v>167</v>
      </c>
      <c r="C53" s="103" t="s">
        <v>168</v>
      </c>
      <c r="D53" s="127">
        <v>0</v>
      </c>
      <c r="E53" s="127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30">
        <f t="shared" si="3"/>
        <v>0</v>
      </c>
      <c r="S53" s="175"/>
      <c r="T53" s="105">
        <f t="shared" si="9"/>
        <v>0</v>
      </c>
      <c r="U53" s="105">
        <f t="shared" si="9"/>
        <v>0</v>
      </c>
      <c r="V53" s="105">
        <f t="shared" si="10"/>
        <v>0</v>
      </c>
      <c r="W53" s="105">
        <f t="shared" si="10"/>
        <v>0</v>
      </c>
      <c r="X53" s="105">
        <f t="shared" si="10"/>
        <v>0</v>
      </c>
      <c r="Y53" s="105">
        <f t="shared" si="10"/>
        <v>0</v>
      </c>
      <c r="Z53" s="105">
        <f t="shared" si="10"/>
        <v>0</v>
      </c>
      <c r="AA53" s="105">
        <f t="shared" si="10"/>
        <v>0</v>
      </c>
      <c r="AB53" s="105">
        <f t="shared" si="10"/>
        <v>0</v>
      </c>
      <c r="AC53" s="105">
        <f t="shared" si="10"/>
        <v>0</v>
      </c>
      <c r="AD53" s="105">
        <f t="shared" si="10"/>
        <v>0</v>
      </c>
      <c r="AE53" s="105">
        <f t="shared" si="10"/>
        <v>0</v>
      </c>
      <c r="AF53" s="105">
        <f t="shared" si="6"/>
        <v>0</v>
      </c>
    </row>
    <row r="54" spans="1:32" outlineLevel="1" x14ac:dyDescent="0.25">
      <c r="A54" s="103" t="str">
        <f t="shared" si="2"/>
        <v>MiltonResidentialDRVNRE1</v>
      </c>
      <c r="B54" s="103" t="s">
        <v>169</v>
      </c>
      <c r="C54" s="103" t="s">
        <v>170</v>
      </c>
      <c r="D54" s="127">
        <v>0</v>
      </c>
      <c r="E54" s="127">
        <v>0</v>
      </c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9">
        <v>0</v>
      </c>
      <c r="O54" s="129">
        <v>0</v>
      </c>
      <c r="P54" s="129">
        <v>0</v>
      </c>
      <c r="Q54" s="129">
        <v>0</v>
      </c>
      <c r="R54" s="130">
        <f t="shared" si="3"/>
        <v>0</v>
      </c>
      <c r="S54" s="175"/>
      <c r="T54" s="105">
        <f t="shared" si="9"/>
        <v>0</v>
      </c>
      <c r="U54" s="105">
        <f t="shared" si="9"/>
        <v>0</v>
      </c>
      <c r="V54" s="105">
        <f t="shared" si="10"/>
        <v>0</v>
      </c>
      <c r="W54" s="105">
        <f t="shared" si="10"/>
        <v>0</v>
      </c>
      <c r="X54" s="105">
        <f t="shared" si="10"/>
        <v>0</v>
      </c>
      <c r="Y54" s="105">
        <f t="shared" si="10"/>
        <v>0</v>
      </c>
      <c r="Z54" s="105">
        <f t="shared" si="10"/>
        <v>0</v>
      </c>
      <c r="AA54" s="105">
        <f t="shared" si="10"/>
        <v>0</v>
      </c>
      <c r="AB54" s="105">
        <f t="shared" si="10"/>
        <v>0</v>
      </c>
      <c r="AC54" s="105">
        <f t="shared" si="10"/>
        <v>0</v>
      </c>
      <c r="AD54" s="105">
        <f t="shared" si="10"/>
        <v>0</v>
      </c>
      <c r="AE54" s="105">
        <f t="shared" si="10"/>
        <v>0</v>
      </c>
      <c r="AF54" s="105">
        <f t="shared" si="6"/>
        <v>0</v>
      </c>
    </row>
    <row r="55" spans="1:32" outlineLevel="1" x14ac:dyDescent="0.25">
      <c r="A55" s="103" t="str">
        <f t="shared" si="2"/>
        <v>MiltonResidentialDRVNRW1</v>
      </c>
      <c r="B55" s="103" t="s">
        <v>171</v>
      </c>
      <c r="C55" s="103" t="s">
        <v>172</v>
      </c>
      <c r="D55" s="127">
        <v>7.25</v>
      </c>
      <c r="E55" s="127">
        <v>8.02</v>
      </c>
      <c r="F55" s="129">
        <v>15.22</v>
      </c>
      <c r="G55" s="129">
        <v>15.22</v>
      </c>
      <c r="H55" s="129">
        <v>16.04</v>
      </c>
      <c r="I55" s="129">
        <v>16.04</v>
      </c>
      <c r="J55" s="129">
        <v>16.04</v>
      </c>
      <c r="K55" s="129">
        <v>16.04</v>
      </c>
      <c r="L55" s="129">
        <v>16.04</v>
      </c>
      <c r="M55" s="129">
        <v>16.04</v>
      </c>
      <c r="N55" s="129">
        <v>16.04</v>
      </c>
      <c r="O55" s="129">
        <v>15.22</v>
      </c>
      <c r="P55" s="129">
        <v>15.22</v>
      </c>
      <c r="Q55" s="129">
        <v>15.22</v>
      </c>
      <c r="R55" s="130">
        <f t="shared" si="3"/>
        <v>188.37999999999997</v>
      </c>
      <c r="S55" s="175"/>
      <c r="T55" s="105">
        <f t="shared" si="9"/>
        <v>2.0993103448275865</v>
      </c>
      <c r="U55" s="105">
        <f t="shared" si="9"/>
        <v>2.0993103448275865</v>
      </c>
      <c r="V55" s="105">
        <f t="shared" si="10"/>
        <v>2</v>
      </c>
      <c r="W55" s="105">
        <f t="shared" si="10"/>
        <v>2</v>
      </c>
      <c r="X55" s="105">
        <f t="shared" si="10"/>
        <v>2</v>
      </c>
      <c r="Y55" s="105">
        <f t="shared" si="10"/>
        <v>2</v>
      </c>
      <c r="Z55" s="105">
        <f t="shared" si="10"/>
        <v>2</v>
      </c>
      <c r="AA55" s="105">
        <f t="shared" si="10"/>
        <v>2</v>
      </c>
      <c r="AB55" s="105">
        <f t="shared" si="10"/>
        <v>2</v>
      </c>
      <c r="AC55" s="105">
        <f t="shared" si="10"/>
        <v>1.8977556109725688</v>
      </c>
      <c r="AD55" s="105">
        <f t="shared" si="10"/>
        <v>1.8977556109725688</v>
      </c>
      <c r="AE55" s="105">
        <f t="shared" si="10"/>
        <v>1.8977556109725688</v>
      </c>
      <c r="AF55" s="105">
        <f t="shared" si="6"/>
        <v>1.9909906268810735</v>
      </c>
    </row>
    <row r="56" spans="1:32" outlineLevel="1" x14ac:dyDescent="0.25">
      <c r="A56" s="103" t="str">
        <f t="shared" si="2"/>
        <v>MiltonResidentialDRVNRW2</v>
      </c>
      <c r="B56" s="103" t="s">
        <v>173</v>
      </c>
      <c r="C56" s="103" t="s">
        <v>174</v>
      </c>
      <c r="D56" s="127">
        <v>0</v>
      </c>
      <c r="E56" s="127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9">
        <v>0</v>
      </c>
      <c r="O56" s="129">
        <v>0</v>
      </c>
      <c r="P56" s="129">
        <v>0</v>
      </c>
      <c r="Q56" s="129">
        <v>0</v>
      </c>
      <c r="R56" s="130">
        <f t="shared" si="3"/>
        <v>0</v>
      </c>
      <c r="S56" s="175"/>
      <c r="T56" s="105">
        <f t="shared" si="9"/>
        <v>0</v>
      </c>
      <c r="U56" s="105">
        <f t="shared" si="9"/>
        <v>0</v>
      </c>
      <c r="V56" s="105">
        <f t="shared" si="10"/>
        <v>0</v>
      </c>
      <c r="W56" s="105">
        <f t="shared" si="10"/>
        <v>0</v>
      </c>
      <c r="X56" s="105">
        <f t="shared" si="10"/>
        <v>0</v>
      </c>
      <c r="Y56" s="105">
        <f t="shared" si="10"/>
        <v>0</v>
      </c>
      <c r="Z56" s="105">
        <f t="shared" si="10"/>
        <v>0</v>
      </c>
      <c r="AA56" s="105">
        <f t="shared" si="10"/>
        <v>0</v>
      </c>
      <c r="AB56" s="105">
        <f t="shared" si="10"/>
        <v>0</v>
      </c>
      <c r="AC56" s="105">
        <f t="shared" si="10"/>
        <v>0</v>
      </c>
      <c r="AD56" s="105">
        <f t="shared" si="10"/>
        <v>0</v>
      </c>
      <c r="AE56" s="105">
        <f t="shared" si="10"/>
        <v>0</v>
      </c>
      <c r="AF56" s="105">
        <f t="shared" si="6"/>
        <v>0</v>
      </c>
    </row>
    <row r="57" spans="1:32" outlineLevel="1" x14ac:dyDescent="0.25">
      <c r="A57" s="103" t="str">
        <f t="shared" si="2"/>
        <v>MiltonResidentialGWCR</v>
      </c>
      <c r="B57" s="103" t="s">
        <v>175</v>
      </c>
      <c r="C57" s="103" t="s">
        <v>176</v>
      </c>
      <c r="D57" s="127">
        <v>0</v>
      </c>
      <c r="E57" s="127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30">
        <f t="shared" si="3"/>
        <v>0</v>
      </c>
      <c r="S57" s="175"/>
      <c r="T57" s="105">
        <f t="shared" si="9"/>
        <v>0</v>
      </c>
      <c r="U57" s="105">
        <f t="shared" si="9"/>
        <v>0</v>
      </c>
      <c r="V57" s="105">
        <f t="shared" si="10"/>
        <v>0</v>
      </c>
      <c r="W57" s="105">
        <f t="shared" si="10"/>
        <v>0</v>
      </c>
      <c r="X57" s="105">
        <f t="shared" si="10"/>
        <v>0</v>
      </c>
      <c r="Y57" s="105">
        <f t="shared" si="10"/>
        <v>0</v>
      </c>
      <c r="Z57" s="105">
        <f t="shared" si="10"/>
        <v>0</v>
      </c>
      <c r="AA57" s="105">
        <f t="shared" si="10"/>
        <v>0</v>
      </c>
      <c r="AB57" s="105">
        <f t="shared" si="10"/>
        <v>0</v>
      </c>
      <c r="AC57" s="105">
        <f t="shared" si="10"/>
        <v>0</v>
      </c>
      <c r="AD57" s="105">
        <f t="shared" si="10"/>
        <v>0</v>
      </c>
      <c r="AE57" s="105">
        <f t="shared" si="10"/>
        <v>0</v>
      </c>
      <c r="AF57" s="105">
        <f t="shared" si="6"/>
        <v>0</v>
      </c>
    </row>
    <row r="58" spans="1:32" outlineLevel="1" x14ac:dyDescent="0.25">
      <c r="A58" s="103" t="str">
        <f t="shared" si="2"/>
        <v>MiltonResidentialIMPCNR1</v>
      </c>
      <c r="B58" s="103" t="s">
        <v>177</v>
      </c>
      <c r="C58" s="103" t="s">
        <v>178</v>
      </c>
      <c r="D58" s="127">
        <v>0</v>
      </c>
      <c r="E58" s="127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30">
        <f t="shared" si="3"/>
        <v>0</v>
      </c>
      <c r="S58" s="175"/>
      <c r="T58" s="105">
        <f t="shared" si="9"/>
        <v>0</v>
      </c>
      <c r="U58" s="105">
        <f t="shared" si="9"/>
        <v>0</v>
      </c>
      <c r="V58" s="105">
        <f t="shared" si="10"/>
        <v>0</v>
      </c>
      <c r="W58" s="105">
        <f t="shared" si="10"/>
        <v>0</v>
      </c>
      <c r="X58" s="105">
        <f t="shared" si="10"/>
        <v>0</v>
      </c>
      <c r="Y58" s="105">
        <f t="shared" si="10"/>
        <v>0</v>
      </c>
      <c r="Z58" s="105">
        <f t="shared" si="10"/>
        <v>0</v>
      </c>
      <c r="AA58" s="105">
        <f t="shared" si="10"/>
        <v>0</v>
      </c>
      <c r="AB58" s="105">
        <f t="shared" si="10"/>
        <v>0</v>
      </c>
      <c r="AC58" s="105">
        <f t="shared" si="10"/>
        <v>0</v>
      </c>
      <c r="AD58" s="105">
        <f t="shared" si="10"/>
        <v>0</v>
      </c>
      <c r="AE58" s="105">
        <f t="shared" si="10"/>
        <v>0</v>
      </c>
      <c r="AF58" s="105">
        <f t="shared" si="6"/>
        <v>0</v>
      </c>
    </row>
    <row r="59" spans="1:32" outlineLevel="1" x14ac:dyDescent="0.25">
      <c r="A59" s="103" t="str">
        <f t="shared" si="2"/>
        <v>MiltonResidentialIMPCNR2</v>
      </c>
      <c r="B59" s="103" t="s">
        <v>179</v>
      </c>
      <c r="C59" s="103" t="s">
        <v>180</v>
      </c>
      <c r="D59" s="127">
        <v>0</v>
      </c>
      <c r="E59" s="127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30">
        <f t="shared" si="3"/>
        <v>0</v>
      </c>
      <c r="S59" s="175"/>
      <c r="T59" s="105">
        <f t="shared" si="9"/>
        <v>0</v>
      </c>
      <c r="U59" s="105">
        <f t="shared" si="9"/>
        <v>0</v>
      </c>
      <c r="V59" s="105">
        <f t="shared" si="10"/>
        <v>0</v>
      </c>
      <c r="W59" s="105">
        <f t="shared" si="10"/>
        <v>0</v>
      </c>
      <c r="X59" s="105">
        <f t="shared" si="10"/>
        <v>0</v>
      </c>
      <c r="Y59" s="105">
        <f t="shared" si="10"/>
        <v>0</v>
      </c>
      <c r="Z59" s="105">
        <f t="shared" si="10"/>
        <v>0</v>
      </c>
      <c r="AA59" s="105">
        <f t="shared" si="10"/>
        <v>0</v>
      </c>
      <c r="AB59" s="105">
        <f t="shared" si="10"/>
        <v>0</v>
      </c>
      <c r="AC59" s="105">
        <f t="shared" si="10"/>
        <v>0</v>
      </c>
      <c r="AD59" s="105">
        <f t="shared" si="10"/>
        <v>0</v>
      </c>
      <c r="AE59" s="105">
        <f t="shared" si="10"/>
        <v>0</v>
      </c>
      <c r="AF59" s="105">
        <f t="shared" si="6"/>
        <v>0</v>
      </c>
    </row>
    <row r="60" spans="1:32" outlineLevel="1" x14ac:dyDescent="0.25">
      <c r="A60" s="103" t="str">
        <f t="shared" si="2"/>
        <v>MiltonResidentialOBSR</v>
      </c>
      <c r="B60" s="103" t="s">
        <v>181</v>
      </c>
      <c r="C60" s="103" t="s">
        <v>182</v>
      </c>
      <c r="D60" s="127">
        <v>0</v>
      </c>
      <c r="E60" s="127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30">
        <f t="shared" si="3"/>
        <v>0</v>
      </c>
      <c r="S60" s="175"/>
      <c r="T60" s="105">
        <f t="shared" si="9"/>
        <v>0</v>
      </c>
      <c r="U60" s="105">
        <f t="shared" si="9"/>
        <v>0</v>
      </c>
      <c r="V60" s="105">
        <f t="shared" si="10"/>
        <v>0</v>
      </c>
      <c r="W60" s="105">
        <f t="shared" si="10"/>
        <v>0</v>
      </c>
      <c r="X60" s="105">
        <f t="shared" si="10"/>
        <v>0</v>
      </c>
      <c r="Y60" s="105">
        <f t="shared" si="10"/>
        <v>0</v>
      </c>
      <c r="Z60" s="105">
        <f t="shared" si="10"/>
        <v>0</v>
      </c>
      <c r="AA60" s="105">
        <f t="shared" si="10"/>
        <v>0</v>
      </c>
      <c r="AB60" s="105">
        <f t="shared" si="10"/>
        <v>0</v>
      </c>
      <c r="AC60" s="105">
        <f t="shared" si="10"/>
        <v>0</v>
      </c>
      <c r="AD60" s="105">
        <f t="shared" si="10"/>
        <v>0</v>
      </c>
      <c r="AE60" s="105">
        <f t="shared" si="10"/>
        <v>0</v>
      </c>
      <c r="AF60" s="132">
        <f t="shared" si="6"/>
        <v>0</v>
      </c>
    </row>
    <row r="61" spans="1:32" outlineLevel="1" x14ac:dyDescent="0.25">
      <c r="A61" s="103" t="str">
        <f t="shared" si="2"/>
        <v>MiltonResidentialOS</v>
      </c>
      <c r="B61" s="103" t="s">
        <v>183</v>
      </c>
      <c r="C61" s="103" t="s">
        <v>184</v>
      </c>
      <c r="D61" s="127">
        <v>0</v>
      </c>
      <c r="E61" s="127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30">
        <f t="shared" si="3"/>
        <v>0</v>
      </c>
      <c r="S61" s="175"/>
      <c r="T61" s="105">
        <f t="shared" si="9"/>
        <v>0</v>
      </c>
      <c r="U61" s="105">
        <f t="shared" si="9"/>
        <v>0</v>
      </c>
      <c r="V61" s="105">
        <f t="shared" si="10"/>
        <v>0</v>
      </c>
      <c r="W61" s="105">
        <f t="shared" si="10"/>
        <v>0</v>
      </c>
      <c r="X61" s="105">
        <f t="shared" si="10"/>
        <v>0</v>
      </c>
      <c r="Y61" s="105">
        <f t="shared" si="10"/>
        <v>0</v>
      </c>
      <c r="Z61" s="105">
        <f t="shared" si="10"/>
        <v>0</v>
      </c>
      <c r="AA61" s="105">
        <f t="shared" si="10"/>
        <v>0</v>
      </c>
      <c r="AB61" s="105">
        <f t="shared" si="10"/>
        <v>0</v>
      </c>
      <c r="AC61" s="105">
        <f t="shared" si="10"/>
        <v>0</v>
      </c>
      <c r="AD61" s="105">
        <f t="shared" si="10"/>
        <v>0</v>
      </c>
      <c r="AE61" s="105">
        <f t="shared" si="10"/>
        <v>0</v>
      </c>
      <c r="AF61" s="132">
        <f t="shared" si="6"/>
        <v>0</v>
      </c>
    </row>
    <row r="62" spans="1:32" outlineLevel="1" x14ac:dyDescent="0.25">
      <c r="A62" s="103" t="str">
        <f t="shared" si="2"/>
        <v>MiltonResidentialOSOW</v>
      </c>
      <c r="B62" s="103" t="s">
        <v>185</v>
      </c>
      <c r="C62" s="103" t="s">
        <v>186</v>
      </c>
      <c r="D62" s="127">
        <v>0</v>
      </c>
      <c r="E62" s="127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30">
        <f t="shared" si="3"/>
        <v>0</v>
      </c>
      <c r="S62" s="175"/>
      <c r="T62" s="105">
        <f t="shared" si="9"/>
        <v>0</v>
      </c>
      <c r="U62" s="105">
        <f t="shared" si="9"/>
        <v>0</v>
      </c>
      <c r="V62" s="105">
        <f t="shared" si="10"/>
        <v>0</v>
      </c>
      <c r="W62" s="105">
        <f t="shared" si="10"/>
        <v>0</v>
      </c>
      <c r="X62" s="105">
        <f t="shared" si="10"/>
        <v>0</v>
      </c>
      <c r="Y62" s="105">
        <f t="shared" si="10"/>
        <v>0</v>
      </c>
      <c r="Z62" s="105">
        <f t="shared" si="10"/>
        <v>0</v>
      </c>
      <c r="AA62" s="105">
        <f t="shared" si="10"/>
        <v>0</v>
      </c>
      <c r="AB62" s="105">
        <f t="shared" si="10"/>
        <v>0</v>
      </c>
      <c r="AC62" s="105">
        <f t="shared" si="10"/>
        <v>0</v>
      </c>
      <c r="AD62" s="105">
        <f t="shared" si="10"/>
        <v>0</v>
      </c>
      <c r="AE62" s="105">
        <f t="shared" si="10"/>
        <v>0</v>
      </c>
      <c r="AF62" s="132">
        <f t="shared" si="6"/>
        <v>0</v>
      </c>
    </row>
    <row r="63" spans="1:32" outlineLevel="1" x14ac:dyDescent="0.25">
      <c r="A63" s="103" t="str">
        <f t="shared" si="2"/>
        <v>MiltonResidentialOW</v>
      </c>
      <c r="B63" s="103" t="s">
        <v>187</v>
      </c>
      <c r="C63" s="103" t="s">
        <v>188</v>
      </c>
      <c r="D63" s="127">
        <v>0</v>
      </c>
      <c r="E63" s="127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30">
        <f t="shared" si="3"/>
        <v>0</v>
      </c>
      <c r="S63" s="175"/>
      <c r="T63" s="105">
        <f t="shared" si="9"/>
        <v>0</v>
      </c>
      <c r="U63" s="105">
        <f t="shared" si="9"/>
        <v>0</v>
      </c>
      <c r="V63" s="105">
        <f t="shared" si="10"/>
        <v>0</v>
      </c>
      <c r="W63" s="105">
        <f t="shared" si="10"/>
        <v>0</v>
      </c>
      <c r="X63" s="105">
        <f t="shared" si="10"/>
        <v>0</v>
      </c>
      <c r="Y63" s="105">
        <f t="shared" si="10"/>
        <v>0</v>
      </c>
      <c r="Z63" s="105">
        <f t="shared" si="10"/>
        <v>0</v>
      </c>
      <c r="AA63" s="105">
        <f t="shared" si="10"/>
        <v>0</v>
      </c>
      <c r="AB63" s="105">
        <f t="shared" si="10"/>
        <v>0</v>
      </c>
      <c r="AC63" s="105">
        <f t="shared" si="10"/>
        <v>0</v>
      </c>
      <c r="AD63" s="105">
        <f t="shared" si="10"/>
        <v>0</v>
      </c>
      <c r="AE63" s="105">
        <f t="shared" si="10"/>
        <v>0</v>
      </c>
      <c r="AF63" s="105">
        <f t="shared" si="6"/>
        <v>0</v>
      </c>
    </row>
    <row r="64" spans="1:32" outlineLevel="1" x14ac:dyDescent="0.25">
      <c r="A64" s="103" t="str">
        <f t="shared" si="2"/>
        <v>MiltonResidentialPACKLC</v>
      </c>
      <c r="B64" s="103" t="s">
        <v>189</v>
      </c>
      <c r="C64" s="103" t="s">
        <v>190</v>
      </c>
      <c r="D64" s="127">
        <v>0</v>
      </c>
      <c r="E64" s="127">
        <v>0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29">
        <v>0</v>
      </c>
      <c r="O64" s="129">
        <v>0</v>
      </c>
      <c r="P64" s="129">
        <v>0</v>
      </c>
      <c r="Q64" s="129">
        <v>0</v>
      </c>
      <c r="R64" s="130">
        <f t="shared" si="3"/>
        <v>0</v>
      </c>
      <c r="S64" s="175"/>
      <c r="T64" s="105">
        <f t="shared" si="9"/>
        <v>0</v>
      </c>
      <c r="U64" s="105">
        <f t="shared" si="9"/>
        <v>0</v>
      </c>
      <c r="V64" s="105">
        <f t="shared" si="10"/>
        <v>0</v>
      </c>
      <c r="W64" s="105">
        <f t="shared" si="10"/>
        <v>0</v>
      </c>
      <c r="X64" s="105">
        <f t="shared" si="10"/>
        <v>0</v>
      </c>
      <c r="Y64" s="105">
        <f t="shared" si="10"/>
        <v>0</v>
      </c>
      <c r="Z64" s="105">
        <f t="shared" si="10"/>
        <v>0</v>
      </c>
      <c r="AA64" s="105">
        <f t="shared" si="10"/>
        <v>0</v>
      </c>
      <c r="AB64" s="105">
        <f t="shared" si="10"/>
        <v>0</v>
      </c>
      <c r="AC64" s="105">
        <f t="shared" si="10"/>
        <v>0</v>
      </c>
      <c r="AD64" s="105">
        <f t="shared" si="10"/>
        <v>0</v>
      </c>
      <c r="AE64" s="105">
        <f t="shared" si="10"/>
        <v>0</v>
      </c>
      <c r="AF64" s="105">
        <f t="shared" si="6"/>
        <v>0</v>
      </c>
    </row>
    <row r="65" spans="1:35" outlineLevel="1" x14ac:dyDescent="0.25">
      <c r="A65" s="103" t="str">
        <f t="shared" si="2"/>
        <v>MiltonResidentialPACKR</v>
      </c>
      <c r="B65" s="103" t="s">
        <v>191</v>
      </c>
      <c r="C65" s="103" t="s">
        <v>192</v>
      </c>
      <c r="D65" s="127">
        <v>7.25</v>
      </c>
      <c r="E65" s="127">
        <v>8.0150000000000006</v>
      </c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30">
        <f t="shared" si="3"/>
        <v>0</v>
      </c>
      <c r="S65" s="175"/>
      <c r="T65" s="105">
        <f t="shared" si="9"/>
        <v>0</v>
      </c>
      <c r="U65" s="105">
        <f t="shared" si="9"/>
        <v>0</v>
      </c>
      <c r="V65" s="105">
        <f t="shared" si="10"/>
        <v>0</v>
      </c>
      <c r="W65" s="105">
        <f t="shared" si="10"/>
        <v>0</v>
      </c>
      <c r="X65" s="105">
        <f t="shared" si="10"/>
        <v>0</v>
      </c>
      <c r="Y65" s="105">
        <f t="shared" si="10"/>
        <v>0</v>
      </c>
      <c r="Z65" s="105">
        <f t="shared" si="10"/>
        <v>0</v>
      </c>
      <c r="AA65" s="105">
        <f t="shared" si="10"/>
        <v>0</v>
      </c>
      <c r="AB65" s="105">
        <f t="shared" si="10"/>
        <v>0</v>
      </c>
      <c r="AC65" s="105">
        <f t="shared" si="10"/>
        <v>0</v>
      </c>
      <c r="AD65" s="105">
        <f t="shared" si="10"/>
        <v>0</v>
      </c>
      <c r="AE65" s="105">
        <f t="shared" si="10"/>
        <v>0</v>
      </c>
      <c r="AF65" s="105">
        <f t="shared" si="6"/>
        <v>0</v>
      </c>
    </row>
    <row r="66" spans="1:35" outlineLevel="1" x14ac:dyDescent="0.25">
      <c r="A66" s="103" t="str">
        <f t="shared" si="2"/>
        <v>MiltonResidentialPACKSNR</v>
      </c>
      <c r="B66" s="103" t="s">
        <v>193</v>
      </c>
      <c r="C66" s="103" t="s">
        <v>194</v>
      </c>
      <c r="D66" s="127">
        <v>0</v>
      </c>
      <c r="E66" s="127">
        <v>0</v>
      </c>
      <c r="F66" s="129">
        <v>0</v>
      </c>
      <c r="G66" s="129">
        <v>0</v>
      </c>
      <c r="H66" s="129">
        <v>0</v>
      </c>
      <c r="I66" s="129">
        <v>0</v>
      </c>
      <c r="J66" s="129">
        <v>0</v>
      </c>
      <c r="K66" s="129">
        <v>0</v>
      </c>
      <c r="L66" s="129">
        <v>0</v>
      </c>
      <c r="M66" s="129">
        <v>0</v>
      </c>
      <c r="N66" s="129">
        <v>0</v>
      </c>
      <c r="O66" s="129">
        <v>0</v>
      </c>
      <c r="P66" s="129">
        <v>0</v>
      </c>
      <c r="Q66" s="129">
        <v>0</v>
      </c>
      <c r="R66" s="130">
        <f t="shared" si="3"/>
        <v>0</v>
      </c>
      <c r="S66" s="175"/>
      <c r="T66" s="105">
        <f t="shared" si="9"/>
        <v>0</v>
      </c>
      <c r="U66" s="105">
        <f t="shared" si="9"/>
        <v>0</v>
      </c>
      <c r="V66" s="105">
        <f t="shared" si="10"/>
        <v>0</v>
      </c>
      <c r="W66" s="105">
        <f t="shared" si="10"/>
        <v>0</v>
      </c>
      <c r="X66" s="105">
        <f t="shared" si="10"/>
        <v>0</v>
      </c>
      <c r="Y66" s="105">
        <f t="shared" si="10"/>
        <v>0</v>
      </c>
      <c r="Z66" s="105">
        <f t="shared" si="10"/>
        <v>0</v>
      </c>
      <c r="AA66" s="105">
        <f t="shared" si="10"/>
        <v>0</v>
      </c>
      <c r="AB66" s="105">
        <f t="shared" si="10"/>
        <v>0</v>
      </c>
      <c r="AC66" s="105">
        <f t="shared" si="10"/>
        <v>0</v>
      </c>
      <c r="AD66" s="105">
        <f t="shared" si="10"/>
        <v>0</v>
      </c>
      <c r="AE66" s="105">
        <f t="shared" si="10"/>
        <v>0</v>
      </c>
      <c r="AF66" s="105">
        <f t="shared" si="6"/>
        <v>0</v>
      </c>
    </row>
    <row r="67" spans="1:35" outlineLevel="1" x14ac:dyDescent="0.25">
      <c r="A67" s="103" t="str">
        <f t="shared" si="2"/>
        <v>MiltonResidentialRESTART FEE</v>
      </c>
      <c r="B67" s="103" t="s">
        <v>195</v>
      </c>
      <c r="C67" s="103" t="s">
        <v>195</v>
      </c>
      <c r="D67" s="127">
        <v>29.16</v>
      </c>
      <c r="E67" s="127">
        <v>32.26</v>
      </c>
      <c r="F67" s="129">
        <v>336.82</v>
      </c>
      <c r="G67" s="129">
        <v>398.06</v>
      </c>
      <c r="H67" s="129">
        <v>95.14</v>
      </c>
      <c r="I67" s="129">
        <v>645.20000000000005</v>
      </c>
      <c r="J67" s="129">
        <v>129.04</v>
      </c>
      <c r="K67" s="129">
        <v>419.38</v>
      </c>
      <c r="L67" s="129">
        <v>96.78</v>
      </c>
      <c r="M67" s="129">
        <v>354.86</v>
      </c>
      <c r="N67" s="129">
        <v>161.29999999999998</v>
      </c>
      <c r="O67" s="129">
        <v>887.98</v>
      </c>
      <c r="P67" s="129">
        <v>61.239999999999995</v>
      </c>
      <c r="Q67" s="129">
        <v>826.74</v>
      </c>
      <c r="R67" s="130">
        <f t="shared" si="3"/>
        <v>4412.54</v>
      </c>
      <c r="S67" s="175"/>
      <c r="T67" s="105">
        <f t="shared" si="9"/>
        <v>11.550754458161865</v>
      </c>
      <c r="U67" s="105">
        <f t="shared" si="9"/>
        <v>13.650891632373114</v>
      </c>
      <c r="V67" s="105">
        <f t="shared" si="10"/>
        <v>2.949163050216987</v>
      </c>
      <c r="W67" s="105">
        <f t="shared" si="10"/>
        <v>20.000000000000004</v>
      </c>
      <c r="X67" s="105">
        <f t="shared" si="10"/>
        <v>4</v>
      </c>
      <c r="Y67" s="105">
        <f t="shared" si="10"/>
        <v>13</v>
      </c>
      <c r="Z67" s="105">
        <f t="shared" si="10"/>
        <v>3</v>
      </c>
      <c r="AA67" s="105">
        <f t="shared" si="10"/>
        <v>11.000000000000002</v>
      </c>
      <c r="AB67" s="105">
        <f t="shared" si="10"/>
        <v>5</v>
      </c>
      <c r="AC67" s="105">
        <f t="shared" si="10"/>
        <v>27.525728456292626</v>
      </c>
      <c r="AD67" s="105">
        <f t="shared" si="10"/>
        <v>1.898326100433974</v>
      </c>
      <c r="AE67" s="105">
        <f t="shared" si="10"/>
        <v>25.627402355858649</v>
      </c>
      <c r="AF67" s="143">
        <f t="shared" si="6"/>
        <v>11.6001888377781</v>
      </c>
    </row>
    <row r="68" spans="1:35" outlineLevel="1" x14ac:dyDescent="0.25">
      <c r="A68" s="103" t="str">
        <f t="shared" si="2"/>
        <v>MiltonResidentialREXTRA</v>
      </c>
      <c r="B68" s="103" t="s">
        <v>196</v>
      </c>
      <c r="C68" s="103" t="s">
        <v>197</v>
      </c>
      <c r="D68" s="127">
        <v>7.85</v>
      </c>
      <c r="E68" s="127">
        <v>8.8000000000000007</v>
      </c>
      <c r="F68" s="129">
        <v>930.72</v>
      </c>
      <c r="G68" s="129">
        <v>722.96999999999991</v>
      </c>
      <c r="H68" s="129">
        <v>915.2</v>
      </c>
      <c r="I68" s="129">
        <v>880.49000000000012</v>
      </c>
      <c r="J68" s="129">
        <v>589.6</v>
      </c>
      <c r="K68" s="129">
        <v>1390.4</v>
      </c>
      <c r="L68" s="129">
        <v>1733.6000000000001</v>
      </c>
      <c r="M68" s="129">
        <v>950.4</v>
      </c>
      <c r="N68" s="129">
        <v>915.2</v>
      </c>
      <c r="O68" s="129">
        <v>357.33</v>
      </c>
      <c r="P68" s="129">
        <v>1487.49</v>
      </c>
      <c r="Q68" s="129">
        <v>897.48</v>
      </c>
      <c r="R68" s="130">
        <f t="shared" si="3"/>
        <v>11770.880000000001</v>
      </c>
      <c r="S68" s="175"/>
      <c r="T68" s="105">
        <f t="shared" si="9"/>
        <v>118.56305732484077</v>
      </c>
      <c r="U68" s="105">
        <f t="shared" si="9"/>
        <v>92.098089171974522</v>
      </c>
      <c r="V68" s="105">
        <f t="shared" si="10"/>
        <v>104</v>
      </c>
      <c r="W68" s="105">
        <f t="shared" si="10"/>
        <v>100.05568181818182</v>
      </c>
      <c r="X68" s="105">
        <f t="shared" si="10"/>
        <v>67</v>
      </c>
      <c r="Y68" s="105">
        <f t="shared" si="10"/>
        <v>158</v>
      </c>
      <c r="Z68" s="105">
        <f t="shared" si="10"/>
        <v>197</v>
      </c>
      <c r="AA68" s="105">
        <f t="shared" si="10"/>
        <v>107.99999999999999</v>
      </c>
      <c r="AB68" s="105">
        <f t="shared" si="10"/>
        <v>104</v>
      </c>
      <c r="AC68" s="105">
        <f t="shared" si="10"/>
        <v>40.605681818181814</v>
      </c>
      <c r="AD68" s="105">
        <f t="shared" si="10"/>
        <v>169.03295454545454</v>
      </c>
      <c r="AE68" s="105">
        <f t="shared" si="10"/>
        <v>101.98636363636363</v>
      </c>
      <c r="AF68" s="132">
        <f t="shared" si="6"/>
        <v>113.36181902624976</v>
      </c>
    </row>
    <row r="69" spans="1:35" outlineLevel="1" x14ac:dyDescent="0.25">
      <c r="A69" s="103" t="str">
        <f t="shared" si="2"/>
        <v>MiltonResidentialSUNKENR</v>
      </c>
      <c r="B69" s="103" t="s">
        <v>198</v>
      </c>
      <c r="C69" s="103" t="s">
        <v>199</v>
      </c>
      <c r="D69" s="127">
        <v>0</v>
      </c>
      <c r="E69" s="127">
        <v>0</v>
      </c>
      <c r="F69" s="129">
        <v>0</v>
      </c>
      <c r="G69" s="129">
        <v>0</v>
      </c>
      <c r="H69" s="129">
        <v>0</v>
      </c>
      <c r="I69" s="129">
        <v>0</v>
      </c>
      <c r="J69" s="129">
        <v>0</v>
      </c>
      <c r="K69" s="129">
        <v>0</v>
      </c>
      <c r="L69" s="129">
        <v>0</v>
      </c>
      <c r="M69" s="129">
        <v>0</v>
      </c>
      <c r="N69" s="129">
        <v>0</v>
      </c>
      <c r="O69" s="129">
        <v>0</v>
      </c>
      <c r="P69" s="129">
        <v>0</v>
      </c>
      <c r="Q69" s="129">
        <v>0</v>
      </c>
      <c r="R69" s="130">
        <f t="shared" si="3"/>
        <v>0</v>
      </c>
      <c r="S69" s="175"/>
      <c r="T69" s="105">
        <f t="shared" si="9"/>
        <v>0</v>
      </c>
      <c r="U69" s="105">
        <f t="shared" si="9"/>
        <v>0</v>
      </c>
      <c r="V69" s="105">
        <f t="shared" si="10"/>
        <v>0</v>
      </c>
      <c r="W69" s="105">
        <f t="shared" si="10"/>
        <v>0</v>
      </c>
      <c r="X69" s="105">
        <f t="shared" si="10"/>
        <v>0</v>
      </c>
      <c r="Y69" s="105">
        <f t="shared" si="10"/>
        <v>0</v>
      </c>
      <c r="Z69" s="105">
        <f t="shared" si="10"/>
        <v>0</v>
      </c>
      <c r="AA69" s="105">
        <f t="shared" si="10"/>
        <v>0</v>
      </c>
      <c r="AB69" s="105">
        <f t="shared" si="10"/>
        <v>0</v>
      </c>
      <c r="AC69" s="105">
        <f t="shared" si="10"/>
        <v>0</v>
      </c>
      <c r="AD69" s="105">
        <f t="shared" si="10"/>
        <v>0</v>
      </c>
      <c r="AE69" s="105">
        <f t="shared" si="10"/>
        <v>0</v>
      </c>
      <c r="AF69" s="105">
        <f t="shared" si="6"/>
        <v>0</v>
      </c>
    </row>
    <row r="70" spans="1:35" outlineLevel="1" x14ac:dyDescent="0.25">
      <c r="A70" s="103" t="str">
        <f t="shared" si="2"/>
        <v>MiltonResidentialTRIPRCANS</v>
      </c>
      <c r="B70" s="103" t="s">
        <v>200</v>
      </c>
      <c r="C70" s="103" t="s">
        <v>201</v>
      </c>
      <c r="D70" s="127">
        <v>8.77</v>
      </c>
      <c r="E70" s="127">
        <v>9.6999999999999993</v>
      </c>
      <c r="F70" s="129">
        <v>46.050000000000004</v>
      </c>
      <c r="G70" s="129">
        <v>9.2100000000000009</v>
      </c>
      <c r="H70" s="129">
        <v>19.399999999999999</v>
      </c>
      <c r="I70" s="129">
        <v>38.799999999999997</v>
      </c>
      <c r="J70" s="129">
        <v>19.399999999999999</v>
      </c>
      <c r="K70" s="129">
        <v>9.6999999999999993</v>
      </c>
      <c r="L70" s="129">
        <v>29.1</v>
      </c>
      <c r="M70" s="129">
        <v>9.6999999999999993</v>
      </c>
      <c r="N70" s="129">
        <v>9.6999999999999993</v>
      </c>
      <c r="O70" s="129">
        <v>27.63</v>
      </c>
      <c r="P70" s="129">
        <v>9.2100000000000009</v>
      </c>
      <c r="Q70" s="129">
        <v>27.63</v>
      </c>
      <c r="R70" s="130">
        <f t="shared" si="3"/>
        <v>255.52999999999994</v>
      </c>
      <c r="S70" s="175"/>
      <c r="T70" s="105">
        <f t="shared" si="9"/>
        <v>5.2508551881413918</v>
      </c>
      <c r="U70" s="105">
        <f t="shared" si="9"/>
        <v>1.0501710376282785</v>
      </c>
      <c r="V70" s="105">
        <f t="shared" si="10"/>
        <v>2</v>
      </c>
      <c r="W70" s="105">
        <f t="shared" si="10"/>
        <v>4</v>
      </c>
      <c r="X70" s="105">
        <f t="shared" si="10"/>
        <v>2</v>
      </c>
      <c r="Y70" s="105">
        <f t="shared" si="10"/>
        <v>1</v>
      </c>
      <c r="Z70" s="105">
        <f t="shared" si="10"/>
        <v>3.0000000000000004</v>
      </c>
      <c r="AA70" s="105">
        <f t="shared" si="10"/>
        <v>1</v>
      </c>
      <c r="AB70" s="105">
        <f t="shared" si="10"/>
        <v>1</v>
      </c>
      <c r="AC70" s="105">
        <f t="shared" si="10"/>
        <v>2.8484536082474228</v>
      </c>
      <c r="AD70" s="105">
        <f t="shared" si="10"/>
        <v>0.94948453608247441</v>
      </c>
      <c r="AE70" s="105">
        <f t="shared" si="10"/>
        <v>2.8484536082474228</v>
      </c>
      <c r="AF70" s="105">
        <f t="shared" si="6"/>
        <v>2.2456181648622491</v>
      </c>
    </row>
    <row r="71" spans="1:35" outlineLevel="1" x14ac:dyDescent="0.25">
      <c r="A71" s="103" t="str">
        <f t="shared" si="2"/>
        <v>MiltonResidentialTRIPRCARTS</v>
      </c>
      <c r="B71" s="103" t="s">
        <v>202</v>
      </c>
      <c r="C71" s="103" t="s">
        <v>203</v>
      </c>
      <c r="D71" s="127">
        <v>8.77</v>
      </c>
      <c r="E71" s="127">
        <v>9.6999999999999993</v>
      </c>
      <c r="F71" s="129">
        <v>9.2100000000000009</v>
      </c>
      <c r="G71" s="129">
        <v>0</v>
      </c>
      <c r="H71" s="129">
        <v>0</v>
      </c>
      <c r="I71" s="129">
        <v>9.6999999999999993</v>
      </c>
      <c r="J71" s="129">
        <v>9.6999999999999993</v>
      </c>
      <c r="K71" s="129">
        <v>0</v>
      </c>
      <c r="L71" s="129">
        <v>0</v>
      </c>
      <c r="M71" s="129">
        <v>0</v>
      </c>
      <c r="N71" s="129">
        <v>0</v>
      </c>
      <c r="O71" s="129">
        <v>18.420000000000002</v>
      </c>
      <c r="P71" s="129">
        <v>9.2100000000000009</v>
      </c>
      <c r="Q71" s="129">
        <v>0</v>
      </c>
      <c r="R71" s="130">
        <f t="shared" si="3"/>
        <v>56.24</v>
      </c>
      <c r="S71" s="175"/>
      <c r="T71" s="105">
        <f t="shared" si="9"/>
        <v>1.0501710376282785</v>
      </c>
      <c r="U71" s="105">
        <f t="shared" si="9"/>
        <v>0</v>
      </c>
      <c r="V71" s="105">
        <f t="shared" si="10"/>
        <v>0</v>
      </c>
      <c r="W71" s="105">
        <f t="shared" si="10"/>
        <v>1</v>
      </c>
      <c r="X71" s="105">
        <f t="shared" si="10"/>
        <v>1</v>
      </c>
      <c r="Y71" s="105">
        <f t="shared" si="10"/>
        <v>0</v>
      </c>
      <c r="Z71" s="105">
        <f t="shared" si="10"/>
        <v>0</v>
      </c>
      <c r="AA71" s="105">
        <f t="shared" si="10"/>
        <v>0</v>
      </c>
      <c r="AB71" s="105">
        <f t="shared" si="10"/>
        <v>0</v>
      </c>
      <c r="AC71" s="105">
        <f t="shared" si="10"/>
        <v>1.8989690721649488</v>
      </c>
      <c r="AD71" s="105">
        <f t="shared" si="10"/>
        <v>0.94948453608247441</v>
      </c>
      <c r="AE71" s="105">
        <f t="shared" si="10"/>
        <v>0</v>
      </c>
      <c r="AF71" s="105">
        <f t="shared" si="6"/>
        <v>0.49155205382297512</v>
      </c>
    </row>
    <row r="72" spans="1:35" outlineLevel="1" x14ac:dyDescent="0.25">
      <c r="A72" s="103" t="str">
        <f t="shared" si="2"/>
        <v>MiltonResidentialBULKY-RES</v>
      </c>
      <c r="B72" s="103" t="s">
        <v>208</v>
      </c>
      <c r="C72" s="103" t="s">
        <v>209</v>
      </c>
      <c r="D72" s="127">
        <v>39.700000000000003</v>
      </c>
      <c r="E72" s="127">
        <v>44.61</v>
      </c>
      <c r="F72" s="129">
        <v>0</v>
      </c>
      <c r="G72" s="129">
        <v>0</v>
      </c>
      <c r="H72" s="129">
        <v>0</v>
      </c>
      <c r="I72" s="129">
        <v>178.44</v>
      </c>
      <c r="J72" s="129">
        <v>0</v>
      </c>
      <c r="K72" s="129">
        <v>0</v>
      </c>
      <c r="L72" s="129">
        <v>0</v>
      </c>
      <c r="M72" s="129">
        <v>0</v>
      </c>
      <c r="N72" s="129">
        <v>0</v>
      </c>
      <c r="O72" s="129">
        <v>0</v>
      </c>
      <c r="P72" s="129">
        <v>0</v>
      </c>
      <c r="Q72" s="129">
        <v>84.14</v>
      </c>
      <c r="R72" s="130">
        <f t="shared" ref="R72:R73" si="11">+SUM(F72:Q72)</f>
        <v>262.58</v>
      </c>
      <c r="S72" s="175"/>
      <c r="T72" s="105">
        <f t="shared" ref="T72:U73" si="12">+IFERROR(F72/$D72,0)</f>
        <v>0</v>
      </c>
      <c r="U72" s="105">
        <f t="shared" si="12"/>
        <v>0</v>
      </c>
      <c r="V72" s="105">
        <f t="shared" si="10"/>
        <v>0</v>
      </c>
      <c r="W72" s="105">
        <f t="shared" si="10"/>
        <v>4</v>
      </c>
      <c r="X72" s="105">
        <f t="shared" si="10"/>
        <v>0</v>
      </c>
      <c r="Y72" s="105">
        <f t="shared" si="10"/>
        <v>0</v>
      </c>
      <c r="Z72" s="105">
        <f t="shared" si="10"/>
        <v>0</v>
      </c>
      <c r="AA72" s="105">
        <f t="shared" si="10"/>
        <v>0</v>
      </c>
      <c r="AB72" s="105">
        <f t="shared" si="10"/>
        <v>0</v>
      </c>
      <c r="AC72" s="105">
        <f t="shared" si="10"/>
        <v>0</v>
      </c>
      <c r="AD72" s="105">
        <f t="shared" si="10"/>
        <v>0</v>
      </c>
      <c r="AE72" s="105">
        <f t="shared" si="10"/>
        <v>1.8861241874019279</v>
      </c>
      <c r="AF72" s="132">
        <f t="shared" si="6"/>
        <v>0.4905103489501606</v>
      </c>
    </row>
    <row r="73" spans="1:35" outlineLevel="1" x14ac:dyDescent="0.25">
      <c r="A73" s="103" t="str">
        <f t="shared" si="2"/>
        <v>MiltonResidentialDELCART</v>
      </c>
      <c r="B73" s="103" t="s">
        <v>210</v>
      </c>
      <c r="C73" s="103" t="s">
        <v>211</v>
      </c>
      <c r="D73" s="127">
        <v>29.17</v>
      </c>
      <c r="E73" s="127">
        <v>32.270000000000003</v>
      </c>
      <c r="F73" s="129">
        <v>0</v>
      </c>
      <c r="G73" s="129">
        <v>61.26</v>
      </c>
      <c r="H73" s="129">
        <v>32.270000000000003</v>
      </c>
      <c r="I73" s="129">
        <v>32.270000000000003</v>
      </c>
      <c r="J73" s="129">
        <v>32.270000000000003</v>
      </c>
      <c r="K73" s="129">
        <v>64.540000000000006</v>
      </c>
      <c r="L73" s="129">
        <v>64.540000000000006</v>
      </c>
      <c r="M73" s="129">
        <v>0</v>
      </c>
      <c r="N73" s="129">
        <v>0</v>
      </c>
      <c r="O73" s="129">
        <v>30.63</v>
      </c>
      <c r="P73" s="129">
        <v>153.15</v>
      </c>
      <c r="Q73" s="129">
        <v>30.63</v>
      </c>
      <c r="R73" s="130">
        <f t="shared" si="11"/>
        <v>501.56000000000006</v>
      </c>
      <c r="S73" s="175"/>
      <c r="T73" s="105">
        <f t="shared" si="12"/>
        <v>0</v>
      </c>
      <c r="U73" s="105">
        <f t="shared" si="12"/>
        <v>2.1001028453890984</v>
      </c>
      <c r="V73" s="105">
        <f t="shared" si="10"/>
        <v>1</v>
      </c>
      <c r="W73" s="105">
        <f t="shared" si="10"/>
        <v>1</v>
      </c>
      <c r="X73" s="105">
        <f t="shared" si="10"/>
        <v>1</v>
      </c>
      <c r="Y73" s="105">
        <f t="shared" si="10"/>
        <v>2</v>
      </c>
      <c r="Z73" s="105">
        <f t="shared" si="10"/>
        <v>2</v>
      </c>
      <c r="AA73" s="105">
        <f t="shared" si="10"/>
        <v>0</v>
      </c>
      <c r="AB73" s="105">
        <f t="shared" si="10"/>
        <v>0</v>
      </c>
      <c r="AC73" s="105">
        <f t="shared" si="10"/>
        <v>0.94917880384257813</v>
      </c>
      <c r="AD73" s="105">
        <f t="shared" si="10"/>
        <v>4.7458940192128907</v>
      </c>
      <c r="AE73" s="105">
        <f t="shared" si="10"/>
        <v>0.94917880384257813</v>
      </c>
      <c r="AF73" s="105">
        <f t="shared" si="6"/>
        <v>1.3120295393572621</v>
      </c>
    </row>
    <row r="74" spans="1:35" outlineLevel="1" x14ac:dyDescent="0.25">
      <c r="D74" s="127"/>
      <c r="E74" s="127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30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</row>
    <row r="75" spans="1:35" outlineLevel="1" x14ac:dyDescent="0.25">
      <c r="C75" s="135" t="s">
        <v>212</v>
      </c>
      <c r="D75" s="127"/>
      <c r="E75" s="127"/>
      <c r="F75" s="136">
        <f>SUM(F10:F74)</f>
        <v>78899.605000000025</v>
      </c>
      <c r="G75" s="136">
        <f t="shared" ref="G75:R75" si="13">SUM(G10:G74)</f>
        <v>79663.224999999991</v>
      </c>
      <c r="H75" s="136">
        <f t="shared" si="13"/>
        <v>84020.959999999977</v>
      </c>
      <c r="I75" s="136">
        <f t="shared" si="13"/>
        <v>86050.535000000003</v>
      </c>
      <c r="J75" s="136">
        <f t="shared" si="13"/>
        <v>84353.17</v>
      </c>
      <c r="K75" s="136">
        <f t="shared" si="13"/>
        <v>86379.89999999998</v>
      </c>
      <c r="L75" s="136">
        <f t="shared" si="13"/>
        <v>86363.18</v>
      </c>
      <c r="M75" s="136">
        <f t="shared" si="13"/>
        <v>86297.209999999977</v>
      </c>
      <c r="N75" s="136">
        <f t="shared" si="13"/>
        <v>85324.88499999998</v>
      </c>
      <c r="O75" s="136">
        <f t="shared" si="13"/>
        <v>79599.039999999994</v>
      </c>
      <c r="P75" s="136">
        <f t="shared" si="13"/>
        <v>78877.315000000017</v>
      </c>
      <c r="Q75" s="136">
        <f t="shared" si="13"/>
        <v>80417.815000000002</v>
      </c>
      <c r="R75" s="136">
        <f t="shared" si="13"/>
        <v>996246.84000000008</v>
      </c>
      <c r="S75" s="137"/>
      <c r="T75" s="137">
        <f>SUM(T10:T49)</f>
        <v>2126.9222040690943</v>
      </c>
      <c r="U75" s="137">
        <f t="shared" ref="U75:AF75" si="14">SUM(U10:U49)</f>
        <v>2151.8520914562305</v>
      </c>
      <c r="V75" s="137">
        <f t="shared" si="14"/>
        <v>2011.9989088733964</v>
      </c>
      <c r="W75" s="137">
        <f t="shared" si="14"/>
        <v>2043.7013347001077</v>
      </c>
      <c r="X75" s="137">
        <f t="shared" si="14"/>
        <v>2024.0000000000002</v>
      </c>
      <c r="Y75" s="137">
        <f t="shared" si="14"/>
        <v>2047.6780312100618</v>
      </c>
      <c r="Z75" s="137">
        <f t="shared" si="14"/>
        <v>2050.5988836357869</v>
      </c>
      <c r="AA75" s="137">
        <f t="shared" si="14"/>
        <v>2061.75</v>
      </c>
      <c r="AB75" s="137">
        <f t="shared" si="14"/>
        <v>2045.5000965623794</v>
      </c>
      <c r="AC75" s="137">
        <f t="shared" si="14"/>
        <v>1916.7345374058841</v>
      </c>
      <c r="AD75" s="137">
        <f t="shared" si="14"/>
        <v>1885.4005385444207</v>
      </c>
      <c r="AE75" s="137">
        <f t="shared" si="14"/>
        <v>1915.7609469428157</v>
      </c>
      <c r="AF75" s="137">
        <f t="shared" si="14"/>
        <v>2023.491464450015</v>
      </c>
      <c r="AI75" s="137">
        <f t="shared" ref="AI75" si="15">SUM(AI10:AI49)</f>
        <v>2023.491464450015</v>
      </c>
    </row>
    <row r="76" spans="1:35" outlineLevel="1" x14ac:dyDescent="0.25">
      <c r="D76" s="127"/>
      <c r="E76" s="127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40" t="s">
        <v>213</v>
      </c>
      <c r="S76" s="176"/>
      <c r="T76" s="105">
        <f t="shared" ref="T76:AE76" si="16">SUM(T11,T19,T26,T41,T49,T39,T44,T47)</f>
        <v>1911.3612601787952</v>
      </c>
      <c r="U76" s="105">
        <f t="shared" si="16"/>
        <v>1932.9230981396297</v>
      </c>
      <c r="V76" s="105">
        <f t="shared" si="16"/>
        <v>1808.6687201941509</v>
      </c>
      <c r="W76" s="105">
        <f t="shared" si="16"/>
        <v>1834.2013347001077</v>
      </c>
      <c r="X76" s="105">
        <f t="shared" si="16"/>
        <v>1820.0000000000002</v>
      </c>
      <c r="Y76" s="105">
        <f t="shared" si="16"/>
        <v>1841.6780312100618</v>
      </c>
      <c r="Z76" s="105">
        <f t="shared" si="16"/>
        <v>1850.4856760886173</v>
      </c>
      <c r="AA76" s="105">
        <f t="shared" si="16"/>
        <v>1857.75</v>
      </c>
      <c r="AB76" s="105">
        <f t="shared" si="16"/>
        <v>1842.2500965623794</v>
      </c>
      <c r="AC76" s="105">
        <f t="shared" si="16"/>
        <v>1723.8270452005161</v>
      </c>
      <c r="AD76" s="105">
        <f t="shared" si="16"/>
        <v>1696.2666312447127</v>
      </c>
      <c r="AE76" s="105">
        <f t="shared" si="16"/>
        <v>1723.7968509638627</v>
      </c>
      <c r="AF76" s="105">
        <f>+SUM(T76:AE76)/$AD$2</f>
        <v>1820.2673953735693</v>
      </c>
      <c r="AI76" s="105">
        <f>+AI47+AI44+AI39+AI17+AI11</f>
        <v>2010.3062889576981</v>
      </c>
    </row>
    <row r="77" spans="1:35" outlineLevel="1" x14ac:dyDescent="0.25">
      <c r="B77" s="7" t="s">
        <v>214</v>
      </c>
      <c r="D77" s="127"/>
      <c r="E77" s="127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30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89">
        <f>SUM(AF10:AF48,AF60:AF62,AF68,AF72)*12</f>
        <v>25648.125525902575</v>
      </c>
    </row>
    <row r="78" spans="1:35" outlineLevel="1" x14ac:dyDescent="0.25">
      <c r="A78" s="103" t="str">
        <f t="shared" ref="A78:A84" si="17">+$A$4&amp;$A$9&amp;B78</f>
        <v>MiltonResidentialrecyonly</v>
      </c>
      <c r="B78" s="103" t="s">
        <v>215</v>
      </c>
      <c r="C78" s="103" t="s">
        <v>216</v>
      </c>
      <c r="D78" s="127">
        <v>0</v>
      </c>
      <c r="E78" s="127">
        <v>0</v>
      </c>
      <c r="F78" s="129">
        <v>0</v>
      </c>
      <c r="G78" s="129">
        <v>0</v>
      </c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29">
        <v>0</v>
      </c>
      <c r="O78" s="129">
        <v>0</v>
      </c>
      <c r="P78" s="129">
        <v>0</v>
      </c>
      <c r="Q78" s="129">
        <v>0</v>
      </c>
      <c r="R78" s="130">
        <f t="shared" ref="R78:R84" si="18">+SUM(F78:Q78)</f>
        <v>0</v>
      </c>
      <c r="T78" s="105">
        <f t="shared" ref="T78:U84" si="19">+IFERROR(F78/$D78,0)</f>
        <v>0</v>
      </c>
      <c r="U78" s="105">
        <f t="shared" si="19"/>
        <v>0</v>
      </c>
      <c r="V78" s="105">
        <f t="shared" ref="V78:AE84" si="20">+IFERROR(H78/$E78,0)</f>
        <v>0</v>
      </c>
      <c r="W78" s="105">
        <f t="shared" si="20"/>
        <v>0</v>
      </c>
      <c r="X78" s="105">
        <f t="shared" si="20"/>
        <v>0</v>
      </c>
      <c r="Y78" s="105">
        <f t="shared" si="20"/>
        <v>0</v>
      </c>
      <c r="Z78" s="105">
        <f t="shared" si="20"/>
        <v>0</v>
      </c>
      <c r="AA78" s="105">
        <f t="shared" si="20"/>
        <v>0</v>
      </c>
      <c r="AB78" s="105">
        <f t="shared" si="20"/>
        <v>0</v>
      </c>
      <c r="AC78" s="105">
        <f t="shared" si="20"/>
        <v>0</v>
      </c>
      <c r="AD78" s="105">
        <f t="shared" si="20"/>
        <v>0</v>
      </c>
      <c r="AE78" s="105">
        <f t="shared" si="20"/>
        <v>0</v>
      </c>
      <c r="AF78" s="105">
        <f t="shared" ref="AF78:AF84" si="21">+SUM(T78:AE78)/$AD$2</f>
        <v>0</v>
      </c>
    </row>
    <row r="79" spans="1:35" outlineLevel="1" x14ac:dyDescent="0.25">
      <c r="A79" s="103" t="str">
        <f t="shared" si="17"/>
        <v>MiltonResidentialRECYR</v>
      </c>
      <c r="B79" s="103" t="s">
        <v>217</v>
      </c>
      <c r="C79" s="103" t="s">
        <v>218</v>
      </c>
      <c r="D79" s="127">
        <v>8.59</v>
      </c>
      <c r="E79" s="127">
        <v>9.5</v>
      </c>
      <c r="F79" s="129">
        <v>270.60000000000002</v>
      </c>
      <c r="G79" s="129">
        <v>279.62</v>
      </c>
      <c r="H79" s="129">
        <v>284.5</v>
      </c>
      <c r="I79" s="129">
        <v>304</v>
      </c>
      <c r="J79" s="129">
        <v>299.25</v>
      </c>
      <c r="K79" s="129">
        <v>294.5</v>
      </c>
      <c r="L79" s="129">
        <v>285</v>
      </c>
      <c r="M79" s="129">
        <v>280.25</v>
      </c>
      <c r="N79" s="129">
        <v>285</v>
      </c>
      <c r="O79" s="129">
        <v>293.14999999999998</v>
      </c>
      <c r="P79" s="129">
        <v>275.11</v>
      </c>
      <c r="Q79" s="129">
        <v>284.13</v>
      </c>
      <c r="R79" s="130">
        <f t="shared" si="18"/>
        <v>3435.1100000000006</v>
      </c>
      <c r="T79" s="105">
        <f t="shared" si="19"/>
        <v>31.501746216530854</v>
      </c>
      <c r="U79" s="105">
        <f t="shared" si="19"/>
        <v>32.551804423748543</v>
      </c>
      <c r="V79" s="105">
        <f t="shared" si="20"/>
        <v>29.94736842105263</v>
      </c>
      <c r="W79" s="105">
        <f t="shared" si="20"/>
        <v>32</v>
      </c>
      <c r="X79" s="105">
        <f t="shared" si="20"/>
        <v>31.5</v>
      </c>
      <c r="Y79" s="105">
        <f t="shared" si="20"/>
        <v>31</v>
      </c>
      <c r="Z79" s="105">
        <f t="shared" si="20"/>
        <v>30</v>
      </c>
      <c r="AA79" s="105">
        <f t="shared" si="20"/>
        <v>29.5</v>
      </c>
      <c r="AB79" s="105">
        <f t="shared" si="20"/>
        <v>30</v>
      </c>
      <c r="AC79" s="105">
        <f t="shared" si="20"/>
        <v>30.857894736842102</v>
      </c>
      <c r="AD79" s="105">
        <f t="shared" si="20"/>
        <v>28.958947368421054</v>
      </c>
      <c r="AE79" s="105">
        <f t="shared" si="20"/>
        <v>29.908421052631578</v>
      </c>
      <c r="AF79" s="105">
        <f t="shared" si="21"/>
        <v>30.643848518268896</v>
      </c>
      <c r="AH79" s="103">
        <v>1</v>
      </c>
      <c r="AI79" s="105">
        <f t="shared" ref="AI79" si="22">+AF79*AH79</f>
        <v>30.643848518268896</v>
      </c>
    </row>
    <row r="80" spans="1:35" outlineLevel="1" x14ac:dyDescent="0.25">
      <c r="A80" s="103" t="str">
        <f t="shared" si="17"/>
        <v>MiltonResidentialRECYRNB</v>
      </c>
      <c r="B80" s="103" t="s">
        <v>219</v>
      </c>
      <c r="C80" s="103" t="s">
        <v>220</v>
      </c>
      <c r="D80" s="127">
        <v>0</v>
      </c>
      <c r="E80" s="127">
        <v>0</v>
      </c>
      <c r="F80" s="129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9">
        <v>0</v>
      </c>
      <c r="O80" s="129">
        <v>0</v>
      </c>
      <c r="P80" s="129">
        <v>0</v>
      </c>
      <c r="Q80" s="129">
        <v>0</v>
      </c>
      <c r="R80" s="130">
        <f t="shared" si="18"/>
        <v>0</v>
      </c>
      <c r="T80" s="105">
        <f t="shared" si="19"/>
        <v>0</v>
      </c>
      <c r="U80" s="105">
        <f t="shared" si="19"/>
        <v>0</v>
      </c>
      <c r="V80" s="105">
        <f t="shared" si="20"/>
        <v>0</v>
      </c>
      <c r="W80" s="105">
        <f t="shared" si="20"/>
        <v>0</v>
      </c>
      <c r="X80" s="105">
        <f t="shared" si="20"/>
        <v>0</v>
      </c>
      <c r="Y80" s="105">
        <f t="shared" si="20"/>
        <v>0</v>
      </c>
      <c r="Z80" s="105">
        <f t="shared" si="20"/>
        <v>0</v>
      </c>
      <c r="AA80" s="105">
        <f t="shared" si="20"/>
        <v>0</v>
      </c>
      <c r="AB80" s="105">
        <f t="shared" si="20"/>
        <v>0</v>
      </c>
      <c r="AC80" s="105">
        <f t="shared" si="20"/>
        <v>0</v>
      </c>
      <c r="AD80" s="105">
        <f t="shared" si="20"/>
        <v>0</v>
      </c>
      <c r="AE80" s="105">
        <f t="shared" si="20"/>
        <v>0</v>
      </c>
      <c r="AF80" s="105">
        <f t="shared" si="21"/>
        <v>0</v>
      </c>
    </row>
    <row r="81" spans="1:35" outlineLevel="1" x14ac:dyDescent="0.25">
      <c r="A81" s="103" t="str">
        <f t="shared" si="17"/>
        <v>MiltonResidentialDRVNR-RECYCLE</v>
      </c>
      <c r="B81" s="103" t="s">
        <v>221</v>
      </c>
      <c r="C81" s="103" t="s">
        <v>222</v>
      </c>
      <c r="D81" s="127">
        <v>0</v>
      </c>
      <c r="E81" s="127">
        <v>0</v>
      </c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30">
        <f t="shared" si="18"/>
        <v>0</v>
      </c>
      <c r="T81" s="105">
        <f t="shared" si="19"/>
        <v>0</v>
      </c>
      <c r="U81" s="105">
        <f t="shared" si="19"/>
        <v>0</v>
      </c>
      <c r="V81" s="105">
        <f t="shared" si="20"/>
        <v>0</v>
      </c>
      <c r="W81" s="105">
        <f t="shared" si="20"/>
        <v>0</v>
      </c>
      <c r="X81" s="105">
        <f t="shared" si="20"/>
        <v>0</v>
      </c>
      <c r="Y81" s="105">
        <f t="shared" si="20"/>
        <v>0</v>
      </c>
      <c r="Z81" s="105">
        <f t="shared" si="20"/>
        <v>0</v>
      </c>
      <c r="AA81" s="105">
        <f t="shared" si="20"/>
        <v>0</v>
      </c>
      <c r="AB81" s="105">
        <f t="shared" si="20"/>
        <v>0</v>
      </c>
      <c r="AC81" s="105">
        <f t="shared" si="20"/>
        <v>0</v>
      </c>
      <c r="AD81" s="105">
        <f t="shared" si="20"/>
        <v>0</v>
      </c>
      <c r="AE81" s="105">
        <f t="shared" si="20"/>
        <v>0</v>
      </c>
      <c r="AF81" s="105">
        <f t="shared" si="21"/>
        <v>0</v>
      </c>
    </row>
    <row r="82" spans="1:35" outlineLevel="1" x14ac:dyDescent="0.25">
      <c r="A82" s="103" t="str">
        <f t="shared" si="17"/>
        <v>MiltonResidentialPACKR-RECYCLE</v>
      </c>
      <c r="B82" s="103" t="s">
        <v>223</v>
      </c>
      <c r="C82" s="103" t="s">
        <v>224</v>
      </c>
      <c r="D82" s="127">
        <v>0</v>
      </c>
      <c r="E82" s="127">
        <v>0</v>
      </c>
      <c r="F82" s="129">
        <v>0</v>
      </c>
      <c r="G82" s="129">
        <v>0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29">
        <v>0</v>
      </c>
      <c r="N82" s="129">
        <v>0</v>
      </c>
      <c r="O82" s="129">
        <v>0</v>
      </c>
      <c r="P82" s="129">
        <v>0</v>
      </c>
      <c r="Q82" s="129">
        <v>0</v>
      </c>
      <c r="R82" s="130">
        <f t="shared" si="18"/>
        <v>0</v>
      </c>
      <c r="T82" s="105">
        <f t="shared" si="19"/>
        <v>0</v>
      </c>
      <c r="U82" s="105">
        <f t="shared" si="19"/>
        <v>0</v>
      </c>
      <c r="V82" s="105">
        <f t="shared" si="20"/>
        <v>0</v>
      </c>
      <c r="W82" s="105">
        <f t="shared" si="20"/>
        <v>0</v>
      </c>
      <c r="X82" s="105">
        <f t="shared" si="20"/>
        <v>0</v>
      </c>
      <c r="Y82" s="105">
        <f t="shared" si="20"/>
        <v>0</v>
      </c>
      <c r="Z82" s="105">
        <f t="shared" si="20"/>
        <v>0</v>
      </c>
      <c r="AA82" s="105">
        <f t="shared" si="20"/>
        <v>0</v>
      </c>
      <c r="AB82" s="105">
        <f t="shared" si="20"/>
        <v>0</v>
      </c>
      <c r="AC82" s="105">
        <f t="shared" si="20"/>
        <v>0</v>
      </c>
      <c r="AD82" s="105">
        <f t="shared" si="20"/>
        <v>0</v>
      </c>
      <c r="AE82" s="105">
        <f t="shared" si="20"/>
        <v>0</v>
      </c>
      <c r="AF82" s="105">
        <f t="shared" si="21"/>
        <v>0</v>
      </c>
    </row>
    <row r="83" spans="1:35" outlineLevel="1" x14ac:dyDescent="0.25">
      <c r="A83" s="103" t="str">
        <f t="shared" si="17"/>
        <v>MiltonResidentialTOTERDEL</v>
      </c>
      <c r="B83" s="103" t="s">
        <v>225</v>
      </c>
      <c r="C83" s="103" t="s">
        <v>226</v>
      </c>
      <c r="D83" s="127">
        <v>0</v>
      </c>
      <c r="E83" s="127">
        <v>0</v>
      </c>
      <c r="F83" s="129">
        <v>0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29">
        <v>0</v>
      </c>
      <c r="N83" s="129">
        <v>0</v>
      </c>
      <c r="O83" s="129">
        <v>0</v>
      </c>
      <c r="P83" s="129">
        <v>0</v>
      </c>
      <c r="Q83" s="129">
        <v>0</v>
      </c>
      <c r="R83" s="130">
        <f t="shared" si="18"/>
        <v>0</v>
      </c>
      <c r="T83" s="105">
        <f t="shared" si="19"/>
        <v>0</v>
      </c>
      <c r="U83" s="105">
        <f t="shared" si="19"/>
        <v>0</v>
      </c>
      <c r="V83" s="105">
        <f t="shared" si="20"/>
        <v>0</v>
      </c>
      <c r="W83" s="105">
        <f t="shared" si="20"/>
        <v>0</v>
      </c>
      <c r="X83" s="105">
        <f t="shared" si="20"/>
        <v>0</v>
      </c>
      <c r="Y83" s="105">
        <f t="shared" si="20"/>
        <v>0</v>
      </c>
      <c r="Z83" s="105">
        <f t="shared" si="20"/>
        <v>0</v>
      </c>
      <c r="AA83" s="105">
        <f t="shared" si="20"/>
        <v>0</v>
      </c>
      <c r="AB83" s="105">
        <f t="shared" si="20"/>
        <v>0</v>
      </c>
      <c r="AC83" s="105">
        <f t="shared" si="20"/>
        <v>0</v>
      </c>
      <c r="AD83" s="105">
        <f t="shared" si="20"/>
        <v>0</v>
      </c>
      <c r="AE83" s="105">
        <f t="shared" si="20"/>
        <v>0</v>
      </c>
      <c r="AF83" s="105">
        <f t="shared" si="21"/>
        <v>0</v>
      </c>
    </row>
    <row r="84" spans="1:35" outlineLevel="1" x14ac:dyDescent="0.25">
      <c r="A84" s="103" t="str">
        <f t="shared" si="17"/>
        <v>MiltonResidentialRECYDEL</v>
      </c>
      <c r="B84" s="103" t="s">
        <v>227</v>
      </c>
      <c r="C84" s="103" t="s">
        <v>226</v>
      </c>
      <c r="D84" s="127">
        <v>29.17</v>
      </c>
      <c r="E84" s="127">
        <v>32.270000000000003</v>
      </c>
      <c r="F84" s="129">
        <v>0</v>
      </c>
      <c r="G84" s="129">
        <v>0</v>
      </c>
      <c r="H84" s="129">
        <v>0</v>
      </c>
      <c r="I84" s="129">
        <v>0</v>
      </c>
      <c r="J84" s="129">
        <v>0</v>
      </c>
      <c r="K84" s="129">
        <v>0</v>
      </c>
      <c r="L84" s="129">
        <v>0</v>
      </c>
      <c r="M84" s="129">
        <v>0</v>
      </c>
      <c r="N84" s="129">
        <v>0</v>
      </c>
      <c r="O84" s="129">
        <v>0</v>
      </c>
      <c r="P84" s="129">
        <v>0</v>
      </c>
      <c r="Q84" s="129">
        <v>0</v>
      </c>
      <c r="R84" s="130">
        <f t="shared" si="18"/>
        <v>0</v>
      </c>
      <c r="T84" s="105">
        <f t="shared" si="19"/>
        <v>0</v>
      </c>
      <c r="U84" s="105">
        <f t="shared" si="19"/>
        <v>0</v>
      </c>
      <c r="V84" s="105">
        <f t="shared" si="20"/>
        <v>0</v>
      </c>
      <c r="W84" s="105">
        <f t="shared" si="20"/>
        <v>0</v>
      </c>
      <c r="X84" s="105">
        <f t="shared" si="20"/>
        <v>0</v>
      </c>
      <c r="Y84" s="105">
        <f t="shared" si="20"/>
        <v>0</v>
      </c>
      <c r="Z84" s="105">
        <f t="shared" si="20"/>
        <v>0</v>
      </c>
      <c r="AA84" s="105">
        <f t="shared" si="20"/>
        <v>0</v>
      </c>
      <c r="AB84" s="105">
        <f t="shared" si="20"/>
        <v>0</v>
      </c>
      <c r="AC84" s="105">
        <f t="shared" si="20"/>
        <v>0</v>
      </c>
      <c r="AD84" s="105">
        <f t="shared" si="20"/>
        <v>0</v>
      </c>
      <c r="AE84" s="105">
        <f t="shared" si="20"/>
        <v>0</v>
      </c>
      <c r="AF84" s="105">
        <f t="shared" si="21"/>
        <v>0</v>
      </c>
    </row>
    <row r="85" spans="1:35" outlineLevel="1" x14ac:dyDescent="0.25">
      <c r="D85" s="127"/>
      <c r="E85" s="127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30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</row>
    <row r="86" spans="1:35" outlineLevel="1" x14ac:dyDescent="0.25">
      <c r="C86" s="135" t="s">
        <v>230</v>
      </c>
      <c r="D86" s="127"/>
      <c r="E86" s="127"/>
      <c r="F86" s="136">
        <f>SUM(F78:F85)</f>
        <v>270.60000000000002</v>
      </c>
      <c r="G86" s="136">
        <f t="shared" ref="G86:Q86" si="23">SUM(G78:G85)</f>
        <v>279.62</v>
      </c>
      <c r="H86" s="136">
        <f t="shared" si="23"/>
        <v>284.5</v>
      </c>
      <c r="I86" s="136">
        <f t="shared" si="23"/>
        <v>304</v>
      </c>
      <c r="J86" s="136">
        <f t="shared" si="23"/>
        <v>299.25</v>
      </c>
      <c r="K86" s="136">
        <f t="shared" si="23"/>
        <v>294.5</v>
      </c>
      <c r="L86" s="136">
        <f t="shared" si="23"/>
        <v>285</v>
      </c>
      <c r="M86" s="136">
        <f t="shared" si="23"/>
        <v>280.25</v>
      </c>
      <c r="N86" s="136">
        <f t="shared" si="23"/>
        <v>285</v>
      </c>
      <c r="O86" s="136">
        <f t="shared" si="23"/>
        <v>293.14999999999998</v>
      </c>
      <c r="P86" s="136">
        <f t="shared" si="23"/>
        <v>275.11</v>
      </c>
      <c r="Q86" s="136">
        <f t="shared" si="23"/>
        <v>284.13</v>
      </c>
      <c r="R86" s="130"/>
      <c r="T86" s="137">
        <f>SUM(T78:T80)</f>
        <v>31.501746216530854</v>
      </c>
      <c r="U86" s="137">
        <f t="shared" ref="U86:AF86" si="24">SUM(U78:U80)</f>
        <v>32.551804423748543</v>
      </c>
      <c r="V86" s="137">
        <f t="shared" si="24"/>
        <v>29.94736842105263</v>
      </c>
      <c r="W86" s="137">
        <f t="shared" si="24"/>
        <v>32</v>
      </c>
      <c r="X86" s="137">
        <f t="shared" si="24"/>
        <v>31.5</v>
      </c>
      <c r="Y86" s="137">
        <f t="shared" si="24"/>
        <v>31</v>
      </c>
      <c r="Z86" s="137">
        <f t="shared" si="24"/>
        <v>30</v>
      </c>
      <c r="AA86" s="137">
        <f t="shared" si="24"/>
        <v>29.5</v>
      </c>
      <c r="AB86" s="137">
        <f t="shared" si="24"/>
        <v>30</v>
      </c>
      <c r="AC86" s="137">
        <f t="shared" si="24"/>
        <v>30.857894736842102</v>
      </c>
      <c r="AD86" s="137">
        <f t="shared" si="24"/>
        <v>28.958947368421054</v>
      </c>
      <c r="AE86" s="137">
        <f t="shared" si="24"/>
        <v>29.908421052631578</v>
      </c>
      <c r="AF86" s="137">
        <f t="shared" si="24"/>
        <v>30.643848518268896</v>
      </c>
      <c r="AI86" s="137">
        <f t="shared" ref="AI86" si="25">SUM(AI78:AI80)</f>
        <v>30.643848518268896</v>
      </c>
    </row>
    <row r="87" spans="1:35" outlineLevel="1" x14ac:dyDescent="0.25">
      <c r="C87" s="135"/>
      <c r="D87" s="127"/>
      <c r="E87" s="127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30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</row>
    <row r="88" spans="1:35" outlineLevel="1" x14ac:dyDescent="0.25">
      <c r="B88" s="7" t="s">
        <v>231</v>
      </c>
      <c r="D88" s="127"/>
      <c r="E88" s="127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30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</row>
    <row r="89" spans="1:35" outlineLevel="1" x14ac:dyDescent="0.25">
      <c r="A89" s="103" t="str">
        <f t="shared" ref="A89:A95" si="26">+$A$4&amp;$A$9&amp;B89</f>
        <v>MiltonResidentialYDW90</v>
      </c>
      <c r="B89" s="103" t="s">
        <v>232</v>
      </c>
      <c r="C89" s="103" t="s">
        <v>233</v>
      </c>
      <c r="D89" s="127">
        <v>6.23</v>
      </c>
      <c r="E89" s="127">
        <v>6.89</v>
      </c>
      <c r="F89" s="129">
        <v>9538.5899999999983</v>
      </c>
      <c r="G89" s="129">
        <v>9654.0249999999996</v>
      </c>
      <c r="H89" s="129">
        <v>10058.415000000003</v>
      </c>
      <c r="I89" s="129">
        <v>10218.215</v>
      </c>
      <c r="J89" s="129">
        <v>10176.530000000001</v>
      </c>
      <c r="K89" s="129">
        <v>10276.435000000001</v>
      </c>
      <c r="L89" s="129">
        <v>10228.205</v>
      </c>
      <c r="M89" s="129">
        <v>10300.550000000001</v>
      </c>
      <c r="N89" s="129">
        <v>10241.985000000001</v>
      </c>
      <c r="O89" s="129">
        <v>9666.7699999999986</v>
      </c>
      <c r="P89" s="129">
        <v>9558.2099999999991</v>
      </c>
      <c r="Q89" s="129">
        <v>9669.39</v>
      </c>
      <c r="R89" s="130">
        <f t="shared" ref="R89:R95" si="27">+SUM(F89:Q89)</f>
        <v>119587.31999999999</v>
      </c>
      <c r="T89" s="105">
        <f t="shared" ref="T89:U95" si="28">+IFERROR(F89/$D89,0)</f>
        <v>1531.0738362760831</v>
      </c>
      <c r="U89" s="105">
        <f t="shared" si="28"/>
        <v>1549.6027287319421</v>
      </c>
      <c r="V89" s="105">
        <f t="shared" ref="V89:AE95" si="29">+IFERROR(H89/$E89,0)</f>
        <v>1459.8570391872283</v>
      </c>
      <c r="W89" s="105">
        <f t="shared" si="29"/>
        <v>1483.0500725689405</v>
      </c>
      <c r="X89" s="105">
        <f t="shared" si="29"/>
        <v>1477.0000000000002</v>
      </c>
      <c r="Y89" s="105">
        <f t="shared" si="29"/>
        <v>1491.5000000000002</v>
      </c>
      <c r="Z89" s="105">
        <f t="shared" si="29"/>
        <v>1484.5</v>
      </c>
      <c r="AA89" s="105">
        <f t="shared" si="29"/>
        <v>1495.0000000000002</v>
      </c>
      <c r="AB89" s="105">
        <f t="shared" si="29"/>
        <v>1486.5000000000002</v>
      </c>
      <c r="AC89" s="105">
        <f t="shared" si="29"/>
        <v>1403.0145137880986</v>
      </c>
      <c r="AD89" s="105">
        <f t="shared" si="29"/>
        <v>1387.2583454281566</v>
      </c>
      <c r="AE89" s="105">
        <f t="shared" si="29"/>
        <v>1403.3947750362845</v>
      </c>
      <c r="AF89" s="105">
        <f t="shared" ref="AF89:AF95" si="30">+SUM(T89:AE89)/$AD$2</f>
        <v>1470.9792759180611</v>
      </c>
      <c r="AH89" s="103">
        <v>1</v>
      </c>
      <c r="AI89" s="105">
        <f t="shared" ref="AI89:AI90" si="31">+AF89*AH89</f>
        <v>1470.9792759180611</v>
      </c>
    </row>
    <row r="90" spans="1:35" outlineLevel="1" x14ac:dyDescent="0.25">
      <c r="A90" s="103" t="str">
        <f t="shared" si="26"/>
        <v>MiltonResidentialYDW90SNR</v>
      </c>
      <c r="B90" s="103" t="s">
        <v>234</v>
      </c>
      <c r="C90" s="103" t="s">
        <v>235</v>
      </c>
      <c r="D90" s="127">
        <v>0</v>
      </c>
      <c r="E90" s="127">
        <v>0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9">
        <v>0</v>
      </c>
      <c r="O90" s="129">
        <v>0</v>
      </c>
      <c r="P90" s="129">
        <v>0</v>
      </c>
      <c r="Q90" s="129">
        <v>0</v>
      </c>
      <c r="R90" s="130">
        <f t="shared" si="27"/>
        <v>0</v>
      </c>
      <c r="T90" s="105">
        <f t="shared" si="28"/>
        <v>0</v>
      </c>
      <c r="U90" s="105">
        <f t="shared" si="28"/>
        <v>0</v>
      </c>
      <c r="V90" s="105">
        <f t="shared" si="29"/>
        <v>0</v>
      </c>
      <c r="W90" s="105">
        <f t="shared" si="29"/>
        <v>0</v>
      </c>
      <c r="X90" s="105">
        <f t="shared" si="29"/>
        <v>0</v>
      </c>
      <c r="Y90" s="105">
        <f t="shared" si="29"/>
        <v>0</v>
      </c>
      <c r="Z90" s="105">
        <f t="shared" si="29"/>
        <v>0</v>
      </c>
      <c r="AA90" s="105">
        <f t="shared" si="29"/>
        <v>0</v>
      </c>
      <c r="AB90" s="105">
        <f t="shared" si="29"/>
        <v>0</v>
      </c>
      <c r="AC90" s="105">
        <f t="shared" si="29"/>
        <v>0</v>
      </c>
      <c r="AD90" s="105">
        <f t="shared" si="29"/>
        <v>0</v>
      </c>
      <c r="AE90" s="105">
        <f t="shared" si="29"/>
        <v>0</v>
      </c>
      <c r="AF90" s="105">
        <f t="shared" si="30"/>
        <v>0</v>
      </c>
      <c r="AH90" s="103">
        <v>1</v>
      </c>
      <c r="AI90" s="105">
        <f t="shared" si="31"/>
        <v>0</v>
      </c>
    </row>
    <row r="91" spans="1:35" outlineLevel="1" x14ac:dyDescent="0.25">
      <c r="A91" s="103" t="str">
        <f t="shared" si="26"/>
        <v>MiltonResidentialYDWDEL</v>
      </c>
      <c r="B91" s="103" t="s">
        <v>236</v>
      </c>
      <c r="C91" s="103" t="s">
        <v>237</v>
      </c>
      <c r="D91" s="127">
        <v>29.17</v>
      </c>
      <c r="E91" s="127">
        <v>32.270000000000003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32.270000000000003</v>
      </c>
      <c r="N91" s="129">
        <v>0</v>
      </c>
      <c r="O91" s="129">
        <v>0</v>
      </c>
      <c r="P91" s="129">
        <v>0</v>
      </c>
      <c r="Q91" s="129">
        <v>0</v>
      </c>
      <c r="R91" s="130">
        <f t="shared" si="27"/>
        <v>32.270000000000003</v>
      </c>
      <c r="T91" s="105">
        <f t="shared" si="28"/>
        <v>0</v>
      </c>
      <c r="U91" s="105">
        <f t="shared" si="28"/>
        <v>0</v>
      </c>
      <c r="V91" s="105">
        <f t="shared" si="29"/>
        <v>0</v>
      </c>
      <c r="W91" s="105">
        <f t="shared" si="29"/>
        <v>0</v>
      </c>
      <c r="X91" s="105">
        <f t="shared" si="29"/>
        <v>0</v>
      </c>
      <c r="Y91" s="105">
        <f t="shared" si="29"/>
        <v>0</v>
      </c>
      <c r="Z91" s="105">
        <f t="shared" si="29"/>
        <v>0</v>
      </c>
      <c r="AA91" s="105">
        <f t="shared" si="29"/>
        <v>1</v>
      </c>
      <c r="AB91" s="105">
        <f t="shared" si="29"/>
        <v>0</v>
      </c>
      <c r="AC91" s="105">
        <f t="shared" si="29"/>
        <v>0</v>
      </c>
      <c r="AD91" s="105">
        <f t="shared" si="29"/>
        <v>0</v>
      </c>
      <c r="AE91" s="105">
        <f t="shared" si="29"/>
        <v>0</v>
      </c>
      <c r="AF91" s="105">
        <f t="shared" si="30"/>
        <v>8.3333333333333329E-2</v>
      </c>
    </row>
    <row r="92" spans="1:35" outlineLevel="1" x14ac:dyDescent="0.25">
      <c r="A92" s="103" t="str">
        <f t="shared" si="26"/>
        <v>MiltonResidentialYDWEX</v>
      </c>
      <c r="B92" s="103" t="s">
        <v>238</v>
      </c>
      <c r="C92" s="103" t="s">
        <v>239</v>
      </c>
      <c r="D92" s="127">
        <v>0</v>
      </c>
      <c r="E92" s="127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30">
        <f t="shared" si="27"/>
        <v>0</v>
      </c>
      <c r="T92" s="105">
        <f t="shared" si="28"/>
        <v>0</v>
      </c>
      <c r="U92" s="105">
        <f t="shared" si="28"/>
        <v>0</v>
      </c>
      <c r="V92" s="105">
        <f t="shared" si="29"/>
        <v>0</v>
      </c>
      <c r="W92" s="105">
        <f t="shared" si="29"/>
        <v>0</v>
      </c>
      <c r="X92" s="105">
        <f t="shared" si="29"/>
        <v>0</v>
      </c>
      <c r="Y92" s="105">
        <f t="shared" si="29"/>
        <v>0</v>
      </c>
      <c r="Z92" s="105">
        <f t="shared" si="29"/>
        <v>0</v>
      </c>
      <c r="AA92" s="105">
        <f t="shared" si="29"/>
        <v>0</v>
      </c>
      <c r="AB92" s="105">
        <f t="shared" si="29"/>
        <v>0</v>
      </c>
      <c r="AC92" s="105">
        <f t="shared" si="29"/>
        <v>0</v>
      </c>
      <c r="AD92" s="105">
        <f t="shared" si="29"/>
        <v>0</v>
      </c>
      <c r="AE92" s="105">
        <f t="shared" si="29"/>
        <v>0</v>
      </c>
      <c r="AF92" s="105">
        <f t="shared" si="30"/>
        <v>0</v>
      </c>
    </row>
    <row r="93" spans="1:35" outlineLevel="1" x14ac:dyDescent="0.25">
      <c r="A93" s="103" t="str">
        <f t="shared" si="26"/>
        <v>MiltonResidentialDRVNR-YARDWASTE</v>
      </c>
      <c r="B93" s="103" t="s">
        <v>240</v>
      </c>
      <c r="C93" s="103" t="s">
        <v>241</v>
      </c>
      <c r="D93" s="127">
        <v>0</v>
      </c>
      <c r="E93" s="127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0</v>
      </c>
      <c r="O93" s="129">
        <v>0</v>
      </c>
      <c r="P93" s="129">
        <v>0</v>
      </c>
      <c r="Q93" s="129">
        <v>0</v>
      </c>
      <c r="R93" s="130">
        <f t="shared" si="27"/>
        <v>0</v>
      </c>
      <c r="T93" s="105">
        <f t="shared" si="28"/>
        <v>0</v>
      </c>
      <c r="U93" s="105">
        <f t="shared" si="28"/>
        <v>0</v>
      </c>
      <c r="V93" s="105">
        <f t="shared" si="29"/>
        <v>0</v>
      </c>
      <c r="W93" s="105">
        <f t="shared" si="29"/>
        <v>0</v>
      </c>
      <c r="X93" s="105">
        <f t="shared" si="29"/>
        <v>0</v>
      </c>
      <c r="Y93" s="105">
        <f t="shared" si="29"/>
        <v>0</v>
      </c>
      <c r="Z93" s="105">
        <f t="shared" si="29"/>
        <v>0</v>
      </c>
      <c r="AA93" s="105">
        <f t="shared" si="29"/>
        <v>0</v>
      </c>
      <c r="AB93" s="105">
        <f t="shared" si="29"/>
        <v>0</v>
      </c>
      <c r="AC93" s="105">
        <f t="shared" si="29"/>
        <v>0</v>
      </c>
      <c r="AD93" s="105">
        <f t="shared" si="29"/>
        <v>0</v>
      </c>
      <c r="AE93" s="105">
        <f t="shared" si="29"/>
        <v>0</v>
      </c>
      <c r="AF93" s="105">
        <f t="shared" si="30"/>
        <v>0</v>
      </c>
    </row>
    <row r="94" spans="1:35" outlineLevel="1" x14ac:dyDescent="0.25">
      <c r="A94" s="103" t="str">
        <f t="shared" si="26"/>
        <v>MiltonResidentialPACKR-YARDWASTE</v>
      </c>
      <c r="B94" s="103" t="s">
        <v>242</v>
      </c>
      <c r="C94" s="103" t="s">
        <v>243</v>
      </c>
      <c r="D94" s="127">
        <v>0</v>
      </c>
      <c r="E94" s="127">
        <v>0</v>
      </c>
      <c r="F94" s="129">
        <v>0</v>
      </c>
      <c r="G94" s="129">
        <v>0</v>
      </c>
      <c r="H94" s="129">
        <v>0</v>
      </c>
      <c r="I94" s="129">
        <v>0</v>
      </c>
      <c r="J94" s="129">
        <v>0</v>
      </c>
      <c r="K94" s="129">
        <v>0</v>
      </c>
      <c r="L94" s="129">
        <v>0</v>
      </c>
      <c r="M94" s="129">
        <v>0</v>
      </c>
      <c r="N94" s="129">
        <v>0</v>
      </c>
      <c r="O94" s="129">
        <v>0</v>
      </c>
      <c r="P94" s="129">
        <v>0</v>
      </c>
      <c r="Q94" s="129">
        <v>0</v>
      </c>
      <c r="R94" s="130">
        <f t="shared" si="27"/>
        <v>0</v>
      </c>
      <c r="T94" s="105">
        <f t="shared" si="28"/>
        <v>0</v>
      </c>
      <c r="U94" s="105">
        <f t="shared" si="28"/>
        <v>0</v>
      </c>
      <c r="V94" s="105">
        <f t="shared" si="29"/>
        <v>0</v>
      </c>
      <c r="W94" s="105">
        <f t="shared" si="29"/>
        <v>0</v>
      </c>
      <c r="X94" s="105">
        <f t="shared" si="29"/>
        <v>0</v>
      </c>
      <c r="Y94" s="105">
        <f t="shared" si="29"/>
        <v>0</v>
      </c>
      <c r="Z94" s="105">
        <f t="shared" si="29"/>
        <v>0</v>
      </c>
      <c r="AA94" s="105">
        <f t="shared" si="29"/>
        <v>0</v>
      </c>
      <c r="AB94" s="105">
        <f t="shared" si="29"/>
        <v>0</v>
      </c>
      <c r="AC94" s="105">
        <f t="shared" si="29"/>
        <v>0</v>
      </c>
      <c r="AD94" s="105">
        <f t="shared" si="29"/>
        <v>0</v>
      </c>
      <c r="AE94" s="105">
        <f t="shared" si="29"/>
        <v>0</v>
      </c>
      <c r="AF94" s="105">
        <f t="shared" si="30"/>
        <v>0</v>
      </c>
    </row>
    <row r="95" spans="1:35" outlineLevel="1" x14ac:dyDescent="0.25">
      <c r="A95" s="103" t="str">
        <f t="shared" si="26"/>
        <v>MiltonResidentialTRIPYCARTS</v>
      </c>
      <c r="B95" s="103" t="s">
        <v>244</v>
      </c>
      <c r="C95" s="103" t="s">
        <v>245</v>
      </c>
      <c r="D95" s="127">
        <v>8.77</v>
      </c>
      <c r="E95" s="127">
        <v>9.6999999999999993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9.6999999999999993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30">
        <f t="shared" si="27"/>
        <v>9.6999999999999993</v>
      </c>
      <c r="T95" s="105">
        <f t="shared" si="28"/>
        <v>0</v>
      </c>
      <c r="U95" s="105">
        <f t="shared" si="28"/>
        <v>0</v>
      </c>
      <c r="V95" s="105">
        <f t="shared" si="29"/>
        <v>0</v>
      </c>
      <c r="W95" s="105">
        <f t="shared" si="29"/>
        <v>0</v>
      </c>
      <c r="X95" s="105">
        <f t="shared" si="29"/>
        <v>0</v>
      </c>
      <c r="Y95" s="105">
        <f t="shared" si="29"/>
        <v>1</v>
      </c>
      <c r="Z95" s="105">
        <f t="shared" si="29"/>
        <v>0</v>
      </c>
      <c r="AA95" s="105">
        <f t="shared" si="29"/>
        <v>0</v>
      </c>
      <c r="AB95" s="105">
        <f t="shared" si="29"/>
        <v>0</v>
      </c>
      <c r="AC95" s="105">
        <f t="shared" si="29"/>
        <v>0</v>
      </c>
      <c r="AD95" s="105">
        <f t="shared" si="29"/>
        <v>0</v>
      </c>
      <c r="AE95" s="105">
        <f t="shared" si="29"/>
        <v>0</v>
      </c>
      <c r="AF95" s="105">
        <f t="shared" si="30"/>
        <v>8.3333333333333329E-2</v>
      </c>
    </row>
    <row r="96" spans="1:35" outlineLevel="1" x14ac:dyDescent="0.25">
      <c r="D96" s="127"/>
      <c r="E96" s="127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30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</row>
    <row r="97" spans="1:35" outlineLevel="1" x14ac:dyDescent="0.25">
      <c r="C97" s="135" t="s">
        <v>248</v>
      </c>
      <c r="D97" s="127"/>
      <c r="E97" s="127"/>
      <c r="F97" s="136">
        <f t="shared" ref="F97:Q97" si="32">SUM(F89:F96)</f>
        <v>9538.5899999999983</v>
      </c>
      <c r="G97" s="136">
        <f t="shared" si="32"/>
        <v>9654.0249999999996</v>
      </c>
      <c r="H97" s="136">
        <f t="shared" si="32"/>
        <v>10058.415000000003</v>
      </c>
      <c r="I97" s="136">
        <f t="shared" si="32"/>
        <v>10218.215</v>
      </c>
      <c r="J97" s="136">
        <f t="shared" si="32"/>
        <v>10176.530000000001</v>
      </c>
      <c r="K97" s="136">
        <f t="shared" si="32"/>
        <v>10286.135000000002</v>
      </c>
      <c r="L97" s="136">
        <f t="shared" si="32"/>
        <v>10228.205</v>
      </c>
      <c r="M97" s="136">
        <f t="shared" si="32"/>
        <v>10332.820000000002</v>
      </c>
      <c r="N97" s="136">
        <f t="shared" si="32"/>
        <v>10241.985000000001</v>
      </c>
      <c r="O97" s="136">
        <f t="shared" si="32"/>
        <v>9666.7699999999986</v>
      </c>
      <c r="P97" s="136">
        <f t="shared" si="32"/>
        <v>9558.2099999999991</v>
      </c>
      <c r="Q97" s="136">
        <f t="shared" si="32"/>
        <v>9669.39</v>
      </c>
      <c r="R97" s="130"/>
      <c r="T97" s="137">
        <f>SUM(T89:T90)</f>
        <v>1531.0738362760831</v>
      </c>
      <c r="U97" s="137">
        <f t="shared" ref="U97:AF97" si="33">SUM(U89:U90)</f>
        <v>1549.6027287319421</v>
      </c>
      <c r="V97" s="137">
        <f t="shared" si="33"/>
        <v>1459.8570391872283</v>
      </c>
      <c r="W97" s="137">
        <f t="shared" si="33"/>
        <v>1483.0500725689405</v>
      </c>
      <c r="X97" s="137">
        <f t="shared" si="33"/>
        <v>1477.0000000000002</v>
      </c>
      <c r="Y97" s="137">
        <f t="shared" si="33"/>
        <v>1491.5000000000002</v>
      </c>
      <c r="Z97" s="137">
        <f t="shared" si="33"/>
        <v>1484.5</v>
      </c>
      <c r="AA97" s="137">
        <f t="shared" si="33"/>
        <v>1495.0000000000002</v>
      </c>
      <c r="AB97" s="137">
        <f t="shared" si="33"/>
        <v>1486.5000000000002</v>
      </c>
      <c r="AC97" s="137">
        <f t="shared" si="33"/>
        <v>1403.0145137880986</v>
      </c>
      <c r="AD97" s="137">
        <f t="shared" si="33"/>
        <v>1387.2583454281566</v>
      </c>
      <c r="AE97" s="137">
        <f t="shared" si="33"/>
        <v>1403.3947750362845</v>
      </c>
      <c r="AF97" s="137">
        <f t="shared" si="33"/>
        <v>1470.9792759180611</v>
      </c>
      <c r="AI97" s="137">
        <f t="shared" ref="AI97" si="34">SUM(AI89:AI90)</f>
        <v>1470.9792759180611</v>
      </c>
    </row>
    <row r="98" spans="1:35" outlineLevel="1" x14ac:dyDescent="0.25">
      <c r="C98" s="135"/>
      <c r="D98" s="127"/>
      <c r="E98" s="127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30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</row>
    <row r="99" spans="1:35" outlineLevel="1" x14ac:dyDescent="0.25">
      <c r="D99" s="127"/>
      <c r="E99" s="127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30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</row>
    <row r="100" spans="1:35" s="7" customFormat="1" x14ac:dyDescent="0.25">
      <c r="B100" s="7" t="s">
        <v>249</v>
      </c>
      <c r="D100" s="127"/>
      <c r="E100" s="127"/>
      <c r="F100" s="144">
        <f t="shared" ref="F100:Q100" si="35">+F75+F86+F97</f>
        <v>88708.795000000027</v>
      </c>
      <c r="G100" s="144">
        <f t="shared" si="35"/>
        <v>89596.869999999981</v>
      </c>
      <c r="H100" s="144">
        <f t="shared" si="35"/>
        <v>94363.874999999985</v>
      </c>
      <c r="I100" s="144">
        <f t="shared" si="35"/>
        <v>96572.75</v>
      </c>
      <c r="J100" s="144">
        <f t="shared" si="35"/>
        <v>94828.95</v>
      </c>
      <c r="K100" s="144">
        <f t="shared" si="35"/>
        <v>96960.534999999974</v>
      </c>
      <c r="L100" s="144">
        <f t="shared" si="35"/>
        <v>96876.384999999995</v>
      </c>
      <c r="M100" s="144">
        <f t="shared" si="35"/>
        <v>96910.279999999984</v>
      </c>
      <c r="N100" s="144">
        <f t="shared" si="35"/>
        <v>95851.869999999981</v>
      </c>
      <c r="O100" s="144">
        <f t="shared" si="35"/>
        <v>89558.959999999992</v>
      </c>
      <c r="P100" s="144">
        <f t="shared" si="35"/>
        <v>88710.635000000009</v>
      </c>
      <c r="Q100" s="144">
        <f t="shared" si="35"/>
        <v>90371.335000000006</v>
      </c>
      <c r="R100" s="130">
        <f t="shared" ref="R100" si="36">+SUM(F100:Q100)</f>
        <v>1119311.24</v>
      </c>
      <c r="S100" s="109"/>
      <c r="T100" s="145">
        <f t="shared" ref="T100:AE100" si="37">+T75+T86+T97</f>
        <v>3689.4977865617084</v>
      </c>
      <c r="U100" s="145">
        <f t="shared" si="37"/>
        <v>3734.0066246119213</v>
      </c>
      <c r="V100" s="145">
        <f t="shared" si="37"/>
        <v>3501.8033164816775</v>
      </c>
      <c r="W100" s="145">
        <f t="shared" si="37"/>
        <v>3558.7514072690483</v>
      </c>
      <c r="X100" s="145">
        <f t="shared" si="37"/>
        <v>3532.5</v>
      </c>
      <c r="Y100" s="145">
        <f t="shared" si="37"/>
        <v>3570.1780312100618</v>
      </c>
      <c r="Z100" s="145">
        <f t="shared" si="37"/>
        <v>3565.0988836357869</v>
      </c>
      <c r="AA100" s="145">
        <f t="shared" si="37"/>
        <v>3586.25</v>
      </c>
      <c r="AB100" s="145">
        <f t="shared" si="37"/>
        <v>3562.0000965623794</v>
      </c>
      <c r="AC100" s="145">
        <f t="shared" si="37"/>
        <v>3350.6069459308246</v>
      </c>
      <c r="AD100" s="145">
        <f t="shared" si="37"/>
        <v>3301.6178313409982</v>
      </c>
      <c r="AE100" s="145">
        <f t="shared" si="37"/>
        <v>3349.0641430317319</v>
      </c>
      <c r="AF100" s="145"/>
      <c r="AI100" s="146"/>
    </row>
    <row r="101" spans="1:35" s="7" customFormat="1" outlineLevel="1" x14ac:dyDescent="0.25">
      <c r="D101" s="127"/>
      <c r="E101" s="127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30"/>
      <c r="S101" s="109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I101" s="146"/>
    </row>
    <row r="102" spans="1:35" s="7" customFormat="1" outlineLevel="1" x14ac:dyDescent="0.25">
      <c r="D102" s="127"/>
      <c r="E102" s="127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30"/>
      <c r="S102" s="109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I102" s="146"/>
    </row>
    <row r="103" spans="1:35" outlineLevel="1" x14ac:dyDescent="0.25">
      <c r="B103" s="121" t="s">
        <v>250</v>
      </c>
      <c r="C103" s="122"/>
      <c r="D103" s="127"/>
      <c r="E103" s="127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30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</row>
    <row r="104" spans="1:35" outlineLevel="1" x14ac:dyDescent="0.25">
      <c r="B104" s="121"/>
      <c r="C104" s="122"/>
      <c r="D104" s="127"/>
      <c r="E104" s="127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30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32"/>
    </row>
    <row r="105" spans="1:35" outlineLevel="1" x14ac:dyDescent="0.25">
      <c r="A105" s="103" t="s">
        <v>26</v>
      </c>
      <c r="B105" s="126" t="s">
        <v>252</v>
      </c>
      <c r="C105" s="122"/>
      <c r="D105" s="127"/>
      <c r="E105" s="127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30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32"/>
    </row>
    <row r="106" spans="1:35" outlineLevel="1" x14ac:dyDescent="0.25">
      <c r="A106" s="103" t="str">
        <f t="shared" ref="A106:A169" si="38">+$A$4&amp;$A$105&amp;B106</f>
        <v>MiltonCommercial20CW1</v>
      </c>
      <c r="B106" s="103" t="s">
        <v>253</v>
      </c>
      <c r="C106" s="103" t="s">
        <v>254</v>
      </c>
      <c r="D106" s="127">
        <v>0</v>
      </c>
      <c r="E106" s="127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30">
        <f t="shared" ref="R106" si="39">+SUM(F106:Q106)</f>
        <v>0</v>
      </c>
      <c r="S106" s="175"/>
      <c r="T106" s="105">
        <f t="shared" ref="T106:U121" si="40">+IFERROR(F106/$D106,0)</f>
        <v>0</v>
      </c>
      <c r="U106" s="105">
        <f t="shared" si="40"/>
        <v>0</v>
      </c>
      <c r="V106" s="105">
        <f t="shared" ref="V106:AE131" si="41">+IFERROR(H106/$E106,0)</f>
        <v>0</v>
      </c>
      <c r="W106" s="105">
        <f t="shared" si="41"/>
        <v>0</v>
      </c>
      <c r="X106" s="105">
        <f t="shared" si="41"/>
        <v>0</v>
      </c>
      <c r="Y106" s="105">
        <f t="shared" si="41"/>
        <v>0</v>
      </c>
      <c r="Z106" s="105">
        <f t="shared" si="41"/>
        <v>0</v>
      </c>
      <c r="AA106" s="105">
        <f t="shared" si="41"/>
        <v>0</v>
      </c>
      <c r="AB106" s="105">
        <f t="shared" si="41"/>
        <v>0</v>
      </c>
      <c r="AC106" s="105">
        <f t="shared" si="41"/>
        <v>0</v>
      </c>
      <c r="AD106" s="105">
        <f t="shared" si="41"/>
        <v>0</v>
      </c>
      <c r="AE106" s="105">
        <f t="shared" si="41"/>
        <v>0</v>
      </c>
      <c r="AF106" s="132">
        <f t="shared" ref="AF106:AF169" si="42">+SUM(T106:AE106)/$AD$2</f>
        <v>0</v>
      </c>
      <c r="AH106" s="103">
        <v>1</v>
      </c>
      <c r="AI106" s="105">
        <f t="shared" ref="AI106:AI159" si="43">+AF106*AH106</f>
        <v>0</v>
      </c>
    </row>
    <row r="107" spans="1:35" outlineLevel="1" x14ac:dyDescent="0.25">
      <c r="A107" s="103" t="str">
        <f t="shared" si="38"/>
        <v>MiltonCommercial32C2W2</v>
      </c>
      <c r="B107" s="103" t="s">
        <v>255</v>
      </c>
      <c r="C107" s="103" t="s">
        <v>256</v>
      </c>
      <c r="D107" s="127">
        <v>0</v>
      </c>
      <c r="E107" s="127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30">
        <f t="shared" ref="R107:R169" si="44">+SUM(F107:Q107)</f>
        <v>0</v>
      </c>
      <c r="S107" s="175"/>
      <c r="T107" s="105">
        <f t="shared" si="40"/>
        <v>0</v>
      </c>
      <c r="U107" s="105">
        <f t="shared" si="40"/>
        <v>0</v>
      </c>
      <c r="V107" s="105">
        <f t="shared" si="41"/>
        <v>0</v>
      </c>
      <c r="W107" s="105">
        <f t="shared" si="41"/>
        <v>0</v>
      </c>
      <c r="X107" s="105">
        <f t="shared" si="41"/>
        <v>0</v>
      </c>
      <c r="Y107" s="105">
        <f t="shared" si="41"/>
        <v>0</v>
      </c>
      <c r="Z107" s="105">
        <f t="shared" si="41"/>
        <v>0</v>
      </c>
      <c r="AA107" s="105">
        <f t="shared" si="41"/>
        <v>0</v>
      </c>
      <c r="AB107" s="105">
        <f t="shared" si="41"/>
        <v>0</v>
      </c>
      <c r="AC107" s="105">
        <f t="shared" si="41"/>
        <v>0</v>
      </c>
      <c r="AD107" s="105">
        <f t="shared" si="41"/>
        <v>0</v>
      </c>
      <c r="AE107" s="105">
        <f t="shared" si="41"/>
        <v>0</v>
      </c>
      <c r="AF107" s="132">
        <f t="shared" si="42"/>
        <v>0</v>
      </c>
      <c r="AH107" s="103">
        <v>1</v>
      </c>
      <c r="AI107" s="105">
        <f t="shared" si="43"/>
        <v>0</v>
      </c>
    </row>
    <row r="108" spans="1:35" outlineLevel="1" x14ac:dyDescent="0.25">
      <c r="A108" s="103" t="str">
        <f t="shared" si="38"/>
        <v>MiltonCommercial32CE1</v>
      </c>
      <c r="B108" s="103" t="s">
        <v>257</v>
      </c>
      <c r="C108" s="103" t="s">
        <v>258</v>
      </c>
      <c r="D108" s="127">
        <v>0</v>
      </c>
      <c r="E108" s="127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30">
        <f t="shared" si="44"/>
        <v>0</v>
      </c>
      <c r="S108" s="175"/>
      <c r="T108" s="105">
        <f t="shared" si="40"/>
        <v>0</v>
      </c>
      <c r="U108" s="105">
        <f t="shared" si="40"/>
        <v>0</v>
      </c>
      <c r="V108" s="105">
        <f t="shared" si="41"/>
        <v>0</v>
      </c>
      <c r="W108" s="105">
        <f t="shared" si="41"/>
        <v>0</v>
      </c>
      <c r="X108" s="105">
        <f t="shared" si="41"/>
        <v>0</v>
      </c>
      <c r="Y108" s="105">
        <f t="shared" si="41"/>
        <v>0</v>
      </c>
      <c r="Z108" s="105">
        <f t="shared" si="41"/>
        <v>0</v>
      </c>
      <c r="AA108" s="105">
        <f t="shared" si="41"/>
        <v>0</v>
      </c>
      <c r="AB108" s="105">
        <f t="shared" si="41"/>
        <v>0</v>
      </c>
      <c r="AC108" s="105">
        <f t="shared" si="41"/>
        <v>0</v>
      </c>
      <c r="AD108" s="105">
        <f t="shared" si="41"/>
        <v>0</v>
      </c>
      <c r="AE108" s="105">
        <f t="shared" si="41"/>
        <v>0</v>
      </c>
      <c r="AF108" s="132">
        <f t="shared" si="42"/>
        <v>0</v>
      </c>
      <c r="AH108" s="103">
        <v>1</v>
      </c>
      <c r="AI108" s="105">
        <f t="shared" si="43"/>
        <v>0</v>
      </c>
    </row>
    <row r="109" spans="1:35" outlineLevel="1" x14ac:dyDescent="0.25">
      <c r="A109" s="103" t="str">
        <f t="shared" si="38"/>
        <v>MiltonCommercial32CW1</v>
      </c>
      <c r="B109" s="103" t="s">
        <v>259</v>
      </c>
      <c r="C109" s="103" t="s">
        <v>108</v>
      </c>
      <c r="D109" s="127">
        <v>0</v>
      </c>
      <c r="E109" s="127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30">
        <f t="shared" si="44"/>
        <v>0</v>
      </c>
      <c r="S109" s="175"/>
      <c r="T109" s="105">
        <f t="shared" si="40"/>
        <v>0</v>
      </c>
      <c r="U109" s="105">
        <f t="shared" si="40"/>
        <v>0</v>
      </c>
      <c r="V109" s="105">
        <f t="shared" si="41"/>
        <v>0</v>
      </c>
      <c r="W109" s="105">
        <f t="shared" si="41"/>
        <v>0</v>
      </c>
      <c r="X109" s="105">
        <f t="shared" si="41"/>
        <v>0</v>
      </c>
      <c r="Y109" s="105">
        <f t="shared" si="41"/>
        <v>0</v>
      </c>
      <c r="Z109" s="105">
        <f t="shared" si="41"/>
        <v>0</v>
      </c>
      <c r="AA109" s="105">
        <f t="shared" si="41"/>
        <v>0</v>
      </c>
      <c r="AB109" s="105">
        <f t="shared" si="41"/>
        <v>0</v>
      </c>
      <c r="AC109" s="105">
        <f t="shared" si="41"/>
        <v>0</v>
      </c>
      <c r="AD109" s="105">
        <f t="shared" si="41"/>
        <v>0</v>
      </c>
      <c r="AE109" s="105">
        <f t="shared" si="41"/>
        <v>0</v>
      </c>
      <c r="AF109" s="132">
        <f t="shared" si="42"/>
        <v>0</v>
      </c>
      <c r="AH109" s="103">
        <v>1</v>
      </c>
      <c r="AI109" s="105">
        <f t="shared" si="43"/>
        <v>0</v>
      </c>
    </row>
    <row r="110" spans="1:35" outlineLevel="1" x14ac:dyDescent="0.25">
      <c r="A110" s="103" t="str">
        <f t="shared" si="38"/>
        <v>MiltonCommercial32CW2</v>
      </c>
      <c r="B110" s="103" t="s">
        <v>261</v>
      </c>
      <c r="C110" s="103" t="s">
        <v>260</v>
      </c>
      <c r="D110" s="127">
        <v>0</v>
      </c>
      <c r="E110" s="127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30">
        <f t="shared" si="44"/>
        <v>0</v>
      </c>
      <c r="S110" s="175"/>
      <c r="T110" s="105">
        <f t="shared" si="40"/>
        <v>0</v>
      </c>
      <c r="U110" s="105">
        <f t="shared" si="40"/>
        <v>0</v>
      </c>
      <c r="V110" s="105">
        <f t="shared" si="41"/>
        <v>0</v>
      </c>
      <c r="W110" s="105">
        <f t="shared" si="41"/>
        <v>0</v>
      </c>
      <c r="X110" s="105">
        <f t="shared" si="41"/>
        <v>0</v>
      </c>
      <c r="Y110" s="105">
        <f t="shared" si="41"/>
        <v>0</v>
      </c>
      <c r="Z110" s="105">
        <f t="shared" si="41"/>
        <v>0</v>
      </c>
      <c r="AA110" s="105">
        <f t="shared" si="41"/>
        <v>0</v>
      </c>
      <c r="AB110" s="105">
        <f t="shared" si="41"/>
        <v>0</v>
      </c>
      <c r="AC110" s="105">
        <f t="shared" si="41"/>
        <v>0</v>
      </c>
      <c r="AD110" s="105">
        <f t="shared" si="41"/>
        <v>0</v>
      </c>
      <c r="AE110" s="105">
        <f t="shared" si="41"/>
        <v>0</v>
      </c>
      <c r="AF110" s="132">
        <f t="shared" si="42"/>
        <v>0</v>
      </c>
      <c r="AH110" s="103">
        <v>2</v>
      </c>
      <c r="AI110" s="105">
        <f t="shared" si="43"/>
        <v>0</v>
      </c>
    </row>
    <row r="111" spans="1:35" outlineLevel="1" x14ac:dyDescent="0.25">
      <c r="A111" s="103" t="str">
        <f t="shared" si="38"/>
        <v>MiltonCommercial32CW3</v>
      </c>
      <c r="B111" s="103" t="s">
        <v>262</v>
      </c>
      <c r="C111" s="103" t="s">
        <v>263</v>
      </c>
      <c r="D111" s="127">
        <v>0</v>
      </c>
      <c r="E111" s="127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30">
        <f t="shared" si="44"/>
        <v>0</v>
      </c>
      <c r="S111" s="175"/>
      <c r="T111" s="105">
        <f t="shared" si="40"/>
        <v>0</v>
      </c>
      <c r="U111" s="105">
        <f t="shared" si="40"/>
        <v>0</v>
      </c>
      <c r="V111" s="105">
        <f t="shared" si="41"/>
        <v>0</v>
      </c>
      <c r="W111" s="105">
        <f t="shared" si="41"/>
        <v>0</v>
      </c>
      <c r="X111" s="105">
        <f t="shared" si="41"/>
        <v>0</v>
      </c>
      <c r="Y111" s="105">
        <f t="shared" si="41"/>
        <v>0</v>
      </c>
      <c r="Z111" s="105">
        <f t="shared" si="41"/>
        <v>0</v>
      </c>
      <c r="AA111" s="105">
        <f t="shared" si="41"/>
        <v>0</v>
      </c>
      <c r="AB111" s="105">
        <f t="shared" si="41"/>
        <v>0</v>
      </c>
      <c r="AC111" s="105">
        <f t="shared" si="41"/>
        <v>0</v>
      </c>
      <c r="AD111" s="105">
        <f t="shared" si="41"/>
        <v>0</v>
      </c>
      <c r="AE111" s="105">
        <f t="shared" si="41"/>
        <v>0</v>
      </c>
      <c r="AF111" s="132">
        <f t="shared" si="42"/>
        <v>0</v>
      </c>
      <c r="AH111" s="103">
        <v>3</v>
      </c>
      <c r="AI111" s="105">
        <f t="shared" si="43"/>
        <v>0</v>
      </c>
    </row>
    <row r="112" spans="1:35" outlineLevel="1" x14ac:dyDescent="0.25">
      <c r="A112" s="103" t="str">
        <f t="shared" si="38"/>
        <v>MiltonCommercial32CW4</v>
      </c>
      <c r="B112" s="103" t="s">
        <v>264</v>
      </c>
      <c r="C112" s="103" t="s">
        <v>265</v>
      </c>
      <c r="D112" s="127">
        <v>0</v>
      </c>
      <c r="E112" s="127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30">
        <f t="shared" si="44"/>
        <v>0</v>
      </c>
      <c r="S112" s="175"/>
      <c r="T112" s="105">
        <f t="shared" si="40"/>
        <v>0</v>
      </c>
      <c r="U112" s="105">
        <f t="shared" si="40"/>
        <v>0</v>
      </c>
      <c r="V112" s="105">
        <f t="shared" si="41"/>
        <v>0</v>
      </c>
      <c r="W112" s="105">
        <f t="shared" si="41"/>
        <v>0</v>
      </c>
      <c r="X112" s="105">
        <f t="shared" si="41"/>
        <v>0</v>
      </c>
      <c r="Y112" s="105">
        <f t="shared" si="41"/>
        <v>0</v>
      </c>
      <c r="Z112" s="105">
        <f t="shared" si="41"/>
        <v>0</v>
      </c>
      <c r="AA112" s="105">
        <f t="shared" si="41"/>
        <v>0</v>
      </c>
      <c r="AB112" s="105">
        <f t="shared" si="41"/>
        <v>0</v>
      </c>
      <c r="AC112" s="105">
        <f t="shared" si="41"/>
        <v>0</v>
      </c>
      <c r="AD112" s="105">
        <f t="shared" si="41"/>
        <v>0</v>
      </c>
      <c r="AE112" s="105">
        <f t="shared" si="41"/>
        <v>0</v>
      </c>
      <c r="AF112" s="132">
        <f t="shared" si="42"/>
        <v>0</v>
      </c>
      <c r="AH112" s="103">
        <v>4</v>
      </c>
      <c r="AI112" s="105">
        <f t="shared" si="43"/>
        <v>0</v>
      </c>
    </row>
    <row r="113" spans="1:35" outlineLevel="1" x14ac:dyDescent="0.25">
      <c r="A113" s="103" t="str">
        <f t="shared" si="38"/>
        <v>MiltonCommercial35CW1</v>
      </c>
      <c r="B113" s="103" t="s">
        <v>266</v>
      </c>
      <c r="C113" s="103" t="s">
        <v>267</v>
      </c>
      <c r="D113" s="127">
        <v>0</v>
      </c>
      <c r="E113" s="127">
        <v>33.35</v>
      </c>
      <c r="F113" s="129">
        <v>62.88</v>
      </c>
      <c r="G113" s="129">
        <v>62.88</v>
      </c>
      <c r="H113" s="129">
        <v>66.7</v>
      </c>
      <c r="I113" s="129">
        <v>66.7</v>
      </c>
      <c r="J113" s="129">
        <v>66.7</v>
      </c>
      <c r="K113" s="129">
        <v>66.7</v>
      </c>
      <c r="L113" s="129">
        <v>66.7</v>
      </c>
      <c r="M113" s="129">
        <v>33.35</v>
      </c>
      <c r="N113" s="129">
        <v>33.35</v>
      </c>
      <c r="O113" s="129">
        <v>62.88</v>
      </c>
      <c r="P113" s="129">
        <v>47.16</v>
      </c>
      <c r="Q113" s="129">
        <v>62.88</v>
      </c>
      <c r="R113" s="130">
        <f t="shared" si="44"/>
        <v>698.88</v>
      </c>
      <c r="S113" s="175"/>
      <c r="T113" s="105">
        <f t="shared" si="40"/>
        <v>0</v>
      </c>
      <c r="U113" s="105">
        <f t="shared" si="40"/>
        <v>0</v>
      </c>
      <c r="V113" s="105">
        <f t="shared" si="41"/>
        <v>2</v>
      </c>
      <c r="W113" s="105">
        <f t="shared" si="41"/>
        <v>2</v>
      </c>
      <c r="X113" s="105">
        <f t="shared" si="41"/>
        <v>2</v>
      </c>
      <c r="Y113" s="105">
        <f t="shared" si="41"/>
        <v>2</v>
      </c>
      <c r="Z113" s="105">
        <f t="shared" si="41"/>
        <v>2</v>
      </c>
      <c r="AA113" s="105">
        <f t="shared" si="41"/>
        <v>1</v>
      </c>
      <c r="AB113" s="105">
        <f t="shared" si="41"/>
        <v>1</v>
      </c>
      <c r="AC113" s="105">
        <f t="shared" si="41"/>
        <v>1.8854572713643178</v>
      </c>
      <c r="AD113" s="105">
        <f t="shared" si="41"/>
        <v>1.4140929535232383</v>
      </c>
      <c r="AE113" s="105">
        <f t="shared" si="41"/>
        <v>1.8854572713643178</v>
      </c>
      <c r="AF113" s="132">
        <f t="shared" si="42"/>
        <v>1.4320839580209894</v>
      </c>
      <c r="AH113" s="103">
        <v>1</v>
      </c>
      <c r="AI113" s="105">
        <f t="shared" si="43"/>
        <v>1.4320839580209894</v>
      </c>
    </row>
    <row r="114" spans="1:35" outlineLevel="1" x14ac:dyDescent="0.25">
      <c r="A114" s="103" t="str">
        <f t="shared" si="38"/>
        <v>MiltonCommercial65CW1</v>
      </c>
      <c r="B114" s="103" t="s">
        <v>268</v>
      </c>
      <c r="C114" s="103" t="s">
        <v>269</v>
      </c>
      <c r="D114" s="127">
        <v>0</v>
      </c>
      <c r="E114" s="127">
        <v>51.13</v>
      </c>
      <c r="F114" s="129">
        <v>96.18</v>
      </c>
      <c r="G114" s="129">
        <v>96.18</v>
      </c>
      <c r="H114" s="129">
        <v>102.26</v>
      </c>
      <c r="I114" s="129">
        <v>102.26</v>
      </c>
      <c r="J114" s="129">
        <v>115.04</v>
      </c>
      <c r="K114" s="129">
        <v>153.38999999999999</v>
      </c>
      <c r="L114" s="129">
        <v>153.38999999999999</v>
      </c>
      <c r="M114" s="129">
        <v>153.38999999999999</v>
      </c>
      <c r="N114" s="129">
        <v>153.38999999999999</v>
      </c>
      <c r="O114" s="129">
        <v>96.18</v>
      </c>
      <c r="P114" s="129">
        <v>96.18</v>
      </c>
      <c r="Q114" s="129">
        <v>96.18</v>
      </c>
      <c r="R114" s="130">
        <f t="shared" si="44"/>
        <v>1414.0200000000002</v>
      </c>
      <c r="S114" s="175"/>
      <c r="T114" s="105">
        <f t="shared" si="40"/>
        <v>0</v>
      </c>
      <c r="U114" s="105">
        <f t="shared" si="40"/>
        <v>0</v>
      </c>
      <c r="V114" s="105">
        <f t="shared" si="41"/>
        <v>2</v>
      </c>
      <c r="W114" s="105">
        <f t="shared" si="41"/>
        <v>2</v>
      </c>
      <c r="X114" s="105">
        <f t="shared" si="41"/>
        <v>2.2499511050264034</v>
      </c>
      <c r="Y114" s="105">
        <f t="shared" si="41"/>
        <v>2.9999999999999996</v>
      </c>
      <c r="Z114" s="105">
        <f t="shared" si="41"/>
        <v>2.9999999999999996</v>
      </c>
      <c r="AA114" s="105">
        <f t="shared" si="41"/>
        <v>2.9999999999999996</v>
      </c>
      <c r="AB114" s="105">
        <f t="shared" si="41"/>
        <v>2.9999999999999996</v>
      </c>
      <c r="AC114" s="105">
        <f t="shared" si="41"/>
        <v>1.8810874242127911</v>
      </c>
      <c r="AD114" s="105">
        <f t="shared" si="41"/>
        <v>1.8810874242127911</v>
      </c>
      <c r="AE114" s="105">
        <f t="shared" si="41"/>
        <v>1.8810874242127911</v>
      </c>
      <c r="AF114" s="132">
        <f t="shared" si="42"/>
        <v>1.9911011148053976</v>
      </c>
      <c r="AH114" s="103">
        <v>1</v>
      </c>
      <c r="AI114" s="105">
        <f t="shared" si="43"/>
        <v>1.9911011148053976</v>
      </c>
    </row>
    <row r="115" spans="1:35" outlineLevel="1" x14ac:dyDescent="0.25">
      <c r="A115" s="103" t="str">
        <f t="shared" si="38"/>
        <v>MiltonCommercial95CW1</v>
      </c>
      <c r="B115" s="103" t="s">
        <v>270</v>
      </c>
      <c r="C115" s="103" t="s">
        <v>271</v>
      </c>
      <c r="D115" s="127">
        <v>0</v>
      </c>
      <c r="E115" s="127">
        <v>71.66</v>
      </c>
      <c r="F115" s="129">
        <v>471.52</v>
      </c>
      <c r="G115" s="129">
        <v>437.84</v>
      </c>
      <c r="H115" s="129">
        <v>501.62</v>
      </c>
      <c r="I115" s="129">
        <v>501.62</v>
      </c>
      <c r="J115" s="129">
        <v>501.62</v>
      </c>
      <c r="K115" s="129">
        <v>501.62</v>
      </c>
      <c r="L115" s="129">
        <v>501.62</v>
      </c>
      <c r="M115" s="129">
        <v>429.96</v>
      </c>
      <c r="N115" s="129">
        <v>429.96</v>
      </c>
      <c r="O115" s="129">
        <v>471.52</v>
      </c>
      <c r="P115" s="129">
        <v>471.52</v>
      </c>
      <c r="Q115" s="129">
        <v>471.52</v>
      </c>
      <c r="R115" s="130">
        <f t="shared" si="44"/>
        <v>5691.9400000000005</v>
      </c>
      <c r="S115" s="175"/>
      <c r="T115" s="105">
        <f t="shared" si="40"/>
        <v>0</v>
      </c>
      <c r="U115" s="105">
        <f t="shared" si="40"/>
        <v>0</v>
      </c>
      <c r="V115" s="105">
        <f t="shared" si="41"/>
        <v>7</v>
      </c>
      <c r="W115" s="105">
        <f t="shared" si="41"/>
        <v>7</v>
      </c>
      <c r="X115" s="105">
        <f t="shared" si="41"/>
        <v>7</v>
      </c>
      <c r="Y115" s="105">
        <f t="shared" si="41"/>
        <v>7</v>
      </c>
      <c r="Z115" s="105">
        <f t="shared" si="41"/>
        <v>7</v>
      </c>
      <c r="AA115" s="105">
        <f t="shared" si="41"/>
        <v>6</v>
      </c>
      <c r="AB115" s="105">
        <f t="shared" si="41"/>
        <v>6</v>
      </c>
      <c r="AC115" s="105">
        <f t="shared" si="41"/>
        <v>6.5799609265978232</v>
      </c>
      <c r="AD115" s="105">
        <f t="shared" si="41"/>
        <v>6.5799609265978232</v>
      </c>
      <c r="AE115" s="105">
        <f t="shared" si="41"/>
        <v>6.5799609265978232</v>
      </c>
      <c r="AF115" s="132">
        <f t="shared" si="42"/>
        <v>5.5616568983161221</v>
      </c>
      <c r="AH115" s="103">
        <v>1</v>
      </c>
      <c r="AI115" s="105">
        <f t="shared" si="43"/>
        <v>5.5616568983161221</v>
      </c>
    </row>
    <row r="116" spans="1:35" outlineLevel="1" x14ac:dyDescent="0.25">
      <c r="A116" s="103" t="str">
        <f t="shared" si="38"/>
        <v>MiltonCommercialF1YD1W</v>
      </c>
      <c r="B116" s="103" t="s">
        <v>272</v>
      </c>
      <c r="C116" s="103" t="s">
        <v>273</v>
      </c>
      <c r="D116" s="127">
        <v>0</v>
      </c>
      <c r="E116" s="127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30">
        <f t="shared" si="44"/>
        <v>0</v>
      </c>
      <c r="S116" s="175"/>
      <c r="T116" s="105">
        <f t="shared" si="40"/>
        <v>0</v>
      </c>
      <c r="U116" s="105">
        <f t="shared" si="40"/>
        <v>0</v>
      </c>
      <c r="V116" s="105">
        <f t="shared" si="41"/>
        <v>0</v>
      </c>
      <c r="W116" s="105">
        <f t="shared" si="41"/>
        <v>0</v>
      </c>
      <c r="X116" s="105">
        <f t="shared" si="41"/>
        <v>0</v>
      </c>
      <c r="Y116" s="105">
        <f t="shared" si="41"/>
        <v>0</v>
      </c>
      <c r="Z116" s="105">
        <f t="shared" si="41"/>
        <v>0</v>
      </c>
      <c r="AA116" s="105">
        <f t="shared" si="41"/>
        <v>0</v>
      </c>
      <c r="AB116" s="105">
        <f t="shared" si="41"/>
        <v>0</v>
      </c>
      <c r="AC116" s="105">
        <f t="shared" si="41"/>
        <v>0</v>
      </c>
      <c r="AD116" s="105">
        <f t="shared" si="41"/>
        <v>0</v>
      </c>
      <c r="AE116" s="105">
        <f t="shared" si="41"/>
        <v>0</v>
      </c>
      <c r="AF116" s="132">
        <f t="shared" si="42"/>
        <v>0</v>
      </c>
      <c r="AH116" s="103">
        <v>1</v>
      </c>
      <c r="AI116" s="105">
        <f t="shared" si="43"/>
        <v>0</v>
      </c>
    </row>
    <row r="117" spans="1:35" outlineLevel="1" x14ac:dyDescent="0.25">
      <c r="A117" s="103" t="str">
        <f t="shared" si="38"/>
        <v>MiltonCommercialR1YD1W</v>
      </c>
      <c r="B117" s="103" t="s">
        <v>274</v>
      </c>
      <c r="C117" s="103" t="s">
        <v>275</v>
      </c>
      <c r="D117" s="127">
        <v>118.19</v>
      </c>
      <c r="E117" s="127">
        <v>133.83000000000001</v>
      </c>
      <c r="F117" s="129">
        <v>2893.86</v>
      </c>
      <c r="G117" s="129">
        <v>2893.86</v>
      </c>
      <c r="H117" s="129">
        <v>2918.81</v>
      </c>
      <c r="I117" s="129">
        <v>3078.09</v>
      </c>
      <c r="J117" s="129">
        <v>3078.09</v>
      </c>
      <c r="K117" s="129">
        <v>3078.09</v>
      </c>
      <c r="L117" s="129">
        <v>3078.09</v>
      </c>
      <c r="M117" s="129">
        <v>3078.09</v>
      </c>
      <c r="N117" s="129">
        <v>3078.09</v>
      </c>
      <c r="O117" s="129">
        <v>2642.22</v>
      </c>
      <c r="P117" s="129">
        <v>2705.13</v>
      </c>
      <c r="Q117" s="129">
        <v>2705.13</v>
      </c>
      <c r="R117" s="130">
        <f>+SUM(F117:Q117)</f>
        <v>35227.550000000003</v>
      </c>
      <c r="S117" s="175"/>
      <c r="T117" s="105">
        <f t="shared" si="40"/>
        <v>24.484812589897626</v>
      </c>
      <c r="U117" s="105">
        <f t="shared" si="40"/>
        <v>24.484812589897626</v>
      </c>
      <c r="V117" s="105">
        <f t="shared" si="41"/>
        <v>21.809833370694161</v>
      </c>
      <c r="W117" s="105">
        <f t="shared" si="41"/>
        <v>23</v>
      </c>
      <c r="X117" s="105">
        <f t="shared" si="41"/>
        <v>23</v>
      </c>
      <c r="Y117" s="105">
        <f t="shared" si="41"/>
        <v>23</v>
      </c>
      <c r="Z117" s="105">
        <f t="shared" si="41"/>
        <v>23</v>
      </c>
      <c r="AA117" s="105">
        <f t="shared" si="41"/>
        <v>23</v>
      </c>
      <c r="AB117" s="105">
        <f t="shared" si="41"/>
        <v>23</v>
      </c>
      <c r="AC117" s="105">
        <f t="shared" si="41"/>
        <v>19.743106926698047</v>
      </c>
      <c r="AD117" s="105">
        <f t="shared" si="41"/>
        <v>20.21318090114324</v>
      </c>
      <c r="AE117" s="105">
        <f t="shared" si="41"/>
        <v>20.21318090114324</v>
      </c>
      <c r="AF117" s="132">
        <f>+SUM(T117:AE117)/$AD$2</f>
        <v>22.412410606622828</v>
      </c>
      <c r="AH117" s="103">
        <v>1</v>
      </c>
      <c r="AI117" s="105">
        <f t="shared" si="43"/>
        <v>22.412410606622828</v>
      </c>
    </row>
    <row r="118" spans="1:35" outlineLevel="1" x14ac:dyDescent="0.25">
      <c r="A118" s="103" t="str">
        <f t="shared" si="38"/>
        <v>MiltonCommercialF1YD2W</v>
      </c>
      <c r="B118" s="103" t="s">
        <v>276</v>
      </c>
      <c r="C118" s="103" t="s">
        <v>277</v>
      </c>
      <c r="D118" s="127">
        <v>0</v>
      </c>
      <c r="E118" s="127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30">
        <f t="shared" si="44"/>
        <v>0</v>
      </c>
      <c r="S118" s="175"/>
      <c r="T118" s="105">
        <f t="shared" si="40"/>
        <v>0</v>
      </c>
      <c r="U118" s="105">
        <f t="shared" si="40"/>
        <v>0</v>
      </c>
      <c r="V118" s="105">
        <f t="shared" si="41"/>
        <v>0</v>
      </c>
      <c r="W118" s="105">
        <f t="shared" si="41"/>
        <v>0</v>
      </c>
      <c r="X118" s="105">
        <f t="shared" si="41"/>
        <v>0</v>
      </c>
      <c r="Y118" s="105">
        <f t="shared" si="41"/>
        <v>0</v>
      </c>
      <c r="Z118" s="105">
        <f t="shared" si="41"/>
        <v>0</v>
      </c>
      <c r="AA118" s="105">
        <f t="shared" si="41"/>
        <v>0</v>
      </c>
      <c r="AB118" s="105">
        <f t="shared" si="41"/>
        <v>0</v>
      </c>
      <c r="AC118" s="105">
        <f t="shared" si="41"/>
        <v>0</v>
      </c>
      <c r="AD118" s="105">
        <f t="shared" si="41"/>
        <v>0</v>
      </c>
      <c r="AE118" s="105">
        <f t="shared" si="41"/>
        <v>0</v>
      </c>
      <c r="AF118" s="132">
        <f t="shared" si="42"/>
        <v>0</v>
      </c>
      <c r="AH118" s="103">
        <v>1</v>
      </c>
      <c r="AI118" s="105">
        <f t="shared" si="43"/>
        <v>0</v>
      </c>
    </row>
    <row r="119" spans="1:35" outlineLevel="1" x14ac:dyDescent="0.25">
      <c r="A119" s="103" t="str">
        <f t="shared" si="38"/>
        <v>MiltonCommercialR1YD2W</v>
      </c>
      <c r="B119" s="103" t="s">
        <v>278</v>
      </c>
      <c r="C119" s="103" t="s">
        <v>279</v>
      </c>
      <c r="D119" s="127">
        <v>227.71</v>
      </c>
      <c r="E119" s="127">
        <v>258.06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30">
        <f t="shared" ref="R119:R128" si="45">+SUM(F119:Q119)</f>
        <v>0</v>
      </c>
      <c r="S119" s="175"/>
      <c r="T119" s="105">
        <f t="shared" si="40"/>
        <v>0</v>
      </c>
      <c r="U119" s="105">
        <f t="shared" si="40"/>
        <v>0</v>
      </c>
      <c r="V119" s="105">
        <f t="shared" si="41"/>
        <v>0</v>
      </c>
      <c r="W119" s="105">
        <f t="shared" si="41"/>
        <v>0</v>
      </c>
      <c r="X119" s="105">
        <f t="shared" si="41"/>
        <v>0</v>
      </c>
      <c r="Y119" s="105">
        <f t="shared" si="41"/>
        <v>0</v>
      </c>
      <c r="Z119" s="105">
        <f t="shared" si="41"/>
        <v>0</v>
      </c>
      <c r="AA119" s="105">
        <f t="shared" si="41"/>
        <v>0</v>
      </c>
      <c r="AB119" s="105">
        <f t="shared" si="41"/>
        <v>0</v>
      </c>
      <c r="AC119" s="105">
        <f t="shared" si="41"/>
        <v>0</v>
      </c>
      <c r="AD119" s="105">
        <f t="shared" si="41"/>
        <v>0</v>
      </c>
      <c r="AE119" s="105">
        <f t="shared" si="41"/>
        <v>0</v>
      </c>
      <c r="AF119" s="132">
        <f t="shared" ref="AF119:AF128" si="46">+SUM(T119:AE119)/$AD$2</f>
        <v>0</v>
      </c>
      <c r="AH119" s="103">
        <v>1</v>
      </c>
      <c r="AI119" s="105">
        <f t="shared" si="43"/>
        <v>0</v>
      </c>
    </row>
    <row r="120" spans="1:35" outlineLevel="1" x14ac:dyDescent="0.25">
      <c r="A120" s="103" t="str">
        <f t="shared" si="38"/>
        <v>MiltonCommercialR1YD3W</v>
      </c>
      <c r="B120" s="103" t="s">
        <v>280</v>
      </c>
      <c r="C120" s="103" t="s">
        <v>281</v>
      </c>
      <c r="D120" s="127">
        <v>0</v>
      </c>
      <c r="E120" s="127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30">
        <f t="shared" si="45"/>
        <v>0</v>
      </c>
      <c r="S120" s="175"/>
      <c r="T120" s="105">
        <f t="shared" si="40"/>
        <v>0</v>
      </c>
      <c r="U120" s="105">
        <f t="shared" si="40"/>
        <v>0</v>
      </c>
      <c r="V120" s="105">
        <f t="shared" si="41"/>
        <v>0</v>
      </c>
      <c r="W120" s="105">
        <f t="shared" si="41"/>
        <v>0</v>
      </c>
      <c r="X120" s="105">
        <f t="shared" si="41"/>
        <v>0</v>
      </c>
      <c r="Y120" s="105">
        <f t="shared" si="41"/>
        <v>0</v>
      </c>
      <c r="Z120" s="105">
        <f t="shared" si="41"/>
        <v>0</v>
      </c>
      <c r="AA120" s="105">
        <f t="shared" si="41"/>
        <v>0</v>
      </c>
      <c r="AB120" s="105">
        <f t="shared" si="41"/>
        <v>0</v>
      </c>
      <c r="AC120" s="105">
        <f t="shared" si="41"/>
        <v>0</v>
      </c>
      <c r="AD120" s="105">
        <f t="shared" si="41"/>
        <v>0</v>
      </c>
      <c r="AE120" s="105">
        <f t="shared" si="41"/>
        <v>0</v>
      </c>
      <c r="AF120" s="132">
        <f t="shared" si="46"/>
        <v>0</v>
      </c>
      <c r="AH120" s="103">
        <v>1</v>
      </c>
      <c r="AI120" s="105">
        <f t="shared" si="43"/>
        <v>0</v>
      </c>
    </row>
    <row r="121" spans="1:35" outlineLevel="1" x14ac:dyDescent="0.25">
      <c r="A121" s="103" t="str">
        <f t="shared" si="38"/>
        <v>MiltonCommercialR1YDEOW</v>
      </c>
      <c r="B121" s="103" t="s">
        <v>282</v>
      </c>
      <c r="C121" s="103" t="s">
        <v>283</v>
      </c>
      <c r="D121" s="127">
        <v>0</v>
      </c>
      <c r="E121" s="127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30">
        <f t="shared" si="45"/>
        <v>0</v>
      </c>
      <c r="S121" s="175"/>
      <c r="T121" s="105">
        <f t="shared" si="40"/>
        <v>0</v>
      </c>
      <c r="U121" s="105">
        <f t="shared" si="40"/>
        <v>0</v>
      </c>
      <c r="V121" s="105">
        <f t="shared" si="41"/>
        <v>0</v>
      </c>
      <c r="W121" s="105">
        <f t="shared" si="41"/>
        <v>0</v>
      </c>
      <c r="X121" s="105">
        <f t="shared" si="41"/>
        <v>0</v>
      </c>
      <c r="Y121" s="105">
        <f t="shared" si="41"/>
        <v>0</v>
      </c>
      <c r="Z121" s="105">
        <f t="shared" si="41"/>
        <v>0</v>
      </c>
      <c r="AA121" s="105">
        <f t="shared" si="41"/>
        <v>0</v>
      </c>
      <c r="AB121" s="105">
        <f t="shared" si="41"/>
        <v>0</v>
      </c>
      <c r="AC121" s="105">
        <f t="shared" si="41"/>
        <v>0</v>
      </c>
      <c r="AD121" s="105">
        <f t="shared" si="41"/>
        <v>0</v>
      </c>
      <c r="AE121" s="105">
        <f t="shared" si="41"/>
        <v>0</v>
      </c>
      <c r="AF121" s="132">
        <f t="shared" si="46"/>
        <v>0</v>
      </c>
      <c r="AH121" s="103">
        <v>1</v>
      </c>
      <c r="AI121" s="105">
        <f t="shared" si="43"/>
        <v>0</v>
      </c>
    </row>
    <row r="122" spans="1:35" outlineLevel="1" x14ac:dyDescent="0.25">
      <c r="A122" s="103" t="str">
        <f t="shared" si="38"/>
        <v>MiltonCommercialR1YDTPU</v>
      </c>
      <c r="B122" s="103" t="s">
        <v>284</v>
      </c>
      <c r="C122" s="103" t="s">
        <v>285</v>
      </c>
      <c r="D122" s="127">
        <v>0</v>
      </c>
      <c r="E122" s="127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30">
        <f t="shared" si="45"/>
        <v>0</v>
      </c>
      <c r="S122" s="175"/>
      <c r="T122" s="105">
        <f t="shared" ref="T122:U183" si="47">+IFERROR(F122/$D122,0)</f>
        <v>0</v>
      </c>
      <c r="U122" s="105">
        <f t="shared" si="47"/>
        <v>0</v>
      </c>
      <c r="V122" s="105">
        <f t="shared" si="41"/>
        <v>0</v>
      </c>
      <c r="W122" s="105">
        <f t="shared" si="41"/>
        <v>0</v>
      </c>
      <c r="X122" s="105">
        <f t="shared" si="41"/>
        <v>0</v>
      </c>
      <c r="Y122" s="105">
        <f t="shared" si="41"/>
        <v>0</v>
      </c>
      <c r="Z122" s="105">
        <f t="shared" si="41"/>
        <v>0</v>
      </c>
      <c r="AA122" s="105">
        <f t="shared" si="41"/>
        <v>0</v>
      </c>
      <c r="AB122" s="105">
        <f t="shared" si="41"/>
        <v>0</v>
      </c>
      <c r="AC122" s="105">
        <f t="shared" si="41"/>
        <v>0</v>
      </c>
      <c r="AD122" s="105">
        <f t="shared" si="41"/>
        <v>0</v>
      </c>
      <c r="AE122" s="105">
        <f t="shared" si="41"/>
        <v>0</v>
      </c>
      <c r="AF122" s="132">
        <f t="shared" si="46"/>
        <v>0</v>
      </c>
      <c r="AH122" s="103">
        <v>1</v>
      </c>
      <c r="AI122" s="105">
        <f t="shared" si="43"/>
        <v>0</v>
      </c>
    </row>
    <row r="123" spans="1:35" outlineLevel="1" x14ac:dyDescent="0.25">
      <c r="A123" s="103" t="str">
        <f t="shared" si="38"/>
        <v>MiltonCommercialF1.5YD1W</v>
      </c>
      <c r="B123" s="103" t="s">
        <v>288</v>
      </c>
      <c r="C123" s="103" t="s">
        <v>289</v>
      </c>
      <c r="D123" s="127">
        <v>0</v>
      </c>
      <c r="E123" s="127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30">
        <f t="shared" si="45"/>
        <v>0</v>
      </c>
      <c r="S123" s="175"/>
      <c r="T123" s="105">
        <f t="shared" si="47"/>
        <v>0</v>
      </c>
      <c r="U123" s="105">
        <f t="shared" si="47"/>
        <v>0</v>
      </c>
      <c r="V123" s="105">
        <f t="shared" si="41"/>
        <v>0</v>
      </c>
      <c r="W123" s="105">
        <f t="shared" si="41"/>
        <v>0</v>
      </c>
      <c r="X123" s="105">
        <f t="shared" si="41"/>
        <v>0</v>
      </c>
      <c r="Y123" s="105">
        <f t="shared" si="41"/>
        <v>0</v>
      </c>
      <c r="Z123" s="105">
        <f t="shared" si="41"/>
        <v>0</v>
      </c>
      <c r="AA123" s="105">
        <f t="shared" si="41"/>
        <v>0</v>
      </c>
      <c r="AB123" s="105">
        <f t="shared" si="41"/>
        <v>0</v>
      </c>
      <c r="AC123" s="105">
        <f t="shared" si="41"/>
        <v>0</v>
      </c>
      <c r="AD123" s="105">
        <f t="shared" si="41"/>
        <v>0</v>
      </c>
      <c r="AE123" s="105">
        <f t="shared" si="41"/>
        <v>0</v>
      </c>
      <c r="AF123" s="132">
        <f t="shared" si="46"/>
        <v>0</v>
      </c>
      <c r="AH123" s="103">
        <v>1</v>
      </c>
      <c r="AI123" s="105">
        <f t="shared" si="43"/>
        <v>0</v>
      </c>
    </row>
    <row r="124" spans="1:35" outlineLevel="1" x14ac:dyDescent="0.25">
      <c r="A124" s="103" t="str">
        <f t="shared" si="38"/>
        <v>MiltonCommercialR1.5YD1W</v>
      </c>
      <c r="B124" s="103" t="s">
        <v>286</v>
      </c>
      <c r="C124" s="103" t="s">
        <v>287</v>
      </c>
      <c r="D124" s="127">
        <v>168.41</v>
      </c>
      <c r="E124" s="127">
        <v>190.93</v>
      </c>
      <c r="F124" s="129">
        <v>897.05</v>
      </c>
      <c r="G124" s="129">
        <v>897.05</v>
      </c>
      <c r="H124" s="129">
        <v>954.65</v>
      </c>
      <c r="I124" s="129">
        <v>954.65</v>
      </c>
      <c r="J124" s="129">
        <v>954.65</v>
      </c>
      <c r="K124" s="129">
        <v>954.65</v>
      </c>
      <c r="L124" s="129">
        <v>954.65</v>
      </c>
      <c r="M124" s="129">
        <v>954.65</v>
      </c>
      <c r="N124" s="129">
        <v>954.65</v>
      </c>
      <c r="O124" s="129">
        <v>897.05</v>
      </c>
      <c r="P124" s="129">
        <v>897.05</v>
      </c>
      <c r="Q124" s="129">
        <v>897.05</v>
      </c>
      <c r="R124" s="130">
        <f t="shared" si="45"/>
        <v>11167.799999999997</v>
      </c>
      <c r="S124" s="175"/>
      <c r="T124" s="105">
        <f t="shared" si="47"/>
        <v>5.3265839320705419</v>
      </c>
      <c r="U124" s="105">
        <f t="shared" si="47"/>
        <v>5.3265839320705419</v>
      </c>
      <c r="V124" s="105">
        <f t="shared" si="41"/>
        <v>5</v>
      </c>
      <c r="W124" s="105">
        <f t="shared" si="41"/>
        <v>5</v>
      </c>
      <c r="X124" s="105">
        <f t="shared" si="41"/>
        <v>5</v>
      </c>
      <c r="Y124" s="105">
        <f t="shared" si="41"/>
        <v>5</v>
      </c>
      <c r="Z124" s="105">
        <f t="shared" si="41"/>
        <v>5</v>
      </c>
      <c r="AA124" s="105">
        <f t="shared" si="41"/>
        <v>5</v>
      </c>
      <c r="AB124" s="105">
        <f t="shared" si="41"/>
        <v>5</v>
      </c>
      <c r="AC124" s="105">
        <f t="shared" si="41"/>
        <v>4.6983187555648662</v>
      </c>
      <c r="AD124" s="105">
        <f t="shared" si="41"/>
        <v>4.6983187555648662</v>
      </c>
      <c r="AE124" s="105">
        <f t="shared" si="41"/>
        <v>4.6983187555648662</v>
      </c>
      <c r="AF124" s="132">
        <f t="shared" si="46"/>
        <v>4.9790103442363076</v>
      </c>
      <c r="AH124" s="103">
        <v>1</v>
      </c>
      <c r="AI124" s="105">
        <f t="shared" si="43"/>
        <v>4.9790103442363076</v>
      </c>
    </row>
    <row r="125" spans="1:35" outlineLevel="1" x14ac:dyDescent="0.25">
      <c r="A125" s="103" t="str">
        <f t="shared" si="38"/>
        <v>MiltonCommercialR1.5YD2W</v>
      </c>
      <c r="B125" s="103" t="s">
        <v>290</v>
      </c>
      <c r="C125" s="103" t="s">
        <v>291</v>
      </c>
      <c r="D125" s="127">
        <v>335.28</v>
      </c>
      <c r="E125" s="127">
        <v>380.16</v>
      </c>
      <c r="F125" s="129">
        <v>714.4</v>
      </c>
      <c r="G125" s="129">
        <v>714.4</v>
      </c>
      <c r="H125" s="129">
        <v>760.32</v>
      </c>
      <c r="I125" s="129">
        <v>760.32</v>
      </c>
      <c r="J125" s="129">
        <v>760.32</v>
      </c>
      <c r="K125" s="129">
        <v>760.32</v>
      </c>
      <c r="L125" s="129">
        <v>760.32</v>
      </c>
      <c r="M125" s="129">
        <v>760.32</v>
      </c>
      <c r="N125" s="129">
        <v>760.32</v>
      </c>
      <c r="O125" s="129">
        <v>714.4</v>
      </c>
      <c r="P125" s="129">
        <v>714.4</v>
      </c>
      <c r="Q125" s="129">
        <v>714.4</v>
      </c>
      <c r="R125" s="130">
        <f t="shared" si="45"/>
        <v>8894.239999999998</v>
      </c>
      <c r="S125" s="175"/>
      <c r="T125" s="105">
        <f t="shared" si="47"/>
        <v>2.1307563827248868</v>
      </c>
      <c r="U125" s="105">
        <f t="shared" si="47"/>
        <v>2.1307563827248868</v>
      </c>
      <c r="V125" s="105">
        <f t="shared" si="41"/>
        <v>2</v>
      </c>
      <c r="W125" s="105">
        <f t="shared" si="41"/>
        <v>2</v>
      </c>
      <c r="X125" s="105">
        <f t="shared" si="41"/>
        <v>2</v>
      </c>
      <c r="Y125" s="105">
        <f t="shared" si="41"/>
        <v>2</v>
      </c>
      <c r="Z125" s="105">
        <f t="shared" si="41"/>
        <v>2</v>
      </c>
      <c r="AA125" s="105">
        <f t="shared" si="41"/>
        <v>2</v>
      </c>
      <c r="AB125" s="105">
        <f t="shared" si="41"/>
        <v>2</v>
      </c>
      <c r="AC125" s="105">
        <f t="shared" si="41"/>
        <v>1.8792087542087541</v>
      </c>
      <c r="AD125" s="105">
        <f t="shared" si="41"/>
        <v>1.8792087542087541</v>
      </c>
      <c r="AE125" s="105">
        <f t="shared" si="41"/>
        <v>1.8792087542087541</v>
      </c>
      <c r="AF125" s="132">
        <f t="shared" si="46"/>
        <v>1.9915949190063362</v>
      </c>
      <c r="AH125" s="103">
        <v>1</v>
      </c>
      <c r="AI125" s="105">
        <f t="shared" si="43"/>
        <v>1.9915949190063362</v>
      </c>
    </row>
    <row r="126" spans="1:35" outlineLevel="1" x14ac:dyDescent="0.25">
      <c r="A126" s="103" t="str">
        <f t="shared" si="38"/>
        <v>MiltonCommercialR1.5YD3W</v>
      </c>
      <c r="B126" s="103" t="s">
        <v>292</v>
      </c>
      <c r="C126" s="103" t="s">
        <v>293</v>
      </c>
      <c r="D126" s="127">
        <v>501.14</v>
      </c>
      <c r="E126" s="127">
        <v>568.26</v>
      </c>
      <c r="F126" s="129">
        <v>533.92999999999995</v>
      </c>
      <c r="G126" s="129">
        <v>533.92999999999995</v>
      </c>
      <c r="H126" s="129">
        <v>568.26</v>
      </c>
      <c r="I126" s="129">
        <v>568.26</v>
      </c>
      <c r="J126" s="129">
        <v>568.26</v>
      </c>
      <c r="K126" s="129">
        <v>568.26</v>
      </c>
      <c r="L126" s="129">
        <v>568.26</v>
      </c>
      <c r="M126" s="129">
        <v>568.26</v>
      </c>
      <c r="N126" s="129">
        <v>568.26</v>
      </c>
      <c r="O126" s="129">
        <v>533.92999999999995</v>
      </c>
      <c r="P126" s="129">
        <v>533.92999999999995</v>
      </c>
      <c r="Q126" s="129">
        <v>533.92999999999995</v>
      </c>
      <c r="R126" s="130">
        <f t="shared" si="45"/>
        <v>6647.4700000000021</v>
      </c>
      <c r="S126" s="175"/>
      <c r="T126" s="105">
        <f t="shared" si="47"/>
        <v>1.0654308177355629</v>
      </c>
      <c r="U126" s="105">
        <f t="shared" si="47"/>
        <v>1.0654308177355629</v>
      </c>
      <c r="V126" s="105">
        <f t="shared" si="41"/>
        <v>1</v>
      </c>
      <c r="W126" s="105">
        <f t="shared" si="41"/>
        <v>1</v>
      </c>
      <c r="X126" s="105">
        <f t="shared" si="41"/>
        <v>1</v>
      </c>
      <c r="Y126" s="105">
        <f t="shared" si="41"/>
        <v>1</v>
      </c>
      <c r="Z126" s="105">
        <f t="shared" si="41"/>
        <v>1</v>
      </c>
      <c r="AA126" s="105">
        <f t="shared" si="41"/>
        <v>1</v>
      </c>
      <c r="AB126" s="105">
        <f t="shared" si="41"/>
        <v>1</v>
      </c>
      <c r="AC126" s="105">
        <f t="shared" si="41"/>
        <v>0.93958751275824437</v>
      </c>
      <c r="AD126" s="105">
        <f t="shared" si="41"/>
        <v>0.93958751275824437</v>
      </c>
      <c r="AE126" s="105">
        <f t="shared" si="41"/>
        <v>0.93958751275824437</v>
      </c>
      <c r="AF126" s="132">
        <f t="shared" si="46"/>
        <v>0.99580201447882155</v>
      </c>
      <c r="AH126" s="103">
        <v>1</v>
      </c>
      <c r="AI126" s="105">
        <f t="shared" si="43"/>
        <v>0.99580201447882155</v>
      </c>
    </row>
    <row r="127" spans="1:35" outlineLevel="1" x14ac:dyDescent="0.25">
      <c r="A127" s="103" t="str">
        <f t="shared" si="38"/>
        <v>MiltonCommercialR1.5YDEOW</v>
      </c>
      <c r="B127" s="103" t="s">
        <v>294</v>
      </c>
      <c r="C127" s="103" t="s">
        <v>295</v>
      </c>
      <c r="D127" s="127">
        <v>0</v>
      </c>
      <c r="E127" s="127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30">
        <f t="shared" si="45"/>
        <v>0</v>
      </c>
      <c r="S127" s="175"/>
      <c r="T127" s="105">
        <f t="shared" si="47"/>
        <v>0</v>
      </c>
      <c r="U127" s="105">
        <f t="shared" si="47"/>
        <v>0</v>
      </c>
      <c r="V127" s="105">
        <f t="shared" si="41"/>
        <v>0</v>
      </c>
      <c r="W127" s="105">
        <f t="shared" si="41"/>
        <v>0</v>
      </c>
      <c r="X127" s="105">
        <f t="shared" si="41"/>
        <v>0</v>
      </c>
      <c r="Y127" s="105">
        <f t="shared" si="41"/>
        <v>0</v>
      </c>
      <c r="Z127" s="105">
        <f t="shared" si="41"/>
        <v>0</v>
      </c>
      <c r="AA127" s="105">
        <f t="shared" si="41"/>
        <v>0</v>
      </c>
      <c r="AB127" s="105">
        <f t="shared" si="41"/>
        <v>0</v>
      </c>
      <c r="AC127" s="105">
        <f t="shared" si="41"/>
        <v>0</v>
      </c>
      <c r="AD127" s="105">
        <f t="shared" si="41"/>
        <v>0</v>
      </c>
      <c r="AE127" s="105">
        <f t="shared" si="41"/>
        <v>0</v>
      </c>
      <c r="AF127" s="132">
        <f t="shared" si="46"/>
        <v>0</v>
      </c>
      <c r="AH127" s="103">
        <v>1</v>
      </c>
      <c r="AI127" s="105">
        <f t="shared" si="43"/>
        <v>0</v>
      </c>
    </row>
    <row r="128" spans="1:35" outlineLevel="1" x14ac:dyDescent="0.25">
      <c r="A128" s="103" t="str">
        <f t="shared" si="38"/>
        <v>MiltonCommercialR1.5YDTPU</v>
      </c>
      <c r="B128" s="103" t="s">
        <v>296</v>
      </c>
      <c r="C128" s="103" t="s">
        <v>297</v>
      </c>
      <c r="D128" s="127">
        <v>0</v>
      </c>
      <c r="E128" s="127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30">
        <f t="shared" si="45"/>
        <v>0</v>
      </c>
      <c r="S128" s="175"/>
      <c r="T128" s="105">
        <f t="shared" si="47"/>
        <v>0</v>
      </c>
      <c r="U128" s="105">
        <f t="shared" si="47"/>
        <v>0</v>
      </c>
      <c r="V128" s="105">
        <f t="shared" si="41"/>
        <v>0</v>
      </c>
      <c r="W128" s="105">
        <f t="shared" si="41"/>
        <v>0</v>
      </c>
      <c r="X128" s="105">
        <f t="shared" si="41"/>
        <v>0</v>
      </c>
      <c r="Y128" s="105">
        <f t="shared" si="41"/>
        <v>0</v>
      </c>
      <c r="Z128" s="105">
        <f t="shared" si="41"/>
        <v>0</v>
      </c>
      <c r="AA128" s="105">
        <f t="shared" si="41"/>
        <v>0</v>
      </c>
      <c r="AB128" s="105">
        <f t="shared" si="41"/>
        <v>0</v>
      </c>
      <c r="AC128" s="105">
        <f t="shared" si="41"/>
        <v>0</v>
      </c>
      <c r="AD128" s="105">
        <f t="shared" si="41"/>
        <v>0</v>
      </c>
      <c r="AE128" s="105">
        <f t="shared" si="41"/>
        <v>0</v>
      </c>
      <c r="AF128" s="132">
        <f t="shared" si="46"/>
        <v>0</v>
      </c>
      <c r="AH128" s="103">
        <v>1</v>
      </c>
      <c r="AI128" s="105">
        <f t="shared" si="43"/>
        <v>0</v>
      </c>
    </row>
    <row r="129" spans="1:35" outlineLevel="1" x14ac:dyDescent="0.25">
      <c r="A129" s="103" t="str">
        <f t="shared" si="38"/>
        <v>MiltonCommercialF2YD1W</v>
      </c>
      <c r="B129" s="103" t="s">
        <v>298</v>
      </c>
      <c r="C129" s="103" t="s">
        <v>299</v>
      </c>
      <c r="D129" s="127">
        <v>0</v>
      </c>
      <c r="E129" s="127">
        <v>0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30">
        <f t="shared" si="44"/>
        <v>0</v>
      </c>
      <c r="S129" s="175"/>
      <c r="T129" s="105">
        <f t="shared" si="47"/>
        <v>0</v>
      </c>
      <c r="U129" s="105">
        <f t="shared" si="47"/>
        <v>0</v>
      </c>
      <c r="V129" s="105">
        <f t="shared" si="41"/>
        <v>0</v>
      </c>
      <c r="W129" s="105">
        <f t="shared" si="41"/>
        <v>0</v>
      </c>
      <c r="X129" s="105">
        <f t="shared" si="41"/>
        <v>0</v>
      </c>
      <c r="Y129" s="105">
        <f t="shared" si="41"/>
        <v>0</v>
      </c>
      <c r="Z129" s="105">
        <f t="shared" si="41"/>
        <v>0</v>
      </c>
      <c r="AA129" s="105">
        <f t="shared" si="41"/>
        <v>0</v>
      </c>
      <c r="AB129" s="105">
        <f t="shared" si="41"/>
        <v>0</v>
      </c>
      <c r="AC129" s="105">
        <f t="shared" si="41"/>
        <v>0</v>
      </c>
      <c r="AD129" s="105">
        <f t="shared" si="41"/>
        <v>0</v>
      </c>
      <c r="AE129" s="105">
        <f t="shared" si="41"/>
        <v>0</v>
      </c>
      <c r="AF129" s="132">
        <f t="shared" si="42"/>
        <v>0</v>
      </c>
      <c r="AH129" s="103">
        <v>1</v>
      </c>
      <c r="AI129" s="105">
        <f t="shared" si="43"/>
        <v>0</v>
      </c>
    </row>
    <row r="130" spans="1:35" outlineLevel="1" x14ac:dyDescent="0.25">
      <c r="A130" s="103" t="str">
        <f t="shared" si="38"/>
        <v>MiltonCommercialR2YD1W</v>
      </c>
      <c r="B130" s="103" t="s">
        <v>300</v>
      </c>
      <c r="C130" s="103" t="s">
        <v>301</v>
      </c>
      <c r="D130" s="127">
        <v>214.49</v>
      </c>
      <c r="E130" s="127">
        <v>243.06</v>
      </c>
      <c r="F130" s="129">
        <v>6853.2</v>
      </c>
      <c r="G130" s="129">
        <v>6853.2</v>
      </c>
      <c r="H130" s="129">
        <v>7291.8</v>
      </c>
      <c r="I130" s="129">
        <v>7231.04</v>
      </c>
      <c r="J130" s="129">
        <v>7291.8</v>
      </c>
      <c r="K130" s="129">
        <v>7291.8</v>
      </c>
      <c r="L130" s="129">
        <v>7109.51</v>
      </c>
      <c r="M130" s="129">
        <v>7291.8</v>
      </c>
      <c r="N130" s="129">
        <v>7474.1</v>
      </c>
      <c r="O130" s="129">
        <v>6853.2</v>
      </c>
      <c r="P130" s="129">
        <v>6624.76</v>
      </c>
      <c r="Q130" s="129">
        <v>6738.98</v>
      </c>
      <c r="R130" s="130">
        <f>+SUM(F130:Q130)</f>
        <v>84905.19</v>
      </c>
      <c r="S130" s="175"/>
      <c r="T130" s="105">
        <f t="shared" si="47"/>
        <v>31.951139913282667</v>
      </c>
      <c r="U130" s="105">
        <f t="shared" si="47"/>
        <v>31.951139913282667</v>
      </c>
      <c r="V130" s="105">
        <f t="shared" si="41"/>
        <v>30</v>
      </c>
      <c r="W130" s="105">
        <f t="shared" si="41"/>
        <v>29.750020571052413</v>
      </c>
      <c r="X130" s="105">
        <f t="shared" si="41"/>
        <v>30</v>
      </c>
      <c r="Y130" s="105">
        <f t="shared" si="41"/>
        <v>30</v>
      </c>
      <c r="Z130" s="105">
        <f t="shared" si="41"/>
        <v>29.250020571052417</v>
      </c>
      <c r="AA130" s="105">
        <f t="shared" si="41"/>
        <v>30</v>
      </c>
      <c r="AB130" s="105">
        <f t="shared" si="41"/>
        <v>30.750020571052417</v>
      </c>
      <c r="AC130" s="105">
        <f t="shared" si="41"/>
        <v>28.195507282152555</v>
      </c>
      <c r="AD130" s="105">
        <f t="shared" si="41"/>
        <v>27.255657039414135</v>
      </c>
      <c r="AE130" s="105">
        <f t="shared" si="41"/>
        <v>27.725582160783343</v>
      </c>
      <c r="AF130" s="132">
        <f>+SUM(T130:AE130)/$AD$2</f>
        <v>29.735757335172718</v>
      </c>
      <c r="AH130" s="103">
        <v>1</v>
      </c>
      <c r="AI130" s="105">
        <f t="shared" si="43"/>
        <v>29.735757335172718</v>
      </c>
    </row>
    <row r="131" spans="1:35" outlineLevel="1" x14ac:dyDescent="0.25">
      <c r="A131" s="103" t="str">
        <f t="shared" si="38"/>
        <v>MiltonCommercialR2YD2W</v>
      </c>
      <c r="B131" s="103" t="s">
        <v>304</v>
      </c>
      <c r="C131" s="103" t="s">
        <v>305</v>
      </c>
      <c r="D131" s="127">
        <v>429.18</v>
      </c>
      <c r="E131" s="127">
        <v>486.35</v>
      </c>
      <c r="F131" s="129">
        <v>2971.09</v>
      </c>
      <c r="G131" s="129">
        <v>3199.63</v>
      </c>
      <c r="H131" s="129">
        <v>3404.45</v>
      </c>
      <c r="I131" s="129">
        <v>3080.22</v>
      </c>
      <c r="J131" s="129">
        <v>3404.45</v>
      </c>
      <c r="K131" s="129">
        <v>3404.45</v>
      </c>
      <c r="L131" s="129">
        <v>3404.45</v>
      </c>
      <c r="M131" s="129">
        <v>3404.45</v>
      </c>
      <c r="N131" s="129">
        <v>3404.45</v>
      </c>
      <c r="O131" s="129">
        <v>2742.54</v>
      </c>
      <c r="P131" s="129">
        <v>2742.54</v>
      </c>
      <c r="Q131" s="129">
        <v>2742.54</v>
      </c>
      <c r="R131" s="130">
        <f>+SUM(F131:Q131)</f>
        <v>37905.26</v>
      </c>
      <c r="S131" s="175"/>
      <c r="T131" s="105">
        <f t="shared" si="47"/>
        <v>6.9227130807586565</v>
      </c>
      <c r="U131" s="105">
        <f t="shared" si="47"/>
        <v>7.4552169252994087</v>
      </c>
      <c r="V131" s="105">
        <f t="shared" si="41"/>
        <v>6.9999999999999991</v>
      </c>
      <c r="W131" s="105">
        <f t="shared" si="41"/>
        <v>6.3333401871080488</v>
      </c>
      <c r="X131" s="105">
        <f t="shared" si="41"/>
        <v>6.9999999999999991</v>
      </c>
      <c r="Y131" s="105">
        <f t="shared" si="41"/>
        <v>6.9999999999999991</v>
      </c>
      <c r="Z131" s="105">
        <f t="shared" si="41"/>
        <v>6.9999999999999991</v>
      </c>
      <c r="AA131" s="105">
        <f t="shared" ref="AA131:AE181" si="48">+IFERROR(M131/$E131,0)</f>
        <v>6.9999999999999991</v>
      </c>
      <c r="AB131" s="105">
        <f t="shared" si="48"/>
        <v>6.9999999999999991</v>
      </c>
      <c r="AC131" s="105">
        <f t="shared" si="48"/>
        <v>5.6390253932353236</v>
      </c>
      <c r="AD131" s="105">
        <f t="shared" si="48"/>
        <v>5.6390253932353236</v>
      </c>
      <c r="AE131" s="105">
        <f t="shared" si="48"/>
        <v>5.6390253932353236</v>
      </c>
      <c r="AF131" s="132">
        <f>+SUM(T131:AE131)/$AD$2</f>
        <v>6.6356955310726748</v>
      </c>
      <c r="AH131" s="103">
        <v>1</v>
      </c>
      <c r="AI131" s="105">
        <f t="shared" si="43"/>
        <v>6.6356955310726748</v>
      </c>
    </row>
    <row r="132" spans="1:35" outlineLevel="1" x14ac:dyDescent="0.25">
      <c r="A132" s="103" t="str">
        <f t="shared" si="38"/>
        <v>MiltonCommercialF2YD2W</v>
      </c>
      <c r="B132" s="103" t="s">
        <v>302</v>
      </c>
      <c r="C132" s="103" t="s">
        <v>303</v>
      </c>
      <c r="D132" s="127">
        <v>0</v>
      </c>
      <c r="E132" s="127">
        <v>0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30">
        <f t="shared" si="44"/>
        <v>0</v>
      </c>
      <c r="S132" s="175"/>
      <c r="T132" s="105">
        <f t="shared" si="47"/>
        <v>0</v>
      </c>
      <c r="U132" s="105">
        <f t="shared" si="47"/>
        <v>0</v>
      </c>
      <c r="V132" s="105">
        <f t="shared" ref="V132:Z182" si="49">+IFERROR(H132/$E132,0)</f>
        <v>0</v>
      </c>
      <c r="W132" s="105">
        <f t="shared" si="49"/>
        <v>0</v>
      </c>
      <c r="X132" s="105">
        <f t="shared" si="49"/>
        <v>0</v>
      </c>
      <c r="Y132" s="105">
        <f t="shared" si="49"/>
        <v>0</v>
      </c>
      <c r="Z132" s="105">
        <f t="shared" si="49"/>
        <v>0</v>
      </c>
      <c r="AA132" s="105">
        <f t="shared" si="48"/>
        <v>0</v>
      </c>
      <c r="AB132" s="105">
        <f t="shared" si="48"/>
        <v>0</v>
      </c>
      <c r="AC132" s="105">
        <f t="shared" si="48"/>
        <v>0</v>
      </c>
      <c r="AD132" s="105">
        <f t="shared" si="48"/>
        <v>0</v>
      </c>
      <c r="AE132" s="105">
        <f t="shared" si="48"/>
        <v>0</v>
      </c>
      <c r="AF132" s="132">
        <f t="shared" si="42"/>
        <v>0</v>
      </c>
      <c r="AH132" s="103">
        <v>1</v>
      </c>
      <c r="AI132" s="105">
        <f t="shared" si="43"/>
        <v>0</v>
      </c>
    </row>
    <row r="133" spans="1:35" outlineLevel="1" x14ac:dyDescent="0.25">
      <c r="A133" s="103" t="str">
        <f t="shared" si="38"/>
        <v>MiltonCommercialF2YD3W</v>
      </c>
      <c r="B133" s="103" t="s">
        <v>306</v>
      </c>
      <c r="C133" s="103" t="s">
        <v>307</v>
      </c>
      <c r="D133" s="127">
        <v>0</v>
      </c>
      <c r="E133" s="127">
        <v>0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30">
        <f t="shared" si="44"/>
        <v>0</v>
      </c>
      <c r="S133" s="175"/>
      <c r="T133" s="105">
        <f t="shared" si="47"/>
        <v>0</v>
      </c>
      <c r="U133" s="105">
        <f t="shared" si="47"/>
        <v>0</v>
      </c>
      <c r="V133" s="105">
        <f t="shared" si="49"/>
        <v>0</v>
      </c>
      <c r="W133" s="105">
        <f t="shared" si="49"/>
        <v>0</v>
      </c>
      <c r="X133" s="105">
        <f t="shared" si="49"/>
        <v>0</v>
      </c>
      <c r="Y133" s="105">
        <f t="shared" si="49"/>
        <v>0</v>
      </c>
      <c r="Z133" s="105">
        <f t="shared" si="49"/>
        <v>0</v>
      </c>
      <c r="AA133" s="105">
        <f t="shared" si="48"/>
        <v>0</v>
      </c>
      <c r="AB133" s="105">
        <f t="shared" si="48"/>
        <v>0</v>
      </c>
      <c r="AC133" s="105">
        <f t="shared" si="48"/>
        <v>0</v>
      </c>
      <c r="AD133" s="105">
        <f t="shared" si="48"/>
        <v>0</v>
      </c>
      <c r="AE133" s="105">
        <f t="shared" si="48"/>
        <v>0</v>
      </c>
      <c r="AF133" s="132">
        <f t="shared" si="42"/>
        <v>0</v>
      </c>
      <c r="AH133" s="103">
        <v>1</v>
      </c>
      <c r="AI133" s="105">
        <f t="shared" si="43"/>
        <v>0</v>
      </c>
    </row>
    <row r="134" spans="1:35" outlineLevel="1" x14ac:dyDescent="0.25">
      <c r="A134" s="103" t="str">
        <f t="shared" si="38"/>
        <v>MiltonCommercialR2YD3W</v>
      </c>
      <c r="B134" s="103" t="s">
        <v>308</v>
      </c>
      <c r="C134" s="103" t="s">
        <v>309</v>
      </c>
      <c r="D134" s="127">
        <v>636.61</v>
      </c>
      <c r="E134" s="127">
        <v>721.59</v>
      </c>
      <c r="F134" s="129">
        <v>1356.2</v>
      </c>
      <c r="G134" s="129">
        <v>1356.2</v>
      </c>
      <c r="H134" s="129">
        <v>1443.18</v>
      </c>
      <c r="I134" s="129">
        <v>1443.18</v>
      </c>
      <c r="J134" s="129">
        <v>1443.18</v>
      </c>
      <c r="K134" s="129">
        <v>1443.18</v>
      </c>
      <c r="L134" s="129">
        <v>1443.18</v>
      </c>
      <c r="M134" s="129">
        <v>1443.18</v>
      </c>
      <c r="N134" s="129">
        <v>1443.18</v>
      </c>
      <c r="O134" s="129">
        <v>1356.2</v>
      </c>
      <c r="P134" s="129">
        <v>1356.2</v>
      </c>
      <c r="Q134" s="129">
        <v>1356.2</v>
      </c>
      <c r="R134" s="130">
        <f>+SUM(F134:Q134)</f>
        <v>16883.260000000002</v>
      </c>
      <c r="S134" s="175"/>
      <c r="T134" s="105">
        <f t="shared" si="47"/>
        <v>2.1303466800710011</v>
      </c>
      <c r="U134" s="105">
        <f t="shared" si="47"/>
        <v>2.1303466800710011</v>
      </c>
      <c r="V134" s="105">
        <f t="shared" si="49"/>
        <v>2</v>
      </c>
      <c r="W134" s="105">
        <f t="shared" si="49"/>
        <v>2</v>
      </c>
      <c r="X134" s="105">
        <f t="shared" si="49"/>
        <v>2</v>
      </c>
      <c r="Y134" s="105">
        <f t="shared" si="49"/>
        <v>2</v>
      </c>
      <c r="Z134" s="105">
        <f t="shared" si="49"/>
        <v>2</v>
      </c>
      <c r="AA134" s="105">
        <f t="shared" si="48"/>
        <v>2</v>
      </c>
      <c r="AB134" s="105">
        <f t="shared" si="48"/>
        <v>2</v>
      </c>
      <c r="AC134" s="105">
        <f t="shared" si="48"/>
        <v>1.8794606355409582</v>
      </c>
      <c r="AD134" s="105">
        <f t="shared" si="48"/>
        <v>1.8794606355409582</v>
      </c>
      <c r="AE134" s="105">
        <f t="shared" si="48"/>
        <v>1.8794606355409582</v>
      </c>
      <c r="AF134" s="132">
        <f>+SUM(T134:AE134)/$AD$2</f>
        <v>1.9915896055637399</v>
      </c>
      <c r="AH134" s="103">
        <v>1</v>
      </c>
      <c r="AI134" s="105">
        <f t="shared" si="43"/>
        <v>1.9915896055637399</v>
      </c>
    </row>
    <row r="135" spans="1:35" outlineLevel="1" x14ac:dyDescent="0.25">
      <c r="A135" s="103" t="str">
        <f t="shared" si="38"/>
        <v>MiltonCommercialR2YD4W</v>
      </c>
      <c r="B135" s="103" t="s">
        <v>310</v>
      </c>
      <c r="C135" s="103" t="s">
        <v>311</v>
      </c>
      <c r="D135" s="127">
        <v>0</v>
      </c>
      <c r="E135" s="127">
        <v>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30">
        <f>+SUM(F135:Q135)</f>
        <v>0</v>
      </c>
      <c r="S135" s="175"/>
      <c r="T135" s="105">
        <f t="shared" si="47"/>
        <v>0</v>
      </c>
      <c r="U135" s="105">
        <f t="shared" si="47"/>
        <v>0</v>
      </c>
      <c r="V135" s="105">
        <f t="shared" si="49"/>
        <v>0</v>
      </c>
      <c r="W135" s="105">
        <f t="shared" si="49"/>
        <v>0</v>
      </c>
      <c r="X135" s="105">
        <f t="shared" si="49"/>
        <v>0</v>
      </c>
      <c r="Y135" s="105">
        <f t="shared" si="49"/>
        <v>0</v>
      </c>
      <c r="Z135" s="105">
        <f t="shared" si="49"/>
        <v>0</v>
      </c>
      <c r="AA135" s="105">
        <f t="shared" si="48"/>
        <v>0</v>
      </c>
      <c r="AB135" s="105">
        <f t="shared" si="48"/>
        <v>0</v>
      </c>
      <c r="AC135" s="105">
        <f t="shared" si="48"/>
        <v>0</v>
      </c>
      <c r="AD135" s="105">
        <f t="shared" si="48"/>
        <v>0</v>
      </c>
      <c r="AE135" s="105">
        <f t="shared" si="48"/>
        <v>0</v>
      </c>
      <c r="AF135" s="132">
        <f>+SUM(T135:AE135)/$AD$2</f>
        <v>0</v>
      </c>
      <c r="AH135" s="103">
        <v>1</v>
      </c>
      <c r="AI135" s="105">
        <f t="shared" si="43"/>
        <v>0</v>
      </c>
    </row>
    <row r="136" spans="1:35" outlineLevel="1" x14ac:dyDescent="0.25">
      <c r="A136" s="103" t="str">
        <f t="shared" si="38"/>
        <v>MiltonCommercialR2YD5W</v>
      </c>
      <c r="B136" s="103" t="s">
        <v>312</v>
      </c>
      <c r="C136" s="103" t="s">
        <v>313</v>
      </c>
      <c r="D136" s="127">
        <v>0</v>
      </c>
      <c r="E136" s="127">
        <v>0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30">
        <f>+SUM(F136:Q136)</f>
        <v>0</v>
      </c>
      <c r="S136" s="175"/>
      <c r="T136" s="105">
        <f t="shared" si="47"/>
        <v>0</v>
      </c>
      <c r="U136" s="105">
        <f t="shared" si="47"/>
        <v>0</v>
      </c>
      <c r="V136" s="105">
        <f t="shared" si="49"/>
        <v>0</v>
      </c>
      <c r="W136" s="105">
        <f t="shared" si="49"/>
        <v>0</v>
      </c>
      <c r="X136" s="105">
        <f t="shared" si="49"/>
        <v>0</v>
      </c>
      <c r="Y136" s="105">
        <f t="shared" si="49"/>
        <v>0</v>
      </c>
      <c r="Z136" s="105">
        <f t="shared" si="49"/>
        <v>0</v>
      </c>
      <c r="AA136" s="105">
        <f t="shared" si="48"/>
        <v>0</v>
      </c>
      <c r="AB136" s="105">
        <f t="shared" si="48"/>
        <v>0</v>
      </c>
      <c r="AC136" s="105">
        <f t="shared" si="48"/>
        <v>0</v>
      </c>
      <c r="AD136" s="105">
        <f t="shared" si="48"/>
        <v>0</v>
      </c>
      <c r="AE136" s="105">
        <f t="shared" si="48"/>
        <v>0</v>
      </c>
      <c r="AF136" s="132">
        <f>+SUM(T136:AE136)/$AD$2</f>
        <v>0</v>
      </c>
      <c r="AH136" s="103">
        <v>1</v>
      </c>
      <c r="AI136" s="105">
        <f t="shared" si="43"/>
        <v>0</v>
      </c>
    </row>
    <row r="137" spans="1:35" outlineLevel="1" x14ac:dyDescent="0.25">
      <c r="A137" s="103" t="str">
        <f t="shared" si="38"/>
        <v>MiltonCommercialR2YDEOW</v>
      </c>
      <c r="B137" s="103" t="s">
        <v>314</v>
      </c>
      <c r="C137" s="103" t="s">
        <v>315</v>
      </c>
      <c r="D137" s="127">
        <v>0</v>
      </c>
      <c r="E137" s="127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30">
        <f>+SUM(F137:Q137)</f>
        <v>0</v>
      </c>
      <c r="S137" s="175"/>
      <c r="T137" s="105">
        <f t="shared" si="47"/>
        <v>0</v>
      </c>
      <c r="U137" s="105">
        <f t="shared" si="47"/>
        <v>0</v>
      </c>
      <c r="V137" s="105">
        <f t="shared" si="49"/>
        <v>0</v>
      </c>
      <c r="W137" s="105">
        <f t="shared" si="49"/>
        <v>0</v>
      </c>
      <c r="X137" s="105">
        <f t="shared" si="49"/>
        <v>0</v>
      </c>
      <c r="Y137" s="105">
        <f t="shared" si="49"/>
        <v>0</v>
      </c>
      <c r="Z137" s="105">
        <f t="shared" si="49"/>
        <v>0</v>
      </c>
      <c r="AA137" s="105">
        <f t="shared" si="48"/>
        <v>0</v>
      </c>
      <c r="AB137" s="105">
        <f t="shared" si="48"/>
        <v>0</v>
      </c>
      <c r="AC137" s="105">
        <f t="shared" si="48"/>
        <v>0</v>
      </c>
      <c r="AD137" s="105">
        <f t="shared" si="48"/>
        <v>0</v>
      </c>
      <c r="AE137" s="105">
        <f t="shared" si="48"/>
        <v>0</v>
      </c>
      <c r="AF137" s="132">
        <f>+SUM(T137:AE137)/$AD$2</f>
        <v>0</v>
      </c>
      <c r="AH137" s="103">
        <v>1</v>
      </c>
      <c r="AI137" s="105">
        <f t="shared" si="43"/>
        <v>0</v>
      </c>
    </row>
    <row r="138" spans="1:35" outlineLevel="1" x14ac:dyDescent="0.25">
      <c r="A138" s="103" t="str">
        <f t="shared" si="38"/>
        <v>MiltonCommercialR2YDTPU</v>
      </c>
      <c r="B138" s="103" t="s">
        <v>316</v>
      </c>
      <c r="C138" s="103" t="s">
        <v>317</v>
      </c>
      <c r="D138" s="127">
        <v>0</v>
      </c>
      <c r="E138" s="127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30">
        <f>+SUM(F138:Q138)</f>
        <v>0</v>
      </c>
      <c r="S138" s="175"/>
      <c r="T138" s="105">
        <f t="shared" si="47"/>
        <v>0</v>
      </c>
      <c r="U138" s="105">
        <f t="shared" si="47"/>
        <v>0</v>
      </c>
      <c r="V138" s="105">
        <f t="shared" si="49"/>
        <v>0</v>
      </c>
      <c r="W138" s="105">
        <f t="shared" si="49"/>
        <v>0</v>
      </c>
      <c r="X138" s="105">
        <f t="shared" si="49"/>
        <v>0</v>
      </c>
      <c r="Y138" s="105">
        <f t="shared" si="49"/>
        <v>0</v>
      </c>
      <c r="Z138" s="105">
        <f t="shared" si="49"/>
        <v>0</v>
      </c>
      <c r="AA138" s="105">
        <f t="shared" si="48"/>
        <v>0</v>
      </c>
      <c r="AB138" s="105">
        <f t="shared" si="48"/>
        <v>0</v>
      </c>
      <c r="AC138" s="105">
        <f t="shared" si="48"/>
        <v>0</v>
      </c>
      <c r="AD138" s="105">
        <f t="shared" si="48"/>
        <v>0</v>
      </c>
      <c r="AE138" s="105">
        <f t="shared" si="48"/>
        <v>0</v>
      </c>
      <c r="AF138" s="132">
        <f>+SUM(T138:AE138)/$AD$2</f>
        <v>0</v>
      </c>
      <c r="AH138" s="103">
        <v>1</v>
      </c>
      <c r="AI138" s="105">
        <f t="shared" si="43"/>
        <v>0</v>
      </c>
    </row>
    <row r="139" spans="1:35" outlineLevel="1" x14ac:dyDescent="0.25">
      <c r="A139" s="103" t="str">
        <f t="shared" si="38"/>
        <v>MiltonCommercialF4YD1W</v>
      </c>
      <c r="B139" s="103" t="s">
        <v>318</v>
      </c>
      <c r="C139" s="103" t="s">
        <v>319</v>
      </c>
      <c r="D139" s="127">
        <v>424.64</v>
      </c>
      <c r="E139" s="127">
        <v>480.95</v>
      </c>
      <c r="F139" s="129">
        <v>8590.09</v>
      </c>
      <c r="G139" s="129">
        <v>8364.0400000000009</v>
      </c>
      <c r="H139" s="129">
        <v>9138.0499999999993</v>
      </c>
      <c r="I139" s="129">
        <v>9378.5300000000007</v>
      </c>
      <c r="J139" s="129">
        <v>9619</v>
      </c>
      <c r="K139" s="129">
        <v>9138.0499999999993</v>
      </c>
      <c r="L139" s="129">
        <v>9138.0499999999993</v>
      </c>
      <c r="M139" s="129">
        <v>9138.0499999999993</v>
      </c>
      <c r="N139" s="129">
        <v>8897.58</v>
      </c>
      <c r="O139" s="129">
        <v>8137.98</v>
      </c>
      <c r="P139" s="129">
        <v>8477.06</v>
      </c>
      <c r="Q139" s="129">
        <v>8590.09</v>
      </c>
      <c r="R139" s="130">
        <f t="shared" si="44"/>
        <v>106606.56999999999</v>
      </c>
      <c r="S139" s="175"/>
      <c r="T139" s="105">
        <f t="shared" si="47"/>
        <v>20.229111718161267</v>
      </c>
      <c r="U139" s="105">
        <f t="shared" si="47"/>
        <v>19.696778447626226</v>
      </c>
      <c r="V139" s="105">
        <f t="shared" si="49"/>
        <v>19</v>
      </c>
      <c r="W139" s="105">
        <f t="shared" si="49"/>
        <v>19.500010396091071</v>
      </c>
      <c r="X139" s="105">
        <f t="shared" si="49"/>
        <v>20</v>
      </c>
      <c r="Y139" s="105">
        <f t="shared" si="49"/>
        <v>19</v>
      </c>
      <c r="Z139" s="105">
        <f t="shared" si="49"/>
        <v>19</v>
      </c>
      <c r="AA139" s="105">
        <f t="shared" si="48"/>
        <v>19</v>
      </c>
      <c r="AB139" s="105">
        <f t="shared" si="48"/>
        <v>18.500010396091071</v>
      </c>
      <c r="AC139" s="105">
        <f t="shared" si="48"/>
        <v>16.920636240773469</v>
      </c>
      <c r="AD139" s="105">
        <f t="shared" si="48"/>
        <v>17.62565755276016</v>
      </c>
      <c r="AE139" s="105">
        <f t="shared" si="48"/>
        <v>17.860671587483107</v>
      </c>
      <c r="AF139" s="132">
        <f t="shared" si="42"/>
        <v>18.86107302824886</v>
      </c>
      <c r="AH139" s="103">
        <v>1</v>
      </c>
      <c r="AI139" s="105">
        <f t="shared" si="43"/>
        <v>18.86107302824886</v>
      </c>
    </row>
    <row r="140" spans="1:35" outlineLevel="1" x14ac:dyDescent="0.25">
      <c r="A140" s="103" t="str">
        <f t="shared" si="38"/>
        <v>MiltonCommercialF4YD2W</v>
      </c>
      <c r="B140" s="103" t="s">
        <v>320</v>
      </c>
      <c r="C140" s="103" t="s">
        <v>321</v>
      </c>
      <c r="D140" s="127">
        <v>849.06</v>
      </c>
      <c r="E140" s="127">
        <v>961.66</v>
      </c>
      <c r="F140" s="129">
        <v>3615.96</v>
      </c>
      <c r="G140" s="129">
        <v>3615.96</v>
      </c>
      <c r="H140" s="129">
        <v>3846.64</v>
      </c>
      <c r="I140" s="129">
        <v>3846.64</v>
      </c>
      <c r="J140" s="129">
        <v>3846.64</v>
      </c>
      <c r="K140" s="129">
        <v>3846.64</v>
      </c>
      <c r="L140" s="129">
        <v>3846.64</v>
      </c>
      <c r="M140" s="129">
        <v>3846.64</v>
      </c>
      <c r="N140" s="129">
        <v>3846.64</v>
      </c>
      <c r="O140" s="129">
        <v>3615.96</v>
      </c>
      <c r="P140" s="129">
        <v>3615.96</v>
      </c>
      <c r="Q140" s="129">
        <v>3615.96</v>
      </c>
      <c r="R140" s="130">
        <f t="shared" si="44"/>
        <v>45006.28</v>
      </c>
      <c r="S140" s="175"/>
      <c r="T140" s="105">
        <f t="shared" si="47"/>
        <v>4.258780298212141</v>
      </c>
      <c r="U140" s="105">
        <f t="shared" si="47"/>
        <v>4.258780298212141</v>
      </c>
      <c r="V140" s="105">
        <f t="shared" si="49"/>
        <v>4</v>
      </c>
      <c r="W140" s="105">
        <f t="shared" si="49"/>
        <v>4</v>
      </c>
      <c r="X140" s="105">
        <f t="shared" si="49"/>
        <v>4</v>
      </c>
      <c r="Y140" s="105">
        <f t="shared" si="49"/>
        <v>4</v>
      </c>
      <c r="Z140" s="105">
        <f t="shared" si="49"/>
        <v>4</v>
      </c>
      <c r="AA140" s="105">
        <f t="shared" si="48"/>
        <v>4</v>
      </c>
      <c r="AB140" s="105">
        <f t="shared" si="48"/>
        <v>4</v>
      </c>
      <c r="AC140" s="105">
        <f t="shared" si="48"/>
        <v>3.7601231204375769</v>
      </c>
      <c r="AD140" s="105">
        <f t="shared" si="48"/>
        <v>3.7601231204375769</v>
      </c>
      <c r="AE140" s="105">
        <f t="shared" si="48"/>
        <v>3.7601231204375769</v>
      </c>
      <c r="AF140" s="132">
        <f t="shared" si="42"/>
        <v>3.9831608298114176</v>
      </c>
      <c r="AH140" s="103">
        <v>1</v>
      </c>
      <c r="AI140" s="105">
        <f t="shared" si="43"/>
        <v>3.9831608298114176</v>
      </c>
    </row>
    <row r="141" spans="1:35" outlineLevel="1" x14ac:dyDescent="0.25">
      <c r="A141" s="103" t="str">
        <f t="shared" si="38"/>
        <v>MiltonCommercialF4YD3W</v>
      </c>
      <c r="B141" s="103" t="s">
        <v>322</v>
      </c>
      <c r="C141" s="103" t="s">
        <v>323</v>
      </c>
      <c r="D141" s="127">
        <v>1273.92</v>
      </c>
      <c r="E141" s="127">
        <v>1442.85</v>
      </c>
      <c r="F141" s="129">
        <v>1356.33</v>
      </c>
      <c r="G141" s="129">
        <v>1356.33</v>
      </c>
      <c r="H141" s="129">
        <v>1442.85</v>
      </c>
      <c r="I141" s="129">
        <v>1442.85</v>
      </c>
      <c r="J141" s="129">
        <v>1442.85</v>
      </c>
      <c r="K141" s="129">
        <v>1442.85</v>
      </c>
      <c r="L141" s="129">
        <v>1442.85</v>
      </c>
      <c r="M141" s="129">
        <v>1442.85</v>
      </c>
      <c r="N141" s="129">
        <v>1442.85</v>
      </c>
      <c r="O141" s="129">
        <v>1356.33</v>
      </c>
      <c r="P141" s="129">
        <v>1356.33</v>
      </c>
      <c r="Q141" s="129">
        <v>1356.33</v>
      </c>
      <c r="R141" s="130">
        <f t="shared" si="44"/>
        <v>16881.600000000002</v>
      </c>
      <c r="S141" s="175"/>
      <c r="T141" s="105">
        <f t="shared" si="47"/>
        <v>1.0646900904295402</v>
      </c>
      <c r="U141" s="105">
        <f t="shared" si="47"/>
        <v>1.0646900904295402</v>
      </c>
      <c r="V141" s="105">
        <f t="shared" si="49"/>
        <v>1</v>
      </c>
      <c r="W141" s="105">
        <f t="shared" si="49"/>
        <v>1</v>
      </c>
      <c r="X141" s="105">
        <f t="shared" si="49"/>
        <v>1</v>
      </c>
      <c r="Y141" s="105">
        <f t="shared" si="49"/>
        <v>1</v>
      </c>
      <c r="Z141" s="105">
        <f t="shared" si="49"/>
        <v>1</v>
      </c>
      <c r="AA141" s="105">
        <f t="shared" si="48"/>
        <v>1</v>
      </c>
      <c r="AB141" s="105">
        <f t="shared" si="48"/>
        <v>1</v>
      </c>
      <c r="AC141" s="105">
        <f t="shared" si="48"/>
        <v>0.94003534670963718</v>
      </c>
      <c r="AD141" s="105">
        <f t="shared" si="48"/>
        <v>0.94003534670963718</v>
      </c>
      <c r="AE141" s="105">
        <f t="shared" si="48"/>
        <v>0.94003534670963718</v>
      </c>
      <c r="AF141" s="132">
        <f t="shared" si="42"/>
        <v>0.9957905184156659</v>
      </c>
      <c r="AH141" s="103">
        <v>1</v>
      </c>
      <c r="AI141" s="105">
        <f t="shared" si="43"/>
        <v>0.9957905184156659</v>
      </c>
    </row>
    <row r="142" spans="1:35" outlineLevel="1" x14ac:dyDescent="0.25">
      <c r="A142" s="103" t="str">
        <f t="shared" si="38"/>
        <v>MiltonCommercialF4YD4W</v>
      </c>
      <c r="B142" s="103" t="s">
        <v>324</v>
      </c>
      <c r="C142" s="103" t="s">
        <v>325</v>
      </c>
      <c r="D142" s="127">
        <v>0</v>
      </c>
      <c r="E142" s="127">
        <v>0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30">
        <f t="shared" si="44"/>
        <v>0</v>
      </c>
      <c r="S142" s="175"/>
      <c r="T142" s="105">
        <f t="shared" si="47"/>
        <v>0</v>
      </c>
      <c r="U142" s="105">
        <f t="shared" si="47"/>
        <v>0</v>
      </c>
      <c r="V142" s="105">
        <f t="shared" si="49"/>
        <v>0</v>
      </c>
      <c r="W142" s="105">
        <f t="shared" si="49"/>
        <v>0</v>
      </c>
      <c r="X142" s="105">
        <f t="shared" si="49"/>
        <v>0</v>
      </c>
      <c r="Y142" s="105">
        <f t="shared" si="49"/>
        <v>0</v>
      </c>
      <c r="Z142" s="105">
        <f t="shared" si="49"/>
        <v>0</v>
      </c>
      <c r="AA142" s="105">
        <f t="shared" si="48"/>
        <v>0</v>
      </c>
      <c r="AB142" s="105">
        <f t="shared" si="48"/>
        <v>0</v>
      </c>
      <c r="AC142" s="105">
        <f t="shared" si="48"/>
        <v>0</v>
      </c>
      <c r="AD142" s="105">
        <f t="shared" si="48"/>
        <v>0</v>
      </c>
      <c r="AE142" s="105">
        <f t="shared" si="48"/>
        <v>0</v>
      </c>
      <c r="AF142" s="132">
        <f t="shared" si="42"/>
        <v>0</v>
      </c>
      <c r="AH142" s="103">
        <v>1</v>
      </c>
      <c r="AI142" s="105">
        <f t="shared" si="43"/>
        <v>0</v>
      </c>
    </row>
    <row r="143" spans="1:35" outlineLevel="1" x14ac:dyDescent="0.25">
      <c r="A143" s="103" t="str">
        <f t="shared" si="38"/>
        <v>MiltonCommercialF6YD1W</v>
      </c>
      <c r="B143" s="103" t="s">
        <v>326</v>
      </c>
      <c r="C143" s="103" t="s">
        <v>327</v>
      </c>
      <c r="D143" s="127">
        <v>569.11</v>
      </c>
      <c r="E143" s="127">
        <v>644.87</v>
      </c>
      <c r="F143" s="129">
        <v>9212.57</v>
      </c>
      <c r="G143" s="129">
        <v>9091.35</v>
      </c>
      <c r="H143" s="129">
        <v>9673.0499999999993</v>
      </c>
      <c r="I143" s="129">
        <v>9673.0499999999993</v>
      </c>
      <c r="J143" s="129">
        <v>9673.0499999999993</v>
      </c>
      <c r="K143" s="129">
        <v>9673.0499999999993</v>
      </c>
      <c r="L143" s="129">
        <v>9673.0499999999993</v>
      </c>
      <c r="M143" s="129">
        <v>11188.49</v>
      </c>
      <c r="N143" s="129">
        <v>12252.54</v>
      </c>
      <c r="O143" s="129">
        <v>9091.35</v>
      </c>
      <c r="P143" s="129">
        <v>9091.35</v>
      </c>
      <c r="Q143" s="129">
        <v>9091.35</v>
      </c>
      <c r="R143" s="130">
        <f t="shared" si="44"/>
        <v>117384.25000000003</v>
      </c>
      <c r="S143" s="175"/>
      <c r="T143" s="105">
        <f t="shared" si="47"/>
        <v>16.187679007573227</v>
      </c>
      <c r="U143" s="105">
        <f t="shared" si="47"/>
        <v>15.974679763138937</v>
      </c>
      <c r="V143" s="105">
        <f t="shared" si="49"/>
        <v>14.999999999999998</v>
      </c>
      <c r="W143" s="105">
        <f t="shared" si="49"/>
        <v>14.999999999999998</v>
      </c>
      <c r="X143" s="105">
        <f t="shared" si="49"/>
        <v>14.999999999999998</v>
      </c>
      <c r="Y143" s="105">
        <f t="shared" si="49"/>
        <v>14.999999999999998</v>
      </c>
      <c r="Z143" s="105">
        <f t="shared" si="49"/>
        <v>14.999999999999998</v>
      </c>
      <c r="AA143" s="105">
        <f t="shared" si="48"/>
        <v>17.349993021849365</v>
      </c>
      <c r="AB143" s="105">
        <f t="shared" si="48"/>
        <v>19.000015507001411</v>
      </c>
      <c r="AC143" s="105">
        <f t="shared" si="48"/>
        <v>14.097957727914153</v>
      </c>
      <c r="AD143" s="105">
        <f t="shared" si="48"/>
        <v>14.097957727914153</v>
      </c>
      <c r="AE143" s="105">
        <f t="shared" si="48"/>
        <v>14.097957727914153</v>
      </c>
      <c r="AF143" s="132">
        <f t="shared" si="42"/>
        <v>15.483853373608783</v>
      </c>
      <c r="AH143" s="103">
        <v>1</v>
      </c>
      <c r="AI143" s="105">
        <f t="shared" si="43"/>
        <v>15.483853373608783</v>
      </c>
    </row>
    <row r="144" spans="1:35" outlineLevel="1" x14ac:dyDescent="0.25">
      <c r="A144" s="103" t="str">
        <f t="shared" si="38"/>
        <v>MiltonCommercialF6YD2W</v>
      </c>
      <c r="B144" s="103" t="s">
        <v>328</v>
      </c>
      <c r="C144" s="103" t="s">
        <v>329</v>
      </c>
      <c r="D144" s="127">
        <v>1137.99</v>
      </c>
      <c r="E144" s="127">
        <v>1289.49</v>
      </c>
      <c r="F144" s="129">
        <v>4847.76</v>
      </c>
      <c r="G144" s="129">
        <v>4847.76</v>
      </c>
      <c r="H144" s="129">
        <v>5157.96</v>
      </c>
      <c r="I144" s="129">
        <v>5157.96</v>
      </c>
      <c r="J144" s="129">
        <v>5157.96</v>
      </c>
      <c r="K144" s="129">
        <v>5157.96</v>
      </c>
      <c r="L144" s="129">
        <v>5157.96</v>
      </c>
      <c r="M144" s="129">
        <v>5157.96</v>
      </c>
      <c r="N144" s="129">
        <v>6125.08</v>
      </c>
      <c r="O144" s="129">
        <v>4847.76</v>
      </c>
      <c r="P144" s="129">
        <v>4847.76</v>
      </c>
      <c r="Q144" s="129">
        <v>4847.76</v>
      </c>
      <c r="R144" s="130">
        <f t="shared" si="44"/>
        <v>61311.640000000007</v>
      </c>
      <c r="S144" s="175"/>
      <c r="T144" s="105">
        <f t="shared" si="47"/>
        <v>4.2599319853425781</v>
      </c>
      <c r="U144" s="105">
        <f t="shared" si="47"/>
        <v>4.2599319853425781</v>
      </c>
      <c r="V144" s="105">
        <f t="shared" si="49"/>
        <v>4</v>
      </c>
      <c r="W144" s="105">
        <f t="shared" si="49"/>
        <v>4</v>
      </c>
      <c r="X144" s="105">
        <f t="shared" si="49"/>
        <v>4</v>
      </c>
      <c r="Y144" s="105">
        <f t="shared" si="49"/>
        <v>4</v>
      </c>
      <c r="Z144" s="105">
        <f t="shared" si="49"/>
        <v>4</v>
      </c>
      <c r="AA144" s="105">
        <f t="shared" si="48"/>
        <v>4</v>
      </c>
      <c r="AB144" s="105">
        <f t="shared" si="48"/>
        <v>4.7500019387509793</v>
      </c>
      <c r="AC144" s="105">
        <f t="shared" si="48"/>
        <v>3.7594397785170881</v>
      </c>
      <c r="AD144" s="105">
        <f t="shared" si="48"/>
        <v>3.7594397785170881</v>
      </c>
      <c r="AE144" s="105">
        <f t="shared" si="48"/>
        <v>3.7594397785170881</v>
      </c>
      <c r="AF144" s="132">
        <f t="shared" si="42"/>
        <v>4.045682103748951</v>
      </c>
      <c r="AH144" s="103">
        <v>1</v>
      </c>
      <c r="AI144" s="105">
        <f t="shared" si="43"/>
        <v>4.045682103748951</v>
      </c>
    </row>
    <row r="145" spans="1:35" outlineLevel="1" x14ac:dyDescent="0.25">
      <c r="A145" s="103" t="str">
        <f t="shared" si="38"/>
        <v>MiltonCommercialF6YD3W</v>
      </c>
      <c r="B145" s="103" t="s">
        <v>330</v>
      </c>
      <c r="C145" s="103" t="s">
        <v>331</v>
      </c>
      <c r="D145" s="127">
        <v>1692.92</v>
      </c>
      <c r="E145" s="127">
        <v>1918.68</v>
      </c>
      <c r="F145" s="129">
        <v>4507.8500000000004</v>
      </c>
      <c r="G145" s="129">
        <v>4507.8500000000004</v>
      </c>
      <c r="H145" s="129">
        <v>5756.04</v>
      </c>
      <c r="I145" s="129">
        <v>5756.04</v>
      </c>
      <c r="J145" s="129">
        <v>5756.04</v>
      </c>
      <c r="K145" s="129">
        <v>5756.04</v>
      </c>
      <c r="L145" s="129">
        <v>5756.04</v>
      </c>
      <c r="M145" s="129">
        <v>5756.04</v>
      </c>
      <c r="N145" s="129">
        <v>5756.04</v>
      </c>
      <c r="O145" s="129">
        <v>4507.8500000000004</v>
      </c>
      <c r="P145" s="129">
        <v>4507.8500000000004</v>
      </c>
      <c r="Q145" s="129">
        <v>4507.8500000000004</v>
      </c>
      <c r="R145" s="130">
        <f t="shared" si="44"/>
        <v>62831.53</v>
      </c>
      <c r="S145" s="175"/>
      <c r="T145" s="105">
        <f t="shared" si="47"/>
        <v>2.6627661082626468</v>
      </c>
      <c r="U145" s="105">
        <f t="shared" si="47"/>
        <v>2.6627661082626468</v>
      </c>
      <c r="V145" s="105">
        <f t="shared" si="49"/>
        <v>3</v>
      </c>
      <c r="W145" s="105">
        <f t="shared" si="49"/>
        <v>3</v>
      </c>
      <c r="X145" s="105">
        <f t="shared" si="49"/>
        <v>3</v>
      </c>
      <c r="Y145" s="105">
        <f t="shared" si="49"/>
        <v>3</v>
      </c>
      <c r="Z145" s="105">
        <f t="shared" si="49"/>
        <v>3</v>
      </c>
      <c r="AA145" s="105">
        <f t="shared" si="48"/>
        <v>3</v>
      </c>
      <c r="AB145" s="105">
        <f t="shared" si="48"/>
        <v>3</v>
      </c>
      <c r="AC145" s="105">
        <f t="shared" si="48"/>
        <v>2.3494537911480813</v>
      </c>
      <c r="AD145" s="105">
        <f t="shared" si="48"/>
        <v>2.3494537911480813</v>
      </c>
      <c r="AE145" s="105">
        <f t="shared" si="48"/>
        <v>2.3494537911480813</v>
      </c>
      <c r="AF145" s="132">
        <f t="shared" si="42"/>
        <v>2.7811577991641285</v>
      </c>
      <c r="AH145" s="103">
        <v>1</v>
      </c>
      <c r="AI145" s="105">
        <f t="shared" si="43"/>
        <v>2.7811577991641285</v>
      </c>
    </row>
    <row r="146" spans="1:35" outlineLevel="1" x14ac:dyDescent="0.25">
      <c r="A146" s="103" t="str">
        <f t="shared" si="38"/>
        <v>MiltonCommercialF6YD4W</v>
      </c>
      <c r="B146" s="103" t="s">
        <v>332</v>
      </c>
      <c r="C146" s="103" t="s">
        <v>333</v>
      </c>
      <c r="D146" s="127">
        <v>0</v>
      </c>
      <c r="E146" s="127">
        <v>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30">
        <f t="shared" si="44"/>
        <v>0</v>
      </c>
      <c r="S146" s="175"/>
      <c r="T146" s="105">
        <f t="shared" si="47"/>
        <v>0</v>
      </c>
      <c r="U146" s="105">
        <f t="shared" si="47"/>
        <v>0</v>
      </c>
      <c r="V146" s="105">
        <f t="shared" si="49"/>
        <v>0</v>
      </c>
      <c r="W146" s="105">
        <f t="shared" si="49"/>
        <v>0</v>
      </c>
      <c r="X146" s="105">
        <f t="shared" si="49"/>
        <v>0</v>
      </c>
      <c r="Y146" s="105">
        <f t="shared" si="49"/>
        <v>0</v>
      </c>
      <c r="Z146" s="105">
        <f t="shared" si="49"/>
        <v>0</v>
      </c>
      <c r="AA146" s="105">
        <f t="shared" si="48"/>
        <v>0</v>
      </c>
      <c r="AB146" s="105">
        <f t="shared" si="48"/>
        <v>0</v>
      </c>
      <c r="AC146" s="105">
        <f t="shared" si="48"/>
        <v>0</v>
      </c>
      <c r="AD146" s="105">
        <f t="shared" si="48"/>
        <v>0</v>
      </c>
      <c r="AE146" s="105">
        <f t="shared" si="48"/>
        <v>0</v>
      </c>
      <c r="AF146" s="132">
        <f t="shared" si="42"/>
        <v>0</v>
      </c>
      <c r="AH146" s="103">
        <v>1</v>
      </c>
      <c r="AI146" s="105">
        <f t="shared" si="43"/>
        <v>0</v>
      </c>
    </row>
    <row r="147" spans="1:35" outlineLevel="1" x14ac:dyDescent="0.25">
      <c r="A147" s="103" t="str">
        <f t="shared" si="38"/>
        <v>MiltonCommercialF6YD5W</v>
      </c>
      <c r="B147" s="103" t="s">
        <v>334</v>
      </c>
      <c r="C147" s="103" t="s">
        <v>335</v>
      </c>
      <c r="D147" s="127">
        <v>2821.54</v>
      </c>
      <c r="E147" s="127">
        <v>3175.45</v>
      </c>
      <c r="F147" s="129">
        <v>1492.01</v>
      </c>
      <c r="G147" s="129">
        <v>4476.03</v>
      </c>
      <c r="H147" s="129">
        <v>1587.7249999999999</v>
      </c>
      <c r="I147" s="129">
        <v>4763.1749999999993</v>
      </c>
      <c r="J147" s="129">
        <v>1587.7249999999999</v>
      </c>
      <c r="K147" s="129">
        <v>4763.1749999999993</v>
      </c>
      <c r="L147" s="129">
        <v>1587.7249999999999</v>
      </c>
      <c r="M147" s="129">
        <v>4763.1749999999993</v>
      </c>
      <c r="N147" s="129">
        <v>3175.45</v>
      </c>
      <c r="O147" s="129">
        <v>4476.03</v>
      </c>
      <c r="P147" s="129">
        <v>1492.01</v>
      </c>
      <c r="Q147" s="129">
        <v>4476.03</v>
      </c>
      <c r="R147" s="130">
        <f t="shared" si="44"/>
        <v>38640.259999999995</v>
      </c>
      <c r="S147" s="175"/>
      <c r="T147" s="105">
        <f t="shared" si="47"/>
        <v>0.52879278691778253</v>
      </c>
      <c r="U147" s="105">
        <f t="shared" si="47"/>
        <v>1.5863783607533475</v>
      </c>
      <c r="V147" s="105">
        <f t="shared" si="49"/>
        <v>0.5</v>
      </c>
      <c r="W147" s="105">
        <f t="shared" si="49"/>
        <v>1.4999999999999998</v>
      </c>
      <c r="X147" s="105">
        <f t="shared" si="49"/>
        <v>0.5</v>
      </c>
      <c r="Y147" s="105">
        <f t="shared" si="49"/>
        <v>1.4999999999999998</v>
      </c>
      <c r="Z147" s="105">
        <f t="shared" si="49"/>
        <v>0.5</v>
      </c>
      <c r="AA147" s="105">
        <f t="shared" si="48"/>
        <v>1.4999999999999998</v>
      </c>
      <c r="AB147" s="105">
        <f t="shared" si="48"/>
        <v>1</v>
      </c>
      <c r="AC147" s="105">
        <f t="shared" si="48"/>
        <v>1.4095734462832039</v>
      </c>
      <c r="AD147" s="105">
        <f t="shared" si="48"/>
        <v>0.46985781542773469</v>
      </c>
      <c r="AE147" s="105">
        <f t="shared" si="48"/>
        <v>1.4095734462832039</v>
      </c>
      <c r="AF147" s="132">
        <f t="shared" si="42"/>
        <v>1.0336813213054394</v>
      </c>
      <c r="AH147" s="103">
        <v>1</v>
      </c>
      <c r="AI147" s="105">
        <f t="shared" si="43"/>
        <v>1.0336813213054394</v>
      </c>
    </row>
    <row r="148" spans="1:35" outlineLevel="1" x14ac:dyDescent="0.25">
      <c r="A148" s="103" t="str">
        <f t="shared" si="38"/>
        <v>MiltonCommercialF8YD2W</v>
      </c>
      <c r="B148" s="103" t="s">
        <v>338</v>
      </c>
      <c r="C148" s="103" t="s">
        <v>339</v>
      </c>
      <c r="D148" s="127">
        <v>0</v>
      </c>
      <c r="E148" s="127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30">
        <f t="shared" si="44"/>
        <v>0</v>
      </c>
      <c r="S148" s="175"/>
      <c r="T148" s="105">
        <f t="shared" si="47"/>
        <v>0</v>
      </c>
      <c r="U148" s="105">
        <f t="shared" si="47"/>
        <v>0</v>
      </c>
      <c r="V148" s="105">
        <f t="shared" si="49"/>
        <v>0</v>
      </c>
      <c r="W148" s="105">
        <f t="shared" si="49"/>
        <v>0</v>
      </c>
      <c r="X148" s="105">
        <f t="shared" si="49"/>
        <v>0</v>
      </c>
      <c r="Y148" s="105">
        <f t="shared" si="49"/>
        <v>0</v>
      </c>
      <c r="Z148" s="105">
        <f t="shared" si="49"/>
        <v>0</v>
      </c>
      <c r="AA148" s="105">
        <f t="shared" si="48"/>
        <v>0</v>
      </c>
      <c r="AB148" s="105">
        <f t="shared" si="48"/>
        <v>0</v>
      </c>
      <c r="AC148" s="105">
        <f t="shared" si="48"/>
        <v>0</v>
      </c>
      <c r="AD148" s="105">
        <f t="shared" si="48"/>
        <v>0</v>
      </c>
      <c r="AE148" s="105">
        <f t="shared" si="48"/>
        <v>0</v>
      </c>
      <c r="AF148" s="132">
        <f t="shared" si="42"/>
        <v>0</v>
      </c>
      <c r="AH148" s="103">
        <v>1</v>
      </c>
      <c r="AI148" s="105">
        <f t="shared" si="43"/>
        <v>0</v>
      </c>
    </row>
    <row r="149" spans="1:35" outlineLevel="1" x14ac:dyDescent="0.25">
      <c r="A149" s="103" t="str">
        <f t="shared" si="38"/>
        <v>MiltonCommercialFCP2YD1W2.25-1</v>
      </c>
      <c r="B149" s="103" t="s">
        <v>340</v>
      </c>
      <c r="C149" s="103" t="s">
        <v>341</v>
      </c>
      <c r="D149" s="127">
        <v>0</v>
      </c>
      <c r="E149" s="127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30">
        <f t="shared" si="44"/>
        <v>0</v>
      </c>
      <c r="S149" s="175"/>
      <c r="T149" s="105">
        <f t="shared" si="47"/>
        <v>0</v>
      </c>
      <c r="U149" s="105">
        <f t="shared" si="47"/>
        <v>0</v>
      </c>
      <c r="V149" s="105">
        <f t="shared" si="49"/>
        <v>0</v>
      </c>
      <c r="W149" s="105">
        <f t="shared" si="49"/>
        <v>0</v>
      </c>
      <c r="X149" s="105">
        <f t="shared" si="49"/>
        <v>0</v>
      </c>
      <c r="Y149" s="105">
        <f t="shared" si="49"/>
        <v>0</v>
      </c>
      <c r="Z149" s="105">
        <f t="shared" si="49"/>
        <v>0</v>
      </c>
      <c r="AA149" s="105">
        <f t="shared" si="48"/>
        <v>0</v>
      </c>
      <c r="AB149" s="105">
        <f t="shared" si="48"/>
        <v>0</v>
      </c>
      <c r="AC149" s="105">
        <f t="shared" si="48"/>
        <v>0</v>
      </c>
      <c r="AD149" s="105">
        <f t="shared" si="48"/>
        <v>0</v>
      </c>
      <c r="AE149" s="105">
        <f t="shared" si="48"/>
        <v>0</v>
      </c>
      <c r="AF149" s="132">
        <f t="shared" si="42"/>
        <v>0</v>
      </c>
      <c r="AI149" s="105">
        <f t="shared" si="43"/>
        <v>0</v>
      </c>
    </row>
    <row r="150" spans="1:35" outlineLevel="1" x14ac:dyDescent="0.25">
      <c r="A150" s="103" t="str">
        <f t="shared" si="38"/>
        <v>MiltonCommercialFCP2YD1W4-1</v>
      </c>
      <c r="B150" s="103" t="s">
        <v>342</v>
      </c>
      <c r="C150" s="103" t="s">
        <v>343</v>
      </c>
      <c r="D150" s="127">
        <v>936.06</v>
      </c>
      <c r="E150" s="127">
        <v>1064.44</v>
      </c>
      <c r="F150" s="129">
        <v>1997.94</v>
      </c>
      <c r="G150" s="129">
        <v>1997.94</v>
      </c>
      <c r="H150" s="129">
        <v>2128.88</v>
      </c>
      <c r="I150" s="129">
        <v>2128.88</v>
      </c>
      <c r="J150" s="129">
        <v>2128.88</v>
      </c>
      <c r="K150" s="129">
        <v>2128.88</v>
      </c>
      <c r="L150" s="129">
        <v>2128.88</v>
      </c>
      <c r="M150" s="129">
        <v>2128.88</v>
      </c>
      <c r="N150" s="129">
        <v>2128.88</v>
      </c>
      <c r="O150" s="129">
        <v>1997.94</v>
      </c>
      <c r="P150" s="129">
        <v>1997.94</v>
      </c>
      <c r="Q150" s="129">
        <v>1997.94</v>
      </c>
      <c r="R150" s="130">
        <f t="shared" si="44"/>
        <v>24891.86</v>
      </c>
      <c r="S150" s="175"/>
      <c r="T150" s="105">
        <f t="shared" si="47"/>
        <v>2.1344144606114996</v>
      </c>
      <c r="U150" s="105">
        <f t="shared" si="47"/>
        <v>2.1344144606114996</v>
      </c>
      <c r="V150" s="105">
        <f t="shared" si="49"/>
        <v>2</v>
      </c>
      <c r="W150" s="105">
        <f t="shared" si="49"/>
        <v>2</v>
      </c>
      <c r="X150" s="105">
        <f t="shared" si="49"/>
        <v>2</v>
      </c>
      <c r="Y150" s="105">
        <f t="shared" si="49"/>
        <v>2</v>
      </c>
      <c r="Z150" s="105">
        <f t="shared" si="49"/>
        <v>2</v>
      </c>
      <c r="AA150" s="105">
        <f t="shared" si="48"/>
        <v>2</v>
      </c>
      <c r="AB150" s="105">
        <f t="shared" si="48"/>
        <v>2</v>
      </c>
      <c r="AC150" s="105">
        <f t="shared" si="48"/>
        <v>1.8769869602795837</v>
      </c>
      <c r="AD150" s="105">
        <f t="shared" si="48"/>
        <v>1.8769869602795837</v>
      </c>
      <c r="AE150" s="105">
        <f t="shared" si="48"/>
        <v>1.8769869602795837</v>
      </c>
      <c r="AF150" s="132">
        <f t="shared" si="42"/>
        <v>1.9916491501718125</v>
      </c>
      <c r="AI150" s="105">
        <f t="shared" si="43"/>
        <v>0</v>
      </c>
    </row>
    <row r="151" spans="1:35" outlineLevel="1" x14ac:dyDescent="0.25">
      <c r="A151" s="103" t="str">
        <f t="shared" si="38"/>
        <v>MiltonCommercialFCP2YD2W</v>
      </c>
      <c r="B151" s="103" t="s">
        <v>344</v>
      </c>
      <c r="C151" s="103" t="s">
        <v>345</v>
      </c>
      <c r="D151" s="127">
        <v>0</v>
      </c>
      <c r="E151" s="127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30">
        <f t="shared" si="44"/>
        <v>0</v>
      </c>
      <c r="S151" s="175"/>
      <c r="T151" s="105">
        <f t="shared" si="47"/>
        <v>0</v>
      </c>
      <c r="U151" s="105">
        <f t="shared" si="47"/>
        <v>0</v>
      </c>
      <c r="V151" s="105">
        <f t="shared" si="49"/>
        <v>0</v>
      </c>
      <c r="W151" s="105">
        <f t="shared" si="49"/>
        <v>0</v>
      </c>
      <c r="X151" s="105">
        <f t="shared" si="49"/>
        <v>0</v>
      </c>
      <c r="Y151" s="105">
        <f t="shared" si="49"/>
        <v>0</v>
      </c>
      <c r="Z151" s="105">
        <f t="shared" si="49"/>
        <v>0</v>
      </c>
      <c r="AA151" s="105">
        <f t="shared" si="48"/>
        <v>0</v>
      </c>
      <c r="AB151" s="105">
        <f t="shared" si="48"/>
        <v>0</v>
      </c>
      <c r="AC151" s="105">
        <f t="shared" si="48"/>
        <v>0</v>
      </c>
      <c r="AD151" s="105">
        <f t="shared" si="48"/>
        <v>0</v>
      </c>
      <c r="AE151" s="105">
        <f t="shared" si="48"/>
        <v>0</v>
      </c>
      <c r="AF151" s="132">
        <f t="shared" si="42"/>
        <v>0</v>
      </c>
      <c r="AI151" s="105">
        <f t="shared" si="43"/>
        <v>0</v>
      </c>
    </row>
    <row r="152" spans="1:35" outlineLevel="1" x14ac:dyDescent="0.25">
      <c r="A152" s="103" t="str">
        <f t="shared" si="38"/>
        <v>MiltonCommercialFCP4YD1W2.25-1</v>
      </c>
      <c r="B152" s="103" t="s">
        <v>346</v>
      </c>
      <c r="C152" s="103" t="s">
        <v>347</v>
      </c>
      <c r="D152" s="127">
        <v>0</v>
      </c>
      <c r="E152" s="127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30">
        <f t="shared" si="44"/>
        <v>0</v>
      </c>
      <c r="S152" s="175"/>
      <c r="T152" s="105">
        <f t="shared" si="47"/>
        <v>0</v>
      </c>
      <c r="U152" s="105">
        <f t="shared" si="47"/>
        <v>0</v>
      </c>
      <c r="V152" s="105">
        <f t="shared" si="49"/>
        <v>0</v>
      </c>
      <c r="W152" s="105">
        <f t="shared" si="49"/>
        <v>0</v>
      </c>
      <c r="X152" s="105">
        <f t="shared" si="49"/>
        <v>0</v>
      </c>
      <c r="Y152" s="105">
        <f t="shared" si="49"/>
        <v>0</v>
      </c>
      <c r="Z152" s="105">
        <f t="shared" si="49"/>
        <v>0</v>
      </c>
      <c r="AA152" s="105">
        <f t="shared" si="48"/>
        <v>0</v>
      </c>
      <c r="AB152" s="105">
        <f t="shared" si="48"/>
        <v>0</v>
      </c>
      <c r="AC152" s="105">
        <f t="shared" si="48"/>
        <v>0</v>
      </c>
      <c r="AD152" s="105">
        <f t="shared" si="48"/>
        <v>0</v>
      </c>
      <c r="AE152" s="105">
        <f t="shared" si="48"/>
        <v>0</v>
      </c>
      <c r="AF152" s="132">
        <f t="shared" si="42"/>
        <v>0</v>
      </c>
      <c r="AI152" s="105">
        <f t="shared" si="43"/>
        <v>0</v>
      </c>
    </row>
    <row r="153" spans="1:35" outlineLevel="1" x14ac:dyDescent="0.25">
      <c r="A153" s="103" t="str">
        <f t="shared" si="38"/>
        <v>MiltonCommercialFCP4YD1W4-1</v>
      </c>
      <c r="B153" s="103" t="s">
        <v>348</v>
      </c>
      <c r="C153" s="103" t="s">
        <v>349</v>
      </c>
      <c r="D153" s="127">
        <v>0</v>
      </c>
      <c r="E153" s="127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30">
        <f t="shared" si="44"/>
        <v>0</v>
      </c>
      <c r="S153" s="175"/>
      <c r="T153" s="105">
        <f t="shared" si="47"/>
        <v>0</v>
      </c>
      <c r="U153" s="105">
        <f t="shared" si="47"/>
        <v>0</v>
      </c>
      <c r="V153" s="105">
        <f t="shared" si="49"/>
        <v>0</v>
      </c>
      <c r="W153" s="105">
        <f t="shared" si="49"/>
        <v>0</v>
      </c>
      <c r="X153" s="105">
        <f t="shared" si="49"/>
        <v>0</v>
      </c>
      <c r="Y153" s="105">
        <f t="shared" si="49"/>
        <v>0</v>
      </c>
      <c r="Z153" s="105">
        <f t="shared" si="49"/>
        <v>0</v>
      </c>
      <c r="AA153" s="105">
        <f t="shared" si="48"/>
        <v>0</v>
      </c>
      <c r="AB153" s="105">
        <f t="shared" si="48"/>
        <v>0</v>
      </c>
      <c r="AC153" s="105">
        <f t="shared" si="48"/>
        <v>0</v>
      </c>
      <c r="AD153" s="105">
        <f t="shared" si="48"/>
        <v>0</v>
      </c>
      <c r="AE153" s="105">
        <f t="shared" si="48"/>
        <v>0</v>
      </c>
      <c r="AF153" s="132">
        <f t="shared" si="42"/>
        <v>0</v>
      </c>
      <c r="AI153" s="105">
        <f t="shared" si="43"/>
        <v>0</v>
      </c>
    </row>
    <row r="154" spans="1:35" outlineLevel="1" x14ac:dyDescent="0.25">
      <c r="A154" s="103" t="str">
        <f t="shared" si="38"/>
        <v>MiltonCommercialFCP4YD1W5-1</v>
      </c>
      <c r="B154" s="103" t="s">
        <v>350</v>
      </c>
      <c r="C154" s="103" t="s">
        <v>351</v>
      </c>
      <c r="D154" s="127">
        <v>0</v>
      </c>
      <c r="E154" s="127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30">
        <f t="shared" si="44"/>
        <v>0</v>
      </c>
      <c r="S154" s="175"/>
      <c r="T154" s="105">
        <f t="shared" si="47"/>
        <v>0</v>
      </c>
      <c r="U154" s="105">
        <f t="shared" si="47"/>
        <v>0</v>
      </c>
      <c r="V154" s="105">
        <f t="shared" si="49"/>
        <v>0</v>
      </c>
      <c r="W154" s="105">
        <f t="shared" si="49"/>
        <v>0</v>
      </c>
      <c r="X154" s="105">
        <f t="shared" si="49"/>
        <v>0</v>
      </c>
      <c r="Y154" s="105">
        <f t="shared" si="49"/>
        <v>0</v>
      </c>
      <c r="Z154" s="105">
        <f t="shared" si="49"/>
        <v>0</v>
      </c>
      <c r="AA154" s="105">
        <f t="shared" si="48"/>
        <v>0</v>
      </c>
      <c r="AB154" s="105">
        <f t="shared" si="48"/>
        <v>0</v>
      </c>
      <c r="AC154" s="105">
        <f t="shared" si="48"/>
        <v>0</v>
      </c>
      <c r="AD154" s="105">
        <f t="shared" si="48"/>
        <v>0</v>
      </c>
      <c r="AE154" s="105">
        <f t="shared" si="48"/>
        <v>0</v>
      </c>
      <c r="AF154" s="132">
        <f t="shared" si="42"/>
        <v>0</v>
      </c>
      <c r="AI154" s="105">
        <f t="shared" si="43"/>
        <v>0</v>
      </c>
    </row>
    <row r="155" spans="1:35" outlineLevel="1" x14ac:dyDescent="0.25">
      <c r="A155" s="103" t="str">
        <f t="shared" si="38"/>
        <v>MiltonCommercialFCP4YDEOW5-1</v>
      </c>
      <c r="B155" s="103" t="s">
        <v>352</v>
      </c>
      <c r="C155" s="103" t="s">
        <v>353</v>
      </c>
      <c r="D155" s="127">
        <v>0</v>
      </c>
      <c r="E155" s="127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30">
        <f t="shared" si="44"/>
        <v>0</v>
      </c>
      <c r="S155" s="175"/>
      <c r="T155" s="105">
        <f t="shared" si="47"/>
        <v>0</v>
      </c>
      <c r="U155" s="105">
        <f t="shared" si="47"/>
        <v>0</v>
      </c>
      <c r="V155" s="105">
        <f t="shared" si="49"/>
        <v>0</v>
      </c>
      <c r="W155" s="105">
        <f t="shared" si="49"/>
        <v>0</v>
      </c>
      <c r="X155" s="105">
        <f t="shared" si="49"/>
        <v>0</v>
      </c>
      <c r="Y155" s="105">
        <f t="shared" si="49"/>
        <v>0</v>
      </c>
      <c r="Z155" s="105">
        <f t="shared" si="49"/>
        <v>0</v>
      </c>
      <c r="AA155" s="105">
        <f t="shared" si="48"/>
        <v>0</v>
      </c>
      <c r="AB155" s="105">
        <f t="shared" si="48"/>
        <v>0</v>
      </c>
      <c r="AC155" s="105">
        <f t="shared" si="48"/>
        <v>0</v>
      </c>
      <c r="AD155" s="105">
        <f t="shared" si="48"/>
        <v>0</v>
      </c>
      <c r="AE155" s="105">
        <f t="shared" si="48"/>
        <v>0</v>
      </c>
      <c r="AF155" s="132">
        <f t="shared" si="42"/>
        <v>0</v>
      </c>
      <c r="AI155" s="105">
        <f t="shared" si="43"/>
        <v>0</v>
      </c>
    </row>
    <row r="156" spans="1:35" outlineLevel="1" x14ac:dyDescent="0.25">
      <c r="A156" s="103" t="str">
        <f t="shared" si="38"/>
        <v>MiltonCommercialFCP4YDOC5-1</v>
      </c>
      <c r="B156" s="103" t="s">
        <v>354</v>
      </c>
      <c r="C156" s="103" t="s">
        <v>355</v>
      </c>
      <c r="D156" s="127">
        <v>0</v>
      </c>
      <c r="E156" s="127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30">
        <f t="shared" si="44"/>
        <v>0</v>
      </c>
      <c r="S156" s="175"/>
      <c r="T156" s="105">
        <f t="shared" si="47"/>
        <v>0</v>
      </c>
      <c r="U156" s="105">
        <f t="shared" si="47"/>
        <v>0</v>
      </c>
      <c r="V156" s="105">
        <f t="shared" si="49"/>
        <v>0</v>
      </c>
      <c r="W156" s="105">
        <f t="shared" si="49"/>
        <v>0</v>
      </c>
      <c r="X156" s="105">
        <f t="shared" si="49"/>
        <v>0</v>
      </c>
      <c r="Y156" s="105">
        <f t="shared" si="49"/>
        <v>0</v>
      </c>
      <c r="Z156" s="105">
        <f t="shared" si="49"/>
        <v>0</v>
      </c>
      <c r="AA156" s="105">
        <f t="shared" si="48"/>
        <v>0</v>
      </c>
      <c r="AB156" s="105">
        <f t="shared" si="48"/>
        <v>0</v>
      </c>
      <c r="AC156" s="105">
        <f t="shared" si="48"/>
        <v>0</v>
      </c>
      <c r="AD156" s="105">
        <f t="shared" si="48"/>
        <v>0</v>
      </c>
      <c r="AE156" s="105">
        <f t="shared" si="48"/>
        <v>0</v>
      </c>
      <c r="AF156" s="132">
        <f t="shared" si="42"/>
        <v>0</v>
      </c>
      <c r="AI156" s="105">
        <f t="shared" si="43"/>
        <v>0</v>
      </c>
    </row>
    <row r="157" spans="1:35" outlineLevel="1" x14ac:dyDescent="0.25">
      <c r="A157" s="103" t="str">
        <f t="shared" si="38"/>
        <v>MiltonCommercialFCP6YD2W</v>
      </c>
      <c r="B157" s="103" t="s">
        <v>356</v>
      </c>
      <c r="C157" s="103" t="s">
        <v>357</v>
      </c>
      <c r="D157" s="127">
        <v>0</v>
      </c>
      <c r="E157" s="127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30">
        <f t="shared" si="44"/>
        <v>0</v>
      </c>
      <c r="S157" s="175"/>
      <c r="T157" s="105">
        <f t="shared" si="47"/>
        <v>0</v>
      </c>
      <c r="U157" s="105">
        <f t="shared" si="47"/>
        <v>0</v>
      </c>
      <c r="V157" s="105">
        <f t="shared" si="49"/>
        <v>0</v>
      </c>
      <c r="W157" s="105">
        <f t="shared" si="49"/>
        <v>0</v>
      </c>
      <c r="X157" s="105">
        <f t="shared" si="49"/>
        <v>0</v>
      </c>
      <c r="Y157" s="105">
        <f t="shared" si="49"/>
        <v>0</v>
      </c>
      <c r="Z157" s="105">
        <f t="shared" si="49"/>
        <v>0</v>
      </c>
      <c r="AA157" s="105">
        <f t="shared" si="48"/>
        <v>0</v>
      </c>
      <c r="AB157" s="105">
        <f t="shared" si="48"/>
        <v>0</v>
      </c>
      <c r="AC157" s="105">
        <f t="shared" si="48"/>
        <v>0</v>
      </c>
      <c r="AD157" s="105">
        <f t="shared" si="48"/>
        <v>0</v>
      </c>
      <c r="AE157" s="105">
        <f t="shared" si="48"/>
        <v>0</v>
      </c>
      <c r="AF157" s="132">
        <f t="shared" si="42"/>
        <v>0</v>
      </c>
      <c r="AI157" s="105">
        <f t="shared" si="43"/>
        <v>0</v>
      </c>
    </row>
    <row r="158" spans="1:35" outlineLevel="1" x14ac:dyDescent="0.25">
      <c r="A158" s="103" t="str">
        <f t="shared" si="38"/>
        <v>MiltonCommercialFCP6YD2W3-1</v>
      </c>
      <c r="B158" s="103" t="s">
        <v>358</v>
      </c>
      <c r="C158" s="103" t="s">
        <v>359</v>
      </c>
      <c r="D158" s="127">
        <v>0</v>
      </c>
      <c r="E158" s="127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30">
        <f t="shared" si="44"/>
        <v>0</v>
      </c>
      <c r="S158" s="175"/>
      <c r="T158" s="105">
        <f t="shared" si="47"/>
        <v>0</v>
      </c>
      <c r="U158" s="105">
        <f t="shared" si="47"/>
        <v>0</v>
      </c>
      <c r="V158" s="105">
        <f t="shared" si="49"/>
        <v>0</v>
      </c>
      <c r="W158" s="105">
        <f t="shared" si="49"/>
        <v>0</v>
      </c>
      <c r="X158" s="105">
        <f t="shared" si="49"/>
        <v>0</v>
      </c>
      <c r="Y158" s="105">
        <f t="shared" si="49"/>
        <v>0</v>
      </c>
      <c r="Z158" s="105">
        <f t="shared" si="49"/>
        <v>0</v>
      </c>
      <c r="AA158" s="105">
        <f t="shared" si="48"/>
        <v>0</v>
      </c>
      <c r="AB158" s="105">
        <f t="shared" si="48"/>
        <v>0</v>
      </c>
      <c r="AC158" s="105">
        <f t="shared" si="48"/>
        <v>0</v>
      </c>
      <c r="AD158" s="105">
        <f t="shared" si="48"/>
        <v>0</v>
      </c>
      <c r="AE158" s="105">
        <f t="shared" si="48"/>
        <v>0</v>
      </c>
      <c r="AF158" s="132">
        <f t="shared" si="42"/>
        <v>0</v>
      </c>
      <c r="AI158" s="105">
        <f t="shared" si="43"/>
        <v>0</v>
      </c>
    </row>
    <row r="159" spans="1:35" outlineLevel="1" x14ac:dyDescent="0.25">
      <c r="A159" s="103" t="str">
        <f t="shared" si="38"/>
        <v>MiltonCommercialFCP6YD2W4-1</v>
      </c>
      <c r="B159" s="103" t="s">
        <v>360</v>
      </c>
      <c r="C159" s="103" t="s">
        <v>361</v>
      </c>
      <c r="D159" s="127">
        <v>0</v>
      </c>
      <c r="E159" s="127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30">
        <f t="shared" si="44"/>
        <v>0</v>
      </c>
      <c r="S159" s="175"/>
      <c r="T159" s="105">
        <f t="shared" si="47"/>
        <v>0</v>
      </c>
      <c r="U159" s="105">
        <f t="shared" si="47"/>
        <v>0</v>
      </c>
      <c r="V159" s="105">
        <f t="shared" si="49"/>
        <v>0</v>
      </c>
      <c r="W159" s="105">
        <f t="shared" si="49"/>
        <v>0</v>
      </c>
      <c r="X159" s="105">
        <f t="shared" si="49"/>
        <v>0</v>
      </c>
      <c r="Y159" s="105">
        <f t="shared" si="49"/>
        <v>0</v>
      </c>
      <c r="Z159" s="105">
        <f t="shared" si="49"/>
        <v>0</v>
      </c>
      <c r="AA159" s="105">
        <f t="shared" si="48"/>
        <v>0</v>
      </c>
      <c r="AB159" s="105">
        <f t="shared" si="48"/>
        <v>0</v>
      </c>
      <c r="AC159" s="105">
        <f t="shared" si="48"/>
        <v>0</v>
      </c>
      <c r="AD159" s="105">
        <f t="shared" si="48"/>
        <v>0</v>
      </c>
      <c r="AE159" s="105">
        <f t="shared" si="48"/>
        <v>0</v>
      </c>
      <c r="AF159" s="132">
        <f t="shared" si="42"/>
        <v>0</v>
      </c>
      <c r="AI159" s="105">
        <f t="shared" si="43"/>
        <v>0</v>
      </c>
    </row>
    <row r="160" spans="1:35" outlineLevel="1" x14ac:dyDescent="0.25">
      <c r="A160" s="103" t="str">
        <f t="shared" si="38"/>
        <v>MiltonCommercialIMPCNC</v>
      </c>
      <c r="B160" s="103" t="s">
        <v>362</v>
      </c>
      <c r="C160" s="103" t="s">
        <v>363</v>
      </c>
      <c r="D160" s="127">
        <v>0</v>
      </c>
      <c r="E160" s="127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30">
        <f t="shared" si="44"/>
        <v>0</v>
      </c>
      <c r="S160" s="175"/>
      <c r="T160" s="105">
        <f t="shared" si="47"/>
        <v>0</v>
      </c>
      <c r="U160" s="105">
        <f t="shared" si="47"/>
        <v>0</v>
      </c>
      <c r="V160" s="105">
        <f t="shared" si="49"/>
        <v>0</v>
      </c>
      <c r="W160" s="105">
        <f t="shared" si="49"/>
        <v>0</v>
      </c>
      <c r="X160" s="105">
        <f t="shared" si="49"/>
        <v>0</v>
      </c>
      <c r="Y160" s="105">
        <f t="shared" si="49"/>
        <v>0</v>
      </c>
      <c r="Z160" s="105">
        <f t="shared" si="49"/>
        <v>0</v>
      </c>
      <c r="AA160" s="105">
        <f t="shared" si="48"/>
        <v>0</v>
      </c>
      <c r="AB160" s="105">
        <f t="shared" si="48"/>
        <v>0</v>
      </c>
      <c r="AC160" s="105">
        <f t="shared" si="48"/>
        <v>0</v>
      </c>
      <c r="AD160" s="105">
        <f t="shared" si="48"/>
        <v>0</v>
      </c>
      <c r="AE160" s="105">
        <f t="shared" si="48"/>
        <v>0</v>
      </c>
      <c r="AF160" s="132">
        <f t="shared" si="42"/>
        <v>0</v>
      </c>
    </row>
    <row r="161" spans="1:32" outlineLevel="1" x14ac:dyDescent="0.25">
      <c r="A161" s="103" t="str">
        <f t="shared" si="38"/>
        <v>MiltonCommercialPACKC</v>
      </c>
      <c r="B161" s="103" t="s">
        <v>364</v>
      </c>
      <c r="C161" s="103" t="s">
        <v>365</v>
      </c>
      <c r="D161" s="127">
        <v>0</v>
      </c>
      <c r="E161" s="127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30">
        <f t="shared" si="44"/>
        <v>0</v>
      </c>
      <c r="S161" s="175"/>
      <c r="T161" s="105">
        <f t="shared" si="47"/>
        <v>0</v>
      </c>
      <c r="U161" s="105">
        <f t="shared" si="47"/>
        <v>0</v>
      </c>
      <c r="V161" s="105">
        <f t="shared" si="49"/>
        <v>0</v>
      </c>
      <c r="W161" s="105">
        <f t="shared" si="49"/>
        <v>0</v>
      </c>
      <c r="X161" s="105">
        <f t="shared" si="49"/>
        <v>0</v>
      </c>
      <c r="Y161" s="105">
        <f t="shared" si="49"/>
        <v>0</v>
      </c>
      <c r="Z161" s="105">
        <f t="shared" si="49"/>
        <v>0</v>
      </c>
      <c r="AA161" s="105">
        <f t="shared" si="48"/>
        <v>0</v>
      </c>
      <c r="AB161" s="105">
        <f t="shared" si="48"/>
        <v>0</v>
      </c>
      <c r="AC161" s="105">
        <f t="shared" si="48"/>
        <v>0</v>
      </c>
      <c r="AD161" s="105">
        <f t="shared" si="48"/>
        <v>0</v>
      </c>
      <c r="AE161" s="105">
        <f t="shared" si="48"/>
        <v>0</v>
      </c>
      <c r="AF161" s="132">
        <f t="shared" si="42"/>
        <v>0</v>
      </c>
    </row>
    <row r="162" spans="1:32" outlineLevel="1" x14ac:dyDescent="0.25">
      <c r="A162" s="103" t="str">
        <f t="shared" si="38"/>
        <v>MiltonCommercialF1YDEX</v>
      </c>
      <c r="B162" s="103" t="s">
        <v>368</v>
      </c>
      <c r="C162" s="103" t="s">
        <v>369</v>
      </c>
      <c r="D162" s="127">
        <v>0</v>
      </c>
      <c r="E162" s="127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30">
        <f t="shared" ref="R162:R168" si="50">+SUM(F162:Q162)</f>
        <v>0</v>
      </c>
      <c r="S162" s="175"/>
      <c r="T162" s="105">
        <f t="shared" si="47"/>
        <v>0</v>
      </c>
      <c r="U162" s="105">
        <f t="shared" si="47"/>
        <v>0</v>
      </c>
      <c r="V162" s="105">
        <f t="shared" si="49"/>
        <v>0</v>
      </c>
      <c r="W162" s="105">
        <f t="shared" si="49"/>
        <v>0</v>
      </c>
      <c r="X162" s="105">
        <f t="shared" si="49"/>
        <v>0</v>
      </c>
      <c r="Y162" s="105">
        <f t="shared" si="49"/>
        <v>0</v>
      </c>
      <c r="Z162" s="105">
        <f t="shared" si="49"/>
        <v>0</v>
      </c>
      <c r="AA162" s="105">
        <f t="shared" si="48"/>
        <v>0</v>
      </c>
      <c r="AB162" s="105">
        <f t="shared" si="48"/>
        <v>0</v>
      </c>
      <c r="AC162" s="105">
        <f t="shared" si="48"/>
        <v>0</v>
      </c>
      <c r="AD162" s="105">
        <f t="shared" si="48"/>
        <v>0</v>
      </c>
      <c r="AE162" s="105">
        <f t="shared" si="48"/>
        <v>0</v>
      </c>
      <c r="AF162" s="132">
        <f t="shared" ref="AF162:AF168" si="51">+SUM(T162:AE162)/$AD$2</f>
        <v>0</v>
      </c>
    </row>
    <row r="163" spans="1:32" outlineLevel="1" x14ac:dyDescent="0.25">
      <c r="A163" s="103" t="str">
        <f t="shared" si="38"/>
        <v>MiltonCommercialR1YDEX</v>
      </c>
      <c r="B163" s="103" t="s">
        <v>366</v>
      </c>
      <c r="C163" s="103" t="s">
        <v>367</v>
      </c>
      <c r="D163" s="127">
        <v>14.17</v>
      </c>
      <c r="E163" s="127">
        <v>16.03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30">
        <f t="shared" si="50"/>
        <v>0</v>
      </c>
      <c r="S163" s="175"/>
      <c r="T163" s="105">
        <f t="shared" si="47"/>
        <v>0</v>
      </c>
      <c r="U163" s="105">
        <f t="shared" si="47"/>
        <v>0</v>
      </c>
      <c r="V163" s="105">
        <f t="shared" si="49"/>
        <v>0</v>
      </c>
      <c r="W163" s="105">
        <f t="shared" si="49"/>
        <v>0</v>
      </c>
      <c r="X163" s="105">
        <f t="shared" si="49"/>
        <v>0</v>
      </c>
      <c r="Y163" s="105">
        <f t="shared" si="49"/>
        <v>0</v>
      </c>
      <c r="Z163" s="105">
        <f t="shared" si="49"/>
        <v>0</v>
      </c>
      <c r="AA163" s="105">
        <f t="shared" si="48"/>
        <v>0</v>
      </c>
      <c r="AB163" s="105">
        <f t="shared" si="48"/>
        <v>0</v>
      </c>
      <c r="AC163" s="105">
        <f t="shared" si="48"/>
        <v>0</v>
      </c>
      <c r="AD163" s="105">
        <f t="shared" si="48"/>
        <v>0</v>
      </c>
      <c r="AE163" s="105">
        <f t="shared" si="48"/>
        <v>0</v>
      </c>
      <c r="AF163" s="132">
        <f t="shared" si="51"/>
        <v>0</v>
      </c>
    </row>
    <row r="164" spans="1:32" outlineLevel="1" x14ac:dyDescent="0.25">
      <c r="A164" s="103" t="str">
        <f t="shared" si="38"/>
        <v>MiltonCommercialR1.5YDEX</v>
      </c>
      <c r="B164" s="103" t="s">
        <v>370</v>
      </c>
      <c r="C164" s="103" t="s">
        <v>371</v>
      </c>
      <c r="D164" s="127">
        <v>18.454999999999998</v>
      </c>
      <c r="E164" s="127">
        <v>20.95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30">
        <f t="shared" si="50"/>
        <v>0</v>
      </c>
      <c r="S164" s="175"/>
      <c r="T164" s="105">
        <f t="shared" si="47"/>
        <v>0</v>
      </c>
      <c r="U164" s="105">
        <f t="shared" si="47"/>
        <v>0</v>
      </c>
      <c r="V164" s="105">
        <f t="shared" si="49"/>
        <v>0</v>
      </c>
      <c r="W164" s="105">
        <f t="shared" si="49"/>
        <v>0</v>
      </c>
      <c r="X164" s="105">
        <f t="shared" si="49"/>
        <v>0</v>
      </c>
      <c r="Y164" s="105">
        <f t="shared" si="49"/>
        <v>0</v>
      </c>
      <c r="Z164" s="105">
        <f t="shared" si="49"/>
        <v>0</v>
      </c>
      <c r="AA164" s="105">
        <f t="shared" si="48"/>
        <v>0</v>
      </c>
      <c r="AB164" s="105">
        <f t="shared" si="48"/>
        <v>0</v>
      </c>
      <c r="AC164" s="105">
        <f t="shared" si="48"/>
        <v>0</v>
      </c>
      <c r="AD164" s="105">
        <f t="shared" si="48"/>
        <v>0</v>
      </c>
      <c r="AE164" s="105">
        <f t="shared" si="48"/>
        <v>0</v>
      </c>
      <c r="AF164" s="132">
        <f t="shared" si="51"/>
        <v>0</v>
      </c>
    </row>
    <row r="165" spans="1:32" outlineLevel="1" x14ac:dyDescent="0.25">
      <c r="A165" s="103" t="str">
        <f t="shared" si="38"/>
        <v>MiltonCommercialR2YDEX</v>
      </c>
      <c r="B165" s="103" t="s">
        <v>372</v>
      </c>
      <c r="C165" s="103" t="s">
        <v>373</v>
      </c>
      <c r="D165" s="127">
        <v>22.105</v>
      </c>
      <c r="E165" s="127">
        <v>25.12</v>
      </c>
      <c r="F165" s="129">
        <v>0</v>
      </c>
      <c r="G165" s="129">
        <v>0</v>
      </c>
      <c r="H165" s="129">
        <v>0</v>
      </c>
      <c r="I165" s="129">
        <v>0</v>
      </c>
      <c r="J165" s="129">
        <v>50.24</v>
      </c>
      <c r="K165" s="129">
        <v>50.24</v>
      </c>
      <c r="L165" s="129">
        <v>50.24</v>
      </c>
      <c r="M165" s="129">
        <v>50.24</v>
      </c>
      <c r="N165" s="129">
        <v>0</v>
      </c>
      <c r="O165" s="129">
        <v>0</v>
      </c>
      <c r="P165" s="129">
        <v>47.16</v>
      </c>
      <c r="Q165" s="129">
        <v>141.47999999999999</v>
      </c>
      <c r="R165" s="130">
        <f t="shared" si="50"/>
        <v>389.6</v>
      </c>
      <c r="S165" s="175"/>
      <c r="T165" s="105">
        <f t="shared" si="47"/>
        <v>0</v>
      </c>
      <c r="U165" s="105">
        <f t="shared" si="47"/>
        <v>0</v>
      </c>
      <c r="V165" s="105">
        <f t="shared" si="49"/>
        <v>0</v>
      </c>
      <c r="W165" s="105">
        <f t="shared" si="49"/>
        <v>0</v>
      </c>
      <c r="X165" s="105">
        <f t="shared" si="49"/>
        <v>2</v>
      </c>
      <c r="Y165" s="105">
        <f t="shared" si="49"/>
        <v>2</v>
      </c>
      <c r="Z165" s="105">
        <f t="shared" si="49"/>
        <v>2</v>
      </c>
      <c r="AA165" s="105">
        <f t="shared" si="48"/>
        <v>2</v>
      </c>
      <c r="AB165" s="105">
        <f t="shared" si="48"/>
        <v>0</v>
      </c>
      <c r="AC165" s="105">
        <f t="shared" si="48"/>
        <v>0</v>
      </c>
      <c r="AD165" s="105">
        <f t="shared" si="48"/>
        <v>1.8773885350318469</v>
      </c>
      <c r="AE165" s="105">
        <f t="shared" si="48"/>
        <v>5.6321656050955404</v>
      </c>
      <c r="AF165" s="132">
        <f t="shared" si="51"/>
        <v>1.2924628450106155</v>
      </c>
    </row>
    <row r="166" spans="1:32" outlineLevel="1" x14ac:dyDescent="0.25">
      <c r="A166" s="103" t="str">
        <f t="shared" si="38"/>
        <v>MiltonCommercialF2YDEX</v>
      </c>
      <c r="B166" s="103" t="s">
        <v>374</v>
      </c>
      <c r="C166" s="103" t="s">
        <v>375</v>
      </c>
      <c r="D166" s="127">
        <v>22.105</v>
      </c>
      <c r="E166" s="127">
        <v>25.12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30">
        <f t="shared" si="50"/>
        <v>0</v>
      </c>
      <c r="S166" s="175"/>
      <c r="T166" s="105">
        <f t="shared" si="47"/>
        <v>0</v>
      </c>
      <c r="U166" s="105">
        <f t="shared" si="47"/>
        <v>0</v>
      </c>
      <c r="V166" s="105">
        <f t="shared" si="49"/>
        <v>0</v>
      </c>
      <c r="W166" s="105">
        <f t="shared" si="49"/>
        <v>0</v>
      </c>
      <c r="X166" s="105">
        <f t="shared" si="49"/>
        <v>0</v>
      </c>
      <c r="Y166" s="105">
        <f t="shared" si="49"/>
        <v>0</v>
      </c>
      <c r="Z166" s="105">
        <f t="shared" si="49"/>
        <v>0</v>
      </c>
      <c r="AA166" s="105">
        <f t="shared" si="48"/>
        <v>0</v>
      </c>
      <c r="AB166" s="105">
        <f t="shared" si="48"/>
        <v>0</v>
      </c>
      <c r="AC166" s="105">
        <f t="shared" si="48"/>
        <v>0</v>
      </c>
      <c r="AD166" s="105">
        <f t="shared" si="48"/>
        <v>0</v>
      </c>
      <c r="AE166" s="105">
        <f t="shared" si="48"/>
        <v>0</v>
      </c>
      <c r="AF166" s="132">
        <f t="shared" si="51"/>
        <v>0</v>
      </c>
    </row>
    <row r="167" spans="1:32" outlineLevel="1" x14ac:dyDescent="0.25">
      <c r="A167" s="103" t="str">
        <f t="shared" si="38"/>
        <v>MiltonCommercialF4YDEX</v>
      </c>
      <c r="B167" s="103" t="s">
        <v>376</v>
      </c>
      <c r="C167" s="103" t="s">
        <v>377</v>
      </c>
      <c r="D167" s="127">
        <v>35.215000000000003</v>
      </c>
      <c r="E167" s="127">
        <v>40.25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30">
        <f t="shared" si="50"/>
        <v>0</v>
      </c>
      <c r="S167" s="175"/>
      <c r="T167" s="105">
        <f t="shared" si="47"/>
        <v>0</v>
      </c>
      <c r="U167" s="105">
        <f t="shared" si="47"/>
        <v>0</v>
      </c>
      <c r="V167" s="105">
        <f t="shared" si="49"/>
        <v>0</v>
      </c>
      <c r="W167" s="105">
        <f t="shared" si="49"/>
        <v>0</v>
      </c>
      <c r="X167" s="105">
        <f t="shared" si="49"/>
        <v>0</v>
      </c>
      <c r="Y167" s="105">
        <f t="shared" si="49"/>
        <v>0</v>
      </c>
      <c r="Z167" s="105">
        <f t="shared" si="49"/>
        <v>0</v>
      </c>
      <c r="AA167" s="105">
        <f t="shared" si="48"/>
        <v>0</v>
      </c>
      <c r="AB167" s="105">
        <f t="shared" si="48"/>
        <v>0</v>
      </c>
      <c r="AC167" s="105">
        <f t="shared" si="48"/>
        <v>0</v>
      </c>
      <c r="AD167" s="105">
        <f t="shared" si="48"/>
        <v>0</v>
      </c>
      <c r="AE167" s="105">
        <f t="shared" si="48"/>
        <v>0</v>
      </c>
      <c r="AF167" s="132">
        <f t="shared" si="51"/>
        <v>0</v>
      </c>
    </row>
    <row r="168" spans="1:32" outlineLevel="1" x14ac:dyDescent="0.25">
      <c r="A168" s="103" t="str">
        <f t="shared" si="38"/>
        <v>MiltonCommercialF6YDEX</v>
      </c>
      <c r="B168" s="103" t="s">
        <v>336</v>
      </c>
      <c r="C168" s="103" t="s">
        <v>337</v>
      </c>
      <c r="D168" s="127">
        <v>57.83</v>
      </c>
      <c r="E168" s="127">
        <v>65.739999999999995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30">
        <f t="shared" si="50"/>
        <v>0</v>
      </c>
      <c r="S168" s="175"/>
      <c r="T168" s="105">
        <f t="shared" si="47"/>
        <v>0</v>
      </c>
      <c r="U168" s="105">
        <f t="shared" si="47"/>
        <v>0</v>
      </c>
      <c r="V168" s="105">
        <f t="shared" si="49"/>
        <v>0</v>
      </c>
      <c r="W168" s="105">
        <f t="shared" si="49"/>
        <v>0</v>
      </c>
      <c r="X168" s="105">
        <f t="shared" si="49"/>
        <v>0</v>
      </c>
      <c r="Y168" s="105">
        <f t="shared" si="49"/>
        <v>0</v>
      </c>
      <c r="Z168" s="105">
        <f t="shared" si="49"/>
        <v>0</v>
      </c>
      <c r="AA168" s="105">
        <f t="shared" si="48"/>
        <v>0</v>
      </c>
      <c r="AB168" s="105">
        <f t="shared" si="48"/>
        <v>0</v>
      </c>
      <c r="AC168" s="105">
        <f t="shared" si="48"/>
        <v>0</v>
      </c>
      <c r="AD168" s="105">
        <f t="shared" si="48"/>
        <v>0</v>
      </c>
      <c r="AE168" s="105">
        <f t="shared" si="48"/>
        <v>0</v>
      </c>
      <c r="AF168" s="132">
        <f t="shared" si="51"/>
        <v>0</v>
      </c>
    </row>
    <row r="169" spans="1:32" outlineLevel="1" x14ac:dyDescent="0.25">
      <c r="A169" s="103" t="str">
        <f t="shared" si="38"/>
        <v>MiltonCommercialADJCOM</v>
      </c>
      <c r="B169" s="103" t="s">
        <v>378</v>
      </c>
      <c r="C169" s="103" t="s">
        <v>379</v>
      </c>
      <c r="D169" s="127">
        <v>0</v>
      </c>
      <c r="E169" s="127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30">
        <f t="shared" si="44"/>
        <v>0</v>
      </c>
      <c r="S169" s="175"/>
      <c r="T169" s="105">
        <f t="shared" si="47"/>
        <v>0</v>
      </c>
      <c r="U169" s="105">
        <f t="shared" si="47"/>
        <v>0</v>
      </c>
      <c r="V169" s="105">
        <f t="shared" si="49"/>
        <v>0</v>
      </c>
      <c r="W169" s="105">
        <f t="shared" si="49"/>
        <v>0</v>
      </c>
      <c r="X169" s="105">
        <f t="shared" si="49"/>
        <v>0</v>
      </c>
      <c r="Y169" s="105">
        <f t="shared" si="49"/>
        <v>0</v>
      </c>
      <c r="Z169" s="105">
        <f t="shared" si="49"/>
        <v>0</v>
      </c>
      <c r="AA169" s="105">
        <f t="shared" si="48"/>
        <v>0</v>
      </c>
      <c r="AB169" s="105">
        <f t="shared" si="48"/>
        <v>0</v>
      </c>
      <c r="AC169" s="105">
        <f t="shared" si="48"/>
        <v>0</v>
      </c>
      <c r="AD169" s="105">
        <f t="shared" si="48"/>
        <v>0</v>
      </c>
      <c r="AE169" s="105">
        <f t="shared" si="48"/>
        <v>0</v>
      </c>
      <c r="AF169" s="105">
        <f t="shared" si="42"/>
        <v>0</v>
      </c>
    </row>
    <row r="170" spans="1:32" outlineLevel="1" x14ac:dyDescent="0.25">
      <c r="A170" s="103" t="str">
        <f t="shared" ref="A170:A183" si="52">+$A$4&amp;$A$105&amp;B170</f>
        <v>MiltonCommercialCCONNECT</v>
      </c>
      <c r="B170" s="103" t="s">
        <v>380</v>
      </c>
      <c r="C170" s="103" t="s">
        <v>381</v>
      </c>
      <c r="D170" s="127">
        <v>47.11</v>
      </c>
      <c r="E170" s="127">
        <v>75.19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30">
        <f t="shared" ref="R170:R182" si="53">+SUM(F170:Q170)</f>
        <v>0</v>
      </c>
      <c r="S170" s="175"/>
      <c r="T170" s="105">
        <f t="shared" si="47"/>
        <v>0</v>
      </c>
      <c r="U170" s="105">
        <f t="shared" si="47"/>
        <v>0</v>
      </c>
      <c r="V170" s="105">
        <f t="shared" si="49"/>
        <v>0</v>
      </c>
      <c r="W170" s="105">
        <f t="shared" si="49"/>
        <v>0</v>
      </c>
      <c r="X170" s="105">
        <f t="shared" si="49"/>
        <v>0</v>
      </c>
      <c r="Y170" s="105">
        <f t="shared" si="49"/>
        <v>0</v>
      </c>
      <c r="Z170" s="105">
        <f t="shared" si="49"/>
        <v>0</v>
      </c>
      <c r="AA170" s="105">
        <f t="shared" si="48"/>
        <v>0</v>
      </c>
      <c r="AB170" s="105">
        <f t="shared" si="48"/>
        <v>0</v>
      </c>
      <c r="AC170" s="105">
        <f t="shared" si="48"/>
        <v>0</v>
      </c>
      <c r="AD170" s="105">
        <f t="shared" si="48"/>
        <v>0</v>
      </c>
      <c r="AE170" s="105">
        <f t="shared" si="48"/>
        <v>0</v>
      </c>
      <c r="AF170" s="105">
        <f t="shared" ref="AF170:AF183" si="54">+SUM(T170:AE170)/$AD$2</f>
        <v>0</v>
      </c>
    </row>
    <row r="171" spans="1:32" outlineLevel="1" x14ac:dyDescent="0.25">
      <c r="A171" s="103" t="str">
        <f t="shared" si="52"/>
        <v>MiltonCommercialCDEL</v>
      </c>
      <c r="B171" s="103" t="s">
        <v>382</v>
      </c>
      <c r="C171" s="103" t="s">
        <v>383</v>
      </c>
      <c r="D171" s="127">
        <v>0</v>
      </c>
      <c r="E171" s="127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30">
        <f t="shared" si="53"/>
        <v>0</v>
      </c>
      <c r="S171" s="175"/>
      <c r="T171" s="105">
        <f t="shared" si="47"/>
        <v>0</v>
      </c>
      <c r="U171" s="105">
        <f t="shared" si="47"/>
        <v>0</v>
      </c>
      <c r="V171" s="105">
        <f t="shared" si="49"/>
        <v>0</v>
      </c>
      <c r="W171" s="105">
        <f t="shared" si="49"/>
        <v>0</v>
      </c>
      <c r="X171" s="105">
        <f t="shared" si="49"/>
        <v>0</v>
      </c>
      <c r="Y171" s="105">
        <f t="shared" si="49"/>
        <v>0</v>
      </c>
      <c r="Z171" s="105">
        <f t="shared" si="49"/>
        <v>0</v>
      </c>
      <c r="AA171" s="105">
        <f t="shared" si="48"/>
        <v>0</v>
      </c>
      <c r="AB171" s="105">
        <f t="shared" si="48"/>
        <v>0</v>
      </c>
      <c r="AC171" s="105">
        <f t="shared" si="48"/>
        <v>0</v>
      </c>
      <c r="AD171" s="105">
        <f t="shared" si="48"/>
        <v>0</v>
      </c>
      <c r="AE171" s="105">
        <f t="shared" si="48"/>
        <v>0</v>
      </c>
      <c r="AF171" s="105">
        <f t="shared" si="54"/>
        <v>0</v>
      </c>
    </row>
    <row r="172" spans="1:32" outlineLevel="1" x14ac:dyDescent="0.25">
      <c r="A172" s="103" t="str">
        <f t="shared" si="52"/>
        <v>MiltonCommercialCEX</v>
      </c>
      <c r="B172" s="103" t="s">
        <v>384</v>
      </c>
      <c r="C172" s="103" t="s">
        <v>385</v>
      </c>
      <c r="D172" s="127">
        <v>0</v>
      </c>
      <c r="E172" s="127">
        <v>8.8000000000000007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8.8000000000000007</v>
      </c>
      <c r="M172" s="129">
        <v>8.8000000000000007</v>
      </c>
      <c r="N172" s="129">
        <v>35.200000000000003</v>
      </c>
      <c r="O172" s="129">
        <v>0</v>
      </c>
      <c r="P172" s="129">
        <v>0</v>
      </c>
      <c r="Q172" s="129">
        <v>0</v>
      </c>
      <c r="R172" s="130">
        <f t="shared" si="53"/>
        <v>52.800000000000004</v>
      </c>
      <c r="S172" s="175"/>
      <c r="T172" s="105">
        <f t="shared" si="47"/>
        <v>0</v>
      </c>
      <c r="U172" s="105">
        <f t="shared" si="47"/>
        <v>0</v>
      </c>
      <c r="V172" s="105">
        <f t="shared" si="49"/>
        <v>0</v>
      </c>
      <c r="W172" s="105">
        <f t="shared" si="49"/>
        <v>0</v>
      </c>
      <c r="X172" s="105">
        <f t="shared" si="49"/>
        <v>0</v>
      </c>
      <c r="Y172" s="105">
        <f t="shared" si="49"/>
        <v>0</v>
      </c>
      <c r="Z172" s="105">
        <f t="shared" si="49"/>
        <v>1</v>
      </c>
      <c r="AA172" s="105">
        <f t="shared" si="48"/>
        <v>1</v>
      </c>
      <c r="AB172" s="105">
        <f t="shared" si="48"/>
        <v>4</v>
      </c>
      <c r="AC172" s="105">
        <f t="shared" si="48"/>
        <v>0</v>
      </c>
      <c r="AD172" s="105">
        <f t="shared" si="48"/>
        <v>0</v>
      </c>
      <c r="AE172" s="105">
        <f t="shared" si="48"/>
        <v>0</v>
      </c>
      <c r="AF172" s="132">
        <f t="shared" si="54"/>
        <v>0.5</v>
      </c>
    </row>
    <row r="173" spans="1:32" outlineLevel="1" x14ac:dyDescent="0.25">
      <c r="A173" s="103" t="str">
        <f t="shared" si="52"/>
        <v>MiltonCommercialCEXYD</v>
      </c>
      <c r="B173" s="103" t="s">
        <v>386</v>
      </c>
      <c r="C173" s="103" t="s">
        <v>387</v>
      </c>
      <c r="D173" s="127">
        <v>28.34</v>
      </c>
      <c r="E173" s="127">
        <v>32.06</v>
      </c>
      <c r="F173" s="129">
        <v>452.25</v>
      </c>
      <c r="G173" s="129">
        <v>512.54999999999995</v>
      </c>
      <c r="H173" s="129">
        <v>448.84000000000003</v>
      </c>
      <c r="I173" s="129">
        <v>641.20000000000005</v>
      </c>
      <c r="J173" s="129">
        <v>929.74</v>
      </c>
      <c r="K173" s="129">
        <v>705.32</v>
      </c>
      <c r="L173" s="129">
        <v>865.62</v>
      </c>
      <c r="M173" s="129">
        <v>416.78</v>
      </c>
      <c r="N173" s="129">
        <v>961.8</v>
      </c>
      <c r="O173" s="129">
        <v>422.1</v>
      </c>
      <c r="P173" s="129">
        <v>390.14</v>
      </c>
      <c r="Q173" s="129">
        <v>663.3</v>
      </c>
      <c r="R173" s="130">
        <f t="shared" si="53"/>
        <v>7409.6400000000012</v>
      </c>
      <c r="S173" s="175"/>
      <c r="T173" s="105">
        <f t="shared" si="47"/>
        <v>15.958009880028229</v>
      </c>
      <c r="U173" s="105">
        <f t="shared" si="47"/>
        <v>18.085744530698658</v>
      </c>
      <c r="V173" s="105">
        <f t="shared" si="49"/>
        <v>14</v>
      </c>
      <c r="W173" s="105">
        <f t="shared" si="49"/>
        <v>20</v>
      </c>
      <c r="X173" s="105">
        <f t="shared" si="49"/>
        <v>29</v>
      </c>
      <c r="Y173" s="105">
        <f t="shared" si="49"/>
        <v>22</v>
      </c>
      <c r="Z173" s="105">
        <f t="shared" si="49"/>
        <v>27</v>
      </c>
      <c r="AA173" s="105">
        <f t="shared" si="48"/>
        <v>12.999999999999998</v>
      </c>
      <c r="AB173" s="105">
        <f t="shared" si="48"/>
        <v>29.999999999999996</v>
      </c>
      <c r="AC173" s="105">
        <f t="shared" si="48"/>
        <v>13.165938864628821</v>
      </c>
      <c r="AD173" s="105">
        <f t="shared" si="48"/>
        <v>12.169058016219587</v>
      </c>
      <c r="AE173" s="105">
        <f t="shared" si="48"/>
        <v>20.689332501559573</v>
      </c>
      <c r="AF173" s="132">
        <f t="shared" si="54"/>
        <v>19.589006982761237</v>
      </c>
    </row>
    <row r="174" spans="1:32" outlineLevel="1" x14ac:dyDescent="0.25">
      <c r="A174" s="103" t="str">
        <f t="shared" si="52"/>
        <v>MiltonCommercialCLOCK</v>
      </c>
      <c r="B174" s="103" t="s">
        <v>388</v>
      </c>
      <c r="C174" s="103" t="s">
        <v>389</v>
      </c>
      <c r="D174" s="127">
        <v>10.3</v>
      </c>
      <c r="E174" s="127">
        <v>8.85</v>
      </c>
      <c r="F174" s="129">
        <v>260.40000000000003</v>
      </c>
      <c r="G174" s="129">
        <v>298.2</v>
      </c>
      <c r="H174" s="129">
        <v>269.92500000000001</v>
      </c>
      <c r="I174" s="129">
        <v>311.96500000000003</v>
      </c>
      <c r="J174" s="129">
        <v>269.92500000000001</v>
      </c>
      <c r="K174" s="129">
        <v>314.17500000000001</v>
      </c>
      <c r="L174" s="129">
        <v>269.92500000000001</v>
      </c>
      <c r="M174" s="129">
        <v>319.48500000000001</v>
      </c>
      <c r="N174" s="129">
        <v>358.43</v>
      </c>
      <c r="O174" s="129">
        <v>302.39999999999998</v>
      </c>
      <c r="P174" s="129">
        <v>258.3</v>
      </c>
      <c r="Q174" s="129">
        <v>302.39999999999998</v>
      </c>
      <c r="R174" s="130">
        <f t="shared" si="53"/>
        <v>3535.53</v>
      </c>
      <c r="S174" s="175"/>
      <c r="T174" s="105">
        <f t="shared" si="47"/>
        <v>25.281553398058254</v>
      </c>
      <c r="U174" s="105">
        <f t="shared" si="47"/>
        <v>28.951456310679607</v>
      </c>
      <c r="V174" s="105">
        <f t="shared" si="49"/>
        <v>30.500000000000004</v>
      </c>
      <c r="W174" s="105">
        <f t="shared" si="49"/>
        <v>35.250282485875708</v>
      </c>
      <c r="X174" s="105">
        <f t="shared" si="49"/>
        <v>30.500000000000004</v>
      </c>
      <c r="Y174" s="105">
        <f t="shared" si="49"/>
        <v>35.5</v>
      </c>
      <c r="Z174" s="105">
        <f t="shared" si="49"/>
        <v>30.500000000000004</v>
      </c>
      <c r="AA174" s="105">
        <f t="shared" si="48"/>
        <v>36.1</v>
      </c>
      <c r="AB174" s="105">
        <f t="shared" si="48"/>
        <v>40.500564971751416</v>
      </c>
      <c r="AC174" s="105">
        <f t="shared" si="48"/>
        <v>34.16949152542373</v>
      </c>
      <c r="AD174" s="105">
        <f t="shared" si="48"/>
        <v>29.186440677966104</v>
      </c>
      <c r="AE174" s="105">
        <f t="shared" si="48"/>
        <v>34.16949152542373</v>
      </c>
      <c r="AF174" s="105">
        <f t="shared" si="54"/>
        <v>32.550773407931544</v>
      </c>
    </row>
    <row r="175" spans="1:32" outlineLevel="1" x14ac:dyDescent="0.25">
      <c r="A175" s="103" t="str">
        <f t="shared" si="52"/>
        <v>MiltonCommercialCROLL</v>
      </c>
      <c r="B175" s="103" t="s">
        <v>390</v>
      </c>
      <c r="C175" s="103" t="s">
        <v>391</v>
      </c>
      <c r="D175" s="127">
        <v>0</v>
      </c>
      <c r="E175" s="127">
        <v>8.02</v>
      </c>
      <c r="F175" s="129">
        <v>22.83</v>
      </c>
      <c r="G175" s="129">
        <v>22.83</v>
      </c>
      <c r="H175" s="129">
        <v>24.06</v>
      </c>
      <c r="I175" s="129">
        <v>24.06</v>
      </c>
      <c r="J175" s="129">
        <v>24.06</v>
      </c>
      <c r="K175" s="129">
        <v>24.06</v>
      </c>
      <c r="L175" s="129">
        <v>24.06</v>
      </c>
      <c r="M175" s="129">
        <v>24.06</v>
      </c>
      <c r="N175" s="129">
        <v>24.06</v>
      </c>
      <c r="O175" s="129">
        <v>22.83</v>
      </c>
      <c r="P175" s="129">
        <v>22.83</v>
      </c>
      <c r="Q175" s="129">
        <v>22.83</v>
      </c>
      <c r="R175" s="130">
        <f t="shared" si="53"/>
        <v>282.57</v>
      </c>
      <c r="S175" s="175"/>
      <c r="T175" s="105">
        <f t="shared" si="47"/>
        <v>0</v>
      </c>
      <c r="U175" s="105">
        <f t="shared" si="47"/>
        <v>0</v>
      </c>
      <c r="V175" s="105">
        <f t="shared" si="49"/>
        <v>3</v>
      </c>
      <c r="W175" s="105">
        <f t="shared" si="49"/>
        <v>3</v>
      </c>
      <c r="X175" s="105">
        <f t="shared" si="49"/>
        <v>3</v>
      </c>
      <c r="Y175" s="105">
        <f t="shared" si="49"/>
        <v>3</v>
      </c>
      <c r="Z175" s="105">
        <f t="shared" si="49"/>
        <v>3</v>
      </c>
      <c r="AA175" s="105">
        <f t="shared" si="48"/>
        <v>3</v>
      </c>
      <c r="AB175" s="105">
        <f t="shared" si="48"/>
        <v>3</v>
      </c>
      <c r="AC175" s="105">
        <f t="shared" si="48"/>
        <v>2.8466334164588529</v>
      </c>
      <c r="AD175" s="105">
        <f t="shared" si="48"/>
        <v>2.8466334164588529</v>
      </c>
      <c r="AE175" s="105">
        <f t="shared" si="48"/>
        <v>2.8466334164588529</v>
      </c>
      <c r="AF175" s="105">
        <f t="shared" si="54"/>
        <v>2.4616583541147135</v>
      </c>
    </row>
    <row r="176" spans="1:32" outlineLevel="1" x14ac:dyDescent="0.25">
      <c r="A176" s="103" t="str">
        <f t="shared" si="52"/>
        <v>MiltonCommercialCTDEL</v>
      </c>
      <c r="B176" s="103" t="s">
        <v>392</v>
      </c>
      <c r="C176" s="103" t="s">
        <v>393</v>
      </c>
      <c r="D176" s="127">
        <v>0</v>
      </c>
      <c r="E176" s="127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30">
        <f t="shared" si="53"/>
        <v>0</v>
      </c>
      <c r="S176" s="175"/>
      <c r="T176" s="105">
        <f t="shared" si="47"/>
        <v>0</v>
      </c>
      <c r="U176" s="105">
        <f t="shared" si="47"/>
        <v>0</v>
      </c>
      <c r="V176" s="105">
        <f t="shared" si="49"/>
        <v>0</v>
      </c>
      <c r="W176" s="105">
        <f t="shared" si="49"/>
        <v>0</v>
      </c>
      <c r="X176" s="105">
        <f t="shared" si="49"/>
        <v>0</v>
      </c>
      <c r="Y176" s="105">
        <f t="shared" si="49"/>
        <v>0</v>
      </c>
      <c r="Z176" s="105">
        <f t="shared" si="49"/>
        <v>0</v>
      </c>
      <c r="AA176" s="105">
        <f t="shared" si="48"/>
        <v>0</v>
      </c>
      <c r="AB176" s="105">
        <f t="shared" si="48"/>
        <v>0</v>
      </c>
      <c r="AC176" s="105">
        <f t="shared" si="48"/>
        <v>0</v>
      </c>
      <c r="AD176" s="105">
        <f t="shared" si="48"/>
        <v>0</v>
      </c>
      <c r="AE176" s="105">
        <f t="shared" si="48"/>
        <v>0</v>
      </c>
      <c r="AF176" s="105">
        <f t="shared" si="54"/>
        <v>0</v>
      </c>
    </row>
    <row r="177" spans="1:35" outlineLevel="1" x14ac:dyDescent="0.25">
      <c r="A177" s="103" t="str">
        <f t="shared" si="52"/>
        <v>MiltonCommercialCTRIP</v>
      </c>
      <c r="B177" s="103" t="s">
        <v>394</v>
      </c>
      <c r="C177" s="103" t="s">
        <v>395</v>
      </c>
      <c r="D177" s="127">
        <v>8.77</v>
      </c>
      <c r="E177" s="127">
        <v>23.58</v>
      </c>
      <c r="F177" s="129">
        <v>0</v>
      </c>
      <c r="G177" s="129">
        <v>22.38</v>
      </c>
      <c r="H177" s="129">
        <v>0</v>
      </c>
      <c r="I177" s="129">
        <v>70.739999999999995</v>
      </c>
      <c r="J177" s="129">
        <v>0</v>
      </c>
      <c r="K177" s="129">
        <v>0</v>
      </c>
      <c r="L177" s="129">
        <v>47.16</v>
      </c>
      <c r="M177" s="129">
        <v>0</v>
      </c>
      <c r="N177" s="129">
        <v>23.58</v>
      </c>
      <c r="O177" s="129">
        <v>0</v>
      </c>
      <c r="P177" s="129">
        <v>44.76</v>
      </c>
      <c r="Q177" s="129">
        <v>0</v>
      </c>
      <c r="R177" s="130">
        <f t="shared" si="53"/>
        <v>208.61999999999995</v>
      </c>
      <c r="S177" s="175"/>
      <c r="T177" s="105">
        <f t="shared" si="47"/>
        <v>0</v>
      </c>
      <c r="U177" s="105">
        <f t="shared" si="47"/>
        <v>2.5518814139110604</v>
      </c>
      <c r="V177" s="105">
        <f t="shared" si="49"/>
        <v>0</v>
      </c>
      <c r="W177" s="105">
        <f t="shared" si="49"/>
        <v>3</v>
      </c>
      <c r="X177" s="105">
        <f t="shared" si="49"/>
        <v>0</v>
      </c>
      <c r="Y177" s="105">
        <f t="shared" si="49"/>
        <v>0</v>
      </c>
      <c r="Z177" s="105">
        <f t="shared" si="49"/>
        <v>2</v>
      </c>
      <c r="AA177" s="105">
        <f t="shared" si="48"/>
        <v>0</v>
      </c>
      <c r="AB177" s="105">
        <f t="shared" si="48"/>
        <v>1</v>
      </c>
      <c r="AC177" s="105">
        <f t="shared" si="48"/>
        <v>0</v>
      </c>
      <c r="AD177" s="105">
        <f t="shared" si="48"/>
        <v>1.8982188295165394</v>
      </c>
      <c r="AE177" s="105">
        <f t="shared" si="48"/>
        <v>0</v>
      </c>
      <c r="AF177" s="105">
        <f t="shared" si="54"/>
        <v>0.87084168695229991</v>
      </c>
    </row>
    <row r="178" spans="1:35" outlineLevel="1" x14ac:dyDescent="0.25">
      <c r="A178" s="103" t="str">
        <f t="shared" si="52"/>
        <v>MiltonCommercialCUNLOCK</v>
      </c>
      <c r="B178" s="103" t="s">
        <v>396</v>
      </c>
      <c r="C178" s="103" t="s">
        <v>397</v>
      </c>
      <c r="D178" s="127">
        <v>0</v>
      </c>
      <c r="E178" s="127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30">
        <f t="shared" si="53"/>
        <v>0</v>
      </c>
      <c r="S178" s="175"/>
      <c r="T178" s="105">
        <f t="shared" si="47"/>
        <v>0</v>
      </c>
      <c r="U178" s="105">
        <f t="shared" si="47"/>
        <v>0</v>
      </c>
      <c r="V178" s="105">
        <f t="shared" si="49"/>
        <v>0</v>
      </c>
      <c r="W178" s="105">
        <f t="shared" si="49"/>
        <v>0</v>
      </c>
      <c r="X178" s="105">
        <f t="shared" si="49"/>
        <v>0</v>
      </c>
      <c r="Y178" s="105">
        <f t="shared" si="49"/>
        <v>0</v>
      </c>
      <c r="Z178" s="105">
        <f t="shared" si="49"/>
        <v>0</v>
      </c>
      <c r="AA178" s="105">
        <f t="shared" si="48"/>
        <v>0</v>
      </c>
      <c r="AB178" s="105">
        <f t="shared" si="48"/>
        <v>0</v>
      </c>
      <c r="AC178" s="105">
        <f t="shared" si="48"/>
        <v>0</v>
      </c>
      <c r="AD178" s="105">
        <f t="shared" si="48"/>
        <v>0</v>
      </c>
      <c r="AE178" s="105">
        <f t="shared" si="48"/>
        <v>0</v>
      </c>
      <c r="AF178" s="105">
        <f t="shared" si="54"/>
        <v>0</v>
      </c>
    </row>
    <row r="179" spans="1:35" outlineLevel="1" x14ac:dyDescent="0.25">
      <c r="A179" s="103" t="str">
        <f t="shared" si="52"/>
        <v>MiltonCommercialDRIVEDWAY-COMM</v>
      </c>
      <c r="B179" s="103" t="s">
        <v>398</v>
      </c>
      <c r="C179" s="103" t="s">
        <v>399</v>
      </c>
      <c r="D179" s="127">
        <v>0</v>
      </c>
      <c r="E179" s="127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30">
        <f t="shared" si="53"/>
        <v>0</v>
      </c>
      <c r="S179" s="175"/>
      <c r="T179" s="105">
        <f t="shared" si="47"/>
        <v>0</v>
      </c>
      <c r="U179" s="105">
        <f t="shared" si="47"/>
        <v>0</v>
      </c>
      <c r="V179" s="105">
        <f t="shared" si="49"/>
        <v>0</v>
      </c>
      <c r="W179" s="105">
        <f t="shared" si="49"/>
        <v>0</v>
      </c>
      <c r="X179" s="105">
        <f t="shared" si="49"/>
        <v>0</v>
      </c>
      <c r="Y179" s="105">
        <f t="shared" si="49"/>
        <v>0</v>
      </c>
      <c r="Z179" s="105">
        <f t="shared" si="49"/>
        <v>0</v>
      </c>
      <c r="AA179" s="105">
        <f t="shared" si="48"/>
        <v>0</v>
      </c>
      <c r="AB179" s="105">
        <f t="shared" si="48"/>
        <v>0</v>
      </c>
      <c r="AC179" s="105">
        <f t="shared" si="48"/>
        <v>0</v>
      </c>
      <c r="AD179" s="105">
        <f t="shared" si="48"/>
        <v>0</v>
      </c>
      <c r="AE179" s="105">
        <f t="shared" si="48"/>
        <v>0</v>
      </c>
      <c r="AF179" s="105">
        <f t="shared" si="54"/>
        <v>0</v>
      </c>
    </row>
    <row r="180" spans="1:35" outlineLevel="1" x14ac:dyDescent="0.25">
      <c r="A180" s="103" t="str">
        <f t="shared" si="52"/>
        <v>MiltonCommercialDRIVEPVT-COMM</v>
      </c>
      <c r="B180" s="103" t="s">
        <v>400</v>
      </c>
      <c r="C180" s="103" t="s">
        <v>401</v>
      </c>
      <c r="D180" s="127">
        <v>0</v>
      </c>
      <c r="E180" s="127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30">
        <f t="shared" si="53"/>
        <v>0</v>
      </c>
      <c r="S180" s="175"/>
      <c r="T180" s="105">
        <f t="shared" si="47"/>
        <v>0</v>
      </c>
      <c r="U180" s="105">
        <f t="shared" si="47"/>
        <v>0</v>
      </c>
      <c r="V180" s="105">
        <f t="shared" si="49"/>
        <v>0</v>
      </c>
      <c r="W180" s="105">
        <f t="shared" si="49"/>
        <v>0</v>
      </c>
      <c r="X180" s="105">
        <f t="shared" si="49"/>
        <v>0</v>
      </c>
      <c r="Y180" s="105">
        <f t="shared" si="49"/>
        <v>0</v>
      </c>
      <c r="Z180" s="105">
        <f t="shared" si="49"/>
        <v>0</v>
      </c>
      <c r="AA180" s="105">
        <f t="shared" si="48"/>
        <v>0</v>
      </c>
      <c r="AB180" s="105">
        <f t="shared" si="48"/>
        <v>0</v>
      </c>
      <c r="AC180" s="105">
        <f t="shared" si="48"/>
        <v>0</v>
      </c>
      <c r="AD180" s="105">
        <f t="shared" si="48"/>
        <v>0</v>
      </c>
      <c r="AE180" s="105">
        <f t="shared" si="48"/>
        <v>0</v>
      </c>
      <c r="AF180" s="105">
        <f t="shared" si="54"/>
        <v>0</v>
      </c>
    </row>
    <row r="181" spans="1:35" outlineLevel="1" x14ac:dyDescent="0.25">
      <c r="A181" s="103" t="str">
        <f t="shared" si="52"/>
        <v>MiltonCommercialDRVNC</v>
      </c>
      <c r="B181" s="103" t="s">
        <v>402</v>
      </c>
      <c r="C181" s="103" t="s">
        <v>403</v>
      </c>
      <c r="D181" s="127">
        <v>0</v>
      </c>
      <c r="E181" s="127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30">
        <f t="shared" si="53"/>
        <v>0</v>
      </c>
      <c r="S181" s="175"/>
      <c r="T181" s="105">
        <f t="shared" si="47"/>
        <v>0</v>
      </c>
      <c r="U181" s="105">
        <f t="shared" si="47"/>
        <v>0</v>
      </c>
      <c r="V181" s="105">
        <f t="shared" si="49"/>
        <v>0</v>
      </c>
      <c r="W181" s="105">
        <f t="shared" si="49"/>
        <v>0</v>
      </c>
      <c r="X181" s="105">
        <f t="shared" si="49"/>
        <v>0</v>
      </c>
      <c r="Y181" s="105">
        <f t="shared" si="49"/>
        <v>0</v>
      </c>
      <c r="Z181" s="105">
        <f t="shared" si="49"/>
        <v>0</v>
      </c>
      <c r="AA181" s="105">
        <f t="shared" si="48"/>
        <v>0</v>
      </c>
      <c r="AB181" s="105">
        <f t="shared" si="48"/>
        <v>0</v>
      </c>
      <c r="AC181" s="105">
        <f t="shared" si="48"/>
        <v>0</v>
      </c>
      <c r="AD181" s="105">
        <f t="shared" si="48"/>
        <v>0</v>
      </c>
      <c r="AE181" s="105">
        <f t="shared" si="48"/>
        <v>0</v>
      </c>
      <c r="AF181" s="105">
        <f t="shared" si="54"/>
        <v>0</v>
      </c>
    </row>
    <row r="182" spans="1:35" outlineLevel="1" x14ac:dyDescent="0.25">
      <c r="A182" s="103" t="str">
        <f t="shared" si="52"/>
        <v>MiltonCommercialTIMEC</v>
      </c>
      <c r="B182" s="103" t="s">
        <v>404</v>
      </c>
      <c r="C182" s="103" t="s">
        <v>405</v>
      </c>
      <c r="D182" s="127">
        <v>99.89</v>
      </c>
      <c r="E182" s="127">
        <v>110.49</v>
      </c>
      <c r="F182" s="129">
        <v>0</v>
      </c>
      <c r="G182" s="129">
        <v>0</v>
      </c>
      <c r="H182" s="129">
        <v>27.62</v>
      </c>
      <c r="I182" s="129">
        <v>27.62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30">
        <f t="shared" si="53"/>
        <v>55.24</v>
      </c>
      <c r="S182" s="175"/>
      <c r="T182" s="105">
        <f t="shared" si="47"/>
        <v>0</v>
      </c>
      <c r="U182" s="105">
        <f t="shared" si="47"/>
        <v>0</v>
      </c>
      <c r="V182" s="105">
        <f t="shared" si="49"/>
        <v>0.24997737351796545</v>
      </c>
      <c r="W182" s="105">
        <f t="shared" si="49"/>
        <v>0.24997737351796545</v>
      </c>
      <c r="X182" s="105">
        <f t="shared" si="49"/>
        <v>0</v>
      </c>
      <c r="Y182" s="105">
        <f t="shared" si="49"/>
        <v>0</v>
      </c>
      <c r="Z182" s="105">
        <f t="shared" si="49"/>
        <v>0</v>
      </c>
      <c r="AA182" s="105">
        <f t="shared" ref="AA182:AE183" si="55">+IFERROR(M182/$E182,0)</f>
        <v>0</v>
      </c>
      <c r="AB182" s="105">
        <f t="shared" si="55"/>
        <v>0</v>
      </c>
      <c r="AC182" s="105">
        <f t="shared" si="55"/>
        <v>0</v>
      </c>
      <c r="AD182" s="105">
        <f t="shared" si="55"/>
        <v>0</v>
      </c>
      <c r="AE182" s="105">
        <f t="shared" si="55"/>
        <v>0</v>
      </c>
      <c r="AF182" s="105">
        <f t="shared" si="54"/>
        <v>4.1662895586327575E-2</v>
      </c>
    </row>
    <row r="183" spans="1:35" outlineLevel="1" x14ac:dyDescent="0.25">
      <c r="A183" s="103" t="str">
        <f t="shared" si="52"/>
        <v>MiltonCommercialBULKY-COM</v>
      </c>
      <c r="B183" s="103" t="s">
        <v>406</v>
      </c>
      <c r="C183" s="103" t="s">
        <v>209</v>
      </c>
      <c r="D183" s="127">
        <v>27.36</v>
      </c>
      <c r="E183" s="127">
        <v>56.88</v>
      </c>
      <c r="F183" s="129"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30">
        <f t="shared" ref="R183" si="56">+SUM(F183:Q183)</f>
        <v>0</v>
      </c>
      <c r="S183" s="175"/>
      <c r="T183" s="105">
        <f t="shared" si="47"/>
        <v>0</v>
      </c>
      <c r="U183" s="105">
        <f t="shared" si="47"/>
        <v>0</v>
      </c>
      <c r="V183" s="105">
        <f t="shared" ref="V183:Z183" si="57">+IFERROR(H183/$E183,0)</f>
        <v>0</v>
      </c>
      <c r="W183" s="105">
        <f t="shared" si="57"/>
        <v>0</v>
      </c>
      <c r="X183" s="105">
        <f t="shared" si="57"/>
        <v>0</v>
      </c>
      <c r="Y183" s="105">
        <f t="shared" si="57"/>
        <v>0</v>
      </c>
      <c r="Z183" s="105">
        <f t="shared" si="57"/>
        <v>0</v>
      </c>
      <c r="AA183" s="105">
        <f t="shared" si="55"/>
        <v>0</v>
      </c>
      <c r="AB183" s="105">
        <f t="shared" si="55"/>
        <v>0</v>
      </c>
      <c r="AC183" s="105">
        <f t="shared" si="55"/>
        <v>0</v>
      </c>
      <c r="AD183" s="105">
        <f t="shared" si="55"/>
        <v>0</v>
      </c>
      <c r="AE183" s="105">
        <f t="shared" si="55"/>
        <v>0</v>
      </c>
      <c r="AF183" s="105">
        <f t="shared" si="54"/>
        <v>0</v>
      </c>
    </row>
    <row r="184" spans="1:35" outlineLevel="1" x14ac:dyDescent="0.25">
      <c r="B184" s="147"/>
      <c r="D184" s="127"/>
      <c r="E184" s="127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30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</row>
    <row r="185" spans="1:35" outlineLevel="1" x14ac:dyDescent="0.25">
      <c r="C185" s="135" t="s">
        <v>414</v>
      </c>
      <c r="D185" s="127"/>
      <c r="E185" s="127"/>
      <c r="F185" s="136">
        <f t="shared" ref="F185:R185" si="58">SUM(F106:F184)</f>
        <v>53206.30000000001</v>
      </c>
      <c r="G185" s="136">
        <f t="shared" si="58"/>
        <v>56158.39</v>
      </c>
      <c r="H185" s="136">
        <f t="shared" si="58"/>
        <v>57513.689999999995</v>
      </c>
      <c r="I185" s="136">
        <f t="shared" si="58"/>
        <v>61009.049999999981</v>
      </c>
      <c r="J185" s="136">
        <f t="shared" si="58"/>
        <v>58670.219999999987</v>
      </c>
      <c r="K185" s="136">
        <f t="shared" si="58"/>
        <v>61222.899999999987</v>
      </c>
      <c r="L185" s="136">
        <f t="shared" si="58"/>
        <v>58037.17</v>
      </c>
      <c r="M185" s="136">
        <f t="shared" si="58"/>
        <v>62358.899999999994</v>
      </c>
      <c r="N185" s="136">
        <f t="shared" si="58"/>
        <v>63327.88</v>
      </c>
      <c r="O185" s="136">
        <f t="shared" si="58"/>
        <v>55148.65</v>
      </c>
      <c r="P185" s="136">
        <f t="shared" si="58"/>
        <v>52338.320000000014</v>
      </c>
      <c r="Q185" s="136">
        <f t="shared" si="58"/>
        <v>55932.130000000012</v>
      </c>
      <c r="R185" s="136">
        <f t="shared" si="58"/>
        <v>694923.6</v>
      </c>
      <c r="S185" s="137"/>
      <c r="T185" s="137">
        <f>+SUM(T106:T159)</f>
        <v>125.33794985205159</v>
      </c>
      <c r="U185" s="137">
        <f t="shared" ref="U185:AF185" si="59">+SUM(U106:U159)</f>
        <v>126.1827067554586</v>
      </c>
      <c r="V185" s="137">
        <f t="shared" si="59"/>
        <v>128.30983337069415</v>
      </c>
      <c r="W185" s="137">
        <f t="shared" si="59"/>
        <v>130.08337115425152</v>
      </c>
      <c r="X185" s="137">
        <f t="shared" si="59"/>
        <v>130.74995110502641</v>
      </c>
      <c r="Y185" s="137">
        <f t="shared" si="59"/>
        <v>131.5</v>
      </c>
      <c r="Z185" s="137">
        <f t="shared" si="59"/>
        <v>129.7500205710524</v>
      </c>
      <c r="AA185" s="137">
        <f t="shared" si="59"/>
        <v>131.84999302184937</v>
      </c>
      <c r="AB185" s="137">
        <f t="shared" si="59"/>
        <v>134.00004841289586</v>
      </c>
      <c r="AC185" s="137">
        <f t="shared" si="59"/>
        <v>118.43492729439647</v>
      </c>
      <c r="AD185" s="137">
        <f t="shared" si="59"/>
        <v>117.25909238939337</v>
      </c>
      <c r="AE185" s="137">
        <f t="shared" si="59"/>
        <v>119.37511149418209</v>
      </c>
      <c r="AF185" s="137">
        <f t="shared" si="59"/>
        <v>126.902750451771</v>
      </c>
      <c r="AI185" s="137">
        <f>+SUM(AI106:AI159)</f>
        <v>124.91110130159919</v>
      </c>
    </row>
    <row r="186" spans="1:35" outlineLevel="1" x14ac:dyDescent="0.25">
      <c r="C186" s="135"/>
      <c r="D186" s="127"/>
      <c r="E186" s="127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30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32">
        <f>SUM(AF172:AF173,AF106:AF168)*12</f>
        <v>1779.4106433545144</v>
      </c>
    </row>
    <row r="187" spans="1:35" outlineLevel="1" x14ac:dyDescent="0.25">
      <c r="B187" s="7" t="s">
        <v>416</v>
      </c>
      <c r="D187" s="127"/>
      <c r="E187" s="127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30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</row>
    <row r="188" spans="1:35" outlineLevel="2" x14ac:dyDescent="0.25">
      <c r="A188" s="103" t="str">
        <f t="shared" ref="A188:A220" si="60">+$A$4&amp;$A$105&amp;B188</f>
        <v>MiltonCommercial1.5YDCOM1W</v>
      </c>
      <c r="B188" s="103" t="s">
        <v>417</v>
      </c>
      <c r="C188" s="103" t="s">
        <v>418</v>
      </c>
      <c r="D188" s="127">
        <v>0</v>
      </c>
      <c r="E188" s="127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30">
        <f t="shared" ref="R188:R220" si="61">+SUM(F188:Q188)</f>
        <v>0</v>
      </c>
      <c r="T188" s="105">
        <f t="shared" ref="T188:U203" si="62">+IFERROR(F188/$D188,0)</f>
        <v>0</v>
      </c>
      <c r="U188" s="105">
        <f t="shared" si="62"/>
        <v>0</v>
      </c>
      <c r="V188" s="105">
        <f t="shared" ref="V188:AE213" si="63">+IFERROR(H188/$E188,0)</f>
        <v>0</v>
      </c>
      <c r="W188" s="105">
        <f t="shared" si="63"/>
        <v>0</v>
      </c>
      <c r="X188" s="105">
        <f t="shared" si="63"/>
        <v>0</v>
      </c>
      <c r="Y188" s="105">
        <f t="shared" si="63"/>
        <v>0</v>
      </c>
      <c r="Z188" s="105">
        <f t="shared" si="63"/>
        <v>0</v>
      </c>
      <c r="AA188" s="105">
        <f t="shared" si="63"/>
        <v>0</v>
      </c>
      <c r="AB188" s="105">
        <f t="shared" si="63"/>
        <v>0</v>
      </c>
      <c r="AC188" s="105">
        <f t="shared" si="63"/>
        <v>0</v>
      </c>
      <c r="AD188" s="105">
        <f t="shared" si="63"/>
        <v>0</v>
      </c>
      <c r="AE188" s="105">
        <f t="shared" si="63"/>
        <v>0</v>
      </c>
      <c r="AF188" s="105">
        <f t="shared" ref="AF188:AF220" si="64">+SUM(T188:AE188)/$AD$2</f>
        <v>0</v>
      </c>
    </row>
    <row r="189" spans="1:35" outlineLevel="2" x14ac:dyDescent="0.25">
      <c r="A189" s="103" t="str">
        <f t="shared" si="60"/>
        <v>MiltonCommercial1.5YDFOOD1W</v>
      </c>
      <c r="B189" s="103" t="s">
        <v>419</v>
      </c>
      <c r="C189" s="103" t="s">
        <v>420</v>
      </c>
      <c r="D189" s="127">
        <v>0</v>
      </c>
      <c r="E189" s="127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30">
        <f t="shared" si="61"/>
        <v>0</v>
      </c>
      <c r="T189" s="105">
        <f t="shared" si="62"/>
        <v>0</v>
      </c>
      <c r="U189" s="105">
        <f t="shared" si="62"/>
        <v>0</v>
      </c>
      <c r="V189" s="105">
        <f t="shared" si="63"/>
        <v>0</v>
      </c>
      <c r="W189" s="105">
        <f t="shared" si="63"/>
        <v>0</v>
      </c>
      <c r="X189" s="105">
        <f t="shared" si="63"/>
        <v>0</v>
      </c>
      <c r="Y189" s="105">
        <f t="shared" si="63"/>
        <v>0</v>
      </c>
      <c r="Z189" s="105">
        <f t="shared" si="63"/>
        <v>0</v>
      </c>
      <c r="AA189" s="105">
        <f t="shared" si="63"/>
        <v>0</v>
      </c>
      <c r="AB189" s="105">
        <f t="shared" si="63"/>
        <v>0</v>
      </c>
      <c r="AC189" s="105">
        <f t="shared" si="63"/>
        <v>0</v>
      </c>
      <c r="AD189" s="105">
        <f t="shared" si="63"/>
        <v>0</v>
      </c>
      <c r="AE189" s="105">
        <f t="shared" si="63"/>
        <v>0</v>
      </c>
      <c r="AF189" s="105">
        <f t="shared" si="64"/>
        <v>0</v>
      </c>
    </row>
    <row r="190" spans="1:35" outlineLevel="2" x14ac:dyDescent="0.25">
      <c r="A190" s="103" t="str">
        <f t="shared" si="60"/>
        <v>MiltonCommercial2YDCOM1W</v>
      </c>
      <c r="B190" s="103" t="s">
        <v>421</v>
      </c>
      <c r="C190" s="103" t="s">
        <v>422</v>
      </c>
      <c r="D190" s="127">
        <v>0</v>
      </c>
      <c r="E190" s="127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30">
        <f t="shared" si="61"/>
        <v>0</v>
      </c>
      <c r="T190" s="105">
        <f t="shared" si="62"/>
        <v>0</v>
      </c>
      <c r="U190" s="105">
        <f t="shared" si="62"/>
        <v>0</v>
      </c>
      <c r="V190" s="105">
        <f t="shared" si="63"/>
        <v>0</v>
      </c>
      <c r="W190" s="105">
        <f t="shared" si="63"/>
        <v>0</v>
      </c>
      <c r="X190" s="105">
        <f t="shared" si="63"/>
        <v>0</v>
      </c>
      <c r="Y190" s="105">
        <f t="shared" si="63"/>
        <v>0</v>
      </c>
      <c r="Z190" s="105">
        <f t="shared" si="63"/>
        <v>0</v>
      </c>
      <c r="AA190" s="105">
        <f t="shared" si="63"/>
        <v>0</v>
      </c>
      <c r="AB190" s="105">
        <f t="shared" si="63"/>
        <v>0</v>
      </c>
      <c r="AC190" s="105">
        <f t="shared" si="63"/>
        <v>0</v>
      </c>
      <c r="AD190" s="105">
        <f t="shared" si="63"/>
        <v>0</v>
      </c>
      <c r="AE190" s="105">
        <f t="shared" si="63"/>
        <v>0</v>
      </c>
      <c r="AF190" s="105">
        <f t="shared" si="64"/>
        <v>0</v>
      </c>
    </row>
    <row r="191" spans="1:35" outlineLevel="2" x14ac:dyDescent="0.25">
      <c r="A191" s="103" t="str">
        <f t="shared" si="60"/>
        <v>MiltonCommercial2YDCOM2W</v>
      </c>
      <c r="B191" s="103" t="s">
        <v>423</v>
      </c>
      <c r="C191" s="103" t="s">
        <v>424</v>
      </c>
      <c r="D191" s="127">
        <v>0</v>
      </c>
      <c r="E191" s="127">
        <v>0</v>
      </c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30">
        <f t="shared" si="61"/>
        <v>0</v>
      </c>
      <c r="T191" s="105">
        <f t="shared" si="62"/>
        <v>0</v>
      </c>
      <c r="U191" s="105">
        <f t="shared" si="62"/>
        <v>0</v>
      </c>
      <c r="V191" s="105">
        <f t="shared" si="63"/>
        <v>0</v>
      </c>
      <c r="W191" s="105">
        <f t="shared" si="63"/>
        <v>0</v>
      </c>
      <c r="X191" s="105">
        <f t="shared" si="63"/>
        <v>0</v>
      </c>
      <c r="Y191" s="105">
        <f t="shared" si="63"/>
        <v>0</v>
      </c>
      <c r="Z191" s="105">
        <f t="shared" si="63"/>
        <v>0</v>
      </c>
      <c r="AA191" s="105">
        <f t="shared" si="63"/>
        <v>0</v>
      </c>
      <c r="AB191" s="105">
        <f t="shared" si="63"/>
        <v>0</v>
      </c>
      <c r="AC191" s="105">
        <f t="shared" si="63"/>
        <v>0</v>
      </c>
      <c r="AD191" s="105">
        <f t="shared" si="63"/>
        <v>0</v>
      </c>
      <c r="AE191" s="105">
        <f t="shared" si="63"/>
        <v>0</v>
      </c>
      <c r="AF191" s="105">
        <f t="shared" si="64"/>
        <v>0</v>
      </c>
    </row>
    <row r="192" spans="1:35" outlineLevel="2" x14ac:dyDescent="0.25">
      <c r="A192" s="103" t="str">
        <f t="shared" si="60"/>
        <v>MiltonCommercial2YDCOM3W</v>
      </c>
      <c r="B192" s="103" t="s">
        <v>425</v>
      </c>
      <c r="C192" s="103" t="s">
        <v>426</v>
      </c>
      <c r="D192" s="127">
        <v>0</v>
      </c>
      <c r="E192" s="127">
        <v>0</v>
      </c>
      <c r="F192" s="129"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30">
        <f t="shared" si="61"/>
        <v>0</v>
      </c>
      <c r="T192" s="105">
        <f t="shared" si="62"/>
        <v>0</v>
      </c>
      <c r="U192" s="105">
        <f t="shared" si="62"/>
        <v>0</v>
      </c>
      <c r="V192" s="105">
        <f t="shared" si="63"/>
        <v>0</v>
      </c>
      <c r="W192" s="105">
        <f t="shared" si="63"/>
        <v>0</v>
      </c>
      <c r="X192" s="105">
        <f t="shared" si="63"/>
        <v>0</v>
      </c>
      <c r="Y192" s="105">
        <f t="shared" si="63"/>
        <v>0</v>
      </c>
      <c r="Z192" s="105">
        <f t="shared" si="63"/>
        <v>0</v>
      </c>
      <c r="AA192" s="105">
        <f t="shared" si="63"/>
        <v>0</v>
      </c>
      <c r="AB192" s="105">
        <f t="shared" si="63"/>
        <v>0</v>
      </c>
      <c r="AC192" s="105">
        <f t="shared" si="63"/>
        <v>0</v>
      </c>
      <c r="AD192" s="105">
        <f t="shared" si="63"/>
        <v>0</v>
      </c>
      <c r="AE192" s="105">
        <f t="shared" si="63"/>
        <v>0</v>
      </c>
      <c r="AF192" s="105">
        <f t="shared" si="64"/>
        <v>0</v>
      </c>
    </row>
    <row r="193" spans="1:32" outlineLevel="2" x14ac:dyDescent="0.25">
      <c r="A193" s="103" t="str">
        <f t="shared" si="60"/>
        <v>MiltonCommercial2YDCOM4W</v>
      </c>
      <c r="B193" s="103" t="s">
        <v>427</v>
      </c>
      <c r="C193" s="103" t="s">
        <v>428</v>
      </c>
      <c r="D193" s="127">
        <v>0</v>
      </c>
      <c r="E193" s="127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30">
        <f t="shared" si="61"/>
        <v>0</v>
      </c>
      <c r="T193" s="105">
        <f t="shared" si="62"/>
        <v>0</v>
      </c>
      <c r="U193" s="105">
        <f t="shared" si="62"/>
        <v>0</v>
      </c>
      <c r="V193" s="105">
        <f t="shared" si="63"/>
        <v>0</v>
      </c>
      <c r="W193" s="105">
        <f t="shared" si="63"/>
        <v>0</v>
      </c>
      <c r="X193" s="105">
        <f t="shared" si="63"/>
        <v>0</v>
      </c>
      <c r="Y193" s="105">
        <f t="shared" si="63"/>
        <v>0</v>
      </c>
      <c r="Z193" s="105">
        <f t="shared" si="63"/>
        <v>0</v>
      </c>
      <c r="AA193" s="105">
        <f t="shared" si="63"/>
        <v>0</v>
      </c>
      <c r="AB193" s="105">
        <f t="shared" si="63"/>
        <v>0</v>
      </c>
      <c r="AC193" s="105">
        <f t="shared" si="63"/>
        <v>0</v>
      </c>
      <c r="AD193" s="105">
        <f t="shared" si="63"/>
        <v>0</v>
      </c>
      <c r="AE193" s="105">
        <f t="shared" si="63"/>
        <v>0</v>
      </c>
      <c r="AF193" s="105">
        <f t="shared" si="64"/>
        <v>0</v>
      </c>
    </row>
    <row r="194" spans="1:32" outlineLevel="2" x14ac:dyDescent="0.25">
      <c r="A194" s="103" t="str">
        <f t="shared" si="60"/>
        <v>MiltonCommercial2YDCOMEW</v>
      </c>
      <c r="B194" s="103" t="s">
        <v>429</v>
      </c>
      <c r="C194" s="103" t="s">
        <v>430</v>
      </c>
      <c r="D194" s="127">
        <v>0</v>
      </c>
      <c r="E194" s="127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30">
        <f t="shared" si="61"/>
        <v>0</v>
      </c>
      <c r="T194" s="105">
        <f t="shared" si="62"/>
        <v>0</v>
      </c>
      <c r="U194" s="105">
        <f t="shared" si="62"/>
        <v>0</v>
      </c>
      <c r="V194" s="105">
        <f t="shared" si="63"/>
        <v>0</v>
      </c>
      <c r="W194" s="105">
        <f t="shared" si="63"/>
        <v>0</v>
      </c>
      <c r="X194" s="105">
        <f t="shared" si="63"/>
        <v>0</v>
      </c>
      <c r="Y194" s="105">
        <f t="shared" si="63"/>
        <v>0</v>
      </c>
      <c r="Z194" s="105">
        <f t="shared" si="63"/>
        <v>0</v>
      </c>
      <c r="AA194" s="105">
        <f t="shared" si="63"/>
        <v>0</v>
      </c>
      <c r="AB194" s="105">
        <f t="shared" si="63"/>
        <v>0</v>
      </c>
      <c r="AC194" s="105">
        <f t="shared" si="63"/>
        <v>0</v>
      </c>
      <c r="AD194" s="105">
        <f t="shared" si="63"/>
        <v>0</v>
      </c>
      <c r="AE194" s="105">
        <f t="shared" si="63"/>
        <v>0</v>
      </c>
      <c r="AF194" s="105">
        <f t="shared" si="64"/>
        <v>0</v>
      </c>
    </row>
    <row r="195" spans="1:32" outlineLevel="2" x14ac:dyDescent="0.25">
      <c r="A195" s="103" t="str">
        <f t="shared" si="60"/>
        <v>MiltonCommercial2YDFOOD1W</v>
      </c>
      <c r="B195" s="103" t="s">
        <v>431</v>
      </c>
      <c r="C195" s="103" t="s">
        <v>432</v>
      </c>
      <c r="D195" s="127">
        <v>0</v>
      </c>
      <c r="E195" s="127">
        <v>0</v>
      </c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30">
        <f t="shared" si="61"/>
        <v>0</v>
      </c>
      <c r="T195" s="105">
        <f t="shared" si="62"/>
        <v>0</v>
      </c>
      <c r="U195" s="105">
        <f t="shared" si="62"/>
        <v>0</v>
      </c>
      <c r="V195" s="105">
        <f t="shared" si="63"/>
        <v>0</v>
      </c>
      <c r="W195" s="105">
        <f t="shared" si="63"/>
        <v>0</v>
      </c>
      <c r="X195" s="105">
        <f t="shared" si="63"/>
        <v>0</v>
      </c>
      <c r="Y195" s="105">
        <f t="shared" si="63"/>
        <v>0</v>
      </c>
      <c r="Z195" s="105">
        <f t="shared" si="63"/>
        <v>0</v>
      </c>
      <c r="AA195" s="105">
        <f t="shared" si="63"/>
        <v>0</v>
      </c>
      <c r="AB195" s="105">
        <f t="shared" si="63"/>
        <v>0</v>
      </c>
      <c r="AC195" s="105">
        <f t="shared" si="63"/>
        <v>0</v>
      </c>
      <c r="AD195" s="105">
        <f t="shared" si="63"/>
        <v>0</v>
      </c>
      <c r="AE195" s="105">
        <f t="shared" si="63"/>
        <v>0</v>
      </c>
      <c r="AF195" s="105">
        <f t="shared" si="64"/>
        <v>0</v>
      </c>
    </row>
    <row r="196" spans="1:32" outlineLevel="2" x14ac:dyDescent="0.25">
      <c r="A196" s="103" t="str">
        <f t="shared" si="60"/>
        <v>MiltonCommercial2YDOCC1W</v>
      </c>
      <c r="B196" s="103" t="s">
        <v>433</v>
      </c>
      <c r="C196" s="103" t="s">
        <v>434</v>
      </c>
      <c r="D196" s="127">
        <v>0</v>
      </c>
      <c r="E196" s="127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30">
        <f t="shared" si="61"/>
        <v>0</v>
      </c>
      <c r="T196" s="105">
        <f t="shared" si="62"/>
        <v>0</v>
      </c>
      <c r="U196" s="105">
        <f t="shared" si="62"/>
        <v>0</v>
      </c>
      <c r="V196" s="105">
        <f t="shared" si="63"/>
        <v>0</v>
      </c>
      <c r="W196" s="105">
        <f t="shared" si="63"/>
        <v>0</v>
      </c>
      <c r="X196" s="105">
        <f t="shared" si="63"/>
        <v>0</v>
      </c>
      <c r="Y196" s="105">
        <f t="shared" si="63"/>
        <v>0</v>
      </c>
      <c r="Z196" s="105">
        <f t="shared" si="63"/>
        <v>0</v>
      </c>
      <c r="AA196" s="105">
        <f t="shared" si="63"/>
        <v>0</v>
      </c>
      <c r="AB196" s="105">
        <f t="shared" si="63"/>
        <v>0</v>
      </c>
      <c r="AC196" s="105">
        <f t="shared" si="63"/>
        <v>0</v>
      </c>
      <c r="AD196" s="105">
        <f t="shared" si="63"/>
        <v>0</v>
      </c>
      <c r="AE196" s="105">
        <f t="shared" si="63"/>
        <v>0</v>
      </c>
      <c r="AF196" s="105">
        <f t="shared" si="64"/>
        <v>0</v>
      </c>
    </row>
    <row r="197" spans="1:32" outlineLevel="2" x14ac:dyDescent="0.25">
      <c r="A197" s="103" t="str">
        <f t="shared" si="60"/>
        <v>MiltonCommercial2YDOCC2W</v>
      </c>
      <c r="B197" s="103" t="s">
        <v>435</v>
      </c>
      <c r="C197" s="103" t="s">
        <v>436</v>
      </c>
      <c r="D197" s="127">
        <v>0</v>
      </c>
      <c r="E197" s="127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30">
        <f t="shared" si="61"/>
        <v>0</v>
      </c>
      <c r="T197" s="105">
        <f t="shared" si="62"/>
        <v>0</v>
      </c>
      <c r="U197" s="105">
        <f t="shared" si="62"/>
        <v>0</v>
      </c>
      <c r="V197" s="105">
        <f t="shared" si="63"/>
        <v>0</v>
      </c>
      <c r="W197" s="105">
        <f t="shared" si="63"/>
        <v>0</v>
      </c>
      <c r="X197" s="105">
        <f t="shared" si="63"/>
        <v>0</v>
      </c>
      <c r="Y197" s="105">
        <f t="shared" si="63"/>
        <v>0</v>
      </c>
      <c r="Z197" s="105">
        <f t="shared" si="63"/>
        <v>0</v>
      </c>
      <c r="AA197" s="105">
        <f t="shared" si="63"/>
        <v>0</v>
      </c>
      <c r="AB197" s="105">
        <f t="shared" si="63"/>
        <v>0</v>
      </c>
      <c r="AC197" s="105">
        <f t="shared" si="63"/>
        <v>0</v>
      </c>
      <c r="AD197" s="105">
        <f t="shared" si="63"/>
        <v>0</v>
      </c>
      <c r="AE197" s="105">
        <f t="shared" si="63"/>
        <v>0</v>
      </c>
      <c r="AF197" s="105">
        <f t="shared" si="64"/>
        <v>0</v>
      </c>
    </row>
    <row r="198" spans="1:32" outlineLevel="2" x14ac:dyDescent="0.25">
      <c r="A198" s="103" t="str">
        <f t="shared" si="60"/>
        <v>MiltonCommercial2YDOCC3W</v>
      </c>
      <c r="B198" s="103" t="s">
        <v>437</v>
      </c>
      <c r="C198" s="103" t="s">
        <v>438</v>
      </c>
      <c r="D198" s="127">
        <v>0</v>
      </c>
      <c r="E198" s="127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30">
        <f t="shared" si="61"/>
        <v>0</v>
      </c>
      <c r="T198" s="105">
        <f t="shared" si="62"/>
        <v>0</v>
      </c>
      <c r="U198" s="105">
        <f t="shared" si="62"/>
        <v>0</v>
      </c>
      <c r="V198" s="105">
        <f t="shared" si="63"/>
        <v>0</v>
      </c>
      <c r="W198" s="105">
        <f t="shared" si="63"/>
        <v>0</v>
      </c>
      <c r="X198" s="105">
        <f t="shared" si="63"/>
        <v>0</v>
      </c>
      <c r="Y198" s="105">
        <f t="shared" si="63"/>
        <v>0</v>
      </c>
      <c r="Z198" s="105">
        <f t="shared" si="63"/>
        <v>0</v>
      </c>
      <c r="AA198" s="105">
        <f t="shared" si="63"/>
        <v>0</v>
      </c>
      <c r="AB198" s="105">
        <f t="shared" si="63"/>
        <v>0</v>
      </c>
      <c r="AC198" s="105">
        <f t="shared" si="63"/>
        <v>0</v>
      </c>
      <c r="AD198" s="105">
        <f t="shared" si="63"/>
        <v>0</v>
      </c>
      <c r="AE198" s="105">
        <f t="shared" si="63"/>
        <v>0</v>
      </c>
      <c r="AF198" s="105">
        <f t="shared" si="64"/>
        <v>0</v>
      </c>
    </row>
    <row r="199" spans="1:32" outlineLevel="2" x14ac:dyDescent="0.25">
      <c r="A199" s="103" t="str">
        <f t="shared" si="60"/>
        <v>MiltonCommercial2YDOCC4W</v>
      </c>
      <c r="B199" s="103" t="s">
        <v>439</v>
      </c>
      <c r="C199" s="103" t="s">
        <v>440</v>
      </c>
      <c r="D199" s="127">
        <v>0</v>
      </c>
      <c r="E199" s="127">
        <v>0</v>
      </c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30">
        <f t="shared" si="61"/>
        <v>0</v>
      </c>
      <c r="T199" s="105">
        <f t="shared" si="62"/>
        <v>0</v>
      </c>
      <c r="U199" s="105">
        <f t="shared" si="62"/>
        <v>0</v>
      </c>
      <c r="V199" s="105">
        <f t="shared" si="63"/>
        <v>0</v>
      </c>
      <c r="W199" s="105">
        <f t="shared" si="63"/>
        <v>0</v>
      </c>
      <c r="X199" s="105">
        <f t="shared" si="63"/>
        <v>0</v>
      </c>
      <c r="Y199" s="105">
        <f t="shared" si="63"/>
        <v>0</v>
      </c>
      <c r="Z199" s="105">
        <f t="shared" si="63"/>
        <v>0</v>
      </c>
      <c r="AA199" s="105">
        <f t="shared" si="63"/>
        <v>0</v>
      </c>
      <c r="AB199" s="105">
        <f t="shared" si="63"/>
        <v>0</v>
      </c>
      <c r="AC199" s="105">
        <f t="shared" si="63"/>
        <v>0</v>
      </c>
      <c r="AD199" s="105">
        <f t="shared" si="63"/>
        <v>0</v>
      </c>
      <c r="AE199" s="105">
        <f t="shared" si="63"/>
        <v>0</v>
      </c>
      <c r="AF199" s="105">
        <f t="shared" si="64"/>
        <v>0</v>
      </c>
    </row>
    <row r="200" spans="1:32" outlineLevel="2" x14ac:dyDescent="0.25">
      <c r="A200" s="103" t="str">
        <f t="shared" si="60"/>
        <v>MiltonCommercial2YDOCCEW</v>
      </c>
      <c r="B200" s="103" t="s">
        <v>441</v>
      </c>
      <c r="C200" s="103" t="s">
        <v>442</v>
      </c>
      <c r="D200" s="127">
        <v>0</v>
      </c>
      <c r="E200" s="127">
        <v>0</v>
      </c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30">
        <f t="shared" si="61"/>
        <v>0</v>
      </c>
      <c r="T200" s="105">
        <f t="shared" si="62"/>
        <v>0</v>
      </c>
      <c r="U200" s="105">
        <f t="shared" si="62"/>
        <v>0</v>
      </c>
      <c r="V200" s="105">
        <f t="shared" si="63"/>
        <v>0</v>
      </c>
      <c r="W200" s="105">
        <f t="shared" si="63"/>
        <v>0</v>
      </c>
      <c r="X200" s="105">
        <f t="shared" si="63"/>
        <v>0</v>
      </c>
      <c r="Y200" s="105">
        <f t="shared" si="63"/>
        <v>0</v>
      </c>
      <c r="Z200" s="105">
        <f t="shared" si="63"/>
        <v>0</v>
      </c>
      <c r="AA200" s="105">
        <f t="shared" si="63"/>
        <v>0</v>
      </c>
      <c r="AB200" s="105">
        <f t="shared" si="63"/>
        <v>0</v>
      </c>
      <c r="AC200" s="105">
        <f t="shared" si="63"/>
        <v>0</v>
      </c>
      <c r="AD200" s="105">
        <f t="shared" si="63"/>
        <v>0</v>
      </c>
      <c r="AE200" s="105">
        <f t="shared" si="63"/>
        <v>0</v>
      </c>
      <c r="AF200" s="105">
        <f t="shared" si="64"/>
        <v>0</v>
      </c>
    </row>
    <row r="201" spans="1:32" outlineLevel="2" x14ac:dyDescent="0.25">
      <c r="A201" s="103" t="str">
        <f t="shared" si="60"/>
        <v>MiltonCommercial64FOOD1W</v>
      </c>
      <c r="B201" s="103" t="s">
        <v>443</v>
      </c>
      <c r="C201" s="103" t="s">
        <v>444</v>
      </c>
      <c r="D201" s="127">
        <v>0</v>
      </c>
      <c r="E201" s="127">
        <v>0</v>
      </c>
      <c r="F201" s="12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30">
        <f t="shared" si="61"/>
        <v>0</v>
      </c>
      <c r="T201" s="105">
        <f t="shared" si="62"/>
        <v>0</v>
      </c>
      <c r="U201" s="105">
        <f t="shared" si="62"/>
        <v>0</v>
      </c>
      <c r="V201" s="105">
        <f t="shared" si="63"/>
        <v>0</v>
      </c>
      <c r="W201" s="105">
        <f t="shared" si="63"/>
        <v>0</v>
      </c>
      <c r="X201" s="105">
        <f t="shared" si="63"/>
        <v>0</v>
      </c>
      <c r="Y201" s="105">
        <f t="shared" si="63"/>
        <v>0</v>
      </c>
      <c r="Z201" s="105">
        <f t="shared" si="63"/>
        <v>0</v>
      </c>
      <c r="AA201" s="105">
        <f t="shared" si="63"/>
        <v>0</v>
      </c>
      <c r="AB201" s="105">
        <f t="shared" si="63"/>
        <v>0</v>
      </c>
      <c r="AC201" s="105">
        <f t="shared" si="63"/>
        <v>0</v>
      </c>
      <c r="AD201" s="105">
        <f t="shared" si="63"/>
        <v>0</v>
      </c>
      <c r="AE201" s="105">
        <f t="shared" si="63"/>
        <v>0</v>
      </c>
      <c r="AF201" s="105">
        <f t="shared" si="64"/>
        <v>0</v>
      </c>
    </row>
    <row r="202" spans="1:32" outlineLevel="2" x14ac:dyDescent="0.25">
      <c r="A202" s="103" t="str">
        <f t="shared" si="60"/>
        <v>MiltonCommercial6YDCOM1W</v>
      </c>
      <c r="B202" s="103" t="s">
        <v>445</v>
      </c>
      <c r="C202" s="103" t="s">
        <v>446</v>
      </c>
      <c r="D202" s="127">
        <v>0</v>
      </c>
      <c r="E202" s="127">
        <v>0</v>
      </c>
      <c r="F202" s="12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30">
        <f t="shared" si="61"/>
        <v>0</v>
      </c>
      <c r="T202" s="105">
        <f t="shared" si="62"/>
        <v>0</v>
      </c>
      <c r="U202" s="105">
        <f t="shared" si="62"/>
        <v>0</v>
      </c>
      <c r="V202" s="105">
        <f t="shared" si="63"/>
        <v>0</v>
      </c>
      <c r="W202" s="105">
        <f t="shared" si="63"/>
        <v>0</v>
      </c>
      <c r="X202" s="105">
        <f t="shared" si="63"/>
        <v>0</v>
      </c>
      <c r="Y202" s="105">
        <f t="shared" si="63"/>
        <v>0</v>
      </c>
      <c r="Z202" s="105">
        <f t="shared" si="63"/>
        <v>0</v>
      </c>
      <c r="AA202" s="105">
        <f t="shared" si="63"/>
        <v>0</v>
      </c>
      <c r="AB202" s="105">
        <f t="shared" si="63"/>
        <v>0</v>
      </c>
      <c r="AC202" s="105">
        <f t="shared" si="63"/>
        <v>0</v>
      </c>
      <c r="AD202" s="105">
        <f t="shared" si="63"/>
        <v>0</v>
      </c>
      <c r="AE202" s="105">
        <f t="shared" si="63"/>
        <v>0</v>
      </c>
      <c r="AF202" s="105">
        <f t="shared" si="64"/>
        <v>0</v>
      </c>
    </row>
    <row r="203" spans="1:32" outlineLevel="2" x14ac:dyDescent="0.25">
      <c r="A203" s="103" t="str">
        <f t="shared" si="60"/>
        <v>MiltonCommercial6YDCOM2W</v>
      </c>
      <c r="B203" s="103" t="s">
        <v>447</v>
      </c>
      <c r="C203" s="103" t="s">
        <v>448</v>
      </c>
      <c r="D203" s="127">
        <v>0</v>
      </c>
      <c r="E203" s="127">
        <v>0</v>
      </c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30">
        <f t="shared" si="61"/>
        <v>0</v>
      </c>
      <c r="T203" s="105">
        <f t="shared" si="62"/>
        <v>0</v>
      </c>
      <c r="U203" s="105">
        <f t="shared" si="62"/>
        <v>0</v>
      </c>
      <c r="V203" s="105">
        <f t="shared" si="63"/>
        <v>0</v>
      </c>
      <c r="W203" s="105">
        <f t="shared" si="63"/>
        <v>0</v>
      </c>
      <c r="X203" s="105">
        <f t="shared" si="63"/>
        <v>0</v>
      </c>
      <c r="Y203" s="105">
        <f t="shared" si="63"/>
        <v>0</v>
      </c>
      <c r="Z203" s="105">
        <f t="shared" si="63"/>
        <v>0</v>
      </c>
      <c r="AA203" s="105">
        <f t="shared" si="63"/>
        <v>0</v>
      </c>
      <c r="AB203" s="105">
        <f t="shared" si="63"/>
        <v>0</v>
      </c>
      <c r="AC203" s="105">
        <f t="shared" si="63"/>
        <v>0</v>
      </c>
      <c r="AD203" s="105">
        <f t="shared" si="63"/>
        <v>0</v>
      </c>
      <c r="AE203" s="105">
        <f t="shared" si="63"/>
        <v>0</v>
      </c>
      <c r="AF203" s="105">
        <f t="shared" si="64"/>
        <v>0</v>
      </c>
    </row>
    <row r="204" spans="1:32" outlineLevel="2" x14ac:dyDescent="0.25">
      <c r="A204" s="103" t="str">
        <f t="shared" si="60"/>
        <v>MiltonCommercial6YDCOM3W</v>
      </c>
      <c r="B204" s="103" t="s">
        <v>449</v>
      </c>
      <c r="C204" s="103" t="s">
        <v>450</v>
      </c>
      <c r="D204" s="127">
        <v>0</v>
      </c>
      <c r="E204" s="127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30">
        <f t="shared" si="61"/>
        <v>0</v>
      </c>
      <c r="T204" s="105">
        <f t="shared" ref="T204:U220" si="65">+IFERROR(F204/$D204,0)</f>
        <v>0</v>
      </c>
      <c r="U204" s="105">
        <f t="shared" si="65"/>
        <v>0</v>
      </c>
      <c r="V204" s="105">
        <f t="shared" si="63"/>
        <v>0</v>
      </c>
      <c r="W204" s="105">
        <f t="shared" si="63"/>
        <v>0</v>
      </c>
      <c r="X204" s="105">
        <f t="shared" si="63"/>
        <v>0</v>
      </c>
      <c r="Y204" s="105">
        <f t="shared" si="63"/>
        <v>0</v>
      </c>
      <c r="Z204" s="105">
        <f t="shared" si="63"/>
        <v>0</v>
      </c>
      <c r="AA204" s="105">
        <f t="shared" si="63"/>
        <v>0</v>
      </c>
      <c r="AB204" s="105">
        <f t="shared" si="63"/>
        <v>0</v>
      </c>
      <c r="AC204" s="105">
        <f t="shared" si="63"/>
        <v>0</v>
      </c>
      <c r="AD204" s="105">
        <f t="shared" si="63"/>
        <v>0</v>
      </c>
      <c r="AE204" s="105">
        <f t="shared" si="63"/>
        <v>0</v>
      </c>
      <c r="AF204" s="105">
        <f t="shared" si="64"/>
        <v>0</v>
      </c>
    </row>
    <row r="205" spans="1:32" outlineLevel="2" x14ac:dyDescent="0.25">
      <c r="A205" s="103" t="str">
        <f t="shared" si="60"/>
        <v>MiltonCommercial6YDCOM4W</v>
      </c>
      <c r="B205" s="103" t="s">
        <v>451</v>
      </c>
      <c r="C205" s="103" t="s">
        <v>452</v>
      </c>
      <c r="D205" s="127">
        <v>0</v>
      </c>
      <c r="E205" s="127">
        <v>0</v>
      </c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30">
        <f t="shared" si="61"/>
        <v>0</v>
      </c>
      <c r="T205" s="105">
        <f t="shared" si="65"/>
        <v>0</v>
      </c>
      <c r="U205" s="105">
        <f t="shared" si="65"/>
        <v>0</v>
      </c>
      <c r="V205" s="105">
        <f t="shared" si="63"/>
        <v>0</v>
      </c>
      <c r="W205" s="105">
        <f t="shared" si="63"/>
        <v>0</v>
      </c>
      <c r="X205" s="105">
        <f t="shared" si="63"/>
        <v>0</v>
      </c>
      <c r="Y205" s="105">
        <f t="shared" si="63"/>
        <v>0</v>
      </c>
      <c r="Z205" s="105">
        <f t="shared" si="63"/>
        <v>0</v>
      </c>
      <c r="AA205" s="105">
        <f t="shared" si="63"/>
        <v>0</v>
      </c>
      <c r="AB205" s="105">
        <f t="shared" si="63"/>
        <v>0</v>
      </c>
      <c r="AC205" s="105">
        <f t="shared" si="63"/>
        <v>0</v>
      </c>
      <c r="AD205" s="105">
        <f t="shared" si="63"/>
        <v>0</v>
      </c>
      <c r="AE205" s="105">
        <f t="shared" si="63"/>
        <v>0</v>
      </c>
      <c r="AF205" s="105">
        <f t="shared" si="64"/>
        <v>0</v>
      </c>
    </row>
    <row r="206" spans="1:32" outlineLevel="2" x14ac:dyDescent="0.25">
      <c r="A206" s="103" t="str">
        <f t="shared" si="60"/>
        <v>MiltonCommercial6YDCOM5W</v>
      </c>
      <c r="B206" s="103" t="s">
        <v>453</v>
      </c>
      <c r="C206" s="103" t="s">
        <v>454</v>
      </c>
      <c r="D206" s="127">
        <v>0</v>
      </c>
      <c r="E206" s="127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30">
        <f t="shared" si="61"/>
        <v>0</v>
      </c>
      <c r="T206" s="105">
        <f t="shared" si="65"/>
        <v>0</v>
      </c>
      <c r="U206" s="105">
        <f t="shared" si="65"/>
        <v>0</v>
      </c>
      <c r="V206" s="105">
        <f t="shared" si="63"/>
        <v>0</v>
      </c>
      <c r="W206" s="105">
        <f t="shared" si="63"/>
        <v>0</v>
      </c>
      <c r="X206" s="105">
        <f t="shared" si="63"/>
        <v>0</v>
      </c>
      <c r="Y206" s="105">
        <f t="shared" si="63"/>
        <v>0</v>
      </c>
      <c r="Z206" s="105">
        <f t="shared" si="63"/>
        <v>0</v>
      </c>
      <c r="AA206" s="105">
        <f t="shared" si="63"/>
        <v>0</v>
      </c>
      <c r="AB206" s="105">
        <f t="shared" si="63"/>
        <v>0</v>
      </c>
      <c r="AC206" s="105">
        <f t="shared" si="63"/>
        <v>0</v>
      </c>
      <c r="AD206" s="105">
        <f t="shared" si="63"/>
        <v>0</v>
      </c>
      <c r="AE206" s="105">
        <f t="shared" si="63"/>
        <v>0</v>
      </c>
      <c r="AF206" s="105">
        <f t="shared" si="64"/>
        <v>0</v>
      </c>
    </row>
    <row r="207" spans="1:32" outlineLevel="2" x14ac:dyDescent="0.25">
      <c r="A207" s="103" t="str">
        <f t="shared" si="60"/>
        <v>MiltonCommercial6YDCOMEW</v>
      </c>
      <c r="B207" s="103" t="s">
        <v>455</v>
      </c>
      <c r="C207" s="103" t="s">
        <v>456</v>
      </c>
      <c r="D207" s="127">
        <v>0</v>
      </c>
      <c r="E207" s="127">
        <v>0</v>
      </c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30">
        <f t="shared" si="61"/>
        <v>0</v>
      </c>
      <c r="T207" s="105">
        <f t="shared" si="65"/>
        <v>0</v>
      </c>
      <c r="U207" s="105">
        <f t="shared" si="65"/>
        <v>0</v>
      </c>
      <c r="V207" s="105">
        <f t="shared" si="63"/>
        <v>0</v>
      </c>
      <c r="W207" s="105">
        <f t="shared" si="63"/>
        <v>0</v>
      </c>
      <c r="X207" s="105">
        <f t="shared" si="63"/>
        <v>0</v>
      </c>
      <c r="Y207" s="105">
        <f t="shared" si="63"/>
        <v>0</v>
      </c>
      <c r="Z207" s="105">
        <f t="shared" si="63"/>
        <v>0</v>
      </c>
      <c r="AA207" s="105">
        <f t="shared" si="63"/>
        <v>0</v>
      </c>
      <c r="AB207" s="105">
        <f t="shared" si="63"/>
        <v>0</v>
      </c>
      <c r="AC207" s="105">
        <f t="shared" si="63"/>
        <v>0</v>
      </c>
      <c r="AD207" s="105">
        <f t="shared" si="63"/>
        <v>0</v>
      </c>
      <c r="AE207" s="105">
        <f t="shared" si="63"/>
        <v>0</v>
      </c>
      <c r="AF207" s="105">
        <f t="shared" si="64"/>
        <v>0</v>
      </c>
    </row>
    <row r="208" spans="1:32" outlineLevel="2" x14ac:dyDescent="0.25">
      <c r="A208" s="103" t="str">
        <f t="shared" si="60"/>
        <v>MiltonCommercial6YDOCC1W</v>
      </c>
      <c r="B208" s="103" t="s">
        <v>457</v>
      </c>
      <c r="C208" s="103" t="s">
        <v>458</v>
      </c>
      <c r="D208" s="127">
        <v>0</v>
      </c>
      <c r="E208" s="127">
        <v>0</v>
      </c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30">
        <f t="shared" si="61"/>
        <v>0</v>
      </c>
      <c r="T208" s="105">
        <f t="shared" si="65"/>
        <v>0</v>
      </c>
      <c r="U208" s="105">
        <f t="shared" si="65"/>
        <v>0</v>
      </c>
      <c r="V208" s="105">
        <f t="shared" si="63"/>
        <v>0</v>
      </c>
      <c r="W208" s="105">
        <f t="shared" si="63"/>
        <v>0</v>
      </c>
      <c r="X208" s="105">
        <f t="shared" si="63"/>
        <v>0</v>
      </c>
      <c r="Y208" s="105">
        <f t="shared" si="63"/>
        <v>0</v>
      </c>
      <c r="Z208" s="105">
        <f t="shared" si="63"/>
        <v>0</v>
      </c>
      <c r="AA208" s="105">
        <f t="shared" si="63"/>
        <v>0</v>
      </c>
      <c r="AB208" s="105">
        <f t="shared" si="63"/>
        <v>0</v>
      </c>
      <c r="AC208" s="105">
        <f t="shared" si="63"/>
        <v>0</v>
      </c>
      <c r="AD208" s="105">
        <f t="shared" si="63"/>
        <v>0</v>
      </c>
      <c r="AE208" s="105">
        <f t="shared" si="63"/>
        <v>0</v>
      </c>
      <c r="AF208" s="105">
        <f t="shared" si="64"/>
        <v>0</v>
      </c>
    </row>
    <row r="209" spans="1:32" outlineLevel="2" x14ac:dyDescent="0.25">
      <c r="A209" s="103" t="str">
        <f t="shared" si="60"/>
        <v>MiltonCommercial6YDOCC2W</v>
      </c>
      <c r="B209" s="103" t="s">
        <v>459</v>
      </c>
      <c r="C209" s="103" t="s">
        <v>460</v>
      </c>
      <c r="D209" s="127">
        <v>0</v>
      </c>
      <c r="E209" s="127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30">
        <f t="shared" si="61"/>
        <v>0</v>
      </c>
      <c r="T209" s="105">
        <f t="shared" si="65"/>
        <v>0</v>
      </c>
      <c r="U209" s="105">
        <f t="shared" si="65"/>
        <v>0</v>
      </c>
      <c r="V209" s="105">
        <f t="shared" si="63"/>
        <v>0</v>
      </c>
      <c r="W209" s="105">
        <f t="shared" si="63"/>
        <v>0</v>
      </c>
      <c r="X209" s="105">
        <f t="shared" si="63"/>
        <v>0</v>
      </c>
      <c r="Y209" s="105">
        <f t="shared" si="63"/>
        <v>0</v>
      </c>
      <c r="Z209" s="105">
        <f t="shared" si="63"/>
        <v>0</v>
      </c>
      <c r="AA209" s="105">
        <f t="shared" si="63"/>
        <v>0</v>
      </c>
      <c r="AB209" s="105">
        <f t="shared" si="63"/>
        <v>0</v>
      </c>
      <c r="AC209" s="105">
        <f t="shared" si="63"/>
        <v>0</v>
      </c>
      <c r="AD209" s="105">
        <f t="shared" si="63"/>
        <v>0</v>
      </c>
      <c r="AE209" s="105">
        <f t="shared" si="63"/>
        <v>0</v>
      </c>
      <c r="AF209" s="105">
        <f t="shared" si="64"/>
        <v>0</v>
      </c>
    </row>
    <row r="210" spans="1:32" outlineLevel="2" x14ac:dyDescent="0.25">
      <c r="A210" s="103" t="str">
        <f t="shared" si="60"/>
        <v>MiltonCommercial6YDOCC3W</v>
      </c>
      <c r="B210" s="103" t="s">
        <v>461</v>
      </c>
      <c r="C210" s="103" t="s">
        <v>462</v>
      </c>
      <c r="D210" s="127">
        <v>0</v>
      </c>
      <c r="E210" s="127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30">
        <f t="shared" si="61"/>
        <v>0</v>
      </c>
      <c r="T210" s="105">
        <f t="shared" si="65"/>
        <v>0</v>
      </c>
      <c r="U210" s="105">
        <f t="shared" si="65"/>
        <v>0</v>
      </c>
      <c r="V210" s="105">
        <f t="shared" si="63"/>
        <v>0</v>
      </c>
      <c r="W210" s="105">
        <f t="shared" si="63"/>
        <v>0</v>
      </c>
      <c r="X210" s="105">
        <f t="shared" si="63"/>
        <v>0</v>
      </c>
      <c r="Y210" s="105">
        <f t="shared" si="63"/>
        <v>0</v>
      </c>
      <c r="Z210" s="105">
        <f t="shared" si="63"/>
        <v>0</v>
      </c>
      <c r="AA210" s="105">
        <f t="shared" si="63"/>
        <v>0</v>
      </c>
      <c r="AB210" s="105">
        <f t="shared" si="63"/>
        <v>0</v>
      </c>
      <c r="AC210" s="105">
        <f t="shared" si="63"/>
        <v>0</v>
      </c>
      <c r="AD210" s="105">
        <f t="shared" si="63"/>
        <v>0</v>
      </c>
      <c r="AE210" s="105">
        <f t="shared" si="63"/>
        <v>0</v>
      </c>
      <c r="AF210" s="105">
        <f t="shared" si="64"/>
        <v>0</v>
      </c>
    </row>
    <row r="211" spans="1:32" outlineLevel="2" x14ac:dyDescent="0.25">
      <c r="A211" s="103" t="str">
        <f t="shared" si="60"/>
        <v>MiltonCommercial6YDOCC4W</v>
      </c>
      <c r="B211" s="103" t="s">
        <v>463</v>
      </c>
      <c r="C211" s="103" t="s">
        <v>464</v>
      </c>
      <c r="D211" s="127">
        <v>0</v>
      </c>
      <c r="E211" s="127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30">
        <f t="shared" si="61"/>
        <v>0</v>
      </c>
      <c r="T211" s="105">
        <f t="shared" si="65"/>
        <v>0</v>
      </c>
      <c r="U211" s="105">
        <f t="shared" si="65"/>
        <v>0</v>
      </c>
      <c r="V211" s="105">
        <f t="shared" si="63"/>
        <v>0</v>
      </c>
      <c r="W211" s="105">
        <f t="shared" si="63"/>
        <v>0</v>
      </c>
      <c r="X211" s="105">
        <f t="shared" si="63"/>
        <v>0</v>
      </c>
      <c r="Y211" s="105">
        <f t="shared" si="63"/>
        <v>0</v>
      </c>
      <c r="Z211" s="105">
        <f t="shared" si="63"/>
        <v>0</v>
      </c>
      <c r="AA211" s="105">
        <f t="shared" si="63"/>
        <v>0</v>
      </c>
      <c r="AB211" s="105">
        <f t="shared" si="63"/>
        <v>0</v>
      </c>
      <c r="AC211" s="105">
        <f t="shared" si="63"/>
        <v>0</v>
      </c>
      <c r="AD211" s="105">
        <f t="shared" si="63"/>
        <v>0</v>
      </c>
      <c r="AE211" s="105">
        <f t="shared" si="63"/>
        <v>0</v>
      </c>
      <c r="AF211" s="105">
        <f t="shared" si="64"/>
        <v>0</v>
      </c>
    </row>
    <row r="212" spans="1:32" outlineLevel="2" x14ac:dyDescent="0.25">
      <c r="A212" s="103" t="str">
        <f t="shared" si="60"/>
        <v>MiltonCommercial6YDOCC5W</v>
      </c>
      <c r="B212" s="103" t="s">
        <v>465</v>
      </c>
      <c r="C212" s="103" t="s">
        <v>466</v>
      </c>
      <c r="D212" s="127">
        <v>0</v>
      </c>
      <c r="E212" s="127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30">
        <f t="shared" si="61"/>
        <v>0</v>
      </c>
      <c r="T212" s="105">
        <f t="shared" si="65"/>
        <v>0</v>
      </c>
      <c r="U212" s="105">
        <f t="shared" si="65"/>
        <v>0</v>
      </c>
      <c r="V212" s="105">
        <f t="shared" si="63"/>
        <v>0</v>
      </c>
      <c r="W212" s="105">
        <f t="shared" si="63"/>
        <v>0</v>
      </c>
      <c r="X212" s="105">
        <f t="shared" si="63"/>
        <v>0</v>
      </c>
      <c r="Y212" s="105">
        <f t="shared" si="63"/>
        <v>0</v>
      </c>
      <c r="Z212" s="105">
        <f t="shared" si="63"/>
        <v>0</v>
      </c>
      <c r="AA212" s="105">
        <f t="shared" si="63"/>
        <v>0</v>
      </c>
      <c r="AB212" s="105">
        <f t="shared" si="63"/>
        <v>0</v>
      </c>
      <c r="AC212" s="105">
        <f t="shared" si="63"/>
        <v>0</v>
      </c>
      <c r="AD212" s="105">
        <f t="shared" si="63"/>
        <v>0</v>
      </c>
      <c r="AE212" s="105">
        <f t="shared" si="63"/>
        <v>0</v>
      </c>
      <c r="AF212" s="105">
        <f t="shared" si="64"/>
        <v>0</v>
      </c>
    </row>
    <row r="213" spans="1:32" outlineLevel="2" x14ac:dyDescent="0.25">
      <c r="A213" s="103" t="str">
        <f t="shared" si="60"/>
        <v>MiltonCommercial6YDOCCEW</v>
      </c>
      <c r="B213" s="103" t="s">
        <v>467</v>
      </c>
      <c r="C213" s="103" t="s">
        <v>468</v>
      </c>
      <c r="D213" s="127">
        <v>0</v>
      </c>
      <c r="E213" s="127">
        <v>0</v>
      </c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30">
        <f t="shared" si="61"/>
        <v>0</v>
      </c>
      <c r="T213" s="105">
        <f t="shared" si="65"/>
        <v>0</v>
      </c>
      <c r="U213" s="105">
        <f t="shared" si="65"/>
        <v>0</v>
      </c>
      <c r="V213" s="105">
        <f t="shared" si="63"/>
        <v>0</v>
      </c>
      <c r="W213" s="105">
        <f t="shared" si="63"/>
        <v>0</v>
      </c>
      <c r="X213" s="105">
        <f t="shared" si="63"/>
        <v>0</v>
      </c>
      <c r="Y213" s="105">
        <f t="shared" si="63"/>
        <v>0</v>
      </c>
      <c r="Z213" s="105">
        <f t="shared" si="63"/>
        <v>0</v>
      </c>
      <c r="AA213" s="105">
        <f t="shared" ref="AA213:AE220" si="66">+IFERROR(M213/$E213,0)</f>
        <v>0</v>
      </c>
      <c r="AB213" s="105">
        <f t="shared" si="66"/>
        <v>0</v>
      </c>
      <c r="AC213" s="105">
        <f t="shared" si="66"/>
        <v>0</v>
      </c>
      <c r="AD213" s="105">
        <f t="shared" si="66"/>
        <v>0</v>
      </c>
      <c r="AE213" s="105">
        <f t="shared" si="66"/>
        <v>0</v>
      </c>
      <c r="AF213" s="105">
        <f t="shared" si="64"/>
        <v>0</v>
      </c>
    </row>
    <row r="214" spans="1:32" outlineLevel="2" x14ac:dyDescent="0.25">
      <c r="A214" s="103" t="str">
        <f t="shared" si="60"/>
        <v>MiltonCommercial90COM1E</v>
      </c>
      <c r="B214" s="103" t="s">
        <v>469</v>
      </c>
      <c r="C214" s="103" t="s">
        <v>470</v>
      </c>
      <c r="D214" s="127">
        <v>0</v>
      </c>
      <c r="E214" s="127">
        <v>0</v>
      </c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30">
        <f t="shared" si="61"/>
        <v>0</v>
      </c>
      <c r="T214" s="105">
        <f t="shared" si="65"/>
        <v>0</v>
      </c>
      <c r="U214" s="105">
        <f t="shared" si="65"/>
        <v>0</v>
      </c>
      <c r="V214" s="105">
        <f t="shared" ref="V214:Z220" si="67">+IFERROR(H214/$E214,0)</f>
        <v>0</v>
      </c>
      <c r="W214" s="105">
        <f t="shared" si="67"/>
        <v>0</v>
      </c>
      <c r="X214" s="105">
        <f t="shared" si="67"/>
        <v>0</v>
      </c>
      <c r="Y214" s="105">
        <f t="shared" si="67"/>
        <v>0</v>
      </c>
      <c r="Z214" s="105">
        <f t="shared" si="67"/>
        <v>0</v>
      </c>
      <c r="AA214" s="105">
        <f t="shared" si="66"/>
        <v>0</v>
      </c>
      <c r="AB214" s="105">
        <f t="shared" si="66"/>
        <v>0</v>
      </c>
      <c r="AC214" s="105">
        <f t="shared" si="66"/>
        <v>0</v>
      </c>
      <c r="AD214" s="105">
        <f t="shared" si="66"/>
        <v>0</v>
      </c>
      <c r="AE214" s="105">
        <f t="shared" si="66"/>
        <v>0</v>
      </c>
      <c r="AF214" s="105">
        <f t="shared" si="64"/>
        <v>0</v>
      </c>
    </row>
    <row r="215" spans="1:32" outlineLevel="2" x14ac:dyDescent="0.25">
      <c r="A215" s="103" t="str">
        <f t="shared" si="60"/>
        <v>MiltonCommercial90COM1W</v>
      </c>
      <c r="B215" s="103" t="s">
        <v>471</v>
      </c>
      <c r="C215" s="103" t="s">
        <v>472</v>
      </c>
      <c r="D215" s="127">
        <v>0</v>
      </c>
      <c r="E215" s="127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30">
        <f t="shared" si="61"/>
        <v>0</v>
      </c>
      <c r="T215" s="105">
        <f t="shared" si="65"/>
        <v>0</v>
      </c>
      <c r="U215" s="105">
        <f t="shared" si="65"/>
        <v>0</v>
      </c>
      <c r="V215" s="105">
        <f t="shared" si="67"/>
        <v>0</v>
      </c>
      <c r="W215" s="105">
        <f t="shared" si="67"/>
        <v>0</v>
      </c>
      <c r="X215" s="105">
        <f t="shared" si="67"/>
        <v>0</v>
      </c>
      <c r="Y215" s="105">
        <f t="shared" si="67"/>
        <v>0</v>
      </c>
      <c r="Z215" s="105">
        <f t="shared" si="67"/>
        <v>0</v>
      </c>
      <c r="AA215" s="105">
        <f t="shared" si="66"/>
        <v>0</v>
      </c>
      <c r="AB215" s="105">
        <f t="shared" si="66"/>
        <v>0</v>
      </c>
      <c r="AC215" s="105">
        <f t="shared" si="66"/>
        <v>0</v>
      </c>
      <c r="AD215" s="105">
        <f t="shared" si="66"/>
        <v>0</v>
      </c>
      <c r="AE215" s="105">
        <f t="shared" si="66"/>
        <v>0</v>
      </c>
      <c r="AF215" s="105">
        <f t="shared" si="64"/>
        <v>0</v>
      </c>
    </row>
    <row r="216" spans="1:32" outlineLevel="2" x14ac:dyDescent="0.25">
      <c r="A216" s="103" t="str">
        <f t="shared" si="60"/>
        <v>MiltonCommercial90COM2W</v>
      </c>
      <c r="B216" s="103" t="s">
        <v>473</v>
      </c>
      <c r="C216" s="103" t="s">
        <v>474</v>
      </c>
      <c r="D216" s="127">
        <v>0</v>
      </c>
      <c r="E216" s="127">
        <v>0</v>
      </c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30">
        <f t="shared" si="61"/>
        <v>0</v>
      </c>
      <c r="T216" s="105">
        <f t="shared" si="65"/>
        <v>0</v>
      </c>
      <c r="U216" s="105">
        <f t="shared" si="65"/>
        <v>0</v>
      </c>
      <c r="V216" s="105">
        <f t="shared" si="67"/>
        <v>0</v>
      </c>
      <c r="W216" s="105">
        <f t="shared" si="67"/>
        <v>0</v>
      </c>
      <c r="X216" s="105">
        <f t="shared" si="67"/>
        <v>0</v>
      </c>
      <c r="Y216" s="105">
        <f t="shared" si="67"/>
        <v>0</v>
      </c>
      <c r="Z216" s="105">
        <f t="shared" si="67"/>
        <v>0</v>
      </c>
      <c r="AA216" s="105">
        <f t="shared" si="66"/>
        <v>0</v>
      </c>
      <c r="AB216" s="105">
        <f t="shared" si="66"/>
        <v>0</v>
      </c>
      <c r="AC216" s="105">
        <f t="shared" si="66"/>
        <v>0</v>
      </c>
      <c r="AD216" s="105">
        <f t="shared" si="66"/>
        <v>0</v>
      </c>
      <c r="AE216" s="105">
        <f t="shared" si="66"/>
        <v>0</v>
      </c>
      <c r="AF216" s="105">
        <f t="shared" si="64"/>
        <v>0</v>
      </c>
    </row>
    <row r="217" spans="1:32" outlineLevel="2" x14ac:dyDescent="0.25">
      <c r="A217" s="103" t="str">
        <f t="shared" si="60"/>
        <v>MiltonCommercial90FOOD1E</v>
      </c>
      <c r="B217" s="103" t="s">
        <v>475</v>
      </c>
      <c r="C217" s="103" t="s">
        <v>476</v>
      </c>
      <c r="D217" s="127">
        <v>0</v>
      </c>
      <c r="E217" s="127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30">
        <f t="shared" si="61"/>
        <v>0</v>
      </c>
      <c r="T217" s="105">
        <f t="shared" si="65"/>
        <v>0</v>
      </c>
      <c r="U217" s="105">
        <f t="shared" si="65"/>
        <v>0</v>
      </c>
      <c r="V217" s="105">
        <f t="shared" si="67"/>
        <v>0</v>
      </c>
      <c r="W217" s="105">
        <f t="shared" si="67"/>
        <v>0</v>
      </c>
      <c r="X217" s="105">
        <f t="shared" si="67"/>
        <v>0</v>
      </c>
      <c r="Y217" s="105">
        <f t="shared" si="67"/>
        <v>0</v>
      </c>
      <c r="Z217" s="105">
        <f t="shared" si="67"/>
        <v>0</v>
      </c>
      <c r="AA217" s="105">
        <f t="shared" si="66"/>
        <v>0</v>
      </c>
      <c r="AB217" s="105">
        <f t="shared" si="66"/>
        <v>0</v>
      </c>
      <c r="AC217" s="105">
        <f t="shared" si="66"/>
        <v>0</v>
      </c>
      <c r="AD217" s="105">
        <f t="shared" si="66"/>
        <v>0</v>
      </c>
      <c r="AE217" s="105">
        <f t="shared" si="66"/>
        <v>0</v>
      </c>
      <c r="AF217" s="105">
        <f t="shared" si="64"/>
        <v>0</v>
      </c>
    </row>
    <row r="218" spans="1:32" outlineLevel="2" x14ac:dyDescent="0.25">
      <c r="A218" s="103" t="str">
        <f t="shared" si="60"/>
        <v>MiltonCommercial96FOOD1W</v>
      </c>
      <c r="B218" s="103" t="s">
        <v>477</v>
      </c>
      <c r="C218" s="103" t="s">
        <v>478</v>
      </c>
      <c r="D218" s="127">
        <v>0</v>
      </c>
      <c r="E218" s="127">
        <v>0</v>
      </c>
      <c r="F218" s="12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30">
        <f t="shared" si="61"/>
        <v>0</v>
      </c>
      <c r="T218" s="105">
        <f t="shared" si="65"/>
        <v>0</v>
      </c>
      <c r="U218" s="105">
        <f t="shared" si="65"/>
        <v>0</v>
      </c>
      <c r="V218" s="105">
        <f t="shared" si="67"/>
        <v>0</v>
      </c>
      <c r="W218" s="105">
        <f t="shared" si="67"/>
        <v>0</v>
      </c>
      <c r="X218" s="105">
        <f t="shared" si="67"/>
        <v>0</v>
      </c>
      <c r="Y218" s="105">
        <f t="shared" si="67"/>
        <v>0</v>
      </c>
      <c r="Z218" s="105">
        <f t="shared" si="67"/>
        <v>0</v>
      </c>
      <c r="AA218" s="105">
        <f t="shared" si="66"/>
        <v>0</v>
      </c>
      <c r="AB218" s="105">
        <f t="shared" si="66"/>
        <v>0</v>
      </c>
      <c r="AC218" s="105">
        <f t="shared" si="66"/>
        <v>0</v>
      </c>
      <c r="AD218" s="105">
        <f t="shared" si="66"/>
        <v>0</v>
      </c>
      <c r="AE218" s="105">
        <f t="shared" si="66"/>
        <v>0</v>
      </c>
      <c r="AF218" s="105">
        <f t="shared" si="64"/>
        <v>0</v>
      </c>
    </row>
    <row r="219" spans="1:32" outlineLevel="2" x14ac:dyDescent="0.25">
      <c r="A219" s="103" t="str">
        <f t="shared" si="60"/>
        <v>MiltonCommercialRECYCOMPHR</v>
      </c>
      <c r="B219" s="103" t="s">
        <v>481</v>
      </c>
      <c r="C219" s="103" t="s">
        <v>482</v>
      </c>
      <c r="D219" s="127">
        <v>0</v>
      </c>
      <c r="E219" s="127">
        <v>0</v>
      </c>
      <c r="F219" s="129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0</v>
      </c>
      <c r="P219" s="129">
        <v>0</v>
      </c>
      <c r="Q219" s="129">
        <v>0</v>
      </c>
      <c r="R219" s="130">
        <f t="shared" si="61"/>
        <v>0</v>
      </c>
      <c r="T219" s="105">
        <f t="shared" si="65"/>
        <v>0</v>
      </c>
      <c r="U219" s="105">
        <f t="shared" si="65"/>
        <v>0</v>
      </c>
      <c r="V219" s="105">
        <f t="shared" si="67"/>
        <v>0</v>
      </c>
      <c r="W219" s="105">
        <f t="shared" si="67"/>
        <v>0</v>
      </c>
      <c r="X219" s="105">
        <f t="shared" si="67"/>
        <v>0</v>
      </c>
      <c r="Y219" s="105">
        <f t="shared" si="67"/>
        <v>0</v>
      </c>
      <c r="Z219" s="105">
        <f t="shared" si="67"/>
        <v>0</v>
      </c>
      <c r="AA219" s="105">
        <f t="shared" si="66"/>
        <v>0</v>
      </c>
      <c r="AB219" s="105">
        <f t="shared" si="66"/>
        <v>0</v>
      </c>
      <c r="AC219" s="105">
        <f t="shared" si="66"/>
        <v>0</v>
      </c>
      <c r="AD219" s="105">
        <f t="shared" si="66"/>
        <v>0</v>
      </c>
      <c r="AE219" s="105">
        <f t="shared" si="66"/>
        <v>0</v>
      </c>
      <c r="AF219" s="105">
        <f t="shared" si="64"/>
        <v>0</v>
      </c>
    </row>
    <row r="220" spans="1:32" outlineLevel="2" x14ac:dyDescent="0.25">
      <c r="A220" s="103" t="str">
        <f t="shared" si="60"/>
        <v>MiltonCommercialRECYSVC</v>
      </c>
      <c r="B220" s="103" t="s">
        <v>479</v>
      </c>
      <c r="C220" s="103" t="s">
        <v>480</v>
      </c>
      <c r="D220" s="127">
        <v>0</v>
      </c>
      <c r="E220" s="127">
        <v>0</v>
      </c>
      <c r="F220" s="129">
        <v>0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29">
        <v>0</v>
      </c>
      <c r="O220" s="129">
        <v>0</v>
      </c>
      <c r="P220" s="129">
        <v>0</v>
      </c>
      <c r="Q220" s="129">
        <v>0</v>
      </c>
      <c r="R220" s="130">
        <f t="shared" si="61"/>
        <v>0</v>
      </c>
      <c r="T220" s="105">
        <f t="shared" si="65"/>
        <v>0</v>
      </c>
      <c r="U220" s="105">
        <f>+IFERROR(G220/$D220,0)</f>
        <v>0</v>
      </c>
      <c r="V220" s="105">
        <f t="shared" si="67"/>
        <v>0</v>
      </c>
      <c r="W220" s="105">
        <f t="shared" si="67"/>
        <v>0</v>
      </c>
      <c r="X220" s="105">
        <f t="shared" si="67"/>
        <v>0</v>
      </c>
      <c r="Y220" s="105">
        <f t="shared" si="67"/>
        <v>0</v>
      </c>
      <c r="Z220" s="105">
        <f t="shared" si="67"/>
        <v>0</v>
      </c>
      <c r="AA220" s="105">
        <f t="shared" si="66"/>
        <v>0</v>
      </c>
      <c r="AB220" s="105">
        <f t="shared" si="66"/>
        <v>0</v>
      </c>
      <c r="AC220" s="105">
        <f t="shared" si="66"/>
        <v>0</v>
      </c>
      <c r="AD220" s="105">
        <f t="shared" si="66"/>
        <v>0</v>
      </c>
      <c r="AE220" s="105">
        <f t="shared" si="66"/>
        <v>0</v>
      </c>
      <c r="AF220" s="105">
        <f t="shared" si="64"/>
        <v>0</v>
      </c>
    </row>
    <row r="221" spans="1:32" outlineLevel="1" x14ac:dyDescent="0.25">
      <c r="D221" s="127"/>
      <c r="E221" s="127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30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</row>
    <row r="222" spans="1:32" outlineLevel="1" x14ac:dyDescent="0.25">
      <c r="C222" s="135" t="s">
        <v>486</v>
      </c>
      <c r="D222" s="127"/>
      <c r="E222" s="127"/>
      <c r="F222" s="136">
        <f t="shared" ref="F222:Q222" si="68">SUM(F188:F221)</f>
        <v>0</v>
      </c>
      <c r="G222" s="136">
        <f t="shared" si="68"/>
        <v>0</v>
      </c>
      <c r="H222" s="136">
        <f t="shared" si="68"/>
        <v>0</v>
      </c>
      <c r="I222" s="136">
        <f t="shared" si="68"/>
        <v>0</v>
      </c>
      <c r="J222" s="136">
        <f t="shared" si="68"/>
        <v>0</v>
      </c>
      <c r="K222" s="136">
        <f t="shared" si="68"/>
        <v>0</v>
      </c>
      <c r="L222" s="136">
        <f t="shared" si="68"/>
        <v>0</v>
      </c>
      <c r="M222" s="136">
        <f t="shared" si="68"/>
        <v>0</v>
      </c>
      <c r="N222" s="136">
        <f t="shared" si="68"/>
        <v>0</v>
      </c>
      <c r="O222" s="136">
        <f t="shared" si="68"/>
        <v>0</v>
      </c>
      <c r="P222" s="136">
        <f t="shared" si="68"/>
        <v>0</v>
      </c>
      <c r="Q222" s="136">
        <f t="shared" si="68"/>
        <v>0</v>
      </c>
      <c r="R222" s="130"/>
      <c r="T222" s="137">
        <f>SUM(T188:T218,T220)</f>
        <v>0</v>
      </c>
      <c r="U222" s="137">
        <f t="shared" ref="U222:AF222" si="69">SUM(U188:U218,U220)</f>
        <v>0</v>
      </c>
      <c r="V222" s="137">
        <f t="shared" si="69"/>
        <v>0</v>
      </c>
      <c r="W222" s="137">
        <f t="shared" si="69"/>
        <v>0</v>
      </c>
      <c r="X222" s="137">
        <f t="shared" si="69"/>
        <v>0</v>
      </c>
      <c r="Y222" s="137">
        <f t="shared" si="69"/>
        <v>0</v>
      </c>
      <c r="Z222" s="137">
        <f t="shared" si="69"/>
        <v>0</v>
      </c>
      <c r="AA222" s="137">
        <f t="shared" si="69"/>
        <v>0</v>
      </c>
      <c r="AB222" s="137">
        <f t="shared" si="69"/>
        <v>0</v>
      </c>
      <c r="AC222" s="137">
        <f t="shared" si="69"/>
        <v>0</v>
      </c>
      <c r="AD222" s="137">
        <f t="shared" si="69"/>
        <v>0</v>
      </c>
      <c r="AE222" s="137">
        <f t="shared" si="69"/>
        <v>0</v>
      </c>
      <c r="AF222" s="137">
        <f t="shared" si="69"/>
        <v>0</v>
      </c>
    </row>
    <row r="223" spans="1:32" outlineLevel="1" x14ac:dyDescent="0.25">
      <c r="C223" s="135"/>
      <c r="D223" s="127"/>
      <c r="E223" s="127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30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  <c r="AE223" s="105"/>
      <c r="AF223" s="105"/>
    </row>
    <row r="224" spans="1:32" outlineLevel="1" x14ac:dyDescent="0.25">
      <c r="A224" s="103" t="s">
        <v>863</v>
      </c>
      <c r="B224" s="7" t="s">
        <v>488</v>
      </c>
      <c r="C224" s="135"/>
      <c r="D224" s="127"/>
      <c r="E224" s="127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30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  <c r="AE224" s="105"/>
      <c r="AF224" s="105"/>
    </row>
    <row r="225" spans="1:32" outlineLevel="2" x14ac:dyDescent="0.25">
      <c r="A225" s="103" t="str">
        <f t="shared" ref="A225:A273" si="70">+$A$4&amp;$A$224&amp;B225</f>
        <v>MiltonMulti-Family32MW1</v>
      </c>
      <c r="B225" s="103" t="s">
        <v>489</v>
      </c>
      <c r="C225" s="103" t="s">
        <v>490</v>
      </c>
      <c r="D225" s="127">
        <v>0</v>
      </c>
      <c r="E225" s="127">
        <v>0</v>
      </c>
      <c r="F225" s="129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30">
        <f t="shared" ref="R225:R273" si="71">+SUM(F225:Q225)</f>
        <v>0</v>
      </c>
      <c r="T225" s="105">
        <f t="shared" ref="T225:U240" si="72">+IFERROR(F225/$D225,0)</f>
        <v>0</v>
      </c>
      <c r="U225" s="105">
        <f>+IFERROR(G225/$D225,0)</f>
        <v>0</v>
      </c>
      <c r="V225" s="105">
        <f t="shared" ref="V225:AE250" si="73">+IFERROR(H225/$E225,0)</f>
        <v>0</v>
      </c>
      <c r="W225" s="105">
        <f t="shared" si="73"/>
        <v>0</v>
      </c>
      <c r="X225" s="105">
        <f t="shared" si="73"/>
        <v>0</v>
      </c>
      <c r="Y225" s="105">
        <f t="shared" si="73"/>
        <v>0</v>
      </c>
      <c r="Z225" s="105">
        <f t="shared" si="73"/>
        <v>0</v>
      </c>
      <c r="AA225" s="105">
        <f t="shared" si="73"/>
        <v>0</v>
      </c>
      <c r="AB225" s="105">
        <f t="shared" si="73"/>
        <v>0</v>
      </c>
      <c r="AC225" s="105">
        <f t="shared" si="73"/>
        <v>0</v>
      </c>
      <c r="AD225" s="105">
        <f t="shared" si="73"/>
        <v>0</v>
      </c>
      <c r="AE225" s="105">
        <f t="shared" si="73"/>
        <v>0</v>
      </c>
      <c r="AF225" s="105">
        <f t="shared" ref="AF225:AF273" si="74">+SUM(T225:AE225)/$AD$2</f>
        <v>0</v>
      </c>
    </row>
    <row r="226" spans="1:32" outlineLevel="2" x14ac:dyDescent="0.25">
      <c r="A226" s="103" t="str">
        <f t="shared" si="70"/>
        <v>MiltonMulti-Family32MW1NR</v>
      </c>
      <c r="B226" s="103" t="s">
        <v>491</v>
      </c>
      <c r="C226" s="103" t="s">
        <v>492</v>
      </c>
      <c r="D226" s="127">
        <v>0</v>
      </c>
      <c r="E226" s="127">
        <v>0</v>
      </c>
      <c r="F226" s="12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30">
        <f t="shared" si="71"/>
        <v>0</v>
      </c>
      <c r="T226" s="105">
        <f t="shared" si="72"/>
        <v>0</v>
      </c>
      <c r="U226" s="105">
        <f t="shared" si="72"/>
        <v>0</v>
      </c>
      <c r="V226" s="105">
        <f t="shared" si="73"/>
        <v>0</v>
      </c>
      <c r="W226" s="105">
        <f t="shared" si="73"/>
        <v>0</v>
      </c>
      <c r="X226" s="105">
        <f t="shared" si="73"/>
        <v>0</v>
      </c>
      <c r="Y226" s="105">
        <f t="shared" si="73"/>
        <v>0</v>
      </c>
      <c r="Z226" s="105">
        <f t="shared" si="73"/>
        <v>0</v>
      </c>
      <c r="AA226" s="105">
        <f t="shared" si="73"/>
        <v>0</v>
      </c>
      <c r="AB226" s="105">
        <f t="shared" si="73"/>
        <v>0</v>
      </c>
      <c r="AC226" s="105">
        <f t="shared" si="73"/>
        <v>0</v>
      </c>
      <c r="AD226" s="105">
        <f t="shared" si="73"/>
        <v>0</v>
      </c>
      <c r="AE226" s="105">
        <f t="shared" si="73"/>
        <v>0</v>
      </c>
      <c r="AF226" s="105">
        <f t="shared" si="74"/>
        <v>0</v>
      </c>
    </row>
    <row r="227" spans="1:32" outlineLevel="2" x14ac:dyDescent="0.25">
      <c r="A227" s="103" t="str">
        <f t="shared" si="70"/>
        <v>MiltonMulti-Family32MW2</v>
      </c>
      <c r="B227" s="103" t="s">
        <v>493</v>
      </c>
      <c r="C227" s="103" t="s">
        <v>494</v>
      </c>
      <c r="D227" s="127">
        <v>0</v>
      </c>
      <c r="E227" s="127">
        <v>0</v>
      </c>
      <c r="F227" s="12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30">
        <f t="shared" si="71"/>
        <v>0</v>
      </c>
      <c r="T227" s="105">
        <f t="shared" si="72"/>
        <v>0</v>
      </c>
      <c r="U227" s="105">
        <f t="shared" si="72"/>
        <v>0</v>
      </c>
      <c r="V227" s="105">
        <f t="shared" si="73"/>
        <v>0</v>
      </c>
      <c r="W227" s="105">
        <f t="shared" si="73"/>
        <v>0</v>
      </c>
      <c r="X227" s="105">
        <f t="shared" si="73"/>
        <v>0</v>
      </c>
      <c r="Y227" s="105">
        <f t="shared" si="73"/>
        <v>0</v>
      </c>
      <c r="Z227" s="105">
        <f t="shared" si="73"/>
        <v>0</v>
      </c>
      <c r="AA227" s="105">
        <f t="shared" si="73"/>
        <v>0</v>
      </c>
      <c r="AB227" s="105">
        <f t="shared" si="73"/>
        <v>0</v>
      </c>
      <c r="AC227" s="105">
        <f t="shared" si="73"/>
        <v>0</v>
      </c>
      <c r="AD227" s="105">
        <f t="shared" si="73"/>
        <v>0</v>
      </c>
      <c r="AE227" s="105">
        <f t="shared" si="73"/>
        <v>0</v>
      </c>
      <c r="AF227" s="105">
        <f t="shared" si="74"/>
        <v>0</v>
      </c>
    </row>
    <row r="228" spans="1:32" outlineLevel="2" x14ac:dyDescent="0.25">
      <c r="A228" s="103" t="str">
        <f t="shared" si="70"/>
        <v>MiltonMulti-Family32MW3</v>
      </c>
      <c r="B228" s="103" t="s">
        <v>495</v>
      </c>
      <c r="C228" s="103" t="s">
        <v>496</v>
      </c>
      <c r="D228" s="127">
        <v>0</v>
      </c>
      <c r="E228" s="127">
        <v>0</v>
      </c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30">
        <f t="shared" si="71"/>
        <v>0</v>
      </c>
      <c r="T228" s="105">
        <f t="shared" si="72"/>
        <v>0</v>
      </c>
      <c r="U228" s="105">
        <f t="shared" si="72"/>
        <v>0</v>
      </c>
      <c r="V228" s="105">
        <f t="shared" si="73"/>
        <v>0</v>
      </c>
      <c r="W228" s="105">
        <f t="shared" si="73"/>
        <v>0</v>
      </c>
      <c r="X228" s="105">
        <f t="shared" si="73"/>
        <v>0</v>
      </c>
      <c r="Y228" s="105">
        <f t="shared" si="73"/>
        <v>0</v>
      </c>
      <c r="Z228" s="105">
        <f t="shared" si="73"/>
        <v>0</v>
      </c>
      <c r="AA228" s="105">
        <f t="shared" si="73"/>
        <v>0</v>
      </c>
      <c r="AB228" s="105">
        <f t="shared" si="73"/>
        <v>0</v>
      </c>
      <c r="AC228" s="105">
        <f t="shared" si="73"/>
        <v>0</v>
      </c>
      <c r="AD228" s="105">
        <f t="shared" si="73"/>
        <v>0</v>
      </c>
      <c r="AE228" s="105">
        <f t="shared" si="73"/>
        <v>0</v>
      </c>
      <c r="AF228" s="105">
        <f t="shared" si="74"/>
        <v>0</v>
      </c>
    </row>
    <row r="229" spans="1:32" outlineLevel="2" x14ac:dyDescent="0.25">
      <c r="A229" s="103" t="str">
        <f t="shared" si="70"/>
        <v>MiltonMulti-Family32MW3NR</v>
      </c>
      <c r="B229" s="103" t="s">
        <v>497</v>
      </c>
      <c r="C229" s="103" t="s">
        <v>498</v>
      </c>
      <c r="D229" s="127">
        <v>0</v>
      </c>
      <c r="E229" s="127">
        <v>0</v>
      </c>
      <c r="F229" s="12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30">
        <f t="shared" si="71"/>
        <v>0</v>
      </c>
      <c r="T229" s="105">
        <f t="shared" si="72"/>
        <v>0</v>
      </c>
      <c r="U229" s="105">
        <f t="shared" si="72"/>
        <v>0</v>
      </c>
      <c r="V229" s="105">
        <f t="shared" si="73"/>
        <v>0</v>
      </c>
      <c r="W229" s="105">
        <f t="shared" si="73"/>
        <v>0</v>
      </c>
      <c r="X229" s="105">
        <f t="shared" si="73"/>
        <v>0</v>
      </c>
      <c r="Y229" s="105">
        <f t="shared" si="73"/>
        <v>0</v>
      </c>
      <c r="Z229" s="105">
        <f t="shared" si="73"/>
        <v>0</v>
      </c>
      <c r="AA229" s="105">
        <f t="shared" si="73"/>
        <v>0</v>
      </c>
      <c r="AB229" s="105">
        <f t="shared" si="73"/>
        <v>0</v>
      </c>
      <c r="AC229" s="105">
        <f t="shared" si="73"/>
        <v>0</v>
      </c>
      <c r="AD229" s="105">
        <f t="shared" si="73"/>
        <v>0</v>
      </c>
      <c r="AE229" s="105">
        <f t="shared" si="73"/>
        <v>0</v>
      </c>
      <c r="AF229" s="105">
        <f t="shared" si="74"/>
        <v>0</v>
      </c>
    </row>
    <row r="230" spans="1:32" outlineLevel="2" x14ac:dyDescent="0.25">
      <c r="A230" s="103" t="str">
        <f t="shared" si="70"/>
        <v>MiltonMulti-Family32MW4</v>
      </c>
      <c r="B230" s="103" t="s">
        <v>499</v>
      </c>
      <c r="C230" s="103" t="s">
        <v>500</v>
      </c>
      <c r="D230" s="127">
        <v>0</v>
      </c>
      <c r="E230" s="127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30">
        <f t="shared" si="71"/>
        <v>0</v>
      </c>
      <c r="T230" s="105">
        <f t="shared" si="72"/>
        <v>0</v>
      </c>
      <c r="U230" s="105">
        <f t="shared" si="72"/>
        <v>0</v>
      </c>
      <c r="V230" s="105">
        <f t="shared" si="73"/>
        <v>0</v>
      </c>
      <c r="W230" s="105">
        <f t="shared" si="73"/>
        <v>0</v>
      </c>
      <c r="X230" s="105">
        <f t="shared" si="73"/>
        <v>0</v>
      </c>
      <c r="Y230" s="105">
        <f t="shared" si="73"/>
        <v>0</v>
      </c>
      <c r="Z230" s="105">
        <f t="shared" si="73"/>
        <v>0</v>
      </c>
      <c r="AA230" s="105">
        <f t="shared" si="73"/>
        <v>0</v>
      </c>
      <c r="AB230" s="105">
        <f t="shared" si="73"/>
        <v>0</v>
      </c>
      <c r="AC230" s="105">
        <f t="shared" si="73"/>
        <v>0</v>
      </c>
      <c r="AD230" s="105">
        <f t="shared" si="73"/>
        <v>0</v>
      </c>
      <c r="AE230" s="105">
        <f t="shared" si="73"/>
        <v>0</v>
      </c>
      <c r="AF230" s="105">
        <f t="shared" si="74"/>
        <v>0</v>
      </c>
    </row>
    <row r="231" spans="1:32" outlineLevel="2" x14ac:dyDescent="0.25">
      <c r="A231" s="103" t="str">
        <f t="shared" si="70"/>
        <v>MiltonMulti-Family32MW4NR</v>
      </c>
      <c r="B231" s="103" t="s">
        <v>501</v>
      </c>
      <c r="C231" s="103" t="s">
        <v>502</v>
      </c>
      <c r="D231" s="127">
        <v>0</v>
      </c>
      <c r="E231" s="127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30">
        <f t="shared" si="71"/>
        <v>0</v>
      </c>
      <c r="T231" s="105">
        <f t="shared" si="72"/>
        <v>0</v>
      </c>
      <c r="U231" s="105">
        <f t="shared" si="72"/>
        <v>0</v>
      </c>
      <c r="V231" s="105">
        <f t="shared" si="73"/>
        <v>0</v>
      </c>
      <c r="W231" s="105">
        <f t="shared" si="73"/>
        <v>0</v>
      </c>
      <c r="X231" s="105">
        <f t="shared" si="73"/>
        <v>0</v>
      </c>
      <c r="Y231" s="105">
        <f t="shared" si="73"/>
        <v>0</v>
      </c>
      <c r="Z231" s="105">
        <f t="shared" si="73"/>
        <v>0</v>
      </c>
      <c r="AA231" s="105">
        <f t="shared" si="73"/>
        <v>0</v>
      </c>
      <c r="AB231" s="105">
        <f t="shared" si="73"/>
        <v>0</v>
      </c>
      <c r="AC231" s="105">
        <f t="shared" si="73"/>
        <v>0</v>
      </c>
      <c r="AD231" s="105">
        <f t="shared" si="73"/>
        <v>0</v>
      </c>
      <c r="AE231" s="105">
        <f t="shared" si="73"/>
        <v>0</v>
      </c>
      <c r="AF231" s="105">
        <f t="shared" si="74"/>
        <v>0</v>
      </c>
    </row>
    <row r="232" spans="1:32" outlineLevel="2" x14ac:dyDescent="0.25">
      <c r="A232" s="103" t="str">
        <f t="shared" si="70"/>
        <v>MiltonMulti-Family32MW5</v>
      </c>
      <c r="B232" s="103" t="s">
        <v>503</v>
      </c>
      <c r="C232" s="103" t="s">
        <v>504</v>
      </c>
      <c r="D232" s="127">
        <v>0</v>
      </c>
      <c r="E232" s="127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30">
        <f t="shared" si="71"/>
        <v>0</v>
      </c>
      <c r="T232" s="105">
        <f t="shared" si="72"/>
        <v>0</v>
      </c>
      <c r="U232" s="105">
        <f t="shared" si="72"/>
        <v>0</v>
      </c>
      <c r="V232" s="105">
        <f t="shared" si="73"/>
        <v>0</v>
      </c>
      <c r="W232" s="105">
        <f t="shared" si="73"/>
        <v>0</v>
      </c>
      <c r="X232" s="105">
        <f t="shared" si="73"/>
        <v>0</v>
      </c>
      <c r="Y232" s="105">
        <f t="shared" si="73"/>
        <v>0</v>
      </c>
      <c r="Z232" s="105">
        <f t="shared" si="73"/>
        <v>0</v>
      </c>
      <c r="AA232" s="105">
        <f t="shared" si="73"/>
        <v>0</v>
      </c>
      <c r="AB232" s="105">
        <f t="shared" si="73"/>
        <v>0</v>
      </c>
      <c r="AC232" s="105">
        <f t="shared" si="73"/>
        <v>0</v>
      </c>
      <c r="AD232" s="105">
        <f t="shared" si="73"/>
        <v>0</v>
      </c>
      <c r="AE232" s="105">
        <f t="shared" si="73"/>
        <v>0</v>
      </c>
      <c r="AF232" s="105">
        <f t="shared" si="74"/>
        <v>0</v>
      </c>
    </row>
    <row r="233" spans="1:32" outlineLevel="2" x14ac:dyDescent="0.25">
      <c r="A233" s="103" t="str">
        <f t="shared" si="70"/>
        <v>MiltonMulti-Family35MW1</v>
      </c>
      <c r="B233" s="103" t="s">
        <v>505</v>
      </c>
      <c r="C233" s="103" t="s">
        <v>506</v>
      </c>
      <c r="D233" s="127">
        <v>0</v>
      </c>
      <c r="E233" s="127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30">
        <f t="shared" si="71"/>
        <v>0</v>
      </c>
      <c r="T233" s="105">
        <f t="shared" si="72"/>
        <v>0</v>
      </c>
      <c r="U233" s="105">
        <f t="shared" si="72"/>
        <v>0</v>
      </c>
      <c r="V233" s="105">
        <f t="shared" si="73"/>
        <v>0</v>
      </c>
      <c r="W233" s="105">
        <f t="shared" si="73"/>
        <v>0</v>
      </c>
      <c r="X233" s="105">
        <f t="shared" si="73"/>
        <v>0</v>
      </c>
      <c r="Y233" s="105">
        <f t="shared" si="73"/>
        <v>0</v>
      </c>
      <c r="Z233" s="105">
        <f t="shared" si="73"/>
        <v>0</v>
      </c>
      <c r="AA233" s="105">
        <f t="shared" si="73"/>
        <v>0</v>
      </c>
      <c r="AB233" s="105">
        <f t="shared" si="73"/>
        <v>0</v>
      </c>
      <c r="AC233" s="105">
        <f t="shared" si="73"/>
        <v>0</v>
      </c>
      <c r="AD233" s="105">
        <f t="shared" si="73"/>
        <v>0</v>
      </c>
      <c r="AE233" s="105">
        <f t="shared" si="73"/>
        <v>0</v>
      </c>
      <c r="AF233" s="105">
        <f t="shared" si="74"/>
        <v>0</v>
      </c>
    </row>
    <row r="234" spans="1:32" outlineLevel="2" x14ac:dyDescent="0.25">
      <c r="A234" s="103" t="str">
        <f t="shared" si="70"/>
        <v>MiltonMulti-Family35MW1N</v>
      </c>
      <c r="B234" s="103" t="s">
        <v>507</v>
      </c>
      <c r="C234" s="103" t="s">
        <v>508</v>
      </c>
      <c r="D234" s="127">
        <v>0</v>
      </c>
      <c r="E234" s="127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30">
        <f t="shared" si="71"/>
        <v>0</v>
      </c>
      <c r="T234" s="105">
        <f t="shared" si="72"/>
        <v>0</v>
      </c>
      <c r="U234" s="105">
        <f t="shared" si="72"/>
        <v>0</v>
      </c>
      <c r="V234" s="105">
        <f t="shared" si="73"/>
        <v>0</v>
      </c>
      <c r="W234" s="105">
        <f t="shared" si="73"/>
        <v>0</v>
      </c>
      <c r="X234" s="105">
        <f t="shared" si="73"/>
        <v>0</v>
      </c>
      <c r="Y234" s="105">
        <f t="shared" si="73"/>
        <v>0</v>
      </c>
      <c r="Z234" s="105">
        <f t="shared" si="73"/>
        <v>0</v>
      </c>
      <c r="AA234" s="105">
        <f t="shared" si="73"/>
        <v>0</v>
      </c>
      <c r="AB234" s="105">
        <f t="shared" si="73"/>
        <v>0</v>
      </c>
      <c r="AC234" s="105">
        <f t="shared" si="73"/>
        <v>0</v>
      </c>
      <c r="AD234" s="105">
        <f t="shared" si="73"/>
        <v>0</v>
      </c>
      <c r="AE234" s="105">
        <f t="shared" si="73"/>
        <v>0</v>
      </c>
      <c r="AF234" s="105">
        <f t="shared" si="74"/>
        <v>0</v>
      </c>
    </row>
    <row r="235" spans="1:32" outlineLevel="2" x14ac:dyDescent="0.25">
      <c r="A235" s="103" t="str">
        <f t="shared" si="70"/>
        <v>MiltonMulti-Family65MW1</v>
      </c>
      <c r="B235" s="103" t="s">
        <v>509</v>
      </c>
      <c r="C235" s="103" t="s">
        <v>510</v>
      </c>
      <c r="D235" s="127">
        <v>0</v>
      </c>
      <c r="E235" s="127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30">
        <f t="shared" si="71"/>
        <v>0</v>
      </c>
      <c r="T235" s="105">
        <f t="shared" si="72"/>
        <v>0</v>
      </c>
      <c r="U235" s="105">
        <f t="shared" si="72"/>
        <v>0</v>
      </c>
      <c r="V235" s="105">
        <f t="shared" si="73"/>
        <v>0</v>
      </c>
      <c r="W235" s="105">
        <f t="shared" si="73"/>
        <v>0</v>
      </c>
      <c r="X235" s="105">
        <f t="shared" si="73"/>
        <v>0</v>
      </c>
      <c r="Y235" s="105">
        <f t="shared" si="73"/>
        <v>0</v>
      </c>
      <c r="Z235" s="105">
        <f t="shared" si="73"/>
        <v>0</v>
      </c>
      <c r="AA235" s="105">
        <f t="shared" si="73"/>
        <v>0</v>
      </c>
      <c r="AB235" s="105">
        <f t="shared" si="73"/>
        <v>0</v>
      </c>
      <c r="AC235" s="105">
        <f t="shared" si="73"/>
        <v>0</v>
      </c>
      <c r="AD235" s="105">
        <f t="shared" si="73"/>
        <v>0</v>
      </c>
      <c r="AE235" s="105">
        <f t="shared" si="73"/>
        <v>0</v>
      </c>
      <c r="AF235" s="105">
        <f t="shared" si="74"/>
        <v>0</v>
      </c>
    </row>
    <row r="236" spans="1:32" outlineLevel="2" x14ac:dyDescent="0.25">
      <c r="A236" s="103" t="str">
        <f t="shared" si="70"/>
        <v>MiltonMulti-Family65MW1N</v>
      </c>
      <c r="B236" s="103" t="s">
        <v>511</v>
      </c>
      <c r="C236" s="103" t="s">
        <v>512</v>
      </c>
      <c r="D236" s="127">
        <v>0</v>
      </c>
      <c r="E236" s="127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30">
        <f t="shared" si="71"/>
        <v>0</v>
      </c>
      <c r="T236" s="105">
        <f t="shared" si="72"/>
        <v>0</v>
      </c>
      <c r="U236" s="105">
        <f t="shared" si="72"/>
        <v>0</v>
      </c>
      <c r="V236" s="105">
        <f t="shared" si="73"/>
        <v>0</v>
      </c>
      <c r="W236" s="105">
        <f t="shared" si="73"/>
        <v>0</v>
      </c>
      <c r="X236" s="105">
        <f t="shared" si="73"/>
        <v>0</v>
      </c>
      <c r="Y236" s="105">
        <f t="shared" si="73"/>
        <v>0</v>
      </c>
      <c r="Z236" s="105">
        <f t="shared" si="73"/>
        <v>0</v>
      </c>
      <c r="AA236" s="105">
        <f t="shared" si="73"/>
        <v>0</v>
      </c>
      <c r="AB236" s="105">
        <f t="shared" si="73"/>
        <v>0</v>
      </c>
      <c r="AC236" s="105">
        <f t="shared" si="73"/>
        <v>0</v>
      </c>
      <c r="AD236" s="105">
        <f t="shared" si="73"/>
        <v>0</v>
      </c>
      <c r="AE236" s="105">
        <f t="shared" si="73"/>
        <v>0</v>
      </c>
      <c r="AF236" s="105">
        <f t="shared" si="74"/>
        <v>0</v>
      </c>
    </row>
    <row r="237" spans="1:32" outlineLevel="2" x14ac:dyDescent="0.25">
      <c r="A237" s="103" t="str">
        <f t="shared" si="70"/>
        <v>MiltonMulti-Family95MW1</v>
      </c>
      <c r="B237" s="103" t="s">
        <v>513</v>
      </c>
      <c r="C237" s="103" t="s">
        <v>514</v>
      </c>
      <c r="D237" s="127">
        <v>0</v>
      </c>
      <c r="E237" s="127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30">
        <f t="shared" si="71"/>
        <v>0</v>
      </c>
      <c r="T237" s="105">
        <f t="shared" si="72"/>
        <v>0</v>
      </c>
      <c r="U237" s="105">
        <f t="shared" si="72"/>
        <v>0</v>
      </c>
      <c r="V237" s="105">
        <f t="shared" si="73"/>
        <v>0</v>
      </c>
      <c r="W237" s="105">
        <f t="shared" si="73"/>
        <v>0</v>
      </c>
      <c r="X237" s="105">
        <f t="shared" si="73"/>
        <v>0</v>
      </c>
      <c r="Y237" s="105">
        <f t="shared" si="73"/>
        <v>0</v>
      </c>
      <c r="Z237" s="105">
        <f t="shared" si="73"/>
        <v>0</v>
      </c>
      <c r="AA237" s="105">
        <f t="shared" si="73"/>
        <v>0</v>
      </c>
      <c r="AB237" s="105">
        <f t="shared" si="73"/>
        <v>0</v>
      </c>
      <c r="AC237" s="105">
        <f t="shared" si="73"/>
        <v>0</v>
      </c>
      <c r="AD237" s="105">
        <f t="shared" si="73"/>
        <v>0</v>
      </c>
      <c r="AE237" s="105">
        <f t="shared" si="73"/>
        <v>0</v>
      </c>
      <c r="AF237" s="105">
        <f t="shared" si="74"/>
        <v>0</v>
      </c>
    </row>
    <row r="238" spans="1:32" outlineLevel="2" x14ac:dyDescent="0.25">
      <c r="A238" s="103" t="str">
        <f t="shared" si="70"/>
        <v>MiltonMulti-Family95MW1N</v>
      </c>
      <c r="B238" s="103" t="s">
        <v>515</v>
      </c>
      <c r="C238" s="103" t="s">
        <v>516</v>
      </c>
      <c r="D238" s="127">
        <v>0</v>
      </c>
      <c r="E238" s="127">
        <v>0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30">
        <f t="shared" si="71"/>
        <v>0</v>
      </c>
      <c r="T238" s="105">
        <f t="shared" si="72"/>
        <v>0</v>
      </c>
      <c r="U238" s="105">
        <f t="shared" si="72"/>
        <v>0</v>
      </c>
      <c r="V238" s="105">
        <f t="shared" si="73"/>
        <v>0</v>
      </c>
      <c r="W238" s="105">
        <f t="shared" si="73"/>
        <v>0</v>
      </c>
      <c r="X238" s="105">
        <f t="shared" si="73"/>
        <v>0</v>
      </c>
      <c r="Y238" s="105">
        <f t="shared" si="73"/>
        <v>0</v>
      </c>
      <c r="Z238" s="105">
        <f t="shared" si="73"/>
        <v>0</v>
      </c>
      <c r="AA238" s="105">
        <f t="shared" si="73"/>
        <v>0</v>
      </c>
      <c r="AB238" s="105">
        <f t="shared" si="73"/>
        <v>0</v>
      </c>
      <c r="AC238" s="105">
        <f t="shared" si="73"/>
        <v>0</v>
      </c>
      <c r="AD238" s="105">
        <f t="shared" si="73"/>
        <v>0</v>
      </c>
      <c r="AE238" s="105">
        <f t="shared" si="73"/>
        <v>0</v>
      </c>
      <c r="AF238" s="105">
        <f t="shared" si="74"/>
        <v>0</v>
      </c>
    </row>
    <row r="239" spans="1:32" outlineLevel="2" x14ac:dyDescent="0.25">
      <c r="A239" s="103" t="str">
        <f t="shared" si="70"/>
        <v>MiltonMulti-FamilyMCCWR1</v>
      </c>
      <c r="B239" s="103" t="s">
        <v>523</v>
      </c>
      <c r="C239" s="103" t="s">
        <v>524</v>
      </c>
      <c r="D239" s="127">
        <v>0</v>
      </c>
      <c r="E239" s="127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30">
        <f t="shared" si="71"/>
        <v>0</v>
      </c>
      <c r="T239" s="105">
        <f t="shared" si="72"/>
        <v>0</v>
      </c>
      <c r="U239" s="105">
        <f t="shared" si="72"/>
        <v>0</v>
      </c>
      <c r="V239" s="105">
        <f t="shared" si="73"/>
        <v>0</v>
      </c>
      <c r="W239" s="105">
        <f t="shared" si="73"/>
        <v>0</v>
      </c>
      <c r="X239" s="105">
        <f t="shared" si="73"/>
        <v>0</v>
      </c>
      <c r="Y239" s="105">
        <f t="shared" si="73"/>
        <v>0</v>
      </c>
      <c r="Z239" s="105">
        <f t="shared" si="73"/>
        <v>0</v>
      </c>
      <c r="AA239" s="105">
        <f t="shared" si="73"/>
        <v>0</v>
      </c>
      <c r="AB239" s="105">
        <f t="shared" si="73"/>
        <v>0</v>
      </c>
      <c r="AC239" s="105">
        <f t="shared" si="73"/>
        <v>0</v>
      </c>
      <c r="AD239" s="105">
        <f t="shared" si="73"/>
        <v>0</v>
      </c>
      <c r="AE239" s="105">
        <f t="shared" si="73"/>
        <v>0</v>
      </c>
      <c r="AF239" s="105">
        <f t="shared" ref="AF239:AF244" si="75">+SUM(T239:AE239)/$AD$2</f>
        <v>0</v>
      </c>
    </row>
    <row r="240" spans="1:32" outlineLevel="2" x14ac:dyDescent="0.25">
      <c r="A240" s="103" t="str">
        <f t="shared" si="70"/>
        <v>MiltonMulti-FamilyMCCWR35</v>
      </c>
      <c r="B240" s="103" t="s">
        <v>517</v>
      </c>
      <c r="C240" s="103" t="s">
        <v>518</v>
      </c>
      <c r="D240" s="127">
        <v>0</v>
      </c>
      <c r="E240" s="127">
        <v>0</v>
      </c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30">
        <f t="shared" si="71"/>
        <v>0</v>
      </c>
      <c r="T240" s="105">
        <f t="shared" si="72"/>
        <v>0</v>
      </c>
      <c r="U240" s="105">
        <f t="shared" si="72"/>
        <v>0</v>
      </c>
      <c r="V240" s="105">
        <f t="shared" si="73"/>
        <v>0</v>
      </c>
      <c r="W240" s="105">
        <f t="shared" si="73"/>
        <v>0</v>
      </c>
      <c r="X240" s="105">
        <f t="shared" si="73"/>
        <v>0</v>
      </c>
      <c r="Y240" s="105">
        <f t="shared" si="73"/>
        <v>0</v>
      </c>
      <c r="Z240" s="105">
        <f t="shared" si="73"/>
        <v>0</v>
      </c>
      <c r="AA240" s="105">
        <f t="shared" si="73"/>
        <v>0</v>
      </c>
      <c r="AB240" s="105">
        <f t="shared" si="73"/>
        <v>0</v>
      </c>
      <c r="AC240" s="105">
        <f t="shared" si="73"/>
        <v>0</v>
      </c>
      <c r="AD240" s="105">
        <f t="shared" si="73"/>
        <v>0</v>
      </c>
      <c r="AE240" s="105">
        <f t="shared" si="73"/>
        <v>0</v>
      </c>
      <c r="AF240" s="105">
        <f t="shared" si="75"/>
        <v>0</v>
      </c>
    </row>
    <row r="241" spans="1:32" outlineLevel="2" x14ac:dyDescent="0.25">
      <c r="A241" s="103" t="str">
        <f t="shared" si="70"/>
        <v>MiltonMulti-FamilyMCCWR65</v>
      </c>
      <c r="B241" s="103" t="s">
        <v>519</v>
      </c>
      <c r="C241" s="103" t="s">
        <v>520</v>
      </c>
      <c r="D241" s="127">
        <v>0</v>
      </c>
      <c r="E241" s="127">
        <v>0</v>
      </c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30">
        <f t="shared" si="71"/>
        <v>0</v>
      </c>
      <c r="T241" s="105">
        <f t="shared" ref="T241:U273" si="76">+IFERROR(F241/$D241,0)</f>
        <v>0</v>
      </c>
      <c r="U241" s="105">
        <f t="shared" si="76"/>
        <v>0</v>
      </c>
      <c r="V241" s="105">
        <f t="shared" si="73"/>
        <v>0</v>
      </c>
      <c r="W241" s="105">
        <f t="shared" si="73"/>
        <v>0</v>
      </c>
      <c r="X241" s="105">
        <f t="shared" si="73"/>
        <v>0</v>
      </c>
      <c r="Y241" s="105">
        <f t="shared" si="73"/>
        <v>0</v>
      </c>
      <c r="Z241" s="105">
        <f t="shared" si="73"/>
        <v>0</v>
      </c>
      <c r="AA241" s="105">
        <f t="shared" si="73"/>
        <v>0</v>
      </c>
      <c r="AB241" s="105">
        <f t="shared" si="73"/>
        <v>0</v>
      </c>
      <c r="AC241" s="105">
        <f t="shared" si="73"/>
        <v>0</v>
      </c>
      <c r="AD241" s="105">
        <f t="shared" si="73"/>
        <v>0</v>
      </c>
      <c r="AE241" s="105">
        <f t="shared" si="73"/>
        <v>0</v>
      </c>
      <c r="AF241" s="105">
        <f t="shared" si="75"/>
        <v>0</v>
      </c>
    </row>
    <row r="242" spans="1:32" outlineLevel="2" x14ac:dyDescent="0.25">
      <c r="A242" s="103" t="str">
        <f t="shared" si="70"/>
        <v>MiltonMulti-FamilyMCCWR95</v>
      </c>
      <c r="B242" s="103" t="s">
        <v>521</v>
      </c>
      <c r="C242" s="103" t="s">
        <v>522</v>
      </c>
      <c r="D242" s="127">
        <v>0</v>
      </c>
      <c r="E242" s="127">
        <v>0</v>
      </c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30">
        <f t="shared" si="71"/>
        <v>0</v>
      </c>
      <c r="T242" s="105">
        <f t="shared" si="76"/>
        <v>0</v>
      </c>
      <c r="U242" s="105">
        <f t="shared" si="76"/>
        <v>0</v>
      </c>
      <c r="V242" s="105">
        <f t="shared" si="73"/>
        <v>0</v>
      </c>
      <c r="W242" s="105">
        <f t="shared" si="73"/>
        <v>0</v>
      </c>
      <c r="X242" s="105">
        <f t="shared" si="73"/>
        <v>0</v>
      </c>
      <c r="Y242" s="105">
        <f t="shared" si="73"/>
        <v>0</v>
      </c>
      <c r="Z242" s="105">
        <f t="shared" si="73"/>
        <v>0</v>
      </c>
      <c r="AA242" s="105">
        <f t="shared" si="73"/>
        <v>0</v>
      </c>
      <c r="AB242" s="105">
        <f t="shared" si="73"/>
        <v>0</v>
      </c>
      <c r="AC242" s="105">
        <f t="shared" si="73"/>
        <v>0</v>
      </c>
      <c r="AD242" s="105">
        <f t="shared" si="73"/>
        <v>0</v>
      </c>
      <c r="AE242" s="105">
        <f t="shared" si="73"/>
        <v>0</v>
      </c>
      <c r="AF242" s="105">
        <f t="shared" si="75"/>
        <v>0</v>
      </c>
    </row>
    <row r="243" spans="1:32" outlineLevel="2" x14ac:dyDescent="0.25">
      <c r="A243" s="103" t="str">
        <f t="shared" si="70"/>
        <v>MiltonMulti-FamilyMCCWRA</v>
      </c>
      <c r="B243" s="103" t="s">
        <v>525</v>
      </c>
      <c r="C243" s="103" t="s">
        <v>526</v>
      </c>
      <c r="D243" s="127">
        <v>0</v>
      </c>
      <c r="E243" s="127">
        <v>0</v>
      </c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30">
        <f t="shared" si="71"/>
        <v>0</v>
      </c>
      <c r="T243" s="105">
        <f t="shared" si="76"/>
        <v>0</v>
      </c>
      <c r="U243" s="105">
        <f t="shared" si="76"/>
        <v>0</v>
      </c>
      <c r="V243" s="105">
        <f t="shared" si="73"/>
        <v>0</v>
      </c>
      <c r="W243" s="105">
        <f t="shared" si="73"/>
        <v>0</v>
      </c>
      <c r="X243" s="105">
        <f t="shared" si="73"/>
        <v>0</v>
      </c>
      <c r="Y243" s="105">
        <f t="shared" si="73"/>
        <v>0</v>
      </c>
      <c r="Z243" s="105">
        <f t="shared" si="73"/>
        <v>0</v>
      </c>
      <c r="AA243" s="105">
        <f t="shared" si="73"/>
        <v>0</v>
      </c>
      <c r="AB243" s="105">
        <f t="shared" si="73"/>
        <v>0</v>
      </c>
      <c r="AC243" s="105">
        <f t="shared" si="73"/>
        <v>0</v>
      </c>
      <c r="AD243" s="105">
        <f t="shared" si="73"/>
        <v>0</v>
      </c>
      <c r="AE243" s="105">
        <f t="shared" si="73"/>
        <v>0</v>
      </c>
      <c r="AF243" s="105">
        <f t="shared" si="75"/>
        <v>0</v>
      </c>
    </row>
    <row r="244" spans="1:32" outlineLevel="2" x14ac:dyDescent="0.25">
      <c r="A244" s="103" t="str">
        <f t="shared" si="70"/>
        <v>MiltonMulti-FamilyMSRTOT</v>
      </c>
      <c r="B244" s="103" t="s">
        <v>527</v>
      </c>
      <c r="C244" s="103" t="s">
        <v>528</v>
      </c>
      <c r="D244" s="127">
        <v>0</v>
      </c>
      <c r="E244" s="127">
        <v>0</v>
      </c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30">
        <f t="shared" si="71"/>
        <v>0</v>
      </c>
      <c r="T244" s="105">
        <f t="shared" si="76"/>
        <v>0</v>
      </c>
      <c r="U244" s="105">
        <f t="shared" si="76"/>
        <v>0</v>
      </c>
      <c r="V244" s="105">
        <f t="shared" si="73"/>
        <v>0</v>
      </c>
      <c r="W244" s="105">
        <f t="shared" si="73"/>
        <v>0</v>
      </c>
      <c r="X244" s="105">
        <f t="shared" si="73"/>
        <v>0</v>
      </c>
      <c r="Y244" s="105">
        <f t="shared" si="73"/>
        <v>0</v>
      </c>
      <c r="Z244" s="105">
        <f t="shared" si="73"/>
        <v>0</v>
      </c>
      <c r="AA244" s="105">
        <f t="shared" si="73"/>
        <v>0</v>
      </c>
      <c r="AB244" s="105">
        <f t="shared" si="73"/>
        <v>0</v>
      </c>
      <c r="AC244" s="105">
        <f t="shared" si="73"/>
        <v>0</v>
      </c>
      <c r="AD244" s="105">
        <f t="shared" si="73"/>
        <v>0</v>
      </c>
      <c r="AE244" s="105">
        <f t="shared" si="73"/>
        <v>0</v>
      </c>
      <c r="AF244" s="105">
        <f t="shared" si="75"/>
        <v>0</v>
      </c>
    </row>
    <row r="245" spans="1:32" outlineLevel="2" x14ac:dyDescent="0.25">
      <c r="A245" s="103" t="str">
        <f t="shared" si="70"/>
        <v>MiltonMulti-FamilyM1.5YD1W</v>
      </c>
      <c r="B245" s="103" t="s">
        <v>535</v>
      </c>
      <c r="C245" s="103" t="s">
        <v>536</v>
      </c>
      <c r="D245" s="127">
        <v>0</v>
      </c>
      <c r="E245" s="127">
        <v>0</v>
      </c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30">
        <f t="shared" si="71"/>
        <v>0</v>
      </c>
      <c r="T245" s="105">
        <f t="shared" si="76"/>
        <v>0</v>
      </c>
      <c r="U245" s="105">
        <f t="shared" si="76"/>
        <v>0</v>
      </c>
      <c r="V245" s="105">
        <f t="shared" si="73"/>
        <v>0</v>
      </c>
      <c r="W245" s="105">
        <f t="shared" si="73"/>
        <v>0</v>
      </c>
      <c r="X245" s="105">
        <f t="shared" si="73"/>
        <v>0</v>
      </c>
      <c r="Y245" s="105">
        <f t="shared" si="73"/>
        <v>0</v>
      </c>
      <c r="Z245" s="105">
        <f t="shared" si="73"/>
        <v>0</v>
      </c>
      <c r="AA245" s="105">
        <f t="shared" si="73"/>
        <v>0</v>
      </c>
      <c r="AB245" s="105">
        <f t="shared" si="73"/>
        <v>0</v>
      </c>
      <c r="AC245" s="105">
        <f t="shared" si="73"/>
        <v>0</v>
      </c>
      <c r="AD245" s="105">
        <f t="shared" si="73"/>
        <v>0</v>
      </c>
      <c r="AE245" s="105">
        <f t="shared" si="73"/>
        <v>0</v>
      </c>
      <c r="AF245" s="105">
        <f t="shared" si="74"/>
        <v>0</v>
      </c>
    </row>
    <row r="246" spans="1:32" outlineLevel="2" x14ac:dyDescent="0.25">
      <c r="A246" s="103" t="str">
        <f t="shared" si="70"/>
        <v>MiltonMulti-FamilyM1.5YD2W</v>
      </c>
      <c r="B246" s="103" t="s">
        <v>537</v>
      </c>
      <c r="C246" s="103" t="s">
        <v>538</v>
      </c>
      <c r="D246" s="127">
        <v>0</v>
      </c>
      <c r="E246" s="127">
        <v>0</v>
      </c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30">
        <f t="shared" si="71"/>
        <v>0</v>
      </c>
      <c r="T246" s="105">
        <f t="shared" si="76"/>
        <v>0</v>
      </c>
      <c r="U246" s="105">
        <f t="shared" si="76"/>
        <v>0</v>
      </c>
      <c r="V246" s="105">
        <f t="shared" si="73"/>
        <v>0</v>
      </c>
      <c r="W246" s="105">
        <f t="shared" si="73"/>
        <v>0</v>
      </c>
      <c r="X246" s="105">
        <f t="shared" si="73"/>
        <v>0</v>
      </c>
      <c r="Y246" s="105">
        <f t="shared" si="73"/>
        <v>0</v>
      </c>
      <c r="Z246" s="105">
        <f t="shared" si="73"/>
        <v>0</v>
      </c>
      <c r="AA246" s="105">
        <f t="shared" si="73"/>
        <v>0</v>
      </c>
      <c r="AB246" s="105">
        <f t="shared" si="73"/>
        <v>0</v>
      </c>
      <c r="AC246" s="105">
        <f t="shared" si="73"/>
        <v>0</v>
      </c>
      <c r="AD246" s="105">
        <f t="shared" si="73"/>
        <v>0</v>
      </c>
      <c r="AE246" s="105">
        <f t="shared" si="73"/>
        <v>0</v>
      </c>
      <c r="AF246" s="105">
        <f t="shared" si="74"/>
        <v>0</v>
      </c>
    </row>
    <row r="247" spans="1:32" outlineLevel="2" x14ac:dyDescent="0.25">
      <c r="A247" s="103" t="str">
        <f t="shared" si="70"/>
        <v>MiltonMulti-FamilyM1.5YD3W</v>
      </c>
      <c r="B247" s="103" t="s">
        <v>539</v>
      </c>
      <c r="C247" s="103" t="s">
        <v>540</v>
      </c>
      <c r="D247" s="127">
        <v>0</v>
      </c>
      <c r="E247" s="127">
        <v>0</v>
      </c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30">
        <f t="shared" si="71"/>
        <v>0</v>
      </c>
      <c r="T247" s="105">
        <f t="shared" si="76"/>
        <v>0</v>
      </c>
      <c r="U247" s="105">
        <f t="shared" si="76"/>
        <v>0</v>
      </c>
      <c r="V247" s="105">
        <f t="shared" si="73"/>
        <v>0</v>
      </c>
      <c r="W247" s="105">
        <f t="shared" si="73"/>
        <v>0</v>
      </c>
      <c r="X247" s="105">
        <f t="shared" si="73"/>
        <v>0</v>
      </c>
      <c r="Y247" s="105">
        <f t="shared" si="73"/>
        <v>0</v>
      </c>
      <c r="Z247" s="105">
        <f t="shared" si="73"/>
        <v>0</v>
      </c>
      <c r="AA247" s="105">
        <f t="shared" si="73"/>
        <v>0</v>
      </c>
      <c r="AB247" s="105">
        <f t="shared" si="73"/>
        <v>0</v>
      </c>
      <c r="AC247" s="105">
        <f t="shared" si="73"/>
        <v>0</v>
      </c>
      <c r="AD247" s="105">
        <f t="shared" si="73"/>
        <v>0</v>
      </c>
      <c r="AE247" s="105">
        <f t="shared" si="73"/>
        <v>0</v>
      </c>
      <c r="AF247" s="105">
        <f t="shared" si="74"/>
        <v>0</v>
      </c>
    </row>
    <row r="248" spans="1:32" outlineLevel="2" x14ac:dyDescent="0.25">
      <c r="A248" s="103" t="str">
        <f t="shared" si="70"/>
        <v>MiltonMulti-FamilyM1YD1W</v>
      </c>
      <c r="B248" s="103" t="s">
        <v>529</v>
      </c>
      <c r="C248" s="103" t="s">
        <v>530</v>
      </c>
      <c r="D248" s="127">
        <v>0</v>
      </c>
      <c r="E248" s="127">
        <v>0</v>
      </c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30">
        <f t="shared" si="71"/>
        <v>0</v>
      </c>
      <c r="T248" s="105">
        <f t="shared" si="76"/>
        <v>0</v>
      </c>
      <c r="U248" s="105">
        <f t="shared" si="76"/>
        <v>0</v>
      </c>
      <c r="V248" s="105">
        <f t="shared" si="73"/>
        <v>0</v>
      </c>
      <c r="W248" s="105">
        <f t="shared" si="73"/>
        <v>0</v>
      </c>
      <c r="X248" s="105">
        <f t="shared" si="73"/>
        <v>0</v>
      </c>
      <c r="Y248" s="105">
        <f t="shared" si="73"/>
        <v>0</v>
      </c>
      <c r="Z248" s="105">
        <f t="shared" si="73"/>
        <v>0</v>
      </c>
      <c r="AA248" s="105">
        <f t="shared" si="73"/>
        <v>0</v>
      </c>
      <c r="AB248" s="105">
        <f t="shared" si="73"/>
        <v>0</v>
      </c>
      <c r="AC248" s="105">
        <f t="shared" si="73"/>
        <v>0</v>
      </c>
      <c r="AD248" s="105">
        <f t="shared" si="73"/>
        <v>0</v>
      </c>
      <c r="AE248" s="105">
        <f t="shared" si="73"/>
        <v>0</v>
      </c>
      <c r="AF248" s="105">
        <f t="shared" si="74"/>
        <v>0</v>
      </c>
    </row>
    <row r="249" spans="1:32" outlineLevel="2" x14ac:dyDescent="0.25">
      <c r="A249" s="103" t="str">
        <f t="shared" si="70"/>
        <v>MiltonMulti-FamilyM1YD2W</v>
      </c>
      <c r="B249" s="103" t="s">
        <v>531</v>
      </c>
      <c r="C249" s="103" t="s">
        <v>532</v>
      </c>
      <c r="D249" s="127">
        <v>0</v>
      </c>
      <c r="E249" s="127">
        <v>0</v>
      </c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30">
        <f t="shared" si="71"/>
        <v>0</v>
      </c>
      <c r="T249" s="105">
        <f t="shared" si="76"/>
        <v>0</v>
      </c>
      <c r="U249" s="105">
        <f t="shared" si="76"/>
        <v>0</v>
      </c>
      <c r="V249" s="105">
        <f t="shared" si="73"/>
        <v>0</v>
      </c>
      <c r="W249" s="105">
        <f t="shared" si="73"/>
        <v>0</v>
      </c>
      <c r="X249" s="105">
        <f t="shared" si="73"/>
        <v>0</v>
      </c>
      <c r="Y249" s="105">
        <f t="shared" si="73"/>
        <v>0</v>
      </c>
      <c r="Z249" s="105">
        <f t="shared" si="73"/>
        <v>0</v>
      </c>
      <c r="AA249" s="105">
        <f t="shared" si="73"/>
        <v>0</v>
      </c>
      <c r="AB249" s="105">
        <f t="shared" si="73"/>
        <v>0</v>
      </c>
      <c r="AC249" s="105">
        <f t="shared" si="73"/>
        <v>0</v>
      </c>
      <c r="AD249" s="105">
        <f t="shared" si="73"/>
        <v>0</v>
      </c>
      <c r="AE249" s="105">
        <f t="shared" si="73"/>
        <v>0</v>
      </c>
      <c r="AF249" s="105">
        <f t="shared" si="74"/>
        <v>0</v>
      </c>
    </row>
    <row r="250" spans="1:32" outlineLevel="2" x14ac:dyDescent="0.25">
      <c r="A250" s="103" t="str">
        <f t="shared" si="70"/>
        <v>MiltonMulti-FamilyM1YDTPU</v>
      </c>
      <c r="B250" s="103" t="s">
        <v>533</v>
      </c>
      <c r="C250" s="103" t="s">
        <v>534</v>
      </c>
      <c r="D250" s="127">
        <v>0</v>
      </c>
      <c r="E250" s="127">
        <v>0</v>
      </c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30">
        <f t="shared" si="71"/>
        <v>0</v>
      </c>
      <c r="T250" s="105">
        <f t="shared" si="76"/>
        <v>0</v>
      </c>
      <c r="U250" s="105">
        <f t="shared" si="76"/>
        <v>0</v>
      </c>
      <c r="V250" s="105">
        <f t="shared" si="73"/>
        <v>0</v>
      </c>
      <c r="W250" s="105">
        <f t="shared" si="73"/>
        <v>0</v>
      </c>
      <c r="X250" s="105">
        <f t="shared" si="73"/>
        <v>0</v>
      </c>
      <c r="Y250" s="105">
        <f t="shared" si="73"/>
        <v>0</v>
      </c>
      <c r="Z250" s="105">
        <f t="shared" si="73"/>
        <v>0</v>
      </c>
      <c r="AA250" s="105">
        <f t="shared" ref="AA250:AE273" si="77">+IFERROR(M250/$E250,0)</f>
        <v>0</v>
      </c>
      <c r="AB250" s="105">
        <f t="shared" si="77"/>
        <v>0</v>
      </c>
      <c r="AC250" s="105">
        <f t="shared" si="77"/>
        <v>0</v>
      </c>
      <c r="AD250" s="105">
        <f t="shared" si="77"/>
        <v>0</v>
      </c>
      <c r="AE250" s="105">
        <f t="shared" si="77"/>
        <v>0</v>
      </c>
      <c r="AF250" s="105">
        <f t="shared" si="74"/>
        <v>0</v>
      </c>
    </row>
    <row r="251" spans="1:32" outlineLevel="2" x14ac:dyDescent="0.25">
      <c r="A251" s="103" t="str">
        <f t="shared" si="70"/>
        <v>MiltonMulti-FamilyM2YD1W</v>
      </c>
      <c r="B251" s="103" t="s">
        <v>541</v>
      </c>
      <c r="C251" s="103" t="s">
        <v>542</v>
      </c>
      <c r="D251" s="127">
        <v>0</v>
      </c>
      <c r="E251" s="127">
        <v>0</v>
      </c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30">
        <f t="shared" si="71"/>
        <v>0</v>
      </c>
      <c r="T251" s="105">
        <f t="shared" si="76"/>
        <v>0</v>
      </c>
      <c r="U251" s="105">
        <f t="shared" si="76"/>
        <v>0</v>
      </c>
      <c r="V251" s="105">
        <f t="shared" ref="V251:Z273" si="78">+IFERROR(H251/$E251,0)</f>
        <v>0</v>
      </c>
      <c r="W251" s="105">
        <f t="shared" si="78"/>
        <v>0</v>
      </c>
      <c r="X251" s="105">
        <f t="shared" si="78"/>
        <v>0</v>
      </c>
      <c r="Y251" s="105">
        <f t="shared" si="78"/>
        <v>0</v>
      </c>
      <c r="Z251" s="105">
        <f t="shared" si="78"/>
        <v>0</v>
      </c>
      <c r="AA251" s="105">
        <f t="shared" si="77"/>
        <v>0</v>
      </c>
      <c r="AB251" s="105">
        <f t="shared" si="77"/>
        <v>0</v>
      </c>
      <c r="AC251" s="105">
        <f t="shared" si="77"/>
        <v>0</v>
      </c>
      <c r="AD251" s="105">
        <f t="shared" si="77"/>
        <v>0</v>
      </c>
      <c r="AE251" s="105">
        <f t="shared" si="77"/>
        <v>0</v>
      </c>
      <c r="AF251" s="105">
        <f t="shared" si="74"/>
        <v>0</v>
      </c>
    </row>
    <row r="252" spans="1:32" outlineLevel="2" x14ac:dyDescent="0.25">
      <c r="A252" s="103" t="str">
        <f t="shared" si="70"/>
        <v>MiltonMulti-FamilyM2YD2W</v>
      </c>
      <c r="B252" s="103" t="s">
        <v>543</v>
      </c>
      <c r="C252" s="103" t="s">
        <v>544</v>
      </c>
      <c r="D252" s="127">
        <v>0</v>
      </c>
      <c r="E252" s="127">
        <v>0</v>
      </c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30">
        <f t="shared" si="71"/>
        <v>0</v>
      </c>
      <c r="T252" s="105">
        <f t="shared" si="76"/>
        <v>0</v>
      </c>
      <c r="U252" s="105">
        <f t="shared" si="76"/>
        <v>0</v>
      </c>
      <c r="V252" s="105">
        <f t="shared" si="78"/>
        <v>0</v>
      </c>
      <c r="W252" s="105">
        <f t="shared" si="78"/>
        <v>0</v>
      </c>
      <c r="X252" s="105">
        <f t="shared" si="78"/>
        <v>0</v>
      </c>
      <c r="Y252" s="105">
        <f t="shared" si="78"/>
        <v>0</v>
      </c>
      <c r="Z252" s="105">
        <f t="shared" si="78"/>
        <v>0</v>
      </c>
      <c r="AA252" s="105">
        <f t="shared" si="77"/>
        <v>0</v>
      </c>
      <c r="AB252" s="105">
        <f t="shared" si="77"/>
        <v>0</v>
      </c>
      <c r="AC252" s="105">
        <f t="shared" si="77"/>
        <v>0</v>
      </c>
      <c r="AD252" s="105">
        <f t="shared" si="77"/>
        <v>0</v>
      </c>
      <c r="AE252" s="105">
        <f t="shared" si="77"/>
        <v>0</v>
      </c>
      <c r="AF252" s="105">
        <f t="shared" si="74"/>
        <v>0</v>
      </c>
    </row>
    <row r="253" spans="1:32" outlineLevel="2" x14ac:dyDescent="0.25">
      <c r="A253" s="103" t="str">
        <f t="shared" si="70"/>
        <v>MiltonMulti-FamilyM2YD3W</v>
      </c>
      <c r="B253" s="103" t="s">
        <v>545</v>
      </c>
      <c r="C253" s="103" t="s">
        <v>546</v>
      </c>
      <c r="D253" s="127">
        <v>0</v>
      </c>
      <c r="E253" s="127">
        <v>0</v>
      </c>
      <c r="F253" s="129">
        <v>0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30">
        <f t="shared" si="71"/>
        <v>0</v>
      </c>
      <c r="T253" s="105">
        <f t="shared" si="76"/>
        <v>0</v>
      </c>
      <c r="U253" s="105">
        <f t="shared" si="76"/>
        <v>0</v>
      </c>
      <c r="V253" s="105">
        <f t="shared" si="78"/>
        <v>0</v>
      </c>
      <c r="W253" s="105">
        <f t="shared" si="78"/>
        <v>0</v>
      </c>
      <c r="X253" s="105">
        <f t="shared" si="78"/>
        <v>0</v>
      </c>
      <c r="Y253" s="105">
        <f t="shared" si="78"/>
        <v>0</v>
      </c>
      <c r="Z253" s="105">
        <f t="shared" si="78"/>
        <v>0</v>
      </c>
      <c r="AA253" s="105">
        <f t="shared" si="77"/>
        <v>0</v>
      </c>
      <c r="AB253" s="105">
        <f t="shared" si="77"/>
        <v>0</v>
      </c>
      <c r="AC253" s="105">
        <f t="shared" si="77"/>
        <v>0</v>
      </c>
      <c r="AD253" s="105">
        <f t="shared" si="77"/>
        <v>0</v>
      </c>
      <c r="AE253" s="105">
        <f t="shared" si="77"/>
        <v>0</v>
      </c>
      <c r="AF253" s="105">
        <f t="shared" si="74"/>
        <v>0</v>
      </c>
    </row>
    <row r="254" spans="1:32" outlineLevel="2" x14ac:dyDescent="0.25">
      <c r="A254" s="103" t="str">
        <f t="shared" si="70"/>
        <v>MiltonMulti-FamilyM2YDTPU</v>
      </c>
      <c r="B254" s="103" t="s">
        <v>547</v>
      </c>
      <c r="C254" s="103" t="s">
        <v>548</v>
      </c>
      <c r="D254" s="127">
        <v>0</v>
      </c>
      <c r="E254" s="127">
        <v>0</v>
      </c>
      <c r="F254" s="129">
        <v>0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30">
        <f t="shared" si="71"/>
        <v>0</v>
      </c>
      <c r="T254" s="105">
        <f t="shared" si="76"/>
        <v>0</v>
      </c>
      <c r="U254" s="105">
        <f t="shared" si="76"/>
        <v>0</v>
      </c>
      <c r="V254" s="105">
        <f t="shared" si="78"/>
        <v>0</v>
      </c>
      <c r="W254" s="105">
        <f t="shared" si="78"/>
        <v>0</v>
      </c>
      <c r="X254" s="105">
        <f t="shared" si="78"/>
        <v>0</v>
      </c>
      <c r="Y254" s="105">
        <f t="shared" si="78"/>
        <v>0</v>
      </c>
      <c r="Z254" s="105">
        <f t="shared" si="78"/>
        <v>0</v>
      </c>
      <c r="AA254" s="105">
        <f t="shared" si="77"/>
        <v>0</v>
      </c>
      <c r="AB254" s="105">
        <f t="shared" si="77"/>
        <v>0</v>
      </c>
      <c r="AC254" s="105">
        <f t="shared" si="77"/>
        <v>0</v>
      </c>
      <c r="AD254" s="105">
        <f t="shared" si="77"/>
        <v>0</v>
      </c>
      <c r="AE254" s="105">
        <f t="shared" si="77"/>
        <v>0</v>
      </c>
      <c r="AF254" s="105">
        <f t="shared" si="74"/>
        <v>0</v>
      </c>
    </row>
    <row r="255" spans="1:32" outlineLevel="2" x14ac:dyDescent="0.25">
      <c r="A255" s="103" t="str">
        <f t="shared" si="70"/>
        <v>MiltonMulti-FamilyM4YD1W</v>
      </c>
      <c r="B255" s="103" t="s">
        <v>549</v>
      </c>
      <c r="C255" s="103" t="s">
        <v>550</v>
      </c>
      <c r="D255" s="127">
        <v>0</v>
      </c>
      <c r="E255" s="127">
        <v>0</v>
      </c>
      <c r="F255" s="129">
        <v>0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30">
        <f t="shared" si="71"/>
        <v>0</v>
      </c>
      <c r="T255" s="105">
        <f t="shared" si="76"/>
        <v>0</v>
      </c>
      <c r="U255" s="105">
        <f t="shared" si="76"/>
        <v>0</v>
      </c>
      <c r="V255" s="105">
        <f t="shared" si="78"/>
        <v>0</v>
      </c>
      <c r="W255" s="105">
        <f t="shared" si="78"/>
        <v>0</v>
      </c>
      <c r="X255" s="105">
        <f t="shared" si="78"/>
        <v>0</v>
      </c>
      <c r="Y255" s="105">
        <f t="shared" si="78"/>
        <v>0</v>
      </c>
      <c r="Z255" s="105">
        <f t="shared" si="78"/>
        <v>0</v>
      </c>
      <c r="AA255" s="105">
        <f t="shared" si="77"/>
        <v>0</v>
      </c>
      <c r="AB255" s="105">
        <f t="shared" si="77"/>
        <v>0</v>
      </c>
      <c r="AC255" s="105">
        <f t="shared" si="77"/>
        <v>0</v>
      </c>
      <c r="AD255" s="105">
        <f t="shared" si="77"/>
        <v>0</v>
      </c>
      <c r="AE255" s="105">
        <f t="shared" si="77"/>
        <v>0</v>
      </c>
      <c r="AF255" s="105">
        <f t="shared" si="74"/>
        <v>0</v>
      </c>
    </row>
    <row r="256" spans="1:32" outlineLevel="2" x14ac:dyDescent="0.25">
      <c r="A256" s="103" t="str">
        <f t="shared" si="70"/>
        <v>MiltonMulti-FamilyM4YD2W</v>
      </c>
      <c r="B256" s="103" t="s">
        <v>551</v>
      </c>
      <c r="C256" s="103" t="s">
        <v>552</v>
      </c>
      <c r="D256" s="127">
        <v>0</v>
      </c>
      <c r="E256" s="127">
        <v>0</v>
      </c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30">
        <f t="shared" si="71"/>
        <v>0</v>
      </c>
      <c r="T256" s="105">
        <f t="shared" si="76"/>
        <v>0</v>
      </c>
      <c r="U256" s="105">
        <f t="shared" si="76"/>
        <v>0</v>
      </c>
      <c r="V256" s="105">
        <f t="shared" si="78"/>
        <v>0</v>
      </c>
      <c r="W256" s="105">
        <f t="shared" si="78"/>
        <v>0</v>
      </c>
      <c r="X256" s="105">
        <f t="shared" si="78"/>
        <v>0</v>
      </c>
      <c r="Y256" s="105">
        <f t="shared" si="78"/>
        <v>0</v>
      </c>
      <c r="Z256" s="105">
        <f t="shared" si="78"/>
        <v>0</v>
      </c>
      <c r="AA256" s="105">
        <f t="shared" si="77"/>
        <v>0</v>
      </c>
      <c r="AB256" s="105">
        <f t="shared" si="77"/>
        <v>0</v>
      </c>
      <c r="AC256" s="105">
        <f t="shared" si="77"/>
        <v>0</v>
      </c>
      <c r="AD256" s="105">
        <f t="shared" si="77"/>
        <v>0</v>
      </c>
      <c r="AE256" s="105">
        <f t="shared" si="77"/>
        <v>0</v>
      </c>
      <c r="AF256" s="105">
        <f t="shared" si="74"/>
        <v>0</v>
      </c>
    </row>
    <row r="257" spans="1:32" outlineLevel="2" x14ac:dyDescent="0.25">
      <c r="A257" s="103" t="str">
        <f t="shared" si="70"/>
        <v>MiltonMulti-FamilyM6YD1W</v>
      </c>
      <c r="B257" s="103" t="s">
        <v>553</v>
      </c>
      <c r="C257" s="103" t="s">
        <v>554</v>
      </c>
      <c r="D257" s="127">
        <v>0</v>
      </c>
      <c r="E257" s="127">
        <v>0</v>
      </c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30">
        <f t="shared" si="71"/>
        <v>0</v>
      </c>
      <c r="T257" s="105">
        <f t="shared" si="76"/>
        <v>0</v>
      </c>
      <c r="U257" s="105">
        <f t="shared" si="76"/>
        <v>0</v>
      </c>
      <c r="V257" s="105">
        <f t="shared" si="78"/>
        <v>0</v>
      </c>
      <c r="W257" s="105">
        <f t="shared" si="78"/>
        <v>0</v>
      </c>
      <c r="X257" s="105">
        <f t="shared" si="78"/>
        <v>0</v>
      </c>
      <c r="Y257" s="105">
        <f t="shared" si="78"/>
        <v>0</v>
      </c>
      <c r="Z257" s="105">
        <f t="shared" si="78"/>
        <v>0</v>
      </c>
      <c r="AA257" s="105">
        <f t="shared" si="77"/>
        <v>0</v>
      </c>
      <c r="AB257" s="105">
        <f t="shared" si="77"/>
        <v>0</v>
      </c>
      <c r="AC257" s="105">
        <f t="shared" si="77"/>
        <v>0</v>
      </c>
      <c r="AD257" s="105">
        <f t="shared" si="77"/>
        <v>0</v>
      </c>
      <c r="AE257" s="105">
        <f t="shared" si="77"/>
        <v>0</v>
      </c>
      <c r="AF257" s="105">
        <f t="shared" si="74"/>
        <v>0</v>
      </c>
    </row>
    <row r="258" spans="1:32" outlineLevel="2" x14ac:dyDescent="0.25">
      <c r="A258" s="103" t="str">
        <f t="shared" si="70"/>
        <v>MiltonMulti-FamilyM6YD2W</v>
      </c>
      <c r="B258" s="103" t="s">
        <v>555</v>
      </c>
      <c r="C258" s="103" t="s">
        <v>556</v>
      </c>
      <c r="D258" s="127">
        <v>0</v>
      </c>
      <c r="E258" s="127">
        <v>0</v>
      </c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30">
        <f t="shared" si="71"/>
        <v>0</v>
      </c>
      <c r="T258" s="105">
        <f t="shared" si="76"/>
        <v>0</v>
      </c>
      <c r="U258" s="105">
        <f t="shared" si="76"/>
        <v>0</v>
      </c>
      <c r="V258" s="105">
        <f t="shared" si="78"/>
        <v>0</v>
      </c>
      <c r="W258" s="105">
        <f t="shared" si="78"/>
        <v>0</v>
      </c>
      <c r="X258" s="105">
        <f t="shared" si="78"/>
        <v>0</v>
      </c>
      <c r="Y258" s="105">
        <f t="shared" si="78"/>
        <v>0</v>
      </c>
      <c r="Z258" s="105">
        <f t="shared" si="78"/>
        <v>0</v>
      </c>
      <c r="AA258" s="105">
        <f t="shared" si="77"/>
        <v>0</v>
      </c>
      <c r="AB258" s="105">
        <f t="shared" si="77"/>
        <v>0</v>
      </c>
      <c r="AC258" s="105">
        <f t="shared" si="77"/>
        <v>0</v>
      </c>
      <c r="AD258" s="105">
        <f t="shared" si="77"/>
        <v>0</v>
      </c>
      <c r="AE258" s="105">
        <f t="shared" si="77"/>
        <v>0</v>
      </c>
      <c r="AF258" s="105">
        <f t="shared" si="74"/>
        <v>0</v>
      </c>
    </row>
    <row r="259" spans="1:32" outlineLevel="2" x14ac:dyDescent="0.25">
      <c r="A259" s="103" t="str">
        <f t="shared" si="70"/>
        <v>MiltonMulti-FamilyM6YD3W</v>
      </c>
      <c r="B259" s="103" t="s">
        <v>557</v>
      </c>
      <c r="C259" s="103" t="s">
        <v>558</v>
      </c>
      <c r="D259" s="127">
        <v>0</v>
      </c>
      <c r="E259" s="127">
        <v>0</v>
      </c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30">
        <f t="shared" si="71"/>
        <v>0</v>
      </c>
      <c r="T259" s="105">
        <f t="shared" si="76"/>
        <v>0</v>
      </c>
      <c r="U259" s="105">
        <f t="shared" si="76"/>
        <v>0</v>
      </c>
      <c r="V259" s="105">
        <f t="shared" si="78"/>
        <v>0</v>
      </c>
      <c r="W259" s="105">
        <f t="shared" si="78"/>
        <v>0</v>
      </c>
      <c r="X259" s="105">
        <f t="shared" si="78"/>
        <v>0</v>
      </c>
      <c r="Y259" s="105">
        <f t="shared" si="78"/>
        <v>0</v>
      </c>
      <c r="Z259" s="105">
        <f t="shared" si="78"/>
        <v>0</v>
      </c>
      <c r="AA259" s="105">
        <f t="shared" si="77"/>
        <v>0</v>
      </c>
      <c r="AB259" s="105">
        <f t="shared" si="77"/>
        <v>0</v>
      </c>
      <c r="AC259" s="105">
        <f t="shared" si="77"/>
        <v>0</v>
      </c>
      <c r="AD259" s="105">
        <f t="shared" si="77"/>
        <v>0</v>
      </c>
      <c r="AE259" s="105">
        <f t="shared" si="77"/>
        <v>0</v>
      </c>
      <c r="AF259" s="105">
        <f t="shared" si="74"/>
        <v>0</v>
      </c>
    </row>
    <row r="260" spans="1:32" outlineLevel="2" x14ac:dyDescent="0.25">
      <c r="A260" s="103" t="str">
        <f t="shared" si="70"/>
        <v>MiltonMulti-FamilyMIMPCN</v>
      </c>
      <c r="B260" s="103" t="s">
        <v>571</v>
      </c>
      <c r="C260" s="103" t="s">
        <v>572</v>
      </c>
      <c r="D260" s="127">
        <v>0</v>
      </c>
      <c r="E260" s="127">
        <v>0</v>
      </c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30">
        <f t="shared" si="71"/>
        <v>0</v>
      </c>
      <c r="T260" s="105">
        <f t="shared" si="76"/>
        <v>0</v>
      </c>
      <c r="U260" s="105">
        <f t="shared" si="76"/>
        <v>0</v>
      </c>
      <c r="V260" s="105">
        <f t="shared" si="78"/>
        <v>0</v>
      </c>
      <c r="W260" s="105">
        <f t="shared" si="78"/>
        <v>0</v>
      </c>
      <c r="X260" s="105">
        <f t="shared" si="78"/>
        <v>0</v>
      </c>
      <c r="Y260" s="105">
        <f t="shared" si="78"/>
        <v>0</v>
      </c>
      <c r="Z260" s="105">
        <f t="shared" si="78"/>
        <v>0</v>
      </c>
      <c r="AA260" s="105">
        <f t="shared" si="77"/>
        <v>0</v>
      </c>
      <c r="AB260" s="105">
        <f t="shared" si="77"/>
        <v>0</v>
      </c>
      <c r="AC260" s="105">
        <f t="shared" si="77"/>
        <v>0</v>
      </c>
      <c r="AD260" s="105">
        <f t="shared" si="77"/>
        <v>0</v>
      </c>
      <c r="AE260" s="105">
        <f t="shared" si="77"/>
        <v>0</v>
      </c>
      <c r="AF260" s="105">
        <f t="shared" ref="AF260:AF265" si="79">+SUM(T260:AE260)/$AD$2</f>
        <v>0</v>
      </c>
    </row>
    <row r="261" spans="1:32" outlineLevel="2" x14ac:dyDescent="0.25">
      <c r="A261" s="103" t="str">
        <f t="shared" si="70"/>
        <v>MiltonMulti-FamilyM1YDEX</v>
      </c>
      <c r="B261" s="103" t="s">
        <v>561</v>
      </c>
      <c r="C261" s="103" t="s">
        <v>562</v>
      </c>
      <c r="D261" s="127">
        <v>0</v>
      </c>
      <c r="E261" s="127">
        <v>0</v>
      </c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30">
        <f t="shared" si="71"/>
        <v>0</v>
      </c>
      <c r="T261" s="105">
        <f t="shared" si="76"/>
        <v>0</v>
      </c>
      <c r="U261" s="105">
        <f t="shared" si="76"/>
        <v>0</v>
      </c>
      <c r="V261" s="105">
        <f t="shared" si="78"/>
        <v>0</v>
      </c>
      <c r="W261" s="105">
        <f t="shared" si="78"/>
        <v>0</v>
      </c>
      <c r="X261" s="105">
        <f t="shared" si="78"/>
        <v>0</v>
      </c>
      <c r="Y261" s="105">
        <f t="shared" si="78"/>
        <v>0</v>
      </c>
      <c r="Z261" s="105">
        <f t="shared" si="78"/>
        <v>0</v>
      </c>
      <c r="AA261" s="105">
        <f t="shared" si="77"/>
        <v>0</v>
      </c>
      <c r="AB261" s="105">
        <f t="shared" si="77"/>
        <v>0</v>
      </c>
      <c r="AC261" s="105">
        <f t="shared" si="77"/>
        <v>0</v>
      </c>
      <c r="AD261" s="105">
        <f t="shared" si="77"/>
        <v>0</v>
      </c>
      <c r="AE261" s="105">
        <f t="shared" si="77"/>
        <v>0</v>
      </c>
      <c r="AF261" s="105">
        <f t="shared" si="79"/>
        <v>0</v>
      </c>
    </row>
    <row r="262" spans="1:32" outlineLevel="2" x14ac:dyDescent="0.25">
      <c r="A262" s="103" t="str">
        <f t="shared" si="70"/>
        <v>MiltonMulti-FamilyM1.5YDEX</v>
      </c>
      <c r="B262" s="103" t="s">
        <v>563</v>
      </c>
      <c r="C262" s="103" t="s">
        <v>564</v>
      </c>
      <c r="D262" s="127">
        <v>0</v>
      </c>
      <c r="E262" s="127">
        <v>0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30">
        <f t="shared" si="71"/>
        <v>0</v>
      </c>
      <c r="T262" s="105">
        <f t="shared" si="76"/>
        <v>0</v>
      </c>
      <c r="U262" s="105">
        <f t="shared" si="76"/>
        <v>0</v>
      </c>
      <c r="V262" s="105">
        <f t="shared" si="78"/>
        <v>0</v>
      </c>
      <c r="W262" s="105">
        <f t="shared" si="78"/>
        <v>0</v>
      </c>
      <c r="X262" s="105">
        <f t="shared" si="78"/>
        <v>0</v>
      </c>
      <c r="Y262" s="105">
        <f t="shared" si="78"/>
        <v>0</v>
      </c>
      <c r="Z262" s="105">
        <f t="shared" si="78"/>
        <v>0</v>
      </c>
      <c r="AA262" s="105">
        <f t="shared" si="77"/>
        <v>0</v>
      </c>
      <c r="AB262" s="105">
        <f t="shared" si="77"/>
        <v>0</v>
      </c>
      <c r="AC262" s="105">
        <f t="shared" si="77"/>
        <v>0</v>
      </c>
      <c r="AD262" s="105">
        <f t="shared" si="77"/>
        <v>0</v>
      </c>
      <c r="AE262" s="105">
        <f t="shared" si="77"/>
        <v>0</v>
      </c>
      <c r="AF262" s="105">
        <f t="shared" si="79"/>
        <v>0</v>
      </c>
    </row>
    <row r="263" spans="1:32" outlineLevel="2" x14ac:dyDescent="0.25">
      <c r="A263" s="103" t="str">
        <f t="shared" si="70"/>
        <v>MiltonMulti-FamilyM2YDEX</v>
      </c>
      <c r="B263" s="103" t="s">
        <v>565</v>
      </c>
      <c r="C263" s="103" t="s">
        <v>566</v>
      </c>
      <c r="D263" s="127">
        <v>0</v>
      </c>
      <c r="E263" s="127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30">
        <f t="shared" si="71"/>
        <v>0</v>
      </c>
      <c r="T263" s="105">
        <f t="shared" si="76"/>
        <v>0</v>
      </c>
      <c r="U263" s="105">
        <f t="shared" si="76"/>
        <v>0</v>
      </c>
      <c r="V263" s="105">
        <f t="shared" si="78"/>
        <v>0</v>
      </c>
      <c r="W263" s="105">
        <f t="shared" si="78"/>
        <v>0</v>
      </c>
      <c r="X263" s="105">
        <f t="shared" si="78"/>
        <v>0</v>
      </c>
      <c r="Y263" s="105">
        <f t="shared" si="78"/>
        <v>0</v>
      </c>
      <c r="Z263" s="105">
        <f t="shared" si="78"/>
        <v>0</v>
      </c>
      <c r="AA263" s="105">
        <f t="shared" si="77"/>
        <v>0</v>
      </c>
      <c r="AB263" s="105">
        <f t="shared" si="77"/>
        <v>0</v>
      </c>
      <c r="AC263" s="105">
        <f t="shared" si="77"/>
        <v>0</v>
      </c>
      <c r="AD263" s="105">
        <f t="shared" si="77"/>
        <v>0</v>
      </c>
      <c r="AE263" s="105">
        <f t="shared" si="77"/>
        <v>0</v>
      </c>
      <c r="AF263" s="105">
        <f t="shared" si="79"/>
        <v>0</v>
      </c>
    </row>
    <row r="264" spans="1:32" outlineLevel="2" x14ac:dyDescent="0.25">
      <c r="A264" s="103" t="str">
        <f t="shared" si="70"/>
        <v>MiltonMulti-FamilyM4YDEX</v>
      </c>
      <c r="B264" s="103" t="s">
        <v>567</v>
      </c>
      <c r="C264" s="103" t="s">
        <v>568</v>
      </c>
      <c r="D264" s="127">
        <v>0</v>
      </c>
      <c r="E264" s="127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30">
        <f t="shared" si="71"/>
        <v>0</v>
      </c>
      <c r="T264" s="105">
        <f t="shared" si="76"/>
        <v>0</v>
      </c>
      <c r="U264" s="105">
        <f t="shared" si="76"/>
        <v>0</v>
      </c>
      <c r="V264" s="105">
        <f t="shared" si="78"/>
        <v>0</v>
      </c>
      <c r="W264" s="105">
        <f t="shared" si="78"/>
        <v>0</v>
      </c>
      <c r="X264" s="105">
        <f t="shared" si="78"/>
        <v>0</v>
      </c>
      <c r="Y264" s="105">
        <f t="shared" si="78"/>
        <v>0</v>
      </c>
      <c r="Z264" s="105">
        <f t="shared" si="78"/>
        <v>0</v>
      </c>
      <c r="AA264" s="105">
        <f t="shared" si="77"/>
        <v>0</v>
      </c>
      <c r="AB264" s="105">
        <f t="shared" si="77"/>
        <v>0</v>
      </c>
      <c r="AC264" s="105">
        <f t="shared" si="77"/>
        <v>0</v>
      </c>
      <c r="AD264" s="105">
        <f t="shared" si="77"/>
        <v>0</v>
      </c>
      <c r="AE264" s="105">
        <f t="shared" si="77"/>
        <v>0</v>
      </c>
      <c r="AF264" s="105">
        <f t="shared" si="79"/>
        <v>0</v>
      </c>
    </row>
    <row r="265" spans="1:32" outlineLevel="2" x14ac:dyDescent="0.25">
      <c r="A265" s="103" t="str">
        <f t="shared" si="70"/>
        <v>MiltonMulti-FamilyM6YDEX</v>
      </c>
      <c r="B265" s="103" t="s">
        <v>569</v>
      </c>
      <c r="C265" s="103" t="s">
        <v>570</v>
      </c>
      <c r="D265" s="127">
        <v>0</v>
      </c>
      <c r="E265" s="127">
        <v>0</v>
      </c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30">
        <f t="shared" si="71"/>
        <v>0</v>
      </c>
      <c r="T265" s="105">
        <f t="shared" si="76"/>
        <v>0</v>
      </c>
      <c r="U265" s="105">
        <f t="shared" si="76"/>
        <v>0</v>
      </c>
      <c r="V265" s="105">
        <f t="shared" si="78"/>
        <v>0</v>
      </c>
      <c r="W265" s="105">
        <f t="shared" si="78"/>
        <v>0</v>
      </c>
      <c r="X265" s="105">
        <f t="shared" si="78"/>
        <v>0</v>
      </c>
      <c r="Y265" s="105">
        <f t="shared" si="78"/>
        <v>0</v>
      </c>
      <c r="Z265" s="105">
        <f t="shared" si="78"/>
        <v>0</v>
      </c>
      <c r="AA265" s="105">
        <f t="shared" si="77"/>
        <v>0</v>
      </c>
      <c r="AB265" s="105">
        <f t="shared" si="77"/>
        <v>0</v>
      </c>
      <c r="AC265" s="105">
        <f t="shared" si="77"/>
        <v>0</v>
      </c>
      <c r="AD265" s="105">
        <f t="shared" si="77"/>
        <v>0</v>
      </c>
      <c r="AE265" s="105">
        <f t="shared" si="77"/>
        <v>0</v>
      </c>
      <c r="AF265" s="105">
        <f t="shared" si="79"/>
        <v>0</v>
      </c>
    </row>
    <row r="266" spans="1:32" outlineLevel="2" x14ac:dyDescent="0.25">
      <c r="A266" s="103" t="str">
        <f t="shared" si="70"/>
        <v>MiltonMulti-FamilyMYDW90</v>
      </c>
      <c r="B266" s="103" t="s">
        <v>633</v>
      </c>
      <c r="C266" s="103" t="s">
        <v>634</v>
      </c>
      <c r="D266" s="127">
        <v>0</v>
      </c>
      <c r="E266" s="127">
        <v>6.89</v>
      </c>
      <c r="F266" s="129">
        <v>19.62</v>
      </c>
      <c r="G266" s="129">
        <v>19.62</v>
      </c>
      <c r="H266" s="129">
        <v>34.450000000000003</v>
      </c>
      <c r="I266" s="129">
        <v>34.450000000000003</v>
      </c>
      <c r="J266" s="129">
        <v>34.450000000000003</v>
      </c>
      <c r="K266" s="129">
        <v>34.450000000000003</v>
      </c>
      <c r="L266" s="129">
        <v>34.450000000000003</v>
      </c>
      <c r="M266" s="129">
        <v>34.450000000000003</v>
      </c>
      <c r="N266" s="129">
        <v>34.450000000000003</v>
      </c>
      <c r="O266" s="129">
        <v>19.62</v>
      </c>
      <c r="P266" s="129">
        <v>19.62</v>
      </c>
      <c r="Q266" s="129">
        <v>19.62</v>
      </c>
      <c r="R266" s="130">
        <f t="shared" si="71"/>
        <v>339.25</v>
      </c>
      <c r="T266" s="105">
        <f t="shared" si="76"/>
        <v>0</v>
      </c>
      <c r="U266" s="105">
        <f t="shared" si="76"/>
        <v>0</v>
      </c>
      <c r="V266" s="105">
        <f t="shared" si="78"/>
        <v>5.0000000000000009</v>
      </c>
      <c r="W266" s="105">
        <f t="shared" si="78"/>
        <v>5.0000000000000009</v>
      </c>
      <c r="X266" s="105">
        <f t="shared" si="78"/>
        <v>5.0000000000000009</v>
      </c>
      <c r="Y266" s="105">
        <f t="shared" si="78"/>
        <v>5.0000000000000009</v>
      </c>
      <c r="Z266" s="105">
        <f t="shared" si="78"/>
        <v>5.0000000000000009</v>
      </c>
      <c r="AA266" s="105">
        <f t="shared" si="77"/>
        <v>5.0000000000000009</v>
      </c>
      <c r="AB266" s="105">
        <f t="shared" si="77"/>
        <v>5.0000000000000009</v>
      </c>
      <c r="AC266" s="105">
        <f t="shared" si="77"/>
        <v>2.8476052249637158</v>
      </c>
      <c r="AD266" s="105">
        <f t="shared" si="77"/>
        <v>2.8476052249637158</v>
      </c>
      <c r="AE266" s="105">
        <f t="shared" si="77"/>
        <v>2.8476052249637158</v>
      </c>
      <c r="AF266" s="105">
        <f t="shared" si="74"/>
        <v>3.6285679729075961</v>
      </c>
    </row>
    <row r="267" spans="1:32" outlineLevel="2" x14ac:dyDescent="0.25">
      <c r="A267" s="103" t="str">
        <f t="shared" si="70"/>
        <v>MiltonMulti-FamilyMCONNECT</v>
      </c>
      <c r="B267" s="103" t="s">
        <v>573</v>
      </c>
      <c r="C267" s="103" t="s">
        <v>574</v>
      </c>
      <c r="D267" s="127">
        <v>0</v>
      </c>
      <c r="E267" s="127">
        <v>0</v>
      </c>
      <c r="F267" s="129">
        <v>0</v>
      </c>
      <c r="G267" s="129">
        <v>0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0</v>
      </c>
      <c r="N267" s="129">
        <v>0</v>
      </c>
      <c r="O267" s="129">
        <v>0</v>
      </c>
      <c r="P267" s="129">
        <v>0</v>
      </c>
      <c r="Q267" s="129">
        <v>0</v>
      </c>
      <c r="R267" s="130">
        <f t="shared" si="71"/>
        <v>0</v>
      </c>
      <c r="T267" s="105">
        <f t="shared" si="76"/>
        <v>0</v>
      </c>
      <c r="U267" s="105">
        <f t="shared" si="76"/>
        <v>0</v>
      </c>
      <c r="V267" s="105">
        <f t="shared" si="78"/>
        <v>0</v>
      </c>
      <c r="W267" s="105">
        <f t="shared" si="78"/>
        <v>0</v>
      </c>
      <c r="X267" s="105">
        <f t="shared" si="78"/>
        <v>0</v>
      </c>
      <c r="Y267" s="105">
        <f t="shared" si="78"/>
        <v>0</v>
      </c>
      <c r="Z267" s="105">
        <f t="shared" si="78"/>
        <v>0</v>
      </c>
      <c r="AA267" s="105">
        <f t="shared" si="77"/>
        <v>0</v>
      </c>
      <c r="AB267" s="105">
        <f t="shared" si="77"/>
        <v>0</v>
      </c>
      <c r="AC267" s="105">
        <f t="shared" si="77"/>
        <v>0</v>
      </c>
      <c r="AD267" s="105">
        <f t="shared" si="77"/>
        <v>0</v>
      </c>
      <c r="AE267" s="105">
        <f t="shared" si="77"/>
        <v>0</v>
      </c>
      <c r="AF267" s="105">
        <f t="shared" si="74"/>
        <v>0</v>
      </c>
    </row>
    <row r="268" spans="1:32" outlineLevel="2" x14ac:dyDescent="0.25">
      <c r="A268" s="103" t="str">
        <f t="shared" si="70"/>
        <v>MiltonMulti-FamilyMRENT90</v>
      </c>
      <c r="B268" s="103" t="s">
        <v>575</v>
      </c>
      <c r="C268" s="103" t="s">
        <v>576</v>
      </c>
      <c r="D268" s="127">
        <v>0</v>
      </c>
      <c r="E268" s="127">
        <v>0</v>
      </c>
      <c r="F268" s="129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30">
        <f t="shared" si="71"/>
        <v>0</v>
      </c>
      <c r="T268" s="105">
        <f t="shared" si="76"/>
        <v>0</v>
      </c>
      <c r="U268" s="105">
        <f t="shared" si="76"/>
        <v>0</v>
      </c>
      <c r="V268" s="105">
        <f t="shared" si="78"/>
        <v>0</v>
      </c>
      <c r="W268" s="105">
        <f t="shared" si="78"/>
        <v>0</v>
      </c>
      <c r="X268" s="105">
        <f t="shared" si="78"/>
        <v>0</v>
      </c>
      <c r="Y268" s="105">
        <f t="shared" si="78"/>
        <v>0</v>
      </c>
      <c r="Z268" s="105">
        <f t="shared" si="78"/>
        <v>0</v>
      </c>
      <c r="AA268" s="105">
        <f t="shared" si="77"/>
        <v>0</v>
      </c>
      <c r="AB268" s="105">
        <f t="shared" si="77"/>
        <v>0</v>
      </c>
      <c r="AC268" s="105">
        <f t="shared" si="77"/>
        <v>0</v>
      </c>
      <c r="AD268" s="105">
        <f t="shared" si="77"/>
        <v>0</v>
      </c>
      <c r="AE268" s="105">
        <f t="shared" si="77"/>
        <v>0</v>
      </c>
      <c r="AF268" s="105">
        <f t="shared" si="74"/>
        <v>0</v>
      </c>
    </row>
    <row r="269" spans="1:32" outlineLevel="2" x14ac:dyDescent="0.25">
      <c r="A269" s="103" t="str">
        <f t="shared" si="70"/>
        <v>MiltonMulti-FamilyMROLL</v>
      </c>
      <c r="B269" s="103" t="s">
        <v>577</v>
      </c>
      <c r="C269" s="103" t="s">
        <v>578</v>
      </c>
      <c r="D269" s="127">
        <v>0</v>
      </c>
      <c r="E269" s="127">
        <v>0</v>
      </c>
      <c r="F269" s="129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30">
        <f t="shared" si="71"/>
        <v>0</v>
      </c>
      <c r="T269" s="105">
        <f t="shared" si="76"/>
        <v>0</v>
      </c>
      <c r="U269" s="105">
        <f t="shared" si="76"/>
        <v>0</v>
      </c>
      <c r="V269" s="105">
        <f t="shared" si="78"/>
        <v>0</v>
      </c>
      <c r="W269" s="105">
        <f t="shared" si="78"/>
        <v>0</v>
      </c>
      <c r="X269" s="105">
        <f t="shared" si="78"/>
        <v>0</v>
      </c>
      <c r="Y269" s="105">
        <f t="shared" si="78"/>
        <v>0</v>
      </c>
      <c r="Z269" s="105">
        <f t="shared" si="78"/>
        <v>0</v>
      </c>
      <c r="AA269" s="105">
        <f t="shared" si="77"/>
        <v>0</v>
      </c>
      <c r="AB269" s="105">
        <f t="shared" si="77"/>
        <v>0</v>
      </c>
      <c r="AC269" s="105">
        <f t="shared" si="77"/>
        <v>0</v>
      </c>
      <c r="AD269" s="105">
        <f t="shared" si="77"/>
        <v>0</v>
      </c>
      <c r="AE269" s="105">
        <f t="shared" si="77"/>
        <v>0</v>
      </c>
      <c r="AF269" s="105">
        <f t="shared" si="74"/>
        <v>0</v>
      </c>
    </row>
    <row r="270" spans="1:32" outlineLevel="2" x14ac:dyDescent="0.25">
      <c r="A270" s="103" t="str">
        <f t="shared" si="70"/>
        <v>MiltonMulti-FamilyPACKM</v>
      </c>
      <c r="B270" s="103" t="s">
        <v>579</v>
      </c>
      <c r="C270" s="103" t="s">
        <v>580</v>
      </c>
      <c r="D270" s="127">
        <v>0</v>
      </c>
      <c r="E270" s="127">
        <v>0</v>
      </c>
      <c r="F270" s="129">
        <v>0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0</v>
      </c>
      <c r="M270" s="129">
        <v>0</v>
      </c>
      <c r="N270" s="129">
        <v>0</v>
      </c>
      <c r="O270" s="129">
        <v>0</v>
      </c>
      <c r="P270" s="129">
        <v>0</v>
      </c>
      <c r="Q270" s="129">
        <v>0</v>
      </c>
      <c r="R270" s="130">
        <f t="shared" si="71"/>
        <v>0</v>
      </c>
      <c r="T270" s="105">
        <f t="shared" si="76"/>
        <v>0</v>
      </c>
      <c r="U270" s="105">
        <f t="shared" si="76"/>
        <v>0</v>
      </c>
      <c r="V270" s="105">
        <f t="shared" si="78"/>
        <v>0</v>
      </c>
      <c r="W270" s="105">
        <f t="shared" si="78"/>
        <v>0</v>
      </c>
      <c r="X270" s="105">
        <f t="shared" si="78"/>
        <v>0</v>
      </c>
      <c r="Y270" s="105">
        <f t="shared" si="78"/>
        <v>0</v>
      </c>
      <c r="Z270" s="105">
        <f t="shared" si="78"/>
        <v>0</v>
      </c>
      <c r="AA270" s="105">
        <f t="shared" si="77"/>
        <v>0</v>
      </c>
      <c r="AB270" s="105">
        <f t="shared" si="77"/>
        <v>0</v>
      </c>
      <c r="AC270" s="105">
        <f t="shared" si="77"/>
        <v>0</v>
      </c>
      <c r="AD270" s="105">
        <f t="shared" si="77"/>
        <v>0</v>
      </c>
      <c r="AE270" s="105">
        <f t="shared" si="77"/>
        <v>0</v>
      </c>
      <c r="AF270" s="105">
        <f t="shared" si="74"/>
        <v>0</v>
      </c>
    </row>
    <row r="271" spans="1:32" outlineLevel="2" x14ac:dyDescent="0.25">
      <c r="A271" s="103" t="str">
        <f t="shared" si="70"/>
        <v>MiltonMulti-FamilyADJMF</v>
      </c>
      <c r="B271" s="103" t="s">
        <v>581</v>
      </c>
      <c r="C271" s="103" t="s">
        <v>582</v>
      </c>
      <c r="D271" s="127">
        <v>0</v>
      </c>
      <c r="E271" s="127">
        <v>0</v>
      </c>
      <c r="F271" s="129">
        <v>0</v>
      </c>
      <c r="G271" s="129">
        <v>0</v>
      </c>
      <c r="H271" s="129">
        <v>0</v>
      </c>
      <c r="I271" s="129">
        <v>0</v>
      </c>
      <c r="J271" s="129">
        <v>0</v>
      </c>
      <c r="K271" s="129">
        <v>0</v>
      </c>
      <c r="L271" s="129">
        <v>0</v>
      </c>
      <c r="M271" s="129">
        <v>0</v>
      </c>
      <c r="N271" s="129">
        <v>0</v>
      </c>
      <c r="O271" s="129">
        <v>0</v>
      </c>
      <c r="P271" s="129">
        <v>0</v>
      </c>
      <c r="Q271" s="129">
        <v>0</v>
      </c>
      <c r="R271" s="130">
        <f t="shared" si="71"/>
        <v>0</v>
      </c>
      <c r="T271" s="105">
        <f t="shared" si="76"/>
        <v>0</v>
      </c>
      <c r="U271" s="105">
        <f t="shared" si="76"/>
        <v>0</v>
      </c>
      <c r="V271" s="105">
        <f t="shared" si="78"/>
        <v>0</v>
      </c>
      <c r="W271" s="105">
        <f t="shared" si="78"/>
        <v>0</v>
      </c>
      <c r="X271" s="105">
        <f t="shared" si="78"/>
        <v>0</v>
      </c>
      <c r="Y271" s="105">
        <f t="shared" si="78"/>
        <v>0</v>
      </c>
      <c r="Z271" s="105">
        <f t="shared" si="78"/>
        <v>0</v>
      </c>
      <c r="AA271" s="105">
        <f t="shared" si="77"/>
        <v>0</v>
      </c>
      <c r="AB271" s="105">
        <f t="shared" si="77"/>
        <v>0</v>
      </c>
      <c r="AC271" s="105">
        <f t="shared" si="77"/>
        <v>0</v>
      </c>
      <c r="AD271" s="105">
        <f t="shared" si="77"/>
        <v>0</v>
      </c>
      <c r="AE271" s="105">
        <f t="shared" si="77"/>
        <v>0</v>
      </c>
      <c r="AF271" s="105">
        <f t="shared" si="74"/>
        <v>0</v>
      </c>
    </row>
    <row r="272" spans="1:32" outlineLevel="2" x14ac:dyDescent="0.25">
      <c r="A272" s="103" t="str">
        <f t="shared" si="70"/>
        <v>MiltonMulti-FamilyDRVNM</v>
      </c>
      <c r="B272" s="103" t="s">
        <v>583</v>
      </c>
      <c r="C272" s="103" t="s">
        <v>584</v>
      </c>
      <c r="D272" s="127">
        <v>0</v>
      </c>
      <c r="E272" s="127">
        <v>0</v>
      </c>
      <c r="F272" s="129">
        <v>0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0</v>
      </c>
      <c r="M272" s="129">
        <v>0</v>
      </c>
      <c r="N272" s="129">
        <v>0</v>
      </c>
      <c r="O272" s="129">
        <v>0</v>
      </c>
      <c r="P272" s="129">
        <v>0</v>
      </c>
      <c r="Q272" s="129">
        <v>0</v>
      </c>
      <c r="R272" s="130">
        <f t="shared" si="71"/>
        <v>0</v>
      </c>
      <c r="T272" s="105">
        <f t="shared" si="76"/>
        <v>0</v>
      </c>
      <c r="U272" s="105">
        <f t="shared" si="76"/>
        <v>0</v>
      </c>
      <c r="V272" s="105">
        <f t="shared" si="78"/>
        <v>0</v>
      </c>
      <c r="W272" s="105">
        <f t="shared" si="78"/>
        <v>0</v>
      </c>
      <c r="X272" s="105">
        <f t="shared" si="78"/>
        <v>0</v>
      </c>
      <c r="Y272" s="105">
        <f t="shared" si="78"/>
        <v>0</v>
      </c>
      <c r="Z272" s="105">
        <f t="shared" si="78"/>
        <v>0</v>
      </c>
      <c r="AA272" s="105">
        <f t="shared" si="77"/>
        <v>0</v>
      </c>
      <c r="AB272" s="105">
        <f t="shared" si="77"/>
        <v>0</v>
      </c>
      <c r="AC272" s="105">
        <f t="shared" si="77"/>
        <v>0</v>
      </c>
      <c r="AD272" s="105">
        <f t="shared" si="77"/>
        <v>0</v>
      </c>
      <c r="AE272" s="105">
        <f t="shared" si="77"/>
        <v>0</v>
      </c>
      <c r="AF272" s="105">
        <f t="shared" si="74"/>
        <v>0</v>
      </c>
    </row>
    <row r="273" spans="1:32" outlineLevel="2" x14ac:dyDescent="0.25">
      <c r="A273" s="103" t="str">
        <f t="shared" si="70"/>
        <v>MiltonMulti-FamilyEXTRA-MF</v>
      </c>
      <c r="B273" s="103" t="s">
        <v>585</v>
      </c>
      <c r="C273" s="103" t="s">
        <v>586</v>
      </c>
      <c r="D273" s="127">
        <v>0</v>
      </c>
      <c r="E273" s="127">
        <v>0</v>
      </c>
      <c r="F273" s="129">
        <v>0</v>
      </c>
      <c r="G273" s="129">
        <v>0</v>
      </c>
      <c r="H273" s="129">
        <v>0</v>
      </c>
      <c r="I273" s="129">
        <v>0</v>
      </c>
      <c r="J273" s="129">
        <v>0</v>
      </c>
      <c r="K273" s="129">
        <v>0</v>
      </c>
      <c r="L273" s="129">
        <v>8.8000000000000007</v>
      </c>
      <c r="M273" s="129">
        <v>0</v>
      </c>
      <c r="N273" s="129">
        <v>0</v>
      </c>
      <c r="O273" s="129">
        <v>0</v>
      </c>
      <c r="P273" s="129">
        <v>0</v>
      </c>
      <c r="Q273" s="129">
        <v>0</v>
      </c>
      <c r="R273" s="130">
        <f t="shared" si="71"/>
        <v>8.8000000000000007</v>
      </c>
      <c r="T273" s="105">
        <f t="shared" si="76"/>
        <v>0</v>
      </c>
      <c r="U273" s="105">
        <f t="shared" si="76"/>
        <v>0</v>
      </c>
      <c r="V273" s="105">
        <f t="shared" si="78"/>
        <v>0</v>
      </c>
      <c r="W273" s="105">
        <f t="shared" si="78"/>
        <v>0</v>
      </c>
      <c r="X273" s="105">
        <f t="shared" si="78"/>
        <v>0</v>
      </c>
      <c r="Y273" s="105">
        <f t="shared" si="78"/>
        <v>0</v>
      </c>
      <c r="Z273" s="105">
        <f t="shared" si="78"/>
        <v>0</v>
      </c>
      <c r="AA273" s="105">
        <f t="shared" si="77"/>
        <v>0</v>
      </c>
      <c r="AB273" s="105">
        <f t="shared" si="77"/>
        <v>0</v>
      </c>
      <c r="AC273" s="105">
        <f t="shared" si="77"/>
        <v>0</v>
      </c>
      <c r="AD273" s="105">
        <f t="shared" si="77"/>
        <v>0</v>
      </c>
      <c r="AE273" s="105">
        <f t="shared" si="77"/>
        <v>0</v>
      </c>
      <c r="AF273" s="105">
        <f t="shared" si="74"/>
        <v>0</v>
      </c>
    </row>
    <row r="274" spans="1:32" outlineLevel="1" x14ac:dyDescent="0.25">
      <c r="D274" s="127"/>
      <c r="E274" s="127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03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</row>
    <row r="275" spans="1:32" outlineLevel="1" x14ac:dyDescent="0.25">
      <c r="C275" s="135" t="s">
        <v>593</v>
      </c>
      <c r="D275" s="127"/>
      <c r="E275" s="127"/>
      <c r="F275" s="136">
        <f t="shared" ref="F275:Q275" si="80">SUM(F225:F274)</f>
        <v>19.62</v>
      </c>
      <c r="G275" s="136">
        <f t="shared" si="80"/>
        <v>19.62</v>
      </c>
      <c r="H275" s="136">
        <f t="shared" si="80"/>
        <v>34.450000000000003</v>
      </c>
      <c r="I275" s="136">
        <f t="shared" si="80"/>
        <v>34.450000000000003</v>
      </c>
      <c r="J275" s="136">
        <f t="shared" si="80"/>
        <v>34.450000000000003</v>
      </c>
      <c r="K275" s="136">
        <f t="shared" si="80"/>
        <v>34.450000000000003</v>
      </c>
      <c r="L275" s="136">
        <f t="shared" si="80"/>
        <v>43.25</v>
      </c>
      <c r="M275" s="136">
        <f t="shared" si="80"/>
        <v>34.450000000000003</v>
      </c>
      <c r="N275" s="136">
        <f t="shared" si="80"/>
        <v>34.450000000000003</v>
      </c>
      <c r="O275" s="136">
        <f t="shared" si="80"/>
        <v>19.62</v>
      </c>
      <c r="P275" s="136">
        <f t="shared" si="80"/>
        <v>19.62</v>
      </c>
      <c r="Q275" s="136">
        <f t="shared" si="80"/>
        <v>19.62</v>
      </c>
      <c r="R275" s="130"/>
      <c r="T275" s="137">
        <f>+SUM(T225:T259)</f>
        <v>0</v>
      </c>
      <c r="U275" s="137">
        <f t="shared" ref="U275:AF275" si="81">+SUM(U225:U259)</f>
        <v>0</v>
      </c>
      <c r="V275" s="137">
        <f t="shared" si="81"/>
        <v>0</v>
      </c>
      <c r="W275" s="137">
        <f t="shared" si="81"/>
        <v>0</v>
      </c>
      <c r="X275" s="137">
        <f t="shared" si="81"/>
        <v>0</v>
      </c>
      <c r="Y275" s="137">
        <f t="shared" si="81"/>
        <v>0</v>
      </c>
      <c r="Z275" s="137">
        <f t="shared" si="81"/>
        <v>0</v>
      </c>
      <c r="AA275" s="137">
        <f t="shared" si="81"/>
        <v>0</v>
      </c>
      <c r="AB275" s="137">
        <f t="shared" si="81"/>
        <v>0</v>
      </c>
      <c r="AC275" s="137">
        <f t="shared" si="81"/>
        <v>0</v>
      </c>
      <c r="AD275" s="137">
        <f t="shared" si="81"/>
        <v>0</v>
      </c>
      <c r="AE275" s="137">
        <f t="shared" si="81"/>
        <v>0</v>
      </c>
      <c r="AF275" s="137">
        <f t="shared" si="81"/>
        <v>0</v>
      </c>
    </row>
    <row r="276" spans="1:32" outlineLevel="1" x14ac:dyDescent="0.25">
      <c r="C276" s="135"/>
      <c r="D276" s="127"/>
      <c r="E276" s="127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30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  <c r="AE276" s="105"/>
      <c r="AF276" s="105"/>
    </row>
    <row r="277" spans="1:32" outlineLevel="1" x14ac:dyDescent="0.25">
      <c r="B277" s="7" t="s">
        <v>594</v>
      </c>
      <c r="C277" s="135"/>
      <c r="D277" s="127">
        <v>0</v>
      </c>
      <c r="E277" s="127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30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</row>
    <row r="278" spans="1:32" outlineLevel="2" x14ac:dyDescent="0.25">
      <c r="A278" s="103" t="str">
        <f t="shared" ref="A278:A285" si="82">+$A$4&amp;$A$224&amp;B278</f>
        <v>MiltonMulti-FamilyM2YDRECY</v>
      </c>
      <c r="B278" s="103" t="s">
        <v>595</v>
      </c>
      <c r="C278" s="103" t="s">
        <v>596</v>
      </c>
      <c r="D278" s="127">
        <v>0</v>
      </c>
      <c r="E278" s="127">
        <v>0</v>
      </c>
      <c r="F278" s="129">
        <v>0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30">
        <f t="shared" ref="R278:R285" si="83">+SUM(F278:Q278)</f>
        <v>0</v>
      </c>
      <c r="T278" s="105">
        <f t="shared" ref="T278:AE285" si="84">+IFERROR(F278/$E278,0)</f>
        <v>0</v>
      </c>
      <c r="U278" s="105">
        <f t="shared" si="84"/>
        <v>0</v>
      </c>
      <c r="V278" s="105">
        <f t="shared" si="84"/>
        <v>0</v>
      </c>
      <c r="W278" s="105">
        <f t="shared" si="84"/>
        <v>0</v>
      </c>
      <c r="X278" s="105">
        <f t="shared" si="84"/>
        <v>0</v>
      </c>
      <c r="Y278" s="105">
        <f t="shared" si="84"/>
        <v>0</v>
      </c>
      <c r="Z278" s="105">
        <f t="shared" si="84"/>
        <v>0</v>
      </c>
      <c r="AA278" s="105">
        <f t="shared" si="84"/>
        <v>0</v>
      </c>
      <c r="AB278" s="105">
        <f t="shared" si="84"/>
        <v>0</v>
      </c>
      <c r="AC278" s="105">
        <f t="shared" si="84"/>
        <v>0</v>
      </c>
      <c r="AD278" s="105">
        <f t="shared" si="84"/>
        <v>0</v>
      </c>
      <c r="AE278" s="105">
        <f t="shared" si="84"/>
        <v>0</v>
      </c>
      <c r="AF278" s="105">
        <f t="shared" ref="AF278:AF285" si="85">+SUM(T278:AE278)/$AD$2</f>
        <v>0</v>
      </c>
    </row>
    <row r="279" spans="1:32" outlineLevel="2" x14ac:dyDescent="0.25">
      <c r="A279" s="103" t="str">
        <f t="shared" si="82"/>
        <v>MiltonMulti-FamilyM6YDRECY</v>
      </c>
      <c r="B279" s="103" t="s">
        <v>603</v>
      </c>
      <c r="C279" s="103" t="s">
        <v>604</v>
      </c>
      <c r="D279" s="127">
        <v>0</v>
      </c>
      <c r="E279" s="127">
        <v>0</v>
      </c>
      <c r="F279" s="12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30">
        <f t="shared" si="83"/>
        <v>0</v>
      </c>
      <c r="T279" s="105">
        <f t="shared" si="84"/>
        <v>0</v>
      </c>
      <c r="U279" s="105">
        <f t="shared" si="84"/>
        <v>0</v>
      </c>
      <c r="V279" s="105">
        <f t="shared" si="84"/>
        <v>0</v>
      </c>
      <c r="W279" s="105">
        <f t="shared" si="84"/>
        <v>0</v>
      </c>
      <c r="X279" s="105">
        <f t="shared" si="84"/>
        <v>0</v>
      </c>
      <c r="Y279" s="105">
        <f t="shared" si="84"/>
        <v>0</v>
      </c>
      <c r="Z279" s="105">
        <f t="shared" si="84"/>
        <v>0</v>
      </c>
      <c r="AA279" s="105">
        <f t="shared" si="84"/>
        <v>0</v>
      </c>
      <c r="AB279" s="105">
        <f t="shared" si="84"/>
        <v>0</v>
      </c>
      <c r="AC279" s="105">
        <f t="shared" si="84"/>
        <v>0</v>
      </c>
      <c r="AD279" s="105">
        <f t="shared" si="84"/>
        <v>0</v>
      </c>
      <c r="AE279" s="105">
        <f t="shared" si="84"/>
        <v>0</v>
      </c>
      <c r="AF279" s="105">
        <f t="shared" si="85"/>
        <v>0</v>
      </c>
    </row>
    <row r="280" spans="1:32" outlineLevel="2" x14ac:dyDescent="0.25">
      <c r="A280" s="103" t="str">
        <f t="shared" si="82"/>
        <v>MiltonMulti-FamilyMCCRECYR</v>
      </c>
      <c r="B280" s="103" t="s">
        <v>615</v>
      </c>
      <c r="C280" s="103" t="s">
        <v>616</v>
      </c>
      <c r="D280" s="127">
        <v>0</v>
      </c>
      <c r="E280" s="127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30">
        <f t="shared" si="83"/>
        <v>0</v>
      </c>
      <c r="T280" s="105">
        <f t="shared" si="84"/>
        <v>0</v>
      </c>
      <c r="U280" s="105">
        <f t="shared" si="84"/>
        <v>0</v>
      </c>
      <c r="V280" s="105">
        <f t="shared" si="84"/>
        <v>0</v>
      </c>
      <c r="W280" s="105">
        <f t="shared" si="84"/>
        <v>0</v>
      </c>
      <c r="X280" s="105">
        <f t="shared" si="84"/>
        <v>0</v>
      </c>
      <c r="Y280" s="105">
        <f t="shared" si="84"/>
        <v>0</v>
      </c>
      <c r="Z280" s="105">
        <f t="shared" si="84"/>
        <v>0</v>
      </c>
      <c r="AA280" s="105">
        <f t="shared" si="84"/>
        <v>0</v>
      </c>
      <c r="AB280" s="105">
        <f t="shared" si="84"/>
        <v>0</v>
      </c>
      <c r="AC280" s="105">
        <f t="shared" si="84"/>
        <v>0</v>
      </c>
      <c r="AD280" s="105">
        <f t="shared" si="84"/>
        <v>0</v>
      </c>
      <c r="AE280" s="105">
        <f t="shared" si="84"/>
        <v>0</v>
      </c>
      <c r="AF280" s="105">
        <f t="shared" si="85"/>
        <v>0</v>
      </c>
    </row>
    <row r="281" spans="1:32" outlineLevel="2" x14ac:dyDescent="0.25">
      <c r="A281" s="103" t="str">
        <f t="shared" si="82"/>
        <v>MiltonMulti-FamilyMRECYONLY</v>
      </c>
      <c r="B281" s="103" t="s">
        <v>617</v>
      </c>
      <c r="C281" s="103" t="s">
        <v>618</v>
      </c>
      <c r="D281" s="127">
        <v>0</v>
      </c>
      <c r="E281" s="127">
        <v>0</v>
      </c>
      <c r="F281" s="12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30">
        <f t="shared" si="83"/>
        <v>0</v>
      </c>
      <c r="T281" s="105">
        <f t="shared" si="84"/>
        <v>0</v>
      </c>
      <c r="U281" s="105">
        <f t="shared" si="84"/>
        <v>0</v>
      </c>
      <c r="V281" s="105">
        <f t="shared" si="84"/>
        <v>0</v>
      </c>
      <c r="W281" s="105">
        <f t="shared" si="84"/>
        <v>0</v>
      </c>
      <c r="X281" s="105">
        <f t="shared" si="84"/>
        <v>0</v>
      </c>
      <c r="Y281" s="105">
        <f t="shared" si="84"/>
        <v>0</v>
      </c>
      <c r="Z281" s="105">
        <f t="shared" si="84"/>
        <v>0</v>
      </c>
      <c r="AA281" s="105">
        <f t="shared" si="84"/>
        <v>0</v>
      </c>
      <c r="AB281" s="105">
        <f t="shared" si="84"/>
        <v>0</v>
      </c>
      <c r="AC281" s="105">
        <f t="shared" si="84"/>
        <v>0</v>
      </c>
      <c r="AD281" s="105">
        <f t="shared" si="84"/>
        <v>0</v>
      </c>
      <c r="AE281" s="105">
        <f t="shared" si="84"/>
        <v>0</v>
      </c>
      <c r="AF281" s="105">
        <f t="shared" si="85"/>
        <v>0</v>
      </c>
    </row>
    <row r="282" spans="1:32" outlineLevel="2" x14ac:dyDescent="0.25">
      <c r="A282" s="103" t="str">
        <f t="shared" si="82"/>
        <v>MiltonMulti-FamilyMRECYR</v>
      </c>
      <c r="B282" s="103" t="s">
        <v>619</v>
      </c>
      <c r="C282" s="103" t="s">
        <v>620</v>
      </c>
      <c r="D282" s="127">
        <v>0</v>
      </c>
      <c r="E282" s="127">
        <v>9.5</v>
      </c>
      <c r="F282" s="129">
        <v>0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29">
        <v>0</v>
      </c>
      <c r="N282" s="129">
        <v>0</v>
      </c>
      <c r="O282" s="129">
        <v>0</v>
      </c>
      <c r="P282" s="129">
        <v>0</v>
      </c>
      <c r="Q282" s="129">
        <v>0</v>
      </c>
      <c r="R282" s="130">
        <f t="shared" si="83"/>
        <v>0</v>
      </c>
      <c r="T282" s="105">
        <f t="shared" si="84"/>
        <v>0</v>
      </c>
      <c r="U282" s="105">
        <f t="shared" si="84"/>
        <v>0</v>
      </c>
      <c r="V282" s="105">
        <f t="shared" si="84"/>
        <v>0</v>
      </c>
      <c r="W282" s="105">
        <f t="shared" si="84"/>
        <v>0</v>
      </c>
      <c r="X282" s="105">
        <f t="shared" si="84"/>
        <v>0</v>
      </c>
      <c r="Y282" s="105">
        <f t="shared" si="84"/>
        <v>0</v>
      </c>
      <c r="Z282" s="105">
        <f t="shared" si="84"/>
        <v>0</v>
      </c>
      <c r="AA282" s="105">
        <f t="shared" si="84"/>
        <v>0</v>
      </c>
      <c r="AB282" s="105">
        <f t="shared" si="84"/>
        <v>0</v>
      </c>
      <c r="AC282" s="105">
        <f t="shared" si="84"/>
        <v>0</v>
      </c>
      <c r="AD282" s="105">
        <f t="shared" si="84"/>
        <v>0</v>
      </c>
      <c r="AE282" s="105">
        <f t="shared" si="84"/>
        <v>0</v>
      </c>
      <c r="AF282" s="105">
        <f t="shared" si="85"/>
        <v>0</v>
      </c>
    </row>
    <row r="283" spans="1:32" outlineLevel="2" x14ac:dyDescent="0.25">
      <c r="A283" s="103" t="str">
        <f t="shared" si="82"/>
        <v>MiltonMulti-FamilyMRECYIN</v>
      </c>
      <c r="B283" s="103" t="s">
        <v>621</v>
      </c>
      <c r="C283" s="103" t="s">
        <v>622</v>
      </c>
      <c r="D283" s="127">
        <v>0</v>
      </c>
      <c r="E283" s="127">
        <v>0</v>
      </c>
      <c r="F283" s="12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30">
        <f t="shared" si="83"/>
        <v>0</v>
      </c>
      <c r="T283" s="105">
        <f t="shared" si="84"/>
        <v>0</v>
      </c>
      <c r="U283" s="105">
        <f t="shared" si="84"/>
        <v>0</v>
      </c>
      <c r="V283" s="105">
        <f t="shared" si="84"/>
        <v>0</v>
      </c>
      <c r="W283" s="105">
        <f t="shared" si="84"/>
        <v>0</v>
      </c>
      <c r="X283" s="105">
        <f t="shared" si="84"/>
        <v>0</v>
      </c>
      <c r="Y283" s="105">
        <f t="shared" si="84"/>
        <v>0</v>
      </c>
      <c r="Z283" s="105">
        <f t="shared" si="84"/>
        <v>0</v>
      </c>
      <c r="AA283" s="105">
        <f t="shared" si="84"/>
        <v>0</v>
      </c>
      <c r="AB283" s="105">
        <f t="shared" si="84"/>
        <v>0</v>
      </c>
      <c r="AC283" s="105">
        <f t="shared" si="84"/>
        <v>0</v>
      </c>
      <c r="AD283" s="105">
        <f t="shared" si="84"/>
        <v>0</v>
      </c>
      <c r="AE283" s="105">
        <f t="shared" si="84"/>
        <v>0</v>
      </c>
      <c r="AF283" s="105">
        <f>+SUM(T283:AE283)/$AD$2</f>
        <v>0</v>
      </c>
    </row>
    <row r="284" spans="1:32" outlineLevel="2" x14ac:dyDescent="0.25">
      <c r="A284" s="103" t="str">
        <f t="shared" si="82"/>
        <v>MiltonMulti-FamilyMRENT2YDRECY</v>
      </c>
      <c r="B284" s="103" t="s">
        <v>627</v>
      </c>
      <c r="C284" s="103" t="s">
        <v>628</v>
      </c>
      <c r="D284" s="127">
        <v>0</v>
      </c>
      <c r="E284" s="127">
        <v>0</v>
      </c>
      <c r="F284" s="129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29">
        <v>0</v>
      </c>
      <c r="N284" s="129">
        <v>0</v>
      </c>
      <c r="O284" s="129">
        <v>0</v>
      </c>
      <c r="P284" s="129">
        <v>0</v>
      </c>
      <c r="Q284" s="129">
        <v>0</v>
      </c>
      <c r="R284" s="130">
        <f t="shared" si="83"/>
        <v>0</v>
      </c>
      <c r="T284" s="105">
        <f t="shared" si="84"/>
        <v>0</v>
      </c>
      <c r="U284" s="105">
        <f t="shared" si="84"/>
        <v>0</v>
      </c>
      <c r="V284" s="105">
        <f t="shared" si="84"/>
        <v>0</v>
      </c>
      <c r="W284" s="105">
        <f t="shared" si="84"/>
        <v>0</v>
      </c>
      <c r="X284" s="105">
        <f t="shared" si="84"/>
        <v>0</v>
      </c>
      <c r="Y284" s="105">
        <f t="shared" si="84"/>
        <v>0</v>
      </c>
      <c r="Z284" s="105">
        <f t="shared" si="84"/>
        <v>0</v>
      </c>
      <c r="AA284" s="105">
        <f t="shared" si="84"/>
        <v>0</v>
      </c>
      <c r="AB284" s="105">
        <f t="shared" si="84"/>
        <v>0</v>
      </c>
      <c r="AC284" s="105">
        <f t="shared" si="84"/>
        <v>0</v>
      </c>
      <c r="AD284" s="105">
        <f t="shared" si="84"/>
        <v>0</v>
      </c>
      <c r="AE284" s="105">
        <f t="shared" si="84"/>
        <v>0</v>
      </c>
      <c r="AF284" s="190">
        <f t="shared" si="85"/>
        <v>0</v>
      </c>
    </row>
    <row r="285" spans="1:32" outlineLevel="2" x14ac:dyDescent="0.25">
      <c r="A285" s="103" t="str">
        <f t="shared" si="82"/>
        <v>MiltonMulti-FamilyMRENT6YDRECY</v>
      </c>
      <c r="B285" s="103" t="s">
        <v>629</v>
      </c>
      <c r="C285" s="103" t="s">
        <v>630</v>
      </c>
      <c r="D285" s="127">
        <v>0</v>
      </c>
      <c r="E285" s="127">
        <v>0</v>
      </c>
      <c r="F285" s="129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  <c r="N285" s="129">
        <v>0</v>
      </c>
      <c r="O285" s="129">
        <v>0</v>
      </c>
      <c r="P285" s="129">
        <v>0</v>
      </c>
      <c r="Q285" s="129">
        <v>0</v>
      </c>
      <c r="R285" s="130">
        <f t="shared" si="83"/>
        <v>0</v>
      </c>
      <c r="T285" s="105">
        <f t="shared" si="84"/>
        <v>0</v>
      </c>
      <c r="U285" s="105">
        <f t="shared" si="84"/>
        <v>0</v>
      </c>
      <c r="V285" s="105">
        <f t="shared" si="84"/>
        <v>0</v>
      </c>
      <c r="W285" s="105">
        <f t="shared" si="84"/>
        <v>0</v>
      </c>
      <c r="X285" s="105">
        <f t="shared" si="84"/>
        <v>0</v>
      </c>
      <c r="Y285" s="105">
        <f t="shared" si="84"/>
        <v>0</v>
      </c>
      <c r="Z285" s="105">
        <f t="shared" si="84"/>
        <v>0</v>
      </c>
      <c r="AA285" s="105">
        <f t="shared" si="84"/>
        <v>0</v>
      </c>
      <c r="AB285" s="105">
        <f t="shared" si="84"/>
        <v>0</v>
      </c>
      <c r="AC285" s="105">
        <f t="shared" si="84"/>
        <v>0</v>
      </c>
      <c r="AD285" s="105">
        <f t="shared" si="84"/>
        <v>0</v>
      </c>
      <c r="AE285" s="105">
        <f t="shared" si="84"/>
        <v>0</v>
      </c>
      <c r="AF285" s="105">
        <f t="shared" si="85"/>
        <v>0</v>
      </c>
    </row>
    <row r="286" spans="1:32" outlineLevel="1" x14ac:dyDescent="0.25">
      <c r="C286" s="135"/>
      <c r="D286" s="127"/>
      <c r="E286" s="127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30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  <c r="AE286" s="105"/>
      <c r="AF286" s="105"/>
    </row>
    <row r="287" spans="1:32" outlineLevel="1" x14ac:dyDescent="0.25">
      <c r="C287" s="135" t="s">
        <v>631</v>
      </c>
      <c r="D287" s="127"/>
      <c r="E287" s="127"/>
      <c r="F287" s="136">
        <f t="shared" ref="F287:Q287" si="86">SUM(F278:F286)</f>
        <v>0</v>
      </c>
      <c r="G287" s="136">
        <f t="shared" si="86"/>
        <v>0</v>
      </c>
      <c r="H287" s="136">
        <f t="shared" si="86"/>
        <v>0</v>
      </c>
      <c r="I287" s="136">
        <f t="shared" si="86"/>
        <v>0</v>
      </c>
      <c r="J287" s="136">
        <f t="shared" si="86"/>
        <v>0</v>
      </c>
      <c r="K287" s="136">
        <f t="shared" si="86"/>
        <v>0</v>
      </c>
      <c r="L287" s="136">
        <f t="shared" si="86"/>
        <v>0</v>
      </c>
      <c r="M287" s="136">
        <f t="shared" si="86"/>
        <v>0</v>
      </c>
      <c r="N287" s="136">
        <f t="shared" si="86"/>
        <v>0</v>
      </c>
      <c r="O287" s="136">
        <f t="shared" si="86"/>
        <v>0</v>
      </c>
      <c r="P287" s="136">
        <f t="shared" si="86"/>
        <v>0</v>
      </c>
      <c r="Q287" s="136">
        <f t="shared" si="86"/>
        <v>0</v>
      </c>
      <c r="R287" s="130"/>
      <c r="T287" s="137">
        <f>+SUM(T278:T280,T281:T282)</f>
        <v>0</v>
      </c>
      <c r="U287" s="137">
        <f t="shared" ref="U287:AF287" si="87">+SUM(U278:U280,U281:U285)</f>
        <v>0</v>
      </c>
      <c r="V287" s="137">
        <f t="shared" si="87"/>
        <v>0</v>
      </c>
      <c r="W287" s="137">
        <f t="shared" si="87"/>
        <v>0</v>
      </c>
      <c r="X287" s="137">
        <f t="shared" si="87"/>
        <v>0</v>
      </c>
      <c r="Y287" s="137">
        <f t="shared" si="87"/>
        <v>0</v>
      </c>
      <c r="Z287" s="137">
        <f t="shared" si="87"/>
        <v>0</v>
      </c>
      <c r="AA287" s="137">
        <f t="shared" si="87"/>
        <v>0</v>
      </c>
      <c r="AB287" s="137">
        <f t="shared" si="87"/>
        <v>0</v>
      </c>
      <c r="AC287" s="137">
        <f t="shared" si="87"/>
        <v>0</v>
      </c>
      <c r="AD287" s="137">
        <f t="shared" si="87"/>
        <v>0</v>
      </c>
      <c r="AE287" s="137">
        <f t="shared" si="87"/>
        <v>0</v>
      </c>
      <c r="AF287" s="137">
        <f t="shared" si="87"/>
        <v>0</v>
      </c>
    </row>
    <row r="288" spans="1:32" outlineLevel="1" x14ac:dyDescent="0.25">
      <c r="C288" s="135"/>
      <c r="D288" s="127"/>
      <c r="E288" s="127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30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</row>
    <row r="289" spans="1:35" outlineLevel="1" x14ac:dyDescent="0.25">
      <c r="D289" s="127"/>
      <c r="E289" s="127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30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</row>
    <row r="290" spans="1:35" s="7" customFormat="1" x14ac:dyDescent="0.25">
      <c r="B290" s="7" t="s">
        <v>636</v>
      </c>
      <c r="D290" s="127"/>
      <c r="E290" s="127"/>
      <c r="F290" s="144">
        <f t="shared" ref="F290:Q290" si="88">+F185+F222+F275+F287</f>
        <v>53225.920000000013</v>
      </c>
      <c r="G290" s="144">
        <f t="shared" si="88"/>
        <v>56178.01</v>
      </c>
      <c r="H290" s="144">
        <f t="shared" si="88"/>
        <v>57548.139999999992</v>
      </c>
      <c r="I290" s="144">
        <f t="shared" si="88"/>
        <v>61043.499999999978</v>
      </c>
      <c r="J290" s="144">
        <f t="shared" si="88"/>
        <v>58704.669999999984</v>
      </c>
      <c r="K290" s="144">
        <f t="shared" si="88"/>
        <v>61257.349999999984</v>
      </c>
      <c r="L290" s="144">
        <f t="shared" si="88"/>
        <v>58080.42</v>
      </c>
      <c r="M290" s="144">
        <f t="shared" si="88"/>
        <v>62393.349999999991</v>
      </c>
      <c r="N290" s="144">
        <f t="shared" si="88"/>
        <v>63362.329999999994</v>
      </c>
      <c r="O290" s="144">
        <f t="shared" si="88"/>
        <v>55168.270000000004</v>
      </c>
      <c r="P290" s="144">
        <f t="shared" si="88"/>
        <v>52357.940000000017</v>
      </c>
      <c r="Q290" s="144">
        <f t="shared" si="88"/>
        <v>55951.750000000015</v>
      </c>
      <c r="R290" s="130">
        <f t="shared" ref="R290" si="89">+SUM(F290:Q290)</f>
        <v>695271.65</v>
      </c>
      <c r="S290" s="109"/>
      <c r="T290" s="145">
        <f t="shared" ref="T290:AF290" si="90">+T185+T222+T275+T287</f>
        <v>125.33794985205159</v>
      </c>
      <c r="U290" s="145">
        <f t="shared" si="90"/>
        <v>126.1827067554586</v>
      </c>
      <c r="V290" s="145">
        <f t="shared" si="90"/>
        <v>128.30983337069415</v>
      </c>
      <c r="W290" s="145">
        <f t="shared" si="90"/>
        <v>130.08337115425152</v>
      </c>
      <c r="X290" s="145">
        <f t="shared" si="90"/>
        <v>130.74995110502641</v>
      </c>
      <c r="Y290" s="145">
        <f t="shared" si="90"/>
        <v>131.5</v>
      </c>
      <c r="Z290" s="145">
        <f t="shared" si="90"/>
        <v>129.7500205710524</v>
      </c>
      <c r="AA290" s="145">
        <f t="shared" si="90"/>
        <v>131.84999302184937</v>
      </c>
      <c r="AB290" s="145">
        <f t="shared" si="90"/>
        <v>134.00004841289586</v>
      </c>
      <c r="AC290" s="145">
        <f t="shared" si="90"/>
        <v>118.43492729439647</v>
      </c>
      <c r="AD290" s="145">
        <f t="shared" si="90"/>
        <v>117.25909238939337</v>
      </c>
      <c r="AE290" s="145">
        <f t="shared" si="90"/>
        <v>119.37511149418209</v>
      </c>
      <c r="AF290" s="145">
        <f t="shared" si="90"/>
        <v>126.902750451771</v>
      </c>
      <c r="AI290" s="146"/>
    </row>
    <row r="291" spans="1:35" s="7" customFormat="1" outlineLevel="1" x14ac:dyDescent="0.25">
      <c r="D291" s="127"/>
      <c r="E291" s="127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30"/>
      <c r="S291" s="109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I291" s="146"/>
    </row>
    <row r="292" spans="1:35" outlineLevel="1" x14ac:dyDescent="0.25">
      <c r="D292" s="127"/>
      <c r="E292" s="127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30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</row>
    <row r="293" spans="1:35" outlineLevel="1" x14ac:dyDescent="0.25">
      <c r="B293" s="121" t="s">
        <v>637</v>
      </c>
      <c r="C293" s="122"/>
      <c r="D293" s="127"/>
      <c r="E293" s="127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30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</row>
    <row r="294" spans="1:35" outlineLevel="1" x14ac:dyDescent="0.25">
      <c r="B294" s="122"/>
      <c r="C294" s="122"/>
      <c r="D294" s="127"/>
      <c r="E294" s="127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30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</row>
    <row r="295" spans="1:35" outlineLevel="1" x14ac:dyDescent="0.25">
      <c r="A295" s="103" t="s">
        <v>864</v>
      </c>
      <c r="B295" s="7" t="s">
        <v>639</v>
      </c>
      <c r="D295" s="127"/>
      <c r="E295" s="127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30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</row>
    <row r="296" spans="1:35" outlineLevel="2" x14ac:dyDescent="0.25">
      <c r="A296" s="103" t="str">
        <f t="shared" ref="A296:A359" si="91">+$A$4&amp;$A$295&amp;B296</f>
        <v>MiltonRoll offROHAUL20</v>
      </c>
      <c r="B296" s="103" t="s">
        <v>640</v>
      </c>
      <c r="C296" s="103" t="s">
        <v>641</v>
      </c>
      <c r="D296" s="127">
        <v>0</v>
      </c>
      <c r="E296" s="127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30">
        <f t="shared" ref="R296:R359" si="92">+SUM(F296:Q296)</f>
        <v>0</v>
      </c>
      <c r="T296" s="105">
        <f t="shared" ref="T296:AE317" si="93">+IFERROR(F296/$E296,0)</f>
        <v>0</v>
      </c>
      <c r="U296" s="105">
        <f t="shared" si="93"/>
        <v>0</v>
      </c>
      <c r="V296" s="105">
        <f t="shared" si="93"/>
        <v>0</v>
      </c>
      <c r="W296" s="105">
        <f t="shared" si="93"/>
        <v>0</v>
      </c>
      <c r="X296" s="105">
        <f t="shared" si="93"/>
        <v>0</v>
      </c>
      <c r="Y296" s="105">
        <f t="shared" si="93"/>
        <v>0</v>
      </c>
      <c r="Z296" s="105">
        <f t="shared" si="93"/>
        <v>0</v>
      </c>
      <c r="AA296" s="105">
        <f t="shared" si="93"/>
        <v>0</v>
      </c>
      <c r="AB296" s="105">
        <f t="shared" si="93"/>
        <v>0</v>
      </c>
      <c r="AC296" s="105">
        <f t="shared" si="93"/>
        <v>0</v>
      </c>
      <c r="AD296" s="105">
        <f t="shared" si="93"/>
        <v>0</v>
      </c>
      <c r="AE296" s="105">
        <f t="shared" si="93"/>
        <v>0</v>
      </c>
      <c r="AF296" s="105">
        <f t="shared" ref="AF296:AF359" si="94">+SUM(T296:AE296)/$AD$2</f>
        <v>0</v>
      </c>
    </row>
    <row r="297" spans="1:35" outlineLevel="2" x14ac:dyDescent="0.25">
      <c r="A297" s="103" t="str">
        <f t="shared" si="91"/>
        <v>MiltonRoll offROHAUL20A</v>
      </c>
      <c r="B297" s="103" t="s">
        <v>642</v>
      </c>
      <c r="C297" s="103" t="s">
        <v>643</v>
      </c>
      <c r="D297" s="127">
        <v>0</v>
      </c>
      <c r="E297" s="127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30">
        <f t="shared" si="92"/>
        <v>0</v>
      </c>
      <c r="T297" s="105">
        <f t="shared" si="93"/>
        <v>0</v>
      </c>
      <c r="U297" s="105">
        <f t="shared" si="93"/>
        <v>0</v>
      </c>
      <c r="V297" s="105">
        <f t="shared" si="93"/>
        <v>0</v>
      </c>
      <c r="W297" s="105">
        <f t="shared" si="93"/>
        <v>0</v>
      </c>
      <c r="X297" s="105">
        <f t="shared" si="93"/>
        <v>0</v>
      </c>
      <c r="Y297" s="105">
        <f t="shared" si="93"/>
        <v>0</v>
      </c>
      <c r="Z297" s="105">
        <f t="shared" si="93"/>
        <v>0</v>
      </c>
      <c r="AA297" s="105">
        <f t="shared" si="93"/>
        <v>0</v>
      </c>
      <c r="AB297" s="105">
        <f t="shared" si="93"/>
        <v>0</v>
      </c>
      <c r="AC297" s="105">
        <f t="shared" si="93"/>
        <v>0</v>
      </c>
      <c r="AD297" s="105">
        <f t="shared" si="93"/>
        <v>0</v>
      </c>
      <c r="AE297" s="105">
        <f t="shared" si="93"/>
        <v>0</v>
      </c>
      <c r="AF297" s="105">
        <f t="shared" si="94"/>
        <v>0</v>
      </c>
    </row>
    <row r="298" spans="1:35" outlineLevel="2" x14ac:dyDescent="0.25">
      <c r="A298" s="103" t="str">
        <f t="shared" si="91"/>
        <v>MiltonRoll offROHAUL20CO</v>
      </c>
      <c r="B298" s="103" t="s">
        <v>644</v>
      </c>
      <c r="C298" s="103" t="s">
        <v>645</v>
      </c>
      <c r="D298" s="127">
        <v>0</v>
      </c>
      <c r="E298" s="127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30">
        <f t="shared" si="92"/>
        <v>0</v>
      </c>
      <c r="T298" s="105">
        <f t="shared" si="93"/>
        <v>0</v>
      </c>
      <c r="U298" s="105">
        <f t="shared" si="93"/>
        <v>0</v>
      </c>
      <c r="V298" s="105">
        <f t="shared" si="93"/>
        <v>0</v>
      </c>
      <c r="W298" s="105">
        <f t="shared" si="93"/>
        <v>0</v>
      </c>
      <c r="X298" s="105">
        <f t="shared" si="93"/>
        <v>0</v>
      </c>
      <c r="Y298" s="105">
        <f t="shared" si="93"/>
        <v>0</v>
      </c>
      <c r="Z298" s="105">
        <f t="shared" si="93"/>
        <v>0</v>
      </c>
      <c r="AA298" s="105">
        <f t="shared" si="93"/>
        <v>0</v>
      </c>
      <c r="AB298" s="105">
        <f t="shared" si="93"/>
        <v>0</v>
      </c>
      <c r="AC298" s="105">
        <f t="shared" si="93"/>
        <v>0</v>
      </c>
      <c r="AD298" s="105">
        <f t="shared" si="93"/>
        <v>0</v>
      </c>
      <c r="AE298" s="105">
        <f t="shared" si="93"/>
        <v>0</v>
      </c>
      <c r="AF298" s="105">
        <f t="shared" si="94"/>
        <v>0</v>
      </c>
    </row>
    <row r="299" spans="1:35" outlineLevel="2" x14ac:dyDescent="0.25">
      <c r="A299" s="103" t="str">
        <f t="shared" si="91"/>
        <v>MiltonRoll offROHAUL20T</v>
      </c>
      <c r="B299" s="103" t="s">
        <v>646</v>
      </c>
      <c r="C299" s="103" t="s">
        <v>647</v>
      </c>
      <c r="D299" s="127">
        <v>0</v>
      </c>
      <c r="E299" s="127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30">
        <f t="shared" si="92"/>
        <v>0</v>
      </c>
      <c r="T299" s="105">
        <f t="shared" si="93"/>
        <v>0</v>
      </c>
      <c r="U299" s="105">
        <f t="shared" si="93"/>
        <v>0</v>
      </c>
      <c r="V299" s="105">
        <f t="shared" si="93"/>
        <v>0</v>
      </c>
      <c r="W299" s="105">
        <f t="shared" si="93"/>
        <v>0</v>
      </c>
      <c r="X299" s="105">
        <f t="shared" si="93"/>
        <v>0</v>
      </c>
      <c r="Y299" s="105">
        <f t="shared" si="93"/>
        <v>0</v>
      </c>
      <c r="Z299" s="105">
        <f t="shared" si="93"/>
        <v>0</v>
      </c>
      <c r="AA299" s="105">
        <f t="shared" si="93"/>
        <v>0</v>
      </c>
      <c r="AB299" s="105">
        <f t="shared" si="93"/>
        <v>0</v>
      </c>
      <c r="AC299" s="105">
        <f t="shared" si="93"/>
        <v>0</v>
      </c>
      <c r="AD299" s="105">
        <f t="shared" si="93"/>
        <v>0</v>
      </c>
      <c r="AE299" s="105">
        <f t="shared" si="93"/>
        <v>0</v>
      </c>
      <c r="AF299" s="105">
        <f t="shared" si="94"/>
        <v>0</v>
      </c>
    </row>
    <row r="300" spans="1:35" outlineLevel="2" x14ac:dyDescent="0.25">
      <c r="A300" s="103" t="str">
        <f t="shared" si="91"/>
        <v>MiltonRoll offROHAUL25</v>
      </c>
      <c r="B300" s="103" t="s">
        <v>648</v>
      </c>
      <c r="C300" s="103" t="s">
        <v>649</v>
      </c>
      <c r="D300" s="127">
        <v>0</v>
      </c>
      <c r="E300" s="127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30">
        <f t="shared" si="92"/>
        <v>0</v>
      </c>
      <c r="T300" s="105">
        <f t="shared" si="93"/>
        <v>0</v>
      </c>
      <c r="U300" s="105">
        <f t="shared" si="93"/>
        <v>0</v>
      </c>
      <c r="V300" s="105">
        <f t="shared" si="93"/>
        <v>0</v>
      </c>
      <c r="W300" s="105">
        <f t="shared" si="93"/>
        <v>0</v>
      </c>
      <c r="X300" s="105">
        <f t="shared" si="93"/>
        <v>0</v>
      </c>
      <c r="Y300" s="105">
        <f t="shared" si="93"/>
        <v>0</v>
      </c>
      <c r="Z300" s="105">
        <f t="shared" si="93"/>
        <v>0</v>
      </c>
      <c r="AA300" s="105">
        <f t="shared" si="93"/>
        <v>0</v>
      </c>
      <c r="AB300" s="105">
        <f t="shared" si="93"/>
        <v>0</v>
      </c>
      <c r="AC300" s="105">
        <f t="shared" si="93"/>
        <v>0</v>
      </c>
      <c r="AD300" s="105">
        <f t="shared" si="93"/>
        <v>0</v>
      </c>
      <c r="AE300" s="105">
        <f t="shared" si="93"/>
        <v>0</v>
      </c>
      <c r="AF300" s="105">
        <f t="shared" si="94"/>
        <v>0</v>
      </c>
    </row>
    <row r="301" spans="1:35" outlineLevel="2" x14ac:dyDescent="0.25">
      <c r="A301" s="103" t="str">
        <f t="shared" si="91"/>
        <v>MiltonRoll offROHAUL25A</v>
      </c>
      <c r="B301" s="103" t="s">
        <v>650</v>
      </c>
      <c r="C301" s="103" t="s">
        <v>651</v>
      </c>
      <c r="D301" s="127">
        <v>0</v>
      </c>
      <c r="E301" s="127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30">
        <f t="shared" si="92"/>
        <v>0</v>
      </c>
      <c r="T301" s="105">
        <f t="shared" si="93"/>
        <v>0</v>
      </c>
      <c r="U301" s="105">
        <f t="shared" si="93"/>
        <v>0</v>
      </c>
      <c r="V301" s="105">
        <f t="shared" si="93"/>
        <v>0</v>
      </c>
      <c r="W301" s="105">
        <f t="shared" si="93"/>
        <v>0</v>
      </c>
      <c r="X301" s="105">
        <f t="shared" si="93"/>
        <v>0</v>
      </c>
      <c r="Y301" s="105">
        <f t="shared" si="93"/>
        <v>0</v>
      </c>
      <c r="Z301" s="105">
        <f t="shared" si="93"/>
        <v>0</v>
      </c>
      <c r="AA301" s="105">
        <f t="shared" si="93"/>
        <v>0</v>
      </c>
      <c r="AB301" s="105">
        <f t="shared" si="93"/>
        <v>0</v>
      </c>
      <c r="AC301" s="105">
        <f t="shared" si="93"/>
        <v>0</v>
      </c>
      <c r="AD301" s="105">
        <f t="shared" si="93"/>
        <v>0</v>
      </c>
      <c r="AE301" s="105">
        <f t="shared" si="93"/>
        <v>0</v>
      </c>
      <c r="AF301" s="105">
        <f t="shared" si="94"/>
        <v>0</v>
      </c>
    </row>
    <row r="302" spans="1:35" outlineLevel="2" x14ac:dyDescent="0.25">
      <c r="A302" s="103" t="str">
        <f t="shared" si="91"/>
        <v>MiltonRoll offROHAUL25T</v>
      </c>
      <c r="B302" s="103" t="s">
        <v>652</v>
      </c>
      <c r="C302" s="103" t="s">
        <v>653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30">
        <f t="shared" si="92"/>
        <v>0</v>
      </c>
      <c r="T302" s="105">
        <f t="shared" si="93"/>
        <v>0</v>
      </c>
      <c r="U302" s="105">
        <f t="shared" si="93"/>
        <v>0</v>
      </c>
      <c r="V302" s="105">
        <f t="shared" si="93"/>
        <v>0</v>
      </c>
      <c r="W302" s="105">
        <f t="shared" si="93"/>
        <v>0</v>
      </c>
      <c r="X302" s="105">
        <f t="shared" si="93"/>
        <v>0</v>
      </c>
      <c r="Y302" s="105">
        <f t="shared" si="93"/>
        <v>0</v>
      </c>
      <c r="Z302" s="105">
        <f t="shared" si="93"/>
        <v>0</v>
      </c>
      <c r="AA302" s="105">
        <f t="shared" si="93"/>
        <v>0</v>
      </c>
      <c r="AB302" s="105">
        <f t="shared" si="93"/>
        <v>0</v>
      </c>
      <c r="AC302" s="105">
        <f t="shared" si="93"/>
        <v>0</v>
      </c>
      <c r="AD302" s="105">
        <f t="shared" si="93"/>
        <v>0</v>
      </c>
      <c r="AE302" s="105">
        <f t="shared" si="93"/>
        <v>0</v>
      </c>
      <c r="AF302" s="105">
        <f t="shared" si="94"/>
        <v>0</v>
      </c>
    </row>
    <row r="303" spans="1:35" outlineLevel="2" x14ac:dyDescent="0.25">
      <c r="A303" s="103" t="str">
        <f t="shared" si="91"/>
        <v>MiltonRoll offROHAUL30</v>
      </c>
      <c r="B303" s="103" t="s">
        <v>654</v>
      </c>
      <c r="C303" s="103" t="s">
        <v>655</v>
      </c>
      <c r="D303" s="127">
        <v>0</v>
      </c>
      <c r="E303" s="127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30">
        <f t="shared" si="92"/>
        <v>0</v>
      </c>
      <c r="T303" s="105">
        <f t="shared" si="93"/>
        <v>0</v>
      </c>
      <c r="U303" s="105">
        <f t="shared" si="93"/>
        <v>0</v>
      </c>
      <c r="V303" s="105">
        <f t="shared" si="93"/>
        <v>0</v>
      </c>
      <c r="W303" s="105">
        <f t="shared" si="93"/>
        <v>0</v>
      </c>
      <c r="X303" s="105">
        <f t="shared" si="93"/>
        <v>0</v>
      </c>
      <c r="Y303" s="105">
        <f t="shared" si="93"/>
        <v>0</v>
      </c>
      <c r="Z303" s="105">
        <f t="shared" si="93"/>
        <v>0</v>
      </c>
      <c r="AA303" s="105">
        <f t="shared" si="93"/>
        <v>0</v>
      </c>
      <c r="AB303" s="105">
        <f t="shared" si="93"/>
        <v>0</v>
      </c>
      <c r="AC303" s="105">
        <f t="shared" si="93"/>
        <v>0</v>
      </c>
      <c r="AD303" s="105">
        <f t="shared" si="93"/>
        <v>0</v>
      </c>
      <c r="AE303" s="105">
        <f t="shared" si="93"/>
        <v>0</v>
      </c>
      <c r="AF303" s="105">
        <f t="shared" si="94"/>
        <v>0</v>
      </c>
    </row>
    <row r="304" spans="1:35" outlineLevel="2" x14ac:dyDescent="0.25">
      <c r="A304" s="103" t="str">
        <f t="shared" si="91"/>
        <v>MiltonRoll offROHAUL30A</v>
      </c>
      <c r="B304" s="103" t="s">
        <v>656</v>
      </c>
      <c r="C304" s="103" t="s">
        <v>657</v>
      </c>
      <c r="D304" s="127">
        <v>0</v>
      </c>
      <c r="E304" s="127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30">
        <f t="shared" si="92"/>
        <v>0</v>
      </c>
      <c r="T304" s="105">
        <f t="shared" si="93"/>
        <v>0</v>
      </c>
      <c r="U304" s="105">
        <f t="shared" si="93"/>
        <v>0</v>
      </c>
      <c r="V304" s="105">
        <f t="shared" si="93"/>
        <v>0</v>
      </c>
      <c r="W304" s="105">
        <f t="shared" si="93"/>
        <v>0</v>
      </c>
      <c r="X304" s="105">
        <f t="shared" si="93"/>
        <v>0</v>
      </c>
      <c r="Y304" s="105">
        <f t="shared" si="93"/>
        <v>0</v>
      </c>
      <c r="Z304" s="105">
        <f t="shared" si="93"/>
        <v>0</v>
      </c>
      <c r="AA304" s="105">
        <f t="shared" si="93"/>
        <v>0</v>
      </c>
      <c r="AB304" s="105">
        <f t="shared" si="93"/>
        <v>0</v>
      </c>
      <c r="AC304" s="105">
        <f t="shared" si="93"/>
        <v>0</v>
      </c>
      <c r="AD304" s="105">
        <f t="shared" si="93"/>
        <v>0</v>
      </c>
      <c r="AE304" s="105">
        <f t="shared" si="93"/>
        <v>0</v>
      </c>
      <c r="AF304" s="105">
        <f t="shared" si="94"/>
        <v>0</v>
      </c>
    </row>
    <row r="305" spans="1:32" outlineLevel="2" x14ac:dyDescent="0.25">
      <c r="A305" s="103" t="str">
        <f t="shared" si="91"/>
        <v>MiltonRoll offROHAUL30T</v>
      </c>
      <c r="B305" s="103" t="s">
        <v>658</v>
      </c>
      <c r="C305" s="103" t="s">
        <v>659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30">
        <f t="shared" si="92"/>
        <v>0</v>
      </c>
      <c r="T305" s="105">
        <f t="shared" si="93"/>
        <v>0</v>
      </c>
      <c r="U305" s="105">
        <f t="shared" si="93"/>
        <v>0</v>
      </c>
      <c r="V305" s="105">
        <f t="shared" si="93"/>
        <v>0</v>
      </c>
      <c r="W305" s="105">
        <f t="shared" si="93"/>
        <v>0</v>
      </c>
      <c r="X305" s="105">
        <f t="shared" si="93"/>
        <v>0</v>
      </c>
      <c r="Y305" s="105">
        <f t="shared" si="93"/>
        <v>0</v>
      </c>
      <c r="Z305" s="105">
        <f t="shared" si="93"/>
        <v>0</v>
      </c>
      <c r="AA305" s="105">
        <f t="shared" si="93"/>
        <v>0</v>
      </c>
      <c r="AB305" s="105">
        <f t="shared" si="93"/>
        <v>0</v>
      </c>
      <c r="AC305" s="105">
        <f t="shared" si="93"/>
        <v>0</v>
      </c>
      <c r="AD305" s="105">
        <f t="shared" si="93"/>
        <v>0</v>
      </c>
      <c r="AE305" s="105">
        <f t="shared" si="93"/>
        <v>0</v>
      </c>
      <c r="AF305" s="105">
        <f t="shared" si="94"/>
        <v>0</v>
      </c>
    </row>
    <row r="306" spans="1:32" outlineLevel="2" x14ac:dyDescent="0.25">
      <c r="A306" s="103" t="str">
        <f t="shared" si="91"/>
        <v>MiltonRoll offROHAUL40</v>
      </c>
      <c r="B306" s="103" t="s">
        <v>660</v>
      </c>
      <c r="C306" s="103" t="s">
        <v>661</v>
      </c>
      <c r="D306" s="127">
        <v>0</v>
      </c>
      <c r="E306" s="127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30">
        <f t="shared" si="92"/>
        <v>0</v>
      </c>
      <c r="T306" s="105">
        <f t="shared" si="93"/>
        <v>0</v>
      </c>
      <c r="U306" s="105">
        <f t="shared" si="93"/>
        <v>0</v>
      </c>
      <c r="V306" s="105">
        <f t="shared" si="93"/>
        <v>0</v>
      </c>
      <c r="W306" s="105">
        <f t="shared" si="93"/>
        <v>0</v>
      </c>
      <c r="X306" s="105">
        <f t="shared" si="93"/>
        <v>0</v>
      </c>
      <c r="Y306" s="105">
        <f t="shared" si="93"/>
        <v>0</v>
      </c>
      <c r="Z306" s="105">
        <f t="shared" si="93"/>
        <v>0</v>
      </c>
      <c r="AA306" s="105">
        <f t="shared" si="93"/>
        <v>0</v>
      </c>
      <c r="AB306" s="105">
        <f t="shared" si="93"/>
        <v>0</v>
      </c>
      <c r="AC306" s="105">
        <f t="shared" si="93"/>
        <v>0</v>
      </c>
      <c r="AD306" s="105">
        <f t="shared" si="93"/>
        <v>0</v>
      </c>
      <c r="AE306" s="105">
        <f t="shared" si="93"/>
        <v>0</v>
      </c>
      <c r="AF306" s="105">
        <f t="shared" si="94"/>
        <v>0</v>
      </c>
    </row>
    <row r="307" spans="1:32" outlineLevel="2" x14ac:dyDescent="0.25">
      <c r="A307" s="103" t="str">
        <f t="shared" si="91"/>
        <v>MiltonRoll offROHAUL40A</v>
      </c>
      <c r="B307" s="103" t="s">
        <v>662</v>
      </c>
      <c r="C307" s="103" t="s">
        <v>663</v>
      </c>
      <c r="D307" s="127">
        <v>0</v>
      </c>
      <c r="E307" s="127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30">
        <f t="shared" si="92"/>
        <v>0</v>
      </c>
      <c r="T307" s="105">
        <f t="shared" si="93"/>
        <v>0</v>
      </c>
      <c r="U307" s="105">
        <f t="shared" si="93"/>
        <v>0</v>
      </c>
      <c r="V307" s="105">
        <f t="shared" si="93"/>
        <v>0</v>
      </c>
      <c r="W307" s="105">
        <f t="shared" si="93"/>
        <v>0</v>
      </c>
      <c r="X307" s="105">
        <f t="shared" si="93"/>
        <v>0</v>
      </c>
      <c r="Y307" s="105">
        <f t="shared" si="93"/>
        <v>0</v>
      </c>
      <c r="Z307" s="105">
        <f t="shared" si="93"/>
        <v>0</v>
      </c>
      <c r="AA307" s="105">
        <f t="shared" si="93"/>
        <v>0</v>
      </c>
      <c r="AB307" s="105">
        <f t="shared" si="93"/>
        <v>0</v>
      </c>
      <c r="AC307" s="105">
        <f t="shared" si="93"/>
        <v>0</v>
      </c>
      <c r="AD307" s="105">
        <f t="shared" si="93"/>
        <v>0</v>
      </c>
      <c r="AE307" s="105">
        <f t="shared" si="93"/>
        <v>0</v>
      </c>
      <c r="AF307" s="105">
        <f t="shared" si="94"/>
        <v>0</v>
      </c>
    </row>
    <row r="308" spans="1:32" outlineLevel="2" x14ac:dyDescent="0.25">
      <c r="A308" s="103" t="str">
        <f t="shared" si="91"/>
        <v>MiltonRoll offROHAUL40T</v>
      </c>
      <c r="B308" s="103" t="s">
        <v>664</v>
      </c>
      <c r="C308" s="103" t="s">
        <v>665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30">
        <f t="shared" si="92"/>
        <v>0</v>
      </c>
      <c r="T308" s="105">
        <f t="shared" si="93"/>
        <v>0</v>
      </c>
      <c r="U308" s="105">
        <f t="shared" si="93"/>
        <v>0</v>
      </c>
      <c r="V308" s="105">
        <f t="shared" si="93"/>
        <v>0</v>
      </c>
      <c r="W308" s="105">
        <f t="shared" si="93"/>
        <v>0</v>
      </c>
      <c r="X308" s="105">
        <f t="shared" si="93"/>
        <v>0</v>
      </c>
      <c r="Y308" s="105">
        <f t="shared" si="93"/>
        <v>0</v>
      </c>
      <c r="Z308" s="105">
        <f t="shared" si="93"/>
        <v>0</v>
      </c>
      <c r="AA308" s="105">
        <f t="shared" si="93"/>
        <v>0</v>
      </c>
      <c r="AB308" s="105">
        <f t="shared" si="93"/>
        <v>0</v>
      </c>
      <c r="AC308" s="105">
        <f t="shared" si="93"/>
        <v>0</v>
      </c>
      <c r="AD308" s="105">
        <f t="shared" si="93"/>
        <v>0</v>
      </c>
      <c r="AE308" s="105">
        <f t="shared" si="93"/>
        <v>0</v>
      </c>
      <c r="AF308" s="105">
        <f t="shared" si="94"/>
        <v>0</v>
      </c>
    </row>
    <row r="309" spans="1:32" outlineLevel="2" x14ac:dyDescent="0.25">
      <c r="A309" s="103" t="str">
        <f t="shared" si="91"/>
        <v>MiltonRoll offCPHAUL10</v>
      </c>
      <c r="B309" s="103" t="s">
        <v>666</v>
      </c>
      <c r="C309" s="103" t="s">
        <v>667</v>
      </c>
      <c r="D309" s="127">
        <v>0</v>
      </c>
      <c r="E309" s="127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30">
        <f t="shared" si="92"/>
        <v>0</v>
      </c>
      <c r="T309" s="105">
        <f t="shared" si="93"/>
        <v>0</v>
      </c>
      <c r="U309" s="105">
        <f t="shared" si="93"/>
        <v>0</v>
      </c>
      <c r="V309" s="105">
        <f t="shared" si="93"/>
        <v>0</v>
      </c>
      <c r="W309" s="105">
        <f t="shared" si="93"/>
        <v>0</v>
      </c>
      <c r="X309" s="105">
        <f t="shared" si="93"/>
        <v>0</v>
      </c>
      <c r="Y309" s="105">
        <f t="shared" si="93"/>
        <v>0</v>
      </c>
      <c r="Z309" s="105">
        <f t="shared" si="93"/>
        <v>0</v>
      </c>
      <c r="AA309" s="105">
        <f t="shared" si="93"/>
        <v>0</v>
      </c>
      <c r="AB309" s="105">
        <f t="shared" si="93"/>
        <v>0</v>
      </c>
      <c r="AC309" s="105">
        <f t="shared" si="93"/>
        <v>0</v>
      </c>
      <c r="AD309" s="105">
        <f t="shared" si="93"/>
        <v>0</v>
      </c>
      <c r="AE309" s="105">
        <f t="shared" si="93"/>
        <v>0</v>
      </c>
      <c r="AF309" s="105">
        <f t="shared" si="94"/>
        <v>0</v>
      </c>
    </row>
    <row r="310" spans="1:32" outlineLevel="2" x14ac:dyDescent="0.25">
      <c r="A310" s="103" t="str">
        <f t="shared" si="91"/>
        <v>MiltonRoll offCPHAUL15</v>
      </c>
      <c r="B310" s="103" t="s">
        <v>668</v>
      </c>
      <c r="C310" s="103" t="s">
        <v>669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30">
        <f t="shared" si="92"/>
        <v>0</v>
      </c>
      <c r="T310" s="105">
        <f t="shared" si="93"/>
        <v>0</v>
      </c>
      <c r="U310" s="105">
        <f t="shared" si="93"/>
        <v>0</v>
      </c>
      <c r="V310" s="105">
        <f t="shared" si="93"/>
        <v>0</v>
      </c>
      <c r="W310" s="105">
        <f t="shared" si="93"/>
        <v>0</v>
      </c>
      <c r="X310" s="105">
        <f t="shared" si="93"/>
        <v>0</v>
      </c>
      <c r="Y310" s="105">
        <f t="shared" si="93"/>
        <v>0</v>
      </c>
      <c r="Z310" s="105">
        <f t="shared" si="93"/>
        <v>0</v>
      </c>
      <c r="AA310" s="105">
        <f t="shared" si="93"/>
        <v>0</v>
      </c>
      <c r="AB310" s="105">
        <f t="shared" si="93"/>
        <v>0</v>
      </c>
      <c r="AC310" s="105">
        <f t="shared" si="93"/>
        <v>0</v>
      </c>
      <c r="AD310" s="105">
        <f t="shared" si="93"/>
        <v>0</v>
      </c>
      <c r="AE310" s="105">
        <f t="shared" si="93"/>
        <v>0</v>
      </c>
      <c r="AF310" s="105">
        <f t="shared" si="94"/>
        <v>0</v>
      </c>
    </row>
    <row r="311" spans="1:32" outlineLevel="2" x14ac:dyDescent="0.25">
      <c r="A311" s="103" t="str">
        <f t="shared" si="91"/>
        <v>MiltonRoll offCPHAUL20</v>
      </c>
      <c r="B311" s="103" t="s">
        <v>670</v>
      </c>
      <c r="C311" s="103" t="s">
        <v>671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30">
        <f t="shared" si="92"/>
        <v>0</v>
      </c>
      <c r="T311" s="105">
        <f t="shared" si="93"/>
        <v>0</v>
      </c>
      <c r="U311" s="105">
        <f t="shared" si="93"/>
        <v>0</v>
      </c>
      <c r="V311" s="105">
        <f t="shared" si="93"/>
        <v>0</v>
      </c>
      <c r="W311" s="105">
        <f t="shared" si="93"/>
        <v>0</v>
      </c>
      <c r="X311" s="105">
        <f t="shared" si="93"/>
        <v>0</v>
      </c>
      <c r="Y311" s="105">
        <f t="shared" si="93"/>
        <v>0</v>
      </c>
      <c r="Z311" s="105">
        <f t="shared" si="93"/>
        <v>0</v>
      </c>
      <c r="AA311" s="105">
        <f t="shared" si="93"/>
        <v>0</v>
      </c>
      <c r="AB311" s="105">
        <f t="shared" si="93"/>
        <v>0</v>
      </c>
      <c r="AC311" s="105">
        <f t="shared" si="93"/>
        <v>0</v>
      </c>
      <c r="AD311" s="105">
        <f t="shared" si="93"/>
        <v>0</v>
      </c>
      <c r="AE311" s="105">
        <f t="shared" si="93"/>
        <v>0</v>
      </c>
      <c r="AF311" s="105">
        <f t="shared" si="94"/>
        <v>0</v>
      </c>
    </row>
    <row r="312" spans="1:32" outlineLevel="2" x14ac:dyDescent="0.25">
      <c r="A312" s="103" t="str">
        <f t="shared" si="91"/>
        <v>MiltonRoll offCPHAUL25</v>
      </c>
      <c r="B312" s="103" t="s">
        <v>672</v>
      </c>
      <c r="C312" s="103" t="s">
        <v>673</v>
      </c>
      <c r="D312" s="127">
        <v>0</v>
      </c>
      <c r="E312" s="127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30">
        <f t="shared" si="92"/>
        <v>0</v>
      </c>
      <c r="T312" s="105">
        <f t="shared" si="93"/>
        <v>0</v>
      </c>
      <c r="U312" s="105">
        <f t="shared" si="93"/>
        <v>0</v>
      </c>
      <c r="V312" s="105">
        <f t="shared" si="93"/>
        <v>0</v>
      </c>
      <c r="W312" s="105">
        <f t="shared" si="93"/>
        <v>0</v>
      </c>
      <c r="X312" s="105">
        <f t="shared" si="93"/>
        <v>0</v>
      </c>
      <c r="Y312" s="105">
        <f t="shared" si="93"/>
        <v>0</v>
      </c>
      <c r="Z312" s="105">
        <f t="shared" si="93"/>
        <v>0</v>
      </c>
      <c r="AA312" s="105">
        <f t="shared" si="93"/>
        <v>0</v>
      </c>
      <c r="AB312" s="105">
        <f t="shared" si="93"/>
        <v>0</v>
      </c>
      <c r="AC312" s="105">
        <f t="shared" si="93"/>
        <v>0</v>
      </c>
      <c r="AD312" s="105">
        <f t="shared" si="93"/>
        <v>0</v>
      </c>
      <c r="AE312" s="105">
        <f t="shared" si="93"/>
        <v>0</v>
      </c>
      <c r="AF312" s="105">
        <f t="shared" si="94"/>
        <v>0</v>
      </c>
    </row>
    <row r="313" spans="1:32" outlineLevel="2" x14ac:dyDescent="0.25">
      <c r="A313" s="103" t="str">
        <f t="shared" si="91"/>
        <v>MiltonRoll offCPHAUL30</v>
      </c>
      <c r="B313" s="103" t="s">
        <v>674</v>
      </c>
      <c r="C313" s="103" t="s">
        <v>675</v>
      </c>
      <c r="D313" s="127">
        <v>0</v>
      </c>
      <c r="E313" s="127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30">
        <f t="shared" si="92"/>
        <v>0</v>
      </c>
      <c r="T313" s="105">
        <f t="shared" si="93"/>
        <v>0</v>
      </c>
      <c r="U313" s="105">
        <f t="shared" si="93"/>
        <v>0</v>
      </c>
      <c r="V313" s="105">
        <f t="shared" si="93"/>
        <v>0</v>
      </c>
      <c r="W313" s="105">
        <f t="shared" si="93"/>
        <v>0</v>
      </c>
      <c r="X313" s="105">
        <f t="shared" si="93"/>
        <v>0</v>
      </c>
      <c r="Y313" s="105">
        <f t="shared" si="93"/>
        <v>0</v>
      </c>
      <c r="Z313" s="105">
        <f t="shared" si="93"/>
        <v>0</v>
      </c>
      <c r="AA313" s="105">
        <f t="shared" si="93"/>
        <v>0</v>
      </c>
      <c r="AB313" s="105">
        <f t="shared" si="93"/>
        <v>0</v>
      </c>
      <c r="AC313" s="105">
        <f t="shared" si="93"/>
        <v>0</v>
      </c>
      <c r="AD313" s="105">
        <f t="shared" si="93"/>
        <v>0</v>
      </c>
      <c r="AE313" s="105">
        <f t="shared" si="93"/>
        <v>0</v>
      </c>
      <c r="AF313" s="105">
        <f t="shared" si="94"/>
        <v>0</v>
      </c>
    </row>
    <row r="314" spans="1:32" outlineLevel="2" x14ac:dyDescent="0.25">
      <c r="A314" s="103" t="str">
        <f t="shared" si="91"/>
        <v>MiltonRoll offCPHAUL35</v>
      </c>
      <c r="B314" s="103" t="s">
        <v>676</v>
      </c>
      <c r="C314" s="103" t="s">
        <v>677</v>
      </c>
      <c r="D314" s="127">
        <v>0</v>
      </c>
      <c r="E314" s="127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30">
        <f t="shared" si="92"/>
        <v>0</v>
      </c>
      <c r="T314" s="105">
        <f t="shared" si="93"/>
        <v>0</v>
      </c>
      <c r="U314" s="105">
        <f t="shared" si="93"/>
        <v>0</v>
      </c>
      <c r="V314" s="105">
        <f t="shared" si="93"/>
        <v>0</v>
      </c>
      <c r="W314" s="105">
        <f t="shared" si="93"/>
        <v>0</v>
      </c>
      <c r="X314" s="105">
        <f t="shared" si="93"/>
        <v>0</v>
      </c>
      <c r="Y314" s="105">
        <f t="shared" si="93"/>
        <v>0</v>
      </c>
      <c r="Z314" s="105">
        <f t="shared" si="93"/>
        <v>0</v>
      </c>
      <c r="AA314" s="105">
        <f t="shared" si="93"/>
        <v>0</v>
      </c>
      <c r="AB314" s="105">
        <f t="shared" si="93"/>
        <v>0</v>
      </c>
      <c r="AC314" s="105">
        <f t="shared" si="93"/>
        <v>0</v>
      </c>
      <c r="AD314" s="105">
        <f t="shared" si="93"/>
        <v>0</v>
      </c>
      <c r="AE314" s="105">
        <f t="shared" si="93"/>
        <v>0</v>
      </c>
      <c r="AF314" s="105">
        <f t="shared" si="94"/>
        <v>0</v>
      </c>
    </row>
    <row r="315" spans="1:32" outlineLevel="2" x14ac:dyDescent="0.25">
      <c r="A315" s="103" t="str">
        <f t="shared" si="91"/>
        <v>MiltonRoll offCPHAUL40</v>
      </c>
      <c r="B315" s="103" t="s">
        <v>678</v>
      </c>
      <c r="C315" s="103" t="s">
        <v>679</v>
      </c>
      <c r="D315" s="127">
        <v>0</v>
      </c>
      <c r="E315" s="127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30">
        <f t="shared" si="92"/>
        <v>0</v>
      </c>
      <c r="T315" s="105">
        <f t="shared" si="93"/>
        <v>0</v>
      </c>
      <c r="U315" s="105">
        <f t="shared" si="93"/>
        <v>0</v>
      </c>
      <c r="V315" s="105">
        <f t="shared" si="93"/>
        <v>0</v>
      </c>
      <c r="W315" s="105">
        <f t="shared" si="93"/>
        <v>0</v>
      </c>
      <c r="X315" s="105">
        <f t="shared" si="93"/>
        <v>0</v>
      </c>
      <c r="Y315" s="105">
        <f t="shared" si="93"/>
        <v>0</v>
      </c>
      <c r="Z315" s="105">
        <f t="shared" si="93"/>
        <v>0</v>
      </c>
      <c r="AA315" s="105">
        <f t="shared" si="93"/>
        <v>0</v>
      </c>
      <c r="AB315" s="105">
        <f t="shared" si="93"/>
        <v>0</v>
      </c>
      <c r="AC315" s="105">
        <f t="shared" si="93"/>
        <v>0</v>
      </c>
      <c r="AD315" s="105">
        <f t="shared" si="93"/>
        <v>0</v>
      </c>
      <c r="AE315" s="105">
        <f t="shared" si="93"/>
        <v>0</v>
      </c>
      <c r="AF315" s="105">
        <f t="shared" si="94"/>
        <v>0</v>
      </c>
    </row>
    <row r="316" spans="1:32" outlineLevel="2" x14ac:dyDescent="0.25">
      <c r="A316" s="103" t="str">
        <f t="shared" si="91"/>
        <v>MiltonRoll offRORENT20D</v>
      </c>
      <c r="B316" s="103" t="s">
        <v>680</v>
      </c>
      <c r="C316" s="103" t="s">
        <v>681</v>
      </c>
      <c r="D316" s="127">
        <v>0</v>
      </c>
      <c r="E316" s="127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30">
        <f t="shared" si="92"/>
        <v>0</v>
      </c>
      <c r="T316" s="105">
        <f t="shared" si="93"/>
        <v>0</v>
      </c>
      <c r="U316" s="105">
        <f t="shared" si="93"/>
        <v>0</v>
      </c>
      <c r="V316" s="105">
        <f t="shared" si="93"/>
        <v>0</v>
      </c>
      <c r="W316" s="105">
        <f t="shared" si="93"/>
        <v>0</v>
      </c>
      <c r="X316" s="105">
        <f t="shared" si="93"/>
        <v>0</v>
      </c>
      <c r="Y316" s="105">
        <f t="shared" si="93"/>
        <v>0</v>
      </c>
      <c r="Z316" s="105">
        <f t="shared" si="93"/>
        <v>0</v>
      </c>
      <c r="AA316" s="105">
        <f t="shared" si="93"/>
        <v>0</v>
      </c>
      <c r="AB316" s="105">
        <f t="shared" si="93"/>
        <v>0</v>
      </c>
      <c r="AC316" s="105">
        <f t="shared" si="93"/>
        <v>0</v>
      </c>
      <c r="AD316" s="105">
        <f t="shared" si="93"/>
        <v>0</v>
      </c>
      <c r="AE316" s="105">
        <f t="shared" si="93"/>
        <v>0</v>
      </c>
      <c r="AF316" s="105">
        <f t="shared" si="94"/>
        <v>0</v>
      </c>
    </row>
    <row r="317" spans="1:32" outlineLevel="2" x14ac:dyDescent="0.25">
      <c r="A317" s="103" t="str">
        <f t="shared" si="91"/>
        <v>MiltonRoll offRORENT20P</v>
      </c>
      <c r="B317" s="103" t="s">
        <v>682</v>
      </c>
      <c r="C317" s="103" t="s">
        <v>683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30">
        <f t="shared" si="92"/>
        <v>0</v>
      </c>
      <c r="T317" s="105">
        <f t="shared" si="93"/>
        <v>0</v>
      </c>
      <c r="U317" s="105">
        <f t="shared" si="93"/>
        <v>0</v>
      </c>
      <c r="V317" s="105">
        <f t="shared" si="93"/>
        <v>0</v>
      </c>
      <c r="W317" s="105">
        <f t="shared" ref="W317:AE345" si="95">+IFERROR(I317/$E317,0)</f>
        <v>0</v>
      </c>
      <c r="X317" s="105">
        <f t="shared" si="95"/>
        <v>0</v>
      </c>
      <c r="Y317" s="105">
        <f t="shared" si="95"/>
        <v>0</v>
      </c>
      <c r="Z317" s="105">
        <f t="shared" si="95"/>
        <v>0</v>
      </c>
      <c r="AA317" s="105">
        <f t="shared" si="95"/>
        <v>0</v>
      </c>
      <c r="AB317" s="105">
        <f t="shared" si="95"/>
        <v>0</v>
      </c>
      <c r="AC317" s="105">
        <f t="shared" si="95"/>
        <v>0</v>
      </c>
      <c r="AD317" s="105">
        <f t="shared" si="95"/>
        <v>0</v>
      </c>
      <c r="AE317" s="105">
        <f t="shared" si="95"/>
        <v>0</v>
      </c>
      <c r="AF317" s="105">
        <f t="shared" si="94"/>
        <v>0</v>
      </c>
    </row>
    <row r="318" spans="1:32" outlineLevel="2" x14ac:dyDescent="0.25">
      <c r="A318" s="103" t="str">
        <f t="shared" si="91"/>
        <v>MiltonRoll offRORENT20T</v>
      </c>
      <c r="B318" s="103" t="s">
        <v>684</v>
      </c>
      <c r="C318" s="103" t="s">
        <v>685</v>
      </c>
      <c r="D318" s="127">
        <v>0</v>
      </c>
      <c r="E318" s="127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30">
        <f t="shared" si="92"/>
        <v>0</v>
      </c>
      <c r="T318" s="105">
        <f t="shared" ref="T318:Y371" si="96">+IFERROR(F318/$E318,0)</f>
        <v>0</v>
      </c>
      <c r="U318" s="105">
        <f t="shared" si="96"/>
        <v>0</v>
      </c>
      <c r="V318" s="105">
        <f t="shared" si="96"/>
        <v>0</v>
      </c>
      <c r="W318" s="105">
        <f t="shared" si="95"/>
        <v>0</v>
      </c>
      <c r="X318" s="105">
        <f t="shared" si="95"/>
        <v>0</v>
      </c>
      <c r="Y318" s="105">
        <f t="shared" si="95"/>
        <v>0</v>
      </c>
      <c r="Z318" s="105">
        <f t="shared" si="95"/>
        <v>0</v>
      </c>
      <c r="AA318" s="105">
        <f t="shared" si="95"/>
        <v>0</v>
      </c>
      <c r="AB318" s="105">
        <f t="shared" si="95"/>
        <v>0</v>
      </c>
      <c r="AC318" s="105">
        <f t="shared" si="95"/>
        <v>0</v>
      </c>
      <c r="AD318" s="105">
        <f t="shared" si="95"/>
        <v>0</v>
      </c>
      <c r="AE318" s="105">
        <f t="shared" si="95"/>
        <v>0</v>
      </c>
      <c r="AF318" s="105">
        <f t="shared" si="94"/>
        <v>0</v>
      </c>
    </row>
    <row r="319" spans="1:32" outlineLevel="2" x14ac:dyDescent="0.25">
      <c r="A319" s="103" t="str">
        <f t="shared" si="91"/>
        <v>MiltonRoll offRORENT25D</v>
      </c>
      <c r="B319" s="103" t="s">
        <v>686</v>
      </c>
      <c r="C319" s="103" t="s">
        <v>687</v>
      </c>
      <c r="D319" s="127">
        <v>0</v>
      </c>
      <c r="E319" s="127">
        <v>0</v>
      </c>
      <c r="F319" s="12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30">
        <f t="shared" si="92"/>
        <v>0</v>
      </c>
      <c r="T319" s="105">
        <f t="shared" si="96"/>
        <v>0</v>
      </c>
      <c r="U319" s="105">
        <f t="shared" si="96"/>
        <v>0</v>
      </c>
      <c r="V319" s="105">
        <f t="shared" si="96"/>
        <v>0</v>
      </c>
      <c r="W319" s="105">
        <f t="shared" si="95"/>
        <v>0</v>
      </c>
      <c r="X319" s="105">
        <f t="shared" si="95"/>
        <v>0</v>
      </c>
      <c r="Y319" s="105">
        <f t="shared" si="95"/>
        <v>0</v>
      </c>
      <c r="Z319" s="105">
        <f t="shared" si="95"/>
        <v>0</v>
      </c>
      <c r="AA319" s="105">
        <f t="shared" si="95"/>
        <v>0</v>
      </c>
      <c r="AB319" s="105">
        <f t="shared" si="95"/>
        <v>0</v>
      </c>
      <c r="AC319" s="105">
        <f t="shared" si="95"/>
        <v>0</v>
      </c>
      <c r="AD319" s="105">
        <f t="shared" si="95"/>
        <v>0</v>
      </c>
      <c r="AE319" s="105">
        <f t="shared" si="95"/>
        <v>0</v>
      </c>
      <c r="AF319" s="105">
        <f t="shared" si="94"/>
        <v>0</v>
      </c>
    </row>
    <row r="320" spans="1:32" outlineLevel="2" x14ac:dyDescent="0.25">
      <c r="A320" s="103" t="str">
        <f t="shared" si="91"/>
        <v>MiltonRoll offRORENT25P</v>
      </c>
      <c r="B320" s="103" t="s">
        <v>688</v>
      </c>
      <c r="C320" s="103" t="s">
        <v>689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30">
        <f t="shared" si="92"/>
        <v>0</v>
      </c>
      <c r="T320" s="105">
        <f t="shared" si="96"/>
        <v>0</v>
      </c>
      <c r="U320" s="105">
        <f t="shared" si="96"/>
        <v>0</v>
      </c>
      <c r="V320" s="105">
        <f t="shared" si="96"/>
        <v>0</v>
      </c>
      <c r="W320" s="105">
        <f t="shared" si="95"/>
        <v>0</v>
      </c>
      <c r="X320" s="105">
        <f t="shared" si="95"/>
        <v>0</v>
      </c>
      <c r="Y320" s="105">
        <f t="shared" si="95"/>
        <v>0</v>
      </c>
      <c r="Z320" s="105">
        <f t="shared" si="95"/>
        <v>0</v>
      </c>
      <c r="AA320" s="105">
        <f t="shared" si="95"/>
        <v>0</v>
      </c>
      <c r="AB320" s="105">
        <f t="shared" si="95"/>
        <v>0</v>
      </c>
      <c r="AC320" s="105">
        <f t="shared" si="95"/>
        <v>0</v>
      </c>
      <c r="AD320" s="105">
        <f t="shared" si="95"/>
        <v>0</v>
      </c>
      <c r="AE320" s="105">
        <f t="shared" si="95"/>
        <v>0</v>
      </c>
      <c r="AF320" s="105">
        <f t="shared" si="94"/>
        <v>0</v>
      </c>
    </row>
    <row r="321" spans="1:32" outlineLevel="2" x14ac:dyDescent="0.25">
      <c r="A321" s="103" t="str">
        <f t="shared" si="91"/>
        <v>MiltonRoll offRORENT25T</v>
      </c>
      <c r="B321" s="103" t="s">
        <v>690</v>
      </c>
      <c r="C321" s="103" t="s">
        <v>691</v>
      </c>
      <c r="D321" s="127">
        <v>0</v>
      </c>
      <c r="E321" s="127">
        <v>0</v>
      </c>
      <c r="F321" s="129">
        <v>0</v>
      </c>
      <c r="G321" s="129">
        <v>0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  <c r="N321" s="129">
        <v>0</v>
      </c>
      <c r="O321" s="129">
        <v>0</v>
      </c>
      <c r="P321" s="129">
        <v>0</v>
      </c>
      <c r="Q321" s="129">
        <v>0</v>
      </c>
      <c r="R321" s="130">
        <f t="shared" si="92"/>
        <v>0</v>
      </c>
      <c r="T321" s="105">
        <f t="shared" si="96"/>
        <v>0</v>
      </c>
      <c r="U321" s="105">
        <f t="shared" si="96"/>
        <v>0</v>
      </c>
      <c r="V321" s="105">
        <f t="shared" si="96"/>
        <v>0</v>
      </c>
      <c r="W321" s="105">
        <f t="shared" si="95"/>
        <v>0</v>
      </c>
      <c r="X321" s="105">
        <f t="shared" si="95"/>
        <v>0</v>
      </c>
      <c r="Y321" s="105">
        <f t="shared" si="95"/>
        <v>0</v>
      </c>
      <c r="Z321" s="105">
        <f t="shared" si="95"/>
        <v>0</v>
      </c>
      <c r="AA321" s="105">
        <f t="shared" si="95"/>
        <v>0</v>
      </c>
      <c r="AB321" s="105">
        <f t="shared" si="95"/>
        <v>0</v>
      </c>
      <c r="AC321" s="105">
        <f t="shared" si="95"/>
        <v>0</v>
      </c>
      <c r="AD321" s="105">
        <f t="shared" si="95"/>
        <v>0</v>
      </c>
      <c r="AE321" s="105">
        <f t="shared" si="95"/>
        <v>0</v>
      </c>
      <c r="AF321" s="105">
        <f t="shared" si="94"/>
        <v>0</v>
      </c>
    </row>
    <row r="322" spans="1:32" outlineLevel="2" x14ac:dyDescent="0.25">
      <c r="A322" s="103" t="str">
        <f t="shared" si="91"/>
        <v>MiltonRoll offRORENT30D</v>
      </c>
      <c r="B322" s="103" t="s">
        <v>692</v>
      </c>
      <c r="C322" s="103" t="s">
        <v>693</v>
      </c>
      <c r="D322" s="127">
        <v>0</v>
      </c>
      <c r="E322" s="127">
        <v>0</v>
      </c>
      <c r="F322" s="129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30">
        <f t="shared" si="92"/>
        <v>0</v>
      </c>
      <c r="T322" s="105">
        <f t="shared" si="96"/>
        <v>0</v>
      </c>
      <c r="U322" s="105">
        <f t="shared" si="96"/>
        <v>0</v>
      </c>
      <c r="V322" s="105">
        <f t="shared" si="96"/>
        <v>0</v>
      </c>
      <c r="W322" s="105">
        <f t="shared" si="95"/>
        <v>0</v>
      </c>
      <c r="X322" s="105">
        <f t="shared" si="95"/>
        <v>0</v>
      </c>
      <c r="Y322" s="105">
        <f t="shared" si="95"/>
        <v>0</v>
      </c>
      <c r="Z322" s="105">
        <f t="shared" si="95"/>
        <v>0</v>
      </c>
      <c r="AA322" s="105">
        <f t="shared" si="95"/>
        <v>0</v>
      </c>
      <c r="AB322" s="105">
        <f t="shared" si="95"/>
        <v>0</v>
      </c>
      <c r="AC322" s="105">
        <f t="shared" si="95"/>
        <v>0</v>
      </c>
      <c r="AD322" s="105">
        <f t="shared" si="95"/>
        <v>0</v>
      </c>
      <c r="AE322" s="105">
        <f t="shared" si="95"/>
        <v>0</v>
      </c>
      <c r="AF322" s="105">
        <f t="shared" si="94"/>
        <v>0</v>
      </c>
    </row>
    <row r="323" spans="1:32" outlineLevel="2" x14ac:dyDescent="0.25">
      <c r="A323" s="103" t="str">
        <f t="shared" si="91"/>
        <v>MiltonRoll offRORENT30P</v>
      </c>
      <c r="B323" s="103" t="s">
        <v>694</v>
      </c>
      <c r="C323" s="103" t="s">
        <v>695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30">
        <f t="shared" si="92"/>
        <v>0</v>
      </c>
      <c r="T323" s="105">
        <f t="shared" si="96"/>
        <v>0</v>
      </c>
      <c r="U323" s="105">
        <f t="shared" si="96"/>
        <v>0</v>
      </c>
      <c r="V323" s="105">
        <f t="shared" si="96"/>
        <v>0</v>
      </c>
      <c r="W323" s="105">
        <f t="shared" si="95"/>
        <v>0</v>
      </c>
      <c r="X323" s="105">
        <f t="shared" si="95"/>
        <v>0</v>
      </c>
      <c r="Y323" s="105">
        <f t="shared" si="95"/>
        <v>0</v>
      </c>
      <c r="Z323" s="105">
        <f t="shared" si="95"/>
        <v>0</v>
      </c>
      <c r="AA323" s="105">
        <f t="shared" si="95"/>
        <v>0</v>
      </c>
      <c r="AB323" s="105">
        <f t="shared" si="95"/>
        <v>0</v>
      </c>
      <c r="AC323" s="105">
        <f t="shared" si="95"/>
        <v>0</v>
      </c>
      <c r="AD323" s="105">
        <f t="shared" si="95"/>
        <v>0</v>
      </c>
      <c r="AE323" s="105">
        <f t="shared" si="95"/>
        <v>0</v>
      </c>
      <c r="AF323" s="105">
        <f t="shared" si="94"/>
        <v>0</v>
      </c>
    </row>
    <row r="324" spans="1:32" outlineLevel="2" x14ac:dyDescent="0.25">
      <c r="A324" s="103" t="str">
        <f t="shared" si="91"/>
        <v>MiltonRoll offRORENT30T</v>
      </c>
      <c r="B324" s="103" t="s">
        <v>696</v>
      </c>
      <c r="C324" s="103" t="s">
        <v>697</v>
      </c>
      <c r="D324" s="127">
        <v>0</v>
      </c>
      <c r="E324" s="127">
        <v>0</v>
      </c>
      <c r="F324" s="129">
        <v>0</v>
      </c>
      <c r="G324" s="129">
        <v>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30">
        <f t="shared" si="92"/>
        <v>0</v>
      </c>
      <c r="T324" s="105">
        <f t="shared" si="96"/>
        <v>0</v>
      </c>
      <c r="U324" s="105">
        <f t="shared" si="96"/>
        <v>0</v>
      </c>
      <c r="V324" s="105">
        <f t="shared" si="96"/>
        <v>0</v>
      </c>
      <c r="W324" s="105">
        <f t="shared" si="95"/>
        <v>0</v>
      </c>
      <c r="X324" s="105">
        <f t="shared" si="95"/>
        <v>0</v>
      </c>
      <c r="Y324" s="105">
        <f t="shared" si="95"/>
        <v>0</v>
      </c>
      <c r="Z324" s="105">
        <f t="shared" si="95"/>
        <v>0</v>
      </c>
      <c r="AA324" s="105">
        <f t="shared" si="95"/>
        <v>0</v>
      </c>
      <c r="AB324" s="105">
        <f t="shared" si="95"/>
        <v>0</v>
      </c>
      <c r="AC324" s="105">
        <f t="shared" si="95"/>
        <v>0</v>
      </c>
      <c r="AD324" s="105">
        <f t="shared" si="95"/>
        <v>0</v>
      </c>
      <c r="AE324" s="105">
        <f t="shared" si="95"/>
        <v>0</v>
      </c>
      <c r="AF324" s="105">
        <f t="shared" si="94"/>
        <v>0</v>
      </c>
    </row>
    <row r="325" spans="1:32" outlineLevel="2" x14ac:dyDescent="0.25">
      <c r="A325" s="103" t="str">
        <f t="shared" si="91"/>
        <v>MiltonRoll offRORENT40P</v>
      </c>
      <c r="B325" s="103" t="s">
        <v>698</v>
      </c>
      <c r="C325" s="103" t="s">
        <v>699</v>
      </c>
      <c r="D325" s="127">
        <v>0</v>
      </c>
      <c r="E325" s="127">
        <v>0</v>
      </c>
      <c r="F325" s="129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30">
        <f t="shared" si="92"/>
        <v>0</v>
      </c>
      <c r="T325" s="105">
        <f t="shared" si="96"/>
        <v>0</v>
      </c>
      <c r="U325" s="105">
        <f t="shared" si="96"/>
        <v>0</v>
      </c>
      <c r="V325" s="105">
        <f t="shared" si="96"/>
        <v>0</v>
      </c>
      <c r="W325" s="105">
        <f t="shared" si="95"/>
        <v>0</v>
      </c>
      <c r="X325" s="105">
        <f t="shared" si="95"/>
        <v>0</v>
      </c>
      <c r="Y325" s="105">
        <f t="shared" si="95"/>
        <v>0</v>
      </c>
      <c r="Z325" s="105">
        <f t="shared" si="95"/>
        <v>0</v>
      </c>
      <c r="AA325" s="105">
        <f t="shared" si="95"/>
        <v>0</v>
      </c>
      <c r="AB325" s="105">
        <f t="shared" si="95"/>
        <v>0</v>
      </c>
      <c r="AC325" s="105">
        <f t="shared" si="95"/>
        <v>0</v>
      </c>
      <c r="AD325" s="105">
        <f t="shared" si="95"/>
        <v>0</v>
      </c>
      <c r="AE325" s="105">
        <f t="shared" si="95"/>
        <v>0</v>
      </c>
      <c r="AF325" s="105">
        <f t="shared" si="94"/>
        <v>0</v>
      </c>
    </row>
    <row r="326" spans="1:32" outlineLevel="2" x14ac:dyDescent="0.25">
      <c r="A326" s="103" t="str">
        <f t="shared" si="91"/>
        <v>MiltonRoll offRORENT40T</v>
      </c>
      <c r="B326" s="103" t="s">
        <v>700</v>
      </c>
      <c r="C326" s="103" t="s">
        <v>701</v>
      </c>
      <c r="D326" s="127">
        <v>0</v>
      </c>
      <c r="E326" s="127">
        <v>0</v>
      </c>
      <c r="F326" s="129">
        <v>0</v>
      </c>
      <c r="G326" s="129">
        <v>0</v>
      </c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30">
        <f t="shared" si="92"/>
        <v>0</v>
      </c>
      <c r="T326" s="105">
        <f t="shared" si="96"/>
        <v>0</v>
      </c>
      <c r="U326" s="105">
        <f t="shared" si="96"/>
        <v>0</v>
      </c>
      <c r="V326" s="105">
        <f t="shared" si="96"/>
        <v>0</v>
      </c>
      <c r="W326" s="105">
        <f t="shared" si="95"/>
        <v>0</v>
      </c>
      <c r="X326" s="105">
        <f t="shared" si="95"/>
        <v>0</v>
      </c>
      <c r="Y326" s="105">
        <f t="shared" si="95"/>
        <v>0</v>
      </c>
      <c r="Z326" s="105">
        <f t="shared" si="95"/>
        <v>0</v>
      </c>
      <c r="AA326" s="105">
        <f t="shared" si="95"/>
        <v>0</v>
      </c>
      <c r="AB326" s="105">
        <f t="shared" si="95"/>
        <v>0</v>
      </c>
      <c r="AC326" s="105">
        <f t="shared" si="95"/>
        <v>0</v>
      </c>
      <c r="AD326" s="105">
        <f t="shared" si="95"/>
        <v>0</v>
      </c>
      <c r="AE326" s="105">
        <f t="shared" si="95"/>
        <v>0</v>
      </c>
      <c r="AF326" s="105">
        <f t="shared" si="94"/>
        <v>0</v>
      </c>
    </row>
    <row r="327" spans="1:32" outlineLevel="2" x14ac:dyDescent="0.25">
      <c r="A327" s="103" t="str">
        <f t="shared" si="91"/>
        <v>MiltonRoll offRECYHAUL10</v>
      </c>
      <c r="B327" s="103" t="s">
        <v>702</v>
      </c>
      <c r="C327" s="103" t="s">
        <v>703</v>
      </c>
      <c r="D327" s="127">
        <v>0</v>
      </c>
      <c r="E327" s="127">
        <v>0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30">
        <f t="shared" si="92"/>
        <v>0</v>
      </c>
      <c r="T327" s="105">
        <f t="shared" si="96"/>
        <v>0</v>
      </c>
      <c r="U327" s="105">
        <f t="shared" si="96"/>
        <v>0</v>
      </c>
      <c r="V327" s="105">
        <f t="shared" si="96"/>
        <v>0</v>
      </c>
      <c r="W327" s="105">
        <f t="shared" si="95"/>
        <v>0</v>
      </c>
      <c r="X327" s="105">
        <f t="shared" si="95"/>
        <v>0</v>
      </c>
      <c r="Y327" s="105">
        <f t="shared" si="95"/>
        <v>0</v>
      </c>
      <c r="Z327" s="105">
        <f t="shared" si="95"/>
        <v>0</v>
      </c>
      <c r="AA327" s="105">
        <f t="shared" si="95"/>
        <v>0</v>
      </c>
      <c r="AB327" s="105">
        <f t="shared" si="95"/>
        <v>0</v>
      </c>
      <c r="AC327" s="105">
        <f t="shared" si="95"/>
        <v>0</v>
      </c>
      <c r="AD327" s="105">
        <f t="shared" si="95"/>
        <v>0</v>
      </c>
      <c r="AE327" s="105">
        <f t="shared" si="95"/>
        <v>0</v>
      </c>
      <c r="AF327" s="105">
        <f t="shared" si="94"/>
        <v>0</v>
      </c>
    </row>
    <row r="328" spans="1:32" outlineLevel="2" x14ac:dyDescent="0.25">
      <c r="A328" s="103" t="str">
        <f t="shared" si="91"/>
        <v>MiltonRoll offRECYHAUL12</v>
      </c>
      <c r="B328" s="103" t="s">
        <v>704</v>
      </c>
      <c r="C328" s="103" t="s">
        <v>705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30">
        <f t="shared" si="92"/>
        <v>0</v>
      </c>
      <c r="T328" s="105">
        <f t="shared" si="96"/>
        <v>0</v>
      </c>
      <c r="U328" s="105">
        <f t="shared" si="96"/>
        <v>0</v>
      </c>
      <c r="V328" s="105">
        <f t="shared" si="96"/>
        <v>0</v>
      </c>
      <c r="W328" s="105">
        <f t="shared" si="95"/>
        <v>0</v>
      </c>
      <c r="X328" s="105">
        <f t="shared" si="95"/>
        <v>0</v>
      </c>
      <c r="Y328" s="105">
        <f t="shared" si="95"/>
        <v>0</v>
      </c>
      <c r="Z328" s="105">
        <f t="shared" si="95"/>
        <v>0</v>
      </c>
      <c r="AA328" s="105">
        <f t="shared" si="95"/>
        <v>0</v>
      </c>
      <c r="AB328" s="105">
        <f t="shared" si="95"/>
        <v>0</v>
      </c>
      <c r="AC328" s="105">
        <f t="shared" si="95"/>
        <v>0</v>
      </c>
      <c r="AD328" s="105">
        <f t="shared" si="95"/>
        <v>0</v>
      </c>
      <c r="AE328" s="105">
        <f t="shared" si="95"/>
        <v>0</v>
      </c>
      <c r="AF328" s="105">
        <f t="shared" si="94"/>
        <v>0</v>
      </c>
    </row>
    <row r="329" spans="1:32" outlineLevel="2" x14ac:dyDescent="0.25">
      <c r="A329" s="103" t="str">
        <f t="shared" si="91"/>
        <v>MiltonRoll offRECYHAUL15</v>
      </c>
      <c r="B329" s="103" t="s">
        <v>706</v>
      </c>
      <c r="C329" s="103" t="s">
        <v>707</v>
      </c>
      <c r="D329" s="127">
        <v>0</v>
      </c>
      <c r="E329" s="127">
        <v>0</v>
      </c>
      <c r="F329" s="129">
        <v>0</v>
      </c>
      <c r="G329" s="129">
        <v>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30">
        <f t="shared" si="92"/>
        <v>0</v>
      </c>
      <c r="T329" s="105">
        <f t="shared" si="96"/>
        <v>0</v>
      </c>
      <c r="U329" s="105">
        <f t="shared" si="96"/>
        <v>0</v>
      </c>
      <c r="V329" s="105">
        <f t="shared" si="96"/>
        <v>0</v>
      </c>
      <c r="W329" s="105">
        <f t="shared" si="95"/>
        <v>0</v>
      </c>
      <c r="X329" s="105">
        <f t="shared" si="95"/>
        <v>0</v>
      </c>
      <c r="Y329" s="105">
        <f t="shared" si="95"/>
        <v>0</v>
      </c>
      <c r="Z329" s="105">
        <f t="shared" si="95"/>
        <v>0</v>
      </c>
      <c r="AA329" s="105">
        <f t="shared" si="95"/>
        <v>0</v>
      </c>
      <c r="AB329" s="105">
        <f t="shared" si="95"/>
        <v>0</v>
      </c>
      <c r="AC329" s="105">
        <f t="shared" si="95"/>
        <v>0</v>
      </c>
      <c r="AD329" s="105">
        <f t="shared" si="95"/>
        <v>0</v>
      </c>
      <c r="AE329" s="105">
        <f t="shared" si="95"/>
        <v>0</v>
      </c>
      <c r="AF329" s="105">
        <f t="shared" si="94"/>
        <v>0</v>
      </c>
    </row>
    <row r="330" spans="1:32" outlineLevel="2" x14ac:dyDescent="0.25">
      <c r="A330" s="103" t="str">
        <f t="shared" si="91"/>
        <v>MiltonRoll offRECYHAUL20</v>
      </c>
      <c r="B330" s="103" t="s">
        <v>708</v>
      </c>
      <c r="C330" s="103" t="s">
        <v>709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30">
        <f t="shared" si="92"/>
        <v>0</v>
      </c>
      <c r="T330" s="105">
        <f t="shared" si="96"/>
        <v>0</v>
      </c>
      <c r="U330" s="105">
        <f t="shared" si="96"/>
        <v>0</v>
      </c>
      <c r="V330" s="105">
        <f t="shared" si="96"/>
        <v>0</v>
      </c>
      <c r="W330" s="105">
        <f t="shared" si="95"/>
        <v>0</v>
      </c>
      <c r="X330" s="105">
        <f t="shared" si="95"/>
        <v>0</v>
      </c>
      <c r="Y330" s="105">
        <f t="shared" si="95"/>
        <v>0</v>
      </c>
      <c r="Z330" s="105">
        <f t="shared" si="95"/>
        <v>0</v>
      </c>
      <c r="AA330" s="105">
        <f t="shared" si="95"/>
        <v>0</v>
      </c>
      <c r="AB330" s="105">
        <f t="shared" si="95"/>
        <v>0</v>
      </c>
      <c r="AC330" s="105">
        <f t="shared" si="95"/>
        <v>0</v>
      </c>
      <c r="AD330" s="105">
        <f t="shared" si="95"/>
        <v>0</v>
      </c>
      <c r="AE330" s="105">
        <f t="shared" si="95"/>
        <v>0</v>
      </c>
      <c r="AF330" s="105">
        <f t="shared" si="94"/>
        <v>0</v>
      </c>
    </row>
    <row r="331" spans="1:32" outlineLevel="2" x14ac:dyDescent="0.25">
      <c r="A331" s="103" t="str">
        <f t="shared" si="91"/>
        <v>MiltonRoll offRECYHAUL25</v>
      </c>
      <c r="B331" s="103" t="s">
        <v>710</v>
      </c>
      <c r="C331" s="103" t="s">
        <v>711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30">
        <f t="shared" si="92"/>
        <v>0</v>
      </c>
      <c r="T331" s="105">
        <f t="shared" si="96"/>
        <v>0</v>
      </c>
      <c r="U331" s="105">
        <f t="shared" si="96"/>
        <v>0</v>
      </c>
      <c r="V331" s="105">
        <f t="shared" si="96"/>
        <v>0</v>
      </c>
      <c r="W331" s="105">
        <f t="shared" si="95"/>
        <v>0</v>
      </c>
      <c r="X331" s="105">
        <f t="shared" si="95"/>
        <v>0</v>
      </c>
      <c r="Y331" s="105">
        <f t="shared" si="95"/>
        <v>0</v>
      </c>
      <c r="Z331" s="105">
        <f t="shared" si="95"/>
        <v>0</v>
      </c>
      <c r="AA331" s="105">
        <f t="shared" si="95"/>
        <v>0</v>
      </c>
      <c r="AB331" s="105">
        <f t="shared" si="95"/>
        <v>0</v>
      </c>
      <c r="AC331" s="105">
        <f t="shared" si="95"/>
        <v>0</v>
      </c>
      <c r="AD331" s="105">
        <f t="shared" si="95"/>
        <v>0</v>
      </c>
      <c r="AE331" s="105">
        <f t="shared" si="95"/>
        <v>0</v>
      </c>
      <c r="AF331" s="105">
        <f t="shared" si="94"/>
        <v>0</v>
      </c>
    </row>
    <row r="332" spans="1:32" outlineLevel="2" x14ac:dyDescent="0.25">
      <c r="A332" s="103" t="str">
        <f t="shared" si="91"/>
        <v>MiltonRoll offRECYHAUL30</v>
      </c>
      <c r="B332" s="103" t="s">
        <v>712</v>
      </c>
      <c r="C332" s="103" t="s">
        <v>713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30">
        <f t="shared" si="92"/>
        <v>0</v>
      </c>
      <c r="T332" s="105">
        <f t="shared" si="96"/>
        <v>0</v>
      </c>
      <c r="U332" s="105">
        <f t="shared" si="96"/>
        <v>0</v>
      </c>
      <c r="V332" s="105">
        <f t="shared" si="96"/>
        <v>0</v>
      </c>
      <c r="W332" s="105">
        <f t="shared" si="95"/>
        <v>0</v>
      </c>
      <c r="X332" s="105">
        <f t="shared" si="95"/>
        <v>0</v>
      </c>
      <c r="Y332" s="105">
        <f t="shared" si="95"/>
        <v>0</v>
      </c>
      <c r="Z332" s="105">
        <f t="shared" si="95"/>
        <v>0</v>
      </c>
      <c r="AA332" s="105">
        <f t="shared" si="95"/>
        <v>0</v>
      </c>
      <c r="AB332" s="105">
        <f t="shared" si="95"/>
        <v>0</v>
      </c>
      <c r="AC332" s="105">
        <f t="shared" si="95"/>
        <v>0</v>
      </c>
      <c r="AD332" s="105">
        <f t="shared" si="95"/>
        <v>0</v>
      </c>
      <c r="AE332" s="105">
        <f t="shared" si="95"/>
        <v>0</v>
      </c>
      <c r="AF332" s="105">
        <f t="shared" si="94"/>
        <v>0</v>
      </c>
    </row>
    <row r="333" spans="1:32" outlineLevel="2" x14ac:dyDescent="0.25">
      <c r="A333" s="103" t="str">
        <f t="shared" si="91"/>
        <v>MiltonRoll offRECYHAUL40</v>
      </c>
      <c r="B333" s="103" t="s">
        <v>714</v>
      </c>
      <c r="C333" s="103" t="s">
        <v>715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30">
        <f t="shared" si="92"/>
        <v>0</v>
      </c>
      <c r="T333" s="105">
        <f t="shared" si="96"/>
        <v>0</v>
      </c>
      <c r="U333" s="105">
        <f t="shared" si="96"/>
        <v>0</v>
      </c>
      <c r="V333" s="105">
        <f t="shared" si="96"/>
        <v>0</v>
      </c>
      <c r="W333" s="105">
        <f t="shared" si="95"/>
        <v>0</v>
      </c>
      <c r="X333" s="105">
        <f t="shared" si="95"/>
        <v>0</v>
      </c>
      <c r="Y333" s="105">
        <f t="shared" si="95"/>
        <v>0</v>
      </c>
      <c r="Z333" s="105">
        <f t="shared" si="95"/>
        <v>0</v>
      </c>
      <c r="AA333" s="105">
        <f t="shared" si="95"/>
        <v>0</v>
      </c>
      <c r="AB333" s="105">
        <f t="shared" si="95"/>
        <v>0</v>
      </c>
      <c r="AC333" s="105">
        <f t="shared" si="95"/>
        <v>0</v>
      </c>
      <c r="AD333" s="105">
        <f t="shared" si="95"/>
        <v>0</v>
      </c>
      <c r="AE333" s="105">
        <f t="shared" si="95"/>
        <v>0</v>
      </c>
      <c r="AF333" s="105">
        <f t="shared" si="94"/>
        <v>0</v>
      </c>
    </row>
    <row r="334" spans="1:32" outlineLevel="2" x14ac:dyDescent="0.25">
      <c r="A334" s="103" t="str">
        <f t="shared" si="91"/>
        <v>MiltonRoll offRECYHAUL50</v>
      </c>
      <c r="B334" s="103" t="s">
        <v>716</v>
      </c>
      <c r="C334" s="103" t="s">
        <v>717</v>
      </c>
      <c r="D334" s="127">
        <v>0</v>
      </c>
      <c r="E334" s="127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30">
        <f t="shared" si="92"/>
        <v>0</v>
      </c>
      <c r="T334" s="105">
        <f t="shared" si="96"/>
        <v>0</v>
      </c>
      <c r="U334" s="105">
        <f t="shared" si="96"/>
        <v>0</v>
      </c>
      <c r="V334" s="105">
        <f t="shared" si="96"/>
        <v>0</v>
      </c>
      <c r="W334" s="105">
        <f t="shared" si="95"/>
        <v>0</v>
      </c>
      <c r="X334" s="105">
        <f t="shared" si="95"/>
        <v>0</v>
      </c>
      <c r="Y334" s="105">
        <f t="shared" si="95"/>
        <v>0</v>
      </c>
      <c r="Z334" s="105">
        <f t="shared" si="95"/>
        <v>0</v>
      </c>
      <c r="AA334" s="105">
        <f t="shared" si="95"/>
        <v>0</v>
      </c>
      <c r="AB334" s="105">
        <f t="shared" si="95"/>
        <v>0</v>
      </c>
      <c r="AC334" s="105">
        <f t="shared" si="95"/>
        <v>0</v>
      </c>
      <c r="AD334" s="105">
        <f t="shared" si="95"/>
        <v>0</v>
      </c>
      <c r="AE334" s="105">
        <f t="shared" si="95"/>
        <v>0</v>
      </c>
      <c r="AF334" s="105">
        <f t="shared" si="94"/>
        <v>0</v>
      </c>
    </row>
    <row r="335" spans="1:32" outlineLevel="2" x14ac:dyDescent="0.25">
      <c r="A335" s="103" t="str">
        <f t="shared" si="91"/>
        <v>MiltonRoll offRECYHAULCOMP</v>
      </c>
      <c r="B335" s="103" t="s">
        <v>718</v>
      </c>
      <c r="C335" s="103" t="s">
        <v>719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30">
        <f t="shared" si="92"/>
        <v>0</v>
      </c>
      <c r="T335" s="105">
        <f t="shared" si="96"/>
        <v>0</v>
      </c>
      <c r="U335" s="105">
        <f t="shared" si="96"/>
        <v>0</v>
      </c>
      <c r="V335" s="105">
        <f t="shared" si="96"/>
        <v>0</v>
      </c>
      <c r="W335" s="105">
        <f t="shared" si="95"/>
        <v>0</v>
      </c>
      <c r="X335" s="105">
        <f t="shared" si="95"/>
        <v>0</v>
      </c>
      <c r="Y335" s="105">
        <f t="shared" si="95"/>
        <v>0</v>
      </c>
      <c r="Z335" s="105">
        <f t="shared" si="95"/>
        <v>0</v>
      </c>
      <c r="AA335" s="105">
        <f t="shared" si="95"/>
        <v>0</v>
      </c>
      <c r="AB335" s="105">
        <f t="shared" si="95"/>
        <v>0</v>
      </c>
      <c r="AC335" s="105">
        <f t="shared" si="95"/>
        <v>0</v>
      </c>
      <c r="AD335" s="105">
        <f t="shared" si="95"/>
        <v>0</v>
      </c>
      <c r="AE335" s="105">
        <f t="shared" si="95"/>
        <v>0</v>
      </c>
      <c r="AF335" s="105">
        <f t="shared" si="94"/>
        <v>0</v>
      </c>
    </row>
    <row r="336" spans="1:32" outlineLevel="2" x14ac:dyDescent="0.25">
      <c r="A336" s="103" t="str">
        <f t="shared" si="91"/>
        <v>MiltonRoll offRECYRENT12</v>
      </c>
      <c r="B336" s="103" t="s">
        <v>720</v>
      </c>
      <c r="C336" s="103" t="s">
        <v>721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30">
        <f t="shared" si="92"/>
        <v>0</v>
      </c>
      <c r="T336" s="105">
        <f t="shared" si="96"/>
        <v>0</v>
      </c>
      <c r="U336" s="105">
        <f t="shared" si="96"/>
        <v>0</v>
      </c>
      <c r="V336" s="105">
        <f t="shared" si="96"/>
        <v>0</v>
      </c>
      <c r="W336" s="105">
        <f t="shared" si="95"/>
        <v>0</v>
      </c>
      <c r="X336" s="105">
        <f t="shared" si="95"/>
        <v>0</v>
      </c>
      <c r="Y336" s="105">
        <f t="shared" si="95"/>
        <v>0</v>
      </c>
      <c r="Z336" s="105">
        <f t="shared" si="95"/>
        <v>0</v>
      </c>
      <c r="AA336" s="105">
        <f t="shared" si="95"/>
        <v>0</v>
      </c>
      <c r="AB336" s="105">
        <f t="shared" si="95"/>
        <v>0</v>
      </c>
      <c r="AC336" s="105">
        <f t="shared" si="95"/>
        <v>0</v>
      </c>
      <c r="AD336" s="105">
        <f t="shared" si="95"/>
        <v>0</v>
      </c>
      <c r="AE336" s="105">
        <f t="shared" si="95"/>
        <v>0</v>
      </c>
      <c r="AF336" s="105">
        <f t="shared" si="94"/>
        <v>0</v>
      </c>
    </row>
    <row r="337" spans="1:32" outlineLevel="2" x14ac:dyDescent="0.25">
      <c r="A337" s="103" t="str">
        <f t="shared" si="91"/>
        <v>MiltonRoll offRECYRENT15</v>
      </c>
      <c r="B337" s="103" t="s">
        <v>722</v>
      </c>
      <c r="C337" s="103" t="s">
        <v>723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30">
        <f t="shared" si="92"/>
        <v>0</v>
      </c>
      <c r="T337" s="105">
        <f t="shared" si="96"/>
        <v>0</v>
      </c>
      <c r="U337" s="105">
        <f t="shared" si="96"/>
        <v>0</v>
      </c>
      <c r="V337" s="105">
        <f t="shared" si="96"/>
        <v>0</v>
      </c>
      <c r="W337" s="105">
        <f t="shared" si="95"/>
        <v>0</v>
      </c>
      <c r="X337" s="105">
        <f t="shared" si="95"/>
        <v>0</v>
      </c>
      <c r="Y337" s="105">
        <f t="shared" si="95"/>
        <v>0</v>
      </c>
      <c r="Z337" s="105">
        <f t="shared" si="95"/>
        <v>0</v>
      </c>
      <c r="AA337" s="105">
        <f t="shared" si="95"/>
        <v>0</v>
      </c>
      <c r="AB337" s="105">
        <f t="shared" si="95"/>
        <v>0</v>
      </c>
      <c r="AC337" s="105">
        <f t="shared" si="95"/>
        <v>0</v>
      </c>
      <c r="AD337" s="105">
        <f t="shared" si="95"/>
        <v>0</v>
      </c>
      <c r="AE337" s="105">
        <f t="shared" si="95"/>
        <v>0</v>
      </c>
      <c r="AF337" s="105">
        <f t="shared" si="94"/>
        <v>0</v>
      </c>
    </row>
    <row r="338" spans="1:32" outlineLevel="2" x14ac:dyDescent="0.25">
      <c r="A338" s="103" t="str">
        <f t="shared" si="91"/>
        <v>MiltonRoll offRECYRENT20</v>
      </c>
      <c r="B338" s="103" t="s">
        <v>724</v>
      </c>
      <c r="C338" s="103" t="s">
        <v>725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30">
        <f t="shared" si="92"/>
        <v>0</v>
      </c>
      <c r="T338" s="105">
        <f t="shared" si="96"/>
        <v>0</v>
      </c>
      <c r="U338" s="105">
        <f t="shared" si="96"/>
        <v>0</v>
      </c>
      <c r="V338" s="105">
        <f t="shared" si="96"/>
        <v>0</v>
      </c>
      <c r="W338" s="105">
        <f t="shared" si="95"/>
        <v>0</v>
      </c>
      <c r="X338" s="105">
        <f t="shared" si="95"/>
        <v>0</v>
      </c>
      <c r="Y338" s="105">
        <f t="shared" si="95"/>
        <v>0</v>
      </c>
      <c r="Z338" s="105">
        <f t="shared" si="95"/>
        <v>0</v>
      </c>
      <c r="AA338" s="105">
        <f t="shared" si="95"/>
        <v>0</v>
      </c>
      <c r="AB338" s="105">
        <f t="shared" si="95"/>
        <v>0</v>
      </c>
      <c r="AC338" s="105">
        <f t="shared" si="95"/>
        <v>0</v>
      </c>
      <c r="AD338" s="105">
        <f t="shared" si="95"/>
        <v>0</v>
      </c>
      <c r="AE338" s="105">
        <f t="shared" si="95"/>
        <v>0</v>
      </c>
      <c r="AF338" s="105">
        <f t="shared" si="94"/>
        <v>0</v>
      </c>
    </row>
    <row r="339" spans="1:32" outlineLevel="2" x14ac:dyDescent="0.25">
      <c r="A339" s="103" t="str">
        <f t="shared" si="91"/>
        <v>MiltonRoll offRECYRENT25</v>
      </c>
      <c r="B339" s="103" t="s">
        <v>726</v>
      </c>
      <c r="C339" s="103" t="s">
        <v>727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30">
        <f t="shared" si="92"/>
        <v>0</v>
      </c>
      <c r="T339" s="105">
        <f t="shared" si="96"/>
        <v>0</v>
      </c>
      <c r="U339" s="105">
        <f t="shared" si="96"/>
        <v>0</v>
      </c>
      <c r="V339" s="105">
        <f t="shared" si="96"/>
        <v>0</v>
      </c>
      <c r="W339" s="105">
        <f t="shared" si="95"/>
        <v>0</v>
      </c>
      <c r="X339" s="105">
        <f t="shared" si="95"/>
        <v>0</v>
      </c>
      <c r="Y339" s="105">
        <f t="shared" si="95"/>
        <v>0</v>
      </c>
      <c r="Z339" s="105">
        <f t="shared" si="95"/>
        <v>0</v>
      </c>
      <c r="AA339" s="105">
        <f t="shared" si="95"/>
        <v>0</v>
      </c>
      <c r="AB339" s="105">
        <f t="shared" si="95"/>
        <v>0</v>
      </c>
      <c r="AC339" s="105">
        <f t="shared" si="95"/>
        <v>0</v>
      </c>
      <c r="AD339" s="105">
        <f t="shared" si="95"/>
        <v>0</v>
      </c>
      <c r="AE339" s="105">
        <f t="shared" si="95"/>
        <v>0</v>
      </c>
      <c r="AF339" s="105">
        <f t="shared" si="94"/>
        <v>0</v>
      </c>
    </row>
    <row r="340" spans="1:32" outlineLevel="2" x14ac:dyDescent="0.25">
      <c r="A340" s="103" t="str">
        <f t="shared" si="91"/>
        <v>MiltonRoll offRECYRENT30</v>
      </c>
      <c r="B340" s="103" t="s">
        <v>728</v>
      </c>
      <c r="C340" s="103" t="s">
        <v>729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30">
        <f t="shared" si="92"/>
        <v>0</v>
      </c>
      <c r="T340" s="105">
        <f t="shared" si="96"/>
        <v>0</v>
      </c>
      <c r="U340" s="105">
        <f t="shared" si="96"/>
        <v>0</v>
      </c>
      <c r="V340" s="105">
        <f t="shared" si="96"/>
        <v>0</v>
      </c>
      <c r="W340" s="105">
        <f t="shared" si="95"/>
        <v>0</v>
      </c>
      <c r="X340" s="105">
        <f t="shared" si="95"/>
        <v>0</v>
      </c>
      <c r="Y340" s="105">
        <f t="shared" si="95"/>
        <v>0</v>
      </c>
      <c r="Z340" s="105">
        <f t="shared" si="95"/>
        <v>0</v>
      </c>
      <c r="AA340" s="105">
        <f t="shared" si="95"/>
        <v>0</v>
      </c>
      <c r="AB340" s="105">
        <f t="shared" si="95"/>
        <v>0</v>
      </c>
      <c r="AC340" s="105">
        <f t="shared" si="95"/>
        <v>0</v>
      </c>
      <c r="AD340" s="105">
        <f t="shared" si="95"/>
        <v>0</v>
      </c>
      <c r="AE340" s="105">
        <f t="shared" si="95"/>
        <v>0</v>
      </c>
      <c r="AF340" s="105">
        <f t="shared" si="94"/>
        <v>0</v>
      </c>
    </row>
    <row r="341" spans="1:32" outlineLevel="2" x14ac:dyDescent="0.25">
      <c r="A341" s="103" t="str">
        <f t="shared" si="91"/>
        <v>MiltonRoll offRECYRENT40</v>
      </c>
      <c r="B341" s="103" t="s">
        <v>730</v>
      </c>
      <c r="C341" s="103" t="s">
        <v>731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30">
        <f t="shared" si="92"/>
        <v>0</v>
      </c>
      <c r="T341" s="105">
        <f t="shared" si="96"/>
        <v>0</v>
      </c>
      <c r="U341" s="105">
        <f t="shared" si="96"/>
        <v>0</v>
      </c>
      <c r="V341" s="105">
        <f t="shared" si="96"/>
        <v>0</v>
      </c>
      <c r="W341" s="105">
        <f t="shared" si="95"/>
        <v>0</v>
      </c>
      <c r="X341" s="105">
        <f t="shared" si="95"/>
        <v>0</v>
      </c>
      <c r="Y341" s="105">
        <f t="shared" si="95"/>
        <v>0</v>
      </c>
      <c r="Z341" s="105">
        <f t="shared" si="95"/>
        <v>0</v>
      </c>
      <c r="AA341" s="105">
        <f t="shared" si="95"/>
        <v>0</v>
      </c>
      <c r="AB341" s="105">
        <f t="shared" si="95"/>
        <v>0</v>
      </c>
      <c r="AC341" s="105">
        <f t="shared" si="95"/>
        <v>0</v>
      </c>
      <c r="AD341" s="105">
        <f t="shared" si="95"/>
        <v>0</v>
      </c>
      <c r="AE341" s="105">
        <f t="shared" si="95"/>
        <v>0</v>
      </c>
      <c r="AF341" s="105">
        <f t="shared" si="94"/>
        <v>0</v>
      </c>
    </row>
    <row r="342" spans="1:32" outlineLevel="2" x14ac:dyDescent="0.25">
      <c r="A342" s="103" t="str">
        <f t="shared" si="91"/>
        <v>MiltonRoll offRECYRENT50</v>
      </c>
      <c r="B342" s="103" t="s">
        <v>732</v>
      </c>
      <c r="C342" s="103" t="s">
        <v>733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30">
        <f t="shared" si="92"/>
        <v>0</v>
      </c>
      <c r="T342" s="105">
        <f t="shared" si="96"/>
        <v>0</v>
      </c>
      <c r="U342" s="105">
        <f t="shared" si="96"/>
        <v>0</v>
      </c>
      <c r="V342" s="105">
        <f t="shared" si="96"/>
        <v>0</v>
      </c>
      <c r="W342" s="105">
        <f t="shared" si="95"/>
        <v>0</v>
      </c>
      <c r="X342" s="105">
        <f t="shared" si="95"/>
        <v>0</v>
      </c>
      <c r="Y342" s="105">
        <f t="shared" si="95"/>
        <v>0</v>
      </c>
      <c r="Z342" s="105">
        <f t="shared" si="95"/>
        <v>0</v>
      </c>
      <c r="AA342" s="105">
        <f t="shared" si="95"/>
        <v>0</v>
      </c>
      <c r="AB342" s="105">
        <f t="shared" si="95"/>
        <v>0</v>
      </c>
      <c r="AC342" s="105">
        <f t="shared" si="95"/>
        <v>0</v>
      </c>
      <c r="AD342" s="105">
        <f t="shared" si="95"/>
        <v>0</v>
      </c>
      <c r="AE342" s="105">
        <f t="shared" si="95"/>
        <v>0</v>
      </c>
      <c r="AF342" s="105">
        <f t="shared" si="94"/>
        <v>0</v>
      </c>
    </row>
    <row r="343" spans="1:32" outlineLevel="2" x14ac:dyDescent="0.25">
      <c r="A343" s="103" t="str">
        <f t="shared" si="91"/>
        <v>MiltonRoll offRECYWPROC100</v>
      </c>
      <c r="B343" s="103" t="s">
        <v>734</v>
      </c>
      <c r="C343" s="103" t="s">
        <v>735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30">
        <f t="shared" si="92"/>
        <v>0</v>
      </c>
      <c r="T343" s="105">
        <f t="shared" si="96"/>
        <v>0</v>
      </c>
      <c r="U343" s="105">
        <f t="shared" si="96"/>
        <v>0</v>
      </c>
      <c r="V343" s="105">
        <f t="shared" si="96"/>
        <v>0</v>
      </c>
      <c r="W343" s="105">
        <f t="shared" si="95"/>
        <v>0</v>
      </c>
      <c r="X343" s="105">
        <f t="shared" si="95"/>
        <v>0</v>
      </c>
      <c r="Y343" s="105">
        <f t="shared" si="95"/>
        <v>0</v>
      </c>
      <c r="Z343" s="105">
        <f t="shared" si="95"/>
        <v>0</v>
      </c>
      <c r="AA343" s="105">
        <f t="shared" si="95"/>
        <v>0</v>
      </c>
      <c r="AB343" s="105">
        <f t="shared" si="95"/>
        <v>0</v>
      </c>
      <c r="AC343" s="105">
        <f t="shared" si="95"/>
        <v>0</v>
      </c>
      <c r="AD343" s="105">
        <f t="shared" si="95"/>
        <v>0</v>
      </c>
      <c r="AE343" s="105">
        <f t="shared" si="95"/>
        <v>0</v>
      </c>
      <c r="AF343" s="105">
        <f t="shared" si="94"/>
        <v>0</v>
      </c>
    </row>
    <row r="344" spans="1:32" outlineLevel="2" x14ac:dyDescent="0.25">
      <c r="A344" s="103" t="str">
        <f t="shared" si="91"/>
        <v>MiltonRoll offRECYWPROC20</v>
      </c>
      <c r="B344" s="103" t="s">
        <v>736</v>
      </c>
      <c r="C344" s="103" t="s">
        <v>737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30">
        <f t="shared" si="92"/>
        <v>0</v>
      </c>
      <c r="T344" s="105">
        <f t="shared" si="96"/>
        <v>0</v>
      </c>
      <c r="U344" s="105">
        <f t="shared" si="96"/>
        <v>0</v>
      </c>
      <c r="V344" s="105">
        <f t="shared" si="96"/>
        <v>0</v>
      </c>
      <c r="W344" s="105">
        <f t="shared" si="95"/>
        <v>0</v>
      </c>
      <c r="X344" s="105">
        <f t="shared" si="95"/>
        <v>0</v>
      </c>
      <c r="Y344" s="105">
        <f t="shared" si="95"/>
        <v>0</v>
      </c>
      <c r="Z344" s="105">
        <f t="shared" si="95"/>
        <v>0</v>
      </c>
      <c r="AA344" s="105">
        <f t="shared" si="95"/>
        <v>0</v>
      </c>
      <c r="AB344" s="105">
        <f t="shared" si="95"/>
        <v>0</v>
      </c>
      <c r="AC344" s="105">
        <f t="shared" si="95"/>
        <v>0</v>
      </c>
      <c r="AD344" s="105">
        <f t="shared" si="95"/>
        <v>0</v>
      </c>
      <c r="AE344" s="105">
        <f t="shared" si="95"/>
        <v>0</v>
      </c>
      <c r="AF344" s="105">
        <f t="shared" si="94"/>
        <v>0</v>
      </c>
    </row>
    <row r="345" spans="1:32" outlineLevel="2" x14ac:dyDescent="0.25">
      <c r="A345" s="103" t="str">
        <f t="shared" si="91"/>
        <v>MiltonRoll offRECYWPROC25</v>
      </c>
      <c r="B345" s="103" t="s">
        <v>738</v>
      </c>
      <c r="C345" s="103" t="s">
        <v>739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30">
        <f t="shared" si="92"/>
        <v>0</v>
      </c>
      <c r="T345" s="105">
        <f t="shared" si="96"/>
        <v>0</v>
      </c>
      <c r="U345" s="105">
        <f t="shared" si="96"/>
        <v>0</v>
      </c>
      <c r="V345" s="105">
        <f t="shared" si="96"/>
        <v>0</v>
      </c>
      <c r="W345" s="105">
        <f t="shared" si="95"/>
        <v>0</v>
      </c>
      <c r="X345" s="105">
        <f t="shared" si="95"/>
        <v>0</v>
      </c>
      <c r="Y345" s="105">
        <f t="shared" si="95"/>
        <v>0</v>
      </c>
      <c r="Z345" s="105">
        <f t="shared" ref="Z345:AE371" si="97">+IFERROR(L345/$E345,0)</f>
        <v>0</v>
      </c>
      <c r="AA345" s="105">
        <f t="shared" si="97"/>
        <v>0</v>
      </c>
      <c r="AB345" s="105">
        <f t="shared" si="97"/>
        <v>0</v>
      </c>
      <c r="AC345" s="105">
        <f t="shared" si="97"/>
        <v>0</v>
      </c>
      <c r="AD345" s="105">
        <f t="shared" si="97"/>
        <v>0</v>
      </c>
      <c r="AE345" s="105">
        <f t="shared" si="97"/>
        <v>0</v>
      </c>
      <c r="AF345" s="105">
        <f t="shared" si="94"/>
        <v>0</v>
      </c>
    </row>
    <row r="346" spans="1:32" outlineLevel="2" x14ac:dyDescent="0.25">
      <c r="A346" s="103" t="str">
        <f t="shared" si="91"/>
        <v>MiltonRoll offRECYWPROC30</v>
      </c>
      <c r="B346" s="103" t="s">
        <v>740</v>
      </c>
      <c r="C346" s="103" t="s">
        <v>741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30">
        <f t="shared" si="92"/>
        <v>0</v>
      </c>
      <c r="T346" s="105">
        <f t="shared" si="96"/>
        <v>0</v>
      </c>
      <c r="U346" s="105">
        <f t="shared" si="96"/>
        <v>0</v>
      </c>
      <c r="V346" s="105">
        <f t="shared" si="96"/>
        <v>0</v>
      </c>
      <c r="W346" s="105">
        <f t="shared" si="96"/>
        <v>0</v>
      </c>
      <c r="X346" s="105">
        <f t="shared" si="96"/>
        <v>0</v>
      </c>
      <c r="Y346" s="105">
        <f t="shared" si="96"/>
        <v>0</v>
      </c>
      <c r="Z346" s="105">
        <f t="shared" si="97"/>
        <v>0</v>
      </c>
      <c r="AA346" s="105">
        <f t="shared" si="97"/>
        <v>0</v>
      </c>
      <c r="AB346" s="105">
        <f t="shared" si="97"/>
        <v>0</v>
      </c>
      <c r="AC346" s="105">
        <f t="shared" si="97"/>
        <v>0</v>
      </c>
      <c r="AD346" s="105">
        <f t="shared" si="97"/>
        <v>0</v>
      </c>
      <c r="AE346" s="105">
        <f t="shared" si="97"/>
        <v>0</v>
      </c>
      <c r="AF346" s="105">
        <f t="shared" si="94"/>
        <v>0</v>
      </c>
    </row>
    <row r="347" spans="1:32" outlineLevel="2" x14ac:dyDescent="0.25">
      <c r="A347" s="103" t="str">
        <f t="shared" si="91"/>
        <v>MiltonRoll offRECYWPROC40</v>
      </c>
      <c r="B347" s="103" t="s">
        <v>742</v>
      </c>
      <c r="C347" s="103" t="s">
        <v>743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30">
        <f t="shared" si="92"/>
        <v>0</v>
      </c>
      <c r="T347" s="105">
        <f t="shared" si="96"/>
        <v>0</v>
      </c>
      <c r="U347" s="105">
        <f t="shared" si="96"/>
        <v>0</v>
      </c>
      <c r="V347" s="105">
        <f t="shared" si="96"/>
        <v>0</v>
      </c>
      <c r="W347" s="105">
        <f t="shared" si="96"/>
        <v>0</v>
      </c>
      <c r="X347" s="105">
        <f t="shared" si="96"/>
        <v>0</v>
      </c>
      <c r="Y347" s="105">
        <f t="shared" si="96"/>
        <v>0</v>
      </c>
      <c r="Z347" s="105">
        <f t="shared" si="97"/>
        <v>0</v>
      </c>
      <c r="AA347" s="105">
        <f t="shared" si="97"/>
        <v>0</v>
      </c>
      <c r="AB347" s="105">
        <f t="shared" si="97"/>
        <v>0</v>
      </c>
      <c r="AC347" s="105">
        <f t="shared" si="97"/>
        <v>0</v>
      </c>
      <c r="AD347" s="105">
        <f t="shared" si="97"/>
        <v>0</v>
      </c>
      <c r="AE347" s="105">
        <f t="shared" si="97"/>
        <v>0</v>
      </c>
      <c r="AF347" s="105">
        <f t="shared" si="94"/>
        <v>0</v>
      </c>
    </row>
    <row r="348" spans="1:32" outlineLevel="2" x14ac:dyDescent="0.25">
      <c r="A348" s="103" t="str">
        <f t="shared" si="91"/>
        <v>MiltonRoll offRECYWPROC50</v>
      </c>
      <c r="B348" s="103" t="s">
        <v>744</v>
      </c>
      <c r="C348" s="103" t="s">
        <v>745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30">
        <f t="shared" si="92"/>
        <v>0</v>
      </c>
      <c r="T348" s="105">
        <f t="shared" si="96"/>
        <v>0</v>
      </c>
      <c r="U348" s="105">
        <f t="shared" si="96"/>
        <v>0</v>
      </c>
      <c r="V348" s="105">
        <f t="shared" si="96"/>
        <v>0</v>
      </c>
      <c r="W348" s="105">
        <f t="shared" si="96"/>
        <v>0</v>
      </c>
      <c r="X348" s="105">
        <f t="shared" si="96"/>
        <v>0</v>
      </c>
      <c r="Y348" s="105">
        <f t="shared" si="96"/>
        <v>0</v>
      </c>
      <c r="Z348" s="105">
        <f t="shared" si="97"/>
        <v>0</v>
      </c>
      <c r="AA348" s="105">
        <f t="shared" si="97"/>
        <v>0</v>
      </c>
      <c r="AB348" s="105">
        <f t="shared" si="97"/>
        <v>0</v>
      </c>
      <c r="AC348" s="105">
        <f t="shared" si="97"/>
        <v>0</v>
      </c>
      <c r="AD348" s="105">
        <f t="shared" si="97"/>
        <v>0</v>
      </c>
      <c r="AE348" s="105">
        <f t="shared" si="97"/>
        <v>0</v>
      </c>
      <c r="AF348" s="105">
        <f t="shared" si="94"/>
        <v>0</v>
      </c>
    </row>
    <row r="349" spans="1:32" outlineLevel="2" x14ac:dyDescent="0.25">
      <c r="A349" s="103" t="str">
        <f t="shared" si="91"/>
        <v>MiltonRoll offRECYWPROCSD</v>
      </c>
      <c r="B349" s="103" t="s">
        <v>746</v>
      </c>
      <c r="C349" s="103" t="s">
        <v>747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30">
        <f t="shared" si="92"/>
        <v>0</v>
      </c>
      <c r="T349" s="105">
        <f t="shared" si="96"/>
        <v>0</v>
      </c>
      <c r="U349" s="105">
        <f t="shared" si="96"/>
        <v>0</v>
      </c>
      <c r="V349" s="105">
        <f t="shared" si="96"/>
        <v>0</v>
      </c>
      <c r="W349" s="105">
        <f t="shared" si="96"/>
        <v>0</v>
      </c>
      <c r="X349" s="105">
        <f t="shared" si="96"/>
        <v>0</v>
      </c>
      <c r="Y349" s="105">
        <f t="shared" si="96"/>
        <v>0</v>
      </c>
      <c r="Z349" s="105">
        <f t="shared" si="97"/>
        <v>0</v>
      </c>
      <c r="AA349" s="105">
        <f t="shared" si="97"/>
        <v>0</v>
      </c>
      <c r="AB349" s="105">
        <f t="shared" si="97"/>
        <v>0</v>
      </c>
      <c r="AC349" s="105">
        <f t="shared" si="97"/>
        <v>0</v>
      </c>
      <c r="AD349" s="105">
        <f t="shared" si="97"/>
        <v>0</v>
      </c>
      <c r="AE349" s="105">
        <f t="shared" si="97"/>
        <v>0</v>
      </c>
      <c r="AF349" s="105">
        <f t="shared" si="94"/>
        <v>0</v>
      </c>
    </row>
    <row r="350" spans="1:32" outlineLevel="2" x14ac:dyDescent="0.25">
      <c r="A350" s="103" t="str">
        <f t="shared" si="91"/>
        <v>MiltonRoll offRORHAULHR12</v>
      </c>
      <c r="B350" s="103" t="s">
        <v>748</v>
      </c>
      <c r="C350" s="103" t="s">
        <v>749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30">
        <f t="shared" si="92"/>
        <v>0</v>
      </c>
      <c r="T350" s="105">
        <f t="shared" si="96"/>
        <v>0</v>
      </c>
      <c r="U350" s="105">
        <f t="shared" si="96"/>
        <v>0</v>
      </c>
      <c r="V350" s="105">
        <f t="shared" si="96"/>
        <v>0</v>
      </c>
      <c r="W350" s="105">
        <f t="shared" si="96"/>
        <v>0</v>
      </c>
      <c r="X350" s="105">
        <f t="shared" si="96"/>
        <v>0</v>
      </c>
      <c r="Y350" s="105">
        <f t="shared" si="96"/>
        <v>0</v>
      </c>
      <c r="Z350" s="105">
        <f t="shared" si="97"/>
        <v>0</v>
      </c>
      <c r="AA350" s="105">
        <f t="shared" si="97"/>
        <v>0</v>
      </c>
      <c r="AB350" s="105">
        <f t="shared" si="97"/>
        <v>0</v>
      </c>
      <c r="AC350" s="105">
        <f t="shared" si="97"/>
        <v>0</v>
      </c>
      <c r="AD350" s="105">
        <f t="shared" si="97"/>
        <v>0</v>
      </c>
      <c r="AE350" s="105">
        <f t="shared" si="97"/>
        <v>0</v>
      </c>
      <c r="AF350" s="105">
        <f t="shared" si="94"/>
        <v>0</v>
      </c>
    </row>
    <row r="351" spans="1:32" outlineLevel="2" x14ac:dyDescent="0.25">
      <c r="A351" s="103" t="str">
        <f t="shared" si="91"/>
        <v>MiltonRoll offRORHAULHR15</v>
      </c>
      <c r="B351" s="103" t="s">
        <v>750</v>
      </c>
      <c r="C351" s="103" t="s">
        <v>751</v>
      </c>
      <c r="D351" s="127">
        <v>0</v>
      </c>
      <c r="E351" s="127">
        <v>0</v>
      </c>
      <c r="F351" s="129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30">
        <f t="shared" si="92"/>
        <v>0</v>
      </c>
      <c r="T351" s="105">
        <f t="shared" si="96"/>
        <v>0</v>
      </c>
      <c r="U351" s="105">
        <f t="shared" si="96"/>
        <v>0</v>
      </c>
      <c r="V351" s="105">
        <f t="shared" si="96"/>
        <v>0</v>
      </c>
      <c r="W351" s="105">
        <f t="shared" si="96"/>
        <v>0</v>
      </c>
      <c r="X351" s="105">
        <f t="shared" si="96"/>
        <v>0</v>
      </c>
      <c r="Y351" s="105">
        <f t="shared" si="96"/>
        <v>0</v>
      </c>
      <c r="Z351" s="105">
        <f t="shared" si="97"/>
        <v>0</v>
      </c>
      <c r="AA351" s="105">
        <f t="shared" si="97"/>
        <v>0</v>
      </c>
      <c r="AB351" s="105">
        <f t="shared" si="97"/>
        <v>0</v>
      </c>
      <c r="AC351" s="105">
        <f t="shared" si="97"/>
        <v>0</v>
      </c>
      <c r="AD351" s="105">
        <f t="shared" si="97"/>
        <v>0</v>
      </c>
      <c r="AE351" s="105">
        <f t="shared" si="97"/>
        <v>0</v>
      </c>
      <c r="AF351" s="105">
        <f t="shared" si="94"/>
        <v>0</v>
      </c>
    </row>
    <row r="352" spans="1:32" outlineLevel="2" x14ac:dyDescent="0.25">
      <c r="A352" s="103" t="str">
        <f t="shared" si="91"/>
        <v>MiltonRoll offRORHAULHR20</v>
      </c>
      <c r="B352" s="103" t="s">
        <v>752</v>
      </c>
      <c r="C352" s="103" t="s">
        <v>753</v>
      </c>
      <c r="D352" s="127">
        <v>0</v>
      </c>
      <c r="E352" s="127">
        <v>0</v>
      </c>
      <c r="F352" s="129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30">
        <f t="shared" si="92"/>
        <v>0</v>
      </c>
      <c r="T352" s="105">
        <f t="shared" si="96"/>
        <v>0</v>
      </c>
      <c r="U352" s="105">
        <f t="shared" si="96"/>
        <v>0</v>
      </c>
      <c r="V352" s="105">
        <f t="shared" si="96"/>
        <v>0</v>
      </c>
      <c r="W352" s="105">
        <f t="shared" si="96"/>
        <v>0</v>
      </c>
      <c r="X352" s="105">
        <f t="shared" si="96"/>
        <v>0</v>
      </c>
      <c r="Y352" s="105">
        <f t="shared" si="96"/>
        <v>0</v>
      </c>
      <c r="Z352" s="105">
        <f t="shared" si="97"/>
        <v>0</v>
      </c>
      <c r="AA352" s="105">
        <f t="shared" si="97"/>
        <v>0</v>
      </c>
      <c r="AB352" s="105">
        <f t="shared" si="97"/>
        <v>0</v>
      </c>
      <c r="AC352" s="105">
        <f t="shared" si="97"/>
        <v>0</v>
      </c>
      <c r="AD352" s="105">
        <f t="shared" si="97"/>
        <v>0</v>
      </c>
      <c r="AE352" s="105">
        <f t="shared" si="97"/>
        <v>0</v>
      </c>
      <c r="AF352" s="105">
        <f t="shared" si="94"/>
        <v>0</v>
      </c>
    </row>
    <row r="353" spans="1:32" outlineLevel="2" x14ac:dyDescent="0.25">
      <c r="A353" s="103" t="str">
        <f t="shared" si="91"/>
        <v>MiltonRoll offRORHAULHR25</v>
      </c>
      <c r="B353" s="103" t="s">
        <v>754</v>
      </c>
      <c r="C353" s="103" t="s">
        <v>755</v>
      </c>
      <c r="D353" s="127">
        <v>0</v>
      </c>
      <c r="E353" s="127">
        <v>0</v>
      </c>
      <c r="F353" s="129">
        <v>0</v>
      </c>
      <c r="G353" s="129">
        <v>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30">
        <f t="shared" si="92"/>
        <v>0</v>
      </c>
      <c r="T353" s="105">
        <f t="shared" si="96"/>
        <v>0</v>
      </c>
      <c r="U353" s="105">
        <f t="shared" si="96"/>
        <v>0</v>
      </c>
      <c r="V353" s="105">
        <f t="shared" si="96"/>
        <v>0</v>
      </c>
      <c r="W353" s="105">
        <f t="shared" si="96"/>
        <v>0</v>
      </c>
      <c r="X353" s="105">
        <f t="shared" si="96"/>
        <v>0</v>
      </c>
      <c r="Y353" s="105">
        <f t="shared" si="96"/>
        <v>0</v>
      </c>
      <c r="Z353" s="105">
        <f t="shared" si="97"/>
        <v>0</v>
      </c>
      <c r="AA353" s="105">
        <f t="shared" si="97"/>
        <v>0</v>
      </c>
      <c r="AB353" s="105">
        <f t="shared" si="97"/>
        <v>0</v>
      </c>
      <c r="AC353" s="105">
        <f t="shared" si="97"/>
        <v>0</v>
      </c>
      <c r="AD353" s="105">
        <f t="shared" si="97"/>
        <v>0</v>
      </c>
      <c r="AE353" s="105">
        <f t="shared" si="97"/>
        <v>0</v>
      </c>
      <c r="AF353" s="105">
        <f t="shared" si="94"/>
        <v>0</v>
      </c>
    </row>
    <row r="354" spans="1:32" outlineLevel="2" x14ac:dyDescent="0.25">
      <c r="A354" s="103" t="str">
        <f t="shared" si="91"/>
        <v>MiltonRoll offRORHAULHR30</v>
      </c>
      <c r="B354" s="103" t="s">
        <v>756</v>
      </c>
      <c r="C354" s="103" t="s">
        <v>757</v>
      </c>
      <c r="D354" s="127">
        <v>0</v>
      </c>
      <c r="E354" s="127">
        <v>0</v>
      </c>
      <c r="F354" s="129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30">
        <f t="shared" si="92"/>
        <v>0</v>
      </c>
      <c r="T354" s="105">
        <f t="shared" si="96"/>
        <v>0</v>
      </c>
      <c r="U354" s="105">
        <f t="shared" si="96"/>
        <v>0</v>
      </c>
      <c r="V354" s="105">
        <f t="shared" si="96"/>
        <v>0</v>
      </c>
      <c r="W354" s="105">
        <f t="shared" si="96"/>
        <v>0</v>
      </c>
      <c r="X354" s="105">
        <f t="shared" si="96"/>
        <v>0</v>
      </c>
      <c r="Y354" s="105">
        <f t="shared" si="96"/>
        <v>0</v>
      </c>
      <c r="Z354" s="105">
        <f t="shared" si="97"/>
        <v>0</v>
      </c>
      <c r="AA354" s="105">
        <f t="shared" si="97"/>
        <v>0</v>
      </c>
      <c r="AB354" s="105">
        <f t="shared" si="97"/>
        <v>0</v>
      </c>
      <c r="AC354" s="105">
        <f t="shared" si="97"/>
        <v>0</v>
      </c>
      <c r="AD354" s="105">
        <f t="shared" si="97"/>
        <v>0</v>
      </c>
      <c r="AE354" s="105">
        <f t="shared" si="97"/>
        <v>0</v>
      </c>
      <c r="AF354" s="105">
        <f t="shared" si="94"/>
        <v>0</v>
      </c>
    </row>
    <row r="355" spans="1:32" outlineLevel="2" x14ac:dyDescent="0.25">
      <c r="A355" s="103" t="str">
        <f t="shared" si="91"/>
        <v>MiltonRoll offRORHAULHR40</v>
      </c>
      <c r="B355" s="103" t="s">
        <v>758</v>
      </c>
      <c r="C355" s="103" t="s">
        <v>759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30">
        <f t="shared" si="92"/>
        <v>0</v>
      </c>
      <c r="T355" s="105">
        <f t="shared" si="96"/>
        <v>0</v>
      </c>
      <c r="U355" s="105">
        <f t="shared" si="96"/>
        <v>0</v>
      </c>
      <c r="V355" s="105">
        <f t="shared" si="96"/>
        <v>0</v>
      </c>
      <c r="W355" s="105">
        <f t="shared" si="96"/>
        <v>0</v>
      </c>
      <c r="X355" s="105">
        <f t="shared" si="96"/>
        <v>0</v>
      </c>
      <c r="Y355" s="105">
        <f t="shared" si="96"/>
        <v>0</v>
      </c>
      <c r="Z355" s="105">
        <f t="shared" si="97"/>
        <v>0</v>
      </c>
      <c r="AA355" s="105">
        <f t="shared" si="97"/>
        <v>0</v>
      </c>
      <c r="AB355" s="105">
        <f t="shared" si="97"/>
        <v>0</v>
      </c>
      <c r="AC355" s="105">
        <f t="shared" si="97"/>
        <v>0</v>
      </c>
      <c r="AD355" s="105">
        <f t="shared" si="97"/>
        <v>0</v>
      </c>
      <c r="AE355" s="105">
        <f t="shared" si="97"/>
        <v>0</v>
      </c>
      <c r="AF355" s="105">
        <f t="shared" si="94"/>
        <v>0</v>
      </c>
    </row>
    <row r="356" spans="1:32" outlineLevel="2" x14ac:dyDescent="0.25">
      <c r="A356" s="103" t="str">
        <f t="shared" si="91"/>
        <v>MiltonRoll offRORHAULHR50</v>
      </c>
      <c r="B356" s="103" t="s">
        <v>760</v>
      </c>
      <c r="C356" s="103" t="s">
        <v>761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30">
        <f t="shared" si="92"/>
        <v>0</v>
      </c>
      <c r="T356" s="105">
        <f t="shared" si="96"/>
        <v>0</v>
      </c>
      <c r="U356" s="105">
        <f t="shared" si="96"/>
        <v>0</v>
      </c>
      <c r="V356" s="105">
        <f t="shared" si="96"/>
        <v>0</v>
      </c>
      <c r="W356" s="105">
        <f t="shared" si="96"/>
        <v>0</v>
      </c>
      <c r="X356" s="105">
        <f t="shared" si="96"/>
        <v>0</v>
      </c>
      <c r="Y356" s="105">
        <f t="shared" si="96"/>
        <v>0</v>
      </c>
      <c r="Z356" s="105">
        <f t="shared" si="97"/>
        <v>0</v>
      </c>
      <c r="AA356" s="105">
        <f t="shared" si="97"/>
        <v>0</v>
      </c>
      <c r="AB356" s="105">
        <f t="shared" si="97"/>
        <v>0</v>
      </c>
      <c r="AC356" s="105">
        <f t="shared" si="97"/>
        <v>0</v>
      </c>
      <c r="AD356" s="105">
        <f t="shared" si="97"/>
        <v>0</v>
      </c>
      <c r="AE356" s="105">
        <f t="shared" si="97"/>
        <v>0</v>
      </c>
      <c r="AF356" s="105">
        <f t="shared" si="94"/>
        <v>0</v>
      </c>
    </row>
    <row r="357" spans="1:32" outlineLevel="2" x14ac:dyDescent="0.25">
      <c r="A357" s="103" t="str">
        <f t="shared" si="91"/>
        <v>MiltonRoll offRORHAULHRTL</v>
      </c>
      <c r="B357" s="103" t="s">
        <v>762</v>
      </c>
      <c r="C357" s="103" t="s">
        <v>763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30">
        <f t="shared" si="92"/>
        <v>0</v>
      </c>
      <c r="T357" s="105">
        <f t="shared" si="96"/>
        <v>0</v>
      </c>
      <c r="U357" s="105">
        <f t="shared" si="96"/>
        <v>0</v>
      </c>
      <c r="V357" s="105">
        <f t="shared" si="96"/>
        <v>0</v>
      </c>
      <c r="W357" s="105">
        <f t="shared" si="96"/>
        <v>0</v>
      </c>
      <c r="X357" s="105">
        <f t="shared" si="96"/>
        <v>0</v>
      </c>
      <c r="Y357" s="105">
        <f t="shared" si="96"/>
        <v>0</v>
      </c>
      <c r="Z357" s="105">
        <f t="shared" si="97"/>
        <v>0</v>
      </c>
      <c r="AA357" s="105">
        <f t="shared" si="97"/>
        <v>0</v>
      </c>
      <c r="AB357" s="105">
        <f t="shared" si="97"/>
        <v>0</v>
      </c>
      <c r="AC357" s="105">
        <f t="shared" si="97"/>
        <v>0</v>
      </c>
      <c r="AD357" s="105">
        <f t="shared" si="97"/>
        <v>0</v>
      </c>
      <c r="AE357" s="105">
        <f t="shared" si="97"/>
        <v>0</v>
      </c>
      <c r="AF357" s="105">
        <f t="shared" si="94"/>
        <v>0</v>
      </c>
    </row>
    <row r="358" spans="1:32" outlineLevel="2" x14ac:dyDescent="0.25">
      <c r="A358" s="103" t="str">
        <f t="shared" si="91"/>
        <v>MiltonRoll offROSPC</v>
      </c>
      <c r="B358" s="103" t="s">
        <v>764</v>
      </c>
      <c r="C358" s="103" t="s">
        <v>765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30">
        <f t="shared" si="92"/>
        <v>0</v>
      </c>
      <c r="T358" s="105">
        <f t="shared" si="96"/>
        <v>0</v>
      </c>
      <c r="U358" s="105">
        <f t="shared" si="96"/>
        <v>0</v>
      </c>
      <c r="V358" s="105">
        <f t="shared" si="96"/>
        <v>0</v>
      </c>
      <c r="W358" s="105">
        <f t="shared" si="96"/>
        <v>0</v>
      </c>
      <c r="X358" s="105">
        <f t="shared" si="96"/>
        <v>0</v>
      </c>
      <c r="Y358" s="105">
        <f t="shared" si="96"/>
        <v>0</v>
      </c>
      <c r="Z358" s="105">
        <f t="shared" si="97"/>
        <v>0</v>
      </c>
      <c r="AA358" s="105">
        <f t="shared" si="97"/>
        <v>0</v>
      </c>
      <c r="AB358" s="105">
        <f t="shared" si="97"/>
        <v>0</v>
      </c>
      <c r="AC358" s="105">
        <f t="shared" si="97"/>
        <v>0</v>
      </c>
      <c r="AD358" s="105">
        <f t="shared" si="97"/>
        <v>0</v>
      </c>
      <c r="AE358" s="105">
        <f t="shared" si="97"/>
        <v>0</v>
      </c>
      <c r="AF358" s="105">
        <f t="shared" si="94"/>
        <v>0</v>
      </c>
    </row>
    <row r="359" spans="1:32" outlineLevel="2" x14ac:dyDescent="0.25">
      <c r="A359" s="103" t="str">
        <f t="shared" si="91"/>
        <v>MiltonRoll offROTA</v>
      </c>
      <c r="B359" s="103" t="s">
        <v>766</v>
      </c>
      <c r="C359" s="103" t="s">
        <v>767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30">
        <f t="shared" si="92"/>
        <v>0</v>
      </c>
      <c r="T359" s="105">
        <f t="shared" si="96"/>
        <v>0</v>
      </c>
      <c r="U359" s="105">
        <f t="shared" si="96"/>
        <v>0</v>
      </c>
      <c r="V359" s="105">
        <f t="shared" si="96"/>
        <v>0</v>
      </c>
      <c r="W359" s="105">
        <f t="shared" si="96"/>
        <v>0</v>
      </c>
      <c r="X359" s="105">
        <f t="shared" si="96"/>
        <v>0</v>
      </c>
      <c r="Y359" s="105">
        <f t="shared" si="96"/>
        <v>0</v>
      </c>
      <c r="Z359" s="105">
        <f t="shared" si="97"/>
        <v>0</v>
      </c>
      <c r="AA359" s="105">
        <f t="shared" si="97"/>
        <v>0</v>
      </c>
      <c r="AB359" s="105">
        <f t="shared" si="97"/>
        <v>0</v>
      </c>
      <c r="AC359" s="105">
        <f t="shared" si="97"/>
        <v>0</v>
      </c>
      <c r="AD359" s="105">
        <f t="shared" si="97"/>
        <v>0</v>
      </c>
      <c r="AE359" s="105">
        <f t="shared" si="97"/>
        <v>0</v>
      </c>
      <c r="AF359" s="105">
        <f t="shared" si="94"/>
        <v>0</v>
      </c>
    </row>
    <row r="360" spans="1:32" outlineLevel="2" x14ac:dyDescent="0.25">
      <c r="A360" s="103" t="str">
        <f t="shared" ref="A360:A371" si="98">+$A$4&amp;$A$295&amp;B360</f>
        <v>MiltonRoll offROWAIT</v>
      </c>
      <c r="B360" s="103" t="s">
        <v>768</v>
      </c>
      <c r="C360" s="103" t="s">
        <v>769</v>
      </c>
      <c r="D360" s="127">
        <v>0</v>
      </c>
      <c r="E360" s="127">
        <v>0</v>
      </c>
      <c r="F360" s="129">
        <v>0</v>
      </c>
      <c r="G360" s="129">
        <v>0</v>
      </c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30">
        <f t="shared" ref="R360:R371" si="99">+SUM(F360:Q360)</f>
        <v>0</v>
      </c>
      <c r="T360" s="105">
        <f t="shared" si="96"/>
        <v>0</v>
      </c>
      <c r="U360" s="105">
        <f t="shared" si="96"/>
        <v>0</v>
      </c>
      <c r="V360" s="105">
        <f t="shared" si="96"/>
        <v>0</v>
      </c>
      <c r="W360" s="105">
        <f t="shared" si="96"/>
        <v>0</v>
      </c>
      <c r="X360" s="105">
        <f t="shared" si="96"/>
        <v>0</v>
      </c>
      <c r="Y360" s="105">
        <f t="shared" si="96"/>
        <v>0</v>
      </c>
      <c r="Z360" s="105">
        <f t="shared" si="97"/>
        <v>0</v>
      </c>
      <c r="AA360" s="105">
        <f t="shared" si="97"/>
        <v>0</v>
      </c>
      <c r="AB360" s="105">
        <f t="shared" si="97"/>
        <v>0</v>
      </c>
      <c r="AC360" s="105">
        <f t="shared" si="97"/>
        <v>0</v>
      </c>
      <c r="AD360" s="105">
        <f t="shared" si="97"/>
        <v>0</v>
      </c>
      <c r="AE360" s="105">
        <f t="shared" si="97"/>
        <v>0</v>
      </c>
      <c r="AF360" s="105">
        <f t="shared" ref="AF360:AF371" si="100">+SUM(T360:AE360)/$AD$2</f>
        <v>0</v>
      </c>
    </row>
    <row r="361" spans="1:32" outlineLevel="2" x14ac:dyDescent="0.25">
      <c r="A361" s="103" t="str">
        <f t="shared" si="98"/>
        <v>MiltonRoll offRTRIP-RO</v>
      </c>
      <c r="B361" s="103" t="s">
        <v>770</v>
      </c>
      <c r="C361" s="103" t="s">
        <v>771</v>
      </c>
      <c r="D361" s="127">
        <v>0</v>
      </c>
      <c r="E361" s="127">
        <v>0</v>
      </c>
      <c r="F361" s="129">
        <v>0</v>
      </c>
      <c r="G361" s="129">
        <v>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30">
        <f t="shared" si="99"/>
        <v>0</v>
      </c>
      <c r="T361" s="105">
        <f t="shared" si="96"/>
        <v>0</v>
      </c>
      <c r="U361" s="105">
        <f t="shared" si="96"/>
        <v>0</v>
      </c>
      <c r="V361" s="105">
        <f t="shared" si="96"/>
        <v>0</v>
      </c>
      <c r="W361" s="105">
        <f t="shared" si="96"/>
        <v>0</v>
      </c>
      <c r="X361" s="105">
        <f t="shared" si="96"/>
        <v>0</v>
      </c>
      <c r="Y361" s="105">
        <f t="shared" si="96"/>
        <v>0</v>
      </c>
      <c r="Z361" s="105">
        <f t="shared" si="97"/>
        <v>0</v>
      </c>
      <c r="AA361" s="105">
        <f t="shared" si="97"/>
        <v>0</v>
      </c>
      <c r="AB361" s="105">
        <f t="shared" si="97"/>
        <v>0</v>
      </c>
      <c r="AC361" s="105">
        <f t="shared" si="97"/>
        <v>0</v>
      </c>
      <c r="AD361" s="105">
        <f t="shared" si="97"/>
        <v>0</v>
      </c>
      <c r="AE361" s="105">
        <f t="shared" si="97"/>
        <v>0</v>
      </c>
      <c r="AF361" s="105">
        <f t="shared" si="100"/>
        <v>0</v>
      </c>
    </row>
    <row r="362" spans="1:32" outlineLevel="2" x14ac:dyDescent="0.25">
      <c r="A362" s="103" t="str">
        <f t="shared" si="98"/>
        <v>MiltonRoll offTHOUR</v>
      </c>
      <c r="B362" s="103" t="s">
        <v>772</v>
      </c>
      <c r="C362" s="103" t="s">
        <v>773</v>
      </c>
      <c r="D362" s="127">
        <v>0</v>
      </c>
      <c r="E362" s="127">
        <v>0</v>
      </c>
      <c r="F362" s="129">
        <v>0</v>
      </c>
      <c r="G362" s="129">
        <v>0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30">
        <f t="shared" si="99"/>
        <v>0</v>
      </c>
      <c r="T362" s="105">
        <f t="shared" si="96"/>
        <v>0</v>
      </c>
      <c r="U362" s="105">
        <f t="shared" si="96"/>
        <v>0</v>
      </c>
      <c r="V362" s="105">
        <f t="shared" si="96"/>
        <v>0</v>
      </c>
      <c r="W362" s="105">
        <f t="shared" si="96"/>
        <v>0</v>
      </c>
      <c r="X362" s="105">
        <f t="shared" si="96"/>
        <v>0</v>
      </c>
      <c r="Y362" s="105">
        <f t="shared" si="96"/>
        <v>0</v>
      </c>
      <c r="Z362" s="105">
        <f t="shared" si="97"/>
        <v>0</v>
      </c>
      <c r="AA362" s="105">
        <f t="shared" si="97"/>
        <v>0</v>
      </c>
      <c r="AB362" s="105">
        <f t="shared" si="97"/>
        <v>0</v>
      </c>
      <c r="AC362" s="105">
        <f t="shared" si="97"/>
        <v>0</v>
      </c>
      <c r="AD362" s="105">
        <f t="shared" si="97"/>
        <v>0</v>
      </c>
      <c r="AE362" s="105">
        <f t="shared" si="97"/>
        <v>0</v>
      </c>
      <c r="AF362" s="105">
        <f t="shared" si="100"/>
        <v>0</v>
      </c>
    </row>
    <row r="363" spans="1:32" outlineLevel="2" x14ac:dyDescent="0.25">
      <c r="A363" s="103" t="str">
        <f t="shared" si="98"/>
        <v>MiltonRoll offADJRO</v>
      </c>
      <c r="B363" s="103" t="s">
        <v>774</v>
      </c>
      <c r="C363" s="103" t="s">
        <v>775</v>
      </c>
      <c r="D363" s="127">
        <v>0</v>
      </c>
      <c r="E363" s="127">
        <v>0</v>
      </c>
      <c r="F363" s="129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30">
        <f t="shared" si="99"/>
        <v>0</v>
      </c>
      <c r="T363" s="105">
        <f t="shared" si="96"/>
        <v>0</v>
      </c>
      <c r="U363" s="105">
        <f t="shared" si="96"/>
        <v>0</v>
      </c>
      <c r="V363" s="105">
        <f t="shared" si="96"/>
        <v>0</v>
      </c>
      <c r="W363" s="105">
        <f t="shared" si="96"/>
        <v>0</v>
      </c>
      <c r="X363" s="105">
        <f t="shared" si="96"/>
        <v>0</v>
      </c>
      <c r="Y363" s="105">
        <f t="shared" si="96"/>
        <v>0</v>
      </c>
      <c r="Z363" s="105">
        <f t="shared" si="97"/>
        <v>0</v>
      </c>
      <c r="AA363" s="105">
        <f t="shared" si="97"/>
        <v>0</v>
      </c>
      <c r="AB363" s="105">
        <f t="shared" si="97"/>
        <v>0</v>
      </c>
      <c r="AC363" s="105">
        <f t="shared" si="97"/>
        <v>0</v>
      </c>
      <c r="AD363" s="105">
        <f t="shared" si="97"/>
        <v>0</v>
      </c>
      <c r="AE363" s="105">
        <f t="shared" si="97"/>
        <v>0</v>
      </c>
      <c r="AF363" s="105">
        <f t="shared" si="100"/>
        <v>0</v>
      </c>
    </row>
    <row r="364" spans="1:32" outlineLevel="2" x14ac:dyDescent="0.25">
      <c r="A364" s="103" t="str">
        <f t="shared" si="98"/>
        <v>MiltonRoll offCPCONNECT</v>
      </c>
      <c r="B364" s="103" t="s">
        <v>776</v>
      </c>
      <c r="C364" s="103" t="s">
        <v>777</v>
      </c>
      <c r="D364" s="127">
        <v>0</v>
      </c>
      <c r="E364" s="127">
        <v>0</v>
      </c>
      <c r="F364" s="129">
        <v>0</v>
      </c>
      <c r="G364" s="129">
        <v>0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30">
        <f t="shared" si="99"/>
        <v>0</v>
      </c>
      <c r="T364" s="105">
        <f t="shared" si="96"/>
        <v>0</v>
      </c>
      <c r="U364" s="105">
        <f t="shared" si="96"/>
        <v>0</v>
      </c>
      <c r="V364" s="105">
        <f t="shared" si="96"/>
        <v>0</v>
      </c>
      <c r="W364" s="105">
        <f t="shared" si="96"/>
        <v>0</v>
      </c>
      <c r="X364" s="105">
        <f t="shared" si="96"/>
        <v>0</v>
      </c>
      <c r="Y364" s="105">
        <f t="shared" si="96"/>
        <v>0</v>
      </c>
      <c r="Z364" s="105">
        <f t="shared" si="97"/>
        <v>0</v>
      </c>
      <c r="AA364" s="105">
        <f t="shared" si="97"/>
        <v>0</v>
      </c>
      <c r="AB364" s="105">
        <f t="shared" si="97"/>
        <v>0</v>
      </c>
      <c r="AC364" s="105">
        <f t="shared" si="97"/>
        <v>0</v>
      </c>
      <c r="AD364" s="105">
        <f t="shared" si="97"/>
        <v>0</v>
      </c>
      <c r="AE364" s="105">
        <f t="shared" si="97"/>
        <v>0</v>
      </c>
      <c r="AF364" s="105">
        <f t="shared" si="100"/>
        <v>0</v>
      </c>
    </row>
    <row r="365" spans="1:32" outlineLevel="2" x14ac:dyDescent="0.25">
      <c r="A365" s="103" t="str">
        <f t="shared" si="98"/>
        <v>MiltonRoll offDELREC-RO</v>
      </c>
      <c r="B365" s="103" t="s">
        <v>778</v>
      </c>
      <c r="C365" s="103" t="s">
        <v>779</v>
      </c>
      <c r="D365" s="127">
        <v>0</v>
      </c>
      <c r="E365" s="127">
        <v>0</v>
      </c>
      <c r="F365" s="129">
        <v>0</v>
      </c>
      <c r="G365" s="129">
        <v>0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30">
        <f t="shared" si="99"/>
        <v>0</v>
      </c>
      <c r="T365" s="105">
        <f t="shared" si="96"/>
        <v>0</v>
      </c>
      <c r="U365" s="105">
        <f t="shared" si="96"/>
        <v>0</v>
      </c>
      <c r="V365" s="105">
        <f t="shared" si="96"/>
        <v>0</v>
      </c>
      <c r="W365" s="105">
        <f t="shared" si="96"/>
        <v>0</v>
      </c>
      <c r="X365" s="105">
        <f t="shared" si="96"/>
        <v>0</v>
      </c>
      <c r="Y365" s="105">
        <f t="shared" si="96"/>
        <v>0</v>
      </c>
      <c r="Z365" s="105">
        <f t="shared" si="97"/>
        <v>0</v>
      </c>
      <c r="AA365" s="105">
        <f t="shared" si="97"/>
        <v>0</v>
      </c>
      <c r="AB365" s="105">
        <f t="shared" si="97"/>
        <v>0</v>
      </c>
      <c r="AC365" s="105">
        <f t="shared" si="97"/>
        <v>0</v>
      </c>
      <c r="AD365" s="105">
        <f t="shared" si="97"/>
        <v>0</v>
      </c>
      <c r="AE365" s="105">
        <f t="shared" si="97"/>
        <v>0</v>
      </c>
      <c r="AF365" s="105">
        <f t="shared" si="100"/>
        <v>0</v>
      </c>
    </row>
    <row r="366" spans="1:32" outlineLevel="2" x14ac:dyDescent="0.25">
      <c r="A366" s="103" t="str">
        <f t="shared" si="98"/>
        <v>MiltonRoll offFERRY</v>
      </c>
      <c r="B366" s="103" t="s">
        <v>780</v>
      </c>
      <c r="C366" s="103" t="s">
        <v>781</v>
      </c>
      <c r="D366" s="127">
        <v>0</v>
      </c>
      <c r="E366" s="127">
        <v>0</v>
      </c>
      <c r="F366" s="129">
        <v>0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30">
        <f t="shared" si="99"/>
        <v>0</v>
      </c>
      <c r="T366" s="105">
        <f t="shared" si="96"/>
        <v>0</v>
      </c>
      <c r="U366" s="105">
        <f t="shared" si="96"/>
        <v>0</v>
      </c>
      <c r="V366" s="105">
        <f t="shared" si="96"/>
        <v>0</v>
      </c>
      <c r="W366" s="105">
        <f t="shared" si="96"/>
        <v>0</v>
      </c>
      <c r="X366" s="105">
        <f t="shared" si="96"/>
        <v>0</v>
      </c>
      <c r="Y366" s="105">
        <f t="shared" si="96"/>
        <v>0</v>
      </c>
      <c r="Z366" s="105">
        <f t="shared" si="97"/>
        <v>0</v>
      </c>
      <c r="AA366" s="105">
        <f t="shared" si="97"/>
        <v>0</v>
      </c>
      <c r="AB366" s="105">
        <f t="shared" si="97"/>
        <v>0</v>
      </c>
      <c r="AC366" s="105">
        <f t="shared" si="97"/>
        <v>0</v>
      </c>
      <c r="AD366" s="105">
        <f t="shared" si="97"/>
        <v>0</v>
      </c>
      <c r="AE366" s="105">
        <f t="shared" si="97"/>
        <v>0</v>
      </c>
      <c r="AF366" s="105">
        <f t="shared" si="100"/>
        <v>0</v>
      </c>
    </row>
    <row r="367" spans="1:32" outlineLevel="2" x14ac:dyDescent="0.25">
      <c r="A367" s="103" t="str">
        <f t="shared" si="98"/>
        <v>MiltonRoll offRECYWPROCTRL</v>
      </c>
      <c r="B367" s="103" t="s">
        <v>782</v>
      </c>
      <c r="C367" s="103" t="s">
        <v>783</v>
      </c>
      <c r="D367" s="127">
        <v>0</v>
      </c>
      <c r="E367" s="127">
        <v>0</v>
      </c>
      <c r="F367" s="129">
        <v>0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30">
        <f t="shared" si="99"/>
        <v>0</v>
      </c>
      <c r="T367" s="105">
        <f t="shared" si="96"/>
        <v>0</v>
      </c>
      <c r="U367" s="105">
        <f t="shared" si="96"/>
        <v>0</v>
      </c>
      <c r="V367" s="105">
        <f t="shared" si="96"/>
        <v>0</v>
      </c>
      <c r="W367" s="105">
        <f t="shared" si="96"/>
        <v>0</v>
      </c>
      <c r="X367" s="105">
        <f t="shared" si="96"/>
        <v>0</v>
      </c>
      <c r="Y367" s="105">
        <f t="shared" si="96"/>
        <v>0</v>
      </c>
      <c r="Z367" s="105">
        <f t="shared" si="97"/>
        <v>0</v>
      </c>
      <c r="AA367" s="105">
        <f t="shared" si="97"/>
        <v>0</v>
      </c>
      <c r="AB367" s="105">
        <f t="shared" si="97"/>
        <v>0</v>
      </c>
      <c r="AC367" s="105">
        <f t="shared" si="97"/>
        <v>0</v>
      </c>
      <c r="AD367" s="105">
        <f t="shared" si="97"/>
        <v>0</v>
      </c>
      <c r="AE367" s="105">
        <f t="shared" si="97"/>
        <v>0</v>
      </c>
      <c r="AF367" s="105">
        <f t="shared" si="100"/>
        <v>0</v>
      </c>
    </row>
    <row r="368" spans="1:32" outlineLevel="2" x14ac:dyDescent="0.25">
      <c r="A368" s="103" t="str">
        <f t="shared" si="98"/>
        <v>MiltonRoll offROCLEAN</v>
      </c>
      <c r="B368" s="103" t="s">
        <v>784</v>
      </c>
      <c r="C368" s="103" t="s">
        <v>785</v>
      </c>
      <c r="D368" s="127">
        <v>0</v>
      </c>
      <c r="E368" s="127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30">
        <f t="shared" si="99"/>
        <v>0</v>
      </c>
      <c r="T368" s="105">
        <f t="shared" si="96"/>
        <v>0</v>
      </c>
      <c r="U368" s="105">
        <f t="shared" si="96"/>
        <v>0</v>
      </c>
      <c r="V368" s="105">
        <f t="shared" si="96"/>
        <v>0</v>
      </c>
      <c r="W368" s="105">
        <f t="shared" si="96"/>
        <v>0</v>
      </c>
      <c r="X368" s="105">
        <f t="shared" si="96"/>
        <v>0</v>
      </c>
      <c r="Y368" s="105">
        <f t="shared" si="96"/>
        <v>0</v>
      </c>
      <c r="Z368" s="105">
        <f t="shared" si="97"/>
        <v>0</v>
      </c>
      <c r="AA368" s="105">
        <f t="shared" si="97"/>
        <v>0</v>
      </c>
      <c r="AB368" s="105">
        <f t="shared" si="97"/>
        <v>0</v>
      </c>
      <c r="AC368" s="105">
        <f t="shared" si="97"/>
        <v>0</v>
      </c>
      <c r="AD368" s="105">
        <f t="shared" si="97"/>
        <v>0</v>
      </c>
      <c r="AE368" s="105">
        <f t="shared" si="97"/>
        <v>0</v>
      </c>
      <c r="AF368" s="105">
        <f t="shared" si="100"/>
        <v>0</v>
      </c>
    </row>
    <row r="369" spans="1:32" outlineLevel="2" x14ac:dyDescent="0.25">
      <c r="A369" s="103" t="str">
        <f t="shared" si="98"/>
        <v>MiltonRoll offRODEL</v>
      </c>
      <c r="B369" s="103" t="s">
        <v>786</v>
      </c>
      <c r="C369" s="103" t="s">
        <v>787</v>
      </c>
      <c r="D369" s="127">
        <v>0</v>
      </c>
      <c r="E369" s="127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30">
        <f t="shared" si="99"/>
        <v>0</v>
      </c>
      <c r="T369" s="105">
        <f t="shared" si="96"/>
        <v>0</v>
      </c>
      <c r="U369" s="105">
        <f t="shared" si="96"/>
        <v>0</v>
      </c>
      <c r="V369" s="105">
        <f t="shared" si="96"/>
        <v>0</v>
      </c>
      <c r="W369" s="105">
        <f t="shared" si="96"/>
        <v>0</v>
      </c>
      <c r="X369" s="105">
        <f t="shared" si="96"/>
        <v>0</v>
      </c>
      <c r="Y369" s="105">
        <f t="shared" si="96"/>
        <v>0</v>
      </c>
      <c r="Z369" s="105">
        <f t="shared" si="97"/>
        <v>0</v>
      </c>
      <c r="AA369" s="105">
        <f t="shared" si="97"/>
        <v>0</v>
      </c>
      <c r="AB369" s="105">
        <f t="shared" si="97"/>
        <v>0</v>
      </c>
      <c r="AC369" s="105">
        <f t="shared" si="97"/>
        <v>0</v>
      </c>
      <c r="AD369" s="105">
        <f t="shared" si="97"/>
        <v>0</v>
      </c>
      <c r="AE369" s="105">
        <f t="shared" si="97"/>
        <v>0</v>
      </c>
      <c r="AF369" s="105">
        <f t="shared" si="100"/>
        <v>0</v>
      </c>
    </row>
    <row r="370" spans="1:32" outlineLevel="2" x14ac:dyDescent="0.25">
      <c r="A370" s="103" t="str">
        <f t="shared" si="98"/>
        <v>MiltonRoll offROMILE</v>
      </c>
      <c r="B370" s="103" t="s">
        <v>788</v>
      </c>
      <c r="C370" s="103" t="s">
        <v>789</v>
      </c>
      <c r="D370" s="127">
        <v>0</v>
      </c>
      <c r="E370" s="127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30">
        <f t="shared" si="99"/>
        <v>0</v>
      </c>
      <c r="T370" s="105">
        <f t="shared" si="96"/>
        <v>0</v>
      </c>
      <c r="U370" s="105">
        <f t="shared" si="96"/>
        <v>0</v>
      </c>
      <c r="V370" s="105">
        <f t="shared" si="96"/>
        <v>0</v>
      </c>
      <c r="W370" s="105">
        <f t="shared" si="96"/>
        <v>0</v>
      </c>
      <c r="X370" s="105">
        <f t="shared" si="96"/>
        <v>0</v>
      </c>
      <c r="Y370" s="105">
        <f t="shared" si="96"/>
        <v>0</v>
      </c>
      <c r="Z370" s="105">
        <f t="shared" si="97"/>
        <v>0</v>
      </c>
      <c r="AA370" s="105">
        <f t="shared" si="97"/>
        <v>0</v>
      </c>
      <c r="AB370" s="105">
        <f t="shared" si="97"/>
        <v>0</v>
      </c>
      <c r="AC370" s="105">
        <f t="shared" si="97"/>
        <v>0</v>
      </c>
      <c r="AD370" s="105">
        <f t="shared" si="97"/>
        <v>0</v>
      </c>
      <c r="AE370" s="105">
        <f t="shared" si="97"/>
        <v>0</v>
      </c>
      <c r="AF370" s="105">
        <f t="shared" si="100"/>
        <v>0</v>
      </c>
    </row>
    <row r="371" spans="1:32" outlineLevel="2" x14ac:dyDescent="0.25">
      <c r="A371" s="103" t="str">
        <f t="shared" si="98"/>
        <v>MiltonRoll offRORELOCATE</v>
      </c>
      <c r="B371" s="103" t="s">
        <v>790</v>
      </c>
      <c r="C371" s="103" t="s">
        <v>791</v>
      </c>
      <c r="D371" s="127">
        <v>0</v>
      </c>
      <c r="E371" s="127">
        <v>0</v>
      </c>
      <c r="F371" s="129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30">
        <f t="shared" si="99"/>
        <v>0</v>
      </c>
      <c r="T371" s="105">
        <f t="shared" si="96"/>
        <v>0</v>
      </c>
      <c r="U371" s="105">
        <f t="shared" si="96"/>
        <v>0</v>
      </c>
      <c r="V371" s="105">
        <f t="shared" si="96"/>
        <v>0</v>
      </c>
      <c r="W371" s="105">
        <f t="shared" si="96"/>
        <v>0</v>
      </c>
      <c r="X371" s="105">
        <f t="shared" si="96"/>
        <v>0</v>
      </c>
      <c r="Y371" s="105">
        <f t="shared" si="96"/>
        <v>0</v>
      </c>
      <c r="Z371" s="105">
        <f t="shared" si="97"/>
        <v>0</v>
      </c>
      <c r="AA371" s="105">
        <f t="shared" si="97"/>
        <v>0</v>
      </c>
      <c r="AB371" s="105">
        <f t="shared" si="97"/>
        <v>0</v>
      </c>
      <c r="AC371" s="105">
        <f t="shared" si="97"/>
        <v>0</v>
      </c>
      <c r="AD371" s="105">
        <f t="shared" si="97"/>
        <v>0</v>
      </c>
      <c r="AE371" s="105">
        <f t="shared" si="97"/>
        <v>0</v>
      </c>
      <c r="AF371" s="105">
        <f t="shared" si="100"/>
        <v>0</v>
      </c>
    </row>
    <row r="372" spans="1:32" outlineLevel="1" x14ac:dyDescent="0.25">
      <c r="D372" s="127"/>
      <c r="E372" s="127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30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5"/>
      <c r="AD372" s="105"/>
      <c r="AE372" s="105"/>
      <c r="AF372" s="105"/>
    </row>
    <row r="373" spans="1:32" outlineLevel="1" x14ac:dyDescent="0.25">
      <c r="C373" s="135" t="s">
        <v>799</v>
      </c>
      <c r="D373" s="127"/>
      <c r="E373" s="127"/>
      <c r="F373" s="136">
        <f>SUM(F296:F372)</f>
        <v>0</v>
      </c>
      <c r="G373" s="136">
        <f t="shared" ref="G373:Q373" si="101">SUM(G296:G372)</f>
        <v>0</v>
      </c>
      <c r="H373" s="136">
        <f t="shared" si="101"/>
        <v>0</v>
      </c>
      <c r="I373" s="136">
        <f t="shared" si="101"/>
        <v>0</v>
      </c>
      <c r="J373" s="136">
        <f t="shared" si="101"/>
        <v>0</v>
      </c>
      <c r="K373" s="136">
        <f t="shared" si="101"/>
        <v>0</v>
      </c>
      <c r="L373" s="136">
        <f t="shared" si="101"/>
        <v>0</v>
      </c>
      <c r="M373" s="136">
        <f t="shared" si="101"/>
        <v>0</v>
      </c>
      <c r="N373" s="136">
        <f t="shared" si="101"/>
        <v>0</v>
      </c>
      <c r="O373" s="136">
        <f t="shared" si="101"/>
        <v>0</v>
      </c>
      <c r="P373" s="136">
        <f t="shared" si="101"/>
        <v>0</v>
      </c>
      <c r="Q373" s="136">
        <f t="shared" si="101"/>
        <v>0</v>
      </c>
      <c r="R373" s="130"/>
      <c r="T373" s="137">
        <f>+SUM(T316:T326)</f>
        <v>0</v>
      </c>
      <c r="U373" s="137">
        <f t="shared" ref="U373:AF373" si="102">+SUM(U316:U326)</f>
        <v>0</v>
      </c>
      <c r="V373" s="137">
        <f t="shared" si="102"/>
        <v>0</v>
      </c>
      <c r="W373" s="137">
        <f t="shared" si="102"/>
        <v>0</v>
      </c>
      <c r="X373" s="137">
        <f t="shared" si="102"/>
        <v>0</v>
      </c>
      <c r="Y373" s="137">
        <f t="shared" si="102"/>
        <v>0</v>
      </c>
      <c r="Z373" s="137">
        <f t="shared" si="102"/>
        <v>0</v>
      </c>
      <c r="AA373" s="137">
        <f t="shared" si="102"/>
        <v>0</v>
      </c>
      <c r="AB373" s="137">
        <f t="shared" si="102"/>
        <v>0</v>
      </c>
      <c r="AC373" s="137">
        <f t="shared" si="102"/>
        <v>0</v>
      </c>
      <c r="AD373" s="137">
        <f t="shared" si="102"/>
        <v>0</v>
      </c>
      <c r="AE373" s="137">
        <f t="shared" si="102"/>
        <v>0</v>
      </c>
      <c r="AF373" s="137">
        <f t="shared" si="102"/>
        <v>0</v>
      </c>
    </row>
    <row r="374" spans="1:32" outlineLevel="1" x14ac:dyDescent="0.25">
      <c r="D374" s="127"/>
      <c r="E374" s="127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40"/>
      <c r="S374" s="176"/>
      <c r="T374" s="105">
        <f>+SUM(T336:T342)</f>
        <v>0</v>
      </c>
      <c r="U374" s="105">
        <f t="shared" ref="U374:AF374" si="103">+SUM(U336:U342)</f>
        <v>0</v>
      </c>
      <c r="V374" s="105">
        <f t="shared" si="103"/>
        <v>0</v>
      </c>
      <c r="W374" s="105">
        <f t="shared" si="103"/>
        <v>0</v>
      </c>
      <c r="X374" s="105">
        <f t="shared" si="103"/>
        <v>0</v>
      </c>
      <c r="Y374" s="105">
        <f t="shared" si="103"/>
        <v>0</v>
      </c>
      <c r="Z374" s="105">
        <f t="shared" si="103"/>
        <v>0</v>
      </c>
      <c r="AA374" s="105">
        <f t="shared" si="103"/>
        <v>0</v>
      </c>
      <c r="AB374" s="105">
        <f t="shared" si="103"/>
        <v>0</v>
      </c>
      <c r="AC374" s="105">
        <f t="shared" si="103"/>
        <v>0</v>
      </c>
      <c r="AD374" s="105">
        <f t="shared" si="103"/>
        <v>0</v>
      </c>
      <c r="AE374" s="105">
        <f t="shared" si="103"/>
        <v>0</v>
      </c>
      <c r="AF374" s="105">
        <f t="shared" si="103"/>
        <v>0</v>
      </c>
    </row>
    <row r="375" spans="1:32" outlineLevel="1" x14ac:dyDescent="0.25">
      <c r="B375" s="7" t="s">
        <v>800</v>
      </c>
      <c r="D375" s="127"/>
      <c r="E375" s="127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30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5"/>
      <c r="AD375" s="105"/>
      <c r="AE375" s="105"/>
      <c r="AF375" s="105"/>
    </row>
    <row r="376" spans="1:32" outlineLevel="2" x14ac:dyDescent="0.25">
      <c r="A376" s="103" t="str">
        <f>+$A$4&amp;$A$295&amp;B376</f>
        <v>MiltonRoll offDISP</v>
      </c>
      <c r="B376" s="103" t="s">
        <v>801</v>
      </c>
      <c r="C376" s="103" t="s">
        <v>802</v>
      </c>
      <c r="D376" s="127">
        <v>0</v>
      </c>
      <c r="E376" s="127">
        <v>0</v>
      </c>
      <c r="F376" s="129">
        <v>0</v>
      </c>
      <c r="G376" s="129">
        <v>0</v>
      </c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30">
        <f t="shared" ref="R376:R380" si="104">+SUM(F376:Q376)</f>
        <v>0</v>
      </c>
      <c r="T376" s="105">
        <f t="shared" ref="T376:AE380" si="105">+IFERROR(F376/$E376,0)</f>
        <v>0</v>
      </c>
      <c r="U376" s="105">
        <f t="shared" si="105"/>
        <v>0</v>
      </c>
      <c r="V376" s="105">
        <f t="shared" si="105"/>
        <v>0</v>
      </c>
      <c r="W376" s="105">
        <f t="shared" si="105"/>
        <v>0</v>
      </c>
      <c r="X376" s="105">
        <f t="shared" si="105"/>
        <v>0</v>
      </c>
      <c r="Y376" s="105">
        <f t="shared" si="105"/>
        <v>0</v>
      </c>
      <c r="Z376" s="105">
        <f t="shared" si="105"/>
        <v>0</v>
      </c>
      <c r="AA376" s="105">
        <f t="shared" si="105"/>
        <v>0</v>
      </c>
      <c r="AB376" s="105">
        <f t="shared" si="105"/>
        <v>0</v>
      </c>
      <c r="AC376" s="105">
        <f t="shared" si="105"/>
        <v>0</v>
      </c>
      <c r="AD376" s="105">
        <f t="shared" si="105"/>
        <v>0</v>
      </c>
      <c r="AE376" s="105">
        <f t="shared" si="105"/>
        <v>0</v>
      </c>
      <c r="AF376" s="105">
        <f t="shared" ref="AF376:AF380" si="106">+SUM(T376:AE376)/$AD$2</f>
        <v>0</v>
      </c>
    </row>
    <row r="377" spans="1:32" outlineLevel="2" x14ac:dyDescent="0.25">
      <c r="A377" s="103" t="str">
        <f>+$A$4&amp;$A$295&amp;B377</f>
        <v>MiltonRoll offDISP-ASB</v>
      </c>
      <c r="B377" s="103" t="s">
        <v>803</v>
      </c>
      <c r="C377" s="103" t="s">
        <v>804</v>
      </c>
      <c r="D377" s="127">
        <v>0</v>
      </c>
      <c r="E377" s="127">
        <v>0</v>
      </c>
      <c r="F377" s="129">
        <v>0</v>
      </c>
      <c r="G377" s="129">
        <v>0</v>
      </c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30">
        <f t="shared" si="104"/>
        <v>0</v>
      </c>
      <c r="T377" s="105">
        <f t="shared" si="105"/>
        <v>0</v>
      </c>
      <c r="U377" s="105">
        <f t="shared" si="105"/>
        <v>0</v>
      </c>
      <c r="V377" s="105">
        <f t="shared" si="105"/>
        <v>0</v>
      </c>
      <c r="W377" s="105">
        <f t="shared" si="105"/>
        <v>0</v>
      </c>
      <c r="X377" s="105">
        <f t="shared" si="105"/>
        <v>0</v>
      </c>
      <c r="Y377" s="105">
        <f t="shared" si="105"/>
        <v>0</v>
      </c>
      <c r="Z377" s="105">
        <f t="shared" si="105"/>
        <v>0</v>
      </c>
      <c r="AA377" s="105">
        <f t="shared" si="105"/>
        <v>0</v>
      </c>
      <c r="AB377" s="105">
        <f t="shared" si="105"/>
        <v>0</v>
      </c>
      <c r="AC377" s="105">
        <f t="shared" si="105"/>
        <v>0</v>
      </c>
      <c r="AD377" s="105">
        <f t="shared" si="105"/>
        <v>0</v>
      </c>
      <c r="AE377" s="105">
        <f t="shared" si="105"/>
        <v>0</v>
      </c>
      <c r="AF377" s="105">
        <f t="shared" si="106"/>
        <v>0</v>
      </c>
    </row>
    <row r="378" spans="1:32" outlineLevel="2" x14ac:dyDescent="0.25">
      <c r="A378" s="103" t="str">
        <f>+$A$4&amp;$A$295&amp;B378</f>
        <v>MiltonRoll offDISP-MAN</v>
      </c>
      <c r="B378" s="103" t="s">
        <v>805</v>
      </c>
      <c r="C378" s="103" t="s">
        <v>806</v>
      </c>
      <c r="D378" s="127">
        <v>0</v>
      </c>
      <c r="E378" s="127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30">
        <f t="shared" si="104"/>
        <v>0</v>
      </c>
      <c r="T378" s="105">
        <f t="shared" si="105"/>
        <v>0</v>
      </c>
      <c r="U378" s="105">
        <f t="shared" si="105"/>
        <v>0</v>
      </c>
      <c r="V378" s="105">
        <f t="shared" si="105"/>
        <v>0</v>
      </c>
      <c r="W378" s="105">
        <f t="shared" si="105"/>
        <v>0</v>
      </c>
      <c r="X378" s="105">
        <f t="shared" si="105"/>
        <v>0</v>
      </c>
      <c r="Y378" s="105">
        <f t="shared" si="105"/>
        <v>0</v>
      </c>
      <c r="Z378" s="105">
        <f t="shared" si="105"/>
        <v>0</v>
      </c>
      <c r="AA378" s="105">
        <f t="shared" si="105"/>
        <v>0</v>
      </c>
      <c r="AB378" s="105">
        <f t="shared" si="105"/>
        <v>0</v>
      </c>
      <c r="AC378" s="105">
        <f t="shared" si="105"/>
        <v>0</v>
      </c>
      <c r="AD378" s="105">
        <f t="shared" si="105"/>
        <v>0</v>
      </c>
      <c r="AE378" s="105">
        <f t="shared" si="105"/>
        <v>0</v>
      </c>
      <c r="AF378" s="105">
        <f t="shared" si="106"/>
        <v>0</v>
      </c>
    </row>
    <row r="379" spans="1:32" outlineLevel="2" x14ac:dyDescent="0.25">
      <c r="A379" s="103" t="str">
        <f>+$A$4&amp;$A$295&amp;B379</f>
        <v>MiltonRoll offDISP-RECY</v>
      </c>
      <c r="B379" s="103" t="s">
        <v>807</v>
      </c>
      <c r="C379" s="103" t="s">
        <v>808</v>
      </c>
      <c r="D379" s="127">
        <v>0</v>
      </c>
      <c r="E379" s="127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30">
        <f t="shared" si="104"/>
        <v>0</v>
      </c>
      <c r="T379" s="105">
        <f t="shared" si="105"/>
        <v>0</v>
      </c>
      <c r="U379" s="105">
        <f t="shared" si="105"/>
        <v>0</v>
      </c>
      <c r="V379" s="105">
        <f t="shared" si="105"/>
        <v>0</v>
      </c>
      <c r="W379" s="105">
        <f t="shared" si="105"/>
        <v>0</v>
      </c>
      <c r="X379" s="105">
        <f t="shared" si="105"/>
        <v>0</v>
      </c>
      <c r="Y379" s="105">
        <f t="shared" si="105"/>
        <v>0</v>
      </c>
      <c r="Z379" s="105">
        <f t="shared" si="105"/>
        <v>0</v>
      </c>
      <c r="AA379" s="105">
        <f t="shared" si="105"/>
        <v>0</v>
      </c>
      <c r="AB379" s="105">
        <f t="shared" si="105"/>
        <v>0</v>
      </c>
      <c r="AC379" s="105">
        <f t="shared" si="105"/>
        <v>0</v>
      </c>
      <c r="AD379" s="105">
        <f t="shared" si="105"/>
        <v>0</v>
      </c>
      <c r="AE379" s="105">
        <f t="shared" si="105"/>
        <v>0</v>
      </c>
      <c r="AF379" s="105">
        <f t="shared" si="106"/>
        <v>0</v>
      </c>
    </row>
    <row r="380" spans="1:32" outlineLevel="2" x14ac:dyDescent="0.25">
      <c r="A380" s="103" t="str">
        <f>+$A$4&amp;$A$295&amp;B380</f>
        <v>MiltonRoll offDISP-WD</v>
      </c>
      <c r="B380" s="103" t="s">
        <v>809</v>
      </c>
      <c r="C380" s="103" t="s">
        <v>810</v>
      </c>
      <c r="D380" s="127">
        <v>0</v>
      </c>
      <c r="E380" s="127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30">
        <f t="shared" si="104"/>
        <v>0</v>
      </c>
      <c r="T380" s="105">
        <f t="shared" si="105"/>
        <v>0</v>
      </c>
      <c r="U380" s="105">
        <f t="shared" si="105"/>
        <v>0</v>
      </c>
      <c r="V380" s="105">
        <f t="shared" si="105"/>
        <v>0</v>
      </c>
      <c r="W380" s="105">
        <f t="shared" si="105"/>
        <v>0</v>
      </c>
      <c r="X380" s="105">
        <f t="shared" si="105"/>
        <v>0</v>
      </c>
      <c r="Y380" s="105">
        <f t="shared" si="105"/>
        <v>0</v>
      </c>
      <c r="Z380" s="105">
        <f t="shared" si="105"/>
        <v>0</v>
      </c>
      <c r="AA380" s="105">
        <f t="shared" si="105"/>
        <v>0</v>
      </c>
      <c r="AB380" s="105">
        <f t="shared" si="105"/>
        <v>0</v>
      </c>
      <c r="AC380" s="105">
        <f t="shared" si="105"/>
        <v>0</v>
      </c>
      <c r="AD380" s="105">
        <f t="shared" si="105"/>
        <v>0</v>
      </c>
      <c r="AE380" s="105">
        <f t="shared" si="105"/>
        <v>0</v>
      </c>
      <c r="AF380" s="105">
        <f t="shared" si="106"/>
        <v>0</v>
      </c>
    </row>
    <row r="381" spans="1:32" outlineLevel="1" x14ac:dyDescent="0.25">
      <c r="D381" s="127"/>
      <c r="E381" s="127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30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5"/>
      <c r="AD381" s="105"/>
      <c r="AE381" s="105"/>
      <c r="AF381" s="105"/>
    </row>
    <row r="382" spans="1:32" outlineLevel="1" x14ac:dyDescent="0.25">
      <c r="C382" s="135" t="s">
        <v>811</v>
      </c>
      <c r="D382" s="127"/>
      <c r="E382" s="127"/>
      <c r="F382" s="136">
        <f t="shared" ref="F382:Q382" si="107">SUM(F376:F381)</f>
        <v>0</v>
      </c>
      <c r="G382" s="136">
        <f t="shared" si="107"/>
        <v>0</v>
      </c>
      <c r="H382" s="136">
        <f t="shared" si="107"/>
        <v>0</v>
      </c>
      <c r="I382" s="136">
        <f t="shared" si="107"/>
        <v>0</v>
      </c>
      <c r="J382" s="136">
        <f t="shared" si="107"/>
        <v>0</v>
      </c>
      <c r="K382" s="136">
        <f t="shared" si="107"/>
        <v>0</v>
      </c>
      <c r="L382" s="136">
        <f t="shared" si="107"/>
        <v>0</v>
      </c>
      <c r="M382" s="136">
        <f t="shared" si="107"/>
        <v>0</v>
      </c>
      <c r="N382" s="136">
        <f t="shared" si="107"/>
        <v>0</v>
      </c>
      <c r="O382" s="136">
        <f t="shared" si="107"/>
        <v>0</v>
      </c>
      <c r="P382" s="136">
        <f t="shared" si="107"/>
        <v>0</v>
      </c>
      <c r="Q382" s="136">
        <f t="shared" si="107"/>
        <v>0</v>
      </c>
      <c r="R382" s="130"/>
      <c r="T382" s="137"/>
      <c r="U382" s="137"/>
      <c r="V382" s="137"/>
      <c r="W382" s="137"/>
      <c r="X382" s="137"/>
      <c r="Y382" s="137"/>
      <c r="Z382" s="137"/>
      <c r="AA382" s="137"/>
      <c r="AB382" s="137"/>
      <c r="AC382" s="137"/>
      <c r="AD382" s="137"/>
      <c r="AE382" s="137"/>
      <c r="AF382" s="137"/>
    </row>
    <row r="383" spans="1:32" outlineLevel="1" x14ac:dyDescent="0.25">
      <c r="D383" s="127"/>
      <c r="E383" s="127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30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5"/>
      <c r="AD383" s="105"/>
      <c r="AE383" s="105"/>
      <c r="AF383" s="105"/>
    </row>
    <row r="384" spans="1:32" outlineLevel="1" x14ac:dyDescent="0.25">
      <c r="D384" s="127"/>
      <c r="E384" s="127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30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</row>
    <row r="385" spans="1:35" s="7" customFormat="1" x14ac:dyDescent="0.25">
      <c r="B385" s="7" t="s">
        <v>812</v>
      </c>
      <c r="D385" s="127"/>
      <c r="E385" s="127"/>
      <c r="F385" s="144">
        <f t="shared" ref="F385:AF385" si="108">+F373+F382</f>
        <v>0</v>
      </c>
      <c r="G385" s="144">
        <f t="shared" si="108"/>
        <v>0</v>
      </c>
      <c r="H385" s="144">
        <f t="shared" si="108"/>
        <v>0</v>
      </c>
      <c r="I385" s="144">
        <f t="shared" si="108"/>
        <v>0</v>
      </c>
      <c r="J385" s="144">
        <f t="shared" si="108"/>
        <v>0</v>
      </c>
      <c r="K385" s="144">
        <f t="shared" si="108"/>
        <v>0</v>
      </c>
      <c r="L385" s="144">
        <f t="shared" si="108"/>
        <v>0</v>
      </c>
      <c r="M385" s="144">
        <f t="shared" si="108"/>
        <v>0</v>
      </c>
      <c r="N385" s="144">
        <f t="shared" si="108"/>
        <v>0</v>
      </c>
      <c r="O385" s="144">
        <f t="shared" si="108"/>
        <v>0</v>
      </c>
      <c r="P385" s="144">
        <f t="shared" si="108"/>
        <v>0</v>
      </c>
      <c r="Q385" s="144">
        <f t="shared" si="108"/>
        <v>0</v>
      </c>
      <c r="R385" s="130"/>
      <c r="S385" s="109"/>
      <c r="T385" s="145">
        <f t="shared" si="108"/>
        <v>0</v>
      </c>
      <c r="U385" s="145">
        <f t="shared" si="108"/>
        <v>0</v>
      </c>
      <c r="V385" s="145">
        <f t="shared" si="108"/>
        <v>0</v>
      </c>
      <c r="W385" s="145">
        <f t="shared" si="108"/>
        <v>0</v>
      </c>
      <c r="X385" s="145">
        <f t="shared" si="108"/>
        <v>0</v>
      </c>
      <c r="Y385" s="145">
        <f t="shared" si="108"/>
        <v>0</v>
      </c>
      <c r="Z385" s="145">
        <f t="shared" si="108"/>
        <v>0</v>
      </c>
      <c r="AA385" s="145">
        <f t="shared" si="108"/>
        <v>0</v>
      </c>
      <c r="AB385" s="145">
        <f t="shared" si="108"/>
        <v>0</v>
      </c>
      <c r="AC385" s="145">
        <f t="shared" si="108"/>
        <v>0</v>
      </c>
      <c r="AD385" s="145">
        <f t="shared" si="108"/>
        <v>0</v>
      </c>
      <c r="AE385" s="145">
        <f t="shared" si="108"/>
        <v>0</v>
      </c>
      <c r="AF385" s="145">
        <f t="shared" si="108"/>
        <v>0</v>
      </c>
      <c r="AI385" s="146"/>
    </row>
    <row r="386" spans="1:35" s="7" customFormat="1" outlineLevel="1" x14ac:dyDescent="0.25">
      <c r="D386" s="127"/>
      <c r="E386" s="127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30"/>
      <c r="S386" s="109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I386" s="146"/>
    </row>
    <row r="387" spans="1:35" s="7" customFormat="1" outlineLevel="1" x14ac:dyDescent="0.25">
      <c r="D387" s="127"/>
      <c r="E387" s="127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30"/>
      <c r="S387" s="109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I387" s="146"/>
    </row>
    <row r="388" spans="1:35" outlineLevel="1" x14ac:dyDescent="0.25">
      <c r="A388" s="103" t="s">
        <v>30</v>
      </c>
      <c r="B388" s="121" t="s">
        <v>813</v>
      </c>
      <c r="D388" s="127"/>
      <c r="E388" s="127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30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5"/>
      <c r="AD388" s="105"/>
      <c r="AE388" s="105"/>
      <c r="AF388" s="105"/>
    </row>
    <row r="389" spans="1:35" outlineLevel="2" x14ac:dyDescent="0.25">
      <c r="A389" s="103" t="str">
        <f>+$A$4&amp;$A$388&amp;B389</f>
        <v>MiltonMedical WasteMD10</v>
      </c>
      <c r="B389" s="103" t="s">
        <v>814</v>
      </c>
      <c r="C389" s="103" t="s">
        <v>815</v>
      </c>
      <c r="D389" s="127">
        <v>0</v>
      </c>
      <c r="E389" s="127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30"/>
      <c r="T389" s="105">
        <f t="shared" ref="T389:AE391" si="109">+IFERROR(F389/$E389,0)</f>
        <v>0</v>
      </c>
      <c r="U389" s="105">
        <f t="shared" si="109"/>
        <v>0</v>
      </c>
      <c r="V389" s="105">
        <f t="shared" si="109"/>
        <v>0</v>
      </c>
      <c r="W389" s="105">
        <f t="shared" si="109"/>
        <v>0</v>
      </c>
      <c r="X389" s="105">
        <f t="shared" si="109"/>
        <v>0</v>
      </c>
      <c r="Y389" s="105">
        <f t="shared" si="109"/>
        <v>0</v>
      </c>
      <c r="Z389" s="105">
        <f t="shared" si="109"/>
        <v>0</v>
      </c>
      <c r="AA389" s="105">
        <f t="shared" si="109"/>
        <v>0</v>
      </c>
      <c r="AB389" s="105">
        <f t="shared" si="109"/>
        <v>0</v>
      </c>
      <c r="AC389" s="105">
        <f t="shared" si="109"/>
        <v>0</v>
      </c>
      <c r="AD389" s="105">
        <f t="shared" si="109"/>
        <v>0</v>
      </c>
      <c r="AE389" s="105">
        <f t="shared" si="109"/>
        <v>0</v>
      </c>
      <c r="AF389" s="105">
        <f t="shared" ref="AF389:AF391" si="110">+SUM(T389:AE389)/$AD$2</f>
        <v>0</v>
      </c>
    </row>
    <row r="390" spans="1:35" outlineLevel="2" x14ac:dyDescent="0.25">
      <c r="A390" s="103" t="str">
        <f>+$A$4&amp;$A$388&amp;B390</f>
        <v>MiltonMedical WasteMD20</v>
      </c>
      <c r="B390" s="103" t="s">
        <v>816</v>
      </c>
      <c r="C390" s="103" t="s">
        <v>817</v>
      </c>
      <c r="D390" s="127">
        <v>0</v>
      </c>
      <c r="E390" s="127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30"/>
      <c r="T390" s="105">
        <f t="shared" si="109"/>
        <v>0</v>
      </c>
      <c r="U390" s="105">
        <f t="shared" si="109"/>
        <v>0</v>
      </c>
      <c r="V390" s="105">
        <f t="shared" si="109"/>
        <v>0</v>
      </c>
      <c r="W390" s="105">
        <f t="shared" si="109"/>
        <v>0</v>
      </c>
      <c r="X390" s="105">
        <f t="shared" si="109"/>
        <v>0</v>
      </c>
      <c r="Y390" s="105">
        <f t="shared" si="109"/>
        <v>0</v>
      </c>
      <c r="Z390" s="105">
        <f t="shared" si="109"/>
        <v>0</v>
      </c>
      <c r="AA390" s="105">
        <f t="shared" si="109"/>
        <v>0</v>
      </c>
      <c r="AB390" s="105">
        <f t="shared" si="109"/>
        <v>0</v>
      </c>
      <c r="AC390" s="105">
        <f t="shared" si="109"/>
        <v>0</v>
      </c>
      <c r="AD390" s="105">
        <f t="shared" si="109"/>
        <v>0</v>
      </c>
      <c r="AE390" s="105">
        <f t="shared" si="109"/>
        <v>0</v>
      </c>
      <c r="AF390" s="105">
        <f t="shared" si="110"/>
        <v>0</v>
      </c>
    </row>
    <row r="391" spans="1:35" outlineLevel="2" x14ac:dyDescent="0.25">
      <c r="A391" s="103" t="str">
        <f>+$A$4&amp;$A$388&amp;B391</f>
        <v>MiltonMedical WasteMD35</v>
      </c>
      <c r="B391" s="103" t="s">
        <v>818</v>
      </c>
      <c r="C391" s="103" t="s">
        <v>819</v>
      </c>
      <c r="D391" s="127">
        <v>0</v>
      </c>
      <c r="E391" s="127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30"/>
      <c r="T391" s="105">
        <f t="shared" si="109"/>
        <v>0</v>
      </c>
      <c r="U391" s="105">
        <f t="shared" si="109"/>
        <v>0</v>
      </c>
      <c r="V391" s="105">
        <f t="shared" si="109"/>
        <v>0</v>
      </c>
      <c r="W391" s="105">
        <f t="shared" si="109"/>
        <v>0</v>
      </c>
      <c r="X391" s="105">
        <f t="shared" si="109"/>
        <v>0</v>
      </c>
      <c r="Y391" s="105">
        <f t="shared" si="109"/>
        <v>0</v>
      </c>
      <c r="Z391" s="105">
        <f t="shared" si="109"/>
        <v>0</v>
      </c>
      <c r="AA391" s="105">
        <f t="shared" si="109"/>
        <v>0</v>
      </c>
      <c r="AB391" s="105">
        <f t="shared" si="109"/>
        <v>0</v>
      </c>
      <c r="AC391" s="105">
        <f t="shared" si="109"/>
        <v>0</v>
      </c>
      <c r="AD391" s="105">
        <f t="shared" si="109"/>
        <v>0</v>
      </c>
      <c r="AE391" s="105">
        <f t="shared" si="109"/>
        <v>0</v>
      </c>
      <c r="AF391" s="105">
        <f t="shared" si="110"/>
        <v>0</v>
      </c>
    </row>
    <row r="392" spans="1:35" outlineLevel="1" x14ac:dyDescent="0.25">
      <c r="D392" s="127"/>
      <c r="E392" s="127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30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5"/>
      <c r="AD392" s="105"/>
      <c r="AE392" s="105"/>
      <c r="AF392" s="105"/>
    </row>
    <row r="393" spans="1:35" outlineLevel="1" x14ac:dyDescent="0.25">
      <c r="C393" s="135" t="s">
        <v>826</v>
      </c>
      <c r="D393" s="127"/>
      <c r="E393" s="127"/>
      <c r="F393" s="136">
        <f t="shared" ref="F393:Q393" si="111">+SUM(F389:F392)</f>
        <v>0</v>
      </c>
      <c r="G393" s="136">
        <f t="shared" si="111"/>
        <v>0</v>
      </c>
      <c r="H393" s="136">
        <f t="shared" si="111"/>
        <v>0</v>
      </c>
      <c r="I393" s="136">
        <f t="shared" si="111"/>
        <v>0</v>
      </c>
      <c r="J393" s="136">
        <f t="shared" si="111"/>
        <v>0</v>
      </c>
      <c r="K393" s="136">
        <f t="shared" si="111"/>
        <v>0</v>
      </c>
      <c r="L393" s="136">
        <f t="shared" si="111"/>
        <v>0</v>
      </c>
      <c r="M393" s="136">
        <f t="shared" si="111"/>
        <v>0</v>
      </c>
      <c r="N393" s="136">
        <f t="shared" si="111"/>
        <v>0</v>
      </c>
      <c r="O393" s="136">
        <f t="shared" si="111"/>
        <v>0</v>
      </c>
      <c r="P393" s="136">
        <f t="shared" si="111"/>
        <v>0</v>
      </c>
      <c r="Q393" s="136">
        <f t="shared" si="111"/>
        <v>0</v>
      </c>
      <c r="R393" s="130"/>
      <c r="T393" s="137">
        <f t="shared" ref="T393:AF393" si="112">+SUM(T389:T392)</f>
        <v>0</v>
      </c>
      <c r="U393" s="137">
        <f t="shared" si="112"/>
        <v>0</v>
      </c>
      <c r="V393" s="137">
        <f t="shared" si="112"/>
        <v>0</v>
      </c>
      <c r="W393" s="137">
        <f t="shared" si="112"/>
        <v>0</v>
      </c>
      <c r="X393" s="137">
        <f t="shared" si="112"/>
        <v>0</v>
      </c>
      <c r="Y393" s="137">
        <f t="shared" si="112"/>
        <v>0</v>
      </c>
      <c r="Z393" s="137">
        <f t="shared" si="112"/>
        <v>0</v>
      </c>
      <c r="AA393" s="137">
        <f t="shared" si="112"/>
        <v>0</v>
      </c>
      <c r="AB393" s="137">
        <f t="shared" si="112"/>
        <v>0</v>
      </c>
      <c r="AC393" s="137">
        <f t="shared" si="112"/>
        <v>0</v>
      </c>
      <c r="AD393" s="137">
        <f t="shared" si="112"/>
        <v>0</v>
      </c>
      <c r="AE393" s="137">
        <f t="shared" si="112"/>
        <v>0</v>
      </c>
      <c r="AF393" s="137">
        <f t="shared" si="112"/>
        <v>0</v>
      </c>
    </row>
    <row r="394" spans="1:35" outlineLevel="1" x14ac:dyDescent="0.25">
      <c r="C394" s="135"/>
      <c r="D394" s="127"/>
      <c r="E394" s="127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30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</row>
    <row r="395" spans="1:35" outlineLevel="1" x14ac:dyDescent="0.25">
      <c r="D395" s="127"/>
      <c r="E395" s="127"/>
      <c r="F395" s="148"/>
      <c r="G395" s="148"/>
      <c r="H395" s="148"/>
      <c r="I395" s="148"/>
      <c r="J395" s="148"/>
      <c r="K395" s="148"/>
      <c r="L395" s="148"/>
      <c r="M395" s="148"/>
      <c r="N395" s="148"/>
      <c r="O395" s="148"/>
      <c r="P395" s="148"/>
      <c r="Q395" s="148"/>
      <c r="R395" s="130"/>
      <c r="T395" s="149"/>
      <c r="U395" s="149"/>
      <c r="V395" s="149"/>
      <c r="W395" s="149"/>
      <c r="X395" s="149"/>
      <c r="Y395" s="149"/>
      <c r="Z395" s="149"/>
      <c r="AA395" s="149"/>
      <c r="AB395" s="149"/>
      <c r="AC395" s="149"/>
      <c r="AD395" s="149"/>
      <c r="AE395" s="149"/>
      <c r="AF395" s="149"/>
    </row>
    <row r="396" spans="1:35" s="7" customFormat="1" x14ac:dyDescent="0.25">
      <c r="B396" s="7" t="s">
        <v>827</v>
      </c>
      <c r="D396" s="127"/>
      <c r="E396" s="127"/>
      <c r="F396" s="144">
        <f>+F393</f>
        <v>0</v>
      </c>
      <c r="G396" s="144">
        <f t="shared" ref="G396:Q396" si="113">+G393</f>
        <v>0</v>
      </c>
      <c r="H396" s="144">
        <f t="shared" si="113"/>
        <v>0</v>
      </c>
      <c r="I396" s="144">
        <f t="shared" si="113"/>
        <v>0</v>
      </c>
      <c r="J396" s="144">
        <f t="shared" si="113"/>
        <v>0</v>
      </c>
      <c r="K396" s="144">
        <f t="shared" si="113"/>
        <v>0</v>
      </c>
      <c r="L396" s="144">
        <f t="shared" si="113"/>
        <v>0</v>
      </c>
      <c r="M396" s="144">
        <f t="shared" si="113"/>
        <v>0</v>
      </c>
      <c r="N396" s="144">
        <f t="shared" si="113"/>
        <v>0</v>
      </c>
      <c r="O396" s="144">
        <f t="shared" si="113"/>
        <v>0</v>
      </c>
      <c r="P396" s="144">
        <f t="shared" si="113"/>
        <v>0</v>
      </c>
      <c r="Q396" s="144">
        <f t="shared" si="113"/>
        <v>0</v>
      </c>
      <c r="R396" s="130"/>
      <c r="S396" s="109"/>
      <c r="T396" s="145">
        <f t="shared" ref="T396:AF396" si="114">+T393</f>
        <v>0</v>
      </c>
      <c r="U396" s="145">
        <f t="shared" si="114"/>
        <v>0</v>
      </c>
      <c r="V396" s="145">
        <f t="shared" si="114"/>
        <v>0</v>
      </c>
      <c r="W396" s="145">
        <f t="shared" si="114"/>
        <v>0</v>
      </c>
      <c r="X396" s="145">
        <f t="shared" si="114"/>
        <v>0</v>
      </c>
      <c r="Y396" s="145">
        <f t="shared" si="114"/>
        <v>0</v>
      </c>
      <c r="Z396" s="145">
        <f t="shared" si="114"/>
        <v>0</v>
      </c>
      <c r="AA396" s="145">
        <f t="shared" si="114"/>
        <v>0</v>
      </c>
      <c r="AB396" s="145">
        <f t="shared" si="114"/>
        <v>0</v>
      </c>
      <c r="AC396" s="145">
        <f t="shared" si="114"/>
        <v>0</v>
      </c>
      <c r="AD396" s="145">
        <f t="shared" si="114"/>
        <v>0</v>
      </c>
      <c r="AE396" s="145">
        <f t="shared" si="114"/>
        <v>0</v>
      </c>
      <c r="AF396" s="145">
        <f t="shared" si="114"/>
        <v>0</v>
      </c>
      <c r="AI396" s="146"/>
    </row>
    <row r="397" spans="1:35" s="7" customFormat="1" outlineLevel="1" x14ac:dyDescent="0.25">
      <c r="D397" s="127"/>
      <c r="E397" s="127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30"/>
      <c r="S397" s="109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I397" s="146"/>
    </row>
    <row r="398" spans="1:35" s="7" customFormat="1" outlineLevel="1" x14ac:dyDescent="0.25">
      <c r="D398" s="127"/>
      <c r="E398" s="127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30"/>
      <c r="S398" s="109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I398" s="146"/>
    </row>
    <row r="399" spans="1:35" outlineLevel="1" x14ac:dyDescent="0.25">
      <c r="A399" s="103" t="s">
        <v>865</v>
      </c>
      <c r="B399" s="121" t="s">
        <v>829</v>
      </c>
      <c r="D399" s="127"/>
      <c r="E399" s="127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30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5"/>
      <c r="AD399" s="105"/>
      <c r="AE399" s="105"/>
      <c r="AF399" s="105"/>
    </row>
    <row r="400" spans="1:35" outlineLevel="1" x14ac:dyDescent="0.25">
      <c r="A400" s="103" t="str">
        <f t="shared" ref="A400:A407" si="115">+$A$4&amp;$A$399&amp;B400</f>
        <v>MiltonAccountingADJ-SB</v>
      </c>
      <c r="B400" s="103" t="s">
        <v>830</v>
      </c>
      <c r="C400" s="103" t="s">
        <v>831</v>
      </c>
      <c r="D400" s="127">
        <v>0</v>
      </c>
      <c r="E400" s="127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0.08</v>
      </c>
      <c r="O400" s="129">
        <v>0</v>
      </c>
      <c r="P400" s="129">
        <v>0</v>
      </c>
      <c r="Q400" s="129">
        <v>0.01</v>
      </c>
      <c r="R400" s="130"/>
      <c r="T400" s="105">
        <f t="shared" ref="T400:U407" si="116">+IFERROR(F400/$D400,0)</f>
        <v>0</v>
      </c>
      <c r="U400" s="105">
        <f t="shared" si="116"/>
        <v>0</v>
      </c>
      <c r="V400" s="105">
        <f t="shared" ref="V400:AE407" si="117">+IFERROR(H400/$E400,0)</f>
        <v>0</v>
      </c>
      <c r="W400" s="105">
        <f t="shared" si="117"/>
        <v>0</v>
      </c>
      <c r="X400" s="105">
        <f t="shared" si="117"/>
        <v>0</v>
      </c>
      <c r="Y400" s="105">
        <f t="shared" si="117"/>
        <v>0</v>
      </c>
      <c r="Z400" s="105">
        <f t="shared" si="117"/>
        <v>0</v>
      </c>
      <c r="AA400" s="105">
        <f t="shared" si="117"/>
        <v>0</v>
      </c>
      <c r="AB400" s="105">
        <f t="shared" si="117"/>
        <v>0</v>
      </c>
      <c r="AC400" s="105">
        <f t="shared" si="117"/>
        <v>0</v>
      </c>
      <c r="AD400" s="105">
        <f t="shared" si="117"/>
        <v>0</v>
      </c>
      <c r="AE400" s="105">
        <f t="shared" si="117"/>
        <v>0</v>
      </c>
      <c r="AF400" s="105">
        <f t="shared" ref="AF400:AF407" si="118">+SUM(T400:AE400)/$AD$2</f>
        <v>0</v>
      </c>
    </row>
    <row r="401" spans="1:35" outlineLevel="1" x14ac:dyDescent="0.25">
      <c r="A401" s="103" t="str">
        <f t="shared" si="115"/>
        <v>MiltonAccountingADJTAX</v>
      </c>
      <c r="B401" s="103" t="s">
        <v>832</v>
      </c>
      <c r="C401" s="103" t="s">
        <v>833</v>
      </c>
      <c r="D401" s="127">
        <v>0</v>
      </c>
      <c r="E401" s="127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30"/>
      <c r="T401" s="105">
        <f t="shared" si="116"/>
        <v>0</v>
      </c>
      <c r="U401" s="105">
        <f t="shared" si="116"/>
        <v>0</v>
      </c>
      <c r="V401" s="105">
        <f t="shared" si="117"/>
        <v>0</v>
      </c>
      <c r="W401" s="105">
        <f t="shared" si="117"/>
        <v>0</v>
      </c>
      <c r="X401" s="105">
        <f t="shared" si="117"/>
        <v>0</v>
      </c>
      <c r="Y401" s="105">
        <f t="shared" si="117"/>
        <v>0</v>
      </c>
      <c r="Z401" s="105">
        <f t="shared" si="117"/>
        <v>0</v>
      </c>
      <c r="AA401" s="105">
        <f t="shared" si="117"/>
        <v>0</v>
      </c>
      <c r="AB401" s="105">
        <f t="shared" si="117"/>
        <v>0</v>
      </c>
      <c r="AC401" s="105">
        <f t="shared" si="117"/>
        <v>0</v>
      </c>
      <c r="AD401" s="105">
        <f t="shared" si="117"/>
        <v>0</v>
      </c>
      <c r="AE401" s="105">
        <f t="shared" si="117"/>
        <v>0</v>
      </c>
      <c r="AF401" s="105">
        <f t="shared" si="118"/>
        <v>0</v>
      </c>
    </row>
    <row r="402" spans="1:35" outlineLevel="1" x14ac:dyDescent="0.25">
      <c r="A402" s="103" t="str">
        <f t="shared" si="115"/>
        <v>MiltonAccountingEMPLOYEE</v>
      </c>
      <c r="B402" s="103" t="s">
        <v>834</v>
      </c>
      <c r="C402" s="103" t="s">
        <v>835</v>
      </c>
      <c r="D402" s="127">
        <v>0</v>
      </c>
      <c r="E402" s="127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30"/>
      <c r="T402" s="105">
        <f t="shared" si="116"/>
        <v>0</v>
      </c>
      <c r="U402" s="105">
        <f t="shared" si="116"/>
        <v>0</v>
      </c>
      <c r="V402" s="105">
        <f t="shared" si="117"/>
        <v>0</v>
      </c>
      <c r="W402" s="105">
        <f t="shared" si="117"/>
        <v>0</v>
      </c>
      <c r="X402" s="105">
        <f t="shared" si="117"/>
        <v>0</v>
      </c>
      <c r="Y402" s="105">
        <f t="shared" si="117"/>
        <v>0</v>
      </c>
      <c r="Z402" s="105">
        <f t="shared" si="117"/>
        <v>0</v>
      </c>
      <c r="AA402" s="105">
        <f t="shared" si="117"/>
        <v>0</v>
      </c>
      <c r="AB402" s="105">
        <f t="shared" si="117"/>
        <v>0</v>
      </c>
      <c r="AC402" s="105">
        <f t="shared" si="117"/>
        <v>0</v>
      </c>
      <c r="AD402" s="105">
        <f t="shared" si="117"/>
        <v>0</v>
      </c>
      <c r="AE402" s="105">
        <f t="shared" si="117"/>
        <v>0</v>
      </c>
      <c r="AF402" s="105">
        <f t="shared" si="118"/>
        <v>0</v>
      </c>
    </row>
    <row r="403" spans="1:35" outlineLevel="1" x14ac:dyDescent="0.25">
      <c r="A403" s="103" t="str">
        <f t="shared" si="115"/>
        <v>MiltonAccountingFINCHG</v>
      </c>
      <c r="B403" s="103" t="s">
        <v>836</v>
      </c>
      <c r="C403" s="103" t="s">
        <v>837</v>
      </c>
      <c r="D403" s="127">
        <v>0</v>
      </c>
      <c r="E403" s="127">
        <v>0</v>
      </c>
      <c r="F403" s="129">
        <v>26.19</v>
      </c>
      <c r="G403" s="129">
        <v>27.8</v>
      </c>
      <c r="H403" s="129">
        <v>37.954999999999998</v>
      </c>
      <c r="I403" s="129">
        <v>36.83</v>
      </c>
      <c r="J403" s="129">
        <v>40.914999999999999</v>
      </c>
      <c r="K403" s="129">
        <v>60.115000000000009</v>
      </c>
      <c r="L403" s="129">
        <v>9.8000000000000007</v>
      </c>
      <c r="M403" s="129">
        <v>43.085000000000001</v>
      </c>
      <c r="N403" s="129">
        <v>80.58</v>
      </c>
      <c r="O403" s="129">
        <v>52.555</v>
      </c>
      <c r="P403" s="129">
        <v>53.574999999999996</v>
      </c>
      <c r="Q403" s="129">
        <v>64.245000000000005</v>
      </c>
      <c r="R403" s="130"/>
      <c r="T403" s="105">
        <f t="shared" si="116"/>
        <v>0</v>
      </c>
      <c r="U403" s="105">
        <f t="shared" si="116"/>
        <v>0</v>
      </c>
      <c r="V403" s="105">
        <f t="shared" si="117"/>
        <v>0</v>
      </c>
      <c r="W403" s="105">
        <f t="shared" si="117"/>
        <v>0</v>
      </c>
      <c r="X403" s="105">
        <f t="shared" si="117"/>
        <v>0</v>
      </c>
      <c r="Y403" s="105">
        <f t="shared" si="117"/>
        <v>0</v>
      </c>
      <c r="Z403" s="105">
        <f t="shared" si="117"/>
        <v>0</v>
      </c>
      <c r="AA403" s="105">
        <f t="shared" si="117"/>
        <v>0</v>
      </c>
      <c r="AB403" s="105">
        <f t="shared" si="117"/>
        <v>0</v>
      </c>
      <c r="AC403" s="105">
        <f t="shared" si="117"/>
        <v>0</v>
      </c>
      <c r="AD403" s="105">
        <f t="shared" si="117"/>
        <v>0</v>
      </c>
      <c r="AE403" s="105">
        <f t="shared" si="117"/>
        <v>0</v>
      </c>
      <c r="AF403" s="105">
        <f t="shared" si="118"/>
        <v>0</v>
      </c>
    </row>
    <row r="404" spans="1:35" outlineLevel="1" x14ac:dyDescent="0.25">
      <c r="A404" s="103" t="str">
        <f t="shared" si="115"/>
        <v>MiltonAccountingLEGAL-COM</v>
      </c>
      <c r="B404" s="103" t="s">
        <v>838</v>
      </c>
      <c r="C404" s="103" t="s">
        <v>839</v>
      </c>
      <c r="D404" s="127">
        <v>0</v>
      </c>
      <c r="E404" s="127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30"/>
      <c r="T404" s="105">
        <f t="shared" si="116"/>
        <v>0</v>
      </c>
      <c r="U404" s="105">
        <f t="shared" si="116"/>
        <v>0</v>
      </c>
      <c r="V404" s="105">
        <f t="shared" si="117"/>
        <v>0</v>
      </c>
      <c r="W404" s="105">
        <f t="shared" si="117"/>
        <v>0</v>
      </c>
      <c r="X404" s="105">
        <f t="shared" si="117"/>
        <v>0</v>
      </c>
      <c r="Y404" s="105">
        <f t="shared" si="117"/>
        <v>0</v>
      </c>
      <c r="Z404" s="105">
        <f t="shared" si="117"/>
        <v>0</v>
      </c>
      <c r="AA404" s="105">
        <f t="shared" si="117"/>
        <v>0</v>
      </c>
      <c r="AB404" s="105">
        <f t="shared" si="117"/>
        <v>0</v>
      </c>
      <c r="AC404" s="105">
        <f t="shared" si="117"/>
        <v>0</v>
      </c>
      <c r="AD404" s="105">
        <f t="shared" si="117"/>
        <v>0</v>
      </c>
      <c r="AE404" s="105">
        <f t="shared" si="117"/>
        <v>0</v>
      </c>
      <c r="AF404" s="105">
        <f t="shared" si="118"/>
        <v>0</v>
      </c>
    </row>
    <row r="405" spans="1:35" outlineLevel="1" x14ac:dyDescent="0.25">
      <c r="A405" s="103" t="str">
        <f t="shared" si="115"/>
        <v>MiltonAccountingNSF FEES</v>
      </c>
      <c r="B405" s="103" t="s">
        <v>840</v>
      </c>
      <c r="C405" s="103" t="s">
        <v>841</v>
      </c>
      <c r="D405" s="127">
        <v>29.17</v>
      </c>
      <c r="E405" s="127">
        <v>32.270000000000003</v>
      </c>
      <c r="F405" s="129">
        <v>0</v>
      </c>
      <c r="G405" s="129">
        <v>30.63</v>
      </c>
      <c r="H405" s="129">
        <v>32.270000000000003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30"/>
      <c r="T405" s="105">
        <f t="shared" si="116"/>
        <v>0</v>
      </c>
      <c r="U405" s="105">
        <f t="shared" si="116"/>
        <v>1.0500514226945492</v>
      </c>
      <c r="V405" s="105">
        <f t="shared" si="117"/>
        <v>1</v>
      </c>
      <c r="W405" s="105">
        <f t="shared" si="117"/>
        <v>0</v>
      </c>
      <c r="X405" s="105">
        <f t="shared" si="117"/>
        <v>0</v>
      </c>
      <c r="Y405" s="105">
        <f t="shared" si="117"/>
        <v>0</v>
      </c>
      <c r="Z405" s="105">
        <f t="shared" si="117"/>
        <v>0</v>
      </c>
      <c r="AA405" s="105">
        <f t="shared" si="117"/>
        <v>0</v>
      </c>
      <c r="AB405" s="105">
        <f t="shared" si="117"/>
        <v>0</v>
      </c>
      <c r="AC405" s="105">
        <f t="shared" si="117"/>
        <v>0</v>
      </c>
      <c r="AD405" s="105">
        <f t="shared" si="117"/>
        <v>0</v>
      </c>
      <c r="AE405" s="105">
        <f t="shared" si="117"/>
        <v>0</v>
      </c>
      <c r="AF405" s="105">
        <f t="shared" si="118"/>
        <v>0.17083761855787913</v>
      </c>
    </row>
    <row r="406" spans="1:35" outlineLevel="1" x14ac:dyDescent="0.25">
      <c r="A406" s="103" t="str">
        <f t="shared" si="115"/>
        <v>MiltonAccountingPO</v>
      </c>
      <c r="B406" s="103" t="s">
        <v>842</v>
      </c>
      <c r="C406" s="103" t="s">
        <v>843</v>
      </c>
      <c r="D406" s="127">
        <v>0</v>
      </c>
      <c r="E406" s="127">
        <v>0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30"/>
      <c r="T406" s="105">
        <f t="shared" si="116"/>
        <v>0</v>
      </c>
      <c r="U406" s="105">
        <f t="shared" si="116"/>
        <v>0</v>
      </c>
      <c r="V406" s="105">
        <f t="shared" si="117"/>
        <v>0</v>
      </c>
      <c r="W406" s="105">
        <f t="shared" si="117"/>
        <v>0</v>
      </c>
      <c r="X406" s="105">
        <f t="shared" si="117"/>
        <v>0</v>
      </c>
      <c r="Y406" s="105">
        <f t="shared" si="117"/>
        <v>0</v>
      </c>
      <c r="Z406" s="105">
        <f t="shared" si="117"/>
        <v>0</v>
      </c>
      <c r="AA406" s="105">
        <f t="shared" si="117"/>
        <v>0</v>
      </c>
      <c r="AB406" s="105">
        <f t="shared" si="117"/>
        <v>0</v>
      </c>
      <c r="AC406" s="105">
        <f t="shared" si="117"/>
        <v>0</v>
      </c>
      <c r="AD406" s="105">
        <f t="shared" si="117"/>
        <v>0</v>
      </c>
      <c r="AE406" s="105">
        <f t="shared" si="117"/>
        <v>0</v>
      </c>
      <c r="AF406" s="105">
        <f t="shared" si="118"/>
        <v>0</v>
      </c>
    </row>
    <row r="407" spans="1:35" outlineLevel="1" x14ac:dyDescent="0.25">
      <c r="A407" s="103" t="str">
        <f t="shared" si="115"/>
        <v>MiltonAccountingSHOPSERVICE</v>
      </c>
      <c r="B407" s="103" t="s">
        <v>844</v>
      </c>
      <c r="C407" s="103" t="s">
        <v>845</v>
      </c>
      <c r="D407" s="127">
        <v>0</v>
      </c>
      <c r="E407" s="127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30"/>
      <c r="T407" s="105">
        <f t="shared" si="116"/>
        <v>0</v>
      </c>
      <c r="U407" s="105">
        <f t="shared" si="116"/>
        <v>0</v>
      </c>
      <c r="V407" s="105">
        <f t="shared" si="117"/>
        <v>0</v>
      </c>
      <c r="W407" s="105">
        <f t="shared" si="117"/>
        <v>0</v>
      </c>
      <c r="X407" s="105">
        <f t="shared" si="117"/>
        <v>0</v>
      </c>
      <c r="Y407" s="105">
        <f t="shared" si="117"/>
        <v>0</v>
      </c>
      <c r="Z407" s="105">
        <f t="shared" si="117"/>
        <v>0</v>
      </c>
      <c r="AA407" s="105">
        <f t="shared" si="117"/>
        <v>0</v>
      </c>
      <c r="AB407" s="105">
        <f t="shared" si="117"/>
        <v>0</v>
      </c>
      <c r="AC407" s="105">
        <f t="shared" si="117"/>
        <v>0</v>
      </c>
      <c r="AD407" s="105">
        <f t="shared" si="117"/>
        <v>0</v>
      </c>
      <c r="AE407" s="105">
        <f t="shared" si="117"/>
        <v>0</v>
      </c>
      <c r="AF407" s="105">
        <f t="shared" si="118"/>
        <v>0</v>
      </c>
    </row>
    <row r="408" spans="1:35" outlineLevel="1" x14ac:dyDescent="0.25">
      <c r="D408" s="127"/>
      <c r="E408" s="127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30"/>
      <c r="T408" s="105"/>
      <c r="U408" s="105"/>
      <c r="V408" s="105"/>
      <c r="W408" s="105"/>
      <c r="X408" s="105"/>
      <c r="Y408" s="105"/>
      <c r="Z408" s="105"/>
      <c r="AA408" s="105"/>
      <c r="AB408" s="105"/>
      <c r="AC408" s="105"/>
      <c r="AD408" s="105"/>
      <c r="AE408" s="105"/>
      <c r="AF408" s="105"/>
    </row>
    <row r="409" spans="1:35" outlineLevel="1" x14ac:dyDescent="0.25">
      <c r="C409" s="135" t="s">
        <v>846</v>
      </c>
      <c r="D409" s="191"/>
      <c r="E409" s="191"/>
      <c r="F409" s="136">
        <f t="shared" ref="F409:Q409" si="119">+SUM(F400:F408)</f>
        <v>26.19</v>
      </c>
      <c r="G409" s="136">
        <f t="shared" si="119"/>
        <v>58.43</v>
      </c>
      <c r="H409" s="136">
        <f t="shared" si="119"/>
        <v>70.224999999999994</v>
      </c>
      <c r="I409" s="136">
        <f t="shared" si="119"/>
        <v>36.83</v>
      </c>
      <c r="J409" s="136">
        <f t="shared" si="119"/>
        <v>40.914999999999999</v>
      </c>
      <c r="K409" s="136">
        <f t="shared" si="119"/>
        <v>60.115000000000009</v>
      </c>
      <c r="L409" s="136">
        <f t="shared" si="119"/>
        <v>9.8000000000000007</v>
      </c>
      <c r="M409" s="136">
        <f t="shared" si="119"/>
        <v>43.085000000000001</v>
      </c>
      <c r="N409" s="136">
        <f t="shared" si="119"/>
        <v>80.66</v>
      </c>
      <c r="O409" s="136">
        <f t="shared" si="119"/>
        <v>52.555</v>
      </c>
      <c r="P409" s="136">
        <f t="shared" si="119"/>
        <v>53.574999999999996</v>
      </c>
      <c r="Q409" s="136">
        <f t="shared" si="119"/>
        <v>64.25500000000001</v>
      </c>
      <c r="R409" s="130"/>
      <c r="T409" s="137"/>
      <c r="U409" s="137"/>
      <c r="V409" s="137"/>
      <c r="W409" s="137"/>
      <c r="X409" s="137"/>
      <c r="Y409" s="137"/>
      <c r="Z409" s="137"/>
      <c r="AA409" s="137"/>
      <c r="AB409" s="137"/>
      <c r="AC409" s="137"/>
      <c r="AD409" s="137"/>
      <c r="AE409" s="137"/>
      <c r="AF409" s="137"/>
    </row>
    <row r="410" spans="1:35" outlineLevel="1" x14ac:dyDescent="0.25">
      <c r="C410" s="135"/>
      <c r="D410" s="191"/>
      <c r="E410" s="19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30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</row>
    <row r="411" spans="1:35" outlineLevel="1" x14ac:dyDescent="0.25">
      <c r="D411" s="191"/>
      <c r="E411" s="191"/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30"/>
      <c r="T411" s="149"/>
      <c r="U411" s="149"/>
      <c r="V411" s="149"/>
      <c r="W411" s="149"/>
      <c r="X411" s="149"/>
      <c r="Y411" s="149"/>
      <c r="Z411" s="149"/>
      <c r="AA411" s="149"/>
      <c r="AB411" s="149"/>
      <c r="AC411" s="149"/>
      <c r="AD411" s="149"/>
      <c r="AE411" s="149"/>
      <c r="AF411" s="149"/>
    </row>
    <row r="412" spans="1:35" s="7" customFormat="1" x14ac:dyDescent="0.25">
      <c r="B412" s="7" t="s">
        <v>847</v>
      </c>
      <c r="D412" s="191"/>
      <c r="E412" s="191"/>
      <c r="F412" s="144">
        <f>+F409</f>
        <v>26.19</v>
      </c>
      <c r="G412" s="144">
        <f t="shared" ref="G412:Q412" si="120">+G409</f>
        <v>58.43</v>
      </c>
      <c r="H412" s="144">
        <f t="shared" si="120"/>
        <v>70.224999999999994</v>
      </c>
      <c r="I412" s="144">
        <f t="shared" si="120"/>
        <v>36.83</v>
      </c>
      <c r="J412" s="144">
        <f t="shared" si="120"/>
        <v>40.914999999999999</v>
      </c>
      <c r="K412" s="144">
        <f t="shared" si="120"/>
        <v>60.115000000000009</v>
      </c>
      <c r="L412" s="144">
        <f t="shared" si="120"/>
        <v>9.8000000000000007</v>
      </c>
      <c r="M412" s="144">
        <f t="shared" si="120"/>
        <v>43.085000000000001</v>
      </c>
      <c r="N412" s="144">
        <f t="shared" si="120"/>
        <v>80.66</v>
      </c>
      <c r="O412" s="144">
        <f t="shared" si="120"/>
        <v>52.555</v>
      </c>
      <c r="P412" s="144">
        <f t="shared" si="120"/>
        <v>53.574999999999996</v>
      </c>
      <c r="Q412" s="144">
        <f t="shared" si="120"/>
        <v>64.25500000000001</v>
      </c>
      <c r="R412" s="130"/>
      <c r="S412" s="109"/>
      <c r="T412" s="145">
        <f>+T409</f>
        <v>0</v>
      </c>
      <c r="U412" s="145">
        <f t="shared" ref="U412:AE412" si="121">+U409</f>
        <v>0</v>
      </c>
      <c r="V412" s="145">
        <f t="shared" si="121"/>
        <v>0</v>
      </c>
      <c r="W412" s="145">
        <f t="shared" si="121"/>
        <v>0</v>
      </c>
      <c r="X412" s="145">
        <f t="shared" si="121"/>
        <v>0</v>
      </c>
      <c r="Y412" s="145">
        <f t="shared" si="121"/>
        <v>0</v>
      </c>
      <c r="Z412" s="145">
        <f t="shared" si="121"/>
        <v>0</v>
      </c>
      <c r="AA412" s="145">
        <f t="shared" si="121"/>
        <v>0</v>
      </c>
      <c r="AB412" s="145">
        <f t="shared" si="121"/>
        <v>0</v>
      </c>
      <c r="AC412" s="145">
        <f t="shared" si="121"/>
        <v>0</v>
      </c>
      <c r="AD412" s="145">
        <f t="shared" si="121"/>
        <v>0</v>
      </c>
      <c r="AE412" s="145">
        <f t="shared" si="121"/>
        <v>0</v>
      </c>
      <c r="AF412" s="105">
        <f t="shared" ref="AF412" si="122">+SUM(T412:AE412)/$AD$2</f>
        <v>0</v>
      </c>
      <c r="AI412" s="146"/>
    </row>
    <row r="413" spans="1:35" s="7" customFormat="1" x14ac:dyDescent="0.25">
      <c r="D413" s="191"/>
      <c r="E413" s="191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1"/>
      <c r="Q413" s="151"/>
      <c r="R413" s="130"/>
      <c r="S413" s="109"/>
      <c r="T413" s="152"/>
      <c r="U413" s="152"/>
      <c r="V413" s="152"/>
      <c r="W413" s="152"/>
      <c r="X413" s="152"/>
      <c r="Y413" s="152"/>
      <c r="Z413" s="152"/>
      <c r="AA413" s="152"/>
      <c r="AB413" s="152"/>
      <c r="AC413" s="152"/>
      <c r="AD413" s="152"/>
      <c r="AE413" s="152"/>
      <c r="AF413" s="152"/>
      <c r="AI413" s="146"/>
    </row>
    <row r="414" spans="1:35" x14ac:dyDescent="0.25">
      <c r="D414" s="191"/>
      <c r="E414" s="191"/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53"/>
      <c r="Q414" s="153"/>
      <c r="R414" s="130"/>
      <c r="T414" s="105"/>
      <c r="U414" s="105"/>
      <c r="V414" s="105"/>
      <c r="W414" s="105"/>
      <c r="X414" s="105"/>
      <c r="Y414" s="105"/>
      <c r="Z414" s="105"/>
      <c r="AA414" s="105"/>
      <c r="AB414" s="105"/>
      <c r="AC414" s="105"/>
      <c r="AD414" s="105"/>
      <c r="AE414" s="105"/>
      <c r="AF414" s="105"/>
    </row>
    <row r="415" spans="1:35" s="7" customFormat="1" ht="15.75" thickBot="1" x14ac:dyDescent="0.3">
      <c r="B415" s="7" t="s">
        <v>848</v>
      </c>
      <c r="D415" s="191"/>
      <c r="E415" s="191"/>
      <c r="F415" s="154">
        <f t="shared" ref="F415:Q415" si="123">+F100+F290+F385+F396+F412</f>
        <v>141960.90500000003</v>
      </c>
      <c r="G415" s="154">
        <f t="shared" si="123"/>
        <v>145833.30999999997</v>
      </c>
      <c r="H415" s="154">
        <f t="shared" si="123"/>
        <v>151982.24</v>
      </c>
      <c r="I415" s="154">
        <f t="shared" si="123"/>
        <v>157653.07999999996</v>
      </c>
      <c r="J415" s="154">
        <f t="shared" si="123"/>
        <v>153574.535</v>
      </c>
      <c r="K415" s="154">
        <f t="shared" si="123"/>
        <v>158277.99999999994</v>
      </c>
      <c r="L415" s="154">
        <f t="shared" si="123"/>
        <v>154966.60499999998</v>
      </c>
      <c r="M415" s="154">
        <f t="shared" si="123"/>
        <v>159346.71499999997</v>
      </c>
      <c r="N415" s="154">
        <f t="shared" si="123"/>
        <v>159294.85999999999</v>
      </c>
      <c r="O415" s="154">
        <f t="shared" si="123"/>
        <v>144779.78499999997</v>
      </c>
      <c r="P415" s="154">
        <f t="shared" si="123"/>
        <v>141122.15000000002</v>
      </c>
      <c r="Q415" s="154">
        <f t="shared" si="123"/>
        <v>146387.34000000003</v>
      </c>
      <c r="R415" s="130"/>
      <c r="S415" s="109"/>
      <c r="T415" s="155">
        <f t="shared" ref="T415:AF415" si="124">+T100+T290+T385+T396+T412</f>
        <v>3814.8357364137601</v>
      </c>
      <c r="U415" s="155">
        <f t="shared" si="124"/>
        <v>3860.18933136738</v>
      </c>
      <c r="V415" s="155">
        <f t="shared" si="124"/>
        <v>3630.1131498523719</v>
      </c>
      <c r="W415" s="155">
        <f t="shared" si="124"/>
        <v>3688.8347784232997</v>
      </c>
      <c r="X415" s="155">
        <f t="shared" si="124"/>
        <v>3663.2499511050264</v>
      </c>
      <c r="Y415" s="155">
        <f t="shared" si="124"/>
        <v>3701.6780312100618</v>
      </c>
      <c r="Z415" s="155">
        <f t="shared" si="124"/>
        <v>3694.8489042068395</v>
      </c>
      <c r="AA415" s="155">
        <f t="shared" si="124"/>
        <v>3718.0999930218495</v>
      </c>
      <c r="AB415" s="155">
        <f t="shared" si="124"/>
        <v>3696.0001449752754</v>
      </c>
      <c r="AC415" s="155">
        <f t="shared" si="124"/>
        <v>3469.041873225221</v>
      </c>
      <c r="AD415" s="155">
        <f t="shared" si="124"/>
        <v>3418.8769237303918</v>
      </c>
      <c r="AE415" s="155">
        <f t="shared" si="124"/>
        <v>3468.4392545259138</v>
      </c>
      <c r="AF415" s="155">
        <f t="shared" si="124"/>
        <v>126.902750451771</v>
      </c>
      <c r="AI415" s="146"/>
    </row>
    <row r="416" spans="1:35" s="7" customFormat="1" ht="15.75" thickTop="1" x14ac:dyDescent="0.25">
      <c r="D416" s="191"/>
      <c r="E416" s="191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1"/>
      <c r="Q416" s="151"/>
      <c r="R416" s="130"/>
      <c r="S416" s="109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I416" s="146"/>
    </row>
    <row r="417" spans="4:35" s="7" customFormat="1" outlineLevel="1" x14ac:dyDescent="0.25">
      <c r="D417" s="192"/>
      <c r="E417" s="192"/>
      <c r="F417" s="159"/>
      <c r="G417" s="15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93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  <c r="AI417" s="146"/>
    </row>
    <row r="418" spans="4:35" outlineLevel="1" x14ac:dyDescent="0.25">
      <c r="D418" s="194"/>
      <c r="E418" s="194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30"/>
      <c r="T418" s="105"/>
      <c r="U418" s="105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</row>
    <row r="419" spans="4:35" outlineLevel="1" x14ac:dyDescent="0.25">
      <c r="D419" s="194"/>
      <c r="E419" s="194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30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</row>
    <row r="420" spans="4:35" outlineLevel="1" x14ac:dyDescent="0.25">
      <c r="D420" s="194"/>
      <c r="E420" s="194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30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</row>
    <row r="421" spans="4:35" outlineLevel="1" x14ac:dyDescent="0.25">
      <c r="D421" s="194"/>
      <c r="E421" s="194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30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</row>
    <row r="422" spans="4:35" outlineLevel="1" x14ac:dyDescent="0.25">
      <c r="D422" s="194"/>
      <c r="E422" s="194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30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</row>
    <row r="423" spans="4:35" outlineLevel="1" x14ac:dyDescent="0.25">
      <c r="D423" s="194"/>
      <c r="E423" s="194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30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</row>
    <row r="424" spans="4:35" outlineLevel="1" x14ac:dyDescent="0.25">
      <c r="D424" s="194"/>
      <c r="E424" s="194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30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</row>
    <row r="425" spans="4:35" outlineLevel="1" x14ac:dyDescent="0.25">
      <c r="D425" s="194"/>
      <c r="E425" s="194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30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</row>
    <row r="426" spans="4:35" outlineLevel="1" x14ac:dyDescent="0.25">
      <c r="D426" s="194"/>
      <c r="E426" s="194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30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</row>
    <row r="427" spans="4:35" outlineLevel="1" x14ac:dyDescent="0.25">
      <c r="D427" s="194"/>
      <c r="E427" s="194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30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</row>
    <row r="428" spans="4:35" outlineLevel="1" x14ac:dyDescent="0.25">
      <c r="D428" s="194"/>
      <c r="E428" s="194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30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</row>
    <row r="429" spans="4:35" outlineLevel="1" x14ac:dyDescent="0.25">
      <c r="D429" s="194"/>
      <c r="E429" s="194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30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</row>
    <row r="430" spans="4:35" x14ac:dyDescent="0.25">
      <c r="D430" s="194"/>
      <c r="E430" s="194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30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</row>
    <row r="431" spans="4:35" x14ac:dyDescent="0.25"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53"/>
      <c r="Q431" s="153"/>
      <c r="R431" s="130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</row>
    <row r="432" spans="4:35" x14ac:dyDescent="0.25"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53"/>
      <c r="Q432" s="153"/>
      <c r="R432" s="130"/>
    </row>
    <row r="433" spans="16:17" x14ac:dyDescent="0.25">
      <c r="P433" s="105"/>
      <c r="Q433" s="105"/>
    </row>
    <row r="434" spans="16:17" x14ac:dyDescent="0.25">
      <c r="P434" s="105"/>
      <c r="Q434" s="105"/>
    </row>
    <row r="435" spans="16:17" x14ac:dyDescent="0.25">
      <c r="P435" s="105"/>
      <c r="Q435" s="105"/>
    </row>
    <row r="436" spans="16:17" x14ac:dyDescent="0.25">
      <c r="P436" s="105"/>
      <c r="Q436" s="105"/>
    </row>
    <row r="437" spans="16:17" x14ac:dyDescent="0.25">
      <c r="P437" s="105"/>
      <c r="Q437" s="105"/>
    </row>
    <row r="438" spans="16:17" x14ac:dyDescent="0.25">
      <c r="P438" s="105"/>
      <c r="Q438" s="105"/>
    </row>
    <row r="439" spans="16:17" x14ac:dyDescent="0.25">
      <c r="P439" s="105"/>
      <c r="Q439" s="105"/>
    </row>
    <row r="440" spans="16:17" x14ac:dyDescent="0.25">
      <c r="P440" s="105"/>
      <c r="Q440" s="105"/>
    </row>
  </sheetData>
  <autoFilter ref="A5:AF440" xr:uid="{00000000-0001-0000-0A00-000000000000}"/>
  <mergeCells count="2">
    <mergeCell ref="F4:Q4"/>
    <mergeCell ref="T4:AE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13E5A-3C7F-43D7-9005-BECFA8F59E94}">
  <dimension ref="A1:AI441"/>
  <sheetViews>
    <sheetView showGridLines="0" zoomScaleNormal="100" workbookViewId="0">
      <pane xSplit="5" ySplit="5" topLeftCell="U389" activePane="bottomRight" state="frozen"/>
      <selection activeCell="D167" sqref="D167"/>
      <selection pane="topRight" activeCell="D167" sqref="D167"/>
      <selection pane="bottomLeft" activeCell="D167" sqref="D167"/>
      <selection pane="bottomRight" activeCell="B415" sqref="B1:AJ415"/>
    </sheetView>
  </sheetViews>
  <sheetFormatPr defaultColWidth="9" defaultRowHeight="15" outlineLevelRow="2" outlineLevelCol="1" x14ac:dyDescent="0.25"/>
  <cols>
    <col min="1" max="1" width="30" style="103" hidden="1" customWidth="1" outlineLevel="1"/>
    <col min="2" max="2" width="25.5" style="103" customWidth="1" collapsed="1"/>
    <col min="3" max="3" width="28.125" style="103" bestFit="1" customWidth="1"/>
    <col min="4" max="5" width="13.125" style="104" customWidth="1"/>
    <col min="6" max="6" width="15.5" style="103" bestFit="1" customWidth="1" outlineLevel="1"/>
    <col min="7" max="7" width="15.75" style="103" bestFit="1" customWidth="1" outlineLevel="1"/>
    <col min="8" max="8" width="16" style="103" bestFit="1" customWidth="1" outlineLevel="1"/>
    <col min="9" max="9" width="15.5" style="103" bestFit="1" customWidth="1" outlineLevel="1"/>
    <col min="10" max="10" width="16.125" style="103" bestFit="1" customWidth="1" outlineLevel="1"/>
    <col min="11" max="11" width="15.5" style="103" bestFit="1" customWidth="1" outlineLevel="1"/>
    <col min="12" max="12" width="14.875" style="103" bestFit="1" customWidth="1" outlineLevel="1"/>
    <col min="13" max="13" width="16" style="103" bestFit="1" customWidth="1" outlineLevel="1"/>
    <col min="14" max="14" width="15.75" style="103" bestFit="1" customWidth="1" outlineLevel="1"/>
    <col min="15" max="15" width="15.5" style="103" bestFit="1" customWidth="1" outlineLevel="1"/>
    <col min="16" max="16" width="16.125" style="103" bestFit="1" customWidth="1" outlineLevel="1"/>
    <col min="17" max="17" width="16" style="103" bestFit="1" customWidth="1" outlineLevel="1"/>
    <col min="18" max="18" width="24.875" style="130" bestFit="1" customWidth="1"/>
    <col min="19" max="19" width="3.125" style="109" customWidth="1"/>
    <col min="20" max="31" width="9.375" style="103" customWidth="1" outlineLevel="1"/>
    <col min="32" max="32" width="9.375" style="103" customWidth="1"/>
    <col min="33" max="33" width="5.125" style="103" customWidth="1"/>
    <col min="34" max="34" width="10" style="103" bestFit="1" customWidth="1"/>
    <col min="35" max="35" width="9" style="105"/>
    <col min="36" max="37" width="9" style="103"/>
    <col min="38" max="38" width="10" style="103" bestFit="1" customWidth="1"/>
    <col min="39" max="16384" width="9" style="103"/>
  </cols>
  <sheetData>
    <row r="1" spans="1:35" x14ac:dyDescent="0.25">
      <c r="B1" s="7" t="s">
        <v>10</v>
      </c>
      <c r="C1" s="7"/>
    </row>
    <row r="2" spans="1:35" x14ac:dyDescent="0.25">
      <c r="B2" s="7" t="s">
        <v>60</v>
      </c>
      <c r="C2" s="7"/>
      <c r="P2" s="108"/>
      <c r="Q2" s="108"/>
      <c r="V2" s="149"/>
      <c r="W2" s="149"/>
      <c r="X2" s="149"/>
      <c r="Y2" s="149"/>
      <c r="AC2" s="110" t="s">
        <v>62</v>
      </c>
      <c r="AD2" s="171">
        <f>+'Murrey''s American G-9 Reg.'!$AD$2</f>
        <v>12</v>
      </c>
    </row>
    <row r="3" spans="1:35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5" x14ac:dyDescent="0.25">
      <c r="A4" s="103" t="s">
        <v>10</v>
      </c>
      <c r="C4" s="112"/>
      <c r="F4" s="221" t="s">
        <v>64</v>
      </c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T4" s="221" t="s">
        <v>65</v>
      </c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113"/>
      <c r="AH4" s="113" t="s">
        <v>855</v>
      </c>
      <c r="AI4" s="172"/>
    </row>
    <row r="5" spans="1:35" ht="30" x14ac:dyDescent="0.25">
      <c r="B5" s="115" t="s">
        <v>67</v>
      </c>
      <c r="C5" s="112" t="s">
        <v>68</v>
      </c>
      <c r="D5" s="173" t="s">
        <v>856</v>
      </c>
      <c r="E5" s="173" t="s">
        <v>857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95" t="s">
        <v>73</v>
      </c>
      <c r="S5" s="174" t="s">
        <v>888</v>
      </c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H5" s="119" t="s">
        <v>78</v>
      </c>
      <c r="AI5" s="120" t="s">
        <v>79</v>
      </c>
    </row>
    <row r="7" spans="1:35" outlineLevel="1" x14ac:dyDescent="0.25">
      <c r="B7" s="121" t="s">
        <v>80</v>
      </c>
      <c r="C7" s="122"/>
      <c r="D7" s="185"/>
      <c r="E7" s="185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35" outlineLevel="1" x14ac:dyDescent="0.25">
      <c r="B8" s="121"/>
      <c r="C8" s="122"/>
      <c r="D8" s="185"/>
      <c r="E8" s="185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35" outlineLevel="1" x14ac:dyDescent="0.25">
      <c r="A9" s="103" t="s">
        <v>20</v>
      </c>
      <c r="B9" s="126" t="s">
        <v>82</v>
      </c>
      <c r="C9" s="122"/>
      <c r="D9" s="185"/>
      <c r="E9" s="185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35" outlineLevel="1" x14ac:dyDescent="0.25">
      <c r="A10" s="103" t="str">
        <f>+$A$4&amp;$A$9&amp;B10</f>
        <v>OrtingResidential10RW1N</v>
      </c>
      <c r="B10" s="103" t="s">
        <v>83</v>
      </c>
      <c r="C10" s="103" t="s">
        <v>84</v>
      </c>
      <c r="D10" s="127">
        <v>15.38</v>
      </c>
      <c r="E10" s="127">
        <v>17.36</v>
      </c>
      <c r="F10" s="129">
        <v>16.600000000000001</v>
      </c>
      <c r="G10" s="129">
        <v>16.600000000000001</v>
      </c>
      <c r="H10" s="129">
        <v>17.36</v>
      </c>
      <c r="I10" s="129">
        <v>17.36</v>
      </c>
      <c r="J10" s="129">
        <v>17.36</v>
      </c>
      <c r="K10" s="129">
        <v>17.36</v>
      </c>
      <c r="L10" s="129">
        <v>17.36</v>
      </c>
      <c r="M10" s="129">
        <v>17.36</v>
      </c>
      <c r="N10" s="129">
        <v>17.36</v>
      </c>
      <c r="O10" s="129">
        <v>16.600000000000001</v>
      </c>
      <c r="P10" s="129">
        <v>16.600000000000001</v>
      </c>
      <c r="Q10" s="129">
        <v>16.600000000000001</v>
      </c>
      <c r="R10" s="130">
        <f>+SUM(F10:Q10)</f>
        <v>204.52</v>
      </c>
      <c r="S10" s="175"/>
      <c r="T10" s="105">
        <f>+IFERROR(F10/$D10,0)</f>
        <v>1.0793237971391418</v>
      </c>
      <c r="U10" s="105">
        <f>+IFERROR(G10/$D10,0)</f>
        <v>1.0793237971391418</v>
      </c>
      <c r="V10" s="105">
        <f>+IFERROR(H10/$E10,0)</f>
        <v>1</v>
      </c>
      <c r="W10" s="105">
        <f t="shared" ref="W10:AE25" si="1">+IFERROR(I10/$E10,0)</f>
        <v>1</v>
      </c>
      <c r="X10" s="105">
        <f t="shared" si="1"/>
        <v>1</v>
      </c>
      <c r="Y10" s="105">
        <f t="shared" si="1"/>
        <v>1</v>
      </c>
      <c r="Z10" s="105">
        <f t="shared" si="1"/>
        <v>1</v>
      </c>
      <c r="AA10" s="105">
        <f t="shared" si="1"/>
        <v>1</v>
      </c>
      <c r="AB10" s="105">
        <f t="shared" si="1"/>
        <v>1</v>
      </c>
      <c r="AC10" s="105">
        <f t="shared" si="1"/>
        <v>0.95622119815668216</v>
      </c>
      <c r="AD10" s="105">
        <f t="shared" si="1"/>
        <v>0.95622119815668216</v>
      </c>
      <c r="AE10" s="105">
        <f t="shared" si="1"/>
        <v>0.95622119815668216</v>
      </c>
      <c r="AF10" s="132">
        <f>+SUM(T10:AE10)/$AD$2</f>
        <v>1.002275932395694</v>
      </c>
      <c r="AH10" s="103">
        <v>1</v>
      </c>
      <c r="AI10" s="105">
        <f>+AF10*AH10</f>
        <v>1.002275932395694</v>
      </c>
    </row>
    <row r="11" spans="1:35" outlineLevel="1" x14ac:dyDescent="0.25">
      <c r="A11" s="103" t="str">
        <f t="shared" ref="A11:A72" si="2">+$A$4&amp;$A$9&amp;B11</f>
        <v>OrtingResidential10RW1R</v>
      </c>
      <c r="B11" s="103" t="s">
        <v>85</v>
      </c>
      <c r="C11" s="103" t="s">
        <v>86</v>
      </c>
      <c r="D11" s="127">
        <v>15.38</v>
      </c>
      <c r="E11" s="127">
        <v>17.36</v>
      </c>
      <c r="F11" s="129">
        <v>630.79999999999995</v>
      </c>
      <c r="G11" s="129">
        <v>664</v>
      </c>
      <c r="H11" s="129">
        <v>677.04</v>
      </c>
      <c r="I11" s="129">
        <v>659.68</v>
      </c>
      <c r="J11" s="129">
        <v>677.04</v>
      </c>
      <c r="K11" s="129">
        <v>677.04</v>
      </c>
      <c r="L11" s="129">
        <v>659.68</v>
      </c>
      <c r="M11" s="129">
        <v>659.68</v>
      </c>
      <c r="N11" s="129">
        <v>668.36</v>
      </c>
      <c r="O11" s="129">
        <v>639.1</v>
      </c>
      <c r="P11" s="129">
        <v>647.4</v>
      </c>
      <c r="Q11" s="129">
        <v>647.4</v>
      </c>
      <c r="R11" s="130">
        <f t="shared" ref="R11:R70" si="3">+SUM(F11:Q11)</f>
        <v>7907.2199999999993</v>
      </c>
      <c r="S11" s="175"/>
      <c r="T11" s="105">
        <f t="shared" ref="T11:U70" si="4">+IFERROR(F11/$D11,0)</f>
        <v>41.014304291287381</v>
      </c>
      <c r="U11" s="105">
        <f t="shared" si="4"/>
        <v>43.172951885565666</v>
      </c>
      <c r="V11" s="105">
        <f t="shared" ref="V11:AE49" si="5">+IFERROR(H11/$E11,0)</f>
        <v>39</v>
      </c>
      <c r="W11" s="105">
        <f t="shared" si="1"/>
        <v>38</v>
      </c>
      <c r="X11" s="105">
        <f t="shared" si="1"/>
        <v>39</v>
      </c>
      <c r="Y11" s="105">
        <f t="shared" si="1"/>
        <v>39</v>
      </c>
      <c r="Z11" s="105">
        <f t="shared" si="1"/>
        <v>38</v>
      </c>
      <c r="AA11" s="105">
        <f t="shared" si="1"/>
        <v>38</v>
      </c>
      <c r="AB11" s="105">
        <f t="shared" si="1"/>
        <v>38.5</v>
      </c>
      <c r="AC11" s="105">
        <f t="shared" si="1"/>
        <v>36.814516129032263</v>
      </c>
      <c r="AD11" s="105">
        <f t="shared" si="1"/>
        <v>37.292626728110598</v>
      </c>
      <c r="AE11" s="105">
        <f t="shared" si="1"/>
        <v>37.292626728110598</v>
      </c>
      <c r="AF11" s="132">
        <f t="shared" ref="AF11:AF72" si="6">+SUM(T11:AE11)/$AD$2</f>
        <v>38.757252146842205</v>
      </c>
      <c r="AH11" s="103">
        <v>1</v>
      </c>
      <c r="AI11" s="105">
        <f t="shared" ref="AI11:AI48" si="7">+AF11*AH11</f>
        <v>38.757252146842205</v>
      </c>
    </row>
    <row r="12" spans="1:35" outlineLevel="1" x14ac:dyDescent="0.25">
      <c r="A12" s="103" t="str">
        <f t="shared" si="2"/>
        <v>OrtingResidential20RM1</v>
      </c>
      <c r="B12" s="103" t="s">
        <v>87</v>
      </c>
      <c r="C12" s="103" t="s">
        <v>88</v>
      </c>
      <c r="D12" s="127">
        <v>0</v>
      </c>
      <c r="E12" s="127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30">
        <f t="shared" si="3"/>
        <v>0</v>
      </c>
      <c r="S12" s="175"/>
      <c r="T12" s="105">
        <f t="shared" si="4"/>
        <v>0</v>
      </c>
      <c r="U12" s="105">
        <f t="shared" si="4"/>
        <v>0</v>
      </c>
      <c r="V12" s="105">
        <f t="shared" si="5"/>
        <v>0</v>
      </c>
      <c r="W12" s="105">
        <f t="shared" si="1"/>
        <v>0</v>
      </c>
      <c r="X12" s="105">
        <f t="shared" si="1"/>
        <v>0</v>
      </c>
      <c r="Y12" s="105">
        <f t="shared" si="1"/>
        <v>0</v>
      </c>
      <c r="Z12" s="105">
        <f t="shared" si="1"/>
        <v>0</v>
      </c>
      <c r="AA12" s="105">
        <f t="shared" si="1"/>
        <v>0</v>
      </c>
      <c r="AB12" s="105">
        <f t="shared" si="1"/>
        <v>0</v>
      </c>
      <c r="AC12" s="105">
        <f t="shared" si="1"/>
        <v>0</v>
      </c>
      <c r="AD12" s="105">
        <f t="shared" si="1"/>
        <v>0</v>
      </c>
      <c r="AE12" s="105">
        <f t="shared" si="1"/>
        <v>0</v>
      </c>
      <c r="AF12" s="132">
        <f t="shared" si="6"/>
        <v>0</v>
      </c>
      <c r="AH12" s="103">
        <v>1</v>
      </c>
      <c r="AI12" s="105">
        <f t="shared" si="7"/>
        <v>0</v>
      </c>
    </row>
    <row r="13" spans="1:35" outlineLevel="1" x14ac:dyDescent="0.25">
      <c r="A13" s="103" t="str">
        <f t="shared" si="2"/>
        <v>OrtingResidential20RW1</v>
      </c>
      <c r="B13" s="103" t="s">
        <v>89</v>
      </c>
      <c r="C13" s="103" t="s">
        <v>90</v>
      </c>
      <c r="D13" s="127">
        <v>0</v>
      </c>
      <c r="E13" s="127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30">
        <f t="shared" si="3"/>
        <v>0</v>
      </c>
      <c r="S13" s="175"/>
      <c r="T13" s="105">
        <f t="shared" si="4"/>
        <v>0</v>
      </c>
      <c r="U13" s="105">
        <f t="shared" si="4"/>
        <v>0</v>
      </c>
      <c r="V13" s="105">
        <f t="shared" si="5"/>
        <v>0</v>
      </c>
      <c r="W13" s="105">
        <f t="shared" si="1"/>
        <v>0</v>
      </c>
      <c r="X13" s="105">
        <f t="shared" si="1"/>
        <v>0</v>
      </c>
      <c r="Y13" s="105">
        <f t="shared" si="1"/>
        <v>0</v>
      </c>
      <c r="Z13" s="105">
        <f t="shared" si="1"/>
        <v>0</v>
      </c>
      <c r="AA13" s="105">
        <f t="shared" si="1"/>
        <v>0</v>
      </c>
      <c r="AB13" s="105">
        <f t="shared" si="1"/>
        <v>0</v>
      </c>
      <c r="AC13" s="105">
        <f t="shared" si="1"/>
        <v>0</v>
      </c>
      <c r="AD13" s="105">
        <f t="shared" si="1"/>
        <v>0</v>
      </c>
      <c r="AE13" s="105">
        <f t="shared" si="1"/>
        <v>0</v>
      </c>
      <c r="AF13" s="132">
        <f t="shared" si="6"/>
        <v>0</v>
      </c>
      <c r="AH13" s="103">
        <v>1</v>
      </c>
      <c r="AI13" s="105">
        <f t="shared" si="7"/>
        <v>0</v>
      </c>
    </row>
    <row r="14" spans="1:35" outlineLevel="1" x14ac:dyDescent="0.25">
      <c r="A14" s="103" t="str">
        <f t="shared" si="2"/>
        <v>OrtingResidential20RW1N</v>
      </c>
      <c r="B14" s="103" t="s">
        <v>91</v>
      </c>
      <c r="C14" s="103" t="s">
        <v>92</v>
      </c>
      <c r="D14" s="127">
        <v>20.91</v>
      </c>
      <c r="E14" s="127">
        <v>23.68</v>
      </c>
      <c r="F14" s="129">
        <v>22.61</v>
      </c>
      <c r="G14" s="129">
        <v>22.61</v>
      </c>
      <c r="H14" s="129">
        <v>23.68</v>
      </c>
      <c r="I14" s="129">
        <v>23.68</v>
      </c>
      <c r="J14" s="129">
        <v>23.68</v>
      </c>
      <c r="K14" s="129">
        <v>23.68</v>
      </c>
      <c r="L14" s="129">
        <v>23.68</v>
      </c>
      <c r="M14" s="129">
        <v>23.68</v>
      </c>
      <c r="N14" s="129">
        <v>23.68</v>
      </c>
      <c r="O14" s="129">
        <v>0</v>
      </c>
      <c r="P14" s="129">
        <v>0</v>
      </c>
      <c r="Q14" s="129">
        <v>0</v>
      </c>
      <c r="R14" s="130">
        <f t="shared" si="3"/>
        <v>210.98000000000005</v>
      </c>
      <c r="S14" s="175"/>
      <c r="T14" s="105">
        <f t="shared" si="4"/>
        <v>1.0813008130081301</v>
      </c>
      <c r="U14" s="105">
        <f t="shared" si="4"/>
        <v>1.0813008130081301</v>
      </c>
      <c r="V14" s="105">
        <f t="shared" si="5"/>
        <v>1</v>
      </c>
      <c r="W14" s="105">
        <f t="shared" si="1"/>
        <v>1</v>
      </c>
      <c r="X14" s="105">
        <f t="shared" si="1"/>
        <v>1</v>
      </c>
      <c r="Y14" s="105">
        <f t="shared" si="1"/>
        <v>1</v>
      </c>
      <c r="Z14" s="105">
        <f t="shared" si="1"/>
        <v>1</v>
      </c>
      <c r="AA14" s="105">
        <f t="shared" si="1"/>
        <v>1</v>
      </c>
      <c r="AB14" s="105">
        <f t="shared" si="1"/>
        <v>1</v>
      </c>
      <c r="AC14" s="105">
        <f t="shared" si="1"/>
        <v>0</v>
      </c>
      <c r="AD14" s="105">
        <f t="shared" si="1"/>
        <v>0</v>
      </c>
      <c r="AE14" s="105">
        <f t="shared" si="1"/>
        <v>0</v>
      </c>
      <c r="AF14" s="132">
        <f t="shared" si="6"/>
        <v>0.76355013550135498</v>
      </c>
      <c r="AH14" s="103">
        <v>1</v>
      </c>
      <c r="AI14" s="105">
        <f t="shared" si="7"/>
        <v>0.76355013550135498</v>
      </c>
    </row>
    <row r="15" spans="1:35" outlineLevel="1" x14ac:dyDescent="0.25">
      <c r="A15" s="103" t="str">
        <f t="shared" si="2"/>
        <v>OrtingResidential20RW1NR</v>
      </c>
      <c r="B15" s="103" t="s">
        <v>93</v>
      </c>
      <c r="C15" s="103" t="s">
        <v>94</v>
      </c>
      <c r="D15" s="127">
        <v>0</v>
      </c>
      <c r="E15" s="127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30">
        <f t="shared" si="3"/>
        <v>0</v>
      </c>
      <c r="S15" s="175"/>
      <c r="T15" s="105">
        <f t="shared" si="4"/>
        <v>0</v>
      </c>
      <c r="U15" s="105">
        <f t="shared" si="4"/>
        <v>0</v>
      </c>
      <c r="V15" s="105">
        <f t="shared" si="5"/>
        <v>0</v>
      </c>
      <c r="W15" s="105">
        <f t="shared" si="1"/>
        <v>0</v>
      </c>
      <c r="X15" s="105">
        <f t="shared" si="1"/>
        <v>0</v>
      </c>
      <c r="Y15" s="105">
        <f t="shared" si="1"/>
        <v>0</v>
      </c>
      <c r="Z15" s="105">
        <f t="shared" si="1"/>
        <v>0</v>
      </c>
      <c r="AA15" s="105">
        <f t="shared" si="1"/>
        <v>0</v>
      </c>
      <c r="AB15" s="105">
        <f t="shared" si="1"/>
        <v>0</v>
      </c>
      <c r="AC15" s="105">
        <f t="shared" si="1"/>
        <v>0</v>
      </c>
      <c r="AD15" s="105">
        <f t="shared" si="1"/>
        <v>0</v>
      </c>
      <c r="AE15" s="105">
        <f t="shared" si="1"/>
        <v>0</v>
      </c>
      <c r="AF15" s="132">
        <f t="shared" si="6"/>
        <v>0</v>
      </c>
      <c r="AH15" s="103">
        <v>1</v>
      </c>
      <c r="AI15" s="105">
        <f t="shared" si="7"/>
        <v>0</v>
      </c>
    </row>
    <row r="16" spans="1:35" outlineLevel="1" x14ac:dyDescent="0.25">
      <c r="A16" s="103" t="str">
        <f t="shared" si="2"/>
        <v>OrtingResidential20RW1R</v>
      </c>
      <c r="B16" s="103" t="s">
        <v>95</v>
      </c>
      <c r="C16" s="103" t="s">
        <v>96</v>
      </c>
      <c r="D16" s="127">
        <v>20.91</v>
      </c>
      <c r="E16" s="127">
        <v>23.68</v>
      </c>
      <c r="F16" s="129">
        <v>3063.6549999999997</v>
      </c>
      <c r="G16" s="129">
        <v>3063.6549999999997</v>
      </c>
      <c r="H16" s="129">
        <v>3196.7999999999997</v>
      </c>
      <c r="I16" s="129">
        <v>3196.7999999999997</v>
      </c>
      <c r="J16" s="129">
        <v>3256</v>
      </c>
      <c r="K16" s="129">
        <v>3256</v>
      </c>
      <c r="L16" s="129">
        <v>3196.7999999999997</v>
      </c>
      <c r="M16" s="129">
        <v>3196.7999999999997</v>
      </c>
      <c r="N16" s="129">
        <v>3113.92</v>
      </c>
      <c r="O16" s="129">
        <v>3043.875</v>
      </c>
      <c r="P16" s="129">
        <v>3052.35</v>
      </c>
      <c r="Q16" s="129">
        <v>3052.35</v>
      </c>
      <c r="R16" s="130">
        <f t="shared" si="3"/>
        <v>37689.00499999999</v>
      </c>
      <c r="S16" s="175"/>
      <c r="T16" s="105">
        <f t="shared" si="4"/>
        <v>146.51626016260161</v>
      </c>
      <c r="U16" s="105">
        <f t="shared" si="4"/>
        <v>146.51626016260161</v>
      </c>
      <c r="V16" s="105">
        <f t="shared" si="5"/>
        <v>135</v>
      </c>
      <c r="W16" s="105">
        <f t="shared" si="1"/>
        <v>135</v>
      </c>
      <c r="X16" s="105">
        <f t="shared" si="1"/>
        <v>137.5</v>
      </c>
      <c r="Y16" s="105">
        <f t="shared" si="1"/>
        <v>137.5</v>
      </c>
      <c r="Z16" s="105">
        <f t="shared" si="1"/>
        <v>135</v>
      </c>
      <c r="AA16" s="105">
        <f t="shared" si="1"/>
        <v>135</v>
      </c>
      <c r="AB16" s="105">
        <f t="shared" si="1"/>
        <v>131.5</v>
      </c>
      <c r="AC16" s="105">
        <f t="shared" si="1"/>
        <v>128.54201858108109</v>
      </c>
      <c r="AD16" s="105">
        <f t="shared" si="1"/>
        <v>128.89991554054055</v>
      </c>
      <c r="AE16" s="105">
        <f t="shared" si="1"/>
        <v>128.89991554054055</v>
      </c>
      <c r="AF16" s="132">
        <f t="shared" si="6"/>
        <v>135.48953083228045</v>
      </c>
      <c r="AH16" s="103">
        <v>1</v>
      </c>
      <c r="AI16" s="105">
        <f t="shared" si="7"/>
        <v>135.48953083228045</v>
      </c>
    </row>
    <row r="17" spans="1:35" outlineLevel="1" x14ac:dyDescent="0.25">
      <c r="A17" s="103" t="str">
        <f t="shared" si="2"/>
        <v>OrtingResidential24RW1N</v>
      </c>
      <c r="B17" s="103" t="s">
        <v>97</v>
      </c>
      <c r="C17" s="103" t="s">
        <v>98</v>
      </c>
      <c r="D17" s="127">
        <v>0</v>
      </c>
      <c r="E17" s="127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30">
        <f t="shared" si="3"/>
        <v>0</v>
      </c>
      <c r="S17" s="175"/>
      <c r="T17" s="105">
        <f t="shared" si="4"/>
        <v>0</v>
      </c>
      <c r="U17" s="105">
        <f t="shared" si="4"/>
        <v>0</v>
      </c>
      <c r="V17" s="105">
        <f t="shared" si="5"/>
        <v>0</v>
      </c>
      <c r="W17" s="105">
        <f t="shared" si="1"/>
        <v>0</v>
      </c>
      <c r="X17" s="105">
        <f t="shared" si="1"/>
        <v>0</v>
      </c>
      <c r="Y17" s="105">
        <f t="shared" si="1"/>
        <v>0</v>
      </c>
      <c r="Z17" s="105">
        <f t="shared" si="1"/>
        <v>0</v>
      </c>
      <c r="AA17" s="105">
        <f t="shared" si="1"/>
        <v>0</v>
      </c>
      <c r="AB17" s="105">
        <f t="shared" si="1"/>
        <v>0</v>
      </c>
      <c r="AC17" s="105">
        <f t="shared" si="1"/>
        <v>0</v>
      </c>
      <c r="AD17" s="105">
        <f t="shared" si="1"/>
        <v>0</v>
      </c>
      <c r="AE17" s="105">
        <f t="shared" si="1"/>
        <v>0</v>
      </c>
      <c r="AF17" s="132">
        <f t="shared" si="6"/>
        <v>0</v>
      </c>
      <c r="AH17" s="103">
        <v>1</v>
      </c>
      <c r="AI17" s="105">
        <f t="shared" si="7"/>
        <v>0</v>
      </c>
    </row>
    <row r="18" spans="1:35" outlineLevel="1" x14ac:dyDescent="0.25">
      <c r="A18" s="103" t="str">
        <f t="shared" si="2"/>
        <v>OrtingResidential24RW1R</v>
      </c>
      <c r="B18" s="103" t="s">
        <v>99</v>
      </c>
      <c r="C18" s="103" t="s">
        <v>100</v>
      </c>
      <c r="D18" s="127">
        <v>0</v>
      </c>
      <c r="E18" s="127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30">
        <f t="shared" si="3"/>
        <v>0</v>
      </c>
      <c r="S18" s="175"/>
      <c r="T18" s="105">
        <f t="shared" si="4"/>
        <v>0</v>
      </c>
      <c r="U18" s="105">
        <f t="shared" si="4"/>
        <v>0</v>
      </c>
      <c r="V18" s="105">
        <f t="shared" si="5"/>
        <v>0</v>
      </c>
      <c r="W18" s="105">
        <f t="shared" si="1"/>
        <v>0</v>
      </c>
      <c r="X18" s="105">
        <f t="shared" si="1"/>
        <v>0</v>
      </c>
      <c r="Y18" s="105">
        <f t="shared" si="1"/>
        <v>0</v>
      </c>
      <c r="Z18" s="105">
        <f t="shared" si="1"/>
        <v>0</v>
      </c>
      <c r="AA18" s="105">
        <f t="shared" si="1"/>
        <v>0</v>
      </c>
      <c r="AB18" s="105">
        <f t="shared" si="1"/>
        <v>0</v>
      </c>
      <c r="AC18" s="105">
        <f t="shared" si="1"/>
        <v>0</v>
      </c>
      <c r="AD18" s="105">
        <f t="shared" si="1"/>
        <v>0</v>
      </c>
      <c r="AE18" s="105">
        <f t="shared" si="1"/>
        <v>0</v>
      </c>
      <c r="AF18" s="132">
        <f t="shared" si="6"/>
        <v>0</v>
      </c>
      <c r="AH18" s="103">
        <v>1</v>
      </c>
      <c r="AI18" s="105">
        <f t="shared" si="7"/>
        <v>0</v>
      </c>
    </row>
    <row r="19" spans="1:35" outlineLevel="1" x14ac:dyDescent="0.25">
      <c r="A19" s="103" t="str">
        <f t="shared" si="2"/>
        <v>OrtingResidential32RE1</v>
      </c>
      <c r="B19" s="103" t="s">
        <v>101</v>
      </c>
      <c r="C19" s="103" t="s">
        <v>102</v>
      </c>
      <c r="D19" s="127">
        <v>0</v>
      </c>
      <c r="E19" s="127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30">
        <f t="shared" si="3"/>
        <v>0</v>
      </c>
      <c r="S19" s="175"/>
      <c r="T19" s="105">
        <f t="shared" si="4"/>
        <v>0</v>
      </c>
      <c r="U19" s="105">
        <f t="shared" si="4"/>
        <v>0</v>
      </c>
      <c r="V19" s="105">
        <f t="shared" si="5"/>
        <v>0</v>
      </c>
      <c r="W19" s="105">
        <f t="shared" si="1"/>
        <v>0</v>
      </c>
      <c r="X19" s="105">
        <f t="shared" si="1"/>
        <v>0</v>
      </c>
      <c r="Y19" s="105">
        <f t="shared" si="1"/>
        <v>0</v>
      </c>
      <c r="Z19" s="105">
        <f t="shared" si="1"/>
        <v>0</v>
      </c>
      <c r="AA19" s="105">
        <f t="shared" si="1"/>
        <v>0</v>
      </c>
      <c r="AB19" s="105">
        <f t="shared" si="1"/>
        <v>0</v>
      </c>
      <c r="AC19" s="105">
        <f t="shared" si="1"/>
        <v>0</v>
      </c>
      <c r="AD19" s="105">
        <f t="shared" si="1"/>
        <v>0</v>
      </c>
      <c r="AE19" s="105">
        <f t="shared" si="1"/>
        <v>0</v>
      </c>
      <c r="AF19" s="132">
        <f t="shared" si="6"/>
        <v>0</v>
      </c>
      <c r="AH19" s="103">
        <v>1</v>
      </c>
      <c r="AI19" s="105">
        <f t="shared" si="7"/>
        <v>0</v>
      </c>
    </row>
    <row r="20" spans="1:35" outlineLevel="1" x14ac:dyDescent="0.25">
      <c r="A20" s="103" t="str">
        <f t="shared" si="2"/>
        <v>OrtingResidential32RM1</v>
      </c>
      <c r="B20" s="103" t="s">
        <v>103</v>
      </c>
      <c r="C20" s="103" t="s">
        <v>104</v>
      </c>
      <c r="D20" s="127">
        <v>0</v>
      </c>
      <c r="E20" s="127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30">
        <f t="shared" si="3"/>
        <v>0</v>
      </c>
      <c r="S20" s="175"/>
      <c r="T20" s="105">
        <f t="shared" si="4"/>
        <v>0</v>
      </c>
      <c r="U20" s="105">
        <f t="shared" si="4"/>
        <v>0</v>
      </c>
      <c r="V20" s="105">
        <f t="shared" si="5"/>
        <v>0</v>
      </c>
      <c r="W20" s="105">
        <f t="shared" si="1"/>
        <v>0</v>
      </c>
      <c r="X20" s="105">
        <f t="shared" si="1"/>
        <v>0</v>
      </c>
      <c r="Y20" s="105">
        <f t="shared" si="1"/>
        <v>0</v>
      </c>
      <c r="Z20" s="105">
        <f t="shared" si="1"/>
        <v>0</v>
      </c>
      <c r="AA20" s="105">
        <f t="shared" si="1"/>
        <v>0</v>
      </c>
      <c r="AB20" s="105">
        <f t="shared" si="1"/>
        <v>0</v>
      </c>
      <c r="AC20" s="105">
        <f t="shared" si="1"/>
        <v>0</v>
      </c>
      <c r="AD20" s="105">
        <f t="shared" si="1"/>
        <v>0</v>
      </c>
      <c r="AE20" s="105">
        <f t="shared" si="1"/>
        <v>0</v>
      </c>
      <c r="AF20" s="132">
        <f t="shared" si="6"/>
        <v>0</v>
      </c>
      <c r="AH20" s="103">
        <v>1</v>
      </c>
      <c r="AI20" s="105">
        <f t="shared" si="7"/>
        <v>0</v>
      </c>
    </row>
    <row r="21" spans="1:35" outlineLevel="1" x14ac:dyDescent="0.25">
      <c r="A21" s="103" t="str">
        <f t="shared" si="2"/>
        <v>OrtingResidential32ROCPU</v>
      </c>
      <c r="B21" s="103" t="s">
        <v>105</v>
      </c>
      <c r="C21" s="103" t="s">
        <v>106</v>
      </c>
      <c r="D21" s="127">
        <v>0</v>
      </c>
      <c r="E21" s="127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30">
        <f t="shared" si="3"/>
        <v>0</v>
      </c>
      <c r="S21" s="175"/>
      <c r="T21" s="105">
        <f t="shared" si="4"/>
        <v>0</v>
      </c>
      <c r="U21" s="105">
        <f t="shared" si="4"/>
        <v>0</v>
      </c>
      <c r="V21" s="105">
        <f t="shared" si="5"/>
        <v>0</v>
      </c>
      <c r="W21" s="105">
        <f t="shared" si="1"/>
        <v>0</v>
      </c>
      <c r="X21" s="105">
        <f t="shared" si="1"/>
        <v>0</v>
      </c>
      <c r="Y21" s="105">
        <f t="shared" si="1"/>
        <v>0</v>
      </c>
      <c r="Z21" s="105">
        <f t="shared" si="1"/>
        <v>0</v>
      </c>
      <c r="AA21" s="105">
        <f t="shared" si="1"/>
        <v>0</v>
      </c>
      <c r="AB21" s="105">
        <f t="shared" si="1"/>
        <v>0</v>
      </c>
      <c r="AC21" s="105">
        <f t="shared" si="1"/>
        <v>0</v>
      </c>
      <c r="AD21" s="105">
        <f t="shared" si="1"/>
        <v>0</v>
      </c>
      <c r="AE21" s="105">
        <f t="shared" si="1"/>
        <v>0</v>
      </c>
      <c r="AF21" s="132">
        <f t="shared" si="6"/>
        <v>0</v>
      </c>
      <c r="AH21" s="103">
        <v>1</v>
      </c>
      <c r="AI21" s="105">
        <f t="shared" si="7"/>
        <v>0</v>
      </c>
    </row>
    <row r="22" spans="1:35" outlineLevel="1" x14ac:dyDescent="0.25">
      <c r="A22" s="103" t="str">
        <f t="shared" si="2"/>
        <v>OrtingResidential32RW1</v>
      </c>
      <c r="B22" s="103" t="s">
        <v>107</v>
      </c>
      <c r="C22" s="103" t="s">
        <v>108</v>
      </c>
      <c r="D22" s="127">
        <v>0</v>
      </c>
      <c r="E22" s="127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30">
        <f t="shared" si="3"/>
        <v>0</v>
      </c>
      <c r="S22" s="175"/>
      <c r="T22" s="105">
        <f t="shared" si="4"/>
        <v>0</v>
      </c>
      <c r="U22" s="105">
        <f t="shared" si="4"/>
        <v>0</v>
      </c>
      <c r="V22" s="105">
        <f t="shared" si="5"/>
        <v>0</v>
      </c>
      <c r="W22" s="105">
        <f t="shared" si="1"/>
        <v>0</v>
      </c>
      <c r="X22" s="105">
        <f t="shared" si="1"/>
        <v>0</v>
      </c>
      <c r="Y22" s="105">
        <f t="shared" si="1"/>
        <v>0</v>
      </c>
      <c r="Z22" s="105">
        <f t="shared" si="1"/>
        <v>0</v>
      </c>
      <c r="AA22" s="105">
        <f t="shared" si="1"/>
        <v>0</v>
      </c>
      <c r="AB22" s="105">
        <f t="shared" si="1"/>
        <v>0</v>
      </c>
      <c r="AC22" s="105">
        <f t="shared" si="1"/>
        <v>0</v>
      </c>
      <c r="AD22" s="105">
        <f t="shared" si="1"/>
        <v>0</v>
      </c>
      <c r="AE22" s="105">
        <f t="shared" si="1"/>
        <v>0</v>
      </c>
      <c r="AF22" s="132">
        <f t="shared" si="6"/>
        <v>0</v>
      </c>
      <c r="AH22" s="103">
        <v>1</v>
      </c>
      <c r="AI22" s="105">
        <f t="shared" si="7"/>
        <v>0</v>
      </c>
    </row>
    <row r="23" spans="1:35" outlineLevel="1" x14ac:dyDescent="0.25">
      <c r="A23" s="103" t="str">
        <f t="shared" si="2"/>
        <v>OrtingResidential32RW1N</v>
      </c>
      <c r="B23" s="103" t="s">
        <v>109</v>
      </c>
      <c r="C23" s="103" t="s">
        <v>110</v>
      </c>
      <c r="D23" s="127">
        <v>0</v>
      </c>
      <c r="E23" s="127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30">
        <f t="shared" si="3"/>
        <v>0</v>
      </c>
      <c r="S23" s="175"/>
      <c r="T23" s="105">
        <f t="shared" si="4"/>
        <v>0</v>
      </c>
      <c r="U23" s="105">
        <f t="shared" si="4"/>
        <v>0</v>
      </c>
      <c r="V23" s="105">
        <f t="shared" si="5"/>
        <v>0</v>
      </c>
      <c r="W23" s="105">
        <f t="shared" si="1"/>
        <v>0</v>
      </c>
      <c r="X23" s="105">
        <f t="shared" si="1"/>
        <v>0</v>
      </c>
      <c r="Y23" s="105">
        <f t="shared" si="1"/>
        <v>0</v>
      </c>
      <c r="Z23" s="105">
        <f t="shared" si="1"/>
        <v>0</v>
      </c>
      <c r="AA23" s="105">
        <f t="shared" si="1"/>
        <v>0</v>
      </c>
      <c r="AB23" s="105">
        <f t="shared" si="1"/>
        <v>0</v>
      </c>
      <c r="AC23" s="105">
        <f t="shared" si="1"/>
        <v>0</v>
      </c>
      <c r="AD23" s="105">
        <f t="shared" si="1"/>
        <v>0</v>
      </c>
      <c r="AE23" s="105">
        <f t="shared" si="1"/>
        <v>0</v>
      </c>
      <c r="AF23" s="132">
        <f t="shared" si="6"/>
        <v>0</v>
      </c>
      <c r="AH23" s="103">
        <v>1</v>
      </c>
      <c r="AI23" s="105">
        <f t="shared" si="7"/>
        <v>0</v>
      </c>
    </row>
    <row r="24" spans="1:35" outlineLevel="1" x14ac:dyDescent="0.25">
      <c r="A24" s="103" t="str">
        <f t="shared" si="2"/>
        <v>OrtingResidential32RW1NR</v>
      </c>
      <c r="B24" s="103" t="s">
        <v>111</v>
      </c>
      <c r="C24" s="103" t="s">
        <v>112</v>
      </c>
      <c r="D24" s="127">
        <v>0</v>
      </c>
      <c r="E24" s="127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30">
        <f t="shared" si="3"/>
        <v>0</v>
      </c>
      <c r="S24" s="175"/>
      <c r="T24" s="105">
        <f t="shared" si="4"/>
        <v>0</v>
      </c>
      <c r="U24" s="105">
        <f t="shared" si="4"/>
        <v>0</v>
      </c>
      <c r="V24" s="105">
        <f t="shared" si="5"/>
        <v>0</v>
      </c>
      <c r="W24" s="105">
        <f t="shared" si="1"/>
        <v>0</v>
      </c>
      <c r="X24" s="105">
        <f t="shared" si="1"/>
        <v>0</v>
      </c>
      <c r="Y24" s="105">
        <f t="shared" si="1"/>
        <v>0</v>
      </c>
      <c r="Z24" s="105">
        <f t="shared" si="1"/>
        <v>0</v>
      </c>
      <c r="AA24" s="105">
        <f t="shared" si="1"/>
        <v>0</v>
      </c>
      <c r="AB24" s="105">
        <f t="shared" si="1"/>
        <v>0</v>
      </c>
      <c r="AC24" s="105">
        <f t="shared" si="1"/>
        <v>0</v>
      </c>
      <c r="AD24" s="105">
        <f t="shared" si="1"/>
        <v>0</v>
      </c>
      <c r="AE24" s="105">
        <f t="shared" si="1"/>
        <v>0</v>
      </c>
      <c r="AF24" s="132">
        <f t="shared" si="6"/>
        <v>0</v>
      </c>
      <c r="AH24" s="103">
        <v>1</v>
      </c>
      <c r="AI24" s="105">
        <f t="shared" si="7"/>
        <v>0</v>
      </c>
    </row>
    <row r="25" spans="1:35" outlineLevel="1" x14ac:dyDescent="0.25">
      <c r="A25" s="103" t="str">
        <f t="shared" si="2"/>
        <v>OrtingResidential32RW1R</v>
      </c>
      <c r="B25" s="103" t="s">
        <v>113</v>
      </c>
      <c r="C25" s="103" t="s">
        <v>114</v>
      </c>
      <c r="D25" s="127">
        <v>0</v>
      </c>
      <c r="E25" s="127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30">
        <f t="shared" si="3"/>
        <v>0</v>
      </c>
      <c r="S25" s="175"/>
      <c r="T25" s="105">
        <f t="shared" si="4"/>
        <v>0</v>
      </c>
      <c r="U25" s="105">
        <f t="shared" si="4"/>
        <v>0</v>
      </c>
      <c r="V25" s="105">
        <f t="shared" si="5"/>
        <v>0</v>
      </c>
      <c r="W25" s="105">
        <f t="shared" si="1"/>
        <v>0</v>
      </c>
      <c r="X25" s="105">
        <f t="shared" si="1"/>
        <v>0</v>
      </c>
      <c r="Y25" s="105">
        <f t="shared" si="1"/>
        <v>0</v>
      </c>
      <c r="Z25" s="105">
        <f t="shared" si="1"/>
        <v>0</v>
      </c>
      <c r="AA25" s="105">
        <f t="shared" si="1"/>
        <v>0</v>
      </c>
      <c r="AB25" s="105">
        <f t="shared" si="1"/>
        <v>0</v>
      </c>
      <c r="AC25" s="105">
        <f t="shared" si="1"/>
        <v>0</v>
      </c>
      <c r="AD25" s="105">
        <f t="shared" si="1"/>
        <v>0</v>
      </c>
      <c r="AE25" s="105">
        <f t="shared" si="1"/>
        <v>0</v>
      </c>
      <c r="AF25" s="132">
        <f t="shared" si="6"/>
        <v>0</v>
      </c>
      <c r="AH25" s="103">
        <v>1</v>
      </c>
      <c r="AI25" s="105">
        <f t="shared" si="7"/>
        <v>0</v>
      </c>
    </row>
    <row r="26" spans="1:35" outlineLevel="1" x14ac:dyDescent="0.25">
      <c r="A26" s="103" t="str">
        <f t="shared" si="2"/>
        <v>OrtingResidential32RW2</v>
      </c>
      <c r="B26" s="103" t="s">
        <v>115</v>
      </c>
      <c r="C26" s="103" t="s">
        <v>116</v>
      </c>
      <c r="D26" s="127">
        <v>0</v>
      </c>
      <c r="E26" s="127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30">
        <f t="shared" si="3"/>
        <v>0</v>
      </c>
      <c r="S26" s="175"/>
      <c r="T26" s="105">
        <f t="shared" si="4"/>
        <v>0</v>
      </c>
      <c r="U26" s="105">
        <f t="shared" si="4"/>
        <v>0</v>
      </c>
      <c r="V26" s="105">
        <f t="shared" si="5"/>
        <v>0</v>
      </c>
      <c r="W26" s="105">
        <f t="shared" si="5"/>
        <v>0</v>
      </c>
      <c r="X26" s="105">
        <f t="shared" si="5"/>
        <v>0</v>
      </c>
      <c r="Y26" s="105">
        <f t="shared" si="5"/>
        <v>0</v>
      </c>
      <c r="Z26" s="105">
        <f t="shared" si="5"/>
        <v>0</v>
      </c>
      <c r="AA26" s="105">
        <f t="shared" si="5"/>
        <v>0</v>
      </c>
      <c r="AB26" s="105">
        <f t="shared" si="5"/>
        <v>0</v>
      </c>
      <c r="AC26" s="105">
        <f t="shared" si="5"/>
        <v>0</v>
      </c>
      <c r="AD26" s="105">
        <f t="shared" si="5"/>
        <v>0</v>
      </c>
      <c r="AE26" s="105">
        <f t="shared" si="5"/>
        <v>0</v>
      </c>
      <c r="AF26" s="132">
        <f t="shared" si="6"/>
        <v>0</v>
      </c>
      <c r="AH26" s="103">
        <v>2</v>
      </c>
      <c r="AI26" s="105">
        <f t="shared" si="7"/>
        <v>0</v>
      </c>
    </row>
    <row r="27" spans="1:35" outlineLevel="1" x14ac:dyDescent="0.25">
      <c r="A27" s="103" t="str">
        <f t="shared" si="2"/>
        <v>OrtingResidential32RW2R</v>
      </c>
      <c r="B27" s="103" t="s">
        <v>117</v>
      </c>
      <c r="C27" s="103" t="s">
        <v>118</v>
      </c>
      <c r="D27" s="127">
        <v>0</v>
      </c>
      <c r="E27" s="127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30">
        <f t="shared" si="3"/>
        <v>0</v>
      </c>
      <c r="S27" s="175"/>
      <c r="T27" s="105">
        <f t="shared" si="4"/>
        <v>0</v>
      </c>
      <c r="U27" s="105">
        <f t="shared" si="4"/>
        <v>0</v>
      </c>
      <c r="V27" s="105">
        <f t="shared" si="5"/>
        <v>0</v>
      </c>
      <c r="W27" s="105">
        <f t="shared" si="5"/>
        <v>0</v>
      </c>
      <c r="X27" s="105">
        <f t="shared" si="5"/>
        <v>0</v>
      </c>
      <c r="Y27" s="105">
        <f t="shared" si="5"/>
        <v>0</v>
      </c>
      <c r="Z27" s="105">
        <f t="shared" si="5"/>
        <v>0</v>
      </c>
      <c r="AA27" s="105">
        <f t="shared" si="5"/>
        <v>0</v>
      </c>
      <c r="AB27" s="105">
        <f t="shared" si="5"/>
        <v>0</v>
      </c>
      <c r="AC27" s="105">
        <f t="shared" si="5"/>
        <v>0</v>
      </c>
      <c r="AD27" s="105">
        <f t="shared" si="5"/>
        <v>0</v>
      </c>
      <c r="AE27" s="105">
        <f t="shared" si="5"/>
        <v>0</v>
      </c>
      <c r="AF27" s="132">
        <f t="shared" si="6"/>
        <v>0</v>
      </c>
      <c r="AH27" s="103">
        <v>2</v>
      </c>
      <c r="AI27" s="105">
        <f t="shared" si="7"/>
        <v>0</v>
      </c>
    </row>
    <row r="28" spans="1:35" outlineLevel="1" x14ac:dyDescent="0.25">
      <c r="A28" s="103" t="str">
        <f t="shared" si="2"/>
        <v>OrtingResidential32RW2NR</v>
      </c>
      <c r="B28" s="103" t="s">
        <v>119</v>
      </c>
      <c r="C28" s="103" t="s">
        <v>120</v>
      </c>
      <c r="D28" s="127">
        <v>0</v>
      </c>
      <c r="E28" s="127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30">
        <f t="shared" si="3"/>
        <v>0</v>
      </c>
      <c r="S28" s="175"/>
      <c r="T28" s="105">
        <f t="shared" si="4"/>
        <v>0</v>
      </c>
      <c r="U28" s="105">
        <f t="shared" si="4"/>
        <v>0</v>
      </c>
      <c r="V28" s="105">
        <f t="shared" si="5"/>
        <v>0</v>
      </c>
      <c r="W28" s="105">
        <f t="shared" si="5"/>
        <v>0</v>
      </c>
      <c r="X28" s="105">
        <f t="shared" si="5"/>
        <v>0</v>
      </c>
      <c r="Y28" s="105">
        <f t="shared" si="5"/>
        <v>0</v>
      </c>
      <c r="Z28" s="105">
        <f t="shared" si="5"/>
        <v>0</v>
      </c>
      <c r="AA28" s="105">
        <f t="shared" si="5"/>
        <v>0</v>
      </c>
      <c r="AB28" s="105">
        <f t="shared" si="5"/>
        <v>0</v>
      </c>
      <c r="AC28" s="105">
        <f t="shared" si="5"/>
        <v>0</v>
      </c>
      <c r="AD28" s="105">
        <f t="shared" si="5"/>
        <v>0</v>
      </c>
      <c r="AE28" s="105">
        <f t="shared" si="5"/>
        <v>0</v>
      </c>
      <c r="AF28" s="132">
        <f t="shared" si="6"/>
        <v>0</v>
      </c>
      <c r="AH28" s="103">
        <v>2</v>
      </c>
      <c r="AI28" s="105">
        <f t="shared" si="7"/>
        <v>0</v>
      </c>
    </row>
    <row r="29" spans="1:35" outlineLevel="1" x14ac:dyDescent="0.25">
      <c r="A29" s="103" t="str">
        <f t="shared" si="2"/>
        <v>OrtingResidential32RW3</v>
      </c>
      <c r="B29" s="103" t="s">
        <v>121</v>
      </c>
      <c r="C29" s="103" t="s">
        <v>122</v>
      </c>
      <c r="D29" s="127">
        <v>0</v>
      </c>
      <c r="E29" s="127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30">
        <f t="shared" si="3"/>
        <v>0</v>
      </c>
      <c r="S29" s="175"/>
      <c r="T29" s="105">
        <f t="shared" si="4"/>
        <v>0</v>
      </c>
      <c r="U29" s="105">
        <f t="shared" si="4"/>
        <v>0</v>
      </c>
      <c r="V29" s="105">
        <f t="shared" si="5"/>
        <v>0</v>
      </c>
      <c r="W29" s="105">
        <f t="shared" si="5"/>
        <v>0</v>
      </c>
      <c r="X29" s="105">
        <f t="shared" si="5"/>
        <v>0</v>
      </c>
      <c r="Y29" s="105">
        <f t="shared" si="5"/>
        <v>0</v>
      </c>
      <c r="Z29" s="105">
        <f t="shared" si="5"/>
        <v>0</v>
      </c>
      <c r="AA29" s="105">
        <f t="shared" si="5"/>
        <v>0</v>
      </c>
      <c r="AB29" s="105">
        <f t="shared" si="5"/>
        <v>0</v>
      </c>
      <c r="AC29" s="105">
        <f t="shared" si="5"/>
        <v>0</v>
      </c>
      <c r="AD29" s="105">
        <f t="shared" si="5"/>
        <v>0</v>
      </c>
      <c r="AE29" s="105">
        <f t="shared" si="5"/>
        <v>0</v>
      </c>
      <c r="AF29" s="132">
        <f t="shared" si="6"/>
        <v>0</v>
      </c>
      <c r="AH29" s="103">
        <v>3</v>
      </c>
      <c r="AI29" s="105">
        <f t="shared" si="7"/>
        <v>0</v>
      </c>
    </row>
    <row r="30" spans="1:35" outlineLevel="1" x14ac:dyDescent="0.25">
      <c r="A30" s="103" t="str">
        <f t="shared" si="2"/>
        <v>OrtingResidential32RW3NR</v>
      </c>
      <c r="B30" s="103" t="s">
        <v>123</v>
      </c>
      <c r="C30" s="103" t="s">
        <v>124</v>
      </c>
      <c r="D30" s="127">
        <v>0</v>
      </c>
      <c r="E30" s="127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30">
        <f t="shared" si="3"/>
        <v>0</v>
      </c>
      <c r="S30" s="175"/>
      <c r="T30" s="105">
        <f t="shared" si="4"/>
        <v>0</v>
      </c>
      <c r="U30" s="105">
        <f t="shared" si="4"/>
        <v>0</v>
      </c>
      <c r="V30" s="105">
        <f t="shared" si="5"/>
        <v>0</v>
      </c>
      <c r="W30" s="105">
        <f t="shared" si="5"/>
        <v>0</v>
      </c>
      <c r="X30" s="105">
        <f t="shared" si="5"/>
        <v>0</v>
      </c>
      <c r="Y30" s="105">
        <f t="shared" si="5"/>
        <v>0</v>
      </c>
      <c r="Z30" s="105">
        <f t="shared" si="5"/>
        <v>0</v>
      </c>
      <c r="AA30" s="105">
        <f t="shared" si="5"/>
        <v>0</v>
      </c>
      <c r="AB30" s="105">
        <f t="shared" si="5"/>
        <v>0</v>
      </c>
      <c r="AC30" s="105">
        <f t="shared" si="5"/>
        <v>0</v>
      </c>
      <c r="AD30" s="105">
        <f t="shared" si="5"/>
        <v>0</v>
      </c>
      <c r="AE30" s="105">
        <f t="shared" si="5"/>
        <v>0</v>
      </c>
      <c r="AF30" s="132">
        <f t="shared" si="6"/>
        <v>0</v>
      </c>
      <c r="AH30" s="103">
        <v>3</v>
      </c>
      <c r="AI30" s="105">
        <f t="shared" si="7"/>
        <v>0</v>
      </c>
    </row>
    <row r="31" spans="1:35" outlineLevel="1" x14ac:dyDescent="0.25">
      <c r="A31" s="103" t="str">
        <f t="shared" si="2"/>
        <v>OrtingResidential32RW4</v>
      </c>
      <c r="B31" s="103" t="s">
        <v>125</v>
      </c>
      <c r="C31" s="103" t="s">
        <v>126</v>
      </c>
      <c r="D31" s="127">
        <v>0</v>
      </c>
      <c r="E31" s="127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30">
        <f t="shared" si="3"/>
        <v>0</v>
      </c>
      <c r="S31" s="175"/>
      <c r="T31" s="105">
        <f t="shared" si="4"/>
        <v>0</v>
      </c>
      <c r="U31" s="105">
        <f t="shared" si="4"/>
        <v>0</v>
      </c>
      <c r="V31" s="105">
        <f t="shared" si="5"/>
        <v>0</v>
      </c>
      <c r="W31" s="105">
        <f t="shared" si="5"/>
        <v>0</v>
      </c>
      <c r="X31" s="105">
        <f t="shared" si="5"/>
        <v>0</v>
      </c>
      <c r="Y31" s="105">
        <f t="shared" si="5"/>
        <v>0</v>
      </c>
      <c r="Z31" s="105">
        <f t="shared" si="5"/>
        <v>0</v>
      </c>
      <c r="AA31" s="105">
        <f t="shared" si="5"/>
        <v>0</v>
      </c>
      <c r="AB31" s="105">
        <f t="shared" si="5"/>
        <v>0</v>
      </c>
      <c r="AC31" s="105">
        <f t="shared" si="5"/>
        <v>0</v>
      </c>
      <c r="AD31" s="105">
        <f t="shared" si="5"/>
        <v>0</v>
      </c>
      <c r="AE31" s="105">
        <f t="shared" si="5"/>
        <v>0</v>
      </c>
      <c r="AF31" s="132">
        <f t="shared" si="6"/>
        <v>0</v>
      </c>
      <c r="AH31" s="103">
        <v>4</v>
      </c>
      <c r="AI31" s="105">
        <f t="shared" si="7"/>
        <v>0</v>
      </c>
    </row>
    <row r="32" spans="1:35" outlineLevel="1" x14ac:dyDescent="0.25">
      <c r="A32" s="103" t="str">
        <f t="shared" si="2"/>
        <v>OrtingResidential32RW4NR</v>
      </c>
      <c r="B32" s="103" t="s">
        <v>127</v>
      </c>
      <c r="C32" s="103" t="s">
        <v>128</v>
      </c>
      <c r="D32" s="127">
        <v>0</v>
      </c>
      <c r="E32" s="127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30">
        <f t="shared" si="3"/>
        <v>0</v>
      </c>
      <c r="S32" s="175"/>
      <c r="T32" s="105">
        <f t="shared" si="4"/>
        <v>0</v>
      </c>
      <c r="U32" s="105">
        <f t="shared" si="4"/>
        <v>0</v>
      </c>
      <c r="V32" s="105">
        <f t="shared" si="5"/>
        <v>0</v>
      </c>
      <c r="W32" s="105">
        <f t="shared" si="5"/>
        <v>0</v>
      </c>
      <c r="X32" s="105">
        <f t="shared" si="5"/>
        <v>0</v>
      </c>
      <c r="Y32" s="105">
        <f t="shared" si="5"/>
        <v>0</v>
      </c>
      <c r="Z32" s="105">
        <f t="shared" si="5"/>
        <v>0</v>
      </c>
      <c r="AA32" s="105">
        <f t="shared" si="5"/>
        <v>0</v>
      </c>
      <c r="AB32" s="105">
        <f t="shared" si="5"/>
        <v>0</v>
      </c>
      <c r="AC32" s="105">
        <f t="shared" si="5"/>
        <v>0</v>
      </c>
      <c r="AD32" s="105">
        <f t="shared" si="5"/>
        <v>0</v>
      </c>
      <c r="AE32" s="105">
        <f t="shared" si="5"/>
        <v>0</v>
      </c>
      <c r="AF32" s="132">
        <f t="shared" si="6"/>
        <v>0</v>
      </c>
      <c r="AH32" s="103">
        <v>4</v>
      </c>
      <c r="AI32" s="105">
        <f t="shared" si="7"/>
        <v>0</v>
      </c>
    </row>
    <row r="33" spans="1:35" outlineLevel="1" x14ac:dyDescent="0.25">
      <c r="A33" s="103" t="str">
        <f t="shared" si="2"/>
        <v>OrtingResidential32RW5</v>
      </c>
      <c r="B33" s="103" t="s">
        <v>129</v>
      </c>
      <c r="C33" s="103" t="s">
        <v>130</v>
      </c>
      <c r="D33" s="127">
        <v>0</v>
      </c>
      <c r="E33" s="127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30">
        <f t="shared" si="3"/>
        <v>0</v>
      </c>
      <c r="S33" s="175"/>
      <c r="T33" s="105">
        <f t="shared" si="4"/>
        <v>0</v>
      </c>
      <c r="U33" s="105">
        <f t="shared" si="4"/>
        <v>0</v>
      </c>
      <c r="V33" s="105">
        <f t="shared" si="5"/>
        <v>0</v>
      </c>
      <c r="W33" s="105">
        <f t="shared" si="5"/>
        <v>0</v>
      </c>
      <c r="X33" s="105">
        <f t="shared" si="5"/>
        <v>0</v>
      </c>
      <c r="Y33" s="105">
        <f t="shared" si="5"/>
        <v>0</v>
      </c>
      <c r="Z33" s="105">
        <f t="shared" si="5"/>
        <v>0</v>
      </c>
      <c r="AA33" s="105">
        <f t="shared" si="5"/>
        <v>0</v>
      </c>
      <c r="AB33" s="105">
        <f t="shared" si="5"/>
        <v>0</v>
      </c>
      <c r="AC33" s="105">
        <f t="shared" si="5"/>
        <v>0</v>
      </c>
      <c r="AD33" s="105">
        <f t="shared" si="5"/>
        <v>0</v>
      </c>
      <c r="AE33" s="105">
        <f t="shared" si="5"/>
        <v>0</v>
      </c>
      <c r="AF33" s="132">
        <f t="shared" si="6"/>
        <v>0</v>
      </c>
      <c r="AH33" s="103">
        <v>5</v>
      </c>
      <c r="AI33" s="105">
        <f t="shared" si="7"/>
        <v>0</v>
      </c>
    </row>
    <row r="34" spans="1:35" outlineLevel="1" x14ac:dyDescent="0.25">
      <c r="A34" s="103" t="str">
        <f t="shared" si="2"/>
        <v>OrtingResidential32RW5NR</v>
      </c>
      <c r="B34" s="103" t="s">
        <v>131</v>
      </c>
      <c r="C34" s="103" t="s">
        <v>132</v>
      </c>
      <c r="D34" s="127">
        <v>0</v>
      </c>
      <c r="E34" s="127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30">
        <f t="shared" si="3"/>
        <v>0</v>
      </c>
      <c r="S34" s="175"/>
      <c r="T34" s="105">
        <f t="shared" si="4"/>
        <v>0</v>
      </c>
      <c r="U34" s="105">
        <f t="shared" si="4"/>
        <v>0</v>
      </c>
      <c r="V34" s="105">
        <f t="shared" si="5"/>
        <v>0</v>
      </c>
      <c r="W34" s="105">
        <f t="shared" si="5"/>
        <v>0</v>
      </c>
      <c r="X34" s="105">
        <f t="shared" si="5"/>
        <v>0</v>
      </c>
      <c r="Y34" s="105">
        <f t="shared" si="5"/>
        <v>0</v>
      </c>
      <c r="Z34" s="105">
        <f t="shared" si="5"/>
        <v>0</v>
      </c>
      <c r="AA34" s="105">
        <f t="shared" si="5"/>
        <v>0</v>
      </c>
      <c r="AB34" s="105">
        <f t="shared" si="5"/>
        <v>0</v>
      </c>
      <c r="AC34" s="105">
        <f t="shared" si="5"/>
        <v>0</v>
      </c>
      <c r="AD34" s="105">
        <f t="shared" si="5"/>
        <v>0</v>
      </c>
      <c r="AE34" s="105">
        <f t="shared" si="5"/>
        <v>0</v>
      </c>
      <c r="AF34" s="132">
        <f t="shared" si="6"/>
        <v>0</v>
      </c>
      <c r="AH34" s="103">
        <v>5</v>
      </c>
      <c r="AI34" s="105">
        <f t="shared" si="7"/>
        <v>0</v>
      </c>
    </row>
    <row r="35" spans="1:35" outlineLevel="1" x14ac:dyDescent="0.25">
      <c r="A35" s="103" t="str">
        <f t="shared" si="2"/>
        <v>OrtingResidential32RW6</v>
      </c>
      <c r="B35" s="103" t="s">
        <v>133</v>
      </c>
      <c r="C35" s="103" t="s">
        <v>134</v>
      </c>
      <c r="D35" s="127">
        <v>0</v>
      </c>
      <c r="E35" s="127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30">
        <f t="shared" si="3"/>
        <v>0</v>
      </c>
      <c r="S35" s="175"/>
      <c r="T35" s="105">
        <f t="shared" si="4"/>
        <v>0</v>
      </c>
      <c r="U35" s="105">
        <f t="shared" si="4"/>
        <v>0</v>
      </c>
      <c r="V35" s="105">
        <f t="shared" si="5"/>
        <v>0</v>
      </c>
      <c r="W35" s="105">
        <f t="shared" si="5"/>
        <v>0</v>
      </c>
      <c r="X35" s="105">
        <f t="shared" si="5"/>
        <v>0</v>
      </c>
      <c r="Y35" s="105">
        <f t="shared" si="5"/>
        <v>0</v>
      </c>
      <c r="Z35" s="105">
        <f t="shared" si="5"/>
        <v>0</v>
      </c>
      <c r="AA35" s="105">
        <f t="shared" si="5"/>
        <v>0</v>
      </c>
      <c r="AB35" s="105">
        <f t="shared" si="5"/>
        <v>0</v>
      </c>
      <c r="AC35" s="105">
        <f t="shared" si="5"/>
        <v>0</v>
      </c>
      <c r="AD35" s="105">
        <f t="shared" si="5"/>
        <v>0</v>
      </c>
      <c r="AE35" s="105">
        <f t="shared" si="5"/>
        <v>0</v>
      </c>
      <c r="AF35" s="132">
        <f t="shared" si="6"/>
        <v>0</v>
      </c>
      <c r="AH35" s="103">
        <v>6</v>
      </c>
      <c r="AI35" s="105">
        <f t="shared" si="7"/>
        <v>0</v>
      </c>
    </row>
    <row r="36" spans="1:35" outlineLevel="1" x14ac:dyDescent="0.25">
      <c r="A36" s="103" t="str">
        <f t="shared" si="2"/>
        <v>OrtingResidential35RM1</v>
      </c>
      <c r="B36" s="103" t="s">
        <v>135</v>
      </c>
      <c r="C36" s="103" t="s">
        <v>136</v>
      </c>
      <c r="D36" s="127">
        <v>0</v>
      </c>
      <c r="E36" s="127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30">
        <f t="shared" si="3"/>
        <v>0</v>
      </c>
      <c r="S36" s="175"/>
      <c r="T36" s="105">
        <f t="shared" si="4"/>
        <v>0</v>
      </c>
      <c r="U36" s="105">
        <f t="shared" si="4"/>
        <v>0</v>
      </c>
      <c r="V36" s="105">
        <f t="shared" si="5"/>
        <v>0</v>
      </c>
      <c r="W36" s="105">
        <f t="shared" si="5"/>
        <v>0</v>
      </c>
      <c r="X36" s="105">
        <f t="shared" si="5"/>
        <v>0</v>
      </c>
      <c r="Y36" s="105">
        <f t="shared" si="5"/>
        <v>0</v>
      </c>
      <c r="Z36" s="105">
        <f t="shared" si="5"/>
        <v>0</v>
      </c>
      <c r="AA36" s="105">
        <f t="shared" si="5"/>
        <v>0</v>
      </c>
      <c r="AB36" s="105">
        <f t="shared" si="5"/>
        <v>0</v>
      </c>
      <c r="AC36" s="105">
        <f t="shared" si="5"/>
        <v>0</v>
      </c>
      <c r="AD36" s="105">
        <f t="shared" si="5"/>
        <v>0</v>
      </c>
      <c r="AE36" s="105">
        <f t="shared" si="5"/>
        <v>0</v>
      </c>
      <c r="AF36" s="132">
        <f t="shared" si="6"/>
        <v>0</v>
      </c>
      <c r="AH36" s="103">
        <v>1</v>
      </c>
      <c r="AI36" s="105">
        <f t="shared" si="7"/>
        <v>0</v>
      </c>
    </row>
    <row r="37" spans="1:35" outlineLevel="1" x14ac:dyDescent="0.25">
      <c r="A37" s="103" t="str">
        <f t="shared" si="2"/>
        <v>OrtingResidential35RW1N</v>
      </c>
      <c r="B37" s="103" t="s">
        <v>137</v>
      </c>
      <c r="C37" s="103" t="s">
        <v>138</v>
      </c>
      <c r="D37" s="127">
        <v>25.72</v>
      </c>
      <c r="E37" s="127">
        <v>29.22</v>
      </c>
      <c r="F37" s="129">
        <v>139.35</v>
      </c>
      <c r="G37" s="129">
        <v>139.35</v>
      </c>
      <c r="H37" s="129">
        <v>146.1</v>
      </c>
      <c r="I37" s="129">
        <v>146.1</v>
      </c>
      <c r="J37" s="129">
        <v>146.1</v>
      </c>
      <c r="K37" s="129">
        <v>146.1</v>
      </c>
      <c r="L37" s="129">
        <v>146.1</v>
      </c>
      <c r="M37" s="129">
        <v>146.1</v>
      </c>
      <c r="N37" s="129">
        <v>146.1</v>
      </c>
      <c r="O37" s="129">
        <v>139.35</v>
      </c>
      <c r="P37" s="129">
        <v>139.35</v>
      </c>
      <c r="Q37" s="129">
        <v>139.35</v>
      </c>
      <c r="R37" s="130">
        <f t="shared" si="3"/>
        <v>1719.4499999999996</v>
      </c>
      <c r="S37" s="175"/>
      <c r="T37" s="105">
        <f t="shared" si="4"/>
        <v>5.4179626749611201</v>
      </c>
      <c r="U37" s="105">
        <f t="shared" si="4"/>
        <v>5.4179626749611201</v>
      </c>
      <c r="V37" s="105">
        <f t="shared" si="5"/>
        <v>5</v>
      </c>
      <c r="W37" s="105">
        <f t="shared" si="5"/>
        <v>5</v>
      </c>
      <c r="X37" s="105">
        <f t="shared" si="5"/>
        <v>5</v>
      </c>
      <c r="Y37" s="105">
        <f t="shared" si="5"/>
        <v>5</v>
      </c>
      <c r="Z37" s="105">
        <f t="shared" si="5"/>
        <v>5</v>
      </c>
      <c r="AA37" s="105">
        <f t="shared" si="5"/>
        <v>5</v>
      </c>
      <c r="AB37" s="105">
        <f t="shared" si="5"/>
        <v>5</v>
      </c>
      <c r="AC37" s="105">
        <f t="shared" si="5"/>
        <v>4.768993839835729</v>
      </c>
      <c r="AD37" s="105">
        <f t="shared" si="5"/>
        <v>4.768993839835729</v>
      </c>
      <c r="AE37" s="105">
        <f t="shared" si="5"/>
        <v>4.768993839835729</v>
      </c>
      <c r="AF37" s="132">
        <f t="shared" si="6"/>
        <v>5.011908905785786</v>
      </c>
      <c r="AH37" s="103">
        <v>1</v>
      </c>
      <c r="AI37" s="105">
        <f t="shared" si="7"/>
        <v>5.011908905785786</v>
      </c>
    </row>
    <row r="38" spans="1:35" outlineLevel="1" x14ac:dyDescent="0.25">
      <c r="A38" s="103" t="str">
        <f t="shared" si="2"/>
        <v>OrtingResidential35RW1R</v>
      </c>
      <c r="B38" s="103" t="s">
        <v>139</v>
      </c>
      <c r="C38" s="103" t="s">
        <v>140</v>
      </c>
      <c r="D38" s="127">
        <v>25.72</v>
      </c>
      <c r="E38" s="127">
        <v>29.22</v>
      </c>
      <c r="F38" s="129">
        <v>32294.66</v>
      </c>
      <c r="G38" s="129">
        <v>32196.239999999998</v>
      </c>
      <c r="H38" s="129">
        <v>33748.424999999996</v>
      </c>
      <c r="I38" s="129">
        <v>33804.164999999994</v>
      </c>
      <c r="J38" s="129">
        <v>33556.735000000008</v>
      </c>
      <c r="K38" s="129">
        <v>33615.175000000003</v>
      </c>
      <c r="L38" s="129">
        <v>33559.17</v>
      </c>
      <c r="M38" s="129">
        <v>33573.78</v>
      </c>
      <c r="N38" s="129">
        <v>33482.620000000003</v>
      </c>
      <c r="O38" s="129">
        <v>33248.909999999996</v>
      </c>
      <c r="P38" s="129">
        <v>32524.289999999997</v>
      </c>
      <c r="Q38" s="129">
        <v>32524.289999999997</v>
      </c>
      <c r="R38" s="130">
        <f t="shared" si="3"/>
        <v>398128.4599999999</v>
      </c>
      <c r="S38" s="175"/>
      <c r="T38" s="105">
        <f t="shared" si="4"/>
        <v>1255.6244167962675</v>
      </c>
      <c r="U38" s="105">
        <f t="shared" si="4"/>
        <v>1251.7978227060653</v>
      </c>
      <c r="V38" s="105">
        <f t="shared" si="5"/>
        <v>1154.9768993839834</v>
      </c>
      <c r="W38" s="105">
        <f t="shared" si="5"/>
        <v>1156.8844969199176</v>
      </c>
      <c r="X38" s="105">
        <f t="shared" si="5"/>
        <v>1148.416666666667</v>
      </c>
      <c r="Y38" s="105">
        <f t="shared" si="5"/>
        <v>1150.4166666666667</v>
      </c>
      <c r="Z38" s="105">
        <f t="shared" si="5"/>
        <v>1148.5</v>
      </c>
      <c r="AA38" s="105">
        <f t="shared" si="5"/>
        <v>1149</v>
      </c>
      <c r="AB38" s="105">
        <f t="shared" si="5"/>
        <v>1145.880219028063</v>
      </c>
      <c r="AC38" s="105">
        <f t="shared" si="5"/>
        <v>1137.8819301848048</v>
      </c>
      <c r="AD38" s="105">
        <f t="shared" si="5"/>
        <v>1113.083162217659</v>
      </c>
      <c r="AE38" s="105">
        <f t="shared" si="5"/>
        <v>1113.083162217659</v>
      </c>
      <c r="AF38" s="132">
        <f t="shared" si="6"/>
        <v>1160.4621202323131</v>
      </c>
      <c r="AH38" s="103">
        <v>1</v>
      </c>
      <c r="AI38" s="105">
        <f t="shared" si="7"/>
        <v>1160.4621202323131</v>
      </c>
    </row>
    <row r="39" spans="1:35" outlineLevel="1" x14ac:dyDescent="0.25">
      <c r="A39" s="103" t="str">
        <f t="shared" si="2"/>
        <v>OrtingResidential64RW1N</v>
      </c>
      <c r="B39" s="103" t="s">
        <v>141</v>
      </c>
      <c r="C39" s="103" t="s">
        <v>142</v>
      </c>
      <c r="D39" s="127">
        <v>0</v>
      </c>
      <c r="E39" s="127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30">
        <f t="shared" si="3"/>
        <v>0</v>
      </c>
      <c r="S39" s="175"/>
      <c r="T39" s="105">
        <f t="shared" si="4"/>
        <v>0</v>
      </c>
      <c r="U39" s="105">
        <f t="shared" si="4"/>
        <v>0</v>
      </c>
      <c r="V39" s="105">
        <f t="shared" si="5"/>
        <v>0</v>
      </c>
      <c r="W39" s="105">
        <f t="shared" si="5"/>
        <v>0</v>
      </c>
      <c r="X39" s="105">
        <f t="shared" si="5"/>
        <v>0</v>
      </c>
      <c r="Y39" s="105">
        <f t="shared" si="5"/>
        <v>0</v>
      </c>
      <c r="Z39" s="105">
        <f t="shared" si="5"/>
        <v>0</v>
      </c>
      <c r="AA39" s="105">
        <f t="shared" si="5"/>
        <v>0</v>
      </c>
      <c r="AB39" s="105">
        <f t="shared" si="5"/>
        <v>0</v>
      </c>
      <c r="AC39" s="105">
        <f t="shared" si="5"/>
        <v>0</v>
      </c>
      <c r="AD39" s="105">
        <f t="shared" si="5"/>
        <v>0</v>
      </c>
      <c r="AE39" s="105">
        <f t="shared" si="5"/>
        <v>0</v>
      </c>
      <c r="AF39" s="132">
        <f t="shared" si="6"/>
        <v>0</v>
      </c>
      <c r="AH39" s="103">
        <v>1</v>
      </c>
      <c r="AI39" s="105">
        <f t="shared" si="7"/>
        <v>0</v>
      </c>
    </row>
    <row r="40" spans="1:35" outlineLevel="1" x14ac:dyDescent="0.25">
      <c r="A40" s="103" t="str">
        <f t="shared" si="2"/>
        <v>OrtingResidential64RW1R</v>
      </c>
      <c r="B40" s="103" t="s">
        <v>143</v>
      </c>
      <c r="C40" s="103" t="s">
        <v>144</v>
      </c>
      <c r="D40" s="127">
        <v>0</v>
      </c>
      <c r="E40" s="127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30">
        <f t="shared" si="3"/>
        <v>0</v>
      </c>
      <c r="S40" s="175"/>
      <c r="T40" s="105">
        <f t="shared" si="4"/>
        <v>0</v>
      </c>
      <c r="U40" s="105">
        <f t="shared" si="4"/>
        <v>0</v>
      </c>
      <c r="V40" s="105">
        <f t="shared" si="5"/>
        <v>0</v>
      </c>
      <c r="W40" s="105">
        <f t="shared" si="5"/>
        <v>0</v>
      </c>
      <c r="X40" s="105">
        <f t="shared" si="5"/>
        <v>0</v>
      </c>
      <c r="Y40" s="105">
        <f t="shared" si="5"/>
        <v>0</v>
      </c>
      <c r="Z40" s="105">
        <f t="shared" si="5"/>
        <v>0</v>
      </c>
      <c r="AA40" s="105">
        <f t="shared" si="5"/>
        <v>0</v>
      </c>
      <c r="AB40" s="105">
        <f t="shared" si="5"/>
        <v>0</v>
      </c>
      <c r="AC40" s="105">
        <f t="shared" si="5"/>
        <v>0</v>
      </c>
      <c r="AD40" s="105">
        <f t="shared" si="5"/>
        <v>0</v>
      </c>
      <c r="AE40" s="105">
        <f t="shared" si="5"/>
        <v>0</v>
      </c>
      <c r="AF40" s="132">
        <f t="shared" si="6"/>
        <v>0</v>
      </c>
      <c r="AH40" s="103">
        <v>1</v>
      </c>
      <c r="AI40" s="105">
        <f t="shared" si="7"/>
        <v>0</v>
      </c>
    </row>
    <row r="41" spans="1:35" outlineLevel="1" x14ac:dyDescent="0.25">
      <c r="A41" s="103" t="str">
        <f t="shared" si="2"/>
        <v>OrtingResidential65RM1</v>
      </c>
      <c r="B41" s="103" t="s">
        <v>145</v>
      </c>
      <c r="C41" s="103" t="s">
        <v>146</v>
      </c>
      <c r="D41" s="127">
        <v>0</v>
      </c>
      <c r="E41" s="127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30">
        <f t="shared" si="3"/>
        <v>0</v>
      </c>
      <c r="S41" s="175"/>
      <c r="T41" s="105">
        <f t="shared" si="4"/>
        <v>0</v>
      </c>
      <c r="U41" s="105">
        <f t="shared" si="4"/>
        <v>0</v>
      </c>
      <c r="V41" s="105">
        <f t="shared" si="5"/>
        <v>0</v>
      </c>
      <c r="W41" s="105">
        <f t="shared" si="5"/>
        <v>0</v>
      </c>
      <c r="X41" s="105">
        <f t="shared" si="5"/>
        <v>0</v>
      </c>
      <c r="Y41" s="105">
        <f t="shared" si="5"/>
        <v>0</v>
      </c>
      <c r="Z41" s="105">
        <f t="shared" si="5"/>
        <v>0</v>
      </c>
      <c r="AA41" s="105">
        <f t="shared" si="5"/>
        <v>0</v>
      </c>
      <c r="AB41" s="105">
        <f t="shared" si="5"/>
        <v>0</v>
      </c>
      <c r="AC41" s="105">
        <f t="shared" si="5"/>
        <v>0</v>
      </c>
      <c r="AD41" s="105">
        <f t="shared" si="5"/>
        <v>0</v>
      </c>
      <c r="AE41" s="105">
        <f t="shared" si="5"/>
        <v>0</v>
      </c>
      <c r="AF41" s="132">
        <f t="shared" si="6"/>
        <v>0</v>
      </c>
      <c r="AH41" s="103">
        <v>1</v>
      </c>
      <c r="AI41" s="105">
        <f t="shared" si="7"/>
        <v>0</v>
      </c>
    </row>
    <row r="42" spans="1:35" outlineLevel="1" x14ac:dyDescent="0.25">
      <c r="A42" s="103" t="str">
        <f t="shared" si="2"/>
        <v>OrtingResidential65RW1N</v>
      </c>
      <c r="B42" s="103" t="s">
        <v>147</v>
      </c>
      <c r="C42" s="103" t="s">
        <v>148</v>
      </c>
      <c r="D42" s="127">
        <v>40.68</v>
      </c>
      <c r="E42" s="127">
        <v>46.46</v>
      </c>
      <c r="F42" s="129">
        <v>44.21</v>
      </c>
      <c r="G42" s="129">
        <v>44.21</v>
      </c>
      <c r="H42" s="129">
        <v>46.46</v>
      </c>
      <c r="I42" s="129">
        <v>46.46</v>
      </c>
      <c r="J42" s="129">
        <v>46.46</v>
      </c>
      <c r="K42" s="129">
        <v>46.46</v>
      </c>
      <c r="L42" s="129">
        <v>46.46</v>
      </c>
      <c r="M42" s="129">
        <v>46.46</v>
      </c>
      <c r="N42" s="129">
        <v>46.46</v>
      </c>
      <c r="O42" s="129">
        <v>44.21</v>
      </c>
      <c r="P42" s="129">
        <v>44.21</v>
      </c>
      <c r="Q42" s="129">
        <v>44.21</v>
      </c>
      <c r="R42" s="130">
        <f t="shared" si="3"/>
        <v>546.26999999999987</v>
      </c>
      <c r="S42" s="175"/>
      <c r="T42" s="105">
        <f t="shared" si="4"/>
        <v>1.0867748279252705</v>
      </c>
      <c r="U42" s="105">
        <f t="shared" si="4"/>
        <v>1.0867748279252705</v>
      </c>
      <c r="V42" s="105">
        <f t="shared" si="5"/>
        <v>1</v>
      </c>
      <c r="W42" s="105">
        <f t="shared" si="5"/>
        <v>1</v>
      </c>
      <c r="X42" s="105">
        <f t="shared" si="5"/>
        <v>1</v>
      </c>
      <c r="Y42" s="105">
        <f t="shared" si="5"/>
        <v>1</v>
      </c>
      <c r="Z42" s="105">
        <f t="shared" si="5"/>
        <v>1</v>
      </c>
      <c r="AA42" s="105">
        <f t="shared" si="5"/>
        <v>1</v>
      </c>
      <c r="AB42" s="105">
        <f t="shared" si="5"/>
        <v>1</v>
      </c>
      <c r="AC42" s="105">
        <f t="shared" si="5"/>
        <v>0.95157124408092986</v>
      </c>
      <c r="AD42" s="105">
        <f t="shared" si="5"/>
        <v>0.95157124408092986</v>
      </c>
      <c r="AE42" s="105">
        <f t="shared" si="5"/>
        <v>0.95157124408092986</v>
      </c>
      <c r="AF42" s="132">
        <f t="shared" si="6"/>
        <v>1.0023552823411108</v>
      </c>
      <c r="AH42" s="103">
        <v>1</v>
      </c>
      <c r="AI42" s="105">
        <f t="shared" si="7"/>
        <v>1.0023552823411108</v>
      </c>
    </row>
    <row r="43" spans="1:35" outlineLevel="1" x14ac:dyDescent="0.25">
      <c r="A43" s="103" t="str">
        <f t="shared" si="2"/>
        <v>OrtingResidential65RW1R</v>
      </c>
      <c r="B43" s="103" t="s">
        <v>149</v>
      </c>
      <c r="C43" s="103" t="s">
        <v>150</v>
      </c>
      <c r="D43" s="127">
        <v>40.68</v>
      </c>
      <c r="E43" s="127">
        <v>46.46</v>
      </c>
      <c r="F43" s="129">
        <v>48045.225000000006</v>
      </c>
      <c r="G43" s="129">
        <v>47989.955000000002</v>
      </c>
      <c r="H43" s="129">
        <v>50651.324999999997</v>
      </c>
      <c r="I43" s="129">
        <v>50655.474999999999</v>
      </c>
      <c r="J43" s="129">
        <v>50740.155000000006</v>
      </c>
      <c r="K43" s="129">
        <v>50709.125000000007</v>
      </c>
      <c r="L43" s="129">
        <v>50493.440000000002</v>
      </c>
      <c r="M43" s="129">
        <v>50496.240000000005</v>
      </c>
      <c r="N43" s="129">
        <v>50682.080000000002</v>
      </c>
      <c r="O43" s="129">
        <v>48144.69</v>
      </c>
      <c r="P43" s="129">
        <v>47901.535000000003</v>
      </c>
      <c r="Q43" s="129">
        <v>47989.955000000002</v>
      </c>
      <c r="R43" s="130">
        <f t="shared" si="3"/>
        <v>594499.19999999995</v>
      </c>
      <c r="S43" s="175"/>
      <c r="T43" s="105">
        <f t="shared" si="4"/>
        <v>1181.0527286135696</v>
      </c>
      <c r="U43" s="105">
        <f t="shared" si="4"/>
        <v>1179.6940757128812</v>
      </c>
      <c r="V43" s="105">
        <f t="shared" si="5"/>
        <v>1090.2136246233317</v>
      </c>
      <c r="W43" s="105">
        <f t="shared" si="5"/>
        <v>1090.302948773138</v>
      </c>
      <c r="X43" s="105">
        <f t="shared" si="5"/>
        <v>1092.125591907017</v>
      </c>
      <c r="Y43" s="105">
        <f t="shared" si="5"/>
        <v>1091.4577055531643</v>
      </c>
      <c r="Z43" s="105">
        <f t="shared" si="5"/>
        <v>1086.8153250107621</v>
      </c>
      <c r="AA43" s="105">
        <f t="shared" si="5"/>
        <v>1086.8755919070168</v>
      </c>
      <c r="AB43" s="105">
        <f t="shared" si="5"/>
        <v>1090.8755919070168</v>
      </c>
      <c r="AC43" s="105">
        <f t="shared" si="5"/>
        <v>1036.2610848041327</v>
      </c>
      <c r="AD43" s="105">
        <f t="shared" si="5"/>
        <v>1031.0274429616875</v>
      </c>
      <c r="AE43" s="105">
        <f t="shared" si="5"/>
        <v>1032.9305854498493</v>
      </c>
      <c r="AF43" s="132">
        <f t="shared" si="6"/>
        <v>1090.8026914352974</v>
      </c>
      <c r="AH43" s="103">
        <v>1</v>
      </c>
      <c r="AI43" s="105">
        <f t="shared" si="7"/>
        <v>1090.8026914352974</v>
      </c>
    </row>
    <row r="44" spans="1:35" outlineLevel="1" x14ac:dyDescent="0.25">
      <c r="A44" s="103" t="str">
        <f t="shared" si="2"/>
        <v>OrtingResidential95RM1</v>
      </c>
      <c r="B44" s="103" t="s">
        <v>151</v>
      </c>
      <c r="C44" s="103" t="s">
        <v>152</v>
      </c>
      <c r="D44" s="127">
        <v>0</v>
      </c>
      <c r="E44" s="127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30">
        <f t="shared" si="3"/>
        <v>0</v>
      </c>
      <c r="S44" s="175"/>
      <c r="T44" s="105">
        <f t="shared" si="4"/>
        <v>0</v>
      </c>
      <c r="U44" s="105">
        <f t="shared" si="4"/>
        <v>0</v>
      </c>
      <c r="V44" s="105">
        <f t="shared" si="5"/>
        <v>0</v>
      </c>
      <c r="W44" s="105">
        <f t="shared" si="5"/>
        <v>0</v>
      </c>
      <c r="X44" s="105">
        <f t="shared" si="5"/>
        <v>0</v>
      </c>
      <c r="Y44" s="105">
        <f t="shared" si="5"/>
        <v>0</v>
      </c>
      <c r="Z44" s="105">
        <f t="shared" si="5"/>
        <v>0</v>
      </c>
      <c r="AA44" s="105">
        <f t="shared" si="5"/>
        <v>0</v>
      </c>
      <c r="AB44" s="105">
        <f t="shared" si="5"/>
        <v>0</v>
      </c>
      <c r="AC44" s="105">
        <f t="shared" si="5"/>
        <v>0</v>
      </c>
      <c r="AD44" s="105">
        <f t="shared" si="5"/>
        <v>0</v>
      </c>
      <c r="AE44" s="105">
        <f t="shared" si="5"/>
        <v>0</v>
      </c>
      <c r="AF44" s="132">
        <f t="shared" si="6"/>
        <v>0</v>
      </c>
      <c r="AH44" s="103">
        <v>1</v>
      </c>
      <c r="AI44" s="105">
        <f t="shared" si="7"/>
        <v>0</v>
      </c>
    </row>
    <row r="45" spans="1:35" outlineLevel="1" x14ac:dyDescent="0.25">
      <c r="A45" s="103" t="str">
        <f t="shared" si="2"/>
        <v>OrtingResidential95RW1N</v>
      </c>
      <c r="B45" s="103" t="s">
        <v>153</v>
      </c>
      <c r="C45" s="103" t="s">
        <v>154</v>
      </c>
      <c r="D45" s="127">
        <v>55.57</v>
      </c>
      <c r="E45" s="127">
        <v>63.6</v>
      </c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9">
        <v>0</v>
      </c>
      <c r="O45" s="129">
        <v>0</v>
      </c>
      <c r="P45" s="129">
        <v>0</v>
      </c>
      <c r="Q45" s="129">
        <v>0</v>
      </c>
      <c r="R45" s="130">
        <f t="shared" si="3"/>
        <v>0</v>
      </c>
      <c r="S45" s="175"/>
      <c r="T45" s="105">
        <f t="shared" si="4"/>
        <v>0</v>
      </c>
      <c r="U45" s="105">
        <f t="shared" si="4"/>
        <v>0</v>
      </c>
      <c r="V45" s="105">
        <f t="shared" si="5"/>
        <v>0</v>
      </c>
      <c r="W45" s="105">
        <f t="shared" si="5"/>
        <v>0</v>
      </c>
      <c r="X45" s="105">
        <f t="shared" si="5"/>
        <v>0</v>
      </c>
      <c r="Y45" s="105">
        <f t="shared" si="5"/>
        <v>0</v>
      </c>
      <c r="Z45" s="105">
        <f t="shared" si="5"/>
        <v>0</v>
      </c>
      <c r="AA45" s="105">
        <f t="shared" si="5"/>
        <v>0</v>
      </c>
      <c r="AB45" s="105">
        <f t="shared" si="5"/>
        <v>0</v>
      </c>
      <c r="AC45" s="105">
        <f t="shared" si="5"/>
        <v>0</v>
      </c>
      <c r="AD45" s="105">
        <f t="shared" si="5"/>
        <v>0</v>
      </c>
      <c r="AE45" s="105">
        <f t="shared" si="5"/>
        <v>0</v>
      </c>
      <c r="AF45" s="132">
        <f t="shared" si="6"/>
        <v>0</v>
      </c>
      <c r="AH45" s="103">
        <v>1</v>
      </c>
      <c r="AI45" s="105">
        <f t="shared" si="7"/>
        <v>0</v>
      </c>
    </row>
    <row r="46" spans="1:35" outlineLevel="1" x14ac:dyDescent="0.25">
      <c r="A46" s="103" t="str">
        <f t="shared" si="2"/>
        <v>OrtingResidential95RW1R</v>
      </c>
      <c r="B46" s="103" t="s">
        <v>155</v>
      </c>
      <c r="C46" s="103" t="s">
        <v>156</v>
      </c>
      <c r="D46" s="127">
        <v>55.57</v>
      </c>
      <c r="E46" s="127">
        <v>63.6</v>
      </c>
      <c r="F46" s="129">
        <v>26788.210000000003</v>
      </c>
      <c r="G46" s="129">
        <v>26909.15</v>
      </c>
      <c r="H46" s="129">
        <v>27642.025000000001</v>
      </c>
      <c r="I46" s="129">
        <v>28138.305</v>
      </c>
      <c r="J46" s="129">
        <v>27888.600000000002</v>
      </c>
      <c r="K46" s="129">
        <v>28015.800000000003</v>
      </c>
      <c r="L46" s="129">
        <v>28461</v>
      </c>
      <c r="M46" s="129">
        <v>28461</v>
      </c>
      <c r="N46" s="129">
        <v>28524.6</v>
      </c>
      <c r="O46" s="129">
        <v>25994.54</v>
      </c>
      <c r="P46" s="129">
        <v>26455.625</v>
      </c>
      <c r="Q46" s="129">
        <v>26455.625</v>
      </c>
      <c r="R46" s="130">
        <f t="shared" si="3"/>
        <v>329734.48000000004</v>
      </c>
      <c r="S46" s="175"/>
      <c r="T46" s="105">
        <f t="shared" si="4"/>
        <v>482.06244376462126</v>
      </c>
      <c r="U46" s="105">
        <f t="shared" si="4"/>
        <v>484.23879791254274</v>
      </c>
      <c r="V46" s="105">
        <f t="shared" si="5"/>
        <v>434.62303459119499</v>
      </c>
      <c r="W46" s="105">
        <f t="shared" si="5"/>
        <v>442.42617924528304</v>
      </c>
      <c r="X46" s="105">
        <f t="shared" si="5"/>
        <v>438.5</v>
      </c>
      <c r="Y46" s="105">
        <f t="shared" si="5"/>
        <v>440.50000000000006</v>
      </c>
      <c r="Z46" s="105">
        <f t="shared" si="5"/>
        <v>447.5</v>
      </c>
      <c r="AA46" s="105">
        <f t="shared" si="5"/>
        <v>447.5</v>
      </c>
      <c r="AB46" s="105">
        <f t="shared" si="5"/>
        <v>448.49999999999994</v>
      </c>
      <c r="AC46" s="105">
        <f t="shared" si="5"/>
        <v>408.71918238993709</v>
      </c>
      <c r="AD46" s="105">
        <f t="shared" si="5"/>
        <v>415.96894654088049</v>
      </c>
      <c r="AE46" s="105">
        <f t="shared" si="5"/>
        <v>415.96894654088049</v>
      </c>
      <c r="AF46" s="132">
        <f t="shared" si="6"/>
        <v>442.20896091544495</v>
      </c>
      <c r="AH46" s="103">
        <v>1</v>
      </c>
      <c r="AI46" s="105">
        <f t="shared" si="7"/>
        <v>442.20896091544495</v>
      </c>
    </row>
    <row r="47" spans="1:35" outlineLevel="1" x14ac:dyDescent="0.25">
      <c r="A47" s="103" t="str">
        <f t="shared" si="2"/>
        <v>OrtingResidential96RW1N</v>
      </c>
      <c r="B47" s="103" t="s">
        <v>157</v>
      </c>
      <c r="C47" s="103" t="s">
        <v>158</v>
      </c>
      <c r="D47" s="127">
        <v>0</v>
      </c>
      <c r="E47" s="127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30">
        <f t="shared" si="3"/>
        <v>0</v>
      </c>
      <c r="S47" s="175"/>
      <c r="T47" s="105">
        <f t="shared" si="4"/>
        <v>0</v>
      </c>
      <c r="U47" s="105">
        <f t="shared" si="4"/>
        <v>0</v>
      </c>
      <c r="V47" s="105">
        <f t="shared" si="5"/>
        <v>0</v>
      </c>
      <c r="W47" s="105">
        <f t="shared" si="5"/>
        <v>0</v>
      </c>
      <c r="X47" s="105">
        <f t="shared" si="5"/>
        <v>0</v>
      </c>
      <c r="Y47" s="105">
        <f t="shared" si="5"/>
        <v>0</v>
      </c>
      <c r="Z47" s="105">
        <f t="shared" si="5"/>
        <v>0</v>
      </c>
      <c r="AA47" s="105">
        <f t="shared" si="5"/>
        <v>0</v>
      </c>
      <c r="AB47" s="105">
        <f t="shared" si="5"/>
        <v>0</v>
      </c>
      <c r="AC47" s="105">
        <f t="shared" si="5"/>
        <v>0</v>
      </c>
      <c r="AD47" s="105">
        <f t="shared" si="5"/>
        <v>0</v>
      </c>
      <c r="AE47" s="105">
        <f t="shared" si="5"/>
        <v>0</v>
      </c>
      <c r="AF47" s="132">
        <f t="shared" si="6"/>
        <v>0</v>
      </c>
      <c r="AH47" s="103">
        <v>1</v>
      </c>
      <c r="AI47" s="105">
        <f t="shared" si="7"/>
        <v>0</v>
      </c>
    </row>
    <row r="48" spans="1:35" outlineLevel="1" x14ac:dyDescent="0.25">
      <c r="A48" s="103" t="str">
        <f t="shared" si="2"/>
        <v>OrtingResidential96RW1R</v>
      </c>
      <c r="B48" s="103" t="s">
        <v>159</v>
      </c>
      <c r="C48" s="103" t="s">
        <v>160</v>
      </c>
      <c r="D48" s="127">
        <v>0</v>
      </c>
      <c r="E48" s="127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30">
        <f t="shared" si="3"/>
        <v>0</v>
      </c>
      <c r="S48" s="175"/>
      <c r="T48" s="105">
        <f t="shared" si="4"/>
        <v>0</v>
      </c>
      <c r="U48" s="105">
        <f t="shared" si="4"/>
        <v>0</v>
      </c>
      <c r="V48" s="105">
        <f t="shared" si="5"/>
        <v>0</v>
      </c>
      <c r="W48" s="105">
        <f t="shared" si="5"/>
        <v>0</v>
      </c>
      <c r="X48" s="105">
        <f t="shared" si="5"/>
        <v>0</v>
      </c>
      <c r="Y48" s="105">
        <f t="shared" si="5"/>
        <v>0</v>
      </c>
      <c r="Z48" s="105">
        <f t="shared" si="5"/>
        <v>0</v>
      </c>
      <c r="AA48" s="105">
        <f t="shared" si="5"/>
        <v>0</v>
      </c>
      <c r="AB48" s="105">
        <f t="shared" si="5"/>
        <v>0</v>
      </c>
      <c r="AC48" s="105">
        <f t="shared" si="5"/>
        <v>0</v>
      </c>
      <c r="AD48" s="105">
        <f t="shared" si="5"/>
        <v>0</v>
      </c>
      <c r="AE48" s="105">
        <f t="shared" si="5"/>
        <v>0</v>
      </c>
      <c r="AF48" s="132">
        <f t="shared" si="6"/>
        <v>0</v>
      </c>
      <c r="AH48" s="103">
        <v>1</v>
      </c>
      <c r="AI48" s="105">
        <f t="shared" si="7"/>
        <v>0</v>
      </c>
    </row>
    <row r="49" spans="1:32" outlineLevel="1" x14ac:dyDescent="0.25">
      <c r="A49" s="103" t="str">
        <f t="shared" si="2"/>
        <v>OrtingResidentialADJRES</v>
      </c>
      <c r="B49" s="103" t="s">
        <v>161</v>
      </c>
      <c r="C49" s="103" t="s">
        <v>162</v>
      </c>
      <c r="D49" s="127">
        <v>0</v>
      </c>
      <c r="E49" s="127">
        <v>0</v>
      </c>
      <c r="F49" s="129">
        <v>-5.84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30">
        <f t="shared" si="3"/>
        <v>-5.84</v>
      </c>
      <c r="S49" s="175"/>
      <c r="T49" s="105">
        <f t="shared" si="4"/>
        <v>0</v>
      </c>
      <c r="U49" s="105">
        <f t="shared" si="4"/>
        <v>0</v>
      </c>
      <c r="V49" s="105">
        <f t="shared" si="5"/>
        <v>0</v>
      </c>
      <c r="W49" s="105">
        <f t="shared" si="5"/>
        <v>0</v>
      </c>
      <c r="X49" s="105">
        <f t="shared" si="5"/>
        <v>0</v>
      </c>
      <c r="Y49" s="105">
        <f t="shared" si="5"/>
        <v>0</v>
      </c>
      <c r="Z49" s="105">
        <f t="shared" si="5"/>
        <v>0</v>
      </c>
      <c r="AA49" s="105">
        <f t="shared" si="5"/>
        <v>0</v>
      </c>
      <c r="AB49" s="105">
        <f t="shared" si="5"/>
        <v>0</v>
      </c>
      <c r="AC49" s="105">
        <f t="shared" si="5"/>
        <v>0</v>
      </c>
      <c r="AD49" s="105">
        <f t="shared" si="5"/>
        <v>0</v>
      </c>
      <c r="AE49" s="105">
        <f t="shared" si="5"/>
        <v>0</v>
      </c>
      <c r="AF49" s="105">
        <f t="shared" si="6"/>
        <v>0</v>
      </c>
    </row>
    <row r="50" spans="1:32" outlineLevel="1" x14ac:dyDescent="0.25">
      <c r="A50" s="103" t="str">
        <f t="shared" si="2"/>
        <v>OrtingResidentialCARRY-RES</v>
      </c>
      <c r="B50" s="103" t="s">
        <v>163</v>
      </c>
      <c r="C50" s="103" t="s">
        <v>164</v>
      </c>
      <c r="D50" s="127">
        <v>0</v>
      </c>
      <c r="E50" s="127">
        <v>0</v>
      </c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30">
        <f t="shared" si="3"/>
        <v>0</v>
      </c>
      <c r="S50" s="175"/>
      <c r="T50" s="105">
        <f t="shared" si="4"/>
        <v>0</v>
      </c>
      <c r="U50" s="105">
        <f t="shared" si="4"/>
        <v>0</v>
      </c>
      <c r="V50" s="105">
        <f t="shared" ref="V50:AE72" si="8">+IFERROR(H50/$E50,0)</f>
        <v>0</v>
      </c>
      <c r="W50" s="105">
        <f t="shared" si="8"/>
        <v>0</v>
      </c>
      <c r="X50" s="105">
        <f t="shared" si="8"/>
        <v>0</v>
      </c>
      <c r="Y50" s="105">
        <f t="shared" si="8"/>
        <v>0</v>
      </c>
      <c r="Z50" s="105">
        <f t="shared" si="8"/>
        <v>0</v>
      </c>
      <c r="AA50" s="105">
        <f t="shared" si="8"/>
        <v>0</v>
      </c>
      <c r="AB50" s="105">
        <f t="shared" si="8"/>
        <v>0</v>
      </c>
      <c r="AC50" s="105">
        <f t="shared" si="8"/>
        <v>0</v>
      </c>
      <c r="AD50" s="105">
        <f t="shared" si="8"/>
        <v>0</v>
      </c>
      <c r="AE50" s="105">
        <f t="shared" si="8"/>
        <v>0</v>
      </c>
      <c r="AF50" s="105">
        <f t="shared" si="6"/>
        <v>0</v>
      </c>
    </row>
    <row r="51" spans="1:32" outlineLevel="1" x14ac:dyDescent="0.25">
      <c r="A51" s="103" t="str">
        <f t="shared" si="2"/>
        <v>OrtingResidentialDELTOT</v>
      </c>
      <c r="B51" s="103" t="s">
        <v>165</v>
      </c>
      <c r="C51" s="103" t="s">
        <v>166</v>
      </c>
      <c r="D51" s="127">
        <v>0</v>
      </c>
      <c r="E51" s="127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30">
        <f t="shared" si="3"/>
        <v>0</v>
      </c>
      <c r="S51" s="175"/>
      <c r="T51" s="105">
        <f t="shared" si="4"/>
        <v>0</v>
      </c>
      <c r="U51" s="105">
        <f t="shared" si="4"/>
        <v>0</v>
      </c>
      <c r="V51" s="105">
        <f t="shared" si="8"/>
        <v>0</v>
      </c>
      <c r="W51" s="105">
        <f t="shared" si="8"/>
        <v>0</v>
      </c>
      <c r="X51" s="105">
        <f t="shared" si="8"/>
        <v>0</v>
      </c>
      <c r="Y51" s="105">
        <f t="shared" si="8"/>
        <v>0</v>
      </c>
      <c r="Z51" s="105">
        <f t="shared" si="8"/>
        <v>0</v>
      </c>
      <c r="AA51" s="105">
        <f t="shared" si="8"/>
        <v>0</v>
      </c>
      <c r="AB51" s="105">
        <f t="shared" si="8"/>
        <v>0</v>
      </c>
      <c r="AC51" s="105">
        <f t="shared" si="8"/>
        <v>0</v>
      </c>
      <c r="AD51" s="105">
        <f t="shared" si="8"/>
        <v>0</v>
      </c>
      <c r="AE51" s="105">
        <f t="shared" si="8"/>
        <v>0</v>
      </c>
      <c r="AF51" s="105">
        <f t="shared" si="6"/>
        <v>0</v>
      </c>
    </row>
    <row r="52" spans="1:32" outlineLevel="1" x14ac:dyDescent="0.25">
      <c r="A52" s="103" t="str">
        <f t="shared" si="2"/>
        <v>OrtingResidentialDRIVEPRVT-RES</v>
      </c>
      <c r="B52" s="103" t="s">
        <v>167</v>
      </c>
      <c r="C52" s="103" t="s">
        <v>168</v>
      </c>
      <c r="D52" s="127">
        <v>0</v>
      </c>
      <c r="E52" s="127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30">
        <f t="shared" si="3"/>
        <v>0</v>
      </c>
      <c r="S52" s="175"/>
      <c r="T52" s="105">
        <f t="shared" si="4"/>
        <v>0</v>
      </c>
      <c r="U52" s="105">
        <f t="shared" si="4"/>
        <v>0</v>
      </c>
      <c r="V52" s="105">
        <f t="shared" si="8"/>
        <v>0</v>
      </c>
      <c r="W52" s="105">
        <f t="shared" si="8"/>
        <v>0</v>
      </c>
      <c r="X52" s="105">
        <f t="shared" si="8"/>
        <v>0</v>
      </c>
      <c r="Y52" s="105">
        <f t="shared" si="8"/>
        <v>0</v>
      </c>
      <c r="Z52" s="105">
        <f t="shared" si="8"/>
        <v>0</v>
      </c>
      <c r="AA52" s="105">
        <f t="shared" si="8"/>
        <v>0</v>
      </c>
      <c r="AB52" s="105">
        <f t="shared" si="8"/>
        <v>0</v>
      </c>
      <c r="AC52" s="105">
        <f t="shared" si="8"/>
        <v>0</v>
      </c>
      <c r="AD52" s="105">
        <f t="shared" si="8"/>
        <v>0</v>
      </c>
      <c r="AE52" s="105">
        <f t="shared" si="8"/>
        <v>0</v>
      </c>
      <c r="AF52" s="105">
        <f t="shared" si="6"/>
        <v>0</v>
      </c>
    </row>
    <row r="53" spans="1:32" outlineLevel="1" x14ac:dyDescent="0.25">
      <c r="A53" s="103" t="str">
        <f t="shared" si="2"/>
        <v>OrtingResidentialDRVNRE1</v>
      </c>
      <c r="B53" s="103" t="s">
        <v>169</v>
      </c>
      <c r="C53" s="103" t="s">
        <v>170</v>
      </c>
      <c r="D53" s="127">
        <v>0</v>
      </c>
      <c r="E53" s="127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30">
        <f t="shared" si="3"/>
        <v>0</v>
      </c>
      <c r="S53" s="175"/>
      <c r="T53" s="105">
        <f t="shared" si="4"/>
        <v>0</v>
      </c>
      <c r="U53" s="105">
        <f t="shared" si="4"/>
        <v>0</v>
      </c>
      <c r="V53" s="105">
        <f t="shared" si="8"/>
        <v>0</v>
      </c>
      <c r="W53" s="105">
        <f t="shared" si="8"/>
        <v>0</v>
      </c>
      <c r="X53" s="105">
        <f t="shared" si="8"/>
        <v>0</v>
      </c>
      <c r="Y53" s="105">
        <f t="shared" si="8"/>
        <v>0</v>
      </c>
      <c r="Z53" s="105">
        <f t="shared" si="8"/>
        <v>0</v>
      </c>
      <c r="AA53" s="105">
        <f t="shared" si="8"/>
        <v>0</v>
      </c>
      <c r="AB53" s="105">
        <f t="shared" si="8"/>
        <v>0</v>
      </c>
      <c r="AC53" s="105">
        <f t="shared" si="8"/>
        <v>0</v>
      </c>
      <c r="AD53" s="105">
        <f t="shared" si="8"/>
        <v>0</v>
      </c>
      <c r="AE53" s="105">
        <f t="shared" si="8"/>
        <v>0</v>
      </c>
      <c r="AF53" s="105">
        <f t="shared" si="6"/>
        <v>0</v>
      </c>
    </row>
    <row r="54" spans="1:32" outlineLevel="1" x14ac:dyDescent="0.25">
      <c r="A54" s="103" t="str">
        <f t="shared" si="2"/>
        <v>OrtingResidentialDRVNRW1</v>
      </c>
      <c r="B54" s="103" t="s">
        <v>171</v>
      </c>
      <c r="C54" s="103" t="s">
        <v>172</v>
      </c>
      <c r="D54" s="127">
        <v>10.58</v>
      </c>
      <c r="E54" s="127">
        <v>11.8</v>
      </c>
      <c r="F54" s="129">
        <v>22.68</v>
      </c>
      <c r="G54" s="129">
        <v>22.68</v>
      </c>
      <c r="H54" s="129">
        <v>23.6</v>
      </c>
      <c r="I54" s="129">
        <v>23.6</v>
      </c>
      <c r="J54" s="129">
        <v>23.6</v>
      </c>
      <c r="K54" s="129">
        <v>23.6</v>
      </c>
      <c r="L54" s="129">
        <v>23.6</v>
      </c>
      <c r="M54" s="129">
        <v>23.6</v>
      </c>
      <c r="N54" s="129">
        <v>23.6</v>
      </c>
      <c r="O54" s="129">
        <v>22.68</v>
      </c>
      <c r="P54" s="129">
        <v>22.68</v>
      </c>
      <c r="Q54" s="129">
        <v>22.68</v>
      </c>
      <c r="R54" s="130">
        <f t="shared" si="3"/>
        <v>278.59999999999997</v>
      </c>
      <c r="S54" s="175"/>
      <c r="T54" s="105">
        <f t="shared" si="4"/>
        <v>2.1436672967863895</v>
      </c>
      <c r="U54" s="105">
        <f t="shared" si="4"/>
        <v>2.1436672967863895</v>
      </c>
      <c r="V54" s="105">
        <f t="shared" si="8"/>
        <v>2</v>
      </c>
      <c r="W54" s="105">
        <f t="shared" si="8"/>
        <v>2</v>
      </c>
      <c r="X54" s="105">
        <f t="shared" si="8"/>
        <v>2</v>
      </c>
      <c r="Y54" s="105">
        <f t="shared" si="8"/>
        <v>2</v>
      </c>
      <c r="Z54" s="105">
        <f t="shared" si="8"/>
        <v>2</v>
      </c>
      <c r="AA54" s="105">
        <f t="shared" si="8"/>
        <v>2</v>
      </c>
      <c r="AB54" s="105">
        <f t="shared" si="8"/>
        <v>2</v>
      </c>
      <c r="AC54" s="105">
        <f t="shared" si="8"/>
        <v>1.9220338983050846</v>
      </c>
      <c r="AD54" s="105">
        <f t="shared" si="8"/>
        <v>1.9220338983050846</v>
      </c>
      <c r="AE54" s="105">
        <f t="shared" si="8"/>
        <v>1.9220338983050846</v>
      </c>
      <c r="AF54" s="105">
        <f t="shared" si="6"/>
        <v>2.0044530240406693</v>
      </c>
    </row>
    <row r="55" spans="1:32" outlineLevel="1" x14ac:dyDescent="0.25">
      <c r="A55" s="103" t="str">
        <f t="shared" si="2"/>
        <v>OrtingResidentialDRVNRW2</v>
      </c>
      <c r="B55" s="103" t="s">
        <v>173</v>
      </c>
      <c r="C55" s="103" t="s">
        <v>174</v>
      </c>
      <c r="D55" s="127">
        <v>0</v>
      </c>
      <c r="E55" s="127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30">
        <f t="shared" si="3"/>
        <v>0</v>
      </c>
      <c r="S55" s="175"/>
      <c r="T55" s="105">
        <f t="shared" si="4"/>
        <v>0</v>
      </c>
      <c r="U55" s="105">
        <f t="shared" si="4"/>
        <v>0</v>
      </c>
      <c r="V55" s="105">
        <f t="shared" si="8"/>
        <v>0</v>
      </c>
      <c r="W55" s="105">
        <f t="shared" si="8"/>
        <v>0</v>
      </c>
      <c r="X55" s="105">
        <f t="shared" si="8"/>
        <v>0</v>
      </c>
      <c r="Y55" s="105">
        <f t="shared" si="8"/>
        <v>0</v>
      </c>
      <c r="Z55" s="105">
        <f t="shared" si="8"/>
        <v>0</v>
      </c>
      <c r="AA55" s="105">
        <f t="shared" si="8"/>
        <v>0</v>
      </c>
      <c r="AB55" s="105">
        <f t="shared" si="8"/>
        <v>0</v>
      </c>
      <c r="AC55" s="105">
        <f t="shared" si="8"/>
        <v>0</v>
      </c>
      <c r="AD55" s="105">
        <f t="shared" si="8"/>
        <v>0</v>
      </c>
      <c r="AE55" s="105">
        <f t="shared" si="8"/>
        <v>0</v>
      </c>
      <c r="AF55" s="105">
        <f t="shared" si="6"/>
        <v>0</v>
      </c>
    </row>
    <row r="56" spans="1:32" outlineLevel="1" x14ac:dyDescent="0.25">
      <c r="A56" s="103" t="str">
        <f t="shared" si="2"/>
        <v>OrtingResidentialGWCR</v>
      </c>
      <c r="B56" s="103" t="s">
        <v>175</v>
      </c>
      <c r="C56" s="103" t="s">
        <v>176</v>
      </c>
      <c r="D56" s="127">
        <v>0</v>
      </c>
      <c r="E56" s="127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-7.51</v>
      </c>
      <c r="N56" s="129">
        <v>0</v>
      </c>
      <c r="O56" s="129">
        <v>0</v>
      </c>
      <c r="P56" s="129">
        <v>0</v>
      </c>
      <c r="Q56" s="129">
        <v>0</v>
      </c>
      <c r="R56" s="130">
        <f t="shared" si="3"/>
        <v>-7.51</v>
      </c>
      <c r="S56" s="175"/>
      <c r="T56" s="105">
        <f t="shared" si="4"/>
        <v>0</v>
      </c>
      <c r="U56" s="105">
        <f t="shared" si="4"/>
        <v>0</v>
      </c>
      <c r="V56" s="105">
        <f t="shared" si="8"/>
        <v>0</v>
      </c>
      <c r="W56" s="105">
        <f t="shared" si="8"/>
        <v>0</v>
      </c>
      <c r="X56" s="105">
        <f t="shared" si="8"/>
        <v>0</v>
      </c>
      <c r="Y56" s="105">
        <f t="shared" si="8"/>
        <v>0</v>
      </c>
      <c r="Z56" s="105">
        <f t="shared" si="8"/>
        <v>0</v>
      </c>
      <c r="AA56" s="105">
        <f t="shared" si="8"/>
        <v>0</v>
      </c>
      <c r="AB56" s="105">
        <f t="shared" si="8"/>
        <v>0</v>
      </c>
      <c r="AC56" s="105">
        <f t="shared" si="8"/>
        <v>0</v>
      </c>
      <c r="AD56" s="105">
        <f t="shared" si="8"/>
        <v>0</v>
      </c>
      <c r="AE56" s="105">
        <f t="shared" si="8"/>
        <v>0</v>
      </c>
      <c r="AF56" s="105">
        <f t="shared" si="6"/>
        <v>0</v>
      </c>
    </row>
    <row r="57" spans="1:32" outlineLevel="1" x14ac:dyDescent="0.25">
      <c r="A57" s="103" t="str">
        <f t="shared" si="2"/>
        <v>OrtingResidentialIMPCNR1</v>
      </c>
      <c r="B57" s="103" t="s">
        <v>177</v>
      </c>
      <c r="C57" s="103" t="s">
        <v>178</v>
      </c>
      <c r="D57" s="127">
        <v>0</v>
      </c>
      <c r="E57" s="127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30">
        <f t="shared" si="3"/>
        <v>0</v>
      </c>
      <c r="S57" s="175"/>
      <c r="T57" s="105">
        <f t="shared" si="4"/>
        <v>0</v>
      </c>
      <c r="U57" s="105">
        <f t="shared" si="4"/>
        <v>0</v>
      </c>
      <c r="V57" s="105">
        <f t="shared" si="8"/>
        <v>0</v>
      </c>
      <c r="W57" s="105">
        <f t="shared" si="8"/>
        <v>0</v>
      </c>
      <c r="X57" s="105">
        <f t="shared" si="8"/>
        <v>0</v>
      </c>
      <c r="Y57" s="105">
        <f t="shared" si="8"/>
        <v>0</v>
      </c>
      <c r="Z57" s="105">
        <f t="shared" si="8"/>
        <v>0</v>
      </c>
      <c r="AA57" s="105">
        <f t="shared" si="8"/>
        <v>0</v>
      </c>
      <c r="AB57" s="105">
        <f t="shared" si="8"/>
        <v>0</v>
      </c>
      <c r="AC57" s="105">
        <f t="shared" si="8"/>
        <v>0</v>
      </c>
      <c r="AD57" s="105">
        <f t="shared" si="8"/>
        <v>0</v>
      </c>
      <c r="AE57" s="105">
        <f t="shared" si="8"/>
        <v>0</v>
      </c>
      <c r="AF57" s="105">
        <f t="shared" si="6"/>
        <v>0</v>
      </c>
    </row>
    <row r="58" spans="1:32" outlineLevel="1" x14ac:dyDescent="0.25">
      <c r="A58" s="103" t="str">
        <f t="shared" si="2"/>
        <v>OrtingResidentialIMPCNR2</v>
      </c>
      <c r="B58" s="103" t="s">
        <v>179</v>
      </c>
      <c r="C58" s="103" t="s">
        <v>180</v>
      </c>
      <c r="D58" s="127">
        <v>0</v>
      </c>
      <c r="E58" s="127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30">
        <f t="shared" si="3"/>
        <v>0</v>
      </c>
      <c r="S58" s="175"/>
      <c r="T58" s="105">
        <f t="shared" si="4"/>
        <v>0</v>
      </c>
      <c r="U58" s="105">
        <f t="shared" si="4"/>
        <v>0</v>
      </c>
      <c r="V58" s="105">
        <f t="shared" si="8"/>
        <v>0</v>
      </c>
      <c r="W58" s="105">
        <f t="shared" si="8"/>
        <v>0</v>
      </c>
      <c r="X58" s="105">
        <f t="shared" si="8"/>
        <v>0</v>
      </c>
      <c r="Y58" s="105">
        <f t="shared" si="8"/>
        <v>0</v>
      </c>
      <c r="Z58" s="105">
        <f t="shared" si="8"/>
        <v>0</v>
      </c>
      <c r="AA58" s="105">
        <f t="shared" si="8"/>
        <v>0</v>
      </c>
      <c r="AB58" s="105">
        <f t="shared" si="8"/>
        <v>0</v>
      </c>
      <c r="AC58" s="105">
        <f t="shared" si="8"/>
        <v>0</v>
      </c>
      <c r="AD58" s="105">
        <f t="shared" si="8"/>
        <v>0</v>
      </c>
      <c r="AE58" s="105">
        <f t="shared" si="8"/>
        <v>0</v>
      </c>
      <c r="AF58" s="105">
        <f t="shared" si="6"/>
        <v>0</v>
      </c>
    </row>
    <row r="59" spans="1:32" outlineLevel="1" x14ac:dyDescent="0.25">
      <c r="A59" s="103" t="str">
        <f t="shared" si="2"/>
        <v>OrtingResidentialOBSR</v>
      </c>
      <c r="B59" s="103" t="s">
        <v>181</v>
      </c>
      <c r="C59" s="103" t="s">
        <v>182</v>
      </c>
      <c r="D59" s="127">
        <v>0</v>
      </c>
      <c r="E59" s="127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30">
        <f t="shared" si="3"/>
        <v>0</v>
      </c>
      <c r="S59" s="175"/>
      <c r="T59" s="105">
        <f t="shared" si="4"/>
        <v>0</v>
      </c>
      <c r="U59" s="105">
        <f t="shared" si="4"/>
        <v>0</v>
      </c>
      <c r="V59" s="105">
        <f t="shared" si="8"/>
        <v>0</v>
      </c>
      <c r="W59" s="105">
        <f t="shared" si="8"/>
        <v>0</v>
      </c>
      <c r="X59" s="105">
        <f t="shared" si="8"/>
        <v>0</v>
      </c>
      <c r="Y59" s="105">
        <f t="shared" si="8"/>
        <v>0</v>
      </c>
      <c r="Z59" s="105">
        <f t="shared" si="8"/>
        <v>0</v>
      </c>
      <c r="AA59" s="105">
        <f t="shared" si="8"/>
        <v>0</v>
      </c>
      <c r="AB59" s="105">
        <f t="shared" si="8"/>
        <v>0</v>
      </c>
      <c r="AC59" s="105">
        <f t="shared" si="8"/>
        <v>0</v>
      </c>
      <c r="AD59" s="105">
        <f t="shared" si="8"/>
        <v>0</v>
      </c>
      <c r="AE59" s="105">
        <f t="shared" si="8"/>
        <v>0</v>
      </c>
      <c r="AF59" s="105">
        <f t="shared" si="6"/>
        <v>0</v>
      </c>
    </row>
    <row r="60" spans="1:32" outlineLevel="1" x14ac:dyDescent="0.25">
      <c r="A60" s="103" t="str">
        <f t="shared" si="2"/>
        <v>OrtingResidentialOS</v>
      </c>
      <c r="B60" s="103" t="s">
        <v>183</v>
      </c>
      <c r="C60" s="103" t="s">
        <v>184</v>
      </c>
      <c r="D60" s="127">
        <v>0</v>
      </c>
      <c r="E60" s="127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30">
        <f t="shared" si="3"/>
        <v>0</v>
      </c>
      <c r="S60" s="175"/>
      <c r="T60" s="105">
        <f t="shared" si="4"/>
        <v>0</v>
      </c>
      <c r="U60" s="105">
        <f t="shared" si="4"/>
        <v>0</v>
      </c>
      <c r="V60" s="105">
        <f t="shared" si="8"/>
        <v>0</v>
      </c>
      <c r="W60" s="105">
        <f t="shared" si="8"/>
        <v>0</v>
      </c>
      <c r="X60" s="105">
        <f t="shared" si="8"/>
        <v>0</v>
      </c>
      <c r="Y60" s="105">
        <f t="shared" si="8"/>
        <v>0</v>
      </c>
      <c r="Z60" s="105">
        <f t="shared" si="8"/>
        <v>0</v>
      </c>
      <c r="AA60" s="105">
        <f t="shared" si="8"/>
        <v>0</v>
      </c>
      <c r="AB60" s="105">
        <f t="shared" si="8"/>
        <v>0</v>
      </c>
      <c r="AC60" s="105">
        <f t="shared" si="8"/>
        <v>0</v>
      </c>
      <c r="AD60" s="105">
        <f t="shared" si="8"/>
        <v>0</v>
      </c>
      <c r="AE60" s="105">
        <f t="shared" si="8"/>
        <v>0</v>
      </c>
      <c r="AF60" s="132">
        <f t="shared" si="6"/>
        <v>0</v>
      </c>
    </row>
    <row r="61" spans="1:32" outlineLevel="1" x14ac:dyDescent="0.25">
      <c r="A61" s="103" t="str">
        <f t="shared" si="2"/>
        <v>OrtingResidentialOSOW</v>
      </c>
      <c r="B61" s="103" t="s">
        <v>185</v>
      </c>
      <c r="C61" s="103" t="s">
        <v>186</v>
      </c>
      <c r="D61" s="127">
        <v>0</v>
      </c>
      <c r="E61" s="127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30">
        <f t="shared" si="3"/>
        <v>0</v>
      </c>
      <c r="S61" s="175"/>
      <c r="T61" s="105">
        <f t="shared" si="4"/>
        <v>0</v>
      </c>
      <c r="U61" s="105">
        <f t="shared" si="4"/>
        <v>0</v>
      </c>
      <c r="V61" s="105">
        <f t="shared" si="8"/>
        <v>0</v>
      </c>
      <c r="W61" s="105">
        <f t="shared" si="8"/>
        <v>0</v>
      </c>
      <c r="X61" s="105">
        <f t="shared" si="8"/>
        <v>0</v>
      </c>
      <c r="Y61" s="105">
        <f t="shared" si="8"/>
        <v>0</v>
      </c>
      <c r="Z61" s="105">
        <f t="shared" si="8"/>
        <v>0</v>
      </c>
      <c r="AA61" s="105">
        <f t="shared" si="8"/>
        <v>0</v>
      </c>
      <c r="AB61" s="105">
        <f t="shared" si="8"/>
        <v>0</v>
      </c>
      <c r="AC61" s="105">
        <f t="shared" si="8"/>
        <v>0</v>
      </c>
      <c r="AD61" s="105">
        <f t="shared" si="8"/>
        <v>0</v>
      </c>
      <c r="AE61" s="105">
        <f t="shared" si="8"/>
        <v>0</v>
      </c>
      <c r="AF61" s="132">
        <f t="shared" si="6"/>
        <v>0</v>
      </c>
    </row>
    <row r="62" spans="1:32" outlineLevel="1" x14ac:dyDescent="0.25">
      <c r="A62" s="103" t="str">
        <f t="shared" si="2"/>
        <v>OrtingResidentialOW</v>
      </c>
      <c r="B62" s="103" t="s">
        <v>187</v>
      </c>
      <c r="C62" s="103" t="s">
        <v>188</v>
      </c>
      <c r="D62" s="127">
        <v>0</v>
      </c>
      <c r="E62" s="127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30">
        <f t="shared" si="3"/>
        <v>0</v>
      </c>
      <c r="S62" s="175"/>
      <c r="T62" s="105">
        <f t="shared" si="4"/>
        <v>0</v>
      </c>
      <c r="U62" s="105">
        <f t="shared" si="4"/>
        <v>0</v>
      </c>
      <c r="V62" s="105">
        <f t="shared" si="8"/>
        <v>0</v>
      </c>
      <c r="W62" s="105">
        <f t="shared" si="8"/>
        <v>0</v>
      </c>
      <c r="X62" s="105">
        <f t="shared" si="8"/>
        <v>0</v>
      </c>
      <c r="Y62" s="105">
        <f t="shared" si="8"/>
        <v>0</v>
      </c>
      <c r="Z62" s="105">
        <f t="shared" si="8"/>
        <v>0</v>
      </c>
      <c r="AA62" s="105">
        <f t="shared" si="8"/>
        <v>0</v>
      </c>
      <c r="AB62" s="105">
        <f t="shared" si="8"/>
        <v>0</v>
      </c>
      <c r="AC62" s="105">
        <f t="shared" si="8"/>
        <v>0</v>
      </c>
      <c r="AD62" s="105">
        <f t="shared" si="8"/>
        <v>0</v>
      </c>
      <c r="AE62" s="105">
        <f t="shared" si="8"/>
        <v>0</v>
      </c>
      <c r="AF62" s="132">
        <f t="shared" si="6"/>
        <v>0</v>
      </c>
    </row>
    <row r="63" spans="1:32" outlineLevel="1" x14ac:dyDescent="0.25">
      <c r="A63" s="103" t="str">
        <f t="shared" si="2"/>
        <v>OrtingResidentialPACKLC</v>
      </c>
      <c r="B63" s="103" t="s">
        <v>189</v>
      </c>
      <c r="C63" s="103" t="s">
        <v>190</v>
      </c>
      <c r="D63" s="127">
        <v>10.574999999999999</v>
      </c>
      <c r="E63" s="127">
        <v>11.79</v>
      </c>
      <c r="F63" s="129">
        <v>22.66</v>
      </c>
      <c r="G63" s="129">
        <v>22.66</v>
      </c>
      <c r="H63" s="129">
        <v>23.58</v>
      </c>
      <c r="I63" s="129">
        <v>23.58</v>
      </c>
      <c r="J63" s="129">
        <v>23.58</v>
      </c>
      <c r="K63" s="129">
        <v>23.58</v>
      </c>
      <c r="L63" s="129">
        <v>23.58</v>
      </c>
      <c r="M63" s="129">
        <v>23.58</v>
      </c>
      <c r="N63" s="129">
        <v>23.58</v>
      </c>
      <c r="O63" s="129">
        <v>22.66</v>
      </c>
      <c r="P63" s="129">
        <v>22.66</v>
      </c>
      <c r="Q63" s="129">
        <v>22.66</v>
      </c>
      <c r="R63" s="130">
        <f t="shared" si="3"/>
        <v>278.35999999999996</v>
      </c>
      <c r="S63" s="175"/>
      <c r="T63" s="105">
        <f t="shared" si="4"/>
        <v>2.142789598108747</v>
      </c>
      <c r="U63" s="105">
        <f t="shared" si="4"/>
        <v>2.142789598108747</v>
      </c>
      <c r="V63" s="105">
        <f t="shared" si="8"/>
        <v>2</v>
      </c>
      <c r="W63" s="105">
        <f t="shared" si="8"/>
        <v>2</v>
      </c>
      <c r="X63" s="105">
        <f t="shared" si="8"/>
        <v>2</v>
      </c>
      <c r="Y63" s="105">
        <f t="shared" si="8"/>
        <v>2</v>
      </c>
      <c r="Z63" s="105">
        <f t="shared" si="8"/>
        <v>2</v>
      </c>
      <c r="AA63" s="105">
        <f t="shared" si="8"/>
        <v>2</v>
      </c>
      <c r="AB63" s="105">
        <f t="shared" si="8"/>
        <v>2</v>
      </c>
      <c r="AC63" s="105">
        <f t="shared" si="8"/>
        <v>1.9219677692960138</v>
      </c>
      <c r="AD63" s="105">
        <f t="shared" si="8"/>
        <v>1.9219677692960138</v>
      </c>
      <c r="AE63" s="105">
        <f t="shared" si="8"/>
        <v>1.9219677692960138</v>
      </c>
      <c r="AF63" s="105">
        <f t="shared" si="6"/>
        <v>2.0042902086754615</v>
      </c>
    </row>
    <row r="64" spans="1:32" outlineLevel="1" x14ac:dyDescent="0.25">
      <c r="A64" s="103" t="str">
        <f t="shared" si="2"/>
        <v>OrtingResidentialPACKR</v>
      </c>
      <c r="B64" s="103" t="s">
        <v>191</v>
      </c>
      <c r="C64" s="103" t="s">
        <v>192</v>
      </c>
      <c r="D64" s="127">
        <v>0</v>
      </c>
      <c r="E64" s="127">
        <v>0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29">
        <v>0</v>
      </c>
      <c r="O64" s="129">
        <v>0</v>
      </c>
      <c r="P64" s="129">
        <v>0</v>
      </c>
      <c r="Q64" s="129">
        <v>0</v>
      </c>
      <c r="R64" s="130">
        <f t="shared" si="3"/>
        <v>0</v>
      </c>
      <c r="S64" s="175"/>
      <c r="T64" s="105">
        <f t="shared" si="4"/>
        <v>0</v>
      </c>
      <c r="U64" s="105">
        <f t="shared" si="4"/>
        <v>0</v>
      </c>
      <c r="V64" s="105">
        <f t="shared" si="8"/>
        <v>0</v>
      </c>
      <c r="W64" s="105">
        <f t="shared" si="8"/>
        <v>0</v>
      </c>
      <c r="X64" s="105">
        <f t="shared" si="8"/>
        <v>0</v>
      </c>
      <c r="Y64" s="105">
        <f t="shared" si="8"/>
        <v>0</v>
      </c>
      <c r="Z64" s="105">
        <f t="shared" si="8"/>
        <v>0</v>
      </c>
      <c r="AA64" s="105">
        <f t="shared" si="8"/>
        <v>0</v>
      </c>
      <c r="AB64" s="105">
        <f t="shared" si="8"/>
        <v>0</v>
      </c>
      <c r="AC64" s="105">
        <f t="shared" si="8"/>
        <v>0</v>
      </c>
      <c r="AD64" s="105">
        <f t="shared" si="8"/>
        <v>0</v>
      </c>
      <c r="AE64" s="105">
        <f t="shared" si="8"/>
        <v>0</v>
      </c>
      <c r="AF64" s="105">
        <f t="shared" si="6"/>
        <v>0</v>
      </c>
    </row>
    <row r="65" spans="1:35" outlineLevel="1" x14ac:dyDescent="0.25">
      <c r="A65" s="103" t="str">
        <f t="shared" si="2"/>
        <v>OrtingResidentialPACKSNR</v>
      </c>
      <c r="B65" s="103" t="s">
        <v>193</v>
      </c>
      <c r="C65" s="103" t="s">
        <v>194</v>
      </c>
      <c r="D65" s="127">
        <v>0</v>
      </c>
      <c r="E65" s="127">
        <v>0</v>
      </c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30">
        <f t="shared" si="3"/>
        <v>0</v>
      </c>
      <c r="S65" s="175"/>
      <c r="T65" s="105">
        <f t="shared" si="4"/>
        <v>0</v>
      </c>
      <c r="U65" s="105">
        <f t="shared" si="4"/>
        <v>0</v>
      </c>
      <c r="V65" s="105">
        <f t="shared" si="8"/>
        <v>0</v>
      </c>
      <c r="W65" s="105">
        <f t="shared" si="8"/>
        <v>0</v>
      </c>
      <c r="X65" s="105">
        <f t="shared" si="8"/>
        <v>0</v>
      </c>
      <c r="Y65" s="105">
        <f t="shared" si="8"/>
        <v>0</v>
      </c>
      <c r="Z65" s="105">
        <f t="shared" si="8"/>
        <v>0</v>
      </c>
      <c r="AA65" s="105">
        <f t="shared" si="8"/>
        <v>0</v>
      </c>
      <c r="AB65" s="105">
        <f t="shared" si="8"/>
        <v>0</v>
      </c>
      <c r="AC65" s="105">
        <f t="shared" si="8"/>
        <v>0</v>
      </c>
      <c r="AD65" s="105">
        <f t="shared" si="8"/>
        <v>0</v>
      </c>
      <c r="AE65" s="105">
        <f t="shared" si="8"/>
        <v>0</v>
      </c>
      <c r="AF65" s="105">
        <f t="shared" si="6"/>
        <v>0</v>
      </c>
    </row>
    <row r="66" spans="1:35" outlineLevel="1" x14ac:dyDescent="0.25">
      <c r="A66" s="103" t="str">
        <f t="shared" si="2"/>
        <v>OrtingResidentialRESTART FEE</v>
      </c>
      <c r="B66" s="103" t="s">
        <v>195</v>
      </c>
      <c r="C66" s="103" t="s">
        <v>195</v>
      </c>
      <c r="D66" s="127">
        <v>28.41</v>
      </c>
      <c r="E66" s="127">
        <v>31.66</v>
      </c>
      <c r="F66" s="129">
        <v>517.48</v>
      </c>
      <c r="G66" s="129">
        <v>91.32</v>
      </c>
      <c r="H66" s="129">
        <v>882.82</v>
      </c>
      <c r="I66" s="129">
        <v>63.32</v>
      </c>
      <c r="J66" s="129">
        <v>379.92</v>
      </c>
      <c r="K66" s="129">
        <v>126.64</v>
      </c>
      <c r="L66" s="129">
        <v>443.24</v>
      </c>
      <c r="M66" s="129">
        <v>126.64</v>
      </c>
      <c r="N66" s="129">
        <v>759.84</v>
      </c>
      <c r="O66" s="129">
        <v>60.88</v>
      </c>
      <c r="P66" s="129">
        <v>1034.96</v>
      </c>
      <c r="Q66" s="129">
        <v>30.44</v>
      </c>
      <c r="R66" s="130">
        <f t="shared" si="3"/>
        <v>4517.4999999999991</v>
      </c>
      <c r="S66" s="175"/>
      <c r="T66" s="105">
        <f t="shared" si="4"/>
        <v>18.214713129179867</v>
      </c>
      <c r="U66" s="105">
        <f t="shared" si="4"/>
        <v>3.2143611404435055</v>
      </c>
      <c r="V66" s="105">
        <f t="shared" si="8"/>
        <v>27.884396715097918</v>
      </c>
      <c r="W66" s="105">
        <f t="shared" si="8"/>
        <v>2</v>
      </c>
      <c r="X66" s="105">
        <f t="shared" si="8"/>
        <v>12</v>
      </c>
      <c r="Y66" s="105">
        <f t="shared" si="8"/>
        <v>4</v>
      </c>
      <c r="Z66" s="105">
        <f t="shared" si="8"/>
        <v>14</v>
      </c>
      <c r="AA66" s="105">
        <f t="shared" si="8"/>
        <v>4</v>
      </c>
      <c r="AB66" s="105">
        <f t="shared" si="8"/>
        <v>24</v>
      </c>
      <c r="AC66" s="105">
        <f t="shared" si="8"/>
        <v>1.9229311433986103</v>
      </c>
      <c r="AD66" s="105">
        <f t="shared" si="8"/>
        <v>32.689829437776375</v>
      </c>
      <c r="AE66" s="105">
        <f t="shared" si="8"/>
        <v>0.96146557169930513</v>
      </c>
      <c r="AF66" s="105">
        <f t="shared" si="6"/>
        <v>12.073974761466298</v>
      </c>
    </row>
    <row r="67" spans="1:35" outlineLevel="1" x14ac:dyDescent="0.25">
      <c r="A67" s="103" t="str">
        <f t="shared" si="2"/>
        <v>OrtingResidentialREXTRA</v>
      </c>
      <c r="B67" s="103" t="s">
        <v>196</v>
      </c>
      <c r="C67" s="103" t="s">
        <v>197</v>
      </c>
      <c r="D67" s="127">
        <v>6.88</v>
      </c>
      <c r="E67" s="127">
        <v>7.79</v>
      </c>
      <c r="F67" s="129">
        <v>2246.88</v>
      </c>
      <c r="G67" s="129">
        <v>1450.8</v>
      </c>
      <c r="H67" s="129">
        <v>1270.4699999999998</v>
      </c>
      <c r="I67" s="129">
        <v>787.49</v>
      </c>
      <c r="J67" s="129">
        <v>974.09999999999991</v>
      </c>
      <c r="K67" s="129">
        <v>2609.65</v>
      </c>
      <c r="L67" s="129">
        <v>3939.66</v>
      </c>
      <c r="M67" s="129">
        <v>1215.24</v>
      </c>
      <c r="N67" s="129">
        <v>1992.56</v>
      </c>
      <c r="O67" s="129">
        <v>3028.08</v>
      </c>
      <c r="P67" s="129">
        <v>3422.4</v>
      </c>
      <c r="Q67" s="129">
        <v>833.28</v>
      </c>
      <c r="R67" s="130">
        <f t="shared" si="3"/>
        <v>23770.61</v>
      </c>
      <c r="S67" s="175"/>
      <c r="T67" s="105">
        <f t="shared" si="4"/>
        <v>326.58139534883725</v>
      </c>
      <c r="U67" s="105">
        <f t="shared" si="4"/>
        <v>210.87209302325581</v>
      </c>
      <c r="V67" s="105">
        <f t="shared" si="8"/>
        <v>163.08985879332474</v>
      </c>
      <c r="W67" s="105">
        <f t="shared" si="8"/>
        <v>101.08985879332478</v>
      </c>
      <c r="X67" s="105">
        <f t="shared" si="8"/>
        <v>125.04492939666237</v>
      </c>
      <c r="Y67" s="105">
        <f t="shared" si="8"/>
        <v>335</v>
      </c>
      <c r="Z67" s="105">
        <f t="shared" si="8"/>
        <v>505.73299101412067</v>
      </c>
      <c r="AA67" s="105">
        <f t="shared" si="8"/>
        <v>156</v>
      </c>
      <c r="AB67" s="105">
        <f t="shared" si="8"/>
        <v>255.78433889602053</v>
      </c>
      <c r="AC67" s="105">
        <f t="shared" si="8"/>
        <v>388.71373555840819</v>
      </c>
      <c r="AD67" s="105">
        <f t="shared" si="8"/>
        <v>439.33247753530168</v>
      </c>
      <c r="AE67" s="105">
        <f t="shared" si="8"/>
        <v>106.96790757381258</v>
      </c>
      <c r="AF67" s="132">
        <f t="shared" si="6"/>
        <v>259.51746549442242</v>
      </c>
    </row>
    <row r="68" spans="1:35" outlineLevel="1" x14ac:dyDescent="0.25">
      <c r="A68" s="103" t="str">
        <f t="shared" si="2"/>
        <v>OrtingResidentialSUNKENR</v>
      </c>
      <c r="B68" s="103" t="s">
        <v>198</v>
      </c>
      <c r="C68" s="103" t="s">
        <v>199</v>
      </c>
      <c r="D68" s="127">
        <v>0</v>
      </c>
      <c r="E68" s="127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30">
        <f t="shared" si="3"/>
        <v>0</v>
      </c>
      <c r="S68" s="175"/>
      <c r="T68" s="105">
        <f t="shared" si="4"/>
        <v>0</v>
      </c>
      <c r="U68" s="105">
        <f t="shared" si="4"/>
        <v>0</v>
      </c>
      <c r="V68" s="105">
        <f t="shared" si="8"/>
        <v>0</v>
      </c>
      <c r="W68" s="105">
        <f t="shared" si="8"/>
        <v>0</v>
      </c>
      <c r="X68" s="105">
        <f t="shared" si="8"/>
        <v>0</v>
      </c>
      <c r="Y68" s="105">
        <f t="shared" si="8"/>
        <v>0</v>
      </c>
      <c r="Z68" s="105">
        <f t="shared" si="8"/>
        <v>0</v>
      </c>
      <c r="AA68" s="105">
        <f t="shared" si="8"/>
        <v>0</v>
      </c>
      <c r="AB68" s="105">
        <f t="shared" si="8"/>
        <v>0</v>
      </c>
      <c r="AC68" s="105">
        <f t="shared" si="8"/>
        <v>0</v>
      </c>
      <c r="AD68" s="105">
        <f t="shared" si="8"/>
        <v>0</v>
      </c>
      <c r="AE68" s="105">
        <f t="shared" si="8"/>
        <v>0</v>
      </c>
      <c r="AF68" s="105">
        <f t="shared" si="6"/>
        <v>0</v>
      </c>
    </row>
    <row r="69" spans="1:35" outlineLevel="1" x14ac:dyDescent="0.25">
      <c r="A69" s="103" t="str">
        <f t="shared" si="2"/>
        <v>OrtingResidentialTRIPRCANS</v>
      </c>
      <c r="B69" s="103" t="s">
        <v>200</v>
      </c>
      <c r="C69" s="103" t="s">
        <v>201</v>
      </c>
      <c r="D69" s="127">
        <v>8.09</v>
      </c>
      <c r="E69" s="127">
        <v>9.02</v>
      </c>
      <c r="F69" s="129">
        <v>8.67</v>
      </c>
      <c r="G69" s="129">
        <v>17.34</v>
      </c>
      <c r="H69" s="129">
        <v>0</v>
      </c>
      <c r="I69" s="129">
        <v>9.02</v>
      </c>
      <c r="J69" s="129">
        <v>27.06</v>
      </c>
      <c r="K69" s="129">
        <v>9.02</v>
      </c>
      <c r="L69" s="129">
        <v>27.06</v>
      </c>
      <c r="M69" s="129">
        <v>18.04</v>
      </c>
      <c r="N69" s="129">
        <v>0</v>
      </c>
      <c r="O69" s="129">
        <v>26.01</v>
      </c>
      <c r="P69" s="129">
        <v>26.01</v>
      </c>
      <c r="Q69" s="129">
        <v>0</v>
      </c>
      <c r="R69" s="130">
        <f t="shared" si="3"/>
        <v>168.23</v>
      </c>
      <c r="S69" s="175"/>
      <c r="T69" s="105">
        <f t="shared" si="4"/>
        <v>1.0716934487021013</v>
      </c>
      <c r="U69" s="105">
        <f t="shared" si="4"/>
        <v>2.1433868974042025</v>
      </c>
      <c r="V69" s="105">
        <f t="shared" si="8"/>
        <v>0</v>
      </c>
      <c r="W69" s="105">
        <f t="shared" si="8"/>
        <v>1</v>
      </c>
      <c r="X69" s="105">
        <f t="shared" si="8"/>
        <v>3</v>
      </c>
      <c r="Y69" s="105">
        <f t="shared" si="8"/>
        <v>1</v>
      </c>
      <c r="Z69" s="105">
        <f t="shared" si="8"/>
        <v>3</v>
      </c>
      <c r="AA69" s="105">
        <f t="shared" si="8"/>
        <v>2</v>
      </c>
      <c r="AB69" s="105">
        <f t="shared" si="8"/>
        <v>0</v>
      </c>
      <c r="AC69" s="105">
        <f t="shared" si="8"/>
        <v>2.8835920177383594</v>
      </c>
      <c r="AD69" s="105">
        <f t="shared" si="8"/>
        <v>2.8835920177383594</v>
      </c>
      <c r="AE69" s="105">
        <f t="shared" si="8"/>
        <v>0</v>
      </c>
      <c r="AF69" s="105">
        <f t="shared" si="6"/>
        <v>1.5818553651319185</v>
      </c>
    </row>
    <row r="70" spans="1:35" outlineLevel="1" x14ac:dyDescent="0.25">
      <c r="A70" s="103" t="str">
        <f t="shared" si="2"/>
        <v>OrtingResidentialTRIPRCARTS</v>
      </c>
      <c r="B70" s="103" t="s">
        <v>202</v>
      </c>
      <c r="C70" s="103" t="s">
        <v>203</v>
      </c>
      <c r="D70" s="127">
        <v>8.09</v>
      </c>
      <c r="E70" s="127">
        <v>9.02</v>
      </c>
      <c r="F70" s="129">
        <v>0</v>
      </c>
      <c r="G70" s="129">
        <v>8.67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9.02</v>
      </c>
      <c r="N70" s="129">
        <v>0</v>
      </c>
      <c r="O70" s="129">
        <v>0</v>
      </c>
      <c r="P70" s="129">
        <v>8.67</v>
      </c>
      <c r="Q70" s="129">
        <v>0</v>
      </c>
      <c r="R70" s="130">
        <f t="shared" si="3"/>
        <v>26.36</v>
      </c>
      <c r="S70" s="175"/>
      <c r="T70" s="105">
        <f t="shared" si="4"/>
        <v>0</v>
      </c>
      <c r="U70" s="105">
        <f t="shared" si="4"/>
        <v>1.0716934487021013</v>
      </c>
      <c r="V70" s="105">
        <f t="shared" si="8"/>
        <v>0</v>
      </c>
      <c r="W70" s="105">
        <f t="shared" si="8"/>
        <v>0</v>
      </c>
      <c r="X70" s="105">
        <f t="shared" si="8"/>
        <v>0</v>
      </c>
      <c r="Y70" s="105">
        <f t="shared" si="8"/>
        <v>0</v>
      </c>
      <c r="Z70" s="105">
        <f t="shared" si="8"/>
        <v>0</v>
      </c>
      <c r="AA70" s="105">
        <f t="shared" si="8"/>
        <v>1</v>
      </c>
      <c r="AB70" s="105">
        <f t="shared" si="8"/>
        <v>0</v>
      </c>
      <c r="AC70" s="105">
        <f t="shared" si="8"/>
        <v>0</v>
      </c>
      <c r="AD70" s="105">
        <f t="shared" si="8"/>
        <v>0.96119733924611972</v>
      </c>
      <c r="AE70" s="105">
        <f t="shared" si="8"/>
        <v>0</v>
      </c>
      <c r="AF70" s="105">
        <f t="shared" si="6"/>
        <v>0.25274089899568503</v>
      </c>
    </row>
    <row r="71" spans="1:35" outlineLevel="1" x14ac:dyDescent="0.25">
      <c r="A71" s="103" t="str">
        <f t="shared" si="2"/>
        <v>OrtingResidentialBULKY-RES</v>
      </c>
      <c r="B71" s="103" t="s">
        <v>208</v>
      </c>
      <c r="C71" s="103" t="s">
        <v>209</v>
      </c>
      <c r="D71" s="127">
        <v>26.99</v>
      </c>
      <c r="E71" s="127">
        <v>30.13</v>
      </c>
      <c r="F71" s="129">
        <v>72.3</v>
      </c>
      <c r="G71" s="129">
        <v>43.38</v>
      </c>
      <c r="H71" s="129">
        <v>0</v>
      </c>
      <c r="I71" s="129">
        <v>0</v>
      </c>
      <c r="J71" s="129">
        <v>0</v>
      </c>
      <c r="K71" s="129">
        <v>0</v>
      </c>
      <c r="L71" s="129">
        <v>0</v>
      </c>
      <c r="M71" s="129">
        <v>0</v>
      </c>
      <c r="N71" s="129">
        <v>225.98</v>
      </c>
      <c r="O71" s="129">
        <v>0</v>
      </c>
      <c r="P71" s="129">
        <v>115.68</v>
      </c>
      <c r="Q71" s="129">
        <v>86.76</v>
      </c>
      <c r="R71" s="130">
        <f t="shared" ref="R71:R72" si="9">+SUM(F71:Q71)</f>
        <v>544.1</v>
      </c>
      <c r="S71" s="175"/>
      <c r="T71" s="105">
        <f t="shared" ref="T71:U72" si="10">+IFERROR(F71/$D71,0)</f>
        <v>2.6787699147832531</v>
      </c>
      <c r="U71" s="105">
        <f t="shared" si="10"/>
        <v>1.607261948869952</v>
      </c>
      <c r="V71" s="105">
        <f t="shared" si="8"/>
        <v>0</v>
      </c>
      <c r="W71" s="105">
        <f t="shared" si="8"/>
        <v>0</v>
      </c>
      <c r="X71" s="105">
        <f t="shared" si="8"/>
        <v>0</v>
      </c>
      <c r="Y71" s="105">
        <f t="shared" si="8"/>
        <v>0</v>
      </c>
      <c r="Z71" s="105">
        <f t="shared" si="8"/>
        <v>0</v>
      </c>
      <c r="AA71" s="105">
        <f t="shared" si="8"/>
        <v>0</v>
      </c>
      <c r="AB71" s="105">
        <f t="shared" si="8"/>
        <v>7.5001659475605704</v>
      </c>
      <c r="AC71" s="105">
        <f t="shared" si="8"/>
        <v>0</v>
      </c>
      <c r="AD71" s="105">
        <f t="shared" si="8"/>
        <v>3.8393627613674082</v>
      </c>
      <c r="AE71" s="105">
        <f t="shared" si="8"/>
        <v>2.8795220710255562</v>
      </c>
      <c r="AF71" s="132">
        <f t="shared" si="6"/>
        <v>1.5420902203005615</v>
      </c>
    </row>
    <row r="72" spans="1:35" outlineLevel="1" x14ac:dyDescent="0.25">
      <c r="A72" s="103" t="str">
        <f t="shared" si="2"/>
        <v>OrtingResidentialDELCART</v>
      </c>
      <c r="B72" s="103" t="s">
        <v>210</v>
      </c>
      <c r="C72" s="103" t="s">
        <v>211</v>
      </c>
      <c r="D72" s="127">
        <v>17.47</v>
      </c>
      <c r="E72" s="127">
        <v>19.47</v>
      </c>
      <c r="F72" s="129">
        <v>0</v>
      </c>
      <c r="G72" s="129">
        <v>0</v>
      </c>
      <c r="H72" s="129">
        <v>38.94</v>
      </c>
      <c r="I72" s="129">
        <v>77.88</v>
      </c>
      <c r="J72" s="129">
        <v>0</v>
      </c>
      <c r="K72" s="129">
        <v>38.94</v>
      </c>
      <c r="L72" s="129">
        <v>19.47</v>
      </c>
      <c r="M72" s="129">
        <v>38.94</v>
      </c>
      <c r="N72" s="129">
        <v>19.47</v>
      </c>
      <c r="O72" s="129">
        <v>18.72</v>
      </c>
      <c r="P72" s="129">
        <v>18.72</v>
      </c>
      <c r="Q72" s="129">
        <v>0</v>
      </c>
      <c r="R72" s="130">
        <f t="shared" si="9"/>
        <v>271.08</v>
      </c>
      <c r="S72" s="175"/>
      <c r="T72" s="105">
        <f t="shared" si="10"/>
        <v>0</v>
      </c>
      <c r="U72" s="105">
        <f t="shared" si="10"/>
        <v>0</v>
      </c>
      <c r="V72" s="105">
        <f t="shared" si="8"/>
        <v>2</v>
      </c>
      <c r="W72" s="105">
        <f t="shared" si="8"/>
        <v>4</v>
      </c>
      <c r="X72" s="105">
        <f t="shared" si="8"/>
        <v>0</v>
      </c>
      <c r="Y72" s="105">
        <f t="shared" si="8"/>
        <v>2</v>
      </c>
      <c r="Z72" s="105">
        <f t="shared" si="8"/>
        <v>1</v>
      </c>
      <c r="AA72" s="105">
        <f t="shared" si="8"/>
        <v>2</v>
      </c>
      <c r="AB72" s="105">
        <f t="shared" si="8"/>
        <v>1</v>
      </c>
      <c r="AC72" s="105">
        <f t="shared" si="8"/>
        <v>0.96147919876733434</v>
      </c>
      <c r="AD72" s="105">
        <f t="shared" si="8"/>
        <v>0.96147919876733434</v>
      </c>
      <c r="AE72" s="105">
        <f t="shared" si="8"/>
        <v>0</v>
      </c>
      <c r="AF72" s="105">
        <f t="shared" si="6"/>
        <v>1.1602465331278891</v>
      </c>
    </row>
    <row r="73" spans="1:35" outlineLevel="1" x14ac:dyDescent="0.25">
      <c r="D73" s="127"/>
      <c r="E73" s="127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</row>
    <row r="74" spans="1:35" outlineLevel="1" x14ac:dyDescent="0.25">
      <c r="C74" s="135" t="s">
        <v>212</v>
      </c>
      <c r="D74" s="127"/>
      <c r="E74" s="127"/>
      <c r="F74" s="136">
        <f>SUM(F10:F73)</f>
        <v>113930.15000000002</v>
      </c>
      <c r="G74" s="136">
        <f t="shared" ref="G74:R74" si="11">SUM(G10:G73)</f>
        <v>112702.62</v>
      </c>
      <c r="H74" s="136">
        <f t="shared" si="11"/>
        <v>118388.62500000001</v>
      </c>
      <c r="I74" s="136">
        <f t="shared" si="11"/>
        <v>117672.91500000002</v>
      </c>
      <c r="J74" s="136">
        <f t="shared" si="11"/>
        <v>117780.39000000003</v>
      </c>
      <c r="K74" s="136">
        <f t="shared" si="11"/>
        <v>119338.17000000001</v>
      </c>
      <c r="L74" s="136">
        <f t="shared" si="11"/>
        <v>121080.30000000002</v>
      </c>
      <c r="M74" s="136">
        <f t="shared" si="11"/>
        <v>118068.65000000002</v>
      </c>
      <c r="N74" s="136">
        <f t="shared" si="11"/>
        <v>119750.20999999999</v>
      </c>
      <c r="O74" s="136">
        <f t="shared" si="11"/>
        <v>114450.30499999999</v>
      </c>
      <c r="P74" s="136">
        <f t="shared" si="11"/>
        <v>115453.13999999998</v>
      </c>
      <c r="Q74" s="136">
        <f t="shared" si="11"/>
        <v>111865.59999999999</v>
      </c>
      <c r="R74" s="136">
        <f t="shared" si="11"/>
        <v>1400481.0750000004</v>
      </c>
      <c r="S74" s="137"/>
      <c r="T74" s="137">
        <f>SUM(T10:T48)</f>
        <v>3114.9355157413806</v>
      </c>
      <c r="U74" s="137">
        <f t="shared" ref="U74:AF74" si="12">SUM(U10:U48)</f>
        <v>3114.0852704926901</v>
      </c>
      <c r="V74" s="137">
        <f t="shared" si="12"/>
        <v>2861.8135585985101</v>
      </c>
      <c r="W74" s="137">
        <f t="shared" si="12"/>
        <v>2870.6136249383385</v>
      </c>
      <c r="X74" s="137">
        <f t="shared" si="12"/>
        <v>2863.5422585736842</v>
      </c>
      <c r="Y74" s="137">
        <f t="shared" si="12"/>
        <v>2866.874372219831</v>
      </c>
      <c r="Z74" s="137">
        <f t="shared" si="12"/>
        <v>2863.8153250107621</v>
      </c>
      <c r="AA74" s="137">
        <f t="shared" si="12"/>
        <v>2864.3755919070168</v>
      </c>
      <c r="AB74" s="137">
        <f t="shared" si="12"/>
        <v>2863.2558109350798</v>
      </c>
      <c r="AC74" s="137">
        <f t="shared" si="12"/>
        <v>2754.8955183710609</v>
      </c>
      <c r="AD74" s="137">
        <f t="shared" si="12"/>
        <v>2732.9488802709516</v>
      </c>
      <c r="AE74" s="137">
        <f t="shared" si="12"/>
        <v>2734.8520227591134</v>
      </c>
      <c r="AF74" s="137">
        <f t="shared" si="12"/>
        <v>2875.500645818202</v>
      </c>
      <c r="AI74" s="137">
        <f t="shared" ref="AI74" si="13">SUM(AI10:AI48)</f>
        <v>2875.500645818202</v>
      </c>
    </row>
    <row r="75" spans="1:35" outlineLevel="1" x14ac:dyDescent="0.25">
      <c r="D75" s="127"/>
      <c r="E75" s="127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40" t="s">
        <v>213</v>
      </c>
      <c r="S75" s="176"/>
      <c r="T75" s="105">
        <f t="shared" ref="T75:AE75" si="14">SUM(T11,T18,T25,T40,T48,T16,T38,T46,T43)</f>
        <v>3106.2701536283475</v>
      </c>
      <c r="U75" s="105">
        <f t="shared" si="14"/>
        <v>3105.4199083796566</v>
      </c>
      <c r="V75" s="105">
        <f t="shared" si="14"/>
        <v>2853.8135585985101</v>
      </c>
      <c r="W75" s="105">
        <f t="shared" si="14"/>
        <v>2862.6136249383389</v>
      </c>
      <c r="X75" s="105">
        <f t="shared" si="14"/>
        <v>2855.5422585736842</v>
      </c>
      <c r="Y75" s="105">
        <f t="shared" si="14"/>
        <v>2858.874372219831</v>
      </c>
      <c r="Z75" s="105">
        <f t="shared" si="14"/>
        <v>2855.8153250107621</v>
      </c>
      <c r="AA75" s="105">
        <f t="shared" si="14"/>
        <v>2856.3755919070168</v>
      </c>
      <c r="AB75" s="105">
        <f t="shared" si="14"/>
        <v>2855.2558109350798</v>
      </c>
      <c r="AC75" s="105">
        <f t="shared" si="14"/>
        <v>2748.218732088988</v>
      </c>
      <c r="AD75" s="105">
        <f t="shared" si="14"/>
        <v>2726.2720939888782</v>
      </c>
      <c r="AE75" s="105">
        <f t="shared" si="14"/>
        <v>2728.17523647704</v>
      </c>
      <c r="AF75" s="105">
        <f>+SUM(T75:AE75)/$AD$2</f>
        <v>2867.7205555621781</v>
      </c>
      <c r="AI75" s="105">
        <f t="shared" ref="AI75" si="15">SUM(AI11,AI18,AI25,AI40,AI48,AI16,AI38,AI46,AI43)</f>
        <v>2867.7205555621781</v>
      </c>
    </row>
    <row r="76" spans="1:35" outlineLevel="1" x14ac:dyDescent="0.25">
      <c r="B76" s="7" t="s">
        <v>214</v>
      </c>
      <c r="D76" s="127"/>
      <c r="E76" s="127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89">
        <f>SUM(AF10:AF48,AF60:AF62,AF67,AF71)*12</f>
        <v>37638.722418395104</v>
      </c>
    </row>
    <row r="77" spans="1:35" outlineLevel="1" x14ac:dyDescent="0.25">
      <c r="A77" s="103" t="str">
        <f t="shared" ref="A77:A83" si="16">+$A$4&amp;$A$9&amp;B77</f>
        <v>OrtingResidentialrecyonly</v>
      </c>
      <c r="B77" s="103" t="s">
        <v>215</v>
      </c>
      <c r="C77" s="103" t="s">
        <v>216</v>
      </c>
      <c r="D77" s="127">
        <v>0</v>
      </c>
      <c r="E77" s="127">
        <v>0</v>
      </c>
      <c r="F77" s="129">
        <v>0</v>
      </c>
      <c r="G77" s="129">
        <v>0</v>
      </c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>
        <v>0</v>
      </c>
      <c r="N77" s="129">
        <v>0</v>
      </c>
      <c r="O77" s="129">
        <v>0</v>
      </c>
      <c r="P77" s="129">
        <v>0</v>
      </c>
      <c r="Q77" s="129">
        <v>0</v>
      </c>
      <c r="R77" s="130">
        <f t="shared" ref="R77:R83" si="17">+SUM(F77:Q77)</f>
        <v>0</v>
      </c>
      <c r="S77" s="175"/>
      <c r="T77" s="105">
        <f t="shared" ref="T77:U83" si="18">+IFERROR(F77/$D77,0)</f>
        <v>0</v>
      </c>
      <c r="U77" s="105">
        <f t="shared" si="18"/>
        <v>0</v>
      </c>
      <c r="V77" s="105">
        <f t="shared" ref="V77:AE83" si="19">+IFERROR(H77/$E77,0)</f>
        <v>0</v>
      </c>
      <c r="W77" s="105">
        <f t="shared" si="19"/>
        <v>0</v>
      </c>
      <c r="X77" s="105">
        <f t="shared" si="19"/>
        <v>0</v>
      </c>
      <c r="Y77" s="105">
        <f t="shared" si="19"/>
        <v>0</v>
      </c>
      <c r="Z77" s="105">
        <f t="shared" si="19"/>
        <v>0</v>
      </c>
      <c r="AA77" s="105">
        <f t="shared" si="19"/>
        <v>0</v>
      </c>
      <c r="AB77" s="105">
        <f t="shared" si="19"/>
        <v>0</v>
      </c>
      <c r="AC77" s="105">
        <f t="shared" si="19"/>
        <v>0</v>
      </c>
      <c r="AD77" s="105">
        <f t="shared" si="19"/>
        <v>0</v>
      </c>
      <c r="AE77" s="105">
        <f t="shared" si="19"/>
        <v>0</v>
      </c>
      <c r="AF77" s="105">
        <f t="shared" ref="AF77:AF83" si="20">+SUM(T77:AE77)/$AD$2</f>
        <v>0</v>
      </c>
    </row>
    <row r="78" spans="1:35" outlineLevel="1" x14ac:dyDescent="0.25">
      <c r="A78" s="103" t="str">
        <f t="shared" si="16"/>
        <v>OrtingResidentialRECYR</v>
      </c>
      <c r="B78" s="103" t="s">
        <v>217</v>
      </c>
      <c r="C78" s="103" t="s">
        <v>218</v>
      </c>
      <c r="D78" s="127">
        <v>7.45</v>
      </c>
      <c r="E78" s="127">
        <v>8.3000000000000007</v>
      </c>
      <c r="F78" s="129">
        <v>343.14</v>
      </c>
      <c r="G78" s="129">
        <v>343.14</v>
      </c>
      <c r="H78" s="129">
        <v>356.9</v>
      </c>
      <c r="I78" s="129">
        <v>356.9</v>
      </c>
      <c r="J78" s="129">
        <v>377.65</v>
      </c>
      <c r="K78" s="129">
        <v>377.65</v>
      </c>
      <c r="L78" s="129">
        <v>369.34999999999997</v>
      </c>
      <c r="M78" s="129">
        <v>369.34999999999997</v>
      </c>
      <c r="N78" s="129">
        <v>365.2</v>
      </c>
      <c r="O78" s="129">
        <v>323.19</v>
      </c>
      <c r="P78" s="129">
        <v>331.17</v>
      </c>
      <c r="Q78" s="129">
        <v>331.17</v>
      </c>
      <c r="R78" s="130">
        <f t="shared" si="17"/>
        <v>4244.8099999999995</v>
      </c>
      <c r="S78" s="175"/>
      <c r="T78" s="105">
        <f t="shared" si="18"/>
        <v>46.059060402684558</v>
      </c>
      <c r="U78" s="105">
        <f t="shared" si="18"/>
        <v>46.059060402684558</v>
      </c>
      <c r="V78" s="105">
        <f t="shared" si="19"/>
        <v>42.999999999999993</v>
      </c>
      <c r="W78" s="105">
        <f t="shared" si="19"/>
        <v>42.999999999999993</v>
      </c>
      <c r="X78" s="105">
        <f t="shared" si="19"/>
        <v>45.499999999999993</v>
      </c>
      <c r="Y78" s="105">
        <f t="shared" si="19"/>
        <v>45.499999999999993</v>
      </c>
      <c r="Z78" s="105">
        <f t="shared" si="19"/>
        <v>44.499999999999993</v>
      </c>
      <c r="AA78" s="105">
        <f t="shared" si="19"/>
        <v>44.499999999999993</v>
      </c>
      <c r="AB78" s="105">
        <f t="shared" si="19"/>
        <v>43.999999999999993</v>
      </c>
      <c r="AC78" s="105">
        <f t="shared" si="19"/>
        <v>38.938554216867466</v>
      </c>
      <c r="AD78" s="105">
        <f t="shared" si="19"/>
        <v>39.9</v>
      </c>
      <c r="AE78" s="105">
        <f t="shared" si="19"/>
        <v>39.9</v>
      </c>
      <c r="AF78" s="105">
        <f t="shared" si="20"/>
        <v>43.404722918519717</v>
      </c>
      <c r="AH78" s="103">
        <v>1</v>
      </c>
      <c r="AI78" s="105">
        <f t="shared" ref="AI78" si="21">+AF78*AH78</f>
        <v>43.404722918519717</v>
      </c>
    </row>
    <row r="79" spans="1:35" outlineLevel="1" x14ac:dyDescent="0.25">
      <c r="A79" s="103" t="str">
        <f t="shared" si="16"/>
        <v>OrtingResidentialRECYRNB</v>
      </c>
      <c r="B79" s="103" t="s">
        <v>219</v>
      </c>
      <c r="C79" s="103" t="s">
        <v>220</v>
      </c>
      <c r="D79" s="127">
        <v>0</v>
      </c>
      <c r="E79" s="127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29">
        <v>0</v>
      </c>
      <c r="R79" s="130">
        <f t="shared" si="17"/>
        <v>0</v>
      </c>
      <c r="S79" s="175"/>
      <c r="T79" s="105">
        <f t="shared" si="18"/>
        <v>0</v>
      </c>
      <c r="U79" s="105">
        <f t="shared" si="18"/>
        <v>0</v>
      </c>
      <c r="V79" s="105">
        <f t="shared" si="19"/>
        <v>0</v>
      </c>
      <c r="W79" s="105">
        <f t="shared" si="19"/>
        <v>0</v>
      </c>
      <c r="X79" s="105">
        <f t="shared" si="19"/>
        <v>0</v>
      </c>
      <c r="Y79" s="105">
        <f t="shared" si="19"/>
        <v>0</v>
      </c>
      <c r="Z79" s="105">
        <f t="shared" si="19"/>
        <v>0</v>
      </c>
      <c r="AA79" s="105">
        <f t="shared" si="19"/>
        <v>0</v>
      </c>
      <c r="AB79" s="105">
        <f t="shared" si="19"/>
        <v>0</v>
      </c>
      <c r="AC79" s="105">
        <f t="shared" si="19"/>
        <v>0</v>
      </c>
      <c r="AD79" s="105">
        <f t="shared" si="19"/>
        <v>0</v>
      </c>
      <c r="AE79" s="105">
        <f t="shared" si="19"/>
        <v>0</v>
      </c>
      <c r="AF79" s="105">
        <f t="shared" si="20"/>
        <v>0</v>
      </c>
    </row>
    <row r="80" spans="1:35" outlineLevel="1" x14ac:dyDescent="0.25">
      <c r="A80" s="103" t="str">
        <f t="shared" si="16"/>
        <v>OrtingResidentialDRVNR-RECYCLE</v>
      </c>
      <c r="B80" s="103" t="s">
        <v>221</v>
      </c>
      <c r="C80" s="103" t="s">
        <v>222</v>
      </c>
      <c r="D80" s="127">
        <v>0</v>
      </c>
      <c r="E80" s="127">
        <v>0</v>
      </c>
      <c r="F80" s="129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9">
        <v>0</v>
      </c>
      <c r="O80" s="129">
        <v>0</v>
      </c>
      <c r="P80" s="129">
        <v>0</v>
      </c>
      <c r="Q80" s="129">
        <v>0</v>
      </c>
      <c r="R80" s="130">
        <f t="shared" si="17"/>
        <v>0</v>
      </c>
      <c r="S80" s="175"/>
      <c r="T80" s="105">
        <f t="shared" si="18"/>
        <v>0</v>
      </c>
      <c r="U80" s="105">
        <f t="shared" si="18"/>
        <v>0</v>
      </c>
      <c r="V80" s="105">
        <f t="shared" si="19"/>
        <v>0</v>
      </c>
      <c r="W80" s="105">
        <f t="shared" si="19"/>
        <v>0</v>
      </c>
      <c r="X80" s="105">
        <f t="shared" si="19"/>
        <v>0</v>
      </c>
      <c r="Y80" s="105">
        <f t="shared" si="19"/>
        <v>0</v>
      </c>
      <c r="Z80" s="105">
        <f t="shared" si="19"/>
        <v>0</v>
      </c>
      <c r="AA80" s="105">
        <f t="shared" si="19"/>
        <v>0</v>
      </c>
      <c r="AB80" s="105">
        <f t="shared" si="19"/>
        <v>0</v>
      </c>
      <c r="AC80" s="105">
        <f t="shared" si="19"/>
        <v>0</v>
      </c>
      <c r="AD80" s="105">
        <f t="shared" si="19"/>
        <v>0</v>
      </c>
      <c r="AE80" s="105">
        <f t="shared" si="19"/>
        <v>0</v>
      </c>
      <c r="AF80" s="105">
        <f t="shared" si="20"/>
        <v>0</v>
      </c>
    </row>
    <row r="81" spans="1:35" outlineLevel="1" x14ac:dyDescent="0.25">
      <c r="A81" s="103" t="str">
        <f t="shared" si="16"/>
        <v>OrtingResidentialPACKR-RECYCLE</v>
      </c>
      <c r="B81" s="103" t="s">
        <v>223</v>
      </c>
      <c r="C81" s="103" t="s">
        <v>224</v>
      </c>
      <c r="D81" s="127">
        <v>0</v>
      </c>
      <c r="E81" s="127">
        <v>0</v>
      </c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30">
        <f t="shared" si="17"/>
        <v>0</v>
      </c>
      <c r="S81" s="175"/>
      <c r="T81" s="105">
        <f t="shared" si="18"/>
        <v>0</v>
      </c>
      <c r="U81" s="105">
        <f t="shared" si="18"/>
        <v>0</v>
      </c>
      <c r="V81" s="105">
        <f t="shared" si="19"/>
        <v>0</v>
      </c>
      <c r="W81" s="105">
        <f t="shared" si="19"/>
        <v>0</v>
      </c>
      <c r="X81" s="105">
        <f t="shared" si="19"/>
        <v>0</v>
      </c>
      <c r="Y81" s="105">
        <f t="shared" si="19"/>
        <v>0</v>
      </c>
      <c r="Z81" s="105">
        <f t="shared" si="19"/>
        <v>0</v>
      </c>
      <c r="AA81" s="105">
        <f t="shared" si="19"/>
        <v>0</v>
      </c>
      <c r="AB81" s="105">
        <f t="shared" si="19"/>
        <v>0</v>
      </c>
      <c r="AC81" s="105">
        <f t="shared" si="19"/>
        <v>0</v>
      </c>
      <c r="AD81" s="105">
        <f t="shared" si="19"/>
        <v>0</v>
      </c>
      <c r="AE81" s="105">
        <f t="shared" si="19"/>
        <v>0</v>
      </c>
      <c r="AF81" s="105">
        <f t="shared" si="20"/>
        <v>0</v>
      </c>
    </row>
    <row r="82" spans="1:35" outlineLevel="1" x14ac:dyDescent="0.25">
      <c r="A82" s="103" t="str">
        <f t="shared" si="16"/>
        <v>OrtingResidentialTOTERDEL</v>
      </c>
      <c r="B82" s="103" t="s">
        <v>225</v>
      </c>
      <c r="C82" s="103" t="s">
        <v>226</v>
      </c>
      <c r="D82" s="127">
        <v>0</v>
      </c>
      <c r="E82" s="127">
        <v>0</v>
      </c>
      <c r="F82" s="129">
        <v>0</v>
      </c>
      <c r="G82" s="129">
        <v>0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29">
        <v>0</v>
      </c>
      <c r="N82" s="129">
        <v>0</v>
      </c>
      <c r="O82" s="129">
        <v>0</v>
      </c>
      <c r="P82" s="129">
        <v>0</v>
      </c>
      <c r="Q82" s="129">
        <v>0</v>
      </c>
      <c r="R82" s="130">
        <f t="shared" si="17"/>
        <v>0</v>
      </c>
      <c r="S82" s="175"/>
      <c r="T82" s="105">
        <f t="shared" si="18"/>
        <v>0</v>
      </c>
      <c r="U82" s="105">
        <f t="shared" si="18"/>
        <v>0</v>
      </c>
      <c r="V82" s="105">
        <f t="shared" si="19"/>
        <v>0</v>
      </c>
      <c r="W82" s="105">
        <f t="shared" si="19"/>
        <v>0</v>
      </c>
      <c r="X82" s="105">
        <f t="shared" si="19"/>
        <v>0</v>
      </c>
      <c r="Y82" s="105">
        <f t="shared" si="19"/>
        <v>0</v>
      </c>
      <c r="Z82" s="105">
        <f t="shared" si="19"/>
        <v>0</v>
      </c>
      <c r="AA82" s="105">
        <f t="shared" si="19"/>
        <v>0</v>
      </c>
      <c r="AB82" s="105">
        <f t="shared" si="19"/>
        <v>0</v>
      </c>
      <c r="AC82" s="105">
        <f t="shared" si="19"/>
        <v>0</v>
      </c>
      <c r="AD82" s="105">
        <f t="shared" si="19"/>
        <v>0</v>
      </c>
      <c r="AE82" s="105">
        <f t="shared" si="19"/>
        <v>0</v>
      </c>
      <c r="AF82" s="105">
        <f t="shared" si="20"/>
        <v>0</v>
      </c>
    </row>
    <row r="83" spans="1:35" outlineLevel="1" x14ac:dyDescent="0.25">
      <c r="A83" s="103" t="str">
        <f t="shared" si="16"/>
        <v>OrtingResidentialRECYDEL</v>
      </c>
      <c r="B83" s="103" t="s">
        <v>227</v>
      </c>
      <c r="C83" s="103" t="s">
        <v>226</v>
      </c>
      <c r="D83" s="127">
        <v>17.47</v>
      </c>
      <c r="E83" s="127">
        <v>19.47</v>
      </c>
      <c r="F83" s="129">
        <v>0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29">
        <v>0</v>
      </c>
      <c r="N83" s="129">
        <v>0</v>
      </c>
      <c r="O83" s="129">
        <v>0</v>
      </c>
      <c r="P83" s="129">
        <v>0</v>
      </c>
      <c r="Q83" s="129">
        <v>0</v>
      </c>
      <c r="R83" s="130">
        <f t="shared" si="17"/>
        <v>0</v>
      </c>
      <c r="S83" s="175"/>
      <c r="T83" s="105">
        <f t="shared" si="18"/>
        <v>0</v>
      </c>
      <c r="U83" s="105">
        <f t="shared" si="18"/>
        <v>0</v>
      </c>
      <c r="V83" s="105">
        <f t="shared" si="19"/>
        <v>0</v>
      </c>
      <c r="W83" s="105">
        <f t="shared" si="19"/>
        <v>0</v>
      </c>
      <c r="X83" s="105">
        <f t="shared" si="19"/>
        <v>0</v>
      </c>
      <c r="Y83" s="105">
        <f t="shared" si="19"/>
        <v>0</v>
      </c>
      <c r="Z83" s="105">
        <f t="shared" si="19"/>
        <v>0</v>
      </c>
      <c r="AA83" s="105">
        <f t="shared" si="19"/>
        <v>0</v>
      </c>
      <c r="AB83" s="105">
        <f t="shared" si="19"/>
        <v>0</v>
      </c>
      <c r="AC83" s="105">
        <f t="shared" si="19"/>
        <v>0</v>
      </c>
      <c r="AD83" s="105">
        <f t="shared" si="19"/>
        <v>0</v>
      </c>
      <c r="AE83" s="105">
        <f t="shared" si="19"/>
        <v>0</v>
      </c>
      <c r="AF83" s="105">
        <f t="shared" si="20"/>
        <v>0</v>
      </c>
    </row>
    <row r="84" spans="1:35" outlineLevel="1" x14ac:dyDescent="0.25">
      <c r="D84" s="127"/>
      <c r="E84" s="127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</row>
    <row r="85" spans="1:35" outlineLevel="1" x14ac:dyDescent="0.25">
      <c r="C85" s="135" t="s">
        <v>230</v>
      </c>
      <c r="D85" s="127"/>
      <c r="E85" s="127"/>
      <c r="F85" s="136">
        <f>SUM(F77:F84)</f>
        <v>343.14</v>
      </c>
      <c r="G85" s="136">
        <f t="shared" ref="G85:R85" si="22">SUM(G77:G84)</f>
        <v>343.14</v>
      </c>
      <c r="H85" s="136">
        <f t="shared" si="22"/>
        <v>356.9</v>
      </c>
      <c r="I85" s="136">
        <f t="shared" si="22"/>
        <v>356.9</v>
      </c>
      <c r="J85" s="136">
        <f t="shared" si="22"/>
        <v>377.65</v>
      </c>
      <c r="K85" s="136">
        <f t="shared" si="22"/>
        <v>377.65</v>
      </c>
      <c r="L85" s="136">
        <f t="shared" si="22"/>
        <v>369.34999999999997</v>
      </c>
      <c r="M85" s="136">
        <f t="shared" si="22"/>
        <v>369.34999999999997</v>
      </c>
      <c r="N85" s="136">
        <f t="shared" si="22"/>
        <v>365.2</v>
      </c>
      <c r="O85" s="136">
        <f t="shared" si="22"/>
        <v>323.19</v>
      </c>
      <c r="P85" s="136">
        <f t="shared" si="22"/>
        <v>331.17</v>
      </c>
      <c r="Q85" s="136">
        <f t="shared" si="22"/>
        <v>331.17</v>
      </c>
      <c r="R85" s="136">
        <f t="shared" si="22"/>
        <v>4244.8099999999995</v>
      </c>
      <c r="S85" s="137"/>
      <c r="T85" s="137">
        <f>SUM(T77:T79)</f>
        <v>46.059060402684558</v>
      </c>
      <c r="U85" s="137">
        <f t="shared" ref="U85:AF85" si="23">SUM(U77:U79)</f>
        <v>46.059060402684558</v>
      </c>
      <c r="V85" s="137">
        <f t="shared" si="23"/>
        <v>42.999999999999993</v>
      </c>
      <c r="W85" s="137">
        <f t="shared" si="23"/>
        <v>42.999999999999993</v>
      </c>
      <c r="X85" s="137">
        <f t="shared" si="23"/>
        <v>45.499999999999993</v>
      </c>
      <c r="Y85" s="137">
        <f t="shared" si="23"/>
        <v>45.499999999999993</v>
      </c>
      <c r="Z85" s="137">
        <f t="shared" si="23"/>
        <v>44.499999999999993</v>
      </c>
      <c r="AA85" s="137">
        <f t="shared" si="23"/>
        <v>44.499999999999993</v>
      </c>
      <c r="AB85" s="137">
        <f t="shared" si="23"/>
        <v>43.999999999999993</v>
      </c>
      <c r="AC85" s="137">
        <f t="shared" si="23"/>
        <v>38.938554216867466</v>
      </c>
      <c r="AD85" s="137">
        <f t="shared" si="23"/>
        <v>39.9</v>
      </c>
      <c r="AE85" s="137">
        <f t="shared" si="23"/>
        <v>39.9</v>
      </c>
      <c r="AF85" s="137">
        <f t="shared" si="23"/>
        <v>43.404722918519717</v>
      </c>
      <c r="AI85" s="137">
        <f t="shared" ref="AI85" si="24">SUM(AI77:AI79)</f>
        <v>43.404722918519717</v>
      </c>
    </row>
    <row r="86" spans="1:35" outlineLevel="1" x14ac:dyDescent="0.25">
      <c r="C86" s="135"/>
      <c r="D86" s="127"/>
      <c r="E86" s="127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</row>
    <row r="87" spans="1:35" outlineLevel="1" x14ac:dyDescent="0.25">
      <c r="B87" s="7" t="s">
        <v>231</v>
      </c>
      <c r="D87" s="127"/>
      <c r="E87" s="127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</row>
    <row r="88" spans="1:35" outlineLevel="1" x14ac:dyDescent="0.25">
      <c r="A88" s="103" t="str">
        <f t="shared" ref="A88:A94" si="25">+$A$4&amp;$A$9&amp;B88</f>
        <v>OrtingResidentialYDW90</v>
      </c>
      <c r="B88" s="103" t="s">
        <v>232</v>
      </c>
      <c r="C88" s="103" t="s">
        <v>233</v>
      </c>
      <c r="D88" s="127">
        <v>5.86</v>
      </c>
      <c r="E88" s="127">
        <v>6.53</v>
      </c>
      <c r="F88" s="129">
        <v>14980.94</v>
      </c>
      <c r="G88" s="129">
        <v>14974.41</v>
      </c>
      <c r="H88" s="129">
        <v>15523.405000000001</v>
      </c>
      <c r="I88" s="129">
        <v>15513.625</v>
      </c>
      <c r="J88" s="129">
        <v>15728.47</v>
      </c>
      <c r="K88" s="129">
        <v>15751.32</v>
      </c>
      <c r="L88" s="129">
        <v>15746.42</v>
      </c>
      <c r="M88" s="129">
        <v>15762.75</v>
      </c>
      <c r="N88" s="129">
        <v>15854.17</v>
      </c>
      <c r="O88" s="129">
        <v>15145.79</v>
      </c>
      <c r="P88" s="129">
        <v>15021.759999999998</v>
      </c>
      <c r="Q88" s="129">
        <v>15059.439999999999</v>
      </c>
      <c r="R88" s="130">
        <f t="shared" ref="R88:R94" si="26">+SUM(F88:Q88)</f>
        <v>185062.5</v>
      </c>
      <c r="S88" s="175"/>
      <c r="T88" s="105">
        <f t="shared" ref="T88:U94" si="27">+IFERROR(F88/$D88,0)</f>
        <v>2556.4744027303755</v>
      </c>
      <c r="U88" s="105">
        <f t="shared" si="27"/>
        <v>2555.3600682593856</v>
      </c>
      <c r="V88" s="105">
        <f t="shared" ref="V88:AE94" si="28">+IFERROR(H88/$E88,0)</f>
        <v>2377.2442572741193</v>
      </c>
      <c r="W88" s="105">
        <f t="shared" si="28"/>
        <v>2375.7465543644716</v>
      </c>
      <c r="X88" s="105">
        <f t="shared" si="28"/>
        <v>2408.6477794793259</v>
      </c>
      <c r="Y88" s="105">
        <f t="shared" si="28"/>
        <v>2412.1470137825418</v>
      </c>
      <c r="Z88" s="105">
        <f t="shared" si="28"/>
        <v>2411.3966309341499</v>
      </c>
      <c r="AA88" s="105">
        <f t="shared" si="28"/>
        <v>2413.8973966309341</v>
      </c>
      <c r="AB88" s="105">
        <f t="shared" si="28"/>
        <v>2427.8973966309341</v>
      </c>
      <c r="AC88" s="105">
        <f t="shared" si="28"/>
        <v>2319.4165390505359</v>
      </c>
      <c r="AD88" s="105">
        <f t="shared" si="28"/>
        <v>2300.422664624808</v>
      </c>
      <c r="AE88" s="105">
        <f t="shared" si="28"/>
        <v>2306.1929555895863</v>
      </c>
      <c r="AF88" s="105">
        <f t="shared" ref="AF88:AF94" si="29">+SUM(T88:AE88)/$AD$2</f>
        <v>2405.4036382792642</v>
      </c>
      <c r="AH88" s="103">
        <v>1</v>
      </c>
      <c r="AI88" s="105">
        <f t="shared" ref="AI88" si="30">+AF88*AH88</f>
        <v>2405.4036382792642</v>
      </c>
    </row>
    <row r="89" spans="1:35" outlineLevel="1" x14ac:dyDescent="0.25">
      <c r="A89" s="103" t="str">
        <f t="shared" si="25"/>
        <v>OrtingResidentialYDW90SNR</v>
      </c>
      <c r="B89" s="103" t="s">
        <v>234</v>
      </c>
      <c r="C89" s="103" t="s">
        <v>235</v>
      </c>
      <c r="D89" s="127">
        <v>0</v>
      </c>
      <c r="E89" s="127">
        <v>0</v>
      </c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9">
        <v>0</v>
      </c>
      <c r="O89" s="129">
        <v>0</v>
      </c>
      <c r="P89" s="129">
        <v>0</v>
      </c>
      <c r="Q89" s="129">
        <v>0</v>
      </c>
      <c r="R89" s="130">
        <f t="shared" si="26"/>
        <v>0</v>
      </c>
      <c r="S89" s="175"/>
      <c r="T89" s="105">
        <f t="shared" si="27"/>
        <v>0</v>
      </c>
      <c r="U89" s="105">
        <f t="shared" si="27"/>
        <v>0</v>
      </c>
      <c r="V89" s="105">
        <f t="shared" si="28"/>
        <v>0</v>
      </c>
      <c r="W89" s="105">
        <f t="shared" si="28"/>
        <v>0</v>
      </c>
      <c r="X89" s="105">
        <f t="shared" si="28"/>
        <v>0</v>
      </c>
      <c r="Y89" s="105">
        <f t="shared" si="28"/>
        <v>0</v>
      </c>
      <c r="Z89" s="105">
        <f t="shared" si="28"/>
        <v>0</v>
      </c>
      <c r="AA89" s="105">
        <f t="shared" si="28"/>
        <v>0</v>
      </c>
      <c r="AB89" s="105">
        <f t="shared" si="28"/>
        <v>0</v>
      </c>
      <c r="AC89" s="105">
        <f t="shared" si="28"/>
        <v>0</v>
      </c>
      <c r="AD89" s="105">
        <f t="shared" si="28"/>
        <v>0</v>
      </c>
      <c r="AE89" s="105">
        <f t="shared" si="28"/>
        <v>0</v>
      </c>
      <c r="AF89" s="105">
        <f t="shared" si="29"/>
        <v>0</v>
      </c>
    </row>
    <row r="90" spans="1:35" outlineLevel="1" x14ac:dyDescent="0.25">
      <c r="A90" s="103" t="str">
        <f t="shared" si="25"/>
        <v>OrtingResidentialYDWDEL</v>
      </c>
      <c r="B90" s="103" t="s">
        <v>236</v>
      </c>
      <c r="C90" s="103" t="s">
        <v>237</v>
      </c>
      <c r="D90" s="127">
        <v>17.47</v>
      </c>
      <c r="E90" s="127">
        <v>19.47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19.47</v>
      </c>
      <c r="M90" s="129">
        <v>0</v>
      </c>
      <c r="N90" s="129">
        <v>0</v>
      </c>
      <c r="O90" s="129">
        <v>0</v>
      </c>
      <c r="P90" s="129">
        <v>0</v>
      </c>
      <c r="Q90" s="129">
        <v>0</v>
      </c>
      <c r="R90" s="130">
        <f t="shared" si="26"/>
        <v>19.47</v>
      </c>
      <c r="S90" s="175"/>
      <c r="T90" s="105">
        <f t="shared" si="27"/>
        <v>0</v>
      </c>
      <c r="U90" s="105">
        <f t="shared" si="27"/>
        <v>0</v>
      </c>
      <c r="V90" s="105">
        <f t="shared" si="28"/>
        <v>0</v>
      </c>
      <c r="W90" s="105">
        <f t="shared" si="28"/>
        <v>0</v>
      </c>
      <c r="X90" s="105">
        <f t="shared" si="28"/>
        <v>0</v>
      </c>
      <c r="Y90" s="105">
        <f t="shared" si="28"/>
        <v>0</v>
      </c>
      <c r="Z90" s="105">
        <f t="shared" si="28"/>
        <v>1</v>
      </c>
      <c r="AA90" s="105">
        <f t="shared" si="28"/>
        <v>0</v>
      </c>
      <c r="AB90" s="105">
        <f t="shared" si="28"/>
        <v>0</v>
      </c>
      <c r="AC90" s="105">
        <f t="shared" si="28"/>
        <v>0</v>
      </c>
      <c r="AD90" s="105">
        <f t="shared" si="28"/>
        <v>0</v>
      </c>
      <c r="AE90" s="105">
        <f t="shared" si="28"/>
        <v>0</v>
      </c>
      <c r="AF90" s="105">
        <f t="shared" si="29"/>
        <v>8.3333333333333329E-2</v>
      </c>
    </row>
    <row r="91" spans="1:35" outlineLevel="1" x14ac:dyDescent="0.25">
      <c r="A91" s="103" t="str">
        <f t="shared" si="25"/>
        <v>OrtingResidentialYDWEX</v>
      </c>
      <c r="B91" s="103" t="s">
        <v>238</v>
      </c>
      <c r="C91" s="103" t="s">
        <v>239</v>
      </c>
      <c r="D91" s="127">
        <v>2.81</v>
      </c>
      <c r="E91" s="127">
        <v>3.13</v>
      </c>
      <c r="F91" s="129">
        <v>0</v>
      </c>
      <c r="G91" s="129">
        <v>0</v>
      </c>
      <c r="H91" s="129">
        <v>3.13</v>
      </c>
      <c r="I91" s="129">
        <v>9.39</v>
      </c>
      <c r="J91" s="129">
        <v>46.95</v>
      </c>
      <c r="K91" s="129">
        <v>25.04</v>
      </c>
      <c r="L91" s="129">
        <v>21.91</v>
      </c>
      <c r="M91" s="129">
        <v>31.3</v>
      </c>
      <c r="N91" s="129">
        <v>9.39</v>
      </c>
      <c r="O91" s="129">
        <v>0</v>
      </c>
      <c r="P91" s="129">
        <v>6.02</v>
      </c>
      <c r="Q91" s="129">
        <v>12.04</v>
      </c>
      <c r="R91" s="130">
        <f t="shared" si="26"/>
        <v>165.17000000000002</v>
      </c>
      <c r="S91" s="175"/>
      <c r="T91" s="105">
        <f t="shared" si="27"/>
        <v>0</v>
      </c>
      <c r="U91" s="105">
        <f t="shared" si="27"/>
        <v>0</v>
      </c>
      <c r="V91" s="105">
        <f t="shared" si="28"/>
        <v>1</v>
      </c>
      <c r="W91" s="105">
        <f t="shared" si="28"/>
        <v>3.0000000000000004</v>
      </c>
      <c r="X91" s="105">
        <f t="shared" si="28"/>
        <v>15.000000000000002</v>
      </c>
      <c r="Y91" s="105">
        <f t="shared" si="28"/>
        <v>8</v>
      </c>
      <c r="Z91" s="105">
        <f t="shared" si="28"/>
        <v>7</v>
      </c>
      <c r="AA91" s="105">
        <f t="shared" si="28"/>
        <v>10</v>
      </c>
      <c r="AB91" s="105">
        <f t="shared" si="28"/>
        <v>3.0000000000000004</v>
      </c>
      <c r="AC91" s="105">
        <f t="shared" si="28"/>
        <v>0</v>
      </c>
      <c r="AD91" s="105">
        <f t="shared" si="28"/>
        <v>1.9233226837060702</v>
      </c>
      <c r="AE91" s="105">
        <f t="shared" si="28"/>
        <v>3.8466453674121404</v>
      </c>
      <c r="AF91" s="105">
        <f t="shared" si="29"/>
        <v>4.3974973375931841</v>
      </c>
    </row>
    <row r="92" spans="1:35" outlineLevel="1" x14ac:dyDescent="0.25">
      <c r="A92" s="103" t="str">
        <f t="shared" si="25"/>
        <v>OrtingResidentialDRVNR-YARDWASTE</v>
      </c>
      <c r="B92" s="103" t="s">
        <v>240</v>
      </c>
      <c r="C92" s="103" t="s">
        <v>241</v>
      </c>
      <c r="D92" s="127">
        <v>0</v>
      </c>
      <c r="E92" s="127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30">
        <f t="shared" si="26"/>
        <v>0</v>
      </c>
      <c r="S92" s="175"/>
      <c r="T92" s="105">
        <f t="shared" si="27"/>
        <v>0</v>
      </c>
      <c r="U92" s="105">
        <f t="shared" si="27"/>
        <v>0</v>
      </c>
      <c r="V92" s="105">
        <f t="shared" si="28"/>
        <v>0</v>
      </c>
      <c r="W92" s="105">
        <f t="shared" si="28"/>
        <v>0</v>
      </c>
      <c r="X92" s="105">
        <f t="shared" si="28"/>
        <v>0</v>
      </c>
      <c r="Y92" s="105">
        <f t="shared" si="28"/>
        <v>0</v>
      </c>
      <c r="Z92" s="105">
        <f t="shared" si="28"/>
        <v>0</v>
      </c>
      <c r="AA92" s="105">
        <f t="shared" si="28"/>
        <v>0</v>
      </c>
      <c r="AB92" s="105">
        <f t="shared" si="28"/>
        <v>0</v>
      </c>
      <c r="AC92" s="105">
        <f t="shared" si="28"/>
        <v>0</v>
      </c>
      <c r="AD92" s="105">
        <f t="shared" si="28"/>
        <v>0</v>
      </c>
      <c r="AE92" s="105">
        <f t="shared" si="28"/>
        <v>0</v>
      </c>
      <c r="AF92" s="105">
        <f t="shared" si="29"/>
        <v>0</v>
      </c>
    </row>
    <row r="93" spans="1:35" outlineLevel="1" x14ac:dyDescent="0.25">
      <c r="A93" s="103" t="str">
        <f t="shared" si="25"/>
        <v>OrtingResidentialPACKR-YARDWASTE</v>
      </c>
      <c r="B93" s="103" t="s">
        <v>242</v>
      </c>
      <c r="C93" s="103" t="s">
        <v>243</v>
      </c>
      <c r="D93" s="127">
        <v>0</v>
      </c>
      <c r="E93" s="127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0</v>
      </c>
      <c r="O93" s="129">
        <v>0</v>
      </c>
      <c r="P93" s="129">
        <v>0</v>
      </c>
      <c r="Q93" s="129">
        <v>0</v>
      </c>
      <c r="R93" s="130">
        <f t="shared" si="26"/>
        <v>0</v>
      </c>
      <c r="S93" s="175"/>
      <c r="T93" s="105">
        <f t="shared" si="27"/>
        <v>0</v>
      </c>
      <c r="U93" s="105">
        <f t="shared" si="27"/>
        <v>0</v>
      </c>
      <c r="V93" s="105">
        <f t="shared" si="28"/>
        <v>0</v>
      </c>
      <c r="W93" s="105">
        <f t="shared" si="28"/>
        <v>0</v>
      </c>
      <c r="X93" s="105">
        <f t="shared" si="28"/>
        <v>0</v>
      </c>
      <c r="Y93" s="105">
        <f t="shared" si="28"/>
        <v>0</v>
      </c>
      <c r="Z93" s="105">
        <f t="shared" si="28"/>
        <v>0</v>
      </c>
      <c r="AA93" s="105">
        <f t="shared" si="28"/>
        <v>0</v>
      </c>
      <c r="AB93" s="105">
        <f t="shared" si="28"/>
        <v>0</v>
      </c>
      <c r="AC93" s="105">
        <f t="shared" si="28"/>
        <v>0</v>
      </c>
      <c r="AD93" s="105">
        <f t="shared" si="28"/>
        <v>0</v>
      </c>
      <c r="AE93" s="105">
        <f t="shared" si="28"/>
        <v>0</v>
      </c>
      <c r="AF93" s="105">
        <f t="shared" si="29"/>
        <v>0</v>
      </c>
    </row>
    <row r="94" spans="1:35" outlineLevel="1" x14ac:dyDescent="0.25">
      <c r="A94" s="103" t="str">
        <f t="shared" si="25"/>
        <v>OrtingResidentialTRIPYCARTS</v>
      </c>
      <c r="B94" s="103" t="s">
        <v>244</v>
      </c>
      <c r="C94" s="103" t="s">
        <v>245</v>
      </c>
      <c r="D94" s="127">
        <v>8.09</v>
      </c>
      <c r="E94" s="127">
        <v>9.02</v>
      </c>
      <c r="F94" s="129">
        <v>0</v>
      </c>
      <c r="G94" s="129">
        <v>0</v>
      </c>
      <c r="H94" s="129">
        <v>0</v>
      </c>
      <c r="I94" s="129">
        <v>9.02</v>
      </c>
      <c r="J94" s="129">
        <v>18.04</v>
      </c>
      <c r="K94" s="129">
        <v>0</v>
      </c>
      <c r="L94" s="129">
        <v>0</v>
      </c>
      <c r="M94" s="129">
        <v>0</v>
      </c>
      <c r="N94" s="129">
        <v>0</v>
      </c>
      <c r="O94" s="129">
        <v>0</v>
      </c>
      <c r="P94" s="129">
        <v>0</v>
      </c>
      <c r="Q94" s="129">
        <v>0</v>
      </c>
      <c r="R94" s="130">
        <f t="shared" si="26"/>
        <v>27.06</v>
      </c>
      <c r="S94" s="175"/>
      <c r="T94" s="105">
        <f t="shared" si="27"/>
        <v>0</v>
      </c>
      <c r="U94" s="105">
        <f t="shared" si="27"/>
        <v>0</v>
      </c>
      <c r="V94" s="105">
        <f t="shared" si="28"/>
        <v>0</v>
      </c>
      <c r="W94" s="105">
        <f t="shared" si="28"/>
        <v>1</v>
      </c>
      <c r="X94" s="105">
        <f t="shared" si="28"/>
        <v>2</v>
      </c>
      <c r="Y94" s="105">
        <f t="shared" si="28"/>
        <v>0</v>
      </c>
      <c r="Z94" s="105">
        <f t="shared" si="28"/>
        <v>0</v>
      </c>
      <c r="AA94" s="105">
        <f t="shared" si="28"/>
        <v>0</v>
      </c>
      <c r="AB94" s="105">
        <f t="shared" si="28"/>
        <v>0</v>
      </c>
      <c r="AC94" s="105">
        <f t="shared" si="28"/>
        <v>0</v>
      </c>
      <c r="AD94" s="105">
        <f t="shared" si="28"/>
        <v>0</v>
      </c>
      <c r="AE94" s="105">
        <f t="shared" si="28"/>
        <v>0</v>
      </c>
      <c r="AF94" s="105">
        <f t="shared" si="29"/>
        <v>0.25</v>
      </c>
    </row>
    <row r="95" spans="1:35" outlineLevel="1" x14ac:dyDescent="0.25">
      <c r="D95" s="127"/>
      <c r="E95" s="127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</row>
    <row r="96" spans="1:35" outlineLevel="1" x14ac:dyDescent="0.25">
      <c r="C96" s="135" t="s">
        <v>248</v>
      </c>
      <c r="D96" s="127"/>
      <c r="E96" s="127"/>
      <c r="F96" s="136">
        <f t="shared" ref="F96:R96" si="31">SUM(F88:F95)</f>
        <v>14980.94</v>
      </c>
      <c r="G96" s="136">
        <f t="shared" si="31"/>
        <v>14974.41</v>
      </c>
      <c r="H96" s="136">
        <f t="shared" si="31"/>
        <v>15526.535</v>
      </c>
      <c r="I96" s="136">
        <f t="shared" si="31"/>
        <v>15532.035</v>
      </c>
      <c r="J96" s="136">
        <f t="shared" si="31"/>
        <v>15793.460000000001</v>
      </c>
      <c r="K96" s="136">
        <f t="shared" si="31"/>
        <v>15776.36</v>
      </c>
      <c r="L96" s="136">
        <f t="shared" si="31"/>
        <v>15787.8</v>
      </c>
      <c r="M96" s="136">
        <f t="shared" si="31"/>
        <v>15794.05</v>
      </c>
      <c r="N96" s="136">
        <f t="shared" si="31"/>
        <v>15863.56</v>
      </c>
      <c r="O96" s="136">
        <f t="shared" si="31"/>
        <v>15145.79</v>
      </c>
      <c r="P96" s="136">
        <f t="shared" si="31"/>
        <v>15027.779999999999</v>
      </c>
      <c r="Q96" s="136">
        <f t="shared" si="31"/>
        <v>15071.48</v>
      </c>
      <c r="R96" s="136">
        <f t="shared" si="31"/>
        <v>185274.2</v>
      </c>
      <c r="S96" s="137"/>
      <c r="T96" s="137">
        <f>SUM(T88:T89)</f>
        <v>2556.4744027303755</v>
      </c>
      <c r="U96" s="137">
        <f t="shared" ref="U96:AF96" si="32">SUM(U88:U89)</f>
        <v>2555.3600682593856</v>
      </c>
      <c r="V96" s="137">
        <f t="shared" si="32"/>
        <v>2377.2442572741193</v>
      </c>
      <c r="W96" s="137">
        <f t="shared" si="32"/>
        <v>2375.7465543644716</v>
      </c>
      <c r="X96" s="137">
        <f t="shared" si="32"/>
        <v>2408.6477794793259</v>
      </c>
      <c r="Y96" s="137">
        <f t="shared" si="32"/>
        <v>2412.1470137825418</v>
      </c>
      <c r="Z96" s="137">
        <f t="shared" si="32"/>
        <v>2411.3966309341499</v>
      </c>
      <c r="AA96" s="137">
        <f t="shared" si="32"/>
        <v>2413.8973966309341</v>
      </c>
      <c r="AB96" s="137">
        <f t="shared" si="32"/>
        <v>2427.8973966309341</v>
      </c>
      <c r="AC96" s="137">
        <f t="shared" si="32"/>
        <v>2319.4165390505359</v>
      </c>
      <c r="AD96" s="137">
        <f t="shared" si="32"/>
        <v>2300.422664624808</v>
      </c>
      <c r="AE96" s="137">
        <f t="shared" si="32"/>
        <v>2306.1929555895863</v>
      </c>
      <c r="AF96" s="137">
        <f t="shared" si="32"/>
        <v>2405.4036382792642</v>
      </c>
      <c r="AI96" s="137">
        <f t="shared" ref="AI96" si="33">SUM(AI88:AI89)</f>
        <v>2405.4036382792642</v>
      </c>
    </row>
    <row r="97" spans="1:35" outlineLevel="1" x14ac:dyDescent="0.25">
      <c r="C97" s="135"/>
      <c r="D97" s="127"/>
      <c r="E97" s="127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</row>
    <row r="98" spans="1:35" outlineLevel="1" x14ac:dyDescent="0.25">
      <c r="D98" s="127"/>
      <c r="E98" s="127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</row>
    <row r="99" spans="1:35" s="7" customFormat="1" x14ac:dyDescent="0.25">
      <c r="B99" s="7" t="s">
        <v>249</v>
      </c>
      <c r="D99" s="127"/>
      <c r="E99" s="127"/>
      <c r="F99" s="144">
        <f t="shared" ref="F99:Q99" si="34">+F74+F85+F96</f>
        <v>129254.23000000003</v>
      </c>
      <c r="G99" s="144">
        <f t="shared" si="34"/>
        <v>128020.17</v>
      </c>
      <c r="H99" s="144">
        <f t="shared" si="34"/>
        <v>134272.06</v>
      </c>
      <c r="I99" s="144">
        <f t="shared" si="34"/>
        <v>133561.85</v>
      </c>
      <c r="J99" s="144">
        <f t="shared" si="34"/>
        <v>133951.50000000003</v>
      </c>
      <c r="K99" s="144">
        <f t="shared" si="34"/>
        <v>135492.18</v>
      </c>
      <c r="L99" s="144">
        <f t="shared" si="34"/>
        <v>137237.45000000001</v>
      </c>
      <c r="M99" s="144">
        <f t="shared" si="34"/>
        <v>134232.05000000002</v>
      </c>
      <c r="N99" s="144">
        <f t="shared" si="34"/>
        <v>135978.97</v>
      </c>
      <c r="O99" s="144">
        <f t="shared" si="34"/>
        <v>129919.285</v>
      </c>
      <c r="P99" s="144">
        <f t="shared" si="34"/>
        <v>130812.08999999998</v>
      </c>
      <c r="Q99" s="144">
        <f t="shared" si="34"/>
        <v>127268.24999999999</v>
      </c>
      <c r="R99" s="130">
        <f t="shared" ref="R99" si="35">+SUM(F99:Q99)</f>
        <v>1590000.085</v>
      </c>
      <c r="S99" s="109"/>
      <c r="T99" s="145">
        <f t="shared" ref="T99:AF99" si="36">+T74+T85+T96</f>
        <v>5717.4689788744408</v>
      </c>
      <c r="U99" s="145">
        <f t="shared" si="36"/>
        <v>5715.5043991547609</v>
      </c>
      <c r="V99" s="145">
        <f t="shared" si="36"/>
        <v>5282.0578158726294</v>
      </c>
      <c r="W99" s="145">
        <f t="shared" si="36"/>
        <v>5289.3601793028101</v>
      </c>
      <c r="X99" s="145">
        <f t="shared" si="36"/>
        <v>5317.6900380530096</v>
      </c>
      <c r="Y99" s="145">
        <f t="shared" si="36"/>
        <v>5324.5213860023723</v>
      </c>
      <c r="Z99" s="145">
        <f t="shared" si="36"/>
        <v>5319.711955944912</v>
      </c>
      <c r="AA99" s="145">
        <f t="shared" si="36"/>
        <v>5322.7729885379504</v>
      </c>
      <c r="AB99" s="145">
        <f t="shared" si="36"/>
        <v>5335.1532075660143</v>
      </c>
      <c r="AC99" s="145">
        <f t="shared" si="36"/>
        <v>5113.2506116384648</v>
      </c>
      <c r="AD99" s="145">
        <f t="shared" si="36"/>
        <v>5073.2715448957597</v>
      </c>
      <c r="AE99" s="145">
        <f t="shared" si="36"/>
        <v>5080.9449783486998</v>
      </c>
      <c r="AF99" s="145">
        <f t="shared" si="36"/>
        <v>5324.309007015986</v>
      </c>
      <c r="AI99" s="146"/>
    </row>
    <row r="100" spans="1:35" s="7" customFormat="1" outlineLevel="1" x14ac:dyDescent="0.25">
      <c r="D100" s="127"/>
      <c r="E100" s="127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30"/>
      <c r="S100" s="109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I100" s="146"/>
    </row>
    <row r="101" spans="1:35" s="7" customFormat="1" outlineLevel="1" x14ac:dyDescent="0.25">
      <c r="D101" s="127"/>
      <c r="E101" s="127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30"/>
      <c r="S101" s="109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I101" s="146"/>
    </row>
    <row r="102" spans="1:35" outlineLevel="1" x14ac:dyDescent="0.25">
      <c r="B102" s="121" t="s">
        <v>250</v>
      </c>
      <c r="C102" s="122"/>
      <c r="D102" s="127"/>
      <c r="E102" s="127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</row>
    <row r="103" spans="1:35" outlineLevel="1" x14ac:dyDescent="0.25">
      <c r="B103" s="121"/>
      <c r="C103" s="122"/>
      <c r="D103" s="127"/>
      <c r="E103" s="127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</row>
    <row r="104" spans="1:35" outlineLevel="1" x14ac:dyDescent="0.25">
      <c r="A104" s="103" t="s">
        <v>26</v>
      </c>
      <c r="B104" s="126" t="s">
        <v>252</v>
      </c>
      <c r="C104" s="122"/>
      <c r="D104" s="127"/>
      <c r="E104" s="127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32"/>
    </row>
    <row r="105" spans="1:35" outlineLevel="1" x14ac:dyDescent="0.25">
      <c r="A105" s="103" t="str">
        <f t="shared" ref="A105:A168" si="37">+$A$4&amp;$A$104&amp;B105</f>
        <v>OrtingCommercial20CW1</v>
      </c>
      <c r="B105" s="103" t="s">
        <v>253</v>
      </c>
      <c r="C105" s="103" t="s">
        <v>254</v>
      </c>
      <c r="D105" s="127">
        <v>0</v>
      </c>
      <c r="E105" s="127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29">
        <v>0</v>
      </c>
      <c r="N105" s="129">
        <v>0</v>
      </c>
      <c r="O105" s="129">
        <v>0</v>
      </c>
      <c r="P105" s="129">
        <v>0</v>
      </c>
      <c r="Q105" s="129">
        <v>0</v>
      </c>
      <c r="R105" s="130">
        <f t="shared" ref="R105:R168" si="38">+SUM(F105:Q105)</f>
        <v>0</v>
      </c>
      <c r="S105" s="175"/>
      <c r="T105" s="105">
        <f t="shared" ref="T105:U120" si="39">+IFERROR(F105/$D105,0)</f>
        <v>0</v>
      </c>
      <c r="U105" s="105">
        <f t="shared" si="39"/>
        <v>0</v>
      </c>
      <c r="V105" s="105">
        <f t="shared" ref="V105:AE130" si="40">+IFERROR(H105/$E105,0)</f>
        <v>0</v>
      </c>
      <c r="W105" s="105">
        <f t="shared" si="40"/>
        <v>0</v>
      </c>
      <c r="X105" s="105">
        <f t="shared" si="40"/>
        <v>0</v>
      </c>
      <c r="Y105" s="105">
        <f t="shared" si="40"/>
        <v>0</v>
      </c>
      <c r="Z105" s="105">
        <f t="shared" si="40"/>
        <v>0</v>
      </c>
      <c r="AA105" s="105">
        <f t="shared" si="40"/>
        <v>0</v>
      </c>
      <c r="AB105" s="105">
        <f t="shared" si="40"/>
        <v>0</v>
      </c>
      <c r="AC105" s="105">
        <f t="shared" si="40"/>
        <v>0</v>
      </c>
      <c r="AD105" s="105">
        <f t="shared" si="40"/>
        <v>0</v>
      </c>
      <c r="AE105" s="105">
        <f t="shared" si="40"/>
        <v>0</v>
      </c>
      <c r="AF105" s="132">
        <f t="shared" ref="AF105:AF168" si="41">+SUM(T105:AE105)/$AD$2</f>
        <v>0</v>
      </c>
      <c r="AH105" s="103">
        <v>1</v>
      </c>
      <c r="AI105" s="105">
        <f t="shared" ref="AI105:AI147" si="42">+AF105*AH105</f>
        <v>0</v>
      </c>
    </row>
    <row r="106" spans="1:35" outlineLevel="1" x14ac:dyDescent="0.25">
      <c r="A106" s="103" t="str">
        <f t="shared" si="37"/>
        <v>OrtingCommercial32C2W2</v>
      </c>
      <c r="B106" s="103" t="s">
        <v>255</v>
      </c>
      <c r="C106" s="103" t="s">
        <v>256</v>
      </c>
      <c r="D106" s="127">
        <v>0</v>
      </c>
      <c r="E106" s="127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30">
        <f t="shared" si="38"/>
        <v>0</v>
      </c>
      <c r="S106" s="175"/>
      <c r="T106" s="105">
        <f t="shared" si="39"/>
        <v>0</v>
      </c>
      <c r="U106" s="105">
        <f t="shared" si="39"/>
        <v>0</v>
      </c>
      <c r="V106" s="105">
        <f t="shared" si="40"/>
        <v>0</v>
      </c>
      <c r="W106" s="105">
        <f t="shared" si="40"/>
        <v>0</v>
      </c>
      <c r="X106" s="105">
        <f t="shared" si="40"/>
        <v>0</v>
      </c>
      <c r="Y106" s="105">
        <f t="shared" si="40"/>
        <v>0</v>
      </c>
      <c r="Z106" s="105">
        <f t="shared" si="40"/>
        <v>0</v>
      </c>
      <c r="AA106" s="105">
        <f t="shared" si="40"/>
        <v>0</v>
      </c>
      <c r="AB106" s="105">
        <f t="shared" si="40"/>
        <v>0</v>
      </c>
      <c r="AC106" s="105">
        <f t="shared" si="40"/>
        <v>0</v>
      </c>
      <c r="AD106" s="105">
        <f t="shared" si="40"/>
        <v>0</v>
      </c>
      <c r="AE106" s="105">
        <f t="shared" si="40"/>
        <v>0</v>
      </c>
      <c r="AF106" s="132">
        <f t="shared" si="41"/>
        <v>0</v>
      </c>
      <c r="AH106" s="103">
        <v>1</v>
      </c>
      <c r="AI106" s="105">
        <f t="shared" si="42"/>
        <v>0</v>
      </c>
    </row>
    <row r="107" spans="1:35" outlineLevel="1" x14ac:dyDescent="0.25">
      <c r="A107" s="103" t="str">
        <f t="shared" si="37"/>
        <v>OrtingCommercial32CE1</v>
      </c>
      <c r="B107" s="103" t="s">
        <v>257</v>
      </c>
      <c r="C107" s="103" t="s">
        <v>258</v>
      </c>
      <c r="D107" s="127">
        <v>0</v>
      </c>
      <c r="E107" s="127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30">
        <f t="shared" si="38"/>
        <v>0</v>
      </c>
      <c r="S107" s="175"/>
      <c r="T107" s="105">
        <f t="shared" si="39"/>
        <v>0</v>
      </c>
      <c r="U107" s="105">
        <f t="shared" si="39"/>
        <v>0</v>
      </c>
      <c r="V107" s="105">
        <f t="shared" si="40"/>
        <v>0</v>
      </c>
      <c r="W107" s="105">
        <f t="shared" si="40"/>
        <v>0</v>
      </c>
      <c r="X107" s="105">
        <f t="shared" si="40"/>
        <v>0</v>
      </c>
      <c r="Y107" s="105">
        <f t="shared" si="40"/>
        <v>0</v>
      </c>
      <c r="Z107" s="105">
        <f t="shared" si="40"/>
        <v>0</v>
      </c>
      <c r="AA107" s="105">
        <f t="shared" si="40"/>
        <v>0</v>
      </c>
      <c r="AB107" s="105">
        <f t="shared" si="40"/>
        <v>0</v>
      </c>
      <c r="AC107" s="105">
        <f t="shared" si="40"/>
        <v>0</v>
      </c>
      <c r="AD107" s="105">
        <f t="shared" si="40"/>
        <v>0</v>
      </c>
      <c r="AE107" s="105">
        <f t="shared" si="40"/>
        <v>0</v>
      </c>
      <c r="AF107" s="132">
        <f t="shared" si="41"/>
        <v>0</v>
      </c>
      <c r="AH107" s="103">
        <v>1</v>
      </c>
      <c r="AI107" s="105">
        <f t="shared" si="42"/>
        <v>0</v>
      </c>
    </row>
    <row r="108" spans="1:35" outlineLevel="1" x14ac:dyDescent="0.25">
      <c r="A108" s="103" t="str">
        <f t="shared" si="37"/>
        <v>OrtingCommercial32CW1</v>
      </c>
      <c r="B108" s="103" t="s">
        <v>259</v>
      </c>
      <c r="C108" s="103" t="s">
        <v>108</v>
      </c>
      <c r="D108" s="127">
        <v>0</v>
      </c>
      <c r="E108" s="127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30">
        <f t="shared" si="38"/>
        <v>0</v>
      </c>
      <c r="S108" s="175"/>
      <c r="T108" s="105">
        <f t="shared" si="39"/>
        <v>0</v>
      </c>
      <c r="U108" s="105">
        <f t="shared" si="39"/>
        <v>0</v>
      </c>
      <c r="V108" s="105">
        <f t="shared" si="40"/>
        <v>0</v>
      </c>
      <c r="W108" s="105">
        <f t="shared" si="40"/>
        <v>0</v>
      </c>
      <c r="X108" s="105">
        <f t="shared" si="40"/>
        <v>0</v>
      </c>
      <c r="Y108" s="105">
        <f t="shared" si="40"/>
        <v>0</v>
      </c>
      <c r="Z108" s="105">
        <f t="shared" si="40"/>
        <v>0</v>
      </c>
      <c r="AA108" s="105">
        <f t="shared" si="40"/>
        <v>0</v>
      </c>
      <c r="AB108" s="105">
        <f t="shared" si="40"/>
        <v>0</v>
      </c>
      <c r="AC108" s="105">
        <f t="shared" si="40"/>
        <v>0</v>
      </c>
      <c r="AD108" s="105">
        <f t="shared" si="40"/>
        <v>0</v>
      </c>
      <c r="AE108" s="105">
        <f t="shared" si="40"/>
        <v>0</v>
      </c>
      <c r="AF108" s="132">
        <f t="shared" si="41"/>
        <v>0</v>
      </c>
      <c r="AH108" s="103">
        <v>1</v>
      </c>
      <c r="AI108" s="105">
        <f t="shared" si="42"/>
        <v>0</v>
      </c>
    </row>
    <row r="109" spans="1:35" outlineLevel="1" x14ac:dyDescent="0.25">
      <c r="A109" s="103" t="str">
        <f t="shared" si="37"/>
        <v>OrtingCommercial32CW2</v>
      </c>
      <c r="B109" s="103" t="s">
        <v>261</v>
      </c>
      <c r="C109" s="103" t="s">
        <v>260</v>
      </c>
      <c r="D109" s="127">
        <v>0</v>
      </c>
      <c r="E109" s="127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30">
        <f t="shared" si="38"/>
        <v>0</v>
      </c>
      <c r="S109" s="175"/>
      <c r="T109" s="105">
        <f t="shared" si="39"/>
        <v>0</v>
      </c>
      <c r="U109" s="105">
        <f t="shared" si="39"/>
        <v>0</v>
      </c>
      <c r="V109" s="105">
        <f t="shared" si="40"/>
        <v>0</v>
      </c>
      <c r="W109" s="105">
        <f t="shared" si="40"/>
        <v>0</v>
      </c>
      <c r="X109" s="105">
        <f t="shared" si="40"/>
        <v>0</v>
      </c>
      <c r="Y109" s="105">
        <f t="shared" si="40"/>
        <v>0</v>
      </c>
      <c r="Z109" s="105">
        <f t="shared" si="40"/>
        <v>0</v>
      </c>
      <c r="AA109" s="105">
        <f t="shared" si="40"/>
        <v>0</v>
      </c>
      <c r="AB109" s="105">
        <f t="shared" si="40"/>
        <v>0</v>
      </c>
      <c r="AC109" s="105">
        <f t="shared" si="40"/>
        <v>0</v>
      </c>
      <c r="AD109" s="105">
        <f t="shared" si="40"/>
        <v>0</v>
      </c>
      <c r="AE109" s="105">
        <f t="shared" si="40"/>
        <v>0</v>
      </c>
      <c r="AF109" s="132">
        <f t="shared" si="41"/>
        <v>0</v>
      </c>
      <c r="AH109" s="103">
        <v>1</v>
      </c>
      <c r="AI109" s="105">
        <f t="shared" si="42"/>
        <v>0</v>
      </c>
    </row>
    <row r="110" spans="1:35" outlineLevel="1" x14ac:dyDescent="0.25">
      <c r="A110" s="103" t="str">
        <f t="shared" si="37"/>
        <v>OrtingCommercial32CW3</v>
      </c>
      <c r="B110" s="103" t="s">
        <v>262</v>
      </c>
      <c r="C110" s="103" t="s">
        <v>263</v>
      </c>
      <c r="D110" s="127">
        <v>0</v>
      </c>
      <c r="E110" s="127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30">
        <f t="shared" si="38"/>
        <v>0</v>
      </c>
      <c r="S110" s="175"/>
      <c r="T110" s="105">
        <f t="shared" si="39"/>
        <v>0</v>
      </c>
      <c r="U110" s="105">
        <f t="shared" si="39"/>
        <v>0</v>
      </c>
      <c r="V110" s="105">
        <f t="shared" si="40"/>
        <v>0</v>
      </c>
      <c r="W110" s="105">
        <f t="shared" si="40"/>
        <v>0</v>
      </c>
      <c r="X110" s="105">
        <f t="shared" si="40"/>
        <v>0</v>
      </c>
      <c r="Y110" s="105">
        <f t="shared" si="40"/>
        <v>0</v>
      </c>
      <c r="Z110" s="105">
        <f t="shared" si="40"/>
        <v>0</v>
      </c>
      <c r="AA110" s="105">
        <f t="shared" si="40"/>
        <v>0</v>
      </c>
      <c r="AB110" s="105">
        <f t="shared" si="40"/>
        <v>0</v>
      </c>
      <c r="AC110" s="105">
        <f t="shared" si="40"/>
        <v>0</v>
      </c>
      <c r="AD110" s="105">
        <f t="shared" si="40"/>
        <v>0</v>
      </c>
      <c r="AE110" s="105">
        <f t="shared" si="40"/>
        <v>0</v>
      </c>
      <c r="AF110" s="132">
        <f t="shared" si="41"/>
        <v>0</v>
      </c>
      <c r="AH110" s="103">
        <v>1</v>
      </c>
      <c r="AI110" s="105">
        <f t="shared" si="42"/>
        <v>0</v>
      </c>
    </row>
    <row r="111" spans="1:35" outlineLevel="1" x14ac:dyDescent="0.25">
      <c r="A111" s="103" t="str">
        <f t="shared" si="37"/>
        <v>OrtingCommercial32CW4</v>
      </c>
      <c r="B111" s="103" t="s">
        <v>264</v>
      </c>
      <c r="C111" s="103" t="s">
        <v>265</v>
      </c>
      <c r="D111" s="127">
        <v>0</v>
      </c>
      <c r="E111" s="127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30">
        <f t="shared" si="38"/>
        <v>0</v>
      </c>
      <c r="S111" s="175"/>
      <c r="T111" s="105">
        <f t="shared" si="39"/>
        <v>0</v>
      </c>
      <c r="U111" s="105">
        <f t="shared" si="39"/>
        <v>0</v>
      </c>
      <c r="V111" s="105">
        <f t="shared" si="40"/>
        <v>0</v>
      </c>
      <c r="W111" s="105">
        <f t="shared" si="40"/>
        <v>0</v>
      </c>
      <c r="X111" s="105">
        <f t="shared" si="40"/>
        <v>0</v>
      </c>
      <c r="Y111" s="105">
        <f t="shared" si="40"/>
        <v>0</v>
      </c>
      <c r="Z111" s="105">
        <f t="shared" si="40"/>
        <v>0</v>
      </c>
      <c r="AA111" s="105">
        <f t="shared" si="40"/>
        <v>0</v>
      </c>
      <c r="AB111" s="105">
        <f t="shared" si="40"/>
        <v>0</v>
      </c>
      <c r="AC111" s="105">
        <f t="shared" si="40"/>
        <v>0</v>
      </c>
      <c r="AD111" s="105">
        <f t="shared" si="40"/>
        <v>0</v>
      </c>
      <c r="AE111" s="105">
        <f t="shared" si="40"/>
        <v>0</v>
      </c>
      <c r="AF111" s="132">
        <f t="shared" si="41"/>
        <v>0</v>
      </c>
      <c r="AH111" s="103">
        <v>1</v>
      </c>
      <c r="AI111" s="105">
        <f t="shared" si="42"/>
        <v>0</v>
      </c>
    </row>
    <row r="112" spans="1:35" outlineLevel="1" x14ac:dyDescent="0.25">
      <c r="A112" s="103" t="str">
        <f t="shared" si="37"/>
        <v>OrtingCommercial35CW1</v>
      </c>
      <c r="B112" s="103" t="s">
        <v>266</v>
      </c>
      <c r="C112" s="103" t="s">
        <v>267</v>
      </c>
      <c r="D112" s="127">
        <v>0</v>
      </c>
      <c r="E112" s="127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30">
        <f t="shared" si="38"/>
        <v>0</v>
      </c>
      <c r="S112" s="175"/>
      <c r="T112" s="105">
        <f t="shared" si="39"/>
        <v>0</v>
      </c>
      <c r="U112" s="105">
        <f t="shared" si="39"/>
        <v>0</v>
      </c>
      <c r="V112" s="105">
        <f t="shared" si="40"/>
        <v>0</v>
      </c>
      <c r="W112" s="105">
        <f t="shared" si="40"/>
        <v>0</v>
      </c>
      <c r="X112" s="105">
        <f t="shared" si="40"/>
        <v>0</v>
      </c>
      <c r="Y112" s="105">
        <f t="shared" si="40"/>
        <v>0</v>
      </c>
      <c r="Z112" s="105">
        <f t="shared" si="40"/>
        <v>0</v>
      </c>
      <c r="AA112" s="105">
        <f t="shared" si="40"/>
        <v>0</v>
      </c>
      <c r="AB112" s="105">
        <f t="shared" si="40"/>
        <v>0</v>
      </c>
      <c r="AC112" s="105">
        <f t="shared" si="40"/>
        <v>0</v>
      </c>
      <c r="AD112" s="105">
        <f t="shared" si="40"/>
        <v>0</v>
      </c>
      <c r="AE112" s="105">
        <f t="shared" si="40"/>
        <v>0</v>
      </c>
      <c r="AF112" s="132">
        <f t="shared" si="41"/>
        <v>0</v>
      </c>
      <c r="AH112" s="103">
        <v>1</v>
      </c>
      <c r="AI112" s="105">
        <f t="shared" si="42"/>
        <v>0</v>
      </c>
    </row>
    <row r="113" spans="1:35" outlineLevel="1" x14ac:dyDescent="0.25">
      <c r="A113" s="103" t="str">
        <f t="shared" si="37"/>
        <v>OrtingCommercial65CW1</v>
      </c>
      <c r="B113" s="103" t="s">
        <v>268</v>
      </c>
      <c r="C113" s="103" t="s">
        <v>269</v>
      </c>
      <c r="D113" s="127">
        <v>0</v>
      </c>
      <c r="E113" s="127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30">
        <f t="shared" si="38"/>
        <v>0</v>
      </c>
      <c r="S113" s="175"/>
      <c r="T113" s="105">
        <f t="shared" si="39"/>
        <v>0</v>
      </c>
      <c r="U113" s="105">
        <f t="shared" si="39"/>
        <v>0</v>
      </c>
      <c r="V113" s="105">
        <f t="shared" si="40"/>
        <v>0</v>
      </c>
      <c r="W113" s="105">
        <f t="shared" si="40"/>
        <v>0</v>
      </c>
      <c r="X113" s="105">
        <f t="shared" si="40"/>
        <v>0</v>
      </c>
      <c r="Y113" s="105">
        <f t="shared" si="40"/>
        <v>0</v>
      </c>
      <c r="Z113" s="105">
        <f t="shared" si="40"/>
        <v>0</v>
      </c>
      <c r="AA113" s="105">
        <f t="shared" si="40"/>
        <v>0</v>
      </c>
      <c r="AB113" s="105">
        <f t="shared" si="40"/>
        <v>0</v>
      </c>
      <c r="AC113" s="105">
        <f t="shared" si="40"/>
        <v>0</v>
      </c>
      <c r="AD113" s="105">
        <f t="shared" si="40"/>
        <v>0</v>
      </c>
      <c r="AE113" s="105">
        <f t="shared" si="40"/>
        <v>0</v>
      </c>
      <c r="AF113" s="132">
        <f t="shared" si="41"/>
        <v>0</v>
      </c>
      <c r="AH113" s="103">
        <v>1</v>
      </c>
      <c r="AI113" s="105">
        <f t="shared" si="42"/>
        <v>0</v>
      </c>
    </row>
    <row r="114" spans="1:35" outlineLevel="1" x14ac:dyDescent="0.25">
      <c r="A114" s="103" t="str">
        <f t="shared" si="37"/>
        <v>OrtingCommercial95CW1</v>
      </c>
      <c r="B114" s="103" t="s">
        <v>270</v>
      </c>
      <c r="C114" s="103" t="s">
        <v>271</v>
      </c>
      <c r="D114" s="127">
        <v>0</v>
      </c>
      <c r="E114" s="127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30">
        <f t="shared" si="38"/>
        <v>0</v>
      </c>
      <c r="S114" s="175"/>
      <c r="T114" s="105">
        <f t="shared" si="39"/>
        <v>0</v>
      </c>
      <c r="U114" s="105">
        <f t="shared" si="39"/>
        <v>0</v>
      </c>
      <c r="V114" s="105">
        <f t="shared" si="40"/>
        <v>0</v>
      </c>
      <c r="W114" s="105">
        <f t="shared" si="40"/>
        <v>0</v>
      </c>
      <c r="X114" s="105">
        <f t="shared" si="40"/>
        <v>0</v>
      </c>
      <c r="Y114" s="105">
        <f t="shared" si="40"/>
        <v>0</v>
      </c>
      <c r="Z114" s="105">
        <f t="shared" si="40"/>
        <v>0</v>
      </c>
      <c r="AA114" s="105">
        <f t="shared" si="40"/>
        <v>0</v>
      </c>
      <c r="AB114" s="105">
        <f t="shared" si="40"/>
        <v>0</v>
      </c>
      <c r="AC114" s="105">
        <f t="shared" si="40"/>
        <v>0</v>
      </c>
      <c r="AD114" s="105">
        <f t="shared" si="40"/>
        <v>0</v>
      </c>
      <c r="AE114" s="105">
        <f t="shared" si="40"/>
        <v>0</v>
      </c>
      <c r="AF114" s="132">
        <f t="shared" si="41"/>
        <v>0</v>
      </c>
      <c r="AH114" s="103">
        <v>1</v>
      </c>
      <c r="AI114" s="105">
        <f t="shared" si="42"/>
        <v>0</v>
      </c>
    </row>
    <row r="115" spans="1:35" outlineLevel="1" x14ac:dyDescent="0.25">
      <c r="A115" s="103" t="str">
        <f t="shared" si="37"/>
        <v>OrtingCommercialF1YD1W</v>
      </c>
      <c r="B115" s="103" t="s">
        <v>272</v>
      </c>
      <c r="C115" s="103" t="s">
        <v>273</v>
      </c>
      <c r="D115" s="127">
        <v>0</v>
      </c>
      <c r="E115" s="127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30">
        <f t="shared" si="38"/>
        <v>0</v>
      </c>
      <c r="S115" s="175"/>
      <c r="T115" s="105">
        <f t="shared" si="39"/>
        <v>0</v>
      </c>
      <c r="U115" s="105">
        <f t="shared" si="39"/>
        <v>0</v>
      </c>
      <c r="V115" s="105">
        <f t="shared" si="40"/>
        <v>0</v>
      </c>
      <c r="W115" s="105">
        <f t="shared" si="40"/>
        <v>0</v>
      </c>
      <c r="X115" s="105">
        <f t="shared" si="40"/>
        <v>0</v>
      </c>
      <c r="Y115" s="105">
        <f t="shared" si="40"/>
        <v>0</v>
      </c>
      <c r="Z115" s="105">
        <f t="shared" si="40"/>
        <v>0</v>
      </c>
      <c r="AA115" s="105">
        <f t="shared" si="40"/>
        <v>0</v>
      </c>
      <c r="AB115" s="105">
        <f t="shared" si="40"/>
        <v>0</v>
      </c>
      <c r="AC115" s="105">
        <f t="shared" si="40"/>
        <v>0</v>
      </c>
      <c r="AD115" s="105">
        <f t="shared" si="40"/>
        <v>0</v>
      </c>
      <c r="AE115" s="105">
        <f t="shared" si="40"/>
        <v>0</v>
      </c>
      <c r="AF115" s="132">
        <f t="shared" si="41"/>
        <v>0</v>
      </c>
      <c r="AH115" s="103">
        <v>1</v>
      </c>
      <c r="AI115" s="105">
        <f t="shared" si="42"/>
        <v>0</v>
      </c>
    </row>
    <row r="116" spans="1:35" outlineLevel="1" x14ac:dyDescent="0.25">
      <c r="A116" s="103" t="str">
        <f t="shared" si="37"/>
        <v>OrtingCommercialR1YD1W</v>
      </c>
      <c r="B116" s="103" t="s">
        <v>274</v>
      </c>
      <c r="C116" s="103" t="s">
        <v>275</v>
      </c>
      <c r="D116" s="127">
        <v>113.65</v>
      </c>
      <c r="E116" s="127">
        <v>129.74</v>
      </c>
      <c r="F116" s="129">
        <v>2222.64</v>
      </c>
      <c r="G116" s="129">
        <v>2222.64</v>
      </c>
      <c r="H116" s="129">
        <v>2335.3200000000002</v>
      </c>
      <c r="I116" s="129">
        <v>2335.3200000000002</v>
      </c>
      <c r="J116" s="129">
        <v>2312.2550000000001</v>
      </c>
      <c r="K116" s="129">
        <v>2312.2550000000001</v>
      </c>
      <c r="L116" s="129">
        <v>2335.3200000000002</v>
      </c>
      <c r="M116" s="129">
        <v>2335.3200000000002</v>
      </c>
      <c r="N116" s="129">
        <v>2205.58</v>
      </c>
      <c r="O116" s="129">
        <v>2284.38</v>
      </c>
      <c r="P116" s="129">
        <v>2222.64</v>
      </c>
      <c r="Q116" s="129">
        <v>2222.64</v>
      </c>
      <c r="R116" s="130">
        <f>+SUM(F116:Q116)</f>
        <v>27346.31</v>
      </c>
      <c r="S116" s="175"/>
      <c r="T116" s="105">
        <f t="shared" si="39"/>
        <v>19.556885173779143</v>
      </c>
      <c r="U116" s="105">
        <f t="shared" si="39"/>
        <v>19.556885173779143</v>
      </c>
      <c r="V116" s="105">
        <f t="shared" si="40"/>
        <v>18</v>
      </c>
      <c r="W116" s="105">
        <f t="shared" si="40"/>
        <v>18</v>
      </c>
      <c r="X116" s="105">
        <f t="shared" si="40"/>
        <v>17.822221365808538</v>
      </c>
      <c r="Y116" s="105">
        <f t="shared" si="40"/>
        <v>17.822221365808538</v>
      </c>
      <c r="Z116" s="105">
        <f t="shared" si="40"/>
        <v>18</v>
      </c>
      <c r="AA116" s="105">
        <f t="shared" si="40"/>
        <v>18</v>
      </c>
      <c r="AB116" s="105">
        <f t="shared" si="40"/>
        <v>17</v>
      </c>
      <c r="AC116" s="105">
        <f t="shared" si="40"/>
        <v>17.607368583320486</v>
      </c>
      <c r="AD116" s="105">
        <f t="shared" si="40"/>
        <v>17.131493756744256</v>
      </c>
      <c r="AE116" s="105">
        <f t="shared" si="40"/>
        <v>17.131493756744256</v>
      </c>
      <c r="AF116" s="132">
        <f t="shared" si="41"/>
        <v>17.969047431332029</v>
      </c>
      <c r="AH116" s="103">
        <v>1</v>
      </c>
      <c r="AI116" s="105">
        <f t="shared" si="42"/>
        <v>17.969047431332029</v>
      </c>
    </row>
    <row r="117" spans="1:35" outlineLevel="1" x14ac:dyDescent="0.25">
      <c r="A117" s="103" t="str">
        <f t="shared" si="37"/>
        <v>OrtingCommercialF1YD2W</v>
      </c>
      <c r="B117" s="103" t="s">
        <v>276</v>
      </c>
      <c r="C117" s="103" t="s">
        <v>277</v>
      </c>
      <c r="D117" s="127">
        <v>0</v>
      </c>
      <c r="E117" s="127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30">
        <f t="shared" si="38"/>
        <v>0</v>
      </c>
      <c r="S117" s="175"/>
      <c r="T117" s="105">
        <f t="shared" si="39"/>
        <v>0</v>
      </c>
      <c r="U117" s="105">
        <f t="shared" si="39"/>
        <v>0</v>
      </c>
      <c r="V117" s="105">
        <f t="shared" si="40"/>
        <v>0</v>
      </c>
      <c r="W117" s="105">
        <f t="shared" si="40"/>
        <v>0</v>
      </c>
      <c r="X117" s="105">
        <f t="shared" si="40"/>
        <v>0</v>
      </c>
      <c r="Y117" s="105">
        <f t="shared" si="40"/>
        <v>0</v>
      </c>
      <c r="Z117" s="105">
        <f t="shared" si="40"/>
        <v>0</v>
      </c>
      <c r="AA117" s="105">
        <f t="shared" si="40"/>
        <v>0</v>
      </c>
      <c r="AB117" s="105">
        <f t="shared" si="40"/>
        <v>0</v>
      </c>
      <c r="AC117" s="105">
        <f t="shared" si="40"/>
        <v>0</v>
      </c>
      <c r="AD117" s="105">
        <f t="shared" si="40"/>
        <v>0</v>
      </c>
      <c r="AE117" s="105">
        <f t="shared" si="40"/>
        <v>0</v>
      </c>
      <c r="AF117" s="132">
        <f t="shared" si="41"/>
        <v>0</v>
      </c>
      <c r="AH117" s="103">
        <v>1</v>
      </c>
      <c r="AI117" s="105">
        <f t="shared" si="42"/>
        <v>0</v>
      </c>
    </row>
    <row r="118" spans="1:35" outlineLevel="1" x14ac:dyDescent="0.25">
      <c r="A118" s="103" t="str">
        <f t="shared" si="37"/>
        <v>OrtingCommercialR1YD2W</v>
      </c>
      <c r="B118" s="103" t="s">
        <v>278</v>
      </c>
      <c r="C118" s="103" t="s">
        <v>279</v>
      </c>
      <c r="D118" s="127">
        <v>0</v>
      </c>
      <c r="E118" s="127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30">
        <f t="shared" ref="R118:R127" si="43">+SUM(F118:Q118)</f>
        <v>0</v>
      </c>
      <c r="S118" s="175"/>
      <c r="T118" s="105">
        <f t="shared" si="39"/>
        <v>0</v>
      </c>
      <c r="U118" s="105">
        <f t="shared" si="39"/>
        <v>0</v>
      </c>
      <c r="V118" s="105">
        <f t="shared" si="40"/>
        <v>0</v>
      </c>
      <c r="W118" s="105">
        <f t="shared" si="40"/>
        <v>0</v>
      </c>
      <c r="X118" s="105">
        <f t="shared" si="40"/>
        <v>0</v>
      </c>
      <c r="Y118" s="105">
        <f t="shared" si="40"/>
        <v>0</v>
      </c>
      <c r="Z118" s="105">
        <f t="shared" si="40"/>
        <v>0</v>
      </c>
      <c r="AA118" s="105">
        <f t="shared" si="40"/>
        <v>0</v>
      </c>
      <c r="AB118" s="105">
        <f t="shared" si="40"/>
        <v>0</v>
      </c>
      <c r="AC118" s="105">
        <f t="shared" si="40"/>
        <v>0</v>
      </c>
      <c r="AD118" s="105">
        <f t="shared" si="40"/>
        <v>0</v>
      </c>
      <c r="AE118" s="105">
        <f t="shared" si="40"/>
        <v>0</v>
      </c>
      <c r="AF118" s="132">
        <f t="shared" si="41"/>
        <v>0</v>
      </c>
      <c r="AH118" s="103">
        <v>1</v>
      </c>
      <c r="AI118" s="105">
        <f t="shared" si="42"/>
        <v>0</v>
      </c>
    </row>
    <row r="119" spans="1:35" outlineLevel="1" x14ac:dyDescent="0.25">
      <c r="A119" s="103" t="str">
        <f t="shared" si="37"/>
        <v>OrtingCommercialR1YD3W</v>
      </c>
      <c r="B119" s="103" t="s">
        <v>280</v>
      </c>
      <c r="C119" s="103" t="s">
        <v>281</v>
      </c>
      <c r="D119" s="127">
        <v>0</v>
      </c>
      <c r="E119" s="127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30">
        <f t="shared" si="43"/>
        <v>0</v>
      </c>
      <c r="S119" s="175"/>
      <c r="T119" s="105">
        <f t="shared" si="39"/>
        <v>0</v>
      </c>
      <c r="U119" s="105">
        <f t="shared" si="39"/>
        <v>0</v>
      </c>
      <c r="V119" s="105">
        <f t="shared" si="40"/>
        <v>0</v>
      </c>
      <c r="W119" s="105">
        <f t="shared" si="40"/>
        <v>0</v>
      </c>
      <c r="X119" s="105">
        <f t="shared" si="40"/>
        <v>0</v>
      </c>
      <c r="Y119" s="105">
        <f t="shared" si="40"/>
        <v>0</v>
      </c>
      <c r="Z119" s="105">
        <f t="shared" si="40"/>
        <v>0</v>
      </c>
      <c r="AA119" s="105">
        <f t="shared" si="40"/>
        <v>0</v>
      </c>
      <c r="AB119" s="105">
        <f t="shared" si="40"/>
        <v>0</v>
      </c>
      <c r="AC119" s="105">
        <f t="shared" si="40"/>
        <v>0</v>
      </c>
      <c r="AD119" s="105">
        <f t="shared" si="40"/>
        <v>0</v>
      </c>
      <c r="AE119" s="105">
        <f t="shared" si="40"/>
        <v>0</v>
      </c>
      <c r="AF119" s="132">
        <f t="shared" si="41"/>
        <v>0</v>
      </c>
      <c r="AH119" s="103">
        <v>1</v>
      </c>
      <c r="AI119" s="105">
        <f t="shared" si="42"/>
        <v>0</v>
      </c>
    </row>
    <row r="120" spans="1:35" outlineLevel="1" x14ac:dyDescent="0.25">
      <c r="A120" s="103" t="str">
        <f t="shared" si="37"/>
        <v>OrtingCommercialR1YDEOW</v>
      </c>
      <c r="B120" s="103" t="s">
        <v>282</v>
      </c>
      <c r="C120" s="103" t="s">
        <v>283</v>
      </c>
      <c r="D120" s="127">
        <v>0</v>
      </c>
      <c r="E120" s="127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30">
        <f t="shared" si="43"/>
        <v>0</v>
      </c>
      <c r="S120" s="175"/>
      <c r="T120" s="105">
        <f t="shared" si="39"/>
        <v>0</v>
      </c>
      <c r="U120" s="105">
        <f t="shared" si="39"/>
        <v>0</v>
      </c>
      <c r="V120" s="105">
        <f t="shared" si="40"/>
        <v>0</v>
      </c>
      <c r="W120" s="105">
        <f t="shared" si="40"/>
        <v>0</v>
      </c>
      <c r="X120" s="105">
        <f t="shared" si="40"/>
        <v>0</v>
      </c>
      <c r="Y120" s="105">
        <f t="shared" si="40"/>
        <v>0</v>
      </c>
      <c r="Z120" s="105">
        <f t="shared" si="40"/>
        <v>0</v>
      </c>
      <c r="AA120" s="105">
        <f t="shared" si="40"/>
        <v>0</v>
      </c>
      <c r="AB120" s="105">
        <f t="shared" si="40"/>
        <v>0</v>
      </c>
      <c r="AC120" s="105">
        <f t="shared" si="40"/>
        <v>0</v>
      </c>
      <c r="AD120" s="105">
        <f t="shared" si="40"/>
        <v>0</v>
      </c>
      <c r="AE120" s="105">
        <f t="shared" si="40"/>
        <v>0</v>
      </c>
      <c r="AF120" s="132">
        <f t="shared" si="41"/>
        <v>0</v>
      </c>
      <c r="AH120" s="103">
        <v>1</v>
      </c>
      <c r="AI120" s="105">
        <f t="shared" si="42"/>
        <v>0</v>
      </c>
    </row>
    <row r="121" spans="1:35" outlineLevel="1" x14ac:dyDescent="0.25">
      <c r="A121" s="103" t="str">
        <f t="shared" si="37"/>
        <v>OrtingCommercialR1YDTPU</v>
      </c>
      <c r="B121" s="103" t="s">
        <v>284</v>
      </c>
      <c r="C121" s="103" t="s">
        <v>285</v>
      </c>
      <c r="D121" s="127">
        <v>0</v>
      </c>
      <c r="E121" s="127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30">
        <f t="shared" si="43"/>
        <v>0</v>
      </c>
      <c r="S121" s="175"/>
      <c r="T121" s="105">
        <f t="shared" ref="T121:U182" si="44">+IFERROR(F121/$D121,0)</f>
        <v>0</v>
      </c>
      <c r="U121" s="105">
        <f t="shared" si="44"/>
        <v>0</v>
      </c>
      <c r="V121" s="105">
        <f t="shared" si="40"/>
        <v>0</v>
      </c>
      <c r="W121" s="105">
        <f t="shared" si="40"/>
        <v>0</v>
      </c>
      <c r="X121" s="105">
        <f t="shared" si="40"/>
        <v>0</v>
      </c>
      <c r="Y121" s="105">
        <f t="shared" si="40"/>
        <v>0</v>
      </c>
      <c r="Z121" s="105">
        <f t="shared" si="40"/>
        <v>0</v>
      </c>
      <c r="AA121" s="105">
        <f t="shared" si="40"/>
        <v>0</v>
      </c>
      <c r="AB121" s="105">
        <f t="shared" si="40"/>
        <v>0</v>
      </c>
      <c r="AC121" s="105">
        <f t="shared" si="40"/>
        <v>0</v>
      </c>
      <c r="AD121" s="105">
        <f t="shared" si="40"/>
        <v>0</v>
      </c>
      <c r="AE121" s="105">
        <f t="shared" si="40"/>
        <v>0</v>
      </c>
      <c r="AF121" s="132">
        <f t="shared" si="41"/>
        <v>0</v>
      </c>
      <c r="AH121" s="103">
        <v>1</v>
      </c>
      <c r="AI121" s="105">
        <f t="shared" si="42"/>
        <v>0</v>
      </c>
    </row>
    <row r="122" spans="1:35" outlineLevel="1" x14ac:dyDescent="0.25">
      <c r="A122" s="103" t="str">
        <f t="shared" si="37"/>
        <v>OrtingCommercialR1.5YD1W</v>
      </c>
      <c r="B122" s="103" t="s">
        <v>286</v>
      </c>
      <c r="C122" s="103" t="s">
        <v>287</v>
      </c>
      <c r="D122" s="127">
        <v>155.62</v>
      </c>
      <c r="E122" s="127">
        <v>178.06</v>
      </c>
      <c r="F122" s="129">
        <v>1523.79</v>
      </c>
      <c r="G122" s="129">
        <v>1523.79</v>
      </c>
      <c r="H122" s="129">
        <v>1780.6</v>
      </c>
      <c r="I122" s="129">
        <v>1780.6</v>
      </c>
      <c r="J122" s="129">
        <v>1780.6</v>
      </c>
      <c r="K122" s="129">
        <v>1780.6</v>
      </c>
      <c r="L122" s="129">
        <v>1780.6</v>
      </c>
      <c r="M122" s="129">
        <v>1780.6</v>
      </c>
      <c r="N122" s="129">
        <v>1869.6299999999999</v>
      </c>
      <c r="O122" s="129">
        <v>1523.79</v>
      </c>
      <c r="P122" s="129">
        <v>1523.79</v>
      </c>
      <c r="Q122" s="129">
        <v>1523.79</v>
      </c>
      <c r="R122" s="130">
        <f t="shared" si="43"/>
        <v>20172.180000000004</v>
      </c>
      <c r="S122" s="175"/>
      <c r="T122" s="105">
        <f t="shared" si="44"/>
        <v>9.7917362806837165</v>
      </c>
      <c r="U122" s="105">
        <f t="shared" si="44"/>
        <v>9.7917362806837165</v>
      </c>
      <c r="V122" s="105">
        <f t="shared" si="40"/>
        <v>10</v>
      </c>
      <c r="W122" s="105">
        <f t="shared" si="40"/>
        <v>10</v>
      </c>
      <c r="X122" s="105">
        <f t="shared" si="40"/>
        <v>10</v>
      </c>
      <c r="Y122" s="105">
        <f t="shared" si="40"/>
        <v>10</v>
      </c>
      <c r="Z122" s="105">
        <f t="shared" si="40"/>
        <v>10</v>
      </c>
      <c r="AA122" s="105">
        <f t="shared" si="40"/>
        <v>10</v>
      </c>
      <c r="AB122" s="105">
        <f t="shared" si="40"/>
        <v>10.5</v>
      </c>
      <c r="AC122" s="105">
        <f t="shared" si="40"/>
        <v>8.5577333483095579</v>
      </c>
      <c r="AD122" s="105">
        <f t="shared" si="40"/>
        <v>8.5577333483095579</v>
      </c>
      <c r="AE122" s="105">
        <f t="shared" si="40"/>
        <v>8.5577333483095579</v>
      </c>
      <c r="AF122" s="132">
        <f t="shared" si="41"/>
        <v>9.6463893838580077</v>
      </c>
      <c r="AH122" s="103">
        <v>1</v>
      </c>
      <c r="AI122" s="105">
        <f t="shared" si="42"/>
        <v>9.6463893838580077</v>
      </c>
    </row>
    <row r="123" spans="1:35" outlineLevel="1" x14ac:dyDescent="0.25">
      <c r="A123" s="103" t="str">
        <f t="shared" si="37"/>
        <v>OrtingCommercialF1.5YD1W</v>
      </c>
      <c r="B123" s="103" t="s">
        <v>288</v>
      </c>
      <c r="C123" s="103" t="s">
        <v>289</v>
      </c>
      <c r="D123" s="127">
        <v>0</v>
      </c>
      <c r="E123" s="127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30">
        <f t="shared" si="43"/>
        <v>0</v>
      </c>
      <c r="S123" s="175"/>
      <c r="T123" s="105">
        <f t="shared" si="44"/>
        <v>0</v>
      </c>
      <c r="U123" s="105">
        <f t="shared" si="44"/>
        <v>0</v>
      </c>
      <c r="V123" s="105">
        <f t="shared" si="40"/>
        <v>0</v>
      </c>
      <c r="W123" s="105">
        <f t="shared" si="40"/>
        <v>0</v>
      </c>
      <c r="X123" s="105">
        <f t="shared" si="40"/>
        <v>0</v>
      </c>
      <c r="Y123" s="105">
        <f t="shared" si="40"/>
        <v>0</v>
      </c>
      <c r="Z123" s="105">
        <f t="shared" si="40"/>
        <v>0</v>
      </c>
      <c r="AA123" s="105">
        <f t="shared" si="40"/>
        <v>0</v>
      </c>
      <c r="AB123" s="105">
        <f t="shared" si="40"/>
        <v>0</v>
      </c>
      <c r="AC123" s="105">
        <f t="shared" si="40"/>
        <v>0</v>
      </c>
      <c r="AD123" s="105">
        <f t="shared" si="40"/>
        <v>0</v>
      </c>
      <c r="AE123" s="105">
        <f t="shared" si="40"/>
        <v>0</v>
      </c>
      <c r="AF123" s="132">
        <f t="shared" si="41"/>
        <v>0</v>
      </c>
      <c r="AH123" s="103">
        <v>1</v>
      </c>
      <c r="AI123" s="105">
        <f t="shared" si="42"/>
        <v>0</v>
      </c>
    </row>
    <row r="124" spans="1:35" outlineLevel="1" x14ac:dyDescent="0.25">
      <c r="A124" s="103" t="str">
        <f t="shared" si="37"/>
        <v>OrtingCommercialR1.5YD2W</v>
      </c>
      <c r="B124" s="103" t="s">
        <v>290</v>
      </c>
      <c r="C124" s="103" t="s">
        <v>291</v>
      </c>
      <c r="D124" s="127">
        <v>307.85000000000002</v>
      </c>
      <c r="E124" s="127">
        <v>352.34</v>
      </c>
      <c r="F124" s="129">
        <v>334.99</v>
      </c>
      <c r="G124" s="129">
        <v>334.99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334.99</v>
      </c>
      <c r="P124" s="129">
        <v>334.99</v>
      </c>
      <c r="Q124" s="129">
        <v>334.99</v>
      </c>
      <c r="R124" s="130">
        <f t="shared" si="43"/>
        <v>1674.95</v>
      </c>
      <c r="S124" s="175"/>
      <c r="T124" s="105">
        <f t="shared" si="44"/>
        <v>1.0881598180932273</v>
      </c>
      <c r="U124" s="105">
        <f t="shared" si="44"/>
        <v>1.0881598180932273</v>
      </c>
      <c r="V124" s="105">
        <f t="shared" si="40"/>
        <v>0</v>
      </c>
      <c r="W124" s="105">
        <f t="shared" si="40"/>
        <v>0</v>
      </c>
      <c r="X124" s="105">
        <f t="shared" si="40"/>
        <v>0</v>
      </c>
      <c r="Y124" s="105">
        <f t="shared" si="40"/>
        <v>0</v>
      </c>
      <c r="Z124" s="105">
        <f t="shared" si="40"/>
        <v>0</v>
      </c>
      <c r="AA124" s="105">
        <f t="shared" si="40"/>
        <v>0</v>
      </c>
      <c r="AB124" s="105">
        <f t="shared" si="40"/>
        <v>0</v>
      </c>
      <c r="AC124" s="105">
        <f t="shared" si="40"/>
        <v>0.95075779077027878</v>
      </c>
      <c r="AD124" s="105">
        <f t="shared" si="40"/>
        <v>0.95075779077027878</v>
      </c>
      <c r="AE124" s="105">
        <f t="shared" si="40"/>
        <v>0.95075779077027878</v>
      </c>
      <c r="AF124" s="132">
        <f t="shared" si="41"/>
        <v>0.41904941737477425</v>
      </c>
      <c r="AH124" s="103">
        <v>1</v>
      </c>
      <c r="AI124" s="105">
        <f t="shared" si="42"/>
        <v>0.41904941737477425</v>
      </c>
    </row>
    <row r="125" spans="1:35" outlineLevel="1" x14ac:dyDescent="0.25">
      <c r="A125" s="103" t="str">
        <f t="shared" si="37"/>
        <v>OrtingCommercialR1.5YD3W</v>
      </c>
      <c r="B125" s="103" t="s">
        <v>292</v>
      </c>
      <c r="C125" s="103" t="s">
        <v>293</v>
      </c>
      <c r="D125" s="127">
        <v>0</v>
      </c>
      <c r="E125" s="127">
        <v>0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30">
        <f t="shared" si="43"/>
        <v>0</v>
      </c>
      <c r="S125" s="175"/>
      <c r="T125" s="105">
        <f t="shared" si="44"/>
        <v>0</v>
      </c>
      <c r="U125" s="105">
        <f t="shared" si="44"/>
        <v>0</v>
      </c>
      <c r="V125" s="105">
        <f t="shared" si="40"/>
        <v>0</v>
      </c>
      <c r="W125" s="105">
        <f t="shared" si="40"/>
        <v>0</v>
      </c>
      <c r="X125" s="105">
        <f t="shared" si="40"/>
        <v>0</v>
      </c>
      <c r="Y125" s="105">
        <f t="shared" si="40"/>
        <v>0</v>
      </c>
      <c r="Z125" s="105">
        <f t="shared" si="40"/>
        <v>0</v>
      </c>
      <c r="AA125" s="105">
        <f t="shared" si="40"/>
        <v>0</v>
      </c>
      <c r="AB125" s="105">
        <f t="shared" si="40"/>
        <v>0</v>
      </c>
      <c r="AC125" s="105">
        <f t="shared" si="40"/>
        <v>0</v>
      </c>
      <c r="AD125" s="105">
        <f t="shared" si="40"/>
        <v>0</v>
      </c>
      <c r="AE125" s="105">
        <f t="shared" si="40"/>
        <v>0</v>
      </c>
      <c r="AF125" s="132">
        <f t="shared" si="41"/>
        <v>0</v>
      </c>
      <c r="AH125" s="103">
        <v>1</v>
      </c>
      <c r="AI125" s="105">
        <f t="shared" si="42"/>
        <v>0</v>
      </c>
    </row>
    <row r="126" spans="1:35" outlineLevel="1" x14ac:dyDescent="0.25">
      <c r="A126" s="103" t="str">
        <f t="shared" si="37"/>
        <v>OrtingCommercialR1.5YDEOW</v>
      </c>
      <c r="B126" s="103" t="s">
        <v>294</v>
      </c>
      <c r="C126" s="103" t="s">
        <v>295</v>
      </c>
      <c r="D126" s="127">
        <v>0</v>
      </c>
      <c r="E126" s="127">
        <v>0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30">
        <f t="shared" si="43"/>
        <v>0</v>
      </c>
      <c r="S126" s="175"/>
      <c r="T126" s="105">
        <f t="shared" si="44"/>
        <v>0</v>
      </c>
      <c r="U126" s="105">
        <f t="shared" si="44"/>
        <v>0</v>
      </c>
      <c r="V126" s="105">
        <f t="shared" si="40"/>
        <v>0</v>
      </c>
      <c r="W126" s="105">
        <f t="shared" si="40"/>
        <v>0</v>
      </c>
      <c r="X126" s="105">
        <f t="shared" si="40"/>
        <v>0</v>
      </c>
      <c r="Y126" s="105">
        <f t="shared" si="40"/>
        <v>0</v>
      </c>
      <c r="Z126" s="105">
        <f t="shared" si="40"/>
        <v>0</v>
      </c>
      <c r="AA126" s="105">
        <f t="shared" si="40"/>
        <v>0</v>
      </c>
      <c r="AB126" s="105">
        <f t="shared" si="40"/>
        <v>0</v>
      </c>
      <c r="AC126" s="105">
        <f t="shared" si="40"/>
        <v>0</v>
      </c>
      <c r="AD126" s="105">
        <f t="shared" si="40"/>
        <v>0</v>
      </c>
      <c r="AE126" s="105">
        <f t="shared" si="40"/>
        <v>0</v>
      </c>
      <c r="AF126" s="132">
        <f t="shared" si="41"/>
        <v>0</v>
      </c>
      <c r="AH126" s="103">
        <v>1</v>
      </c>
      <c r="AI126" s="105">
        <f t="shared" si="42"/>
        <v>0</v>
      </c>
    </row>
    <row r="127" spans="1:35" outlineLevel="1" x14ac:dyDescent="0.25">
      <c r="A127" s="103" t="str">
        <f t="shared" si="37"/>
        <v>OrtingCommercialR1.5YDTPU</v>
      </c>
      <c r="B127" s="103" t="s">
        <v>296</v>
      </c>
      <c r="C127" s="103" t="s">
        <v>297</v>
      </c>
      <c r="D127" s="127">
        <v>0</v>
      </c>
      <c r="E127" s="127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30">
        <f t="shared" si="43"/>
        <v>0</v>
      </c>
      <c r="S127" s="175"/>
      <c r="T127" s="105">
        <f t="shared" si="44"/>
        <v>0</v>
      </c>
      <c r="U127" s="105">
        <f t="shared" si="44"/>
        <v>0</v>
      </c>
      <c r="V127" s="105">
        <f t="shared" si="40"/>
        <v>0</v>
      </c>
      <c r="W127" s="105">
        <f t="shared" si="40"/>
        <v>0</v>
      </c>
      <c r="X127" s="105">
        <f t="shared" si="40"/>
        <v>0</v>
      </c>
      <c r="Y127" s="105">
        <f t="shared" si="40"/>
        <v>0</v>
      </c>
      <c r="Z127" s="105">
        <f t="shared" si="40"/>
        <v>0</v>
      </c>
      <c r="AA127" s="105">
        <f t="shared" si="40"/>
        <v>0</v>
      </c>
      <c r="AB127" s="105">
        <f t="shared" si="40"/>
        <v>0</v>
      </c>
      <c r="AC127" s="105">
        <f t="shared" si="40"/>
        <v>0</v>
      </c>
      <c r="AD127" s="105">
        <f t="shared" si="40"/>
        <v>0</v>
      </c>
      <c r="AE127" s="105">
        <f t="shared" si="40"/>
        <v>0</v>
      </c>
      <c r="AF127" s="132">
        <f t="shared" si="41"/>
        <v>0</v>
      </c>
      <c r="AH127" s="103">
        <v>1</v>
      </c>
      <c r="AI127" s="105">
        <f t="shared" si="42"/>
        <v>0</v>
      </c>
    </row>
    <row r="128" spans="1:35" outlineLevel="1" x14ac:dyDescent="0.25">
      <c r="A128" s="103" t="str">
        <f t="shared" si="37"/>
        <v>OrtingCommercialF2YD1W</v>
      </c>
      <c r="B128" s="103" t="s">
        <v>298</v>
      </c>
      <c r="C128" s="103" t="s">
        <v>299</v>
      </c>
      <c r="D128" s="127">
        <v>0</v>
      </c>
      <c r="E128" s="127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30">
        <f t="shared" si="38"/>
        <v>0</v>
      </c>
      <c r="S128" s="175"/>
      <c r="T128" s="105">
        <f t="shared" si="44"/>
        <v>0</v>
      </c>
      <c r="U128" s="105">
        <f t="shared" si="44"/>
        <v>0</v>
      </c>
      <c r="V128" s="105">
        <f t="shared" si="40"/>
        <v>0</v>
      </c>
      <c r="W128" s="105">
        <f t="shared" si="40"/>
        <v>0</v>
      </c>
      <c r="X128" s="105">
        <f t="shared" si="40"/>
        <v>0</v>
      </c>
      <c r="Y128" s="105">
        <f t="shared" si="40"/>
        <v>0</v>
      </c>
      <c r="Z128" s="105">
        <f t="shared" si="40"/>
        <v>0</v>
      </c>
      <c r="AA128" s="105">
        <f t="shared" si="40"/>
        <v>0</v>
      </c>
      <c r="AB128" s="105">
        <f t="shared" si="40"/>
        <v>0</v>
      </c>
      <c r="AC128" s="105">
        <f t="shared" si="40"/>
        <v>0</v>
      </c>
      <c r="AD128" s="105">
        <f t="shared" si="40"/>
        <v>0</v>
      </c>
      <c r="AE128" s="105">
        <f t="shared" si="40"/>
        <v>0</v>
      </c>
      <c r="AF128" s="132">
        <f t="shared" si="41"/>
        <v>0</v>
      </c>
      <c r="AH128" s="103">
        <v>1</v>
      </c>
      <c r="AI128" s="105">
        <f t="shared" si="42"/>
        <v>0</v>
      </c>
    </row>
    <row r="129" spans="1:35" outlineLevel="1" x14ac:dyDescent="0.25">
      <c r="A129" s="103" t="str">
        <f t="shared" si="37"/>
        <v>OrtingCommercialR2YD1W</v>
      </c>
      <c r="B129" s="103" t="s">
        <v>300</v>
      </c>
      <c r="C129" s="103" t="s">
        <v>301</v>
      </c>
      <c r="D129" s="127">
        <v>200.61</v>
      </c>
      <c r="E129" s="127">
        <v>229.35</v>
      </c>
      <c r="F129" s="129">
        <v>2181.6</v>
      </c>
      <c r="G129" s="129">
        <v>2181.6</v>
      </c>
      <c r="H129" s="129">
        <v>2517.2550000000001</v>
      </c>
      <c r="I129" s="129">
        <v>2517.2550000000001</v>
      </c>
      <c r="J129" s="129">
        <v>2280.7649999999999</v>
      </c>
      <c r="K129" s="129">
        <v>2280.7649999999999</v>
      </c>
      <c r="L129" s="129">
        <v>2293.5</v>
      </c>
      <c r="M129" s="129">
        <v>2293.5</v>
      </c>
      <c r="N129" s="129">
        <v>2064.15</v>
      </c>
      <c r="O129" s="129">
        <v>2290.6799999999998</v>
      </c>
      <c r="P129" s="129">
        <v>2290.6799999999998</v>
      </c>
      <c r="Q129" s="129">
        <v>2290.6799999999998</v>
      </c>
      <c r="R129" s="130">
        <f>+SUM(F129:Q129)</f>
        <v>27482.43</v>
      </c>
      <c r="S129" s="175"/>
      <c r="T129" s="105">
        <f t="shared" si="44"/>
        <v>10.874831763122476</v>
      </c>
      <c r="U129" s="105">
        <f t="shared" si="44"/>
        <v>10.874831763122476</v>
      </c>
      <c r="V129" s="105">
        <f t="shared" si="40"/>
        <v>10.975604970569</v>
      </c>
      <c r="W129" s="105">
        <f t="shared" si="40"/>
        <v>10.975604970569</v>
      </c>
      <c r="X129" s="105">
        <f t="shared" si="40"/>
        <v>9.9444735120994103</v>
      </c>
      <c r="Y129" s="105">
        <f t="shared" si="40"/>
        <v>9.9444735120994103</v>
      </c>
      <c r="Z129" s="105">
        <f t="shared" si="40"/>
        <v>10</v>
      </c>
      <c r="AA129" s="105">
        <f t="shared" si="40"/>
        <v>10</v>
      </c>
      <c r="AB129" s="105">
        <f t="shared" si="40"/>
        <v>9</v>
      </c>
      <c r="AC129" s="105">
        <f t="shared" si="40"/>
        <v>9.9877043819489852</v>
      </c>
      <c r="AD129" s="105">
        <f t="shared" si="40"/>
        <v>9.9877043819489852</v>
      </c>
      <c r="AE129" s="105">
        <f t="shared" si="40"/>
        <v>9.9877043819489852</v>
      </c>
      <c r="AF129" s="132">
        <f t="shared" si="41"/>
        <v>10.212744469785727</v>
      </c>
      <c r="AH129" s="103">
        <v>1</v>
      </c>
      <c r="AI129" s="105">
        <f t="shared" si="42"/>
        <v>10.212744469785727</v>
      </c>
    </row>
    <row r="130" spans="1:35" outlineLevel="1" x14ac:dyDescent="0.25">
      <c r="A130" s="103" t="str">
        <f t="shared" si="37"/>
        <v>OrtingCommercialR2YD2W</v>
      </c>
      <c r="B130" s="103" t="s">
        <v>304</v>
      </c>
      <c r="C130" s="103" t="s">
        <v>305</v>
      </c>
      <c r="D130" s="127">
        <v>394.78</v>
      </c>
      <c r="E130" s="127">
        <v>451.54</v>
      </c>
      <c r="F130" s="129">
        <v>429.42</v>
      </c>
      <c r="G130" s="129">
        <v>429.42</v>
      </c>
      <c r="H130" s="129">
        <v>451.54</v>
      </c>
      <c r="I130" s="129">
        <v>451.54</v>
      </c>
      <c r="J130" s="129">
        <v>770.27500000000009</v>
      </c>
      <c r="K130" s="129">
        <v>770.27500000000009</v>
      </c>
      <c r="L130" s="129">
        <v>903.08</v>
      </c>
      <c r="M130" s="129">
        <v>903.08</v>
      </c>
      <c r="N130" s="129">
        <v>903.08</v>
      </c>
      <c r="O130" s="129">
        <v>429.42</v>
      </c>
      <c r="P130" s="129">
        <v>429.42</v>
      </c>
      <c r="Q130" s="129">
        <v>429.42</v>
      </c>
      <c r="R130" s="130">
        <f>+SUM(F130:Q130)</f>
        <v>7299.97</v>
      </c>
      <c r="S130" s="175"/>
      <c r="T130" s="105">
        <f t="shared" si="44"/>
        <v>1.0877450732053298</v>
      </c>
      <c r="U130" s="105">
        <f t="shared" si="44"/>
        <v>1.0877450732053298</v>
      </c>
      <c r="V130" s="105">
        <f t="shared" si="40"/>
        <v>1</v>
      </c>
      <c r="W130" s="105">
        <f t="shared" si="40"/>
        <v>1</v>
      </c>
      <c r="X130" s="105">
        <f t="shared" si="40"/>
        <v>1.7058843070381362</v>
      </c>
      <c r="Y130" s="105">
        <f t="shared" si="40"/>
        <v>1.7058843070381362</v>
      </c>
      <c r="Z130" s="105">
        <f t="shared" si="40"/>
        <v>2</v>
      </c>
      <c r="AA130" s="105">
        <f t="shared" ref="AA130:AE180" si="45">+IFERROR(M130/$E130,0)</f>
        <v>2</v>
      </c>
      <c r="AB130" s="105">
        <f t="shared" si="45"/>
        <v>2</v>
      </c>
      <c r="AC130" s="105">
        <f t="shared" si="45"/>
        <v>0.95101209195198655</v>
      </c>
      <c r="AD130" s="105">
        <f t="shared" si="45"/>
        <v>0.95101209195198655</v>
      </c>
      <c r="AE130" s="105">
        <f t="shared" si="45"/>
        <v>0.95101209195198655</v>
      </c>
      <c r="AF130" s="132">
        <f t="shared" si="41"/>
        <v>1.3700245863619076</v>
      </c>
      <c r="AH130" s="103">
        <v>1</v>
      </c>
      <c r="AI130" s="105">
        <f t="shared" si="42"/>
        <v>1.3700245863619076</v>
      </c>
    </row>
    <row r="131" spans="1:35" outlineLevel="1" x14ac:dyDescent="0.25">
      <c r="A131" s="103" t="str">
        <f t="shared" si="37"/>
        <v>OrtingCommercialF2YD2W</v>
      </c>
      <c r="B131" s="103" t="s">
        <v>302</v>
      </c>
      <c r="C131" s="103" t="s">
        <v>303</v>
      </c>
      <c r="D131" s="127">
        <v>0</v>
      </c>
      <c r="E131" s="127">
        <v>0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30">
        <f t="shared" si="38"/>
        <v>0</v>
      </c>
      <c r="S131" s="175"/>
      <c r="T131" s="105">
        <f t="shared" si="44"/>
        <v>0</v>
      </c>
      <c r="U131" s="105">
        <f t="shared" si="44"/>
        <v>0</v>
      </c>
      <c r="V131" s="105">
        <f t="shared" ref="V131:AA181" si="46">+IFERROR(H131/$E131,0)</f>
        <v>0</v>
      </c>
      <c r="W131" s="105">
        <f t="shared" si="46"/>
        <v>0</v>
      </c>
      <c r="X131" s="105">
        <f t="shared" si="46"/>
        <v>0</v>
      </c>
      <c r="Y131" s="105">
        <f t="shared" si="46"/>
        <v>0</v>
      </c>
      <c r="Z131" s="105">
        <f t="shared" si="46"/>
        <v>0</v>
      </c>
      <c r="AA131" s="105">
        <f t="shared" si="45"/>
        <v>0</v>
      </c>
      <c r="AB131" s="105">
        <f t="shared" si="45"/>
        <v>0</v>
      </c>
      <c r="AC131" s="105">
        <f t="shared" si="45"/>
        <v>0</v>
      </c>
      <c r="AD131" s="105">
        <f t="shared" si="45"/>
        <v>0</v>
      </c>
      <c r="AE131" s="105">
        <f t="shared" si="45"/>
        <v>0</v>
      </c>
      <c r="AF131" s="132">
        <f t="shared" si="41"/>
        <v>0</v>
      </c>
      <c r="AH131" s="103">
        <v>1</v>
      </c>
      <c r="AI131" s="105">
        <f t="shared" si="42"/>
        <v>0</v>
      </c>
    </row>
    <row r="132" spans="1:35" outlineLevel="1" x14ac:dyDescent="0.25">
      <c r="A132" s="103" t="str">
        <f t="shared" si="37"/>
        <v>OrtingCommercialF2YD3W</v>
      </c>
      <c r="B132" s="103" t="s">
        <v>306</v>
      </c>
      <c r="C132" s="103" t="s">
        <v>307</v>
      </c>
      <c r="D132" s="127">
        <v>0</v>
      </c>
      <c r="E132" s="127">
        <v>0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30">
        <f t="shared" si="38"/>
        <v>0</v>
      </c>
      <c r="S132" s="175"/>
      <c r="T132" s="105">
        <f t="shared" si="44"/>
        <v>0</v>
      </c>
      <c r="U132" s="105">
        <f t="shared" si="44"/>
        <v>0</v>
      </c>
      <c r="V132" s="105">
        <f t="shared" si="46"/>
        <v>0</v>
      </c>
      <c r="W132" s="105">
        <f t="shared" si="46"/>
        <v>0</v>
      </c>
      <c r="X132" s="105">
        <f t="shared" si="46"/>
        <v>0</v>
      </c>
      <c r="Y132" s="105">
        <f t="shared" si="46"/>
        <v>0</v>
      </c>
      <c r="Z132" s="105">
        <f t="shared" si="46"/>
        <v>0</v>
      </c>
      <c r="AA132" s="105">
        <f t="shared" si="45"/>
        <v>0</v>
      </c>
      <c r="AB132" s="105">
        <f t="shared" si="45"/>
        <v>0</v>
      </c>
      <c r="AC132" s="105">
        <f t="shared" si="45"/>
        <v>0</v>
      </c>
      <c r="AD132" s="105">
        <f t="shared" si="45"/>
        <v>0</v>
      </c>
      <c r="AE132" s="105">
        <f t="shared" si="45"/>
        <v>0</v>
      </c>
      <c r="AF132" s="132">
        <f t="shared" si="41"/>
        <v>0</v>
      </c>
      <c r="AH132" s="103">
        <v>1</v>
      </c>
      <c r="AI132" s="105">
        <f t="shared" si="42"/>
        <v>0</v>
      </c>
    </row>
    <row r="133" spans="1:35" outlineLevel="1" x14ac:dyDescent="0.25">
      <c r="A133" s="103" t="str">
        <f t="shared" si="37"/>
        <v>OrtingCommercialR2YD3W</v>
      </c>
      <c r="B133" s="103" t="s">
        <v>308</v>
      </c>
      <c r="C133" s="103" t="s">
        <v>309</v>
      </c>
      <c r="D133" s="127">
        <v>595.37</v>
      </c>
      <c r="E133" s="127">
        <v>680.86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30">
        <f>+SUM(F133:Q133)</f>
        <v>0</v>
      </c>
      <c r="S133" s="175"/>
      <c r="T133" s="105">
        <f t="shared" si="44"/>
        <v>0</v>
      </c>
      <c r="U133" s="105">
        <f t="shared" si="44"/>
        <v>0</v>
      </c>
      <c r="V133" s="105">
        <f t="shared" si="46"/>
        <v>0</v>
      </c>
      <c r="W133" s="105">
        <f t="shared" si="46"/>
        <v>0</v>
      </c>
      <c r="X133" s="105">
        <f t="shared" si="46"/>
        <v>0</v>
      </c>
      <c r="Y133" s="105">
        <f t="shared" si="46"/>
        <v>0</v>
      </c>
      <c r="Z133" s="105">
        <f t="shared" si="46"/>
        <v>0</v>
      </c>
      <c r="AA133" s="105">
        <f t="shared" si="45"/>
        <v>0</v>
      </c>
      <c r="AB133" s="105">
        <f t="shared" si="45"/>
        <v>0</v>
      </c>
      <c r="AC133" s="105">
        <f t="shared" si="45"/>
        <v>0</v>
      </c>
      <c r="AD133" s="105">
        <f t="shared" si="45"/>
        <v>0</v>
      </c>
      <c r="AE133" s="105">
        <f t="shared" si="45"/>
        <v>0</v>
      </c>
      <c r="AF133" s="132">
        <f t="shared" si="41"/>
        <v>0</v>
      </c>
      <c r="AH133" s="103">
        <v>1</v>
      </c>
      <c r="AI133" s="105">
        <f t="shared" si="42"/>
        <v>0</v>
      </c>
    </row>
    <row r="134" spans="1:35" outlineLevel="1" x14ac:dyDescent="0.25">
      <c r="A134" s="103" t="str">
        <f t="shared" si="37"/>
        <v>OrtingCommercialR2YD4W</v>
      </c>
      <c r="B134" s="103" t="s">
        <v>310</v>
      </c>
      <c r="C134" s="103" t="s">
        <v>311</v>
      </c>
      <c r="D134" s="127">
        <v>0</v>
      </c>
      <c r="E134" s="127">
        <v>0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30">
        <f>+SUM(F134:Q134)</f>
        <v>0</v>
      </c>
      <c r="S134" s="175"/>
      <c r="T134" s="105">
        <f t="shared" si="44"/>
        <v>0</v>
      </c>
      <c r="U134" s="105">
        <f t="shared" si="44"/>
        <v>0</v>
      </c>
      <c r="V134" s="105">
        <f t="shared" si="46"/>
        <v>0</v>
      </c>
      <c r="W134" s="105">
        <f t="shared" si="46"/>
        <v>0</v>
      </c>
      <c r="X134" s="105">
        <f t="shared" si="46"/>
        <v>0</v>
      </c>
      <c r="Y134" s="105">
        <f t="shared" si="46"/>
        <v>0</v>
      </c>
      <c r="Z134" s="105">
        <f t="shared" si="46"/>
        <v>0</v>
      </c>
      <c r="AA134" s="105">
        <f t="shared" si="45"/>
        <v>0</v>
      </c>
      <c r="AB134" s="105">
        <f t="shared" si="45"/>
        <v>0</v>
      </c>
      <c r="AC134" s="105">
        <f t="shared" si="45"/>
        <v>0</v>
      </c>
      <c r="AD134" s="105">
        <f t="shared" si="45"/>
        <v>0</v>
      </c>
      <c r="AE134" s="105">
        <f t="shared" si="45"/>
        <v>0</v>
      </c>
      <c r="AF134" s="132">
        <f t="shared" si="41"/>
        <v>0</v>
      </c>
      <c r="AH134" s="103">
        <v>1</v>
      </c>
      <c r="AI134" s="105">
        <f t="shared" si="42"/>
        <v>0</v>
      </c>
    </row>
    <row r="135" spans="1:35" outlineLevel="1" x14ac:dyDescent="0.25">
      <c r="A135" s="103" t="str">
        <f t="shared" si="37"/>
        <v>OrtingCommercialR2YD5W</v>
      </c>
      <c r="B135" s="103" t="s">
        <v>312</v>
      </c>
      <c r="C135" s="103" t="s">
        <v>313</v>
      </c>
      <c r="D135" s="127">
        <v>0</v>
      </c>
      <c r="E135" s="127">
        <v>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30">
        <f>+SUM(F135:Q135)</f>
        <v>0</v>
      </c>
      <c r="S135" s="175"/>
      <c r="T135" s="105">
        <f t="shared" si="44"/>
        <v>0</v>
      </c>
      <c r="U135" s="105">
        <f t="shared" si="44"/>
        <v>0</v>
      </c>
      <c r="V135" s="105">
        <f t="shared" si="46"/>
        <v>0</v>
      </c>
      <c r="W135" s="105">
        <f t="shared" si="46"/>
        <v>0</v>
      </c>
      <c r="X135" s="105">
        <f t="shared" si="46"/>
        <v>0</v>
      </c>
      <c r="Y135" s="105">
        <f t="shared" si="46"/>
        <v>0</v>
      </c>
      <c r="Z135" s="105">
        <f t="shared" si="46"/>
        <v>0</v>
      </c>
      <c r="AA135" s="105">
        <f t="shared" si="45"/>
        <v>0</v>
      </c>
      <c r="AB135" s="105">
        <f t="shared" si="45"/>
        <v>0</v>
      </c>
      <c r="AC135" s="105">
        <f t="shared" si="45"/>
        <v>0</v>
      </c>
      <c r="AD135" s="105">
        <f t="shared" si="45"/>
        <v>0</v>
      </c>
      <c r="AE135" s="105">
        <f t="shared" si="45"/>
        <v>0</v>
      </c>
      <c r="AF135" s="132">
        <f t="shared" si="41"/>
        <v>0</v>
      </c>
      <c r="AH135" s="103">
        <v>1</v>
      </c>
      <c r="AI135" s="105">
        <f t="shared" si="42"/>
        <v>0</v>
      </c>
    </row>
    <row r="136" spans="1:35" outlineLevel="1" x14ac:dyDescent="0.25">
      <c r="A136" s="103" t="str">
        <f t="shared" si="37"/>
        <v>OrtingCommercialR2YDEOW</v>
      </c>
      <c r="B136" s="103" t="s">
        <v>314</v>
      </c>
      <c r="C136" s="103" t="s">
        <v>315</v>
      </c>
      <c r="D136" s="127">
        <v>0</v>
      </c>
      <c r="E136" s="127">
        <v>0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30">
        <f>+SUM(F136:Q136)</f>
        <v>0</v>
      </c>
      <c r="S136" s="175"/>
      <c r="T136" s="105">
        <f t="shared" si="44"/>
        <v>0</v>
      </c>
      <c r="U136" s="105">
        <f t="shared" si="44"/>
        <v>0</v>
      </c>
      <c r="V136" s="105">
        <f t="shared" si="46"/>
        <v>0</v>
      </c>
      <c r="W136" s="105">
        <f t="shared" si="46"/>
        <v>0</v>
      </c>
      <c r="X136" s="105">
        <f t="shared" si="46"/>
        <v>0</v>
      </c>
      <c r="Y136" s="105">
        <f t="shared" si="46"/>
        <v>0</v>
      </c>
      <c r="Z136" s="105">
        <f t="shared" si="46"/>
        <v>0</v>
      </c>
      <c r="AA136" s="105">
        <f t="shared" si="45"/>
        <v>0</v>
      </c>
      <c r="AB136" s="105">
        <f t="shared" si="45"/>
        <v>0</v>
      </c>
      <c r="AC136" s="105">
        <f t="shared" si="45"/>
        <v>0</v>
      </c>
      <c r="AD136" s="105">
        <f t="shared" si="45"/>
        <v>0</v>
      </c>
      <c r="AE136" s="105">
        <f t="shared" si="45"/>
        <v>0</v>
      </c>
      <c r="AF136" s="132">
        <f t="shared" si="41"/>
        <v>0</v>
      </c>
      <c r="AH136" s="103">
        <v>1</v>
      </c>
      <c r="AI136" s="105">
        <f t="shared" si="42"/>
        <v>0</v>
      </c>
    </row>
    <row r="137" spans="1:35" outlineLevel="1" x14ac:dyDescent="0.25">
      <c r="A137" s="103" t="str">
        <f t="shared" si="37"/>
        <v>OrtingCommercialR2YDTPU</v>
      </c>
      <c r="B137" s="103" t="s">
        <v>316</v>
      </c>
      <c r="C137" s="103" t="s">
        <v>317</v>
      </c>
      <c r="D137" s="127">
        <v>0</v>
      </c>
      <c r="E137" s="127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30">
        <f>+SUM(F137:Q137)</f>
        <v>0</v>
      </c>
      <c r="S137" s="175"/>
      <c r="T137" s="105">
        <f t="shared" si="44"/>
        <v>0</v>
      </c>
      <c r="U137" s="105">
        <f t="shared" si="44"/>
        <v>0</v>
      </c>
      <c r="V137" s="105">
        <f t="shared" si="46"/>
        <v>0</v>
      </c>
      <c r="W137" s="105">
        <f t="shared" si="46"/>
        <v>0</v>
      </c>
      <c r="X137" s="105">
        <f t="shared" si="46"/>
        <v>0</v>
      </c>
      <c r="Y137" s="105">
        <f t="shared" si="46"/>
        <v>0</v>
      </c>
      <c r="Z137" s="105">
        <f t="shared" si="46"/>
        <v>0</v>
      </c>
      <c r="AA137" s="105">
        <f t="shared" si="45"/>
        <v>0</v>
      </c>
      <c r="AB137" s="105">
        <f t="shared" si="45"/>
        <v>0</v>
      </c>
      <c r="AC137" s="105">
        <f t="shared" si="45"/>
        <v>0</v>
      </c>
      <c r="AD137" s="105">
        <f t="shared" si="45"/>
        <v>0</v>
      </c>
      <c r="AE137" s="105">
        <f t="shared" si="45"/>
        <v>0</v>
      </c>
      <c r="AF137" s="132">
        <f t="shared" si="41"/>
        <v>0</v>
      </c>
      <c r="AH137" s="103">
        <v>1</v>
      </c>
      <c r="AI137" s="105">
        <f t="shared" si="42"/>
        <v>0</v>
      </c>
    </row>
    <row r="138" spans="1:35" outlineLevel="1" x14ac:dyDescent="0.25">
      <c r="A138" s="103" t="str">
        <f t="shared" si="37"/>
        <v>OrtingCommercialF4YD1W</v>
      </c>
      <c r="B138" s="103" t="s">
        <v>318</v>
      </c>
      <c r="C138" s="103" t="s">
        <v>319</v>
      </c>
      <c r="D138" s="127">
        <v>378.55</v>
      </c>
      <c r="E138" s="127">
        <v>433.07</v>
      </c>
      <c r="F138" s="129">
        <v>2882.74</v>
      </c>
      <c r="G138" s="129">
        <v>2882.74</v>
      </c>
      <c r="H138" s="129">
        <v>3031.49</v>
      </c>
      <c r="I138" s="129">
        <v>3031.49</v>
      </c>
      <c r="J138" s="129">
        <v>3031.49</v>
      </c>
      <c r="K138" s="129">
        <v>3031.49</v>
      </c>
      <c r="L138" s="129">
        <v>3031.49</v>
      </c>
      <c r="M138" s="129">
        <v>3031.49</v>
      </c>
      <c r="N138" s="129">
        <v>2490.15</v>
      </c>
      <c r="O138" s="129">
        <v>2882.74</v>
      </c>
      <c r="P138" s="129">
        <v>2882.74</v>
      </c>
      <c r="Q138" s="129">
        <v>2882.74</v>
      </c>
      <c r="R138" s="130">
        <f t="shared" si="38"/>
        <v>35092.789999999994</v>
      </c>
      <c r="S138" s="175"/>
      <c r="T138" s="105">
        <f t="shared" si="44"/>
        <v>7.6152159556201289</v>
      </c>
      <c r="U138" s="105">
        <f t="shared" si="44"/>
        <v>7.6152159556201289</v>
      </c>
      <c r="V138" s="105">
        <f t="shared" si="46"/>
        <v>7</v>
      </c>
      <c r="W138" s="105">
        <f t="shared" si="46"/>
        <v>7</v>
      </c>
      <c r="X138" s="105">
        <f t="shared" si="46"/>
        <v>7</v>
      </c>
      <c r="Y138" s="105">
        <f t="shared" si="46"/>
        <v>7</v>
      </c>
      <c r="Z138" s="105">
        <f t="shared" si="46"/>
        <v>7</v>
      </c>
      <c r="AA138" s="105">
        <f t="shared" si="45"/>
        <v>7</v>
      </c>
      <c r="AB138" s="105">
        <f t="shared" si="45"/>
        <v>5.7499942272611824</v>
      </c>
      <c r="AC138" s="105">
        <f t="shared" si="45"/>
        <v>6.6565220403168075</v>
      </c>
      <c r="AD138" s="105">
        <f t="shared" si="45"/>
        <v>6.6565220403168075</v>
      </c>
      <c r="AE138" s="105">
        <f t="shared" si="45"/>
        <v>6.6565220403168075</v>
      </c>
      <c r="AF138" s="132">
        <f t="shared" si="41"/>
        <v>6.9124993549543206</v>
      </c>
      <c r="AH138" s="103">
        <v>1</v>
      </c>
      <c r="AI138" s="105">
        <f t="shared" si="42"/>
        <v>6.9124993549543206</v>
      </c>
    </row>
    <row r="139" spans="1:35" outlineLevel="1" x14ac:dyDescent="0.25">
      <c r="A139" s="103" t="str">
        <f t="shared" si="37"/>
        <v>OrtingCommercialF4YD2W</v>
      </c>
      <c r="B139" s="103" t="s">
        <v>320</v>
      </c>
      <c r="C139" s="103" t="s">
        <v>321</v>
      </c>
      <c r="D139" s="127">
        <v>757.06</v>
      </c>
      <c r="E139" s="127">
        <v>866.09</v>
      </c>
      <c r="F139" s="129">
        <v>1647.18</v>
      </c>
      <c r="G139" s="129">
        <v>1647.18</v>
      </c>
      <c r="H139" s="129">
        <v>1732.18</v>
      </c>
      <c r="I139" s="129">
        <v>1732.18</v>
      </c>
      <c r="J139" s="129">
        <v>1732.18</v>
      </c>
      <c r="K139" s="129">
        <v>1732.18</v>
      </c>
      <c r="L139" s="129">
        <v>1732.18</v>
      </c>
      <c r="M139" s="129">
        <v>1732.18</v>
      </c>
      <c r="N139" s="129">
        <v>2923.0549999999998</v>
      </c>
      <c r="O139" s="129">
        <v>1647.18</v>
      </c>
      <c r="P139" s="129">
        <v>1647.18</v>
      </c>
      <c r="Q139" s="129">
        <v>1647.18</v>
      </c>
      <c r="R139" s="130">
        <f t="shared" si="38"/>
        <v>21552.035</v>
      </c>
      <c r="S139" s="175"/>
      <c r="T139" s="105">
        <f t="shared" si="44"/>
        <v>2.1757588566295936</v>
      </c>
      <c r="U139" s="105">
        <f t="shared" si="44"/>
        <v>2.1757588566295936</v>
      </c>
      <c r="V139" s="105">
        <f t="shared" si="46"/>
        <v>2</v>
      </c>
      <c r="W139" s="105">
        <f t="shared" si="46"/>
        <v>2</v>
      </c>
      <c r="X139" s="105">
        <f t="shared" si="46"/>
        <v>2</v>
      </c>
      <c r="Y139" s="105">
        <f t="shared" si="46"/>
        <v>2</v>
      </c>
      <c r="Z139" s="105">
        <f t="shared" si="46"/>
        <v>2</v>
      </c>
      <c r="AA139" s="105">
        <f t="shared" si="45"/>
        <v>2</v>
      </c>
      <c r="AB139" s="105">
        <f t="shared" si="45"/>
        <v>3.3750014432680202</v>
      </c>
      <c r="AC139" s="105">
        <f t="shared" si="45"/>
        <v>1.9018577745961736</v>
      </c>
      <c r="AD139" s="105">
        <f t="shared" si="45"/>
        <v>1.9018577745961736</v>
      </c>
      <c r="AE139" s="105">
        <f t="shared" si="45"/>
        <v>1.9018577745961736</v>
      </c>
      <c r="AF139" s="132">
        <f t="shared" si="41"/>
        <v>2.1193410400263106</v>
      </c>
      <c r="AH139" s="103">
        <v>1</v>
      </c>
      <c r="AI139" s="105">
        <f t="shared" si="42"/>
        <v>2.1193410400263106</v>
      </c>
    </row>
    <row r="140" spans="1:35" outlineLevel="1" x14ac:dyDescent="0.25">
      <c r="A140" s="103" t="str">
        <f t="shared" si="37"/>
        <v>OrtingCommercialF4YD3W</v>
      </c>
      <c r="B140" s="103" t="s">
        <v>322</v>
      </c>
      <c r="C140" s="103" t="s">
        <v>323</v>
      </c>
      <c r="D140" s="127">
        <v>0</v>
      </c>
      <c r="E140" s="127">
        <v>0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30">
        <f t="shared" si="38"/>
        <v>0</v>
      </c>
      <c r="S140" s="175"/>
      <c r="T140" s="105">
        <f t="shared" si="44"/>
        <v>0</v>
      </c>
      <c r="U140" s="105">
        <f t="shared" si="44"/>
        <v>0</v>
      </c>
      <c r="V140" s="105">
        <f t="shared" si="46"/>
        <v>0</v>
      </c>
      <c r="W140" s="105">
        <f t="shared" si="46"/>
        <v>0</v>
      </c>
      <c r="X140" s="105">
        <f t="shared" si="46"/>
        <v>0</v>
      </c>
      <c r="Y140" s="105">
        <f t="shared" si="46"/>
        <v>0</v>
      </c>
      <c r="Z140" s="105">
        <f t="shared" si="46"/>
        <v>0</v>
      </c>
      <c r="AA140" s="105">
        <f t="shared" si="45"/>
        <v>0</v>
      </c>
      <c r="AB140" s="105">
        <f t="shared" si="45"/>
        <v>0</v>
      </c>
      <c r="AC140" s="105">
        <f t="shared" si="45"/>
        <v>0</v>
      </c>
      <c r="AD140" s="105">
        <f t="shared" si="45"/>
        <v>0</v>
      </c>
      <c r="AE140" s="105">
        <f t="shared" si="45"/>
        <v>0</v>
      </c>
      <c r="AF140" s="132">
        <f t="shared" si="41"/>
        <v>0</v>
      </c>
      <c r="AH140" s="103">
        <v>1</v>
      </c>
      <c r="AI140" s="105">
        <f t="shared" si="42"/>
        <v>0</v>
      </c>
    </row>
    <row r="141" spans="1:35" outlineLevel="1" x14ac:dyDescent="0.25">
      <c r="A141" s="103" t="str">
        <f t="shared" si="37"/>
        <v>OrtingCommercialF4YD4W</v>
      </c>
      <c r="B141" s="103" t="s">
        <v>324</v>
      </c>
      <c r="C141" s="103" t="s">
        <v>325</v>
      </c>
      <c r="D141" s="127">
        <v>0</v>
      </c>
      <c r="E141" s="127">
        <v>0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30">
        <f t="shared" si="38"/>
        <v>0</v>
      </c>
      <c r="S141" s="175"/>
      <c r="T141" s="105">
        <f t="shared" si="44"/>
        <v>0</v>
      </c>
      <c r="U141" s="105">
        <f t="shared" si="44"/>
        <v>0</v>
      </c>
      <c r="V141" s="105">
        <f t="shared" si="46"/>
        <v>0</v>
      </c>
      <c r="W141" s="105">
        <f t="shared" si="46"/>
        <v>0</v>
      </c>
      <c r="X141" s="105">
        <f t="shared" si="46"/>
        <v>0</v>
      </c>
      <c r="Y141" s="105">
        <f t="shared" si="46"/>
        <v>0</v>
      </c>
      <c r="Z141" s="105">
        <f t="shared" si="46"/>
        <v>0</v>
      </c>
      <c r="AA141" s="105">
        <f t="shared" si="45"/>
        <v>0</v>
      </c>
      <c r="AB141" s="105">
        <f t="shared" si="45"/>
        <v>0</v>
      </c>
      <c r="AC141" s="105">
        <f t="shared" si="45"/>
        <v>0</v>
      </c>
      <c r="AD141" s="105">
        <f t="shared" si="45"/>
        <v>0</v>
      </c>
      <c r="AE141" s="105">
        <f t="shared" si="45"/>
        <v>0</v>
      </c>
      <c r="AF141" s="132">
        <f t="shared" si="41"/>
        <v>0</v>
      </c>
      <c r="AH141" s="103">
        <v>1</v>
      </c>
      <c r="AI141" s="105">
        <f t="shared" si="42"/>
        <v>0</v>
      </c>
    </row>
    <row r="142" spans="1:35" outlineLevel="1" x14ac:dyDescent="0.25">
      <c r="A142" s="103" t="str">
        <f t="shared" si="37"/>
        <v>OrtingCommercialF6YD1W</v>
      </c>
      <c r="B142" s="103" t="s">
        <v>326</v>
      </c>
      <c r="C142" s="103" t="s">
        <v>327</v>
      </c>
      <c r="D142" s="127">
        <v>536.73</v>
      </c>
      <c r="E142" s="127">
        <v>613.46</v>
      </c>
      <c r="F142" s="129">
        <v>1750.74</v>
      </c>
      <c r="G142" s="129">
        <v>1750.74</v>
      </c>
      <c r="H142" s="129">
        <v>1840.38</v>
      </c>
      <c r="I142" s="129">
        <v>1840.38</v>
      </c>
      <c r="J142" s="129">
        <v>1840.38</v>
      </c>
      <c r="K142" s="129">
        <v>1840.38</v>
      </c>
      <c r="L142" s="129">
        <v>2530.5250000000001</v>
      </c>
      <c r="M142" s="129">
        <v>2530.5250000000001</v>
      </c>
      <c r="N142" s="129">
        <v>0</v>
      </c>
      <c r="O142" s="129">
        <v>1750.74</v>
      </c>
      <c r="P142" s="129">
        <v>1750.74</v>
      </c>
      <c r="Q142" s="129">
        <v>1750.74</v>
      </c>
      <c r="R142" s="130">
        <f t="shared" si="38"/>
        <v>21176.270000000004</v>
      </c>
      <c r="S142" s="175"/>
      <c r="T142" s="105">
        <f t="shared" si="44"/>
        <v>3.2618635067911241</v>
      </c>
      <c r="U142" s="105">
        <f t="shared" si="44"/>
        <v>3.2618635067911241</v>
      </c>
      <c r="V142" s="105">
        <f t="shared" si="46"/>
        <v>3</v>
      </c>
      <c r="W142" s="105">
        <f t="shared" si="46"/>
        <v>3</v>
      </c>
      <c r="X142" s="105">
        <f t="shared" si="46"/>
        <v>3</v>
      </c>
      <c r="Y142" s="105">
        <f t="shared" si="46"/>
        <v>3</v>
      </c>
      <c r="Z142" s="105">
        <f t="shared" si="46"/>
        <v>4.1250040752453296</v>
      </c>
      <c r="AA142" s="105">
        <f t="shared" si="45"/>
        <v>4.1250040752453296</v>
      </c>
      <c r="AB142" s="105">
        <f t="shared" si="45"/>
        <v>0</v>
      </c>
      <c r="AC142" s="105">
        <f t="shared" si="45"/>
        <v>2.853878003455808</v>
      </c>
      <c r="AD142" s="105">
        <f t="shared" si="45"/>
        <v>2.853878003455808</v>
      </c>
      <c r="AE142" s="105">
        <f t="shared" si="45"/>
        <v>2.853878003455808</v>
      </c>
      <c r="AF142" s="132">
        <f t="shared" si="41"/>
        <v>2.9446140978700277</v>
      </c>
      <c r="AH142" s="103">
        <v>1</v>
      </c>
      <c r="AI142" s="105">
        <f t="shared" si="42"/>
        <v>2.9446140978700277</v>
      </c>
    </row>
    <row r="143" spans="1:35" outlineLevel="1" x14ac:dyDescent="0.25">
      <c r="A143" s="103" t="str">
        <f t="shared" si="37"/>
        <v>OrtingCommercialF6YD2W</v>
      </c>
      <c r="B143" s="103" t="s">
        <v>328</v>
      </c>
      <c r="C143" s="103" t="s">
        <v>329</v>
      </c>
      <c r="D143" s="127">
        <v>1073.43</v>
      </c>
      <c r="E143" s="127">
        <v>1226.8800000000001</v>
      </c>
      <c r="F143" s="129">
        <v>17506.95</v>
      </c>
      <c r="G143" s="129">
        <v>17506.95</v>
      </c>
      <c r="H143" s="129">
        <v>18403.2</v>
      </c>
      <c r="I143" s="129">
        <v>18403.2</v>
      </c>
      <c r="J143" s="129">
        <v>18403.2</v>
      </c>
      <c r="K143" s="129">
        <v>18403.2</v>
      </c>
      <c r="L143" s="129">
        <v>18403.2</v>
      </c>
      <c r="M143" s="129">
        <v>18403.2</v>
      </c>
      <c r="N143" s="129">
        <v>18403.2</v>
      </c>
      <c r="O143" s="129">
        <v>17506.95</v>
      </c>
      <c r="P143" s="129">
        <v>17506.95</v>
      </c>
      <c r="Q143" s="129">
        <v>17506.95</v>
      </c>
      <c r="R143" s="130">
        <f t="shared" si="38"/>
        <v>216357.15000000005</v>
      </c>
      <c r="S143" s="175"/>
      <c r="T143" s="105">
        <f t="shared" si="44"/>
        <v>16.309354126491712</v>
      </c>
      <c r="U143" s="105">
        <f t="shared" si="44"/>
        <v>16.309354126491712</v>
      </c>
      <c r="V143" s="105">
        <f t="shared" si="46"/>
        <v>15</v>
      </c>
      <c r="W143" s="105">
        <f t="shared" si="46"/>
        <v>15</v>
      </c>
      <c r="X143" s="105">
        <f t="shared" si="46"/>
        <v>15</v>
      </c>
      <c r="Y143" s="105">
        <f t="shared" si="46"/>
        <v>15</v>
      </c>
      <c r="Z143" s="105">
        <f t="shared" si="46"/>
        <v>15</v>
      </c>
      <c r="AA143" s="105">
        <f t="shared" si="45"/>
        <v>15</v>
      </c>
      <c r="AB143" s="105">
        <f t="shared" si="45"/>
        <v>15</v>
      </c>
      <c r="AC143" s="105">
        <f t="shared" si="45"/>
        <v>14.269488458528951</v>
      </c>
      <c r="AD143" s="105">
        <f t="shared" si="45"/>
        <v>14.269488458528951</v>
      </c>
      <c r="AE143" s="105">
        <f t="shared" si="45"/>
        <v>14.269488458528951</v>
      </c>
      <c r="AF143" s="132">
        <f t="shared" si="41"/>
        <v>15.035597802380854</v>
      </c>
      <c r="AH143" s="103">
        <v>1</v>
      </c>
      <c r="AI143" s="105">
        <f t="shared" si="42"/>
        <v>15.035597802380854</v>
      </c>
    </row>
    <row r="144" spans="1:35" outlineLevel="1" x14ac:dyDescent="0.25">
      <c r="A144" s="103" t="str">
        <f t="shared" si="37"/>
        <v>OrtingCommercialF6YD3W</v>
      </c>
      <c r="B144" s="103" t="s">
        <v>330</v>
      </c>
      <c r="C144" s="103" t="s">
        <v>331</v>
      </c>
      <c r="D144" s="127">
        <v>1610.18</v>
      </c>
      <c r="E144" s="127">
        <v>1840.37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30">
        <f t="shared" si="38"/>
        <v>0</v>
      </c>
      <c r="S144" s="175"/>
      <c r="T144" s="105">
        <f t="shared" si="44"/>
        <v>0</v>
      </c>
      <c r="U144" s="105">
        <f t="shared" si="44"/>
        <v>0</v>
      </c>
      <c r="V144" s="105">
        <f t="shared" si="46"/>
        <v>0</v>
      </c>
      <c r="W144" s="105">
        <f t="shared" si="46"/>
        <v>0</v>
      </c>
      <c r="X144" s="105">
        <f t="shared" si="46"/>
        <v>0</v>
      </c>
      <c r="Y144" s="105">
        <f t="shared" si="46"/>
        <v>0</v>
      </c>
      <c r="Z144" s="105">
        <f t="shared" si="46"/>
        <v>0</v>
      </c>
      <c r="AA144" s="105">
        <f t="shared" si="45"/>
        <v>0</v>
      </c>
      <c r="AB144" s="105">
        <f t="shared" si="45"/>
        <v>0</v>
      </c>
      <c r="AC144" s="105">
        <f t="shared" si="45"/>
        <v>0</v>
      </c>
      <c r="AD144" s="105">
        <f t="shared" si="45"/>
        <v>0</v>
      </c>
      <c r="AE144" s="105">
        <f t="shared" si="45"/>
        <v>0</v>
      </c>
      <c r="AF144" s="132">
        <f t="shared" si="41"/>
        <v>0</v>
      </c>
      <c r="AH144" s="103">
        <v>1</v>
      </c>
      <c r="AI144" s="105">
        <f t="shared" si="42"/>
        <v>0</v>
      </c>
    </row>
    <row r="145" spans="1:35" outlineLevel="1" x14ac:dyDescent="0.25">
      <c r="A145" s="103" t="str">
        <f t="shared" si="37"/>
        <v>OrtingCommercialF6YD4W</v>
      </c>
      <c r="B145" s="103" t="s">
        <v>332</v>
      </c>
      <c r="C145" s="103" t="s">
        <v>333</v>
      </c>
      <c r="D145" s="127">
        <v>0</v>
      </c>
      <c r="E145" s="127">
        <v>0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30">
        <f t="shared" si="38"/>
        <v>0</v>
      </c>
      <c r="S145" s="175"/>
      <c r="T145" s="105">
        <f t="shared" si="44"/>
        <v>0</v>
      </c>
      <c r="U145" s="105">
        <f t="shared" si="44"/>
        <v>0</v>
      </c>
      <c r="V145" s="105">
        <f t="shared" si="46"/>
        <v>0</v>
      </c>
      <c r="W145" s="105">
        <f t="shared" si="46"/>
        <v>0</v>
      </c>
      <c r="X145" s="105">
        <f t="shared" si="46"/>
        <v>0</v>
      </c>
      <c r="Y145" s="105">
        <f t="shared" si="46"/>
        <v>0</v>
      </c>
      <c r="Z145" s="105">
        <f t="shared" si="46"/>
        <v>0</v>
      </c>
      <c r="AA145" s="105">
        <f t="shared" si="45"/>
        <v>0</v>
      </c>
      <c r="AB145" s="105">
        <f t="shared" si="45"/>
        <v>0</v>
      </c>
      <c r="AC145" s="105">
        <f t="shared" si="45"/>
        <v>0</v>
      </c>
      <c r="AD145" s="105">
        <f t="shared" si="45"/>
        <v>0</v>
      </c>
      <c r="AE145" s="105">
        <f t="shared" si="45"/>
        <v>0</v>
      </c>
      <c r="AF145" s="132">
        <f t="shared" si="41"/>
        <v>0</v>
      </c>
      <c r="AH145" s="103">
        <v>1</v>
      </c>
      <c r="AI145" s="105">
        <f t="shared" si="42"/>
        <v>0</v>
      </c>
    </row>
    <row r="146" spans="1:35" outlineLevel="1" x14ac:dyDescent="0.25">
      <c r="A146" s="103" t="str">
        <f t="shared" si="37"/>
        <v>OrtingCommercialF6YD5W</v>
      </c>
      <c r="B146" s="103" t="s">
        <v>334</v>
      </c>
      <c r="C146" s="103" t="s">
        <v>335</v>
      </c>
      <c r="D146" s="127">
        <v>2632.49</v>
      </c>
      <c r="E146" s="127">
        <v>3010.27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30">
        <f t="shared" si="38"/>
        <v>0</v>
      </c>
      <c r="S146" s="175"/>
      <c r="T146" s="105">
        <f t="shared" si="44"/>
        <v>0</v>
      </c>
      <c r="U146" s="105">
        <f t="shared" si="44"/>
        <v>0</v>
      </c>
      <c r="V146" s="105">
        <f t="shared" si="46"/>
        <v>0</v>
      </c>
      <c r="W146" s="105">
        <f t="shared" si="46"/>
        <v>0</v>
      </c>
      <c r="X146" s="105">
        <f t="shared" si="46"/>
        <v>0</v>
      </c>
      <c r="Y146" s="105">
        <f t="shared" si="46"/>
        <v>0</v>
      </c>
      <c r="Z146" s="105">
        <f t="shared" si="46"/>
        <v>0</v>
      </c>
      <c r="AA146" s="105">
        <f t="shared" si="45"/>
        <v>0</v>
      </c>
      <c r="AB146" s="105">
        <f t="shared" si="45"/>
        <v>0</v>
      </c>
      <c r="AC146" s="105">
        <f t="shared" si="45"/>
        <v>0</v>
      </c>
      <c r="AD146" s="105">
        <f t="shared" si="45"/>
        <v>0</v>
      </c>
      <c r="AE146" s="105">
        <f t="shared" si="45"/>
        <v>0</v>
      </c>
      <c r="AF146" s="132">
        <f t="shared" si="41"/>
        <v>0</v>
      </c>
      <c r="AH146" s="103">
        <v>1</v>
      </c>
      <c r="AI146" s="105">
        <f t="shared" si="42"/>
        <v>0</v>
      </c>
    </row>
    <row r="147" spans="1:35" outlineLevel="1" x14ac:dyDescent="0.25">
      <c r="A147" s="103" t="str">
        <f t="shared" si="37"/>
        <v>OrtingCommercialF8YD2W</v>
      </c>
      <c r="B147" s="103" t="s">
        <v>338</v>
      </c>
      <c r="C147" s="103" t="s">
        <v>339</v>
      </c>
      <c r="D147" s="127">
        <v>0</v>
      </c>
      <c r="E147" s="127">
        <v>0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30">
        <f t="shared" si="38"/>
        <v>0</v>
      </c>
      <c r="S147" s="175"/>
      <c r="T147" s="105">
        <f t="shared" si="44"/>
        <v>0</v>
      </c>
      <c r="U147" s="105">
        <f t="shared" si="44"/>
        <v>0</v>
      </c>
      <c r="V147" s="105">
        <f t="shared" si="46"/>
        <v>0</v>
      </c>
      <c r="W147" s="105">
        <f t="shared" si="46"/>
        <v>0</v>
      </c>
      <c r="X147" s="105">
        <f t="shared" si="46"/>
        <v>0</v>
      </c>
      <c r="Y147" s="105">
        <f t="shared" si="46"/>
        <v>0</v>
      </c>
      <c r="Z147" s="105">
        <f t="shared" si="46"/>
        <v>0</v>
      </c>
      <c r="AA147" s="105">
        <f t="shared" si="45"/>
        <v>0</v>
      </c>
      <c r="AB147" s="105">
        <f t="shared" si="45"/>
        <v>0</v>
      </c>
      <c r="AC147" s="105">
        <f t="shared" si="45"/>
        <v>0</v>
      </c>
      <c r="AD147" s="105">
        <f t="shared" si="45"/>
        <v>0</v>
      </c>
      <c r="AE147" s="105">
        <f t="shared" si="45"/>
        <v>0</v>
      </c>
      <c r="AF147" s="132">
        <f t="shared" si="41"/>
        <v>0</v>
      </c>
      <c r="AH147" s="103">
        <v>1</v>
      </c>
      <c r="AI147" s="105">
        <f t="shared" si="42"/>
        <v>0</v>
      </c>
    </row>
    <row r="148" spans="1:35" outlineLevel="1" x14ac:dyDescent="0.25">
      <c r="A148" s="103" t="str">
        <f t="shared" si="37"/>
        <v>OrtingCommercialFCP2YD1W2.25-1</v>
      </c>
      <c r="B148" s="103" t="s">
        <v>340</v>
      </c>
      <c r="C148" s="103" t="s">
        <v>341</v>
      </c>
      <c r="D148" s="127">
        <v>0</v>
      </c>
      <c r="E148" s="127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30">
        <f t="shared" si="38"/>
        <v>0</v>
      </c>
      <c r="S148" s="175"/>
      <c r="T148" s="105">
        <f t="shared" si="44"/>
        <v>0</v>
      </c>
      <c r="U148" s="105">
        <f t="shared" si="44"/>
        <v>0</v>
      </c>
      <c r="V148" s="105">
        <f t="shared" si="46"/>
        <v>0</v>
      </c>
      <c r="W148" s="105">
        <f t="shared" si="46"/>
        <v>0</v>
      </c>
      <c r="X148" s="105">
        <f t="shared" si="46"/>
        <v>0</v>
      </c>
      <c r="Y148" s="105">
        <f t="shared" si="46"/>
        <v>0</v>
      </c>
      <c r="Z148" s="105">
        <f t="shared" si="46"/>
        <v>0</v>
      </c>
      <c r="AA148" s="105">
        <f t="shared" si="45"/>
        <v>0</v>
      </c>
      <c r="AB148" s="105">
        <f t="shared" si="45"/>
        <v>0</v>
      </c>
      <c r="AC148" s="105">
        <f t="shared" si="45"/>
        <v>0</v>
      </c>
      <c r="AD148" s="105">
        <f t="shared" si="45"/>
        <v>0</v>
      </c>
      <c r="AE148" s="105">
        <f t="shared" si="45"/>
        <v>0</v>
      </c>
      <c r="AF148" s="132">
        <f t="shared" si="41"/>
        <v>0</v>
      </c>
    </row>
    <row r="149" spans="1:35" outlineLevel="1" x14ac:dyDescent="0.25">
      <c r="A149" s="103" t="str">
        <f t="shared" si="37"/>
        <v>OrtingCommercialFCP2YD1W4-1</v>
      </c>
      <c r="B149" s="103" t="s">
        <v>342</v>
      </c>
      <c r="C149" s="103" t="s">
        <v>343</v>
      </c>
      <c r="D149" s="127">
        <v>0</v>
      </c>
      <c r="E149" s="127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30">
        <f t="shared" si="38"/>
        <v>0</v>
      </c>
      <c r="S149" s="175"/>
      <c r="T149" s="105">
        <f t="shared" si="44"/>
        <v>0</v>
      </c>
      <c r="U149" s="105">
        <f t="shared" si="44"/>
        <v>0</v>
      </c>
      <c r="V149" s="105">
        <f t="shared" si="46"/>
        <v>0</v>
      </c>
      <c r="W149" s="105">
        <f t="shared" si="46"/>
        <v>0</v>
      </c>
      <c r="X149" s="105">
        <f t="shared" si="46"/>
        <v>0</v>
      </c>
      <c r="Y149" s="105">
        <f t="shared" si="46"/>
        <v>0</v>
      </c>
      <c r="Z149" s="105">
        <f t="shared" si="46"/>
        <v>0</v>
      </c>
      <c r="AA149" s="105">
        <f t="shared" si="45"/>
        <v>0</v>
      </c>
      <c r="AB149" s="105">
        <f t="shared" si="45"/>
        <v>0</v>
      </c>
      <c r="AC149" s="105">
        <f t="shared" si="45"/>
        <v>0</v>
      </c>
      <c r="AD149" s="105">
        <f t="shared" si="45"/>
        <v>0</v>
      </c>
      <c r="AE149" s="105">
        <f t="shared" si="45"/>
        <v>0</v>
      </c>
      <c r="AF149" s="132">
        <f t="shared" si="41"/>
        <v>0</v>
      </c>
    </row>
    <row r="150" spans="1:35" outlineLevel="1" x14ac:dyDescent="0.25">
      <c r="A150" s="103" t="str">
        <f t="shared" si="37"/>
        <v>OrtingCommercialFCP2YD2W</v>
      </c>
      <c r="B150" s="103" t="s">
        <v>344</v>
      </c>
      <c r="C150" s="103" t="s">
        <v>345</v>
      </c>
      <c r="D150" s="127">
        <v>0</v>
      </c>
      <c r="E150" s="127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30">
        <f t="shared" si="38"/>
        <v>0</v>
      </c>
      <c r="S150" s="175"/>
      <c r="T150" s="105">
        <f t="shared" si="44"/>
        <v>0</v>
      </c>
      <c r="U150" s="105">
        <f t="shared" si="44"/>
        <v>0</v>
      </c>
      <c r="V150" s="105">
        <f t="shared" si="46"/>
        <v>0</v>
      </c>
      <c r="W150" s="105">
        <f t="shared" si="46"/>
        <v>0</v>
      </c>
      <c r="X150" s="105">
        <f t="shared" si="46"/>
        <v>0</v>
      </c>
      <c r="Y150" s="105">
        <f t="shared" si="46"/>
        <v>0</v>
      </c>
      <c r="Z150" s="105">
        <f t="shared" si="46"/>
        <v>0</v>
      </c>
      <c r="AA150" s="105">
        <f t="shared" si="45"/>
        <v>0</v>
      </c>
      <c r="AB150" s="105">
        <f t="shared" si="45"/>
        <v>0</v>
      </c>
      <c r="AC150" s="105">
        <f t="shared" si="45"/>
        <v>0</v>
      </c>
      <c r="AD150" s="105">
        <f t="shared" si="45"/>
        <v>0</v>
      </c>
      <c r="AE150" s="105">
        <f t="shared" si="45"/>
        <v>0</v>
      </c>
      <c r="AF150" s="132">
        <f t="shared" si="41"/>
        <v>0</v>
      </c>
    </row>
    <row r="151" spans="1:35" outlineLevel="1" x14ac:dyDescent="0.25">
      <c r="A151" s="103" t="str">
        <f t="shared" si="37"/>
        <v>OrtingCommercialFCP4YD1W2.25-1</v>
      </c>
      <c r="B151" s="103" t="s">
        <v>346</v>
      </c>
      <c r="C151" s="103" t="s">
        <v>347</v>
      </c>
      <c r="D151" s="127">
        <v>0</v>
      </c>
      <c r="E151" s="127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30">
        <f t="shared" si="38"/>
        <v>0</v>
      </c>
      <c r="S151" s="175"/>
      <c r="T151" s="105">
        <f t="shared" si="44"/>
        <v>0</v>
      </c>
      <c r="U151" s="105">
        <f t="shared" si="44"/>
        <v>0</v>
      </c>
      <c r="V151" s="105">
        <f t="shared" si="46"/>
        <v>0</v>
      </c>
      <c r="W151" s="105">
        <f t="shared" si="46"/>
        <v>0</v>
      </c>
      <c r="X151" s="105">
        <f t="shared" si="46"/>
        <v>0</v>
      </c>
      <c r="Y151" s="105">
        <f t="shared" si="46"/>
        <v>0</v>
      </c>
      <c r="Z151" s="105">
        <f t="shared" si="46"/>
        <v>0</v>
      </c>
      <c r="AA151" s="105">
        <f t="shared" si="45"/>
        <v>0</v>
      </c>
      <c r="AB151" s="105">
        <f t="shared" si="45"/>
        <v>0</v>
      </c>
      <c r="AC151" s="105">
        <f t="shared" si="45"/>
        <v>0</v>
      </c>
      <c r="AD151" s="105">
        <f t="shared" si="45"/>
        <v>0</v>
      </c>
      <c r="AE151" s="105">
        <f t="shared" si="45"/>
        <v>0</v>
      </c>
      <c r="AF151" s="132">
        <f t="shared" si="41"/>
        <v>0</v>
      </c>
    </row>
    <row r="152" spans="1:35" outlineLevel="1" x14ac:dyDescent="0.25">
      <c r="A152" s="103" t="str">
        <f t="shared" si="37"/>
        <v>OrtingCommercialFCP4YD1W4-1</v>
      </c>
      <c r="B152" s="103" t="s">
        <v>348</v>
      </c>
      <c r="C152" s="103" t="s">
        <v>349</v>
      </c>
      <c r="D152" s="127">
        <v>0</v>
      </c>
      <c r="E152" s="127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30">
        <f t="shared" si="38"/>
        <v>0</v>
      </c>
      <c r="S152" s="175"/>
      <c r="T152" s="105">
        <f t="shared" si="44"/>
        <v>0</v>
      </c>
      <c r="U152" s="105">
        <f t="shared" si="44"/>
        <v>0</v>
      </c>
      <c r="V152" s="105">
        <f t="shared" si="46"/>
        <v>0</v>
      </c>
      <c r="W152" s="105">
        <f t="shared" si="46"/>
        <v>0</v>
      </c>
      <c r="X152" s="105">
        <f t="shared" si="46"/>
        <v>0</v>
      </c>
      <c r="Y152" s="105">
        <f t="shared" si="46"/>
        <v>0</v>
      </c>
      <c r="Z152" s="105">
        <f t="shared" si="46"/>
        <v>0</v>
      </c>
      <c r="AA152" s="105">
        <f t="shared" si="45"/>
        <v>0</v>
      </c>
      <c r="AB152" s="105">
        <f t="shared" si="45"/>
        <v>0</v>
      </c>
      <c r="AC152" s="105">
        <f t="shared" si="45"/>
        <v>0</v>
      </c>
      <c r="AD152" s="105">
        <f t="shared" si="45"/>
        <v>0</v>
      </c>
      <c r="AE152" s="105">
        <f t="shared" si="45"/>
        <v>0</v>
      </c>
      <c r="AF152" s="132">
        <f t="shared" si="41"/>
        <v>0</v>
      </c>
    </row>
    <row r="153" spans="1:35" outlineLevel="1" x14ac:dyDescent="0.25">
      <c r="A153" s="103" t="str">
        <f t="shared" si="37"/>
        <v>OrtingCommercialFCP4YD1W5-1</v>
      </c>
      <c r="B153" s="103" t="s">
        <v>350</v>
      </c>
      <c r="C153" s="103" t="s">
        <v>351</v>
      </c>
      <c r="D153" s="127">
        <v>0</v>
      </c>
      <c r="E153" s="127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30">
        <f t="shared" si="38"/>
        <v>0</v>
      </c>
      <c r="S153" s="175"/>
      <c r="T153" s="105">
        <f t="shared" si="44"/>
        <v>0</v>
      </c>
      <c r="U153" s="105">
        <f t="shared" si="44"/>
        <v>0</v>
      </c>
      <c r="V153" s="105">
        <f t="shared" si="46"/>
        <v>0</v>
      </c>
      <c r="W153" s="105">
        <f t="shared" si="46"/>
        <v>0</v>
      </c>
      <c r="X153" s="105">
        <f t="shared" si="46"/>
        <v>0</v>
      </c>
      <c r="Y153" s="105">
        <f t="shared" si="46"/>
        <v>0</v>
      </c>
      <c r="Z153" s="105">
        <f t="shared" si="46"/>
        <v>0</v>
      </c>
      <c r="AA153" s="105">
        <f t="shared" si="45"/>
        <v>0</v>
      </c>
      <c r="AB153" s="105">
        <f t="shared" si="45"/>
        <v>0</v>
      </c>
      <c r="AC153" s="105">
        <f t="shared" si="45"/>
        <v>0</v>
      </c>
      <c r="AD153" s="105">
        <f t="shared" si="45"/>
        <v>0</v>
      </c>
      <c r="AE153" s="105">
        <f t="shared" si="45"/>
        <v>0</v>
      </c>
      <c r="AF153" s="132">
        <f t="shared" si="41"/>
        <v>0</v>
      </c>
    </row>
    <row r="154" spans="1:35" outlineLevel="1" x14ac:dyDescent="0.25">
      <c r="A154" s="103" t="str">
        <f t="shared" si="37"/>
        <v>OrtingCommercialFCP4YDEOW5-1</v>
      </c>
      <c r="B154" s="103" t="s">
        <v>352</v>
      </c>
      <c r="C154" s="103" t="s">
        <v>353</v>
      </c>
      <c r="D154" s="127">
        <v>0</v>
      </c>
      <c r="E154" s="127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30">
        <f t="shared" si="38"/>
        <v>0</v>
      </c>
      <c r="S154" s="175"/>
      <c r="T154" s="105">
        <f t="shared" si="44"/>
        <v>0</v>
      </c>
      <c r="U154" s="105">
        <f t="shared" si="44"/>
        <v>0</v>
      </c>
      <c r="V154" s="105">
        <f t="shared" si="46"/>
        <v>0</v>
      </c>
      <c r="W154" s="105">
        <f t="shared" si="46"/>
        <v>0</v>
      </c>
      <c r="X154" s="105">
        <f t="shared" si="46"/>
        <v>0</v>
      </c>
      <c r="Y154" s="105">
        <f t="shared" si="46"/>
        <v>0</v>
      </c>
      <c r="Z154" s="105">
        <f t="shared" si="46"/>
        <v>0</v>
      </c>
      <c r="AA154" s="105">
        <f t="shared" si="45"/>
        <v>0</v>
      </c>
      <c r="AB154" s="105">
        <f t="shared" si="45"/>
        <v>0</v>
      </c>
      <c r="AC154" s="105">
        <f t="shared" si="45"/>
        <v>0</v>
      </c>
      <c r="AD154" s="105">
        <f t="shared" si="45"/>
        <v>0</v>
      </c>
      <c r="AE154" s="105">
        <f t="shared" si="45"/>
        <v>0</v>
      </c>
      <c r="AF154" s="132">
        <f t="shared" si="41"/>
        <v>0</v>
      </c>
    </row>
    <row r="155" spans="1:35" outlineLevel="1" x14ac:dyDescent="0.25">
      <c r="A155" s="103" t="str">
        <f t="shared" si="37"/>
        <v>OrtingCommercialFCP4YDOC5-1</v>
      </c>
      <c r="B155" s="103" t="s">
        <v>354</v>
      </c>
      <c r="C155" s="103" t="s">
        <v>355</v>
      </c>
      <c r="D155" s="127">
        <v>0</v>
      </c>
      <c r="E155" s="127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30">
        <f t="shared" si="38"/>
        <v>0</v>
      </c>
      <c r="S155" s="175"/>
      <c r="T155" s="105">
        <f t="shared" si="44"/>
        <v>0</v>
      </c>
      <c r="U155" s="105">
        <f t="shared" si="44"/>
        <v>0</v>
      </c>
      <c r="V155" s="105">
        <f t="shared" si="46"/>
        <v>0</v>
      </c>
      <c r="W155" s="105">
        <f t="shared" si="46"/>
        <v>0</v>
      </c>
      <c r="X155" s="105">
        <f t="shared" si="46"/>
        <v>0</v>
      </c>
      <c r="Y155" s="105">
        <f t="shared" si="46"/>
        <v>0</v>
      </c>
      <c r="Z155" s="105">
        <f t="shared" si="46"/>
        <v>0</v>
      </c>
      <c r="AA155" s="105">
        <f t="shared" si="45"/>
        <v>0</v>
      </c>
      <c r="AB155" s="105">
        <f t="shared" si="45"/>
        <v>0</v>
      </c>
      <c r="AC155" s="105">
        <f t="shared" si="45"/>
        <v>0</v>
      </c>
      <c r="AD155" s="105">
        <f t="shared" si="45"/>
        <v>0</v>
      </c>
      <c r="AE155" s="105">
        <f t="shared" si="45"/>
        <v>0</v>
      </c>
      <c r="AF155" s="132">
        <f t="shared" si="41"/>
        <v>0</v>
      </c>
    </row>
    <row r="156" spans="1:35" outlineLevel="1" x14ac:dyDescent="0.25">
      <c r="A156" s="103" t="str">
        <f t="shared" si="37"/>
        <v>OrtingCommercialFCP6YD2W</v>
      </c>
      <c r="B156" s="103" t="s">
        <v>356</v>
      </c>
      <c r="C156" s="103" t="s">
        <v>357</v>
      </c>
      <c r="D156" s="127">
        <v>0</v>
      </c>
      <c r="E156" s="127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30">
        <f t="shared" si="38"/>
        <v>0</v>
      </c>
      <c r="S156" s="175"/>
      <c r="T156" s="105">
        <f t="shared" si="44"/>
        <v>0</v>
      </c>
      <c r="U156" s="105">
        <f t="shared" si="44"/>
        <v>0</v>
      </c>
      <c r="V156" s="105">
        <f t="shared" si="46"/>
        <v>0</v>
      </c>
      <c r="W156" s="105">
        <f t="shared" si="46"/>
        <v>0</v>
      </c>
      <c r="X156" s="105">
        <f t="shared" si="46"/>
        <v>0</v>
      </c>
      <c r="Y156" s="105">
        <f t="shared" si="46"/>
        <v>0</v>
      </c>
      <c r="Z156" s="105">
        <f t="shared" si="46"/>
        <v>0</v>
      </c>
      <c r="AA156" s="105">
        <f t="shared" si="45"/>
        <v>0</v>
      </c>
      <c r="AB156" s="105">
        <f t="shared" si="45"/>
        <v>0</v>
      </c>
      <c r="AC156" s="105">
        <f t="shared" si="45"/>
        <v>0</v>
      </c>
      <c r="AD156" s="105">
        <f t="shared" si="45"/>
        <v>0</v>
      </c>
      <c r="AE156" s="105">
        <f t="shared" si="45"/>
        <v>0</v>
      </c>
      <c r="AF156" s="132">
        <f t="shared" si="41"/>
        <v>0</v>
      </c>
    </row>
    <row r="157" spans="1:35" outlineLevel="1" x14ac:dyDescent="0.25">
      <c r="A157" s="103" t="str">
        <f t="shared" si="37"/>
        <v>OrtingCommercialFCP6YD2W3-1</v>
      </c>
      <c r="B157" s="103" t="s">
        <v>358</v>
      </c>
      <c r="C157" s="103" t="s">
        <v>359</v>
      </c>
      <c r="D157" s="127">
        <v>0</v>
      </c>
      <c r="E157" s="127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30">
        <f t="shared" si="38"/>
        <v>0</v>
      </c>
      <c r="S157" s="175"/>
      <c r="T157" s="105">
        <f t="shared" si="44"/>
        <v>0</v>
      </c>
      <c r="U157" s="105">
        <f t="shared" si="44"/>
        <v>0</v>
      </c>
      <c r="V157" s="105">
        <f t="shared" si="46"/>
        <v>0</v>
      </c>
      <c r="W157" s="105">
        <f t="shared" si="46"/>
        <v>0</v>
      </c>
      <c r="X157" s="105">
        <f t="shared" si="46"/>
        <v>0</v>
      </c>
      <c r="Y157" s="105">
        <f t="shared" si="46"/>
        <v>0</v>
      </c>
      <c r="Z157" s="105">
        <f t="shared" si="46"/>
        <v>0</v>
      </c>
      <c r="AA157" s="105">
        <f t="shared" si="45"/>
        <v>0</v>
      </c>
      <c r="AB157" s="105">
        <f t="shared" si="45"/>
        <v>0</v>
      </c>
      <c r="AC157" s="105">
        <f t="shared" si="45"/>
        <v>0</v>
      </c>
      <c r="AD157" s="105">
        <f t="shared" si="45"/>
        <v>0</v>
      </c>
      <c r="AE157" s="105">
        <f t="shared" si="45"/>
        <v>0</v>
      </c>
      <c r="AF157" s="132">
        <f t="shared" si="41"/>
        <v>0</v>
      </c>
    </row>
    <row r="158" spans="1:35" outlineLevel="1" x14ac:dyDescent="0.25">
      <c r="A158" s="103" t="str">
        <f t="shared" si="37"/>
        <v>OrtingCommercialFCP6YD2W4-1</v>
      </c>
      <c r="B158" s="103" t="s">
        <v>360</v>
      </c>
      <c r="C158" s="103" t="s">
        <v>361</v>
      </c>
      <c r="D158" s="127">
        <v>0</v>
      </c>
      <c r="E158" s="127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30">
        <f t="shared" si="38"/>
        <v>0</v>
      </c>
      <c r="S158" s="175"/>
      <c r="T158" s="105">
        <f t="shared" si="44"/>
        <v>0</v>
      </c>
      <c r="U158" s="105">
        <f t="shared" si="44"/>
        <v>0</v>
      </c>
      <c r="V158" s="105">
        <f t="shared" si="46"/>
        <v>0</v>
      </c>
      <c r="W158" s="105">
        <f t="shared" si="46"/>
        <v>0</v>
      </c>
      <c r="X158" s="105">
        <f t="shared" si="46"/>
        <v>0</v>
      </c>
      <c r="Y158" s="105">
        <f t="shared" si="46"/>
        <v>0</v>
      </c>
      <c r="Z158" s="105">
        <f t="shared" si="46"/>
        <v>0</v>
      </c>
      <c r="AA158" s="105">
        <f t="shared" si="45"/>
        <v>0</v>
      </c>
      <c r="AB158" s="105">
        <f t="shared" si="45"/>
        <v>0</v>
      </c>
      <c r="AC158" s="105">
        <f t="shared" si="45"/>
        <v>0</v>
      </c>
      <c r="AD158" s="105">
        <f t="shared" si="45"/>
        <v>0</v>
      </c>
      <c r="AE158" s="105">
        <f t="shared" si="45"/>
        <v>0</v>
      </c>
      <c r="AF158" s="132">
        <f t="shared" si="41"/>
        <v>0</v>
      </c>
    </row>
    <row r="159" spans="1:35" outlineLevel="1" x14ac:dyDescent="0.25">
      <c r="A159" s="103" t="str">
        <f t="shared" si="37"/>
        <v>OrtingCommercialIMPCNC</v>
      </c>
      <c r="B159" s="103" t="s">
        <v>362</v>
      </c>
      <c r="C159" s="103" t="s">
        <v>363</v>
      </c>
      <c r="D159" s="127">
        <v>0</v>
      </c>
      <c r="E159" s="127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30">
        <f t="shared" si="38"/>
        <v>0</v>
      </c>
      <c r="S159" s="175"/>
      <c r="T159" s="105">
        <f t="shared" si="44"/>
        <v>0</v>
      </c>
      <c r="U159" s="105">
        <f t="shared" si="44"/>
        <v>0</v>
      </c>
      <c r="V159" s="105">
        <f t="shared" si="46"/>
        <v>0</v>
      </c>
      <c r="W159" s="105">
        <f t="shared" si="46"/>
        <v>0</v>
      </c>
      <c r="X159" s="105">
        <f t="shared" si="46"/>
        <v>0</v>
      </c>
      <c r="Y159" s="105">
        <f t="shared" si="46"/>
        <v>0</v>
      </c>
      <c r="Z159" s="105">
        <f t="shared" si="46"/>
        <v>0</v>
      </c>
      <c r="AA159" s="105">
        <f t="shared" si="45"/>
        <v>0</v>
      </c>
      <c r="AB159" s="105">
        <f t="shared" si="45"/>
        <v>0</v>
      </c>
      <c r="AC159" s="105">
        <f t="shared" si="45"/>
        <v>0</v>
      </c>
      <c r="AD159" s="105">
        <f t="shared" si="45"/>
        <v>0</v>
      </c>
      <c r="AE159" s="105">
        <f t="shared" si="45"/>
        <v>0</v>
      </c>
      <c r="AF159" s="132">
        <f t="shared" si="41"/>
        <v>0</v>
      </c>
    </row>
    <row r="160" spans="1:35" outlineLevel="1" x14ac:dyDescent="0.25">
      <c r="A160" s="103" t="str">
        <f t="shared" si="37"/>
        <v>OrtingCommercialPACKC</v>
      </c>
      <c r="B160" s="103" t="s">
        <v>364</v>
      </c>
      <c r="C160" s="103" t="s">
        <v>365</v>
      </c>
      <c r="D160" s="127">
        <v>0</v>
      </c>
      <c r="E160" s="127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30">
        <f t="shared" si="38"/>
        <v>0</v>
      </c>
      <c r="S160" s="175"/>
      <c r="T160" s="105">
        <f t="shared" si="44"/>
        <v>0</v>
      </c>
      <c r="U160" s="105">
        <f t="shared" si="44"/>
        <v>0</v>
      </c>
      <c r="V160" s="105">
        <f t="shared" si="46"/>
        <v>0</v>
      </c>
      <c r="W160" s="105">
        <f t="shared" si="46"/>
        <v>0</v>
      </c>
      <c r="X160" s="105">
        <f t="shared" si="46"/>
        <v>0</v>
      </c>
      <c r="Y160" s="105">
        <f t="shared" si="46"/>
        <v>0</v>
      </c>
      <c r="Z160" s="105">
        <f t="shared" si="46"/>
        <v>0</v>
      </c>
      <c r="AA160" s="105">
        <f t="shared" si="45"/>
        <v>0</v>
      </c>
      <c r="AB160" s="105">
        <f t="shared" si="45"/>
        <v>0</v>
      </c>
      <c r="AC160" s="105">
        <f t="shared" si="45"/>
        <v>0</v>
      </c>
      <c r="AD160" s="105">
        <f t="shared" si="45"/>
        <v>0</v>
      </c>
      <c r="AE160" s="105">
        <f t="shared" si="45"/>
        <v>0</v>
      </c>
      <c r="AF160" s="132">
        <f t="shared" si="41"/>
        <v>0</v>
      </c>
    </row>
    <row r="161" spans="1:32" outlineLevel="1" x14ac:dyDescent="0.25">
      <c r="A161" s="103" t="str">
        <f t="shared" si="37"/>
        <v>OrtingCommercialR1YDEX</v>
      </c>
      <c r="B161" s="103" t="s">
        <v>366</v>
      </c>
      <c r="C161" s="103" t="s">
        <v>367</v>
      </c>
      <c r="D161" s="127">
        <v>13.395</v>
      </c>
      <c r="E161" s="127">
        <v>15.285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30">
        <f t="shared" ref="R161:R167" si="47">+SUM(F161:Q161)</f>
        <v>0</v>
      </c>
      <c r="S161" s="175"/>
      <c r="T161" s="105">
        <f t="shared" si="44"/>
        <v>0</v>
      </c>
      <c r="U161" s="105">
        <f t="shared" si="44"/>
        <v>0</v>
      </c>
      <c r="V161" s="105">
        <f t="shared" si="46"/>
        <v>0</v>
      </c>
      <c r="W161" s="105">
        <f t="shared" si="46"/>
        <v>0</v>
      </c>
      <c r="X161" s="105">
        <f t="shared" si="46"/>
        <v>0</v>
      </c>
      <c r="Y161" s="105">
        <f t="shared" si="46"/>
        <v>0</v>
      </c>
      <c r="Z161" s="105">
        <f t="shared" si="46"/>
        <v>0</v>
      </c>
      <c r="AA161" s="105">
        <f t="shared" si="45"/>
        <v>0</v>
      </c>
      <c r="AB161" s="105">
        <f t="shared" si="45"/>
        <v>0</v>
      </c>
      <c r="AC161" s="105">
        <f t="shared" si="45"/>
        <v>0</v>
      </c>
      <c r="AD161" s="105">
        <f t="shared" si="45"/>
        <v>0</v>
      </c>
      <c r="AE161" s="105">
        <f t="shared" si="45"/>
        <v>0</v>
      </c>
      <c r="AF161" s="132">
        <f t="shared" si="41"/>
        <v>0</v>
      </c>
    </row>
    <row r="162" spans="1:32" outlineLevel="1" x14ac:dyDescent="0.25">
      <c r="A162" s="103" t="str">
        <f t="shared" si="37"/>
        <v>OrtingCommercialF1YDEX</v>
      </c>
      <c r="B162" s="103" t="s">
        <v>368</v>
      </c>
      <c r="C162" s="103" t="s">
        <v>369</v>
      </c>
      <c r="D162" s="127">
        <v>0</v>
      </c>
      <c r="E162" s="127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30">
        <f t="shared" si="47"/>
        <v>0</v>
      </c>
      <c r="S162" s="175"/>
      <c r="T162" s="105">
        <f t="shared" si="44"/>
        <v>0</v>
      </c>
      <c r="U162" s="105">
        <f t="shared" si="44"/>
        <v>0</v>
      </c>
      <c r="V162" s="105">
        <f t="shared" si="46"/>
        <v>0</v>
      </c>
      <c r="W162" s="105">
        <f t="shared" si="46"/>
        <v>0</v>
      </c>
      <c r="X162" s="105">
        <f t="shared" si="46"/>
        <v>0</v>
      </c>
      <c r="Y162" s="105">
        <f t="shared" si="46"/>
        <v>0</v>
      </c>
      <c r="Z162" s="105">
        <f t="shared" si="46"/>
        <v>0</v>
      </c>
      <c r="AA162" s="105">
        <f t="shared" si="45"/>
        <v>0</v>
      </c>
      <c r="AB162" s="105">
        <f t="shared" si="45"/>
        <v>0</v>
      </c>
      <c r="AC162" s="105">
        <f t="shared" si="45"/>
        <v>0</v>
      </c>
      <c r="AD162" s="105">
        <f t="shared" si="45"/>
        <v>0</v>
      </c>
      <c r="AE162" s="105">
        <f t="shared" si="45"/>
        <v>0</v>
      </c>
      <c r="AF162" s="132">
        <f t="shared" si="41"/>
        <v>0</v>
      </c>
    </row>
    <row r="163" spans="1:32" outlineLevel="1" x14ac:dyDescent="0.25">
      <c r="A163" s="103" t="str">
        <f t="shared" si="37"/>
        <v>OrtingCommercialR1.5YDEX</v>
      </c>
      <c r="B163" s="103" t="s">
        <v>370</v>
      </c>
      <c r="C163" s="103" t="s">
        <v>371</v>
      </c>
      <c r="D163" s="127">
        <v>0</v>
      </c>
      <c r="E163" s="127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30">
        <f t="shared" si="47"/>
        <v>0</v>
      </c>
      <c r="S163" s="175"/>
      <c r="T163" s="105">
        <f t="shared" si="44"/>
        <v>0</v>
      </c>
      <c r="U163" s="105">
        <f t="shared" si="44"/>
        <v>0</v>
      </c>
      <c r="V163" s="105">
        <f t="shared" si="46"/>
        <v>0</v>
      </c>
      <c r="W163" s="105">
        <f t="shared" si="46"/>
        <v>0</v>
      </c>
      <c r="X163" s="105">
        <f t="shared" si="46"/>
        <v>0</v>
      </c>
      <c r="Y163" s="105">
        <f t="shared" si="46"/>
        <v>0</v>
      </c>
      <c r="Z163" s="105">
        <f t="shared" si="46"/>
        <v>0</v>
      </c>
      <c r="AA163" s="105">
        <f t="shared" si="45"/>
        <v>0</v>
      </c>
      <c r="AB163" s="105">
        <f t="shared" si="45"/>
        <v>0</v>
      </c>
      <c r="AC163" s="105">
        <f t="shared" si="45"/>
        <v>0</v>
      </c>
      <c r="AD163" s="105">
        <f t="shared" si="45"/>
        <v>0</v>
      </c>
      <c r="AE163" s="105">
        <f t="shared" si="45"/>
        <v>0</v>
      </c>
      <c r="AF163" s="132">
        <f t="shared" si="41"/>
        <v>0</v>
      </c>
    </row>
    <row r="164" spans="1:32" outlineLevel="1" x14ac:dyDescent="0.25">
      <c r="A164" s="103" t="str">
        <f t="shared" si="37"/>
        <v>OrtingCommercialF2YDEX</v>
      </c>
      <c r="B164" s="103" t="s">
        <v>374</v>
      </c>
      <c r="C164" s="103" t="s">
        <v>375</v>
      </c>
      <c r="D164" s="127">
        <v>23.42</v>
      </c>
      <c r="E164" s="127">
        <v>26.77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30">
        <f t="shared" si="47"/>
        <v>0</v>
      </c>
      <c r="S164" s="175"/>
      <c r="T164" s="105">
        <f t="shared" si="44"/>
        <v>0</v>
      </c>
      <c r="U164" s="105">
        <f t="shared" si="44"/>
        <v>0</v>
      </c>
      <c r="V164" s="105">
        <f t="shared" si="46"/>
        <v>0</v>
      </c>
      <c r="W164" s="105">
        <f t="shared" si="46"/>
        <v>0</v>
      </c>
      <c r="X164" s="105">
        <f t="shared" si="46"/>
        <v>0</v>
      </c>
      <c r="Y164" s="105">
        <f t="shared" si="46"/>
        <v>0</v>
      </c>
      <c r="Z164" s="105">
        <f t="shared" si="46"/>
        <v>0</v>
      </c>
      <c r="AA164" s="105">
        <f t="shared" si="45"/>
        <v>0</v>
      </c>
      <c r="AB164" s="105">
        <f t="shared" si="45"/>
        <v>0</v>
      </c>
      <c r="AC164" s="105">
        <f t="shared" si="45"/>
        <v>0</v>
      </c>
      <c r="AD164" s="105">
        <f t="shared" si="45"/>
        <v>0</v>
      </c>
      <c r="AE164" s="105">
        <f t="shared" si="45"/>
        <v>0</v>
      </c>
      <c r="AF164" s="132">
        <f t="shared" si="41"/>
        <v>0</v>
      </c>
    </row>
    <row r="165" spans="1:32" outlineLevel="1" x14ac:dyDescent="0.25">
      <c r="A165" s="103" t="str">
        <f t="shared" si="37"/>
        <v>OrtingCommercialR2YDEX</v>
      </c>
      <c r="B165" s="103" t="s">
        <v>372</v>
      </c>
      <c r="C165" s="103" t="s">
        <v>373</v>
      </c>
      <c r="D165" s="127">
        <v>23.42</v>
      </c>
      <c r="E165" s="127">
        <v>26.77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30">
        <f t="shared" si="47"/>
        <v>0</v>
      </c>
      <c r="S165" s="175"/>
      <c r="T165" s="105">
        <f t="shared" si="44"/>
        <v>0</v>
      </c>
      <c r="U165" s="105">
        <f t="shared" si="44"/>
        <v>0</v>
      </c>
      <c r="V165" s="105">
        <f t="shared" si="46"/>
        <v>0</v>
      </c>
      <c r="W165" s="105">
        <f t="shared" si="46"/>
        <v>0</v>
      </c>
      <c r="X165" s="105">
        <f t="shared" si="46"/>
        <v>0</v>
      </c>
      <c r="Y165" s="105">
        <f t="shared" si="46"/>
        <v>0</v>
      </c>
      <c r="Z165" s="105">
        <f t="shared" si="46"/>
        <v>0</v>
      </c>
      <c r="AA165" s="105">
        <f t="shared" si="45"/>
        <v>0</v>
      </c>
      <c r="AB165" s="105">
        <f t="shared" si="45"/>
        <v>0</v>
      </c>
      <c r="AC165" s="105">
        <f t="shared" si="45"/>
        <v>0</v>
      </c>
      <c r="AD165" s="105">
        <f t="shared" si="45"/>
        <v>0</v>
      </c>
      <c r="AE165" s="105">
        <f t="shared" si="45"/>
        <v>0</v>
      </c>
      <c r="AF165" s="132">
        <f t="shared" si="41"/>
        <v>0</v>
      </c>
    </row>
    <row r="166" spans="1:32" outlineLevel="1" x14ac:dyDescent="0.25">
      <c r="A166" s="103" t="str">
        <f t="shared" si="37"/>
        <v>OrtingCommercialF4YDEX</v>
      </c>
      <c r="B166" s="103" t="s">
        <v>376</v>
      </c>
      <c r="C166" s="103" t="s">
        <v>377</v>
      </c>
      <c r="D166" s="127">
        <v>44.13</v>
      </c>
      <c r="E166" s="127">
        <v>50.47</v>
      </c>
      <c r="F166" s="129">
        <v>0</v>
      </c>
      <c r="G166" s="129">
        <v>0</v>
      </c>
      <c r="H166" s="129">
        <v>0</v>
      </c>
      <c r="I166" s="129">
        <v>100.94</v>
      </c>
      <c r="J166" s="129">
        <v>0</v>
      </c>
      <c r="K166" s="129">
        <v>100.94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30">
        <f t="shared" si="47"/>
        <v>201.88</v>
      </c>
      <c r="S166" s="175"/>
      <c r="T166" s="105">
        <f t="shared" si="44"/>
        <v>0</v>
      </c>
      <c r="U166" s="105">
        <f t="shared" si="44"/>
        <v>0</v>
      </c>
      <c r="V166" s="105">
        <f t="shared" si="46"/>
        <v>0</v>
      </c>
      <c r="W166" s="105">
        <f t="shared" si="46"/>
        <v>2</v>
      </c>
      <c r="X166" s="105">
        <f t="shared" si="46"/>
        <v>0</v>
      </c>
      <c r="Y166" s="105">
        <f t="shared" si="46"/>
        <v>2</v>
      </c>
      <c r="Z166" s="105">
        <f t="shared" si="46"/>
        <v>0</v>
      </c>
      <c r="AA166" s="105">
        <f t="shared" si="45"/>
        <v>0</v>
      </c>
      <c r="AB166" s="105">
        <f t="shared" si="45"/>
        <v>0</v>
      </c>
      <c r="AC166" s="105">
        <f t="shared" si="45"/>
        <v>0</v>
      </c>
      <c r="AD166" s="105">
        <f t="shared" si="45"/>
        <v>0</v>
      </c>
      <c r="AE166" s="105">
        <f t="shared" si="45"/>
        <v>0</v>
      </c>
      <c r="AF166" s="132">
        <f t="shared" si="41"/>
        <v>0.33333333333333331</v>
      </c>
    </row>
    <row r="167" spans="1:32" outlineLevel="1" x14ac:dyDescent="0.25">
      <c r="A167" s="103" t="str">
        <f t="shared" si="37"/>
        <v>OrtingCommercialF6YDEX</v>
      </c>
      <c r="B167" s="103" t="s">
        <v>336</v>
      </c>
      <c r="C167" s="103" t="s">
        <v>337</v>
      </c>
      <c r="D167" s="127">
        <v>62.534999999999997</v>
      </c>
      <c r="E167" s="127">
        <v>71.459999999999994</v>
      </c>
      <c r="F167" s="129">
        <v>0</v>
      </c>
      <c r="G167" s="129">
        <v>0</v>
      </c>
      <c r="H167" s="129">
        <v>0</v>
      </c>
      <c r="I167" s="129">
        <v>0</v>
      </c>
      <c r="J167" s="129">
        <v>142.91999999999999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30">
        <f t="shared" si="47"/>
        <v>142.91999999999999</v>
      </c>
      <c r="S167" s="175"/>
      <c r="T167" s="105">
        <f t="shared" si="44"/>
        <v>0</v>
      </c>
      <c r="U167" s="105">
        <f t="shared" si="44"/>
        <v>0</v>
      </c>
      <c r="V167" s="105">
        <f t="shared" si="46"/>
        <v>0</v>
      </c>
      <c r="W167" s="105">
        <f t="shared" si="46"/>
        <v>0</v>
      </c>
      <c r="X167" s="105">
        <f t="shared" si="46"/>
        <v>2</v>
      </c>
      <c r="Y167" s="105">
        <f t="shared" si="46"/>
        <v>0</v>
      </c>
      <c r="Z167" s="105">
        <f t="shared" si="46"/>
        <v>0</v>
      </c>
      <c r="AA167" s="105">
        <f t="shared" si="45"/>
        <v>0</v>
      </c>
      <c r="AB167" s="105">
        <f t="shared" si="45"/>
        <v>0</v>
      </c>
      <c r="AC167" s="105">
        <f t="shared" si="45"/>
        <v>0</v>
      </c>
      <c r="AD167" s="105">
        <f t="shared" si="45"/>
        <v>0</v>
      </c>
      <c r="AE167" s="105">
        <f t="shared" si="45"/>
        <v>0</v>
      </c>
      <c r="AF167" s="132">
        <f t="shared" si="41"/>
        <v>0.16666666666666666</v>
      </c>
    </row>
    <row r="168" spans="1:32" outlineLevel="1" x14ac:dyDescent="0.25">
      <c r="A168" s="103" t="str">
        <f t="shared" si="37"/>
        <v>OrtingCommercialADJCOM</v>
      </c>
      <c r="B168" s="103" t="s">
        <v>378</v>
      </c>
      <c r="C168" s="103" t="s">
        <v>379</v>
      </c>
      <c r="D168" s="127">
        <v>0</v>
      </c>
      <c r="E168" s="127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30">
        <f t="shared" si="38"/>
        <v>0</v>
      </c>
      <c r="S168" s="175"/>
      <c r="T168" s="105">
        <f t="shared" si="44"/>
        <v>0</v>
      </c>
      <c r="U168" s="105">
        <f t="shared" si="44"/>
        <v>0</v>
      </c>
      <c r="V168" s="105">
        <f t="shared" si="46"/>
        <v>0</v>
      </c>
      <c r="W168" s="105">
        <f t="shared" si="46"/>
        <v>0</v>
      </c>
      <c r="X168" s="105">
        <f t="shared" si="46"/>
        <v>0</v>
      </c>
      <c r="Y168" s="105">
        <f t="shared" si="46"/>
        <v>0</v>
      </c>
      <c r="Z168" s="105">
        <f t="shared" si="46"/>
        <v>0</v>
      </c>
      <c r="AA168" s="105">
        <f t="shared" si="45"/>
        <v>0</v>
      </c>
      <c r="AB168" s="105">
        <f t="shared" si="45"/>
        <v>0</v>
      </c>
      <c r="AC168" s="105">
        <f t="shared" si="45"/>
        <v>0</v>
      </c>
      <c r="AD168" s="105">
        <f t="shared" si="45"/>
        <v>0</v>
      </c>
      <c r="AE168" s="105">
        <f t="shared" si="45"/>
        <v>0</v>
      </c>
      <c r="AF168" s="132">
        <f t="shared" si="41"/>
        <v>0</v>
      </c>
    </row>
    <row r="169" spans="1:32" outlineLevel="1" x14ac:dyDescent="0.25">
      <c r="A169" s="103" t="str">
        <f t="shared" ref="A169:A182" si="48">+$A$4&amp;$A$104&amp;B169</f>
        <v>OrtingCommercialCCONNECT</v>
      </c>
      <c r="B169" s="103" t="s">
        <v>380</v>
      </c>
      <c r="C169" s="103" t="s">
        <v>381</v>
      </c>
      <c r="D169" s="127">
        <v>0</v>
      </c>
      <c r="E169" s="127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30">
        <f t="shared" ref="R169:R181" si="49">+SUM(F169:Q169)</f>
        <v>0</v>
      </c>
      <c r="S169" s="175"/>
      <c r="T169" s="105">
        <f t="shared" si="44"/>
        <v>0</v>
      </c>
      <c r="U169" s="105">
        <f t="shared" si="44"/>
        <v>0</v>
      </c>
      <c r="V169" s="105">
        <f t="shared" si="46"/>
        <v>0</v>
      </c>
      <c r="W169" s="105">
        <f t="shared" si="46"/>
        <v>0</v>
      </c>
      <c r="X169" s="105">
        <f t="shared" si="46"/>
        <v>0</v>
      </c>
      <c r="Y169" s="105">
        <f t="shared" si="46"/>
        <v>0</v>
      </c>
      <c r="Z169" s="105">
        <f t="shared" si="46"/>
        <v>0</v>
      </c>
      <c r="AA169" s="105">
        <f t="shared" si="45"/>
        <v>0</v>
      </c>
      <c r="AB169" s="105">
        <f t="shared" si="45"/>
        <v>0</v>
      </c>
      <c r="AC169" s="105">
        <f t="shared" si="45"/>
        <v>0</v>
      </c>
      <c r="AD169" s="105">
        <f t="shared" si="45"/>
        <v>0</v>
      </c>
      <c r="AE169" s="105">
        <f t="shared" si="45"/>
        <v>0</v>
      </c>
      <c r="AF169" s="105">
        <f t="shared" ref="AF169:AF182" si="50">+SUM(T169:AE169)/$AD$2</f>
        <v>0</v>
      </c>
    </row>
    <row r="170" spans="1:32" outlineLevel="1" x14ac:dyDescent="0.25">
      <c r="A170" s="103" t="str">
        <f t="shared" si="48"/>
        <v>OrtingCommercialCDEL</v>
      </c>
      <c r="B170" s="103" t="s">
        <v>382</v>
      </c>
      <c r="C170" s="103" t="s">
        <v>383</v>
      </c>
      <c r="D170" s="127">
        <v>0</v>
      </c>
      <c r="E170" s="127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30">
        <f t="shared" si="49"/>
        <v>0</v>
      </c>
      <c r="S170" s="175"/>
      <c r="T170" s="105">
        <f t="shared" si="44"/>
        <v>0</v>
      </c>
      <c r="U170" s="105">
        <f t="shared" si="44"/>
        <v>0</v>
      </c>
      <c r="V170" s="105">
        <f t="shared" si="46"/>
        <v>0</v>
      </c>
      <c r="W170" s="105">
        <f t="shared" si="46"/>
        <v>0</v>
      </c>
      <c r="X170" s="105">
        <f t="shared" si="46"/>
        <v>0</v>
      </c>
      <c r="Y170" s="105">
        <f t="shared" si="46"/>
        <v>0</v>
      </c>
      <c r="Z170" s="105">
        <f t="shared" si="46"/>
        <v>0</v>
      </c>
      <c r="AA170" s="105">
        <f t="shared" si="45"/>
        <v>0</v>
      </c>
      <c r="AB170" s="105">
        <f t="shared" si="45"/>
        <v>0</v>
      </c>
      <c r="AC170" s="105">
        <f t="shared" si="45"/>
        <v>0</v>
      </c>
      <c r="AD170" s="105">
        <f t="shared" si="45"/>
        <v>0</v>
      </c>
      <c r="AE170" s="105">
        <f t="shared" si="45"/>
        <v>0</v>
      </c>
      <c r="AF170" s="105">
        <f t="shared" si="50"/>
        <v>0</v>
      </c>
    </row>
    <row r="171" spans="1:32" outlineLevel="1" x14ac:dyDescent="0.25">
      <c r="A171" s="103" t="str">
        <f t="shared" si="48"/>
        <v>OrtingCommercialCEX</v>
      </c>
      <c r="B171" s="103" t="s">
        <v>384</v>
      </c>
      <c r="C171" s="103" t="s">
        <v>385</v>
      </c>
      <c r="D171" s="127">
        <v>6.88</v>
      </c>
      <c r="E171" s="127">
        <v>7.79</v>
      </c>
      <c r="F171" s="129">
        <v>44.64</v>
      </c>
      <c r="G171" s="129">
        <v>66.959999999999994</v>
      </c>
      <c r="H171" s="129">
        <v>62.32</v>
      </c>
      <c r="I171" s="129">
        <v>23.37</v>
      </c>
      <c r="J171" s="129">
        <v>7.79</v>
      </c>
      <c r="K171" s="129">
        <v>186.96</v>
      </c>
      <c r="L171" s="129">
        <v>334.97</v>
      </c>
      <c r="M171" s="129">
        <v>62.32</v>
      </c>
      <c r="N171" s="129">
        <v>109.06</v>
      </c>
      <c r="O171" s="129">
        <v>171.12</v>
      </c>
      <c r="P171" s="129">
        <v>215.76</v>
      </c>
      <c r="Q171" s="129">
        <v>148.80000000000001</v>
      </c>
      <c r="R171" s="130">
        <f t="shared" si="49"/>
        <v>1434.0700000000002</v>
      </c>
      <c r="S171" s="175"/>
      <c r="T171" s="105">
        <f t="shared" si="44"/>
        <v>6.4883720930232558</v>
      </c>
      <c r="U171" s="105">
        <f t="shared" si="44"/>
        <v>9.7325581395348824</v>
      </c>
      <c r="V171" s="105">
        <f t="shared" si="46"/>
        <v>8</v>
      </c>
      <c r="W171" s="105">
        <f t="shared" si="46"/>
        <v>3</v>
      </c>
      <c r="X171" s="105">
        <f t="shared" si="46"/>
        <v>1</v>
      </c>
      <c r="Y171" s="105">
        <f t="shared" si="46"/>
        <v>24</v>
      </c>
      <c r="Z171" s="105">
        <f t="shared" si="46"/>
        <v>43</v>
      </c>
      <c r="AA171" s="105">
        <f t="shared" si="45"/>
        <v>8</v>
      </c>
      <c r="AB171" s="105">
        <f t="shared" si="45"/>
        <v>14</v>
      </c>
      <c r="AC171" s="105">
        <f t="shared" si="45"/>
        <v>21.966623876765084</v>
      </c>
      <c r="AD171" s="105">
        <f t="shared" si="45"/>
        <v>27.697047496790756</v>
      </c>
      <c r="AE171" s="105">
        <f t="shared" si="45"/>
        <v>19.101412066752246</v>
      </c>
      <c r="AF171" s="132">
        <f t="shared" si="50"/>
        <v>15.498834472738855</v>
      </c>
    </row>
    <row r="172" spans="1:32" outlineLevel="1" x14ac:dyDescent="0.25">
      <c r="A172" s="103" t="str">
        <f t="shared" si="48"/>
        <v>OrtingCommercialCEXYD</v>
      </c>
      <c r="B172" s="103" t="s">
        <v>386</v>
      </c>
      <c r="C172" s="103" t="s">
        <v>387</v>
      </c>
      <c r="D172" s="127">
        <v>16.36</v>
      </c>
      <c r="E172" s="127">
        <v>18.940000000000001</v>
      </c>
      <c r="F172" s="129">
        <v>215.04000000000002</v>
      </c>
      <c r="G172" s="129">
        <v>286.72000000000003</v>
      </c>
      <c r="H172" s="129">
        <v>233.69</v>
      </c>
      <c r="I172" s="129">
        <v>369.33</v>
      </c>
      <c r="J172" s="129">
        <v>189.4</v>
      </c>
      <c r="K172" s="129">
        <v>208.34</v>
      </c>
      <c r="L172" s="129">
        <v>113.64</v>
      </c>
      <c r="M172" s="129">
        <v>246.22</v>
      </c>
      <c r="N172" s="129">
        <v>340.92</v>
      </c>
      <c r="O172" s="129">
        <v>268.8</v>
      </c>
      <c r="P172" s="129">
        <v>304.64</v>
      </c>
      <c r="Q172" s="129">
        <v>304.64</v>
      </c>
      <c r="R172" s="130">
        <f t="shared" si="49"/>
        <v>3081.38</v>
      </c>
      <c r="S172" s="175"/>
      <c r="T172" s="105">
        <f t="shared" si="44"/>
        <v>13.144254278728608</v>
      </c>
      <c r="U172" s="105">
        <f t="shared" si="44"/>
        <v>17.525672371638144</v>
      </c>
      <c r="V172" s="105">
        <f t="shared" si="46"/>
        <v>12.338437170010559</v>
      </c>
      <c r="W172" s="105">
        <f t="shared" si="46"/>
        <v>19.499999999999996</v>
      </c>
      <c r="X172" s="105">
        <f t="shared" si="46"/>
        <v>10</v>
      </c>
      <c r="Y172" s="105">
        <f t="shared" si="46"/>
        <v>11</v>
      </c>
      <c r="Z172" s="105">
        <f t="shared" si="46"/>
        <v>6</v>
      </c>
      <c r="AA172" s="105">
        <f t="shared" si="45"/>
        <v>12.999999999999998</v>
      </c>
      <c r="AB172" s="105">
        <f t="shared" si="45"/>
        <v>18</v>
      </c>
      <c r="AC172" s="105">
        <f t="shared" si="45"/>
        <v>14.192185850052798</v>
      </c>
      <c r="AD172" s="105">
        <f t="shared" si="45"/>
        <v>16.084477296726504</v>
      </c>
      <c r="AE172" s="105">
        <f t="shared" si="45"/>
        <v>16.084477296726504</v>
      </c>
      <c r="AF172" s="132">
        <f t="shared" si="50"/>
        <v>13.90579202199026</v>
      </c>
    </row>
    <row r="173" spans="1:32" outlineLevel="1" x14ac:dyDescent="0.25">
      <c r="A173" s="103" t="str">
        <f t="shared" si="48"/>
        <v>OrtingCommercialCLOCK</v>
      </c>
      <c r="B173" s="103" t="s">
        <v>388</v>
      </c>
      <c r="C173" s="103" t="s">
        <v>389</v>
      </c>
      <c r="D173" s="127">
        <v>10</v>
      </c>
      <c r="E173" s="127">
        <v>11.16</v>
      </c>
      <c r="F173" s="129">
        <v>69.680000000000007</v>
      </c>
      <c r="G173" s="129">
        <v>69.680000000000007</v>
      </c>
      <c r="H173" s="129">
        <v>72.540000000000006</v>
      </c>
      <c r="I173" s="129">
        <v>72.540000000000006</v>
      </c>
      <c r="J173" s="129">
        <v>78.12</v>
      </c>
      <c r="K173" s="129">
        <v>78.12</v>
      </c>
      <c r="L173" s="129">
        <v>78.12</v>
      </c>
      <c r="M173" s="129">
        <v>78.12</v>
      </c>
      <c r="N173" s="129">
        <v>78.12</v>
      </c>
      <c r="O173" s="129">
        <v>72.36</v>
      </c>
      <c r="P173" s="129">
        <v>69.680000000000007</v>
      </c>
      <c r="Q173" s="129">
        <v>69.680000000000007</v>
      </c>
      <c r="R173" s="130">
        <f t="shared" si="49"/>
        <v>886.76000000000022</v>
      </c>
      <c r="S173" s="175"/>
      <c r="T173" s="105">
        <f t="shared" si="44"/>
        <v>6.9680000000000009</v>
      </c>
      <c r="U173" s="105">
        <f t="shared" si="44"/>
        <v>6.9680000000000009</v>
      </c>
      <c r="V173" s="105">
        <f t="shared" si="46"/>
        <v>6.5000000000000009</v>
      </c>
      <c r="W173" s="105">
        <f t="shared" si="46"/>
        <v>6.5000000000000009</v>
      </c>
      <c r="X173" s="105">
        <f t="shared" si="46"/>
        <v>7</v>
      </c>
      <c r="Y173" s="105">
        <f t="shared" si="46"/>
        <v>7</v>
      </c>
      <c r="Z173" s="105">
        <f t="shared" si="46"/>
        <v>7</v>
      </c>
      <c r="AA173" s="105">
        <f t="shared" si="45"/>
        <v>7</v>
      </c>
      <c r="AB173" s="105">
        <f t="shared" si="45"/>
        <v>7</v>
      </c>
      <c r="AC173" s="105">
        <f t="shared" si="45"/>
        <v>6.4838709677419351</v>
      </c>
      <c r="AD173" s="105">
        <f t="shared" si="45"/>
        <v>6.2437275985663092</v>
      </c>
      <c r="AE173" s="105">
        <f t="shared" si="45"/>
        <v>6.2437275985663092</v>
      </c>
      <c r="AF173" s="143">
        <f t="shared" si="50"/>
        <v>6.7422771804062132</v>
      </c>
    </row>
    <row r="174" spans="1:32" outlineLevel="1" x14ac:dyDescent="0.25">
      <c r="A174" s="103" t="str">
        <f t="shared" si="48"/>
        <v>OrtingCommercialCROLL</v>
      </c>
      <c r="B174" s="103" t="s">
        <v>390</v>
      </c>
      <c r="C174" s="103" t="s">
        <v>391</v>
      </c>
      <c r="D174" s="127">
        <v>0</v>
      </c>
      <c r="E174" s="127">
        <v>11.8</v>
      </c>
      <c r="F174" s="129">
        <v>5.67</v>
      </c>
      <c r="G174" s="129">
        <v>5.67</v>
      </c>
      <c r="H174" s="129">
        <v>5.9</v>
      </c>
      <c r="I174" s="129">
        <v>5.9</v>
      </c>
      <c r="J174" s="129">
        <v>11.8</v>
      </c>
      <c r="K174" s="129">
        <v>11.8</v>
      </c>
      <c r="L174" s="129">
        <v>11.8</v>
      </c>
      <c r="M174" s="129">
        <v>11.8</v>
      </c>
      <c r="N174" s="129">
        <v>11.8</v>
      </c>
      <c r="O174" s="129">
        <v>5.67</v>
      </c>
      <c r="P174" s="129">
        <v>5.67</v>
      </c>
      <c r="Q174" s="129">
        <v>5.67</v>
      </c>
      <c r="R174" s="130">
        <f t="shared" si="49"/>
        <v>99.149999999999991</v>
      </c>
      <c r="S174" s="175"/>
      <c r="T174" s="105">
        <f t="shared" si="44"/>
        <v>0</v>
      </c>
      <c r="U174" s="105">
        <f t="shared" si="44"/>
        <v>0</v>
      </c>
      <c r="V174" s="105">
        <f t="shared" si="46"/>
        <v>0.5</v>
      </c>
      <c r="W174" s="105">
        <f t="shared" si="46"/>
        <v>0.5</v>
      </c>
      <c r="X174" s="105">
        <f t="shared" si="46"/>
        <v>1</v>
      </c>
      <c r="Y174" s="105">
        <f t="shared" si="46"/>
        <v>1</v>
      </c>
      <c r="Z174" s="105">
        <f t="shared" si="46"/>
        <v>1</v>
      </c>
      <c r="AA174" s="105">
        <f t="shared" si="45"/>
        <v>1</v>
      </c>
      <c r="AB174" s="105">
        <f t="shared" si="45"/>
        <v>1</v>
      </c>
      <c r="AC174" s="105">
        <f t="shared" si="45"/>
        <v>0.48050847457627116</v>
      </c>
      <c r="AD174" s="105">
        <f t="shared" si="45"/>
        <v>0.48050847457627116</v>
      </c>
      <c r="AE174" s="105">
        <f t="shared" si="45"/>
        <v>0.48050847457627116</v>
      </c>
      <c r="AF174" s="105">
        <f t="shared" si="50"/>
        <v>0.62012711864406778</v>
      </c>
    </row>
    <row r="175" spans="1:32" outlineLevel="1" x14ac:dyDescent="0.25">
      <c r="A175" s="103" t="str">
        <f t="shared" si="48"/>
        <v>OrtingCommercialCTDEL</v>
      </c>
      <c r="B175" s="103" t="s">
        <v>392</v>
      </c>
      <c r="C175" s="103" t="s">
        <v>393</v>
      </c>
      <c r="D175" s="127">
        <v>0</v>
      </c>
      <c r="E175" s="127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30">
        <f t="shared" si="49"/>
        <v>0</v>
      </c>
      <c r="S175" s="175"/>
      <c r="T175" s="105">
        <f t="shared" si="44"/>
        <v>0</v>
      </c>
      <c r="U175" s="105">
        <f t="shared" si="44"/>
        <v>0</v>
      </c>
      <c r="V175" s="105">
        <f t="shared" si="46"/>
        <v>0</v>
      </c>
      <c r="W175" s="105">
        <f t="shared" si="46"/>
        <v>0</v>
      </c>
      <c r="X175" s="105">
        <f t="shared" si="46"/>
        <v>0</v>
      </c>
      <c r="Y175" s="105">
        <f t="shared" si="46"/>
        <v>0</v>
      </c>
      <c r="Z175" s="105">
        <f t="shared" si="46"/>
        <v>0</v>
      </c>
      <c r="AA175" s="105">
        <f t="shared" si="45"/>
        <v>0</v>
      </c>
      <c r="AB175" s="105">
        <f t="shared" si="45"/>
        <v>0</v>
      </c>
      <c r="AC175" s="105">
        <f t="shared" si="45"/>
        <v>0</v>
      </c>
      <c r="AD175" s="105">
        <f t="shared" si="45"/>
        <v>0</v>
      </c>
      <c r="AE175" s="105">
        <f t="shared" si="45"/>
        <v>0</v>
      </c>
      <c r="AF175" s="105">
        <f t="shared" si="50"/>
        <v>0</v>
      </c>
    </row>
    <row r="176" spans="1:32" outlineLevel="1" x14ac:dyDescent="0.25">
      <c r="A176" s="103" t="str">
        <f t="shared" si="48"/>
        <v>OrtingCommercialCTRIP</v>
      </c>
      <c r="B176" s="103" t="s">
        <v>394</v>
      </c>
      <c r="C176" s="103" t="s">
        <v>395</v>
      </c>
      <c r="D176" s="127">
        <v>8.09</v>
      </c>
      <c r="E176" s="127">
        <v>9.02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9.02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30">
        <f t="shared" si="49"/>
        <v>9.02</v>
      </c>
      <c r="S176" s="175"/>
      <c r="T176" s="105">
        <f t="shared" si="44"/>
        <v>0</v>
      </c>
      <c r="U176" s="105">
        <f t="shared" si="44"/>
        <v>0</v>
      </c>
      <c r="V176" s="105">
        <f t="shared" si="46"/>
        <v>0</v>
      </c>
      <c r="W176" s="105">
        <f t="shared" si="46"/>
        <v>0</v>
      </c>
      <c r="X176" s="105">
        <f t="shared" si="46"/>
        <v>0</v>
      </c>
      <c r="Y176" s="105">
        <f t="shared" si="46"/>
        <v>0</v>
      </c>
      <c r="Z176" s="105">
        <f t="shared" si="46"/>
        <v>1</v>
      </c>
      <c r="AA176" s="105">
        <f t="shared" si="45"/>
        <v>0</v>
      </c>
      <c r="AB176" s="105">
        <f t="shared" si="45"/>
        <v>0</v>
      </c>
      <c r="AC176" s="105">
        <f t="shared" si="45"/>
        <v>0</v>
      </c>
      <c r="AD176" s="105">
        <f t="shared" si="45"/>
        <v>0</v>
      </c>
      <c r="AE176" s="105">
        <f t="shared" si="45"/>
        <v>0</v>
      </c>
      <c r="AF176" s="105">
        <f t="shared" si="50"/>
        <v>8.3333333333333329E-2</v>
      </c>
    </row>
    <row r="177" spans="1:35" outlineLevel="1" x14ac:dyDescent="0.25">
      <c r="A177" s="103" t="str">
        <f t="shared" si="48"/>
        <v>OrtingCommercialCUNLOCK</v>
      </c>
      <c r="B177" s="103" t="s">
        <v>396</v>
      </c>
      <c r="C177" s="103" t="s">
        <v>397</v>
      </c>
      <c r="D177" s="127">
        <v>0</v>
      </c>
      <c r="E177" s="127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30">
        <f t="shared" si="49"/>
        <v>0</v>
      </c>
      <c r="S177" s="175"/>
      <c r="T177" s="105">
        <f t="shared" si="44"/>
        <v>0</v>
      </c>
      <c r="U177" s="105">
        <f t="shared" si="44"/>
        <v>0</v>
      </c>
      <c r="V177" s="105">
        <f t="shared" si="46"/>
        <v>0</v>
      </c>
      <c r="W177" s="105">
        <f t="shared" si="46"/>
        <v>0</v>
      </c>
      <c r="X177" s="105">
        <f t="shared" si="46"/>
        <v>0</v>
      </c>
      <c r="Y177" s="105">
        <f t="shared" si="46"/>
        <v>0</v>
      </c>
      <c r="Z177" s="105">
        <f t="shared" si="46"/>
        <v>0</v>
      </c>
      <c r="AA177" s="105">
        <f t="shared" si="45"/>
        <v>0</v>
      </c>
      <c r="AB177" s="105">
        <f t="shared" si="45"/>
        <v>0</v>
      </c>
      <c r="AC177" s="105">
        <f t="shared" si="45"/>
        <v>0</v>
      </c>
      <c r="AD177" s="105">
        <f t="shared" si="45"/>
        <v>0</v>
      </c>
      <c r="AE177" s="105">
        <f t="shared" si="45"/>
        <v>0</v>
      </c>
      <c r="AF177" s="105">
        <f t="shared" si="50"/>
        <v>0</v>
      </c>
    </row>
    <row r="178" spans="1:35" outlineLevel="1" x14ac:dyDescent="0.25">
      <c r="A178" s="103" t="str">
        <f t="shared" si="48"/>
        <v>OrtingCommercialDRIVEDWAY-COMM</v>
      </c>
      <c r="B178" s="103" t="s">
        <v>398</v>
      </c>
      <c r="C178" s="103" t="s">
        <v>399</v>
      </c>
      <c r="D178" s="127">
        <v>0</v>
      </c>
      <c r="E178" s="127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30">
        <f t="shared" si="49"/>
        <v>0</v>
      </c>
      <c r="S178" s="175"/>
      <c r="T178" s="105">
        <f t="shared" si="44"/>
        <v>0</v>
      </c>
      <c r="U178" s="105">
        <f t="shared" si="44"/>
        <v>0</v>
      </c>
      <c r="V178" s="105">
        <f t="shared" si="46"/>
        <v>0</v>
      </c>
      <c r="W178" s="105">
        <f t="shared" si="46"/>
        <v>0</v>
      </c>
      <c r="X178" s="105">
        <f t="shared" si="46"/>
        <v>0</v>
      </c>
      <c r="Y178" s="105">
        <f t="shared" si="46"/>
        <v>0</v>
      </c>
      <c r="Z178" s="105">
        <f t="shared" si="46"/>
        <v>0</v>
      </c>
      <c r="AA178" s="105">
        <f t="shared" si="45"/>
        <v>0</v>
      </c>
      <c r="AB178" s="105">
        <f t="shared" si="45"/>
        <v>0</v>
      </c>
      <c r="AC178" s="105">
        <f t="shared" si="45"/>
        <v>0</v>
      </c>
      <c r="AD178" s="105">
        <f t="shared" si="45"/>
        <v>0</v>
      </c>
      <c r="AE178" s="105">
        <f t="shared" si="45"/>
        <v>0</v>
      </c>
      <c r="AF178" s="105">
        <f t="shared" si="50"/>
        <v>0</v>
      </c>
    </row>
    <row r="179" spans="1:35" outlineLevel="1" x14ac:dyDescent="0.25">
      <c r="A179" s="103" t="str">
        <f t="shared" si="48"/>
        <v>OrtingCommercialDRIVEPVT-COMM</v>
      </c>
      <c r="B179" s="103" t="s">
        <v>400</v>
      </c>
      <c r="C179" s="103" t="s">
        <v>401</v>
      </c>
      <c r="D179" s="127">
        <v>0</v>
      </c>
      <c r="E179" s="127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30">
        <f t="shared" si="49"/>
        <v>0</v>
      </c>
      <c r="S179" s="175"/>
      <c r="T179" s="105">
        <f t="shared" si="44"/>
        <v>0</v>
      </c>
      <c r="U179" s="105">
        <f t="shared" si="44"/>
        <v>0</v>
      </c>
      <c r="V179" s="105">
        <f t="shared" si="46"/>
        <v>0</v>
      </c>
      <c r="W179" s="105">
        <f t="shared" si="46"/>
        <v>0</v>
      </c>
      <c r="X179" s="105">
        <f t="shared" si="46"/>
        <v>0</v>
      </c>
      <c r="Y179" s="105">
        <f t="shared" si="46"/>
        <v>0</v>
      </c>
      <c r="Z179" s="105">
        <f t="shared" si="46"/>
        <v>0</v>
      </c>
      <c r="AA179" s="105">
        <f t="shared" si="45"/>
        <v>0</v>
      </c>
      <c r="AB179" s="105">
        <f t="shared" si="45"/>
        <v>0</v>
      </c>
      <c r="AC179" s="105">
        <f t="shared" si="45"/>
        <v>0</v>
      </c>
      <c r="AD179" s="105">
        <f t="shared" si="45"/>
        <v>0</v>
      </c>
      <c r="AE179" s="105">
        <f t="shared" si="45"/>
        <v>0</v>
      </c>
      <c r="AF179" s="105">
        <f t="shared" si="50"/>
        <v>0</v>
      </c>
    </row>
    <row r="180" spans="1:35" outlineLevel="1" x14ac:dyDescent="0.25">
      <c r="A180" s="103" t="str">
        <f t="shared" si="48"/>
        <v>OrtingCommercialDRVNC</v>
      </c>
      <c r="B180" s="103" t="s">
        <v>402</v>
      </c>
      <c r="C180" s="103" t="s">
        <v>403</v>
      </c>
      <c r="D180" s="127">
        <v>0</v>
      </c>
      <c r="E180" s="127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30">
        <f t="shared" si="49"/>
        <v>0</v>
      </c>
      <c r="S180" s="175"/>
      <c r="T180" s="105">
        <f t="shared" si="44"/>
        <v>0</v>
      </c>
      <c r="U180" s="105">
        <f t="shared" si="44"/>
        <v>0</v>
      </c>
      <c r="V180" s="105">
        <f t="shared" si="46"/>
        <v>0</v>
      </c>
      <c r="W180" s="105">
        <f t="shared" si="46"/>
        <v>0</v>
      </c>
      <c r="X180" s="105">
        <f t="shared" si="46"/>
        <v>0</v>
      </c>
      <c r="Y180" s="105">
        <f t="shared" si="46"/>
        <v>0</v>
      </c>
      <c r="Z180" s="105">
        <f t="shared" si="46"/>
        <v>0</v>
      </c>
      <c r="AA180" s="105">
        <f t="shared" si="45"/>
        <v>0</v>
      </c>
      <c r="AB180" s="105">
        <f t="shared" si="45"/>
        <v>0</v>
      </c>
      <c r="AC180" s="105">
        <f t="shared" si="45"/>
        <v>0</v>
      </c>
      <c r="AD180" s="105">
        <f t="shared" si="45"/>
        <v>0</v>
      </c>
      <c r="AE180" s="105">
        <f t="shared" si="45"/>
        <v>0</v>
      </c>
      <c r="AF180" s="105">
        <f t="shared" si="50"/>
        <v>0</v>
      </c>
    </row>
    <row r="181" spans="1:35" outlineLevel="1" x14ac:dyDescent="0.25">
      <c r="A181" s="103" t="str">
        <f t="shared" si="48"/>
        <v>OrtingCommercialTIMEC</v>
      </c>
      <c r="B181" s="103" t="s">
        <v>404</v>
      </c>
      <c r="C181" s="103" t="s">
        <v>405</v>
      </c>
      <c r="D181" s="127">
        <v>107.11</v>
      </c>
      <c r="E181" s="127">
        <v>119.39</v>
      </c>
      <c r="F181" s="129">
        <v>28.69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30">
        <f t="shared" si="49"/>
        <v>28.69</v>
      </c>
      <c r="S181" s="175"/>
      <c r="T181" s="105">
        <f>+IFERROR(F181/$D181,0)</f>
        <v>0.26785547567920831</v>
      </c>
      <c r="U181" s="105">
        <f t="shared" si="44"/>
        <v>0</v>
      </c>
      <c r="V181" s="105">
        <f>+IFERROR(H181/$E181,0)</f>
        <v>0</v>
      </c>
      <c r="W181" s="105">
        <f t="shared" si="46"/>
        <v>0</v>
      </c>
      <c r="X181" s="105">
        <f t="shared" si="46"/>
        <v>0</v>
      </c>
      <c r="Y181" s="105">
        <f t="shared" si="46"/>
        <v>0</v>
      </c>
      <c r="Z181" s="105">
        <f t="shared" si="46"/>
        <v>0</v>
      </c>
      <c r="AA181" s="105">
        <f t="shared" si="46"/>
        <v>0</v>
      </c>
      <c r="AB181" s="105">
        <f t="shared" ref="AB181:AE182" si="51">+IFERROR(N181/$E181,0)</f>
        <v>0</v>
      </c>
      <c r="AC181" s="105">
        <f t="shared" si="51"/>
        <v>0</v>
      </c>
      <c r="AD181" s="105">
        <f t="shared" si="51"/>
        <v>0</v>
      </c>
      <c r="AE181" s="105">
        <f t="shared" si="51"/>
        <v>0</v>
      </c>
      <c r="AF181" s="105">
        <f t="shared" si="50"/>
        <v>2.2321289639934027E-2</v>
      </c>
    </row>
    <row r="182" spans="1:35" outlineLevel="1" x14ac:dyDescent="0.25">
      <c r="A182" s="103" t="str">
        <f t="shared" si="48"/>
        <v>OrtingCommercialRESTART FEE-COM</v>
      </c>
      <c r="B182" s="103" t="s">
        <v>413</v>
      </c>
      <c r="C182" s="103" t="s">
        <v>195</v>
      </c>
      <c r="D182" s="127">
        <v>28.41</v>
      </c>
      <c r="E182" s="127">
        <v>31.66</v>
      </c>
      <c r="F182" s="129">
        <v>30.44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30">
        <f t="shared" ref="R182" si="52">+SUM(F182:Q182)</f>
        <v>30.44</v>
      </c>
      <c r="S182" s="175"/>
      <c r="T182" s="105">
        <f>+IFERROR(F182/$D182,0)</f>
        <v>1.0714537134811686</v>
      </c>
      <c r="U182" s="105">
        <f t="shared" si="44"/>
        <v>0</v>
      </c>
      <c r="V182" s="105">
        <f>+IFERROR(H182/$E182,0)</f>
        <v>0</v>
      </c>
      <c r="W182" s="105">
        <f t="shared" ref="W182:AA182" si="53">+IFERROR(I182/$E182,0)</f>
        <v>0</v>
      </c>
      <c r="X182" s="105">
        <f t="shared" si="53"/>
        <v>0</v>
      </c>
      <c r="Y182" s="105">
        <f t="shared" si="53"/>
        <v>0</v>
      </c>
      <c r="Z182" s="105">
        <f t="shared" si="53"/>
        <v>0</v>
      </c>
      <c r="AA182" s="105">
        <f t="shared" si="53"/>
        <v>0</v>
      </c>
      <c r="AB182" s="105">
        <f t="shared" si="51"/>
        <v>0</v>
      </c>
      <c r="AC182" s="105">
        <f t="shared" si="51"/>
        <v>0</v>
      </c>
      <c r="AD182" s="105">
        <f t="shared" si="51"/>
        <v>0</v>
      </c>
      <c r="AE182" s="105">
        <f t="shared" si="51"/>
        <v>0</v>
      </c>
      <c r="AF182" s="105">
        <f t="shared" si="50"/>
        <v>8.9287809456764053E-2</v>
      </c>
    </row>
    <row r="183" spans="1:35" outlineLevel="1" x14ac:dyDescent="0.25">
      <c r="B183" s="147"/>
      <c r="D183" s="127"/>
      <c r="E183" s="127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  <c r="AE183" s="105"/>
      <c r="AF183" s="105"/>
    </row>
    <row r="184" spans="1:35" outlineLevel="1" x14ac:dyDescent="0.25">
      <c r="C184" s="135" t="s">
        <v>414</v>
      </c>
      <c r="D184" s="127"/>
      <c r="E184" s="127"/>
      <c r="F184" s="136">
        <f t="shared" ref="F184:R184" si="54">SUM(F105:F183)</f>
        <v>30874.21</v>
      </c>
      <c r="G184" s="136">
        <f t="shared" si="54"/>
        <v>30909.08</v>
      </c>
      <c r="H184" s="136">
        <f t="shared" si="54"/>
        <v>32466.415000000001</v>
      </c>
      <c r="I184" s="136">
        <f t="shared" si="54"/>
        <v>32664.045000000002</v>
      </c>
      <c r="J184" s="136">
        <f t="shared" si="54"/>
        <v>32581.174999999999</v>
      </c>
      <c r="K184" s="136">
        <f t="shared" si="54"/>
        <v>32737.304999999997</v>
      </c>
      <c r="L184" s="136">
        <f t="shared" si="54"/>
        <v>33557.445000000007</v>
      </c>
      <c r="M184" s="136">
        <f t="shared" si="54"/>
        <v>33408.35500000001</v>
      </c>
      <c r="N184" s="136">
        <f t="shared" si="54"/>
        <v>31398.744999999999</v>
      </c>
      <c r="O184" s="136">
        <f t="shared" si="54"/>
        <v>31168.82</v>
      </c>
      <c r="P184" s="136">
        <f t="shared" si="54"/>
        <v>31184.879999999997</v>
      </c>
      <c r="Q184" s="136">
        <f t="shared" si="54"/>
        <v>31117.919999999998</v>
      </c>
      <c r="R184" s="136">
        <f t="shared" si="54"/>
        <v>384068.39500000014</v>
      </c>
      <c r="S184" s="137"/>
      <c r="T184" s="137">
        <f>+SUM(T105:T158)</f>
        <v>71.761550554416445</v>
      </c>
      <c r="U184" s="137">
        <f t="shared" ref="U184:AF184" si="55">+SUM(U105:U158)</f>
        <v>71.761550554416445</v>
      </c>
      <c r="V184" s="137">
        <f t="shared" si="55"/>
        <v>66.975604970569009</v>
      </c>
      <c r="W184" s="137">
        <f t="shared" si="55"/>
        <v>66.975604970569009</v>
      </c>
      <c r="X184" s="137">
        <f t="shared" si="55"/>
        <v>66.472579184946085</v>
      </c>
      <c r="Y184" s="137">
        <f t="shared" si="55"/>
        <v>66.472579184946085</v>
      </c>
      <c r="Z184" s="137">
        <f t="shared" si="55"/>
        <v>68.125004075245329</v>
      </c>
      <c r="AA184" s="137">
        <f t="shared" si="55"/>
        <v>68.125004075245329</v>
      </c>
      <c r="AB184" s="137">
        <f t="shared" si="55"/>
        <v>62.624995670529202</v>
      </c>
      <c r="AC184" s="137">
        <f t="shared" si="55"/>
        <v>63.736322473199039</v>
      </c>
      <c r="AD184" s="137">
        <f t="shared" si="55"/>
        <v>63.260447646622808</v>
      </c>
      <c r="AE184" s="137">
        <f t="shared" si="55"/>
        <v>63.260447646622808</v>
      </c>
      <c r="AF184" s="137">
        <f t="shared" si="55"/>
        <v>66.629307583943969</v>
      </c>
      <c r="AI184" s="137">
        <f t="shared" ref="AI184" si="56">+SUM(AI105:AI158)</f>
        <v>66.629307583943969</v>
      </c>
    </row>
    <row r="185" spans="1:35" outlineLevel="1" x14ac:dyDescent="0.25">
      <c r="C185" s="135"/>
      <c r="D185" s="127"/>
      <c r="E185" s="127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</row>
    <row r="186" spans="1:35" outlineLevel="1" x14ac:dyDescent="0.25">
      <c r="B186" s="7" t="s">
        <v>416</v>
      </c>
      <c r="D186" s="127"/>
      <c r="E186" s="127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32">
        <f>+SUM(AF171:AF172,AF105:AF167)*12</f>
        <v>1158.407208944077</v>
      </c>
    </row>
    <row r="187" spans="1:35" outlineLevel="1" x14ac:dyDescent="0.25">
      <c r="A187" s="103" t="str">
        <f t="shared" ref="A187:A218" si="57">+$A$4&amp;$A$104&amp;B187</f>
        <v>OrtingCommercial1.5YDCOM1W</v>
      </c>
      <c r="B187" s="103" t="s">
        <v>417</v>
      </c>
      <c r="C187" s="103" t="s">
        <v>418</v>
      </c>
      <c r="D187" s="127">
        <v>0</v>
      </c>
      <c r="E187" s="127">
        <v>0</v>
      </c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30">
        <f t="shared" ref="R187:R219" si="58">+SUM(F187:Q187)</f>
        <v>0</v>
      </c>
      <c r="T187" s="105">
        <f>+IFERROR(F187/$D187,0)</f>
        <v>0</v>
      </c>
      <c r="U187" s="105">
        <f t="shared" ref="U187:U219" si="59">+IFERROR(G187/$D187,0)</f>
        <v>0</v>
      </c>
      <c r="V187" s="105">
        <f t="shared" ref="V187:AE212" si="60">+IFERROR(H187/$E187,0)</f>
        <v>0</v>
      </c>
      <c r="W187" s="105">
        <f t="shared" si="60"/>
        <v>0</v>
      </c>
      <c r="X187" s="105">
        <f t="shared" si="60"/>
        <v>0</v>
      </c>
      <c r="Y187" s="105">
        <f t="shared" si="60"/>
        <v>0</v>
      </c>
      <c r="Z187" s="105">
        <f t="shared" si="60"/>
        <v>0</v>
      </c>
      <c r="AA187" s="105">
        <f t="shared" si="60"/>
        <v>0</v>
      </c>
      <c r="AB187" s="105">
        <f t="shared" si="60"/>
        <v>0</v>
      </c>
      <c r="AC187" s="105">
        <f t="shared" si="60"/>
        <v>0</v>
      </c>
      <c r="AD187" s="105">
        <f t="shared" si="60"/>
        <v>0</v>
      </c>
      <c r="AE187" s="105">
        <f t="shared" si="60"/>
        <v>0</v>
      </c>
      <c r="AF187" s="105">
        <f t="shared" ref="AF187:AF219" si="61">+SUM(T187:AE187)/$AD$2</f>
        <v>0</v>
      </c>
    </row>
    <row r="188" spans="1:35" outlineLevel="1" x14ac:dyDescent="0.25">
      <c r="A188" s="103" t="str">
        <f t="shared" si="57"/>
        <v>OrtingCommercial1.5YDFOOD1W</v>
      </c>
      <c r="B188" s="103" t="s">
        <v>419</v>
      </c>
      <c r="C188" s="103" t="s">
        <v>420</v>
      </c>
      <c r="D188" s="127">
        <v>0</v>
      </c>
      <c r="E188" s="127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30">
        <f t="shared" si="58"/>
        <v>0</v>
      </c>
      <c r="T188" s="105">
        <f t="shared" ref="T188:T219" si="62">+IFERROR(F188/$D188,0)</f>
        <v>0</v>
      </c>
      <c r="U188" s="105">
        <f t="shared" si="59"/>
        <v>0</v>
      </c>
      <c r="V188" s="105">
        <f t="shared" si="60"/>
        <v>0</v>
      </c>
      <c r="W188" s="105">
        <f t="shared" si="60"/>
        <v>0</v>
      </c>
      <c r="X188" s="105">
        <f t="shared" si="60"/>
        <v>0</v>
      </c>
      <c r="Y188" s="105">
        <f t="shared" si="60"/>
        <v>0</v>
      </c>
      <c r="Z188" s="105">
        <f t="shared" si="60"/>
        <v>0</v>
      </c>
      <c r="AA188" s="105">
        <f t="shared" si="60"/>
        <v>0</v>
      </c>
      <c r="AB188" s="105">
        <f t="shared" si="60"/>
        <v>0</v>
      </c>
      <c r="AC188" s="105">
        <f t="shared" si="60"/>
        <v>0</v>
      </c>
      <c r="AD188" s="105">
        <f t="shared" si="60"/>
        <v>0</v>
      </c>
      <c r="AE188" s="105">
        <f t="shared" si="60"/>
        <v>0</v>
      </c>
      <c r="AF188" s="105">
        <f t="shared" si="61"/>
        <v>0</v>
      </c>
    </row>
    <row r="189" spans="1:35" outlineLevel="1" x14ac:dyDescent="0.25">
      <c r="A189" s="103" t="str">
        <f t="shared" si="57"/>
        <v>OrtingCommercial2YDCOM1W</v>
      </c>
      <c r="B189" s="103" t="s">
        <v>421</v>
      </c>
      <c r="C189" s="103" t="s">
        <v>422</v>
      </c>
      <c r="D189" s="127">
        <v>0</v>
      </c>
      <c r="E189" s="127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30">
        <f t="shared" si="58"/>
        <v>0</v>
      </c>
      <c r="T189" s="105">
        <f t="shared" si="62"/>
        <v>0</v>
      </c>
      <c r="U189" s="105">
        <f t="shared" si="59"/>
        <v>0</v>
      </c>
      <c r="V189" s="105">
        <f t="shared" si="60"/>
        <v>0</v>
      </c>
      <c r="W189" s="105">
        <f t="shared" si="60"/>
        <v>0</v>
      </c>
      <c r="X189" s="105">
        <f t="shared" si="60"/>
        <v>0</v>
      </c>
      <c r="Y189" s="105">
        <f t="shared" si="60"/>
        <v>0</v>
      </c>
      <c r="Z189" s="105">
        <f t="shared" si="60"/>
        <v>0</v>
      </c>
      <c r="AA189" s="105">
        <f t="shared" si="60"/>
        <v>0</v>
      </c>
      <c r="AB189" s="105">
        <f t="shared" si="60"/>
        <v>0</v>
      </c>
      <c r="AC189" s="105">
        <f t="shared" si="60"/>
        <v>0</v>
      </c>
      <c r="AD189" s="105">
        <f t="shared" si="60"/>
        <v>0</v>
      </c>
      <c r="AE189" s="105">
        <f t="shared" si="60"/>
        <v>0</v>
      </c>
      <c r="AF189" s="105">
        <f t="shared" si="61"/>
        <v>0</v>
      </c>
    </row>
    <row r="190" spans="1:35" outlineLevel="1" x14ac:dyDescent="0.25">
      <c r="A190" s="103" t="str">
        <f t="shared" si="57"/>
        <v>OrtingCommercial2YDCOM2W</v>
      </c>
      <c r="B190" s="103" t="s">
        <v>423</v>
      </c>
      <c r="C190" s="103" t="s">
        <v>424</v>
      </c>
      <c r="D190" s="127">
        <v>0</v>
      </c>
      <c r="E190" s="127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30">
        <f t="shared" si="58"/>
        <v>0</v>
      </c>
      <c r="T190" s="105">
        <f t="shared" si="62"/>
        <v>0</v>
      </c>
      <c r="U190" s="105">
        <f t="shared" si="59"/>
        <v>0</v>
      </c>
      <c r="V190" s="105">
        <f t="shared" si="60"/>
        <v>0</v>
      </c>
      <c r="W190" s="105">
        <f t="shared" si="60"/>
        <v>0</v>
      </c>
      <c r="X190" s="105">
        <f t="shared" si="60"/>
        <v>0</v>
      </c>
      <c r="Y190" s="105">
        <f t="shared" si="60"/>
        <v>0</v>
      </c>
      <c r="Z190" s="105">
        <f t="shared" si="60"/>
        <v>0</v>
      </c>
      <c r="AA190" s="105">
        <f t="shared" si="60"/>
        <v>0</v>
      </c>
      <c r="AB190" s="105">
        <f t="shared" si="60"/>
        <v>0</v>
      </c>
      <c r="AC190" s="105">
        <f t="shared" si="60"/>
        <v>0</v>
      </c>
      <c r="AD190" s="105">
        <f t="shared" si="60"/>
        <v>0</v>
      </c>
      <c r="AE190" s="105">
        <f t="shared" si="60"/>
        <v>0</v>
      </c>
      <c r="AF190" s="105">
        <f t="shared" si="61"/>
        <v>0</v>
      </c>
    </row>
    <row r="191" spans="1:35" outlineLevel="1" x14ac:dyDescent="0.25">
      <c r="A191" s="103" t="str">
        <f t="shared" si="57"/>
        <v>OrtingCommercial2YDCOM3W</v>
      </c>
      <c r="B191" s="103" t="s">
        <v>425</v>
      </c>
      <c r="C191" s="103" t="s">
        <v>426</v>
      </c>
      <c r="D191" s="127">
        <v>0</v>
      </c>
      <c r="E191" s="127">
        <v>0</v>
      </c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30">
        <f t="shared" si="58"/>
        <v>0</v>
      </c>
      <c r="T191" s="105">
        <f t="shared" si="62"/>
        <v>0</v>
      </c>
      <c r="U191" s="105">
        <f t="shared" si="59"/>
        <v>0</v>
      </c>
      <c r="V191" s="105">
        <f t="shared" si="60"/>
        <v>0</v>
      </c>
      <c r="W191" s="105">
        <f t="shared" si="60"/>
        <v>0</v>
      </c>
      <c r="X191" s="105">
        <f t="shared" si="60"/>
        <v>0</v>
      </c>
      <c r="Y191" s="105">
        <f t="shared" si="60"/>
        <v>0</v>
      </c>
      <c r="Z191" s="105">
        <f t="shared" si="60"/>
        <v>0</v>
      </c>
      <c r="AA191" s="105">
        <f t="shared" si="60"/>
        <v>0</v>
      </c>
      <c r="AB191" s="105">
        <f t="shared" si="60"/>
        <v>0</v>
      </c>
      <c r="AC191" s="105">
        <f t="shared" si="60"/>
        <v>0</v>
      </c>
      <c r="AD191" s="105">
        <f t="shared" si="60"/>
        <v>0</v>
      </c>
      <c r="AE191" s="105">
        <f t="shared" si="60"/>
        <v>0</v>
      </c>
      <c r="AF191" s="105">
        <f t="shared" si="61"/>
        <v>0</v>
      </c>
    </row>
    <row r="192" spans="1:35" outlineLevel="1" x14ac:dyDescent="0.25">
      <c r="A192" s="103" t="str">
        <f t="shared" si="57"/>
        <v>OrtingCommercial2YDCOM4W</v>
      </c>
      <c r="B192" s="103" t="s">
        <v>427</v>
      </c>
      <c r="C192" s="103" t="s">
        <v>428</v>
      </c>
      <c r="D192" s="127">
        <v>0</v>
      </c>
      <c r="E192" s="127">
        <v>0</v>
      </c>
      <c r="F192" s="129"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30">
        <f t="shared" si="58"/>
        <v>0</v>
      </c>
      <c r="T192" s="105">
        <f t="shared" si="62"/>
        <v>0</v>
      </c>
      <c r="U192" s="105">
        <f t="shared" si="59"/>
        <v>0</v>
      </c>
      <c r="V192" s="105">
        <f t="shared" si="60"/>
        <v>0</v>
      </c>
      <c r="W192" s="105">
        <f t="shared" si="60"/>
        <v>0</v>
      </c>
      <c r="X192" s="105">
        <f t="shared" si="60"/>
        <v>0</v>
      </c>
      <c r="Y192" s="105">
        <f t="shared" si="60"/>
        <v>0</v>
      </c>
      <c r="Z192" s="105">
        <f t="shared" si="60"/>
        <v>0</v>
      </c>
      <c r="AA192" s="105">
        <f t="shared" si="60"/>
        <v>0</v>
      </c>
      <c r="AB192" s="105">
        <f t="shared" si="60"/>
        <v>0</v>
      </c>
      <c r="AC192" s="105">
        <f t="shared" si="60"/>
        <v>0</v>
      </c>
      <c r="AD192" s="105">
        <f t="shared" si="60"/>
        <v>0</v>
      </c>
      <c r="AE192" s="105">
        <f t="shared" si="60"/>
        <v>0</v>
      </c>
      <c r="AF192" s="105">
        <f t="shared" si="61"/>
        <v>0</v>
      </c>
    </row>
    <row r="193" spans="1:32" outlineLevel="1" x14ac:dyDescent="0.25">
      <c r="A193" s="103" t="str">
        <f t="shared" si="57"/>
        <v>OrtingCommercial2YDCOMEW</v>
      </c>
      <c r="B193" s="103" t="s">
        <v>429</v>
      </c>
      <c r="C193" s="103" t="s">
        <v>430</v>
      </c>
      <c r="D193" s="127">
        <v>0</v>
      </c>
      <c r="E193" s="127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30">
        <f t="shared" si="58"/>
        <v>0</v>
      </c>
      <c r="T193" s="105">
        <f t="shared" si="62"/>
        <v>0</v>
      </c>
      <c r="U193" s="105">
        <f t="shared" si="59"/>
        <v>0</v>
      </c>
      <c r="V193" s="105">
        <f t="shared" si="60"/>
        <v>0</v>
      </c>
      <c r="W193" s="105">
        <f t="shared" si="60"/>
        <v>0</v>
      </c>
      <c r="X193" s="105">
        <f t="shared" si="60"/>
        <v>0</v>
      </c>
      <c r="Y193" s="105">
        <f t="shared" si="60"/>
        <v>0</v>
      </c>
      <c r="Z193" s="105">
        <f t="shared" si="60"/>
        <v>0</v>
      </c>
      <c r="AA193" s="105">
        <f t="shared" si="60"/>
        <v>0</v>
      </c>
      <c r="AB193" s="105">
        <f t="shared" si="60"/>
        <v>0</v>
      </c>
      <c r="AC193" s="105">
        <f t="shared" si="60"/>
        <v>0</v>
      </c>
      <c r="AD193" s="105">
        <f t="shared" si="60"/>
        <v>0</v>
      </c>
      <c r="AE193" s="105">
        <f t="shared" si="60"/>
        <v>0</v>
      </c>
      <c r="AF193" s="105">
        <f t="shared" si="61"/>
        <v>0</v>
      </c>
    </row>
    <row r="194" spans="1:32" outlineLevel="1" x14ac:dyDescent="0.25">
      <c r="A194" s="103" t="str">
        <f t="shared" si="57"/>
        <v>OrtingCommercial2YDFOOD1W</v>
      </c>
      <c r="B194" s="103" t="s">
        <v>431</v>
      </c>
      <c r="C194" s="103" t="s">
        <v>432</v>
      </c>
      <c r="D194" s="127">
        <v>0</v>
      </c>
      <c r="E194" s="127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30">
        <f t="shared" si="58"/>
        <v>0</v>
      </c>
      <c r="T194" s="105">
        <f t="shared" si="62"/>
        <v>0</v>
      </c>
      <c r="U194" s="105">
        <f t="shared" si="59"/>
        <v>0</v>
      </c>
      <c r="V194" s="105">
        <f t="shared" si="60"/>
        <v>0</v>
      </c>
      <c r="W194" s="105">
        <f t="shared" si="60"/>
        <v>0</v>
      </c>
      <c r="X194" s="105">
        <f t="shared" si="60"/>
        <v>0</v>
      </c>
      <c r="Y194" s="105">
        <f t="shared" si="60"/>
        <v>0</v>
      </c>
      <c r="Z194" s="105">
        <f t="shared" si="60"/>
        <v>0</v>
      </c>
      <c r="AA194" s="105">
        <f t="shared" si="60"/>
        <v>0</v>
      </c>
      <c r="AB194" s="105">
        <f t="shared" si="60"/>
        <v>0</v>
      </c>
      <c r="AC194" s="105">
        <f t="shared" si="60"/>
        <v>0</v>
      </c>
      <c r="AD194" s="105">
        <f t="shared" si="60"/>
        <v>0</v>
      </c>
      <c r="AE194" s="105">
        <f t="shared" si="60"/>
        <v>0</v>
      </c>
      <c r="AF194" s="105">
        <f t="shared" si="61"/>
        <v>0</v>
      </c>
    </row>
    <row r="195" spans="1:32" outlineLevel="1" x14ac:dyDescent="0.25">
      <c r="A195" s="103" t="str">
        <f t="shared" si="57"/>
        <v>OrtingCommercial2YDOCC1W</v>
      </c>
      <c r="B195" s="103" t="s">
        <v>433</v>
      </c>
      <c r="C195" s="103" t="s">
        <v>434</v>
      </c>
      <c r="D195" s="127">
        <v>0</v>
      </c>
      <c r="E195" s="127">
        <v>0</v>
      </c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30">
        <f t="shared" si="58"/>
        <v>0</v>
      </c>
      <c r="T195" s="105">
        <f t="shared" si="62"/>
        <v>0</v>
      </c>
      <c r="U195" s="105">
        <f t="shared" si="59"/>
        <v>0</v>
      </c>
      <c r="V195" s="105">
        <f t="shared" si="60"/>
        <v>0</v>
      </c>
      <c r="W195" s="105">
        <f t="shared" si="60"/>
        <v>0</v>
      </c>
      <c r="X195" s="105">
        <f t="shared" si="60"/>
        <v>0</v>
      </c>
      <c r="Y195" s="105">
        <f t="shared" si="60"/>
        <v>0</v>
      </c>
      <c r="Z195" s="105">
        <f t="shared" si="60"/>
        <v>0</v>
      </c>
      <c r="AA195" s="105">
        <f t="shared" si="60"/>
        <v>0</v>
      </c>
      <c r="AB195" s="105">
        <f t="shared" si="60"/>
        <v>0</v>
      </c>
      <c r="AC195" s="105">
        <f t="shared" si="60"/>
        <v>0</v>
      </c>
      <c r="AD195" s="105">
        <f t="shared" si="60"/>
        <v>0</v>
      </c>
      <c r="AE195" s="105">
        <f t="shared" si="60"/>
        <v>0</v>
      </c>
      <c r="AF195" s="105">
        <f t="shared" si="61"/>
        <v>0</v>
      </c>
    </row>
    <row r="196" spans="1:32" outlineLevel="1" x14ac:dyDescent="0.25">
      <c r="A196" s="103" t="str">
        <f t="shared" si="57"/>
        <v>OrtingCommercial2YDOCC2W</v>
      </c>
      <c r="B196" s="103" t="s">
        <v>435</v>
      </c>
      <c r="C196" s="103" t="s">
        <v>436</v>
      </c>
      <c r="D196" s="127">
        <v>0</v>
      </c>
      <c r="E196" s="127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30">
        <f t="shared" si="58"/>
        <v>0</v>
      </c>
      <c r="T196" s="105">
        <f t="shared" si="62"/>
        <v>0</v>
      </c>
      <c r="U196" s="105">
        <f t="shared" si="59"/>
        <v>0</v>
      </c>
      <c r="V196" s="105">
        <f t="shared" si="60"/>
        <v>0</v>
      </c>
      <c r="W196" s="105">
        <f t="shared" si="60"/>
        <v>0</v>
      </c>
      <c r="X196" s="105">
        <f t="shared" si="60"/>
        <v>0</v>
      </c>
      <c r="Y196" s="105">
        <f t="shared" si="60"/>
        <v>0</v>
      </c>
      <c r="Z196" s="105">
        <f t="shared" si="60"/>
        <v>0</v>
      </c>
      <c r="AA196" s="105">
        <f t="shared" si="60"/>
        <v>0</v>
      </c>
      <c r="AB196" s="105">
        <f t="shared" si="60"/>
        <v>0</v>
      </c>
      <c r="AC196" s="105">
        <f t="shared" si="60"/>
        <v>0</v>
      </c>
      <c r="AD196" s="105">
        <f t="shared" si="60"/>
        <v>0</v>
      </c>
      <c r="AE196" s="105">
        <f t="shared" si="60"/>
        <v>0</v>
      </c>
      <c r="AF196" s="105">
        <f t="shared" si="61"/>
        <v>0</v>
      </c>
    </row>
    <row r="197" spans="1:32" outlineLevel="1" x14ac:dyDescent="0.25">
      <c r="A197" s="103" t="str">
        <f t="shared" si="57"/>
        <v>OrtingCommercial2YDOCC3W</v>
      </c>
      <c r="B197" s="103" t="s">
        <v>437</v>
      </c>
      <c r="C197" s="103" t="s">
        <v>438</v>
      </c>
      <c r="D197" s="127">
        <v>0</v>
      </c>
      <c r="E197" s="127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30">
        <f t="shared" si="58"/>
        <v>0</v>
      </c>
      <c r="T197" s="105">
        <f t="shared" si="62"/>
        <v>0</v>
      </c>
      <c r="U197" s="105">
        <f t="shared" si="59"/>
        <v>0</v>
      </c>
      <c r="V197" s="105">
        <f t="shared" si="60"/>
        <v>0</v>
      </c>
      <c r="W197" s="105">
        <f t="shared" si="60"/>
        <v>0</v>
      </c>
      <c r="X197" s="105">
        <f t="shared" si="60"/>
        <v>0</v>
      </c>
      <c r="Y197" s="105">
        <f t="shared" si="60"/>
        <v>0</v>
      </c>
      <c r="Z197" s="105">
        <f t="shared" si="60"/>
        <v>0</v>
      </c>
      <c r="AA197" s="105">
        <f t="shared" si="60"/>
        <v>0</v>
      </c>
      <c r="AB197" s="105">
        <f t="shared" si="60"/>
        <v>0</v>
      </c>
      <c r="AC197" s="105">
        <f t="shared" si="60"/>
        <v>0</v>
      </c>
      <c r="AD197" s="105">
        <f t="shared" si="60"/>
        <v>0</v>
      </c>
      <c r="AE197" s="105">
        <f t="shared" si="60"/>
        <v>0</v>
      </c>
      <c r="AF197" s="105">
        <f t="shared" si="61"/>
        <v>0</v>
      </c>
    </row>
    <row r="198" spans="1:32" outlineLevel="1" x14ac:dyDescent="0.25">
      <c r="A198" s="103" t="str">
        <f t="shared" si="57"/>
        <v>OrtingCommercial2YDOCC4W</v>
      </c>
      <c r="B198" s="103" t="s">
        <v>439</v>
      </c>
      <c r="C198" s="103" t="s">
        <v>440</v>
      </c>
      <c r="D198" s="127">
        <v>0</v>
      </c>
      <c r="E198" s="127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30">
        <f t="shared" si="58"/>
        <v>0</v>
      </c>
      <c r="T198" s="105">
        <f t="shared" si="62"/>
        <v>0</v>
      </c>
      <c r="U198" s="105">
        <f t="shared" si="59"/>
        <v>0</v>
      </c>
      <c r="V198" s="105">
        <f t="shared" si="60"/>
        <v>0</v>
      </c>
      <c r="W198" s="105">
        <f t="shared" si="60"/>
        <v>0</v>
      </c>
      <c r="X198" s="105">
        <f t="shared" si="60"/>
        <v>0</v>
      </c>
      <c r="Y198" s="105">
        <f t="shared" si="60"/>
        <v>0</v>
      </c>
      <c r="Z198" s="105">
        <f t="shared" si="60"/>
        <v>0</v>
      </c>
      <c r="AA198" s="105">
        <f t="shared" si="60"/>
        <v>0</v>
      </c>
      <c r="AB198" s="105">
        <f t="shared" si="60"/>
        <v>0</v>
      </c>
      <c r="AC198" s="105">
        <f t="shared" si="60"/>
        <v>0</v>
      </c>
      <c r="AD198" s="105">
        <f t="shared" si="60"/>
        <v>0</v>
      </c>
      <c r="AE198" s="105">
        <f t="shared" si="60"/>
        <v>0</v>
      </c>
      <c r="AF198" s="105">
        <f t="shared" si="61"/>
        <v>0</v>
      </c>
    </row>
    <row r="199" spans="1:32" outlineLevel="1" x14ac:dyDescent="0.25">
      <c r="A199" s="103" t="str">
        <f t="shared" si="57"/>
        <v>OrtingCommercial2YDOCCEW</v>
      </c>
      <c r="B199" s="103" t="s">
        <v>441</v>
      </c>
      <c r="C199" s="103" t="s">
        <v>442</v>
      </c>
      <c r="D199" s="127">
        <v>0</v>
      </c>
      <c r="E199" s="127">
        <v>0</v>
      </c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30">
        <f t="shared" si="58"/>
        <v>0</v>
      </c>
      <c r="T199" s="105">
        <f t="shared" si="62"/>
        <v>0</v>
      </c>
      <c r="U199" s="105">
        <f t="shared" si="59"/>
        <v>0</v>
      </c>
      <c r="V199" s="105">
        <f t="shared" si="60"/>
        <v>0</v>
      </c>
      <c r="W199" s="105">
        <f t="shared" si="60"/>
        <v>0</v>
      </c>
      <c r="X199" s="105">
        <f t="shared" si="60"/>
        <v>0</v>
      </c>
      <c r="Y199" s="105">
        <f t="shared" si="60"/>
        <v>0</v>
      </c>
      <c r="Z199" s="105">
        <f t="shared" si="60"/>
        <v>0</v>
      </c>
      <c r="AA199" s="105">
        <f t="shared" si="60"/>
        <v>0</v>
      </c>
      <c r="AB199" s="105">
        <f t="shared" si="60"/>
        <v>0</v>
      </c>
      <c r="AC199" s="105">
        <f t="shared" si="60"/>
        <v>0</v>
      </c>
      <c r="AD199" s="105">
        <f t="shared" si="60"/>
        <v>0</v>
      </c>
      <c r="AE199" s="105">
        <f t="shared" si="60"/>
        <v>0</v>
      </c>
      <c r="AF199" s="105">
        <f t="shared" si="61"/>
        <v>0</v>
      </c>
    </row>
    <row r="200" spans="1:32" outlineLevel="1" x14ac:dyDescent="0.25">
      <c r="A200" s="103" t="str">
        <f t="shared" si="57"/>
        <v>OrtingCommercial64FOOD1W</v>
      </c>
      <c r="B200" s="103" t="s">
        <v>443</v>
      </c>
      <c r="C200" s="103" t="s">
        <v>444</v>
      </c>
      <c r="D200" s="127">
        <v>0</v>
      </c>
      <c r="E200" s="127">
        <v>0</v>
      </c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30">
        <f t="shared" si="58"/>
        <v>0</v>
      </c>
      <c r="T200" s="105">
        <f t="shared" si="62"/>
        <v>0</v>
      </c>
      <c r="U200" s="105">
        <f t="shared" si="59"/>
        <v>0</v>
      </c>
      <c r="V200" s="105">
        <f t="shared" si="60"/>
        <v>0</v>
      </c>
      <c r="W200" s="105">
        <f t="shared" si="60"/>
        <v>0</v>
      </c>
      <c r="X200" s="105">
        <f t="shared" si="60"/>
        <v>0</v>
      </c>
      <c r="Y200" s="105">
        <f t="shared" si="60"/>
        <v>0</v>
      </c>
      <c r="Z200" s="105">
        <f t="shared" si="60"/>
        <v>0</v>
      </c>
      <c r="AA200" s="105">
        <f t="shared" si="60"/>
        <v>0</v>
      </c>
      <c r="AB200" s="105">
        <f t="shared" si="60"/>
        <v>0</v>
      </c>
      <c r="AC200" s="105">
        <f t="shared" si="60"/>
        <v>0</v>
      </c>
      <c r="AD200" s="105">
        <f t="shared" si="60"/>
        <v>0</v>
      </c>
      <c r="AE200" s="105">
        <f t="shared" si="60"/>
        <v>0</v>
      </c>
      <c r="AF200" s="105">
        <f t="shared" si="61"/>
        <v>0</v>
      </c>
    </row>
    <row r="201" spans="1:32" outlineLevel="1" x14ac:dyDescent="0.25">
      <c r="A201" s="103" t="str">
        <f t="shared" si="57"/>
        <v>OrtingCommercial6YDCOM1W</v>
      </c>
      <c r="B201" s="103" t="s">
        <v>445</v>
      </c>
      <c r="C201" s="103" t="s">
        <v>446</v>
      </c>
      <c r="D201" s="127">
        <v>0</v>
      </c>
      <c r="E201" s="127">
        <v>0</v>
      </c>
      <c r="F201" s="12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30">
        <f t="shared" si="58"/>
        <v>0</v>
      </c>
      <c r="T201" s="105">
        <f t="shared" si="62"/>
        <v>0</v>
      </c>
      <c r="U201" s="105">
        <f t="shared" si="59"/>
        <v>0</v>
      </c>
      <c r="V201" s="105">
        <f t="shared" si="60"/>
        <v>0</v>
      </c>
      <c r="W201" s="105">
        <f t="shared" si="60"/>
        <v>0</v>
      </c>
      <c r="X201" s="105">
        <f t="shared" si="60"/>
        <v>0</v>
      </c>
      <c r="Y201" s="105">
        <f t="shared" si="60"/>
        <v>0</v>
      </c>
      <c r="Z201" s="105">
        <f t="shared" si="60"/>
        <v>0</v>
      </c>
      <c r="AA201" s="105">
        <f t="shared" si="60"/>
        <v>0</v>
      </c>
      <c r="AB201" s="105">
        <f t="shared" si="60"/>
        <v>0</v>
      </c>
      <c r="AC201" s="105">
        <f t="shared" si="60"/>
        <v>0</v>
      </c>
      <c r="AD201" s="105">
        <f t="shared" si="60"/>
        <v>0</v>
      </c>
      <c r="AE201" s="105">
        <f t="shared" si="60"/>
        <v>0</v>
      </c>
      <c r="AF201" s="105">
        <f t="shared" si="61"/>
        <v>0</v>
      </c>
    </row>
    <row r="202" spans="1:32" outlineLevel="1" x14ac:dyDescent="0.25">
      <c r="A202" s="103" t="str">
        <f t="shared" si="57"/>
        <v>OrtingCommercial6YDCOM2W</v>
      </c>
      <c r="B202" s="103" t="s">
        <v>447</v>
      </c>
      <c r="C202" s="103" t="s">
        <v>448</v>
      </c>
      <c r="D202" s="127">
        <v>0</v>
      </c>
      <c r="E202" s="127">
        <v>0</v>
      </c>
      <c r="F202" s="12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30">
        <f t="shared" si="58"/>
        <v>0</v>
      </c>
      <c r="T202" s="105">
        <f t="shared" si="62"/>
        <v>0</v>
      </c>
      <c r="U202" s="105">
        <f t="shared" si="59"/>
        <v>0</v>
      </c>
      <c r="V202" s="105">
        <f t="shared" si="60"/>
        <v>0</v>
      </c>
      <c r="W202" s="105">
        <f t="shared" si="60"/>
        <v>0</v>
      </c>
      <c r="X202" s="105">
        <f t="shared" si="60"/>
        <v>0</v>
      </c>
      <c r="Y202" s="105">
        <f t="shared" si="60"/>
        <v>0</v>
      </c>
      <c r="Z202" s="105">
        <f t="shared" si="60"/>
        <v>0</v>
      </c>
      <c r="AA202" s="105">
        <f t="shared" si="60"/>
        <v>0</v>
      </c>
      <c r="AB202" s="105">
        <f t="shared" si="60"/>
        <v>0</v>
      </c>
      <c r="AC202" s="105">
        <f t="shared" si="60"/>
        <v>0</v>
      </c>
      <c r="AD202" s="105">
        <f t="shared" si="60"/>
        <v>0</v>
      </c>
      <c r="AE202" s="105">
        <f t="shared" si="60"/>
        <v>0</v>
      </c>
      <c r="AF202" s="105">
        <f t="shared" si="61"/>
        <v>0</v>
      </c>
    </row>
    <row r="203" spans="1:32" outlineLevel="1" x14ac:dyDescent="0.25">
      <c r="A203" s="103" t="str">
        <f t="shared" si="57"/>
        <v>OrtingCommercial6YDCOM3W</v>
      </c>
      <c r="B203" s="103" t="s">
        <v>449</v>
      </c>
      <c r="C203" s="103" t="s">
        <v>450</v>
      </c>
      <c r="D203" s="127">
        <v>0</v>
      </c>
      <c r="E203" s="127">
        <v>0</v>
      </c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30">
        <f t="shared" si="58"/>
        <v>0</v>
      </c>
      <c r="T203" s="105">
        <f t="shared" si="62"/>
        <v>0</v>
      </c>
      <c r="U203" s="105">
        <f t="shared" si="59"/>
        <v>0</v>
      </c>
      <c r="V203" s="105">
        <f t="shared" si="60"/>
        <v>0</v>
      </c>
      <c r="W203" s="105">
        <f t="shared" si="60"/>
        <v>0</v>
      </c>
      <c r="X203" s="105">
        <f t="shared" si="60"/>
        <v>0</v>
      </c>
      <c r="Y203" s="105">
        <f t="shared" si="60"/>
        <v>0</v>
      </c>
      <c r="Z203" s="105">
        <f t="shared" si="60"/>
        <v>0</v>
      </c>
      <c r="AA203" s="105">
        <f t="shared" si="60"/>
        <v>0</v>
      </c>
      <c r="AB203" s="105">
        <f t="shared" si="60"/>
        <v>0</v>
      </c>
      <c r="AC203" s="105">
        <f t="shared" si="60"/>
        <v>0</v>
      </c>
      <c r="AD203" s="105">
        <f t="shared" si="60"/>
        <v>0</v>
      </c>
      <c r="AE203" s="105">
        <f t="shared" si="60"/>
        <v>0</v>
      </c>
      <c r="AF203" s="105">
        <f t="shared" si="61"/>
        <v>0</v>
      </c>
    </row>
    <row r="204" spans="1:32" outlineLevel="1" x14ac:dyDescent="0.25">
      <c r="A204" s="103" t="str">
        <f t="shared" si="57"/>
        <v>OrtingCommercial6YDCOM4W</v>
      </c>
      <c r="B204" s="103" t="s">
        <v>451</v>
      </c>
      <c r="C204" s="103" t="s">
        <v>452</v>
      </c>
      <c r="D204" s="127">
        <v>0</v>
      </c>
      <c r="E204" s="127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30">
        <f t="shared" si="58"/>
        <v>0</v>
      </c>
      <c r="T204" s="105">
        <f t="shared" si="62"/>
        <v>0</v>
      </c>
      <c r="U204" s="105">
        <f t="shared" si="59"/>
        <v>0</v>
      </c>
      <c r="V204" s="105">
        <f t="shared" si="60"/>
        <v>0</v>
      </c>
      <c r="W204" s="105">
        <f t="shared" si="60"/>
        <v>0</v>
      </c>
      <c r="X204" s="105">
        <f t="shared" si="60"/>
        <v>0</v>
      </c>
      <c r="Y204" s="105">
        <f t="shared" si="60"/>
        <v>0</v>
      </c>
      <c r="Z204" s="105">
        <f t="shared" si="60"/>
        <v>0</v>
      </c>
      <c r="AA204" s="105">
        <f t="shared" si="60"/>
        <v>0</v>
      </c>
      <c r="AB204" s="105">
        <f t="shared" si="60"/>
        <v>0</v>
      </c>
      <c r="AC204" s="105">
        <f t="shared" si="60"/>
        <v>0</v>
      </c>
      <c r="AD204" s="105">
        <f t="shared" si="60"/>
        <v>0</v>
      </c>
      <c r="AE204" s="105">
        <f t="shared" si="60"/>
        <v>0</v>
      </c>
      <c r="AF204" s="105">
        <f t="shared" si="61"/>
        <v>0</v>
      </c>
    </row>
    <row r="205" spans="1:32" outlineLevel="1" x14ac:dyDescent="0.25">
      <c r="A205" s="103" t="str">
        <f t="shared" si="57"/>
        <v>OrtingCommercial6YDCOM5W</v>
      </c>
      <c r="B205" s="103" t="s">
        <v>453</v>
      </c>
      <c r="C205" s="103" t="s">
        <v>454</v>
      </c>
      <c r="D205" s="127">
        <v>0</v>
      </c>
      <c r="E205" s="127">
        <v>0</v>
      </c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30">
        <f t="shared" si="58"/>
        <v>0</v>
      </c>
      <c r="T205" s="105">
        <f t="shared" si="62"/>
        <v>0</v>
      </c>
      <c r="U205" s="105">
        <f t="shared" si="59"/>
        <v>0</v>
      </c>
      <c r="V205" s="105">
        <f t="shared" si="60"/>
        <v>0</v>
      </c>
      <c r="W205" s="105">
        <f t="shared" si="60"/>
        <v>0</v>
      </c>
      <c r="X205" s="105">
        <f t="shared" si="60"/>
        <v>0</v>
      </c>
      <c r="Y205" s="105">
        <f t="shared" si="60"/>
        <v>0</v>
      </c>
      <c r="Z205" s="105">
        <f t="shared" si="60"/>
        <v>0</v>
      </c>
      <c r="AA205" s="105">
        <f t="shared" si="60"/>
        <v>0</v>
      </c>
      <c r="AB205" s="105">
        <f t="shared" si="60"/>
        <v>0</v>
      </c>
      <c r="AC205" s="105">
        <f t="shared" si="60"/>
        <v>0</v>
      </c>
      <c r="AD205" s="105">
        <f t="shared" si="60"/>
        <v>0</v>
      </c>
      <c r="AE205" s="105">
        <f t="shared" si="60"/>
        <v>0</v>
      </c>
      <c r="AF205" s="105">
        <f t="shared" si="61"/>
        <v>0</v>
      </c>
    </row>
    <row r="206" spans="1:32" outlineLevel="1" x14ac:dyDescent="0.25">
      <c r="A206" s="103" t="str">
        <f t="shared" si="57"/>
        <v>OrtingCommercial6YDCOMEW</v>
      </c>
      <c r="B206" s="103" t="s">
        <v>455</v>
      </c>
      <c r="C206" s="103" t="s">
        <v>456</v>
      </c>
      <c r="D206" s="127">
        <v>0</v>
      </c>
      <c r="E206" s="127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30">
        <f t="shared" si="58"/>
        <v>0</v>
      </c>
      <c r="T206" s="105">
        <f t="shared" si="62"/>
        <v>0</v>
      </c>
      <c r="U206" s="105">
        <f t="shared" si="59"/>
        <v>0</v>
      </c>
      <c r="V206" s="105">
        <f t="shared" si="60"/>
        <v>0</v>
      </c>
      <c r="W206" s="105">
        <f t="shared" si="60"/>
        <v>0</v>
      </c>
      <c r="X206" s="105">
        <f t="shared" si="60"/>
        <v>0</v>
      </c>
      <c r="Y206" s="105">
        <f t="shared" si="60"/>
        <v>0</v>
      </c>
      <c r="Z206" s="105">
        <f t="shared" si="60"/>
        <v>0</v>
      </c>
      <c r="AA206" s="105">
        <f t="shared" si="60"/>
        <v>0</v>
      </c>
      <c r="AB206" s="105">
        <f t="shared" si="60"/>
        <v>0</v>
      </c>
      <c r="AC206" s="105">
        <f t="shared" si="60"/>
        <v>0</v>
      </c>
      <c r="AD206" s="105">
        <f t="shared" si="60"/>
        <v>0</v>
      </c>
      <c r="AE206" s="105">
        <f t="shared" si="60"/>
        <v>0</v>
      </c>
      <c r="AF206" s="105">
        <f t="shared" si="61"/>
        <v>0</v>
      </c>
    </row>
    <row r="207" spans="1:32" outlineLevel="1" x14ac:dyDescent="0.25">
      <c r="A207" s="103" t="str">
        <f t="shared" si="57"/>
        <v>OrtingCommercial6YDOCC1W</v>
      </c>
      <c r="B207" s="103" t="s">
        <v>457</v>
      </c>
      <c r="C207" s="103" t="s">
        <v>458</v>
      </c>
      <c r="D207" s="127">
        <v>0</v>
      </c>
      <c r="E207" s="127">
        <v>0</v>
      </c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30">
        <f t="shared" si="58"/>
        <v>0</v>
      </c>
      <c r="T207" s="105">
        <f t="shared" si="62"/>
        <v>0</v>
      </c>
      <c r="U207" s="105">
        <f t="shared" si="59"/>
        <v>0</v>
      </c>
      <c r="V207" s="105">
        <f t="shared" si="60"/>
        <v>0</v>
      </c>
      <c r="W207" s="105">
        <f t="shared" si="60"/>
        <v>0</v>
      </c>
      <c r="X207" s="105">
        <f t="shared" si="60"/>
        <v>0</v>
      </c>
      <c r="Y207" s="105">
        <f t="shared" si="60"/>
        <v>0</v>
      </c>
      <c r="Z207" s="105">
        <f t="shared" si="60"/>
        <v>0</v>
      </c>
      <c r="AA207" s="105">
        <f t="shared" si="60"/>
        <v>0</v>
      </c>
      <c r="AB207" s="105">
        <f t="shared" si="60"/>
        <v>0</v>
      </c>
      <c r="AC207" s="105">
        <f t="shared" si="60"/>
        <v>0</v>
      </c>
      <c r="AD207" s="105">
        <f t="shared" si="60"/>
        <v>0</v>
      </c>
      <c r="AE207" s="105">
        <f t="shared" si="60"/>
        <v>0</v>
      </c>
      <c r="AF207" s="105">
        <f t="shared" si="61"/>
        <v>0</v>
      </c>
    </row>
    <row r="208" spans="1:32" outlineLevel="1" x14ac:dyDescent="0.25">
      <c r="A208" s="103" t="str">
        <f t="shared" si="57"/>
        <v>OrtingCommercial6YDOCC2W</v>
      </c>
      <c r="B208" s="103" t="s">
        <v>459</v>
      </c>
      <c r="C208" s="103" t="s">
        <v>460</v>
      </c>
      <c r="D208" s="127">
        <v>0</v>
      </c>
      <c r="E208" s="127">
        <v>0</v>
      </c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30">
        <f t="shared" si="58"/>
        <v>0</v>
      </c>
      <c r="T208" s="105">
        <f t="shared" si="62"/>
        <v>0</v>
      </c>
      <c r="U208" s="105">
        <f t="shared" si="59"/>
        <v>0</v>
      </c>
      <c r="V208" s="105">
        <f t="shared" si="60"/>
        <v>0</v>
      </c>
      <c r="W208" s="105">
        <f t="shared" si="60"/>
        <v>0</v>
      </c>
      <c r="X208" s="105">
        <f t="shared" si="60"/>
        <v>0</v>
      </c>
      <c r="Y208" s="105">
        <f t="shared" si="60"/>
        <v>0</v>
      </c>
      <c r="Z208" s="105">
        <f t="shared" si="60"/>
        <v>0</v>
      </c>
      <c r="AA208" s="105">
        <f t="shared" si="60"/>
        <v>0</v>
      </c>
      <c r="AB208" s="105">
        <f t="shared" si="60"/>
        <v>0</v>
      </c>
      <c r="AC208" s="105">
        <f t="shared" si="60"/>
        <v>0</v>
      </c>
      <c r="AD208" s="105">
        <f t="shared" si="60"/>
        <v>0</v>
      </c>
      <c r="AE208" s="105">
        <f t="shared" si="60"/>
        <v>0</v>
      </c>
      <c r="AF208" s="105">
        <f t="shared" si="61"/>
        <v>0</v>
      </c>
    </row>
    <row r="209" spans="1:32" outlineLevel="1" x14ac:dyDescent="0.25">
      <c r="A209" s="103" t="str">
        <f t="shared" si="57"/>
        <v>OrtingCommercial6YDOCC3W</v>
      </c>
      <c r="B209" s="103" t="s">
        <v>461</v>
      </c>
      <c r="C209" s="103" t="s">
        <v>462</v>
      </c>
      <c r="D209" s="127">
        <v>0</v>
      </c>
      <c r="E209" s="127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30">
        <f t="shared" si="58"/>
        <v>0</v>
      </c>
      <c r="T209" s="105">
        <f t="shared" si="62"/>
        <v>0</v>
      </c>
      <c r="U209" s="105">
        <f t="shared" si="59"/>
        <v>0</v>
      </c>
      <c r="V209" s="105">
        <f t="shared" si="60"/>
        <v>0</v>
      </c>
      <c r="W209" s="105">
        <f t="shared" si="60"/>
        <v>0</v>
      </c>
      <c r="X209" s="105">
        <f t="shared" si="60"/>
        <v>0</v>
      </c>
      <c r="Y209" s="105">
        <f t="shared" si="60"/>
        <v>0</v>
      </c>
      <c r="Z209" s="105">
        <f t="shared" si="60"/>
        <v>0</v>
      </c>
      <c r="AA209" s="105">
        <f t="shared" si="60"/>
        <v>0</v>
      </c>
      <c r="AB209" s="105">
        <f t="shared" si="60"/>
        <v>0</v>
      </c>
      <c r="AC209" s="105">
        <f t="shared" si="60"/>
        <v>0</v>
      </c>
      <c r="AD209" s="105">
        <f t="shared" si="60"/>
        <v>0</v>
      </c>
      <c r="AE209" s="105">
        <f t="shared" si="60"/>
        <v>0</v>
      </c>
      <c r="AF209" s="105">
        <f t="shared" si="61"/>
        <v>0</v>
      </c>
    </row>
    <row r="210" spans="1:32" outlineLevel="1" x14ac:dyDescent="0.25">
      <c r="A210" s="103" t="str">
        <f t="shared" si="57"/>
        <v>OrtingCommercial6YDOCC4W</v>
      </c>
      <c r="B210" s="103" t="s">
        <v>463</v>
      </c>
      <c r="C210" s="103" t="s">
        <v>464</v>
      </c>
      <c r="D210" s="127">
        <v>0</v>
      </c>
      <c r="E210" s="127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30">
        <f t="shared" si="58"/>
        <v>0</v>
      </c>
      <c r="T210" s="105">
        <f t="shared" si="62"/>
        <v>0</v>
      </c>
      <c r="U210" s="105">
        <f t="shared" si="59"/>
        <v>0</v>
      </c>
      <c r="V210" s="105">
        <f t="shared" si="60"/>
        <v>0</v>
      </c>
      <c r="W210" s="105">
        <f t="shared" si="60"/>
        <v>0</v>
      </c>
      <c r="X210" s="105">
        <f t="shared" si="60"/>
        <v>0</v>
      </c>
      <c r="Y210" s="105">
        <f t="shared" si="60"/>
        <v>0</v>
      </c>
      <c r="Z210" s="105">
        <f t="shared" si="60"/>
        <v>0</v>
      </c>
      <c r="AA210" s="105">
        <f t="shared" si="60"/>
        <v>0</v>
      </c>
      <c r="AB210" s="105">
        <f t="shared" si="60"/>
        <v>0</v>
      </c>
      <c r="AC210" s="105">
        <f t="shared" si="60"/>
        <v>0</v>
      </c>
      <c r="AD210" s="105">
        <f t="shared" si="60"/>
        <v>0</v>
      </c>
      <c r="AE210" s="105">
        <f t="shared" si="60"/>
        <v>0</v>
      </c>
      <c r="AF210" s="105">
        <f t="shared" si="61"/>
        <v>0</v>
      </c>
    </row>
    <row r="211" spans="1:32" outlineLevel="1" x14ac:dyDescent="0.25">
      <c r="A211" s="103" t="str">
        <f t="shared" si="57"/>
        <v>OrtingCommercial6YDOCC5W</v>
      </c>
      <c r="B211" s="103" t="s">
        <v>465</v>
      </c>
      <c r="C211" s="103" t="s">
        <v>466</v>
      </c>
      <c r="D211" s="127">
        <v>0</v>
      </c>
      <c r="E211" s="127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30">
        <f t="shared" si="58"/>
        <v>0</v>
      </c>
      <c r="T211" s="105">
        <f t="shared" si="62"/>
        <v>0</v>
      </c>
      <c r="U211" s="105">
        <f t="shared" si="59"/>
        <v>0</v>
      </c>
      <c r="V211" s="105">
        <f t="shared" si="60"/>
        <v>0</v>
      </c>
      <c r="W211" s="105">
        <f t="shared" si="60"/>
        <v>0</v>
      </c>
      <c r="X211" s="105">
        <f t="shared" si="60"/>
        <v>0</v>
      </c>
      <c r="Y211" s="105">
        <f t="shared" si="60"/>
        <v>0</v>
      </c>
      <c r="Z211" s="105">
        <f t="shared" si="60"/>
        <v>0</v>
      </c>
      <c r="AA211" s="105">
        <f t="shared" si="60"/>
        <v>0</v>
      </c>
      <c r="AB211" s="105">
        <f t="shared" si="60"/>
        <v>0</v>
      </c>
      <c r="AC211" s="105">
        <f t="shared" si="60"/>
        <v>0</v>
      </c>
      <c r="AD211" s="105">
        <f t="shared" si="60"/>
        <v>0</v>
      </c>
      <c r="AE211" s="105">
        <f t="shared" si="60"/>
        <v>0</v>
      </c>
      <c r="AF211" s="105">
        <f t="shared" si="61"/>
        <v>0</v>
      </c>
    </row>
    <row r="212" spans="1:32" outlineLevel="1" x14ac:dyDescent="0.25">
      <c r="A212" s="103" t="str">
        <f t="shared" si="57"/>
        <v>OrtingCommercial6YDOCCEW</v>
      </c>
      <c r="B212" s="103" t="s">
        <v>467</v>
      </c>
      <c r="C212" s="103" t="s">
        <v>468</v>
      </c>
      <c r="D212" s="127">
        <v>0</v>
      </c>
      <c r="E212" s="127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30">
        <f t="shared" si="58"/>
        <v>0</v>
      </c>
      <c r="T212" s="105">
        <f t="shared" si="62"/>
        <v>0</v>
      </c>
      <c r="U212" s="105">
        <f t="shared" si="59"/>
        <v>0</v>
      </c>
      <c r="V212" s="105">
        <f t="shared" si="60"/>
        <v>0</v>
      </c>
      <c r="W212" s="105">
        <f t="shared" si="60"/>
        <v>0</v>
      </c>
      <c r="X212" s="105">
        <f t="shared" si="60"/>
        <v>0</v>
      </c>
      <c r="Y212" s="105">
        <f t="shared" si="60"/>
        <v>0</v>
      </c>
      <c r="Z212" s="105">
        <f t="shared" si="60"/>
        <v>0</v>
      </c>
      <c r="AA212" s="105">
        <f t="shared" ref="AA212:AE219" si="63">+IFERROR(M212/$E212,0)</f>
        <v>0</v>
      </c>
      <c r="AB212" s="105">
        <f t="shared" si="63"/>
        <v>0</v>
      </c>
      <c r="AC212" s="105">
        <f t="shared" si="63"/>
        <v>0</v>
      </c>
      <c r="AD212" s="105">
        <f t="shared" si="63"/>
        <v>0</v>
      </c>
      <c r="AE212" s="105">
        <f t="shared" si="63"/>
        <v>0</v>
      </c>
      <c r="AF212" s="105">
        <f t="shared" si="61"/>
        <v>0</v>
      </c>
    </row>
    <row r="213" spans="1:32" outlineLevel="1" x14ac:dyDescent="0.25">
      <c r="A213" s="103" t="str">
        <f t="shared" si="57"/>
        <v>OrtingCommercial90COM1E</v>
      </c>
      <c r="B213" s="103" t="s">
        <v>469</v>
      </c>
      <c r="C213" s="103" t="s">
        <v>470</v>
      </c>
      <c r="D213" s="127">
        <v>0</v>
      </c>
      <c r="E213" s="127">
        <v>0</v>
      </c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30">
        <f t="shared" si="58"/>
        <v>0</v>
      </c>
      <c r="T213" s="105">
        <f t="shared" si="62"/>
        <v>0</v>
      </c>
      <c r="U213" s="105">
        <f t="shared" si="59"/>
        <v>0</v>
      </c>
      <c r="V213" s="105">
        <f t="shared" ref="V213:Z219" si="64">+IFERROR(H213/$E213,0)</f>
        <v>0</v>
      </c>
      <c r="W213" s="105">
        <f t="shared" si="64"/>
        <v>0</v>
      </c>
      <c r="X213" s="105">
        <f t="shared" si="64"/>
        <v>0</v>
      </c>
      <c r="Y213" s="105">
        <f t="shared" si="64"/>
        <v>0</v>
      </c>
      <c r="Z213" s="105">
        <f t="shared" si="64"/>
        <v>0</v>
      </c>
      <c r="AA213" s="105">
        <f t="shared" si="63"/>
        <v>0</v>
      </c>
      <c r="AB213" s="105">
        <f t="shared" si="63"/>
        <v>0</v>
      </c>
      <c r="AC213" s="105">
        <f t="shared" si="63"/>
        <v>0</v>
      </c>
      <c r="AD213" s="105">
        <f t="shared" si="63"/>
        <v>0</v>
      </c>
      <c r="AE213" s="105">
        <f t="shared" si="63"/>
        <v>0</v>
      </c>
      <c r="AF213" s="105">
        <f t="shared" si="61"/>
        <v>0</v>
      </c>
    </row>
    <row r="214" spans="1:32" outlineLevel="1" x14ac:dyDescent="0.25">
      <c r="A214" s="103" t="str">
        <f t="shared" si="57"/>
        <v>OrtingCommercial90COM1W</v>
      </c>
      <c r="B214" s="103" t="s">
        <v>471</v>
      </c>
      <c r="C214" s="103" t="s">
        <v>472</v>
      </c>
      <c r="D214" s="127">
        <v>0</v>
      </c>
      <c r="E214" s="127">
        <v>0</v>
      </c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30">
        <f t="shared" si="58"/>
        <v>0</v>
      </c>
      <c r="T214" s="105">
        <f t="shared" si="62"/>
        <v>0</v>
      </c>
      <c r="U214" s="105">
        <f t="shared" si="59"/>
        <v>0</v>
      </c>
      <c r="V214" s="105">
        <f t="shared" si="64"/>
        <v>0</v>
      </c>
      <c r="W214" s="105">
        <f t="shared" si="64"/>
        <v>0</v>
      </c>
      <c r="X214" s="105">
        <f t="shared" si="64"/>
        <v>0</v>
      </c>
      <c r="Y214" s="105">
        <f t="shared" si="64"/>
        <v>0</v>
      </c>
      <c r="Z214" s="105">
        <f t="shared" si="64"/>
        <v>0</v>
      </c>
      <c r="AA214" s="105">
        <f t="shared" si="63"/>
        <v>0</v>
      </c>
      <c r="AB214" s="105">
        <f t="shared" si="63"/>
        <v>0</v>
      </c>
      <c r="AC214" s="105">
        <f t="shared" si="63"/>
        <v>0</v>
      </c>
      <c r="AD214" s="105">
        <f t="shared" si="63"/>
        <v>0</v>
      </c>
      <c r="AE214" s="105">
        <f t="shared" si="63"/>
        <v>0</v>
      </c>
      <c r="AF214" s="105">
        <f t="shared" si="61"/>
        <v>0</v>
      </c>
    </row>
    <row r="215" spans="1:32" outlineLevel="1" x14ac:dyDescent="0.25">
      <c r="A215" s="103" t="str">
        <f t="shared" si="57"/>
        <v>OrtingCommercial90COM2W</v>
      </c>
      <c r="B215" s="103" t="s">
        <v>473</v>
      </c>
      <c r="C215" s="103" t="s">
        <v>474</v>
      </c>
      <c r="D215" s="127">
        <v>0</v>
      </c>
      <c r="E215" s="127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30">
        <f t="shared" si="58"/>
        <v>0</v>
      </c>
      <c r="T215" s="105">
        <f t="shared" si="62"/>
        <v>0</v>
      </c>
      <c r="U215" s="105">
        <f t="shared" si="59"/>
        <v>0</v>
      </c>
      <c r="V215" s="105">
        <f t="shared" si="64"/>
        <v>0</v>
      </c>
      <c r="W215" s="105">
        <f t="shared" si="64"/>
        <v>0</v>
      </c>
      <c r="X215" s="105">
        <f t="shared" si="64"/>
        <v>0</v>
      </c>
      <c r="Y215" s="105">
        <f t="shared" si="64"/>
        <v>0</v>
      </c>
      <c r="Z215" s="105">
        <f t="shared" si="64"/>
        <v>0</v>
      </c>
      <c r="AA215" s="105">
        <f t="shared" si="63"/>
        <v>0</v>
      </c>
      <c r="AB215" s="105">
        <f t="shared" si="63"/>
        <v>0</v>
      </c>
      <c r="AC215" s="105">
        <f t="shared" si="63"/>
        <v>0</v>
      </c>
      <c r="AD215" s="105">
        <f t="shared" si="63"/>
        <v>0</v>
      </c>
      <c r="AE215" s="105">
        <f t="shared" si="63"/>
        <v>0</v>
      </c>
      <c r="AF215" s="105">
        <f t="shared" si="61"/>
        <v>0</v>
      </c>
    </row>
    <row r="216" spans="1:32" outlineLevel="1" x14ac:dyDescent="0.25">
      <c r="A216" s="103" t="str">
        <f t="shared" si="57"/>
        <v>OrtingCommercial90FOOD1E</v>
      </c>
      <c r="B216" s="103" t="s">
        <v>475</v>
      </c>
      <c r="C216" s="103" t="s">
        <v>476</v>
      </c>
      <c r="D216" s="127">
        <v>0</v>
      </c>
      <c r="E216" s="127">
        <v>0</v>
      </c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30">
        <f t="shared" si="58"/>
        <v>0</v>
      </c>
      <c r="T216" s="105">
        <f t="shared" si="62"/>
        <v>0</v>
      </c>
      <c r="U216" s="105">
        <f t="shared" si="59"/>
        <v>0</v>
      </c>
      <c r="V216" s="105">
        <f t="shared" si="64"/>
        <v>0</v>
      </c>
      <c r="W216" s="105">
        <f t="shared" si="64"/>
        <v>0</v>
      </c>
      <c r="X216" s="105">
        <f t="shared" si="64"/>
        <v>0</v>
      </c>
      <c r="Y216" s="105">
        <f t="shared" si="64"/>
        <v>0</v>
      </c>
      <c r="Z216" s="105">
        <f t="shared" si="64"/>
        <v>0</v>
      </c>
      <c r="AA216" s="105">
        <f t="shared" si="63"/>
        <v>0</v>
      </c>
      <c r="AB216" s="105">
        <f t="shared" si="63"/>
        <v>0</v>
      </c>
      <c r="AC216" s="105">
        <f t="shared" si="63"/>
        <v>0</v>
      </c>
      <c r="AD216" s="105">
        <f t="shared" si="63"/>
        <v>0</v>
      </c>
      <c r="AE216" s="105">
        <f t="shared" si="63"/>
        <v>0</v>
      </c>
      <c r="AF216" s="105">
        <f t="shared" si="61"/>
        <v>0</v>
      </c>
    </row>
    <row r="217" spans="1:32" outlineLevel="1" x14ac:dyDescent="0.25">
      <c r="A217" s="103" t="str">
        <f t="shared" si="57"/>
        <v>OrtingCommercial96FOOD1W</v>
      </c>
      <c r="B217" s="103" t="s">
        <v>477</v>
      </c>
      <c r="C217" s="103" t="s">
        <v>478</v>
      </c>
      <c r="D217" s="127">
        <v>0</v>
      </c>
      <c r="E217" s="127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30">
        <f t="shared" si="58"/>
        <v>0</v>
      </c>
      <c r="T217" s="105">
        <f t="shared" si="62"/>
        <v>0</v>
      </c>
      <c r="U217" s="105">
        <f t="shared" si="59"/>
        <v>0</v>
      </c>
      <c r="V217" s="105">
        <f t="shared" si="64"/>
        <v>0</v>
      </c>
      <c r="W217" s="105">
        <f t="shared" si="64"/>
        <v>0</v>
      </c>
      <c r="X217" s="105">
        <f t="shared" si="64"/>
        <v>0</v>
      </c>
      <c r="Y217" s="105">
        <f t="shared" si="64"/>
        <v>0</v>
      </c>
      <c r="Z217" s="105">
        <f t="shared" si="64"/>
        <v>0</v>
      </c>
      <c r="AA217" s="105">
        <f t="shared" si="63"/>
        <v>0</v>
      </c>
      <c r="AB217" s="105">
        <f t="shared" si="63"/>
        <v>0</v>
      </c>
      <c r="AC217" s="105">
        <f t="shared" si="63"/>
        <v>0</v>
      </c>
      <c r="AD217" s="105">
        <f t="shared" si="63"/>
        <v>0</v>
      </c>
      <c r="AE217" s="105">
        <f t="shared" si="63"/>
        <v>0</v>
      </c>
      <c r="AF217" s="105">
        <f t="shared" si="61"/>
        <v>0</v>
      </c>
    </row>
    <row r="218" spans="1:32" outlineLevel="1" x14ac:dyDescent="0.25">
      <c r="A218" s="103" t="str">
        <f t="shared" si="57"/>
        <v>OrtingCommercialRECYCOMPHR</v>
      </c>
      <c r="B218" s="103" t="s">
        <v>481</v>
      </c>
      <c r="C218" s="103" t="s">
        <v>482</v>
      </c>
      <c r="D218" s="127">
        <v>0</v>
      </c>
      <c r="E218" s="127">
        <v>0</v>
      </c>
      <c r="F218" s="12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30">
        <f t="shared" si="58"/>
        <v>0</v>
      </c>
      <c r="T218" s="105">
        <f t="shared" si="62"/>
        <v>0</v>
      </c>
      <c r="U218" s="105">
        <f t="shared" si="59"/>
        <v>0</v>
      </c>
      <c r="V218" s="105">
        <f t="shared" si="64"/>
        <v>0</v>
      </c>
      <c r="W218" s="105">
        <f t="shared" si="64"/>
        <v>0</v>
      </c>
      <c r="X218" s="105">
        <f t="shared" si="64"/>
        <v>0</v>
      </c>
      <c r="Y218" s="105">
        <f t="shared" si="64"/>
        <v>0</v>
      </c>
      <c r="Z218" s="105">
        <f t="shared" si="64"/>
        <v>0</v>
      </c>
      <c r="AA218" s="105">
        <f t="shared" si="63"/>
        <v>0</v>
      </c>
      <c r="AB218" s="105">
        <f t="shared" si="63"/>
        <v>0</v>
      </c>
      <c r="AC218" s="105">
        <f t="shared" si="63"/>
        <v>0</v>
      </c>
      <c r="AD218" s="105">
        <f t="shared" si="63"/>
        <v>0</v>
      </c>
      <c r="AE218" s="105">
        <f t="shared" si="63"/>
        <v>0</v>
      </c>
      <c r="AF218" s="105">
        <f t="shared" si="61"/>
        <v>0</v>
      </c>
    </row>
    <row r="219" spans="1:32" outlineLevel="1" x14ac:dyDescent="0.25">
      <c r="A219" s="103" t="str">
        <f>CONCATENATE(A4,C219,B219)</f>
        <v>OrtingCOMMERCIAL RECYCLERECYSVC</v>
      </c>
      <c r="B219" s="103" t="s">
        <v>479</v>
      </c>
      <c r="C219" s="103" t="s">
        <v>889</v>
      </c>
      <c r="D219" s="127">
        <v>0</v>
      </c>
      <c r="E219" s="127">
        <v>0</v>
      </c>
      <c r="F219" s="129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0</v>
      </c>
      <c r="P219" s="129">
        <v>0</v>
      </c>
      <c r="Q219" s="129">
        <v>0</v>
      </c>
      <c r="R219" s="130">
        <f t="shared" si="58"/>
        <v>0</v>
      </c>
      <c r="T219" s="105">
        <f t="shared" si="62"/>
        <v>0</v>
      </c>
      <c r="U219" s="105">
        <f t="shared" si="59"/>
        <v>0</v>
      </c>
      <c r="V219" s="105">
        <f t="shared" si="64"/>
        <v>0</v>
      </c>
      <c r="W219" s="105">
        <f t="shared" si="64"/>
        <v>0</v>
      </c>
      <c r="X219" s="105">
        <f t="shared" si="64"/>
        <v>0</v>
      </c>
      <c r="Y219" s="105">
        <f t="shared" si="64"/>
        <v>0</v>
      </c>
      <c r="Z219" s="105">
        <f t="shared" si="64"/>
        <v>0</v>
      </c>
      <c r="AA219" s="105">
        <f t="shared" si="63"/>
        <v>0</v>
      </c>
      <c r="AB219" s="105">
        <f t="shared" si="63"/>
        <v>0</v>
      </c>
      <c r="AC219" s="105">
        <f t="shared" si="63"/>
        <v>0</v>
      </c>
      <c r="AD219" s="105">
        <f t="shared" si="63"/>
        <v>0</v>
      </c>
      <c r="AE219" s="105">
        <f t="shared" si="63"/>
        <v>0</v>
      </c>
      <c r="AF219" s="105">
        <f t="shared" si="61"/>
        <v>0</v>
      </c>
    </row>
    <row r="220" spans="1:32" outlineLevel="1" x14ac:dyDescent="0.25">
      <c r="A220" s="103" t="s">
        <v>890</v>
      </c>
      <c r="D220" s="127"/>
      <c r="E220" s="127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</row>
    <row r="221" spans="1:32" outlineLevel="1" x14ac:dyDescent="0.25">
      <c r="C221" s="135" t="s">
        <v>486</v>
      </c>
      <c r="D221" s="127"/>
      <c r="E221" s="127"/>
      <c r="F221" s="136">
        <f t="shared" ref="F221:R221" si="65">SUM(F187:F220)</f>
        <v>0</v>
      </c>
      <c r="G221" s="136">
        <f t="shared" si="65"/>
        <v>0</v>
      </c>
      <c r="H221" s="136">
        <f t="shared" si="65"/>
        <v>0</v>
      </c>
      <c r="I221" s="136">
        <f t="shared" si="65"/>
        <v>0</v>
      </c>
      <c r="J221" s="136">
        <f t="shared" si="65"/>
        <v>0</v>
      </c>
      <c r="K221" s="136">
        <f t="shared" si="65"/>
        <v>0</v>
      </c>
      <c r="L221" s="136">
        <f t="shared" si="65"/>
        <v>0</v>
      </c>
      <c r="M221" s="136">
        <f t="shared" si="65"/>
        <v>0</v>
      </c>
      <c r="N221" s="136">
        <f t="shared" si="65"/>
        <v>0</v>
      </c>
      <c r="O221" s="136">
        <f t="shared" si="65"/>
        <v>0</v>
      </c>
      <c r="P221" s="136">
        <f t="shared" si="65"/>
        <v>0</v>
      </c>
      <c r="Q221" s="136">
        <f t="shared" si="65"/>
        <v>0</v>
      </c>
      <c r="R221" s="136">
        <f t="shared" si="65"/>
        <v>0</v>
      </c>
      <c r="T221" s="137">
        <f>SUM(T187:T217,T219)</f>
        <v>0</v>
      </c>
      <c r="U221" s="137">
        <f t="shared" ref="U221:AF221" si="66">SUM(U187:U217,U219)</f>
        <v>0</v>
      </c>
      <c r="V221" s="137">
        <f t="shared" si="66"/>
        <v>0</v>
      </c>
      <c r="W221" s="137">
        <f t="shared" si="66"/>
        <v>0</v>
      </c>
      <c r="X221" s="137">
        <f t="shared" si="66"/>
        <v>0</v>
      </c>
      <c r="Y221" s="137">
        <f t="shared" si="66"/>
        <v>0</v>
      </c>
      <c r="Z221" s="137">
        <f t="shared" si="66"/>
        <v>0</v>
      </c>
      <c r="AA221" s="137">
        <f t="shared" si="66"/>
        <v>0</v>
      </c>
      <c r="AB221" s="137">
        <f t="shared" si="66"/>
        <v>0</v>
      </c>
      <c r="AC221" s="137">
        <f t="shared" si="66"/>
        <v>0</v>
      </c>
      <c r="AD221" s="137">
        <f t="shared" si="66"/>
        <v>0</v>
      </c>
      <c r="AE221" s="137">
        <f t="shared" si="66"/>
        <v>0</v>
      </c>
      <c r="AF221" s="137">
        <f t="shared" si="66"/>
        <v>0</v>
      </c>
    </row>
    <row r="222" spans="1:32" outlineLevel="1" x14ac:dyDescent="0.25">
      <c r="C222" s="135"/>
      <c r="D222" s="127"/>
      <c r="E222" s="127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5"/>
      <c r="AD222" s="105"/>
      <c r="AE222" s="105"/>
      <c r="AF222" s="105"/>
    </row>
    <row r="223" spans="1:32" outlineLevel="1" x14ac:dyDescent="0.25">
      <c r="A223" s="103" t="s">
        <v>863</v>
      </c>
      <c r="B223" s="7" t="s">
        <v>488</v>
      </c>
      <c r="C223" s="135"/>
      <c r="D223" s="127"/>
      <c r="E223" s="127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  <c r="AE223" s="105"/>
      <c r="AF223" s="105"/>
    </row>
    <row r="224" spans="1:32" outlineLevel="2" x14ac:dyDescent="0.25">
      <c r="A224" s="103" t="str">
        <f t="shared" ref="A224:A272" si="67">+$A$4&amp;$A$223&amp;B224</f>
        <v>OrtingMulti-Family32MW1</v>
      </c>
      <c r="B224" s="103" t="s">
        <v>489</v>
      </c>
      <c r="C224" s="103" t="s">
        <v>490</v>
      </c>
      <c r="D224" s="127">
        <v>0</v>
      </c>
      <c r="E224" s="127">
        <v>0</v>
      </c>
      <c r="F224" s="129">
        <v>0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30">
        <f t="shared" ref="R224:R272" si="68">+SUM(F224:Q224)</f>
        <v>0</v>
      </c>
      <c r="T224" s="105">
        <f t="shared" ref="T224:U239" si="69">+IFERROR(F224/$D224,0)</f>
        <v>0</v>
      </c>
      <c r="U224" s="105">
        <f t="shared" si="69"/>
        <v>0</v>
      </c>
      <c r="V224" s="105">
        <f t="shared" ref="V224:AE249" si="70">+IFERROR(H224/$E224,0)</f>
        <v>0</v>
      </c>
      <c r="W224" s="105">
        <f t="shared" si="70"/>
        <v>0</v>
      </c>
      <c r="X224" s="105">
        <f t="shared" si="70"/>
        <v>0</v>
      </c>
      <c r="Y224" s="105">
        <f t="shared" si="70"/>
        <v>0</v>
      </c>
      <c r="Z224" s="105">
        <f t="shared" si="70"/>
        <v>0</v>
      </c>
      <c r="AA224" s="105">
        <f t="shared" si="70"/>
        <v>0</v>
      </c>
      <c r="AB224" s="105">
        <f t="shared" si="70"/>
        <v>0</v>
      </c>
      <c r="AC224" s="105">
        <f t="shared" si="70"/>
        <v>0</v>
      </c>
      <c r="AD224" s="105">
        <f t="shared" si="70"/>
        <v>0</v>
      </c>
      <c r="AE224" s="105">
        <f t="shared" si="70"/>
        <v>0</v>
      </c>
      <c r="AF224" s="105">
        <f t="shared" ref="AF224:AF272" si="71">+SUM(T224:AE224)/$AD$2</f>
        <v>0</v>
      </c>
    </row>
    <row r="225" spans="1:32" outlineLevel="2" x14ac:dyDescent="0.25">
      <c r="A225" s="103" t="str">
        <f t="shared" si="67"/>
        <v>OrtingMulti-Family32MW1NR</v>
      </c>
      <c r="B225" s="103" t="s">
        <v>491</v>
      </c>
      <c r="C225" s="103" t="s">
        <v>492</v>
      </c>
      <c r="D225" s="127">
        <v>0</v>
      </c>
      <c r="E225" s="127">
        <v>0</v>
      </c>
      <c r="F225" s="129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30">
        <f t="shared" si="68"/>
        <v>0</v>
      </c>
      <c r="T225" s="105">
        <f t="shared" si="69"/>
        <v>0</v>
      </c>
      <c r="U225" s="105">
        <f t="shared" si="69"/>
        <v>0</v>
      </c>
      <c r="V225" s="105">
        <f t="shared" si="70"/>
        <v>0</v>
      </c>
      <c r="W225" s="105">
        <f t="shared" si="70"/>
        <v>0</v>
      </c>
      <c r="X225" s="105">
        <f t="shared" si="70"/>
        <v>0</v>
      </c>
      <c r="Y225" s="105">
        <f t="shared" si="70"/>
        <v>0</v>
      </c>
      <c r="Z225" s="105">
        <f t="shared" si="70"/>
        <v>0</v>
      </c>
      <c r="AA225" s="105">
        <f t="shared" si="70"/>
        <v>0</v>
      </c>
      <c r="AB225" s="105">
        <f t="shared" si="70"/>
        <v>0</v>
      </c>
      <c r="AC225" s="105">
        <f t="shared" si="70"/>
        <v>0</v>
      </c>
      <c r="AD225" s="105">
        <f t="shared" si="70"/>
        <v>0</v>
      </c>
      <c r="AE225" s="105">
        <f t="shared" si="70"/>
        <v>0</v>
      </c>
      <c r="AF225" s="105">
        <f t="shared" si="71"/>
        <v>0</v>
      </c>
    </row>
    <row r="226" spans="1:32" outlineLevel="2" x14ac:dyDescent="0.25">
      <c r="A226" s="103" t="str">
        <f t="shared" si="67"/>
        <v>OrtingMulti-Family32MW2</v>
      </c>
      <c r="B226" s="103" t="s">
        <v>493</v>
      </c>
      <c r="C226" s="103" t="s">
        <v>494</v>
      </c>
      <c r="D226" s="127">
        <v>0</v>
      </c>
      <c r="E226" s="127">
        <v>0</v>
      </c>
      <c r="F226" s="12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30">
        <f t="shared" si="68"/>
        <v>0</v>
      </c>
      <c r="T226" s="105">
        <f t="shared" si="69"/>
        <v>0</v>
      </c>
      <c r="U226" s="105">
        <f t="shared" si="69"/>
        <v>0</v>
      </c>
      <c r="V226" s="105">
        <f t="shared" si="70"/>
        <v>0</v>
      </c>
      <c r="W226" s="105">
        <f t="shared" si="70"/>
        <v>0</v>
      </c>
      <c r="X226" s="105">
        <f t="shared" si="70"/>
        <v>0</v>
      </c>
      <c r="Y226" s="105">
        <f t="shared" si="70"/>
        <v>0</v>
      </c>
      <c r="Z226" s="105">
        <f t="shared" si="70"/>
        <v>0</v>
      </c>
      <c r="AA226" s="105">
        <f t="shared" si="70"/>
        <v>0</v>
      </c>
      <c r="AB226" s="105">
        <f t="shared" si="70"/>
        <v>0</v>
      </c>
      <c r="AC226" s="105">
        <f t="shared" si="70"/>
        <v>0</v>
      </c>
      <c r="AD226" s="105">
        <f t="shared" si="70"/>
        <v>0</v>
      </c>
      <c r="AE226" s="105">
        <f t="shared" si="70"/>
        <v>0</v>
      </c>
      <c r="AF226" s="105">
        <f t="shared" si="71"/>
        <v>0</v>
      </c>
    </row>
    <row r="227" spans="1:32" outlineLevel="2" x14ac:dyDescent="0.25">
      <c r="A227" s="103" t="str">
        <f t="shared" si="67"/>
        <v>OrtingMulti-Family32MW3</v>
      </c>
      <c r="B227" s="103" t="s">
        <v>495</v>
      </c>
      <c r="C227" s="103" t="s">
        <v>496</v>
      </c>
      <c r="D227" s="127">
        <v>0</v>
      </c>
      <c r="E227" s="127">
        <v>0</v>
      </c>
      <c r="F227" s="12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30">
        <f t="shared" si="68"/>
        <v>0</v>
      </c>
      <c r="T227" s="105">
        <f t="shared" si="69"/>
        <v>0</v>
      </c>
      <c r="U227" s="105">
        <f t="shared" si="69"/>
        <v>0</v>
      </c>
      <c r="V227" s="105">
        <f t="shared" si="70"/>
        <v>0</v>
      </c>
      <c r="W227" s="105">
        <f t="shared" si="70"/>
        <v>0</v>
      </c>
      <c r="X227" s="105">
        <f t="shared" si="70"/>
        <v>0</v>
      </c>
      <c r="Y227" s="105">
        <f t="shared" si="70"/>
        <v>0</v>
      </c>
      <c r="Z227" s="105">
        <f t="shared" si="70"/>
        <v>0</v>
      </c>
      <c r="AA227" s="105">
        <f t="shared" si="70"/>
        <v>0</v>
      </c>
      <c r="AB227" s="105">
        <f t="shared" si="70"/>
        <v>0</v>
      </c>
      <c r="AC227" s="105">
        <f t="shared" si="70"/>
        <v>0</v>
      </c>
      <c r="AD227" s="105">
        <f t="shared" si="70"/>
        <v>0</v>
      </c>
      <c r="AE227" s="105">
        <f t="shared" si="70"/>
        <v>0</v>
      </c>
      <c r="AF227" s="105">
        <f t="shared" si="71"/>
        <v>0</v>
      </c>
    </row>
    <row r="228" spans="1:32" outlineLevel="2" x14ac:dyDescent="0.25">
      <c r="A228" s="103" t="str">
        <f t="shared" si="67"/>
        <v>OrtingMulti-Family32MW3NR</v>
      </c>
      <c r="B228" s="103" t="s">
        <v>497</v>
      </c>
      <c r="C228" s="103" t="s">
        <v>498</v>
      </c>
      <c r="D228" s="127">
        <v>0</v>
      </c>
      <c r="E228" s="127">
        <v>0</v>
      </c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30">
        <f t="shared" si="68"/>
        <v>0</v>
      </c>
      <c r="T228" s="105">
        <f t="shared" si="69"/>
        <v>0</v>
      </c>
      <c r="U228" s="105">
        <f t="shared" si="69"/>
        <v>0</v>
      </c>
      <c r="V228" s="105">
        <f t="shared" si="70"/>
        <v>0</v>
      </c>
      <c r="W228" s="105">
        <f t="shared" si="70"/>
        <v>0</v>
      </c>
      <c r="X228" s="105">
        <f t="shared" si="70"/>
        <v>0</v>
      </c>
      <c r="Y228" s="105">
        <f t="shared" si="70"/>
        <v>0</v>
      </c>
      <c r="Z228" s="105">
        <f t="shared" si="70"/>
        <v>0</v>
      </c>
      <c r="AA228" s="105">
        <f t="shared" si="70"/>
        <v>0</v>
      </c>
      <c r="AB228" s="105">
        <f t="shared" si="70"/>
        <v>0</v>
      </c>
      <c r="AC228" s="105">
        <f t="shared" si="70"/>
        <v>0</v>
      </c>
      <c r="AD228" s="105">
        <f t="shared" si="70"/>
        <v>0</v>
      </c>
      <c r="AE228" s="105">
        <f t="shared" si="70"/>
        <v>0</v>
      </c>
      <c r="AF228" s="105">
        <f t="shared" si="71"/>
        <v>0</v>
      </c>
    </row>
    <row r="229" spans="1:32" outlineLevel="2" x14ac:dyDescent="0.25">
      <c r="A229" s="103" t="str">
        <f t="shared" si="67"/>
        <v>OrtingMulti-Family32MW4</v>
      </c>
      <c r="B229" s="103" t="s">
        <v>499</v>
      </c>
      <c r="C229" s="103" t="s">
        <v>500</v>
      </c>
      <c r="D229" s="127">
        <v>0</v>
      </c>
      <c r="E229" s="127">
        <v>0</v>
      </c>
      <c r="F229" s="12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30">
        <f t="shared" si="68"/>
        <v>0</v>
      </c>
      <c r="T229" s="105">
        <f t="shared" si="69"/>
        <v>0</v>
      </c>
      <c r="U229" s="105">
        <f t="shared" si="69"/>
        <v>0</v>
      </c>
      <c r="V229" s="105">
        <f t="shared" si="70"/>
        <v>0</v>
      </c>
      <c r="W229" s="105">
        <f t="shared" si="70"/>
        <v>0</v>
      </c>
      <c r="X229" s="105">
        <f t="shared" si="70"/>
        <v>0</v>
      </c>
      <c r="Y229" s="105">
        <f t="shared" si="70"/>
        <v>0</v>
      </c>
      <c r="Z229" s="105">
        <f t="shared" si="70"/>
        <v>0</v>
      </c>
      <c r="AA229" s="105">
        <f t="shared" si="70"/>
        <v>0</v>
      </c>
      <c r="AB229" s="105">
        <f t="shared" si="70"/>
        <v>0</v>
      </c>
      <c r="AC229" s="105">
        <f t="shared" si="70"/>
        <v>0</v>
      </c>
      <c r="AD229" s="105">
        <f t="shared" si="70"/>
        <v>0</v>
      </c>
      <c r="AE229" s="105">
        <f t="shared" si="70"/>
        <v>0</v>
      </c>
      <c r="AF229" s="105">
        <f t="shared" si="71"/>
        <v>0</v>
      </c>
    </row>
    <row r="230" spans="1:32" outlineLevel="2" x14ac:dyDescent="0.25">
      <c r="A230" s="103" t="str">
        <f t="shared" si="67"/>
        <v>OrtingMulti-Family32MW4NR</v>
      </c>
      <c r="B230" s="103" t="s">
        <v>501</v>
      </c>
      <c r="C230" s="103" t="s">
        <v>502</v>
      </c>
      <c r="D230" s="127">
        <v>0</v>
      </c>
      <c r="E230" s="127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30">
        <f t="shared" si="68"/>
        <v>0</v>
      </c>
      <c r="T230" s="105">
        <f t="shared" si="69"/>
        <v>0</v>
      </c>
      <c r="U230" s="105">
        <f t="shared" si="69"/>
        <v>0</v>
      </c>
      <c r="V230" s="105">
        <f t="shared" si="70"/>
        <v>0</v>
      </c>
      <c r="W230" s="105">
        <f t="shared" si="70"/>
        <v>0</v>
      </c>
      <c r="X230" s="105">
        <f t="shared" si="70"/>
        <v>0</v>
      </c>
      <c r="Y230" s="105">
        <f t="shared" si="70"/>
        <v>0</v>
      </c>
      <c r="Z230" s="105">
        <f t="shared" si="70"/>
        <v>0</v>
      </c>
      <c r="AA230" s="105">
        <f t="shared" si="70"/>
        <v>0</v>
      </c>
      <c r="AB230" s="105">
        <f t="shared" si="70"/>
        <v>0</v>
      </c>
      <c r="AC230" s="105">
        <f t="shared" si="70"/>
        <v>0</v>
      </c>
      <c r="AD230" s="105">
        <f t="shared" si="70"/>
        <v>0</v>
      </c>
      <c r="AE230" s="105">
        <f t="shared" si="70"/>
        <v>0</v>
      </c>
      <c r="AF230" s="105">
        <f t="shared" si="71"/>
        <v>0</v>
      </c>
    </row>
    <row r="231" spans="1:32" outlineLevel="2" x14ac:dyDescent="0.25">
      <c r="A231" s="103" t="str">
        <f t="shared" si="67"/>
        <v>OrtingMulti-Family32MW5</v>
      </c>
      <c r="B231" s="103" t="s">
        <v>503</v>
      </c>
      <c r="C231" s="103" t="s">
        <v>504</v>
      </c>
      <c r="D231" s="127">
        <v>0</v>
      </c>
      <c r="E231" s="127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30">
        <f t="shared" si="68"/>
        <v>0</v>
      </c>
      <c r="T231" s="105">
        <f t="shared" si="69"/>
        <v>0</v>
      </c>
      <c r="U231" s="105">
        <f t="shared" si="69"/>
        <v>0</v>
      </c>
      <c r="V231" s="105">
        <f t="shared" si="70"/>
        <v>0</v>
      </c>
      <c r="W231" s="105">
        <f t="shared" si="70"/>
        <v>0</v>
      </c>
      <c r="X231" s="105">
        <f t="shared" si="70"/>
        <v>0</v>
      </c>
      <c r="Y231" s="105">
        <f t="shared" si="70"/>
        <v>0</v>
      </c>
      <c r="Z231" s="105">
        <f t="shared" si="70"/>
        <v>0</v>
      </c>
      <c r="AA231" s="105">
        <f t="shared" si="70"/>
        <v>0</v>
      </c>
      <c r="AB231" s="105">
        <f t="shared" si="70"/>
        <v>0</v>
      </c>
      <c r="AC231" s="105">
        <f t="shared" si="70"/>
        <v>0</v>
      </c>
      <c r="AD231" s="105">
        <f t="shared" si="70"/>
        <v>0</v>
      </c>
      <c r="AE231" s="105">
        <f t="shared" si="70"/>
        <v>0</v>
      </c>
      <c r="AF231" s="105">
        <f t="shared" si="71"/>
        <v>0</v>
      </c>
    </row>
    <row r="232" spans="1:32" outlineLevel="2" x14ac:dyDescent="0.25">
      <c r="A232" s="103" t="str">
        <f t="shared" si="67"/>
        <v>OrtingMulti-FamilyMIMPCN</v>
      </c>
      <c r="B232" s="103" t="s">
        <v>571</v>
      </c>
      <c r="C232" s="103" t="s">
        <v>572</v>
      </c>
      <c r="D232" s="127">
        <v>0</v>
      </c>
      <c r="E232" s="127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30">
        <f t="shared" si="68"/>
        <v>0</v>
      </c>
      <c r="T232" s="105">
        <f t="shared" si="69"/>
        <v>0</v>
      </c>
      <c r="U232" s="105">
        <f t="shared" si="69"/>
        <v>0</v>
      </c>
      <c r="V232" s="105">
        <f t="shared" si="70"/>
        <v>0</v>
      </c>
      <c r="W232" s="105">
        <f t="shared" si="70"/>
        <v>0</v>
      </c>
      <c r="X232" s="105">
        <f t="shared" si="70"/>
        <v>0</v>
      </c>
      <c r="Y232" s="105">
        <f t="shared" si="70"/>
        <v>0</v>
      </c>
      <c r="Z232" s="105">
        <f t="shared" si="70"/>
        <v>0</v>
      </c>
      <c r="AA232" s="105">
        <f t="shared" si="70"/>
        <v>0</v>
      </c>
      <c r="AB232" s="105">
        <f t="shared" si="70"/>
        <v>0</v>
      </c>
      <c r="AC232" s="105">
        <f t="shared" si="70"/>
        <v>0</v>
      </c>
      <c r="AD232" s="105">
        <f t="shared" si="70"/>
        <v>0</v>
      </c>
      <c r="AE232" s="105">
        <f t="shared" si="70"/>
        <v>0</v>
      </c>
      <c r="AF232" s="105">
        <f t="shared" si="71"/>
        <v>0</v>
      </c>
    </row>
    <row r="233" spans="1:32" outlineLevel="2" x14ac:dyDescent="0.25">
      <c r="A233" s="103" t="str">
        <f t="shared" si="67"/>
        <v>OrtingMulti-Family35MW1</v>
      </c>
      <c r="B233" s="103" t="s">
        <v>505</v>
      </c>
      <c r="C233" s="103" t="s">
        <v>506</v>
      </c>
      <c r="D233" s="127">
        <v>0</v>
      </c>
      <c r="E233" s="127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30">
        <f t="shared" si="68"/>
        <v>0</v>
      </c>
      <c r="T233" s="105">
        <f t="shared" si="69"/>
        <v>0</v>
      </c>
      <c r="U233" s="105">
        <f t="shared" si="69"/>
        <v>0</v>
      </c>
      <c r="V233" s="105">
        <f t="shared" si="70"/>
        <v>0</v>
      </c>
      <c r="W233" s="105">
        <f t="shared" si="70"/>
        <v>0</v>
      </c>
      <c r="X233" s="105">
        <f t="shared" si="70"/>
        <v>0</v>
      </c>
      <c r="Y233" s="105">
        <f t="shared" si="70"/>
        <v>0</v>
      </c>
      <c r="Z233" s="105">
        <f t="shared" si="70"/>
        <v>0</v>
      </c>
      <c r="AA233" s="105">
        <f t="shared" si="70"/>
        <v>0</v>
      </c>
      <c r="AB233" s="105">
        <f t="shared" si="70"/>
        <v>0</v>
      </c>
      <c r="AC233" s="105">
        <f t="shared" si="70"/>
        <v>0</v>
      </c>
      <c r="AD233" s="105">
        <f t="shared" si="70"/>
        <v>0</v>
      </c>
      <c r="AE233" s="105">
        <f t="shared" si="70"/>
        <v>0</v>
      </c>
      <c r="AF233" s="105">
        <f t="shared" si="71"/>
        <v>0</v>
      </c>
    </row>
    <row r="234" spans="1:32" outlineLevel="2" x14ac:dyDescent="0.25">
      <c r="A234" s="103" t="str">
        <f t="shared" si="67"/>
        <v>OrtingMulti-Family35MW1N</v>
      </c>
      <c r="B234" s="103" t="s">
        <v>507</v>
      </c>
      <c r="C234" s="103" t="s">
        <v>508</v>
      </c>
      <c r="D234" s="127">
        <v>0</v>
      </c>
      <c r="E234" s="127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30">
        <f t="shared" si="68"/>
        <v>0</v>
      </c>
      <c r="T234" s="105">
        <f t="shared" si="69"/>
        <v>0</v>
      </c>
      <c r="U234" s="105">
        <f t="shared" si="69"/>
        <v>0</v>
      </c>
      <c r="V234" s="105">
        <f t="shared" si="70"/>
        <v>0</v>
      </c>
      <c r="W234" s="105">
        <f t="shared" si="70"/>
        <v>0</v>
      </c>
      <c r="X234" s="105">
        <f t="shared" si="70"/>
        <v>0</v>
      </c>
      <c r="Y234" s="105">
        <f t="shared" si="70"/>
        <v>0</v>
      </c>
      <c r="Z234" s="105">
        <f t="shared" si="70"/>
        <v>0</v>
      </c>
      <c r="AA234" s="105">
        <f t="shared" si="70"/>
        <v>0</v>
      </c>
      <c r="AB234" s="105">
        <f t="shared" si="70"/>
        <v>0</v>
      </c>
      <c r="AC234" s="105">
        <f t="shared" si="70"/>
        <v>0</v>
      </c>
      <c r="AD234" s="105">
        <f t="shared" si="70"/>
        <v>0</v>
      </c>
      <c r="AE234" s="105">
        <f t="shared" si="70"/>
        <v>0</v>
      </c>
      <c r="AF234" s="105">
        <f t="shared" si="71"/>
        <v>0</v>
      </c>
    </row>
    <row r="235" spans="1:32" outlineLevel="2" x14ac:dyDescent="0.25">
      <c r="A235" s="103" t="str">
        <f t="shared" si="67"/>
        <v>OrtingMulti-Family65MW1</v>
      </c>
      <c r="B235" s="103" t="s">
        <v>509</v>
      </c>
      <c r="C235" s="103" t="s">
        <v>510</v>
      </c>
      <c r="D235" s="127">
        <v>0</v>
      </c>
      <c r="E235" s="127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30">
        <f t="shared" si="68"/>
        <v>0</v>
      </c>
      <c r="T235" s="105">
        <f t="shared" si="69"/>
        <v>0</v>
      </c>
      <c r="U235" s="105">
        <f t="shared" si="69"/>
        <v>0</v>
      </c>
      <c r="V235" s="105">
        <f t="shared" si="70"/>
        <v>0</v>
      </c>
      <c r="W235" s="105">
        <f t="shared" si="70"/>
        <v>0</v>
      </c>
      <c r="X235" s="105">
        <f t="shared" si="70"/>
        <v>0</v>
      </c>
      <c r="Y235" s="105">
        <f t="shared" si="70"/>
        <v>0</v>
      </c>
      <c r="Z235" s="105">
        <f t="shared" si="70"/>
        <v>0</v>
      </c>
      <c r="AA235" s="105">
        <f t="shared" si="70"/>
        <v>0</v>
      </c>
      <c r="AB235" s="105">
        <f t="shared" si="70"/>
        <v>0</v>
      </c>
      <c r="AC235" s="105">
        <f t="shared" si="70"/>
        <v>0</v>
      </c>
      <c r="AD235" s="105">
        <f t="shared" si="70"/>
        <v>0</v>
      </c>
      <c r="AE235" s="105">
        <f t="shared" si="70"/>
        <v>0</v>
      </c>
      <c r="AF235" s="105">
        <f t="shared" si="71"/>
        <v>0</v>
      </c>
    </row>
    <row r="236" spans="1:32" outlineLevel="2" x14ac:dyDescent="0.25">
      <c r="A236" s="103" t="str">
        <f t="shared" si="67"/>
        <v>OrtingMulti-Family65MW1N</v>
      </c>
      <c r="B236" s="103" t="s">
        <v>511</v>
      </c>
      <c r="C236" s="103" t="s">
        <v>512</v>
      </c>
      <c r="D236" s="127">
        <v>0</v>
      </c>
      <c r="E236" s="127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30">
        <f t="shared" si="68"/>
        <v>0</v>
      </c>
      <c r="T236" s="105">
        <f t="shared" si="69"/>
        <v>0</v>
      </c>
      <c r="U236" s="105">
        <f t="shared" si="69"/>
        <v>0</v>
      </c>
      <c r="V236" s="105">
        <f t="shared" si="70"/>
        <v>0</v>
      </c>
      <c r="W236" s="105">
        <f t="shared" si="70"/>
        <v>0</v>
      </c>
      <c r="X236" s="105">
        <f t="shared" si="70"/>
        <v>0</v>
      </c>
      <c r="Y236" s="105">
        <f t="shared" si="70"/>
        <v>0</v>
      </c>
      <c r="Z236" s="105">
        <f t="shared" si="70"/>
        <v>0</v>
      </c>
      <c r="AA236" s="105">
        <f t="shared" si="70"/>
        <v>0</v>
      </c>
      <c r="AB236" s="105">
        <f t="shared" si="70"/>
        <v>0</v>
      </c>
      <c r="AC236" s="105">
        <f t="shared" si="70"/>
        <v>0</v>
      </c>
      <c r="AD236" s="105">
        <f t="shared" si="70"/>
        <v>0</v>
      </c>
      <c r="AE236" s="105">
        <f t="shared" si="70"/>
        <v>0</v>
      </c>
      <c r="AF236" s="105">
        <f t="shared" si="71"/>
        <v>0</v>
      </c>
    </row>
    <row r="237" spans="1:32" outlineLevel="2" x14ac:dyDescent="0.25">
      <c r="A237" s="103" t="str">
        <f t="shared" si="67"/>
        <v>OrtingMulti-Family95MW1</v>
      </c>
      <c r="B237" s="103" t="s">
        <v>513</v>
      </c>
      <c r="C237" s="103" t="s">
        <v>514</v>
      </c>
      <c r="D237" s="127">
        <v>0</v>
      </c>
      <c r="E237" s="127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30">
        <f t="shared" si="68"/>
        <v>0</v>
      </c>
      <c r="T237" s="105">
        <f t="shared" si="69"/>
        <v>0</v>
      </c>
      <c r="U237" s="105">
        <f t="shared" si="69"/>
        <v>0</v>
      </c>
      <c r="V237" s="105">
        <f t="shared" si="70"/>
        <v>0</v>
      </c>
      <c r="W237" s="105">
        <f t="shared" si="70"/>
        <v>0</v>
      </c>
      <c r="X237" s="105">
        <f t="shared" si="70"/>
        <v>0</v>
      </c>
      <c r="Y237" s="105">
        <f t="shared" si="70"/>
        <v>0</v>
      </c>
      <c r="Z237" s="105">
        <f t="shared" si="70"/>
        <v>0</v>
      </c>
      <c r="AA237" s="105">
        <f t="shared" si="70"/>
        <v>0</v>
      </c>
      <c r="AB237" s="105">
        <f t="shared" si="70"/>
        <v>0</v>
      </c>
      <c r="AC237" s="105">
        <f t="shared" si="70"/>
        <v>0</v>
      </c>
      <c r="AD237" s="105">
        <f t="shared" si="70"/>
        <v>0</v>
      </c>
      <c r="AE237" s="105">
        <f t="shared" si="70"/>
        <v>0</v>
      </c>
      <c r="AF237" s="105">
        <f t="shared" si="71"/>
        <v>0</v>
      </c>
    </row>
    <row r="238" spans="1:32" outlineLevel="2" x14ac:dyDescent="0.25">
      <c r="A238" s="103" t="str">
        <f t="shared" si="67"/>
        <v>OrtingMulti-Family95MW1N</v>
      </c>
      <c r="B238" s="103" t="s">
        <v>515</v>
      </c>
      <c r="C238" s="103" t="s">
        <v>516</v>
      </c>
      <c r="D238" s="127">
        <v>0</v>
      </c>
      <c r="E238" s="127">
        <v>0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30">
        <f t="shared" si="68"/>
        <v>0</v>
      </c>
      <c r="T238" s="105">
        <f t="shared" si="69"/>
        <v>0</v>
      </c>
      <c r="U238" s="105">
        <f t="shared" si="69"/>
        <v>0</v>
      </c>
      <c r="V238" s="105">
        <f t="shared" si="70"/>
        <v>0</v>
      </c>
      <c r="W238" s="105">
        <f t="shared" si="70"/>
        <v>0</v>
      </c>
      <c r="X238" s="105">
        <f t="shared" si="70"/>
        <v>0</v>
      </c>
      <c r="Y238" s="105">
        <f t="shared" si="70"/>
        <v>0</v>
      </c>
      <c r="Z238" s="105">
        <f t="shared" si="70"/>
        <v>0</v>
      </c>
      <c r="AA238" s="105">
        <f t="shared" si="70"/>
        <v>0</v>
      </c>
      <c r="AB238" s="105">
        <f t="shared" si="70"/>
        <v>0</v>
      </c>
      <c r="AC238" s="105">
        <f t="shared" si="70"/>
        <v>0</v>
      </c>
      <c r="AD238" s="105">
        <f t="shared" si="70"/>
        <v>0</v>
      </c>
      <c r="AE238" s="105">
        <f t="shared" si="70"/>
        <v>0</v>
      </c>
      <c r="AF238" s="105">
        <f t="shared" si="71"/>
        <v>0</v>
      </c>
    </row>
    <row r="239" spans="1:32" outlineLevel="2" x14ac:dyDescent="0.25">
      <c r="A239" s="103" t="str">
        <f t="shared" si="67"/>
        <v>OrtingMulti-FamilyMCCWR1</v>
      </c>
      <c r="B239" s="103" t="s">
        <v>523</v>
      </c>
      <c r="C239" s="103" t="s">
        <v>524</v>
      </c>
      <c r="D239" s="127">
        <v>0</v>
      </c>
      <c r="E239" s="127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30">
        <f t="shared" si="68"/>
        <v>0</v>
      </c>
      <c r="T239" s="105">
        <f t="shared" si="69"/>
        <v>0</v>
      </c>
      <c r="U239" s="105">
        <f t="shared" si="69"/>
        <v>0</v>
      </c>
      <c r="V239" s="105">
        <f t="shared" si="70"/>
        <v>0</v>
      </c>
      <c r="W239" s="105">
        <f t="shared" si="70"/>
        <v>0</v>
      </c>
      <c r="X239" s="105">
        <f t="shared" si="70"/>
        <v>0</v>
      </c>
      <c r="Y239" s="105">
        <f t="shared" si="70"/>
        <v>0</v>
      </c>
      <c r="Z239" s="105">
        <f t="shared" si="70"/>
        <v>0</v>
      </c>
      <c r="AA239" s="105">
        <f t="shared" si="70"/>
        <v>0</v>
      </c>
      <c r="AB239" s="105">
        <f t="shared" si="70"/>
        <v>0</v>
      </c>
      <c r="AC239" s="105">
        <f t="shared" si="70"/>
        <v>0</v>
      </c>
      <c r="AD239" s="105">
        <f t="shared" si="70"/>
        <v>0</v>
      </c>
      <c r="AE239" s="105">
        <f t="shared" si="70"/>
        <v>0</v>
      </c>
      <c r="AF239" s="105">
        <f t="shared" si="71"/>
        <v>0</v>
      </c>
    </row>
    <row r="240" spans="1:32" outlineLevel="2" x14ac:dyDescent="0.25">
      <c r="A240" s="103" t="str">
        <f t="shared" si="67"/>
        <v>OrtingMulti-FamilyMCCWR35</v>
      </c>
      <c r="B240" s="103" t="s">
        <v>517</v>
      </c>
      <c r="C240" s="103" t="s">
        <v>518</v>
      </c>
      <c r="D240" s="127">
        <v>0</v>
      </c>
      <c r="E240" s="127">
        <v>0</v>
      </c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30">
        <f t="shared" si="68"/>
        <v>0</v>
      </c>
      <c r="T240" s="105">
        <f t="shared" ref="T240:U272" si="72">+IFERROR(F240/$D240,0)</f>
        <v>0</v>
      </c>
      <c r="U240" s="105">
        <f t="shared" si="72"/>
        <v>0</v>
      </c>
      <c r="V240" s="105">
        <f t="shared" si="70"/>
        <v>0</v>
      </c>
      <c r="W240" s="105">
        <f t="shared" si="70"/>
        <v>0</v>
      </c>
      <c r="X240" s="105">
        <f t="shared" si="70"/>
        <v>0</v>
      </c>
      <c r="Y240" s="105">
        <f t="shared" si="70"/>
        <v>0</v>
      </c>
      <c r="Z240" s="105">
        <f t="shared" si="70"/>
        <v>0</v>
      </c>
      <c r="AA240" s="105">
        <f t="shared" si="70"/>
        <v>0</v>
      </c>
      <c r="AB240" s="105">
        <f t="shared" si="70"/>
        <v>0</v>
      </c>
      <c r="AC240" s="105">
        <f t="shared" si="70"/>
        <v>0</v>
      </c>
      <c r="AD240" s="105">
        <f t="shared" si="70"/>
        <v>0</v>
      </c>
      <c r="AE240" s="105">
        <f t="shared" si="70"/>
        <v>0</v>
      </c>
      <c r="AF240" s="105">
        <f t="shared" si="71"/>
        <v>0</v>
      </c>
    </row>
    <row r="241" spans="1:32" outlineLevel="2" x14ac:dyDescent="0.25">
      <c r="A241" s="103" t="str">
        <f t="shared" si="67"/>
        <v>OrtingMulti-FamilyMCCWR65</v>
      </c>
      <c r="B241" s="103" t="s">
        <v>519</v>
      </c>
      <c r="C241" s="103" t="s">
        <v>520</v>
      </c>
      <c r="D241" s="127">
        <v>0</v>
      </c>
      <c r="E241" s="127">
        <v>0</v>
      </c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30">
        <f t="shared" si="68"/>
        <v>0</v>
      </c>
      <c r="T241" s="105">
        <f t="shared" si="72"/>
        <v>0</v>
      </c>
      <c r="U241" s="105">
        <f t="shared" si="72"/>
        <v>0</v>
      </c>
      <c r="V241" s="105">
        <f t="shared" si="70"/>
        <v>0</v>
      </c>
      <c r="W241" s="105">
        <f t="shared" si="70"/>
        <v>0</v>
      </c>
      <c r="X241" s="105">
        <f t="shared" si="70"/>
        <v>0</v>
      </c>
      <c r="Y241" s="105">
        <f t="shared" si="70"/>
        <v>0</v>
      </c>
      <c r="Z241" s="105">
        <f t="shared" si="70"/>
        <v>0</v>
      </c>
      <c r="AA241" s="105">
        <f t="shared" si="70"/>
        <v>0</v>
      </c>
      <c r="AB241" s="105">
        <f t="shared" si="70"/>
        <v>0</v>
      </c>
      <c r="AC241" s="105">
        <f t="shared" si="70"/>
        <v>0</v>
      </c>
      <c r="AD241" s="105">
        <f t="shared" si="70"/>
        <v>0</v>
      </c>
      <c r="AE241" s="105">
        <f t="shared" si="70"/>
        <v>0</v>
      </c>
      <c r="AF241" s="105">
        <f t="shared" si="71"/>
        <v>0</v>
      </c>
    </row>
    <row r="242" spans="1:32" outlineLevel="2" x14ac:dyDescent="0.25">
      <c r="A242" s="103" t="str">
        <f t="shared" si="67"/>
        <v>OrtingMulti-FamilyMCCWR95</v>
      </c>
      <c r="B242" s="103" t="s">
        <v>521</v>
      </c>
      <c r="C242" s="103" t="s">
        <v>522</v>
      </c>
      <c r="D242" s="127">
        <v>0</v>
      </c>
      <c r="E242" s="127">
        <v>0</v>
      </c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30">
        <f t="shared" si="68"/>
        <v>0</v>
      </c>
      <c r="T242" s="105">
        <f t="shared" si="72"/>
        <v>0</v>
      </c>
      <c r="U242" s="105">
        <f t="shared" si="72"/>
        <v>0</v>
      </c>
      <c r="V242" s="105">
        <f t="shared" si="70"/>
        <v>0</v>
      </c>
      <c r="W242" s="105">
        <f t="shared" si="70"/>
        <v>0</v>
      </c>
      <c r="X242" s="105">
        <f t="shared" si="70"/>
        <v>0</v>
      </c>
      <c r="Y242" s="105">
        <f t="shared" si="70"/>
        <v>0</v>
      </c>
      <c r="Z242" s="105">
        <f t="shared" si="70"/>
        <v>0</v>
      </c>
      <c r="AA242" s="105">
        <f t="shared" si="70"/>
        <v>0</v>
      </c>
      <c r="AB242" s="105">
        <f t="shared" si="70"/>
        <v>0</v>
      </c>
      <c r="AC242" s="105">
        <f t="shared" si="70"/>
        <v>0</v>
      </c>
      <c r="AD242" s="105">
        <f t="shared" si="70"/>
        <v>0</v>
      </c>
      <c r="AE242" s="105">
        <f t="shared" si="70"/>
        <v>0</v>
      </c>
      <c r="AF242" s="105">
        <f t="shared" si="71"/>
        <v>0</v>
      </c>
    </row>
    <row r="243" spans="1:32" outlineLevel="2" x14ac:dyDescent="0.25">
      <c r="A243" s="103" t="str">
        <f t="shared" si="67"/>
        <v>OrtingMulti-FamilyMCCWRA</v>
      </c>
      <c r="B243" s="103" t="s">
        <v>525</v>
      </c>
      <c r="C243" s="103" t="s">
        <v>526</v>
      </c>
      <c r="D243" s="127">
        <v>0</v>
      </c>
      <c r="E243" s="127">
        <v>0</v>
      </c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30">
        <f t="shared" si="68"/>
        <v>0</v>
      </c>
      <c r="T243" s="105">
        <f t="shared" si="72"/>
        <v>0</v>
      </c>
      <c r="U243" s="105">
        <f t="shared" si="72"/>
        <v>0</v>
      </c>
      <c r="V243" s="105">
        <f t="shared" si="70"/>
        <v>0</v>
      </c>
      <c r="W243" s="105">
        <f t="shared" si="70"/>
        <v>0</v>
      </c>
      <c r="X243" s="105">
        <f t="shared" si="70"/>
        <v>0</v>
      </c>
      <c r="Y243" s="105">
        <f t="shared" si="70"/>
        <v>0</v>
      </c>
      <c r="Z243" s="105">
        <f t="shared" si="70"/>
        <v>0</v>
      </c>
      <c r="AA243" s="105">
        <f t="shared" si="70"/>
        <v>0</v>
      </c>
      <c r="AB243" s="105">
        <f t="shared" si="70"/>
        <v>0</v>
      </c>
      <c r="AC243" s="105">
        <f t="shared" si="70"/>
        <v>0</v>
      </c>
      <c r="AD243" s="105">
        <f t="shared" si="70"/>
        <v>0</v>
      </c>
      <c r="AE243" s="105">
        <f t="shared" si="70"/>
        <v>0</v>
      </c>
      <c r="AF243" s="105">
        <f t="shared" si="71"/>
        <v>0</v>
      </c>
    </row>
    <row r="244" spans="1:32" outlineLevel="2" x14ac:dyDescent="0.25">
      <c r="A244" s="103" t="str">
        <f t="shared" si="67"/>
        <v>OrtingMulti-FamilyMSRTOT</v>
      </c>
      <c r="B244" s="103" t="s">
        <v>527</v>
      </c>
      <c r="C244" s="103" t="s">
        <v>528</v>
      </c>
      <c r="D244" s="127">
        <v>0</v>
      </c>
      <c r="E244" s="127">
        <v>0</v>
      </c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30">
        <f t="shared" si="68"/>
        <v>0</v>
      </c>
      <c r="T244" s="105">
        <f t="shared" si="72"/>
        <v>0</v>
      </c>
      <c r="U244" s="105">
        <f t="shared" si="72"/>
        <v>0</v>
      </c>
      <c r="V244" s="105">
        <f t="shared" si="70"/>
        <v>0</v>
      </c>
      <c r="W244" s="105">
        <f t="shared" si="70"/>
        <v>0</v>
      </c>
      <c r="X244" s="105">
        <f t="shared" si="70"/>
        <v>0</v>
      </c>
      <c r="Y244" s="105">
        <f t="shared" si="70"/>
        <v>0</v>
      </c>
      <c r="Z244" s="105">
        <f t="shared" si="70"/>
        <v>0</v>
      </c>
      <c r="AA244" s="105">
        <f t="shared" si="70"/>
        <v>0</v>
      </c>
      <c r="AB244" s="105">
        <f t="shared" si="70"/>
        <v>0</v>
      </c>
      <c r="AC244" s="105">
        <f t="shared" si="70"/>
        <v>0</v>
      </c>
      <c r="AD244" s="105">
        <f t="shared" si="70"/>
        <v>0</v>
      </c>
      <c r="AE244" s="105">
        <f t="shared" si="70"/>
        <v>0</v>
      </c>
      <c r="AF244" s="105">
        <f t="shared" si="71"/>
        <v>0</v>
      </c>
    </row>
    <row r="245" spans="1:32" outlineLevel="2" x14ac:dyDescent="0.25">
      <c r="A245" s="103" t="str">
        <f t="shared" si="67"/>
        <v>OrtingMulti-FamilyM1YD1W</v>
      </c>
      <c r="B245" s="103" t="s">
        <v>529</v>
      </c>
      <c r="C245" s="103" t="s">
        <v>530</v>
      </c>
      <c r="D245" s="127">
        <v>0</v>
      </c>
      <c r="E245" s="127">
        <v>0</v>
      </c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30">
        <f t="shared" si="68"/>
        <v>0</v>
      </c>
      <c r="T245" s="105">
        <f t="shared" si="72"/>
        <v>0</v>
      </c>
      <c r="U245" s="105">
        <f t="shared" si="72"/>
        <v>0</v>
      </c>
      <c r="V245" s="105">
        <f t="shared" si="70"/>
        <v>0</v>
      </c>
      <c r="W245" s="105">
        <f t="shared" si="70"/>
        <v>0</v>
      </c>
      <c r="X245" s="105">
        <f t="shared" si="70"/>
        <v>0</v>
      </c>
      <c r="Y245" s="105">
        <f t="shared" si="70"/>
        <v>0</v>
      </c>
      <c r="Z245" s="105">
        <f t="shared" si="70"/>
        <v>0</v>
      </c>
      <c r="AA245" s="105">
        <f t="shared" si="70"/>
        <v>0</v>
      </c>
      <c r="AB245" s="105">
        <f t="shared" si="70"/>
        <v>0</v>
      </c>
      <c r="AC245" s="105">
        <f t="shared" si="70"/>
        <v>0</v>
      </c>
      <c r="AD245" s="105">
        <f t="shared" si="70"/>
        <v>0</v>
      </c>
      <c r="AE245" s="105">
        <f t="shared" si="70"/>
        <v>0</v>
      </c>
      <c r="AF245" s="105">
        <f t="shared" si="71"/>
        <v>0</v>
      </c>
    </row>
    <row r="246" spans="1:32" outlineLevel="2" x14ac:dyDescent="0.25">
      <c r="A246" s="103" t="str">
        <f t="shared" si="67"/>
        <v>OrtingMulti-FamilyM1YD2W</v>
      </c>
      <c r="B246" s="103" t="s">
        <v>531</v>
      </c>
      <c r="C246" s="103" t="s">
        <v>532</v>
      </c>
      <c r="D246" s="127">
        <v>0</v>
      </c>
      <c r="E246" s="127">
        <v>0</v>
      </c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30">
        <f t="shared" si="68"/>
        <v>0</v>
      </c>
      <c r="T246" s="105">
        <f t="shared" si="72"/>
        <v>0</v>
      </c>
      <c r="U246" s="105">
        <f t="shared" si="72"/>
        <v>0</v>
      </c>
      <c r="V246" s="105">
        <f t="shared" si="70"/>
        <v>0</v>
      </c>
      <c r="W246" s="105">
        <f t="shared" si="70"/>
        <v>0</v>
      </c>
      <c r="X246" s="105">
        <f t="shared" si="70"/>
        <v>0</v>
      </c>
      <c r="Y246" s="105">
        <f t="shared" si="70"/>
        <v>0</v>
      </c>
      <c r="Z246" s="105">
        <f t="shared" si="70"/>
        <v>0</v>
      </c>
      <c r="AA246" s="105">
        <f t="shared" si="70"/>
        <v>0</v>
      </c>
      <c r="AB246" s="105">
        <f t="shared" si="70"/>
        <v>0</v>
      </c>
      <c r="AC246" s="105">
        <f t="shared" si="70"/>
        <v>0</v>
      </c>
      <c r="AD246" s="105">
        <f t="shared" si="70"/>
        <v>0</v>
      </c>
      <c r="AE246" s="105">
        <f t="shared" si="70"/>
        <v>0</v>
      </c>
      <c r="AF246" s="105">
        <f t="shared" si="71"/>
        <v>0</v>
      </c>
    </row>
    <row r="247" spans="1:32" outlineLevel="2" x14ac:dyDescent="0.25">
      <c r="A247" s="103" t="str">
        <f t="shared" si="67"/>
        <v>OrtingMulti-FamilyM1YDEX</v>
      </c>
      <c r="B247" s="103" t="s">
        <v>561</v>
      </c>
      <c r="C247" s="103" t="s">
        <v>562</v>
      </c>
      <c r="D247" s="127">
        <v>0</v>
      </c>
      <c r="E247" s="127">
        <v>0</v>
      </c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30">
        <f t="shared" si="68"/>
        <v>0</v>
      </c>
      <c r="T247" s="105">
        <f t="shared" si="72"/>
        <v>0</v>
      </c>
      <c r="U247" s="105">
        <f t="shared" si="72"/>
        <v>0</v>
      </c>
      <c r="V247" s="105">
        <f t="shared" si="70"/>
        <v>0</v>
      </c>
      <c r="W247" s="105">
        <f t="shared" si="70"/>
        <v>0</v>
      </c>
      <c r="X247" s="105">
        <f t="shared" si="70"/>
        <v>0</v>
      </c>
      <c r="Y247" s="105">
        <f t="shared" si="70"/>
        <v>0</v>
      </c>
      <c r="Z247" s="105">
        <f t="shared" si="70"/>
        <v>0</v>
      </c>
      <c r="AA247" s="105">
        <f t="shared" si="70"/>
        <v>0</v>
      </c>
      <c r="AB247" s="105">
        <f t="shared" si="70"/>
        <v>0</v>
      </c>
      <c r="AC247" s="105">
        <f t="shared" si="70"/>
        <v>0</v>
      </c>
      <c r="AD247" s="105">
        <f t="shared" si="70"/>
        <v>0</v>
      </c>
      <c r="AE247" s="105">
        <f t="shared" si="70"/>
        <v>0</v>
      </c>
      <c r="AF247" s="105">
        <f t="shared" si="71"/>
        <v>0</v>
      </c>
    </row>
    <row r="248" spans="1:32" outlineLevel="2" x14ac:dyDescent="0.25">
      <c r="A248" s="103" t="str">
        <f t="shared" si="67"/>
        <v>OrtingMulti-FamilyM1YDTPU</v>
      </c>
      <c r="B248" s="103" t="s">
        <v>533</v>
      </c>
      <c r="C248" s="103" t="s">
        <v>534</v>
      </c>
      <c r="D248" s="127">
        <v>0</v>
      </c>
      <c r="E248" s="127">
        <v>0</v>
      </c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30">
        <f t="shared" si="68"/>
        <v>0</v>
      </c>
      <c r="T248" s="105">
        <f t="shared" si="72"/>
        <v>0</v>
      </c>
      <c r="U248" s="105">
        <f t="shared" si="72"/>
        <v>0</v>
      </c>
      <c r="V248" s="105">
        <f t="shared" si="70"/>
        <v>0</v>
      </c>
      <c r="W248" s="105">
        <f t="shared" si="70"/>
        <v>0</v>
      </c>
      <c r="X248" s="105">
        <f t="shared" si="70"/>
        <v>0</v>
      </c>
      <c r="Y248" s="105">
        <f t="shared" si="70"/>
        <v>0</v>
      </c>
      <c r="Z248" s="105">
        <f t="shared" si="70"/>
        <v>0</v>
      </c>
      <c r="AA248" s="105">
        <f t="shared" si="70"/>
        <v>0</v>
      </c>
      <c r="AB248" s="105">
        <f t="shared" si="70"/>
        <v>0</v>
      </c>
      <c r="AC248" s="105">
        <f t="shared" si="70"/>
        <v>0</v>
      </c>
      <c r="AD248" s="105">
        <f t="shared" si="70"/>
        <v>0</v>
      </c>
      <c r="AE248" s="105">
        <f t="shared" si="70"/>
        <v>0</v>
      </c>
      <c r="AF248" s="105">
        <f t="shared" si="71"/>
        <v>0</v>
      </c>
    </row>
    <row r="249" spans="1:32" outlineLevel="2" x14ac:dyDescent="0.25">
      <c r="A249" s="103" t="str">
        <f t="shared" si="67"/>
        <v>OrtingMulti-FamilyM1.5YD1W</v>
      </c>
      <c r="B249" s="103" t="s">
        <v>535</v>
      </c>
      <c r="C249" s="103" t="s">
        <v>536</v>
      </c>
      <c r="D249" s="127">
        <v>0</v>
      </c>
      <c r="E249" s="127">
        <v>0</v>
      </c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30">
        <f t="shared" si="68"/>
        <v>0</v>
      </c>
      <c r="T249" s="105">
        <f t="shared" si="72"/>
        <v>0</v>
      </c>
      <c r="U249" s="105">
        <f t="shared" si="72"/>
        <v>0</v>
      </c>
      <c r="V249" s="105">
        <f t="shared" si="70"/>
        <v>0</v>
      </c>
      <c r="W249" s="105">
        <f t="shared" si="70"/>
        <v>0</v>
      </c>
      <c r="X249" s="105">
        <f t="shared" si="70"/>
        <v>0</v>
      </c>
      <c r="Y249" s="105">
        <f t="shared" si="70"/>
        <v>0</v>
      </c>
      <c r="Z249" s="105">
        <f t="shared" si="70"/>
        <v>0</v>
      </c>
      <c r="AA249" s="105">
        <f t="shared" ref="AA249:AE272" si="73">+IFERROR(M249/$E249,0)</f>
        <v>0</v>
      </c>
      <c r="AB249" s="105">
        <f t="shared" si="73"/>
        <v>0</v>
      </c>
      <c r="AC249" s="105">
        <f t="shared" si="73"/>
        <v>0</v>
      </c>
      <c r="AD249" s="105">
        <f t="shared" si="73"/>
        <v>0</v>
      </c>
      <c r="AE249" s="105">
        <f t="shared" si="73"/>
        <v>0</v>
      </c>
      <c r="AF249" s="105">
        <f t="shared" si="71"/>
        <v>0</v>
      </c>
    </row>
    <row r="250" spans="1:32" outlineLevel="2" x14ac:dyDescent="0.25">
      <c r="A250" s="103" t="str">
        <f t="shared" si="67"/>
        <v>OrtingMulti-FamilyM1.5YD2W</v>
      </c>
      <c r="B250" s="103" t="s">
        <v>537</v>
      </c>
      <c r="C250" s="103" t="s">
        <v>538</v>
      </c>
      <c r="D250" s="127">
        <v>0</v>
      </c>
      <c r="E250" s="127">
        <v>0</v>
      </c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30">
        <f t="shared" si="68"/>
        <v>0</v>
      </c>
      <c r="T250" s="105">
        <f t="shared" si="72"/>
        <v>0</v>
      </c>
      <c r="U250" s="105">
        <f t="shared" si="72"/>
        <v>0</v>
      </c>
      <c r="V250" s="105">
        <f t="shared" ref="V250:Z272" si="74">+IFERROR(H250/$E250,0)</f>
        <v>0</v>
      </c>
      <c r="W250" s="105">
        <f t="shared" si="74"/>
        <v>0</v>
      </c>
      <c r="X250" s="105">
        <f t="shared" si="74"/>
        <v>0</v>
      </c>
      <c r="Y250" s="105">
        <f t="shared" si="74"/>
        <v>0</v>
      </c>
      <c r="Z250" s="105">
        <f t="shared" si="74"/>
        <v>0</v>
      </c>
      <c r="AA250" s="105">
        <f t="shared" si="73"/>
        <v>0</v>
      </c>
      <c r="AB250" s="105">
        <f t="shared" si="73"/>
        <v>0</v>
      </c>
      <c r="AC250" s="105">
        <f t="shared" si="73"/>
        <v>0</v>
      </c>
      <c r="AD250" s="105">
        <f t="shared" si="73"/>
        <v>0</v>
      </c>
      <c r="AE250" s="105">
        <f t="shared" si="73"/>
        <v>0</v>
      </c>
      <c r="AF250" s="105">
        <f t="shared" si="71"/>
        <v>0</v>
      </c>
    </row>
    <row r="251" spans="1:32" outlineLevel="2" x14ac:dyDescent="0.25">
      <c r="A251" s="103" t="str">
        <f t="shared" si="67"/>
        <v>OrtingMulti-FamilyM1.5YD3W</v>
      </c>
      <c r="B251" s="103" t="s">
        <v>539</v>
      </c>
      <c r="C251" s="103" t="s">
        <v>540</v>
      </c>
      <c r="D251" s="127">
        <v>0</v>
      </c>
      <c r="E251" s="127">
        <v>0</v>
      </c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30">
        <f t="shared" si="68"/>
        <v>0</v>
      </c>
      <c r="T251" s="105">
        <f t="shared" si="72"/>
        <v>0</v>
      </c>
      <c r="U251" s="105">
        <f t="shared" si="72"/>
        <v>0</v>
      </c>
      <c r="V251" s="105">
        <f t="shared" si="74"/>
        <v>0</v>
      </c>
      <c r="W251" s="105">
        <f t="shared" si="74"/>
        <v>0</v>
      </c>
      <c r="X251" s="105">
        <f t="shared" si="74"/>
        <v>0</v>
      </c>
      <c r="Y251" s="105">
        <f t="shared" si="74"/>
        <v>0</v>
      </c>
      <c r="Z251" s="105">
        <f t="shared" si="74"/>
        <v>0</v>
      </c>
      <c r="AA251" s="105">
        <f t="shared" si="73"/>
        <v>0</v>
      </c>
      <c r="AB251" s="105">
        <f t="shared" si="73"/>
        <v>0</v>
      </c>
      <c r="AC251" s="105">
        <f t="shared" si="73"/>
        <v>0</v>
      </c>
      <c r="AD251" s="105">
        <f t="shared" si="73"/>
        <v>0</v>
      </c>
      <c r="AE251" s="105">
        <f t="shared" si="73"/>
        <v>0</v>
      </c>
      <c r="AF251" s="105">
        <f t="shared" si="71"/>
        <v>0</v>
      </c>
    </row>
    <row r="252" spans="1:32" outlineLevel="2" x14ac:dyDescent="0.25">
      <c r="A252" s="103" t="str">
        <f t="shared" si="67"/>
        <v>OrtingMulti-FamilyM2YD1W</v>
      </c>
      <c r="B252" s="103" t="s">
        <v>541</v>
      </c>
      <c r="C252" s="103" t="s">
        <v>542</v>
      </c>
      <c r="D252" s="127">
        <v>0</v>
      </c>
      <c r="E252" s="127">
        <v>0</v>
      </c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30">
        <f t="shared" si="68"/>
        <v>0</v>
      </c>
      <c r="T252" s="105">
        <f t="shared" si="72"/>
        <v>0</v>
      </c>
      <c r="U252" s="105">
        <f t="shared" si="72"/>
        <v>0</v>
      </c>
      <c r="V252" s="105">
        <f t="shared" si="74"/>
        <v>0</v>
      </c>
      <c r="W252" s="105">
        <f t="shared" si="74"/>
        <v>0</v>
      </c>
      <c r="X252" s="105">
        <f t="shared" si="74"/>
        <v>0</v>
      </c>
      <c r="Y252" s="105">
        <f t="shared" si="74"/>
        <v>0</v>
      </c>
      <c r="Z252" s="105">
        <f t="shared" si="74"/>
        <v>0</v>
      </c>
      <c r="AA252" s="105">
        <f t="shared" si="73"/>
        <v>0</v>
      </c>
      <c r="AB252" s="105">
        <f t="shared" si="73"/>
        <v>0</v>
      </c>
      <c r="AC252" s="105">
        <f t="shared" si="73"/>
        <v>0</v>
      </c>
      <c r="AD252" s="105">
        <f t="shared" si="73"/>
        <v>0</v>
      </c>
      <c r="AE252" s="105">
        <f t="shared" si="73"/>
        <v>0</v>
      </c>
      <c r="AF252" s="105">
        <f t="shared" si="71"/>
        <v>0</v>
      </c>
    </row>
    <row r="253" spans="1:32" outlineLevel="2" x14ac:dyDescent="0.25">
      <c r="A253" s="103" t="str">
        <f t="shared" si="67"/>
        <v>OrtingMulti-FamilyM2YD2W</v>
      </c>
      <c r="B253" s="103" t="s">
        <v>543</v>
      </c>
      <c r="C253" s="103" t="s">
        <v>544</v>
      </c>
      <c r="D253" s="127">
        <v>0</v>
      </c>
      <c r="E253" s="127">
        <v>0</v>
      </c>
      <c r="F253" s="129">
        <v>0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30">
        <f t="shared" si="68"/>
        <v>0</v>
      </c>
      <c r="T253" s="105">
        <f t="shared" si="72"/>
        <v>0</v>
      </c>
      <c r="U253" s="105">
        <f t="shared" si="72"/>
        <v>0</v>
      </c>
      <c r="V253" s="105">
        <f t="shared" si="74"/>
        <v>0</v>
      </c>
      <c r="W253" s="105">
        <f t="shared" si="74"/>
        <v>0</v>
      </c>
      <c r="X253" s="105">
        <f t="shared" si="74"/>
        <v>0</v>
      </c>
      <c r="Y253" s="105">
        <f t="shared" si="74"/>
        <v>0</v>
      </c>
      <c r="Z253" s="105">
        <f t="shared" si="74"/>
        <v>0</v>
      </c>
      <c r="AA253" s="105">
        <f t="shared" si="73"/>
        <v>0</v>
      </c>
      <c r="AB253" s="105">
        <f t="shared" si="73"/>
        <v>0</v>
      </c>
      <c r="AC253" s="105">
        <f t="shared" si="73"/>
        <v>0</v>
      </c>
      <c r="AD253" s="105">
        <f t="shared" si="73"/>
        <v>0</v>
      </c>
      <c r="AE253" s="105">
        <f t="shared" si="73"/>
        <v>0</v>
      </c>
      <c r="AF253" s="105">
        <f t="shared" si="71"/>
        <v>0</v>
      </c>
    </row>
    <row r="254" spans="1:32" outlineLevel="2" x14ac:dyDescent="0.25">
      <c r="A254" s="103" t="str">
        <f t="shared" si="67"/>
        <v>OrtingMulti-FamilyM2YD3W</v>
      </c>
      <c r="B254" s="103" t="s">
        <v>545</v>
      </c>
      <c r="C254" s="103" t="s">
        <v>546</v>
      </c>
      <c r="D254" s="127">
        <v>0</v>
      </c>
      <c r="E254" s="127">
        <v>0</v>
      </c>
      <c r="F254" s="129">
        <v>0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30">
        <f t="shared" si="68"/>
        <v>0</v>
      </c>
      <c r="T254" s="105">
        <f t="shared" si="72"/>
        <v>0</v>
      </c>
      <c r="U254" s="105">
        <f t="shared" si="72"/>
        <v>0</v>
      </c>
      <c r="V254" s="105">
        <f t="shared" si="74"/>
        <v>0</v>
      </c>
      <c r="W254" s="105">
        <f t="shared" si="74"/>
        <v>0</v>
      </c>
      <c r="X254" s="105">
        <f t="shared" si="74"/>
        <v>0</v>
      </c>
      <c r="Y254" s="105">
        <f t="shared" si="74"/>
        <v>0</v>
      </c>
      <c r="Z254" s="105">
        <f t="shared" si="74"/>
        <v>0</v>
      </c>
      <c r="AA254" s="105">
        <f t="shared" si="73"/>
        <v>0</v>
      </c>
      <c r="AB254" s="105">
        <f t="shared" si="73"/>
        <v>0</v>
      </c>
      <c r="AC254" s="105">
        <f t="shared" si="73"/>
        <v>0</v>
      </c>
      <c r="AD254" s="105">
        <f t="shared" si="73"/>
        <v>0</v>
      </c>
      <c r="AE254" s="105">
        <f t="shared" si="73"/>
        <v>0</v>
      </c>
      <c r="AF254" s="105">
        <f t="shared" si="71"/>
        <v>0</v>
      </c>
    </row>
    <row r="255" spans="1:32" outlineLevel="2" x14ac:dyDescent="0.25">
      <c r="A255" s="103" t="str">
        <f t="shared" si="67"/>
        <v>OrtingMulti-FamilyM2YDTPU</v>
      </c>
      <c r="B255" s="103" t="s">
        <v>547</v>
      </c>
      <c r="C255" s="103" t="s">
        <v>548</v>
      </c>
      <c r="D255" s="127">
        <v>0</v>
      </c>
      <c r="E255" s="127">
        <v>0</v>
      </c>
      <c r="F255" s="129">
        <v>0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30">
        <f t="shared" si="68"/>
        <v>0</v>
      </c>
      <c r="T255" s="105">
        <f t="shared" si="72"/>
        <v>0</v>
      </c>
      <c r="U255" s="105">
        <f t="shared" si="72"/>
        <v>0</v>
      </c>
      <c r="V255" s="105">
        <f t="shared" si="74"/>
        <v>0</v>
      </c>
      <c r="W255" s="105">
        <f t="shared" si="74"/>
        <v>0</v>
      </c>
      <c r="X255" s="105">
        <f t="shared" si="74"/>
        <v>0</v>
      </c>
      <c r="Y255" s="105">
        <f t="shared" si="74"/>
        <v>0</v>
      </c>
      <c r="Z255" s="105">
        <f t="shared" si="74"/>
        <v>0</v>
      </c>
      <c r="AA255" s="105">
        <f t="shared" si="73"/>
        <v>0</v>
      </c>
      <c r="AB255" s="105">
        <f t="shared" si="73"/>
        <v>0</v>
      </c>
      <c r="AC255" s="105">
        <f t="shared" si="73"/>
        <v>0</v>
      </c>
      <c r="AD255" s="105">
        <f t="shared" si="73"/>
        <v>0</v>
      </c>
      <c r="AE255" s="105">
        <f t="shared" si="73"/>
        <v>0</v>
      </c>
      <c r="AF255" s="105">
        <f t="shared" si="71"/>
        <v>0</v>
      </c>
    </row>
    <row r="256" spans="1:32" outlineLevel="2" x14ac:dyDescent="0.25">
      <c r="A256" s="103" t="str">
        <f t="shared" si="67"/>
        <v>OrtingMulti-FamilyM4YD1W</v>
      </c>
      <c r="B256" s="103" t="s">
        <v>549</v>
      </c>
      <c r="C256" s="103" t="s">
        <v>550</v>
      </c>
      <c r="D256" s="127">
        <v>0</v>
      </c>
      <c r="E256" s="127">
        <v>0</v>
      </c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30">
        <f t="shared" si="68"/>
        <v>0</v>
      </c>
      <c r="T256" s="105">
        <f t="shared" si="72"/>
        <v>0</v>
      </c>
      <c r="U256" s="105">
        <f t="shared" si="72"/>
        <v>0</v>
      </c>
      <c r="V256" s="105">
        <f t="shared" si="74"/>
        <v>0</v>
      </c>
      <c r="W256" s="105">
        <f t="shared" si="74"/>
        <v>0</v>
      </c>
      <c r="X256" s="105">
        <f t="shared" si="74"/>
        <v>0</v>
      </c>
      <c r="Y256" s="105">
        <f t="shared" si="74"/>
        <v>0</v>
      </c>
      <c r="Z256" s="105">
        <f t="shared" si="74"/>
        <v>0</v>
      </c>
      <c r="AA256" s="105">
        <f t="shared" si="73"/>
        <v>0</v>
      </c>
      <c r="AB256" s="105">
        <f t="shared" si="73"/>
        <v>0</v>
      </c>
      <c r="AC256" s="105">
        <f t="shared" si="73"/>
        <v>0</v>
      </c>
      <c r="AD256" s="105">
        <f t="shared" si="73"/>
        <v>0</v>
      </c>
      <c r="AE256" s="105">
        <f t="shared" si="73"/>
        <v>0</v>
      </c>
      <c r="AF256" s="105">
        <f t="shared" si="71"/>
        <v>0</v>
      </c>
    </row>
    <row r="257" spans="1:32" outlineLevel="2" x14ac:dyDescent="0.25">
      <c r="A257" s="103" t="str">
        <f t="shared" si="67"/>
        <v>OrtingMulti-FamilyM4YD2W</v>
      </c>
      <c r="B257" s="103" t="s">
        <v>551</v>
      </c>
      <c r="C257" s="103" t="s">
        <v>552</v>
      </c>
      <c r="D257" s="127">
        <v>0</v>
      </c>
      <c r="E257" s="127">
        <v>0</v>
      </c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30">
        <f t="shared" si="68"/>
        <v>0</v>
      </c>
      <c r="T257" s="105">
        <f t="shared" si="72"/>
        <v>0</v>
      </c>
      <c r="U257" s="105">
        <f t="shared" si="72"/>
        <v>0</v>
      </c>
      <c r="V257" s="105">
        <f t="shared" si="74"/>
        <v>0</v>
      </c>
      <c r="W257" s="105">
        <f t="shared" si="74"/>
        <v>0</v>
      </c>
      <c r="X257" s="105">
        <f t="shared" si="74"/>
        <v>0</v>
      </c>
      <c r="Y257" s="105">
        <f t="shared" si="74"/>
        <v>0</v>
      </c>
      <c r="Z257" s="105">
        <f t="shared" si="74"/>
        <v>0</v>
      </c>
      <c r="AA257" s="105">
        <f t="shared" si="73"/>
        <v>0</v>
      </c>
      <c r="AB257" s="105">
        <f t="shared" si="73"/>
        <v>0</v>
      </c>
      <c r="AC257" s="105">
        <f t="shared" si="73"/>
        <v>0</v>
      </c>
      <c r="AD257" s="105">
        <f t="shared" si="73"/>
        <v>0</v>
      </c>
      <c r="AE257" s="105">
        <f t="shared" si="73"/>
        <v>0</v>
      </c>
      <c r="AF257" s="105">
        <f t="shared" si="71"/>
        <v>0</v>
      </c>
    </row>
    <row r="258" spans="1:32" outlineLevel="2" x14ac:dyDescent="0.25">
      <c r="A258" s="103" t="str">
        <f t="shared" si="67"/>
        <v>OrtingMulti-FamilyM6YD1W</v>
      </c>
      <c r="B258" s="103" t="s">
        <v>553</v>
      </c>
      <c r="C258" s="103" t="s">
        <v>554</v>
      </c>
      <c r="D258" s="127">
        <v>0</v>
      </c>
      <c r="E258" s="127">
        <v>0</v>
      </c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30">
        <f t="shared" si="68"/>
        <v>0</v>
      </c>
      <c r="T258" s="105">
        <f t="shared" si="72"/>
        <v>0</v>
      </c>
      <c r="U258" s="105">
        <f t="shared" si="72"/>
        <v>0</v>
      </c>
      <c r="V258" s="105">
        <f t="shared" si="74"/>
        <v>0</v>
      </c>
      <c r="W258" s="105">
        <f t="shared" si="74"/>
        <v>0</v>
      </c>
      <c r="X258" s="105">
        <f t="shared" si="74"/>
        <v>0</v>
      </c>
      <c r="Y258" s="105">
        <f t="shared" si="74"/>
        <v>0</v>
      </c>
      <c r="Z258" s="105">
        <f t="shared" si="74"/>
        <v>0</v>
      </c>
      <c r="AA258" s="105">
        <f t="shared" si="73"/>
        <v>0</v>
      </c>
      <c r="AB258" s="105">
        <f t="shared" si="73"/>
        <v>0</v>
      </c>
      <c r="AC258" s="105">
        <f t="shared" si="73"/>
        <v>0</v>
      </c>
      <c r="AD258" s="105">
        <f t="shared" si="73"/>
        <v>0</v>
      </c>
      <c r="AE258" s="105">
        <f t="shared" si="73"/>
        <v>0</v>
      </c>
      <c r="AF258" s="105">
        <f t="shared" si="71"/>
        <v>0</v>
      </c>
    </row>
    <row r="259" spans="1:32" outlineLevel="2" x14ac:dyDescent="0.25">
      <c r="A259" s="103" t="str">
        <f t="shared" si="67"/>
        <v>OrtingMulti-FamilyM6YD2W</v>
      </c>
      <c r="B259" s="103" t="s">
        <v>555</v>
      </c>
      <c r="C259" s="103" t="s">
        <v>556</v>
      </c>
      <c r="D259" s="127">
        <v>0</v>
      </c>
      <c r="E259" s="127">
        <v>0</v>
      </c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30">
        <f t="shared" si="68"/>
        <v>0</v>
      </c>
      <c r="T259" s="105">
        <f t="shared" si="72"/>
        <v>0</v>
      </c>
      <c r="U259" s="105">
        <f t="shared" si="72"/>
        <v>0</v>
      </c>
      <c r="V259" s="105">
        <f t="shared" si="74"/>
        <v>0</v>
      </c>
      <c r="W259" s="105">
        <f t="shared" si="74"/>
        <v>0</v>
      </c>
      <c r="X259" s="105">
        <f t="shared" si="74"/>
        <v>0</v>
      </c>
      <c r="Y259" s="105">
        <f t="shared" si="74"/>
        <v>0</v>
      </c>
      <c r="Z259" s="105">
        <f t="shared" si="74"/>
        <v>0</v>
      </c>
      <c r="AA259" s="105">
        <f t="shared" si="73"/>
        <v>0</v>
      </c>
      <c r="AB259" s="105">
        <f t="shared" si="73"/>
        <v>0</v>
      </c>
      <c r="AC259" s="105">
        <f t="shared" si="73"/>
        <v>0</v>
      </c>
      <c r="AD259" s="105">
        <f t="shared" si="73"/>
        <v>0</v>
      </c>
      <c r="AE259" s="105">
        <f t="shared" si="73"/>
        <v>0</v>
      </c>
      <c r="AF259" s="105">
        <f t="shared" si="71"/>
        <v>0</v>
      </c>
    </row>
    <row r="260" spans="1:32" outlineLevel="2" x14ac:dyDescent="0.25">
      <c r="A260" s="103" t="str">
        <f t="shared" si="67"/>
        <v>OrtingMulti-FamilyM6YD3W</v>
      </c>
      <c r="B260" s="103" t="s">
        <v>557</v>
      </c>
      <c r="C260" s="103" t="s">
        <v>558</v>
      </c>
      <c r="D260" s="127">
        <v>0</v>
      </c>
      <c r="E260" s="127">
        <v>0</v>
      </c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30">
        <f t="shared" si="68"/>
        <v>0</v>
      </c>
      <c r="T260" s="105">
        <f t="shared" si="72"/>
        <v>0</v>
      </c>
      <c r="U260" s="105">
        <f t="shared" si="72"/>
        <v>0</v>
      </c>
      <c r="V260" s="105">
        <f t="shared" si="74"/>
        <v>0</v>
      </c>
      <c r="W260" s="105">
        <f t="shared" si="74"/>
        <v>0</v>
      </c>
      <c r="X260" s="105">
        <f t="shared" si="74"/>
        <v>0</v>
      </c>
      <c r="Y260" s="105">
        <f t="shared" si="74"/>
        <v>0</v>
      </c>
      <c r="Z260" s="105">
        <f t="shared" si="74"/>
        <v>0</v>
      </c>
      <c r="AA260" s="105">
        <f t="shared" si="73"/>
        <v>0</v>
      </c>
      <c r="AB260" s="105">
        <f t="shared" si="73"/>
        <v>0</v>
      </c>
      <c r="AC260" s="105">
        <f t="shared" si="73"/>
        <v>0</v>
      </c>
      <c r="AD260" s="105">
        <f t="shared" si="73"/>
        <v>0</v>
      </c>
      <c r="AE260" s="105">
        <f t="shared" si="73"/>
        <v>0</v>
      </c>
      <c r="AF260" s="105">
        <f t="shared" si="71"/>
        <v>0</v>
      </c>
    </row>
    <row r="261" spans="1:32" outlineLevel="2" x14ac:dyDescent="0.25">
      <c r="A261" s="103" t="str">
        <f t="shared" si="67"/>
        <v>OrtingMulti-FamilyM1.5YDEX</v>
      </c>
      <c r="B261" s="103" t="s">
        <v>563</v>
      </c>
      <c r="C261" s="103" t="s">
        <v>564</v>
      </c>
      <c r="D261" s="127">
        <v>0</v>
      </c>
      <c r="E261" s="127">
        <v>0</v>
      </c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30">
        <f t="shared" si="68"/>
        <v>0</v>
      </c>
      <c r="T261" s="105">
        <f t="shared" si="72"/>
        <v>0</v>
      </c>
      <c r="U261" s="105">
        <f t="shared" si="72"/>
        <v>0</v>
      </c>
      <c r="V261" s="105">
        <f t="shared" si="74"/>
        <v>0</v>
      </c>
      <c r="W261" s="105">
        <f t="shared" si="74"/>
        <v>0</v>
      </c>
      <c r="X261" s="105">
        <f t="shared" si="74"/>
        <v>0</v>
      </c>
      <c r="Y261" s="105">
        <f t="shared" si="74"/>
        <v>0</v>
      </c>
      <c r="Z261" s="105">
        <f t="shared" si="74"/>
        <v>0</v>
      </c>
      <c r="AA261" s="105">
        <f t="shared" si="73"/>
        <v>0</v>
      </c>
      <c r="AB261" s="105">
        <f t="shared" si="73"/>
        <v>0</v>
      </c>
      <c r="AC261" s="105">
        <f t="shared" si="73"/>
        <v>0</v>
      </c>
      <c r="AD261" s="105">
        <f t="shared" si="73"/>
        <v>0</v>
      </c>
      <c r="AE261" s="105">
        <f t="shared" si="73"/>
        <v>0</v>
      </c>
      <c r="AF261" s="105">
        <f t="shared" si="71"/>
        <v>0</v>
      </c>
    </row>
    <row r="262" spans="1:32" outlineLevel="2" x14ac:dyDescent="0.25">
      <c r="A262" s="103" t="str">
        <f t="shared" si="67"/>
        <v>OrtingMulti-FamilyM2YDEX</v>
      </c>
      <c r="B262" s="103" t="s">
        <v>565</v>
      </c>
      <c r="C262" s="103" t="s">
        <v>566</v>
      </c>
      <c r="D262" s="127">
        <v>0</v>
      </c>
      <c r="E262" s="127">
        <v>0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30">
        <f t="shared" si="68"/>
        <v>0</v>
      </c>
      <c r="T262" s="105">
        <f t="shared" si="72"/>
        <v>0</v>
      </c>
      <c r="U262" s="105">
        <f t="shared" si="72"/>
        <v>0</v>
      </c>
      <c r="V262" s="105">
        <f t="shared" si="74"/>
        <v>0</v>
      </c>
      <c r="W262" s="105">
        <f t="shared" si="74"/>
        <v>0</v>
      </c>
      <c r="X262" s="105">
        <f t="shared" si="74"/>
        <v>0</v>
      </c>
      <c r="Y262" s="105">
        <f t="shared" si="74"/>
        <v>0</v>
      </c>
      <c r="Z262" s="105">
        <f t="shared" si="74"/>
        <v>0</v>
      </c>
      <c r="AA262" s="105">
        <f t="shared" si="73"/>
        <v>0</v>
      </c>
      <c r="AB262" s="105">
        <f t="shared" si="73"/>
        <v>0</v>
      </c>
      <c r="AC262" s="105">
        <f t="shared" si="73"/>
        <v>0</v>
      </c>
      <c r="AD262" s="105">
        <f t="shared" si="73"/>
        <v>0</v>
      </c>
      <c r="AE262" s="105">
        <f t="shared" si="73"/>
        <v>0</v>
      </c>
      <c r="AF262" s="105">
        <f t="shared" si="71"/>
        <v>0</v>
      </c>
    </row>
    <row r="263" spans="1:32" outlineLevel="2" x14ac:dyDescent="0.25">
      <c r="A263" s="103" t="str">
        <f t="shared" si="67"/>
        <v>OrtingMulti-FamilyM4YDEX</v>
      </c>
      <c r="B263" s="103" t="s">
        <v>567</v>
      </c>
      <c r="C263" s="103" t="s">
        <v>568</v>
      </c>
      <c r="D263" s="127">
        <v>0</v>
      </c>
      <c r="E263" s="127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30">
        <f t="shared" si="68"/>
        <v>0</v>
      </c>
      <c r="T263" s="105">
        <f t="shared" si="72"/>
        <v>0</v>
      </c>
      <c r="U263" s="105">
        <f t="shared" si="72"/>
        <v>0</v>
      </c>
      <c r="V263" s="105">
        <f t="shared" si="74"/>
        <v>0</v>
      </c>
      <c r="W263" s="105">
        <f t="shared" si="74"/>
        <v>0</v>
      </c>
      <c r="X263" s="105">
        <f t="shared" si="74"/>
        <v>0</v>
      </c>
      <c r="Y263" s="105">
        <f t="shared" si="74"/>
        <v>0</v>
      </c>
      <c r="Z263" s="105">
        <f t="shared" si="74"/>
        <v>0</v>
      </c>
      <c r="AA263" s="105">
        <f t="shared" si="73"/>
        <v>0</v>
      </c>
      <c r="AB263" s="105">
        <f t="shared" si="73"/>
        <v>0</v>
      </c>
      <c r="AC263" s="105">
        <f t="shared" si="73"/>
        <v>0</v>
      </c>
      <c r="AD263" s="105">
        <f t="shared" si="73"/>
        <v>0</v>
      </c>
      <c r="AE263" s="105">
        <f t="shared" si="73"/>
        <v>0</v>
      </c>
      <c r="AF263" s="105">
        <f t="shared" si="71"/>
        <v>0</v>
      </c>
    </row>
    <row r="264" spans="1:32" outlineLevel="2" x14ac:dyDescent="0.25">
      <c r="A264" s="103" t="str">
        <f t="shared" si="67"/>
        <v>OrtingMulti-FamilyM6YDEX</v>
      </c>
      <c r="B264" s="103" t="s">
        <v>569</v>
      </c>
      <c r="C264" s="103" t="s">
        <v>570</v>
      </c>
      <c r="D264" s="127">
        <v>0</v>
      </c>
      <c r="E264" s="127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30">
        <f t="shared" si="68"/>
        <v>0</v>
      </c>
      <c r="T264" s="105">
        <f t="shared" si="72"/>
        <v>0</v>
      </c>
      <c r="U264" s="105">
        <f t="shared" si="72"/>
        <v>0</v>
      </c>
      <c r="V264" s="105">
        <f t="shared" si="74"/>
        <v>0</v>
      </c>
      <c r="W264" s="105">
        <f t="shared" si="74"/>
        <v>0</v>
      </c>
      <c r="X264" s="105">
        <f t="shared" si="74"/>
        <v>0</v>
      </c>
      <c r="Y264" s="105">
        <f t="shared" si="74"/>
        <v>0</v>
      </c>
      <c r="Z264" s="105">
        <f t="shared" si="74"/>
        <v>0</v>
      </c>
      <c r="AA264" s="105">
        <f t="shared" si="73"/>
        <v>0</v>
      </c>
      <c r="AB264" s="105">
        <f t="shared" si="73"/>
        <v>0</v>
      </c>
      <c r="AC264" s="105">
        <f t="shared" si="73"/>
        <v>0</v>
      </c>
      <c r="AD264" s="105">
        <f t="shared" si="73"/>
        <v>0</v>
      </c>
      <c r="AE264" s="105">
        <f t="shared" si="73"/>
        <v>0</v>
      </c>
      <c r="AF264" s="105">
        <f t="shared" si="71"/>
        <v>0</v>
      </c>
    </row>
    <row r="265" spans="1:32" outlineLevel="2" x14ac:dyDescent="0.25">
      <c r="A265" s="103" t="str">
        <f t="shared" si="67"/>
        <v>OrtingMulti-FamilyMYDW90</v>
      </c>
      <c r="B265" s="103" t="s">
        <v>633</v>
      </c>
      <c r="C265" s="103" t="s">
        <v>634</v>
      </c>
      <c r="D265" s="127">
        <v>0</v>
      </c>
      <c r="E265" s="127">
        <v>0</v>
      </c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30">
        <f t="shared" si="68"/>
        <v>0</v>
      </c>
      <c r="T265" s="105">
        <f t="shared" si="72"/>
        <v>0</v>
      </c>
      <c r="U265" s="105">
        <f t="shared" si="72"/>
        <v>0</v>
      </c>
      <c r="V265" s="105">
        <f t="shared" si="74"/>
        <v>0</v>
      </c>
      <c r="W265" s="105">
        <f t="shared" si="74"/>
        <v>0</v>
      </c>
      <c r="X265" s="105">
        <f t="shared" si="74"/>
        <v>0</v>
      </c>
      <c r="Y265" s="105">
        <f t="shared" si="74"/>
        <v>0</v>
      </c>
      <c r="Z265" s="105">
        <f t="shared" si="74"/>
        <v>0</v>
      </c>
      <c r="AA265" s="105">
        <f t="shared" si="73"/>
        <v>0</v>
      </c>
      <c r="AB265" s="105">
        <f t="shared" si="73"/>
        <v>0</v>
      </c>
      <c r="AC265" s="105">
        <f t="shared" si="73"/>
        <v>0</v>
      </c>
      <c r="AD265" s="105">
        <f t="shared" si="73"/>
        <v>0</v>
      </c>
      <c r="AE265" s="105">
        <f t="shared" si="73"/>
        <v>0</v>
      </c>
      <c r="AF265" s="105">
        <f t="shared" si="71"/>
        <v>0</v>
      </c>
    </row>
    <row r="266" spans="1:32" outlineLevel="2" x14ac:dyDescent="0.25">
      <c r="A266" s="103" t="str">
        <f t="shared" si="67"/>
        <v>OrtingMulti-FamilyMCONNECT</v>
      </c>
      <c r="B266" s="103" t="s">
        <v>573</v>
      </c>
      <c r="C266" s="103" t="s">
        <v>574</v>
      </c>
      <c r="D266" s="127">
        <v>0</v>
      </c>
      <c r="E266" s="127">
        <v>0</v>
      </c>
      <c r="F266" s="129">
        <v>0</v>
      </c>
      <c r="G266" s="129">
        <v>0</v>
      </c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0</v>
      </c>
      <c r="N266" s="129">
        <v>0</v>
      </c>
      <c r="O266" s="129">
        <v>0</v>
      </c>
      <c r="P266" s="129">
        <v>0</v>
      </c>
      <c r="Q266" s="129">
        <v>0</v>
      </c>
      <c r="R266" s="130">
        <f t="shared" si="68"/>
        <v>0</v>
      </c>
      <c r="T266" s="105">
        <f t="shared" si="72"/>
        <v>0</v>
      </c>
      <c r="U266" s="105">
        <f t="shared" si="72"/>
        <v>0</v>
      </c>
      <c r="V266" s="105">
        <f t="shared" si="74"/>
        <v>0</v>
      </c>
      <c r="W266" s="105">
        <f t="shared" si="74"/>
        <v>0</v>
      </c>
      <c r="X266" s="105">
        <f t="shared" si="74"/>
        <v>0</v>
      </c>
      <c r="Y266" s="105">
        <f t="shared" si="74"/>
        <v>0</v>
      </c>
      <c r="Z266" s="105">
        <f t="shared" si="74"/>
        <v>0</v>
      </c>
      <c r="AA266" s="105">
        <f t="shared" si="73"/>
        <v>0</v>
      </c>
      <c r="AB266" s="105">
        <f t="shared" si="73"/>
        <v>0</v>
      </c>
      <c r="AC266" s="105">
        <f t="shared" si="73"/>
        <v>0</v>
      </c>
      <c r="AD266" s="105">
        <f t="shared" si="73"/>
        <v>0</v>
      </c>
      <c r="AE266" s="105">
        <f t="shared" si="73"/>
        <v>0</v>
      </c>
      <c r="AF266" s="105">
        <f t="shared" si="71"/>
        <v>0</v>
      </c>
    </row>
    <row r="267" spans="1:32" outlineLevel="2" x14ac:dyDescent="0.25">
      <c r="A267" s="103" t="str">
        <f t="shared" si="67"/>
        <v>OrtingMulti-FamilyMRENT90</v>
      </c>
      <c r="B267" s="103" t="s">
        <v>575</v>
      </c>
      <c r="C267" s="103" t="s">
        <v>576</v>
      </c>
      <c r="D267" s="127">
        <v>0</v>
      </c>
      <c r="E267" s="127">
        <v>0</v>
      </c>
      <c r="F267" s="129">
        <v>0</v>
      </c>
      <c r="G267" s="129">
        <v>0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0</v>
      </c>
      <c r="N267" s="129">
        <v>0</v>
      </c>
      <c r="O267" s="129">
        <v>0</v>
      </c>
      <c r="P267" s="129">
        <v>0</v>
      </c>
      <c r="Q267" s="129">
        <v>0</v>
      </c>
      <c r="R267" s="130">
        <f t="shared" si="68"/>
        <v>0</v>
      </c>
      <c r="T267" s="105">
        <f t="shared" si="72"/>
        <v>0</v>
      </c>
      <c r="U267" s="105">
        <f t="shared" si="72"/>
        <v>0</v>
      </c>
      <c r="V267" s="105">
        <f t="shared" si="74"/>
        <v>0</v>
      </c>
      <c r="W267" s="105">
        <f t="shared" si="74"/>
        <v>0</v>
      </c>
      <c r="X267" s="105">
        <f t="shared" si="74"/>
        <v>0</v>
      </c>
      <c r="Y267" s="105">
        <f t="shared" si="74"/>
        <v>0</v>
      </c>
      <c r="Z267" s="105">
        <f t="shared" si="74"/>
        <v>0</v>
      </c>
      <c r="AA267" s="105">
        <f t="shared" si="73"/>
        <v>0</v>
      </c>
      <c r="AB267" s="105">
        <f t="shared" si="73"/>
        <v>0</v>
      </c>
      <c r="AC267" s="105">
        <f t="shared" si="73"/>
        <v>0</v>
      </c>
      <c r="AD267" s="105">
        <f t="shared" si="73"/>
        <v>0</v>
      </c>
      <c r="AE267" s="105">
        <f t="shared" si="73"/>
        <v>0</v>
      </c>
      <c r="AF267" s="105">
        <f t="shared" si="71"/>
        <v>0</v>
      </c>
    </row>
    <row r="268" spans="1:32" outlineLevel="2" x14ac:dyDescent="0.25">
      <c r="A268" s="103" t="str">
        <f t="shared" si="67"/>
        <v>OrtingMulti-FamilyMROLL</v>
      </c>
      <c r="B268" s="103" t="s">
        <v>577</v>
      </c>
      <c r="C268" s="103" t="s">
        <v>578</v>
      </c>
      <c r="D268" s="127">
        <v>0</v>
      </c>
      <c r="E268" s="127">
        <v>0</v>
      </c>
      <c r="F268" s="129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30">
        <f t="shared" si="68"/>
        <v>0</v>
      </c>
      <c r="T268" s="105">
        <f t="shared" si="72"/>
        <v>0</v>
      </c>
      <c r="U268" s="105">
        <f t="shared" si="72"/>
        <v>0</v>
      </c>
      <c r="V268" s="105">
        <f t="shared" si="74"/>
        <v>0</v>
      </c>
      <c r="W268" s="105">
        <f t="shared" si="74"/>
        <v>0</v>
      </c>
      <c r="X268" s="105">
        <f t="shared" si="74"/>
        <v>0</v>
      </c>
      <c r="Y268" s="105">
        <f t="shared" si="74"/>
        <v>0</v>
      </c>
      <c r="Z268" s="105">
        <f t="shared" si="74"/>
        <v>0</v>
      </c>
      <c r="AA268" s="105">
        <f t="shared" si="73"/>
        <v>0</v>
      </c>
      <c r="AB268" s="105">
        <f t="shared" si="73"/>
        <v>0</v>
      </c>
      <c r="AC268" s="105">
        <f t="shared" si="73"/>
        <v>0</v>
      </c>
      <c r="AD268" s="105">
        <f t="shared" si="73"/>
        <v>0</v>
      </c>
      <c r="AE268" s="105">
        <f t="shared" si="73"/>
        <v>0</v>
      </c>
      <c r="AF268" s="105">
        <f t="shared" si="71"/>
        <v>0</v>
      </c>
    </row>
    <row r="269" spans="1:32" outlineLevel="2" x14ac:dyDescent="0.25">
      <c r="A269" s="103" t="str">
        <f t="shared" si="67"/>
        <v>OrtingMulti-FamilyPACKM</v>
      </c>
      <c r="B269" s="103" t="s">
        <v>579</v>
      </c>
      <c r="C269" s="103" t="s">
        <v>580</v>
      </c>
      <c r="D269" s="127">
        <v>0</v>
      </c>
      <c r="E269" s="127">
        <v>0</v>
      </c>
      <c r="F269" s="129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30">
        <f t="shared" si="68"/>
        <v>0</v>
      </c>
      <c r="T269" s="105">
        <f t="shared" si="72"/>
        <v>0</v>
      </c>
      <c r="U269" s="105">
        <f t="shared" si="72"/>
        <v>0</v>
      </c>
      <c r="V269" s="105">
        <f t="shared" si="74"/>
        <v>0</v>
      </c>
      <c r="W269" s="105">
        <f t="shared" si="74"/>
        <v>0</v>
      </c>
      <c r="X269" s="105">
        <f t="shared" si="74"/>
        <v>0</v>
      </c>
      <c r="Y269" s="105">
        <f t="shared" si="74"/>
        <v>0</v>
      </c>
      <c r="Z269" s="105">
        <f t="shared" si="74"/>
        <v>0</v>
      </c>
      <c r="AA269" s="105">
        <f t="shared" si="73"/>
        <v>0</v>
      </c>
      <c r="AB269" s="105">
        <f t="shared" si="73"/>
        <v>0</v>
      </c>
      <c r="AC269" s="105">
        <f t="shared" si="73"/>
        <v>0</v>
      </c>
      <c r="AD269" s="105">
        <f t="shared" si="73"/>
        <v>0</v>
      </c>
      <c r="AE269" s="105">
        <f t="shared" si="73"/>
        <v>0</v>
      </c>
      <c r="AF269" s="105">
        <f t="shared" si="71"/>
        <v>0</v>
      </c>
    </row>
    <row r="270" spans="1:32" outlineLevel="2" x14ac:dyDescent="0.25">
      <c r="A270" s="103" t="str">
        <f t="shared" si="67"/>
        <v>OrtingMulti-FamilyADJMF</v>
      </c>
      <c r="B270" s="103" t="s">
        <v>581</v>
      </c>
      <c r="C270" s="103" t="s">
        <v>582</v>
      </c>
      <c r="D270" s="127">
        <v>0</v>
      </c>
      <c r="E270" s="127">
        <v>0</v>
      </c>
      <c r="F270" s="129">
        <v>0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0</v>
      </c>
      <c r="M270" s="129">
        <v>0</v>
      </c>
      <c r="N270" s="129">
        <v>0</v>
      </c>
      <c r="O270" s="129">
        <v>0</v>
      </c>
      <c r="P270" s="129">
        <v>0</v>
      </c>
      <c r="Q270" s="129">
        <v>0</v>
      </c>
      <c r="R270" s="130">
        <f t="shared" si="68"/>
        <v>0</v>
      </c>
      <c r="T270" s="105">
        <f t="shared" si="72"/>
        <v>0</v>
      </c>
      <c r="U270" s="105">
        <f t="shared" si="72"/>
        <v>0</v>
      </c>
      <c r="V270" s="105">
        <f t="shared" si="74"/>
        <v>0</v>
      </c>
      <c r="W270" s="105">
        <f t="shared" si="74"/>
        <v>0</v>
      </c>
      <c r="X270" s="105">
        <f t="shared" si="74"/>
        <v>0</v>
      </c>
      <c r="Y270" s="105">
        <f t="shared" si="74"/>
        <v>0</v>
      </c>
      <c r="Z270" s="105">
        <f t="shared" si="74"/>
        <v>0</v>
      </c>
      <c r="AA270" s="105">
        <f t="shared" si="73"/>
        <v>0</v>
      </c>
      <c r="AB270" s="105">
        <f t="shared" si="73"/>
        <v>0</v>
      </c>
      <c r="AC270" s="105">
        <f t="shared" si="73"/>
        <v>0</v>
      </c>
      <c r="AD270" s="105">
        <f t="shared" si="73"/>
        <v>0</v>
      </c>
      <c r="AE270" s="105">
        <f t="shared" si="73"/>
        <v>0</v>
      </c>
      <c r="AF270" s="105">
        <f t="shared" si="71"/>
        <v>0</v>
      </c>
    </row>
    <row r="271" spans="1:32" outlineLevel="2" x14ac:dyDescent="0.25">
      <c r="A271" s="103" t="str">
        <f t="shared" si="67"/>
        <v>OrtingMulti-FamilyDRVNM</v>
      </c>
      <c r="B271" s="103" t="s">
        <v>583</v>
      </c>
      <c r="C271" s="103" t="s">
        <v>584</v>
      </c>
      <c r="D271" s="127">
        <v>0</v>
      </c>
      <c r="E271" s="127">
        <v>0</v>
      </c>
      <c r="F271" s="129">
        <v>0</v>
      </c>
      <c r="G271" s="129">
        <v>0</v>
      </c>
      <c r="H271" s="129">
        <v>0</v>
      </c>
      <c r="I271" s="129">
        <v>0</v>
      </c>
      <c r="J271" s="129">
        <v>0</v>
      </c>
      <c r="K271" s="129">
        <v>0</v>
      </c>
      <c r="L271" s="129">
        <v>0</v>
      </c>
      <c r="M271" s="129">
        <v>0</v>
      </c>
      <c r="N271" s="129">
        <v>0</v>
      </c>
      <c r="O271" s="129">
        <v>0</v>
      </c>
      <c r="P271" s="129">
        <v>0</v>
      </c>
      <c r="Q271" s="129">
        <v>0</v>
      </c>
      <c r="R271" s="130">
        <f t="shared" si="68"/>
        <v>0</v>
      </c>
      <c r="T271" s="105">
        <f t="shared" si="72"/>
        <v>0</v>
      </c>
      <c r="U271" s="105">
        <f t="shared" si="72"/>
        <v>0</v>
      </c>
      <c r="V271" s="105">
        <f t="shared" si="74"/>
        <v>0</v>
      </c>
      <c r="W271" s="105">
        <f t="shared" si="74"/>
        <v>0</v>
      </c>
      <c r="X271" s="105">
        <f t="shared" si="74"/>
        <v>0</v>
      </c>
      <c r="Y271" s="105">
        <f t="shared" si="74"/>
        <v>0</v>
      </c>
      <c r="Z271" s="105">
        <f t="shared" si="74"/>
        <v>0</v>
      </c>
      <c r="AA271" s="105">
        <f t="shared" si="73"/>
        <v>0</v>
      </c>
      <c r="AB271" s="105">
        <f t="shared" si="73"/>
        <v>0</v>
      </c>
      <c r="AC271" s="105">
        <f t="shared" si="73"/>
        <v>0</v>
      </c>
      <c r="AD271" s="105">
        <f t="shared" si="73"/>
        <v>0</v>
      </c>
      <c r="AE271" s="105">
        <f t="shared" si="73"/>
        <v>0</v>
      </c>
      <c r="AF271" s="105">
        <f t="shared" si="71"/>
        <v>0</v>
      </c>
    </row>
    <row r="272" spans="1:32" outlineLevel="2" x14ac:dyDescent="0.25">
      <c r="A272" s="103" t="str">
        <f t="shared" si="67"/>
        <v>OrtingMulti-FamilyEXTRA-MF</v>
      </c>
      <c r="B272" s="103" t="s">
        <v>585</v>
      </c>
      <c r="C272" s="103" t="s">
        <v>586</v>
      </c>
      <c r="D272" s="127">
        <v>0</v>
      </c>
      <c r="E272" s="127">
        <v>0</v>
      </c>
      <c r="F272" s="129">
        <v>0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0</v>
      </c>
      <c r="M272" s="129">
        <v>0</v>
      </c>
      <c r="N272" s="129">
        <v>0</v>
      </c>
      <c r="O272" s="129">
        <v>0</v>
      </c>
      <c r="P272" s="129">
        <v>0</v>
      </c>
      <c r="Q272" s="129">
        <v>0</v>
      </c>
      <c r="R272" s="130">
        <f t="shared" si="68"/>
        <v>0</v>
      </c>
      <c r="T272" s="105">
        <f t="shared" si="72"/>
        <v>0</v>
      </c>
      <c r="U272" s="105">
        <f t="shared" si="72"/>
        <v>0</v>
      </c>
      <c r="V272" s="105">
        <f t="shared" si="74"/>
        <v>0</v>
      </c>
      <c r="W272" s="105">
        <f t="shared" si="74"/>
        <v>0</v>
      </c>
      <c r="X272" s="105">
        <f t="shared" si="74"/>
        <v>0</v>
      </c>
      <c r="Y272" s="105">
        <f t="shared" si="74"/>
        <v>0</v>
      </c>
      <c r="Z272" s="105">
        <f t="shared" si="74"/>
        <v>0</v>
      </c>
      <c r="AA272" s="105">
        <f t="shared" si="73"/>
        <v>0</v>
      </c>
      <c r="AB272" s="105">
        <f t="shared" si="73"/>
        <v>0</v>
      </c>
      <c r="AC272" s="105">
        <f t="shared" si="73"/>
        <v>0</v>
      </c>
      <c r="AD272" s="105">
        <f t="shared" si="73"/>
        <v>0</v>
      </c>
      <c r="AE272" s="105">
        <f t="shared" si="73"/>
        <v>0</v>
      </c>
      <c r="AF272" s="105">
        <f t="shared" si="71"/>
        <v>0</v>
      </c>
    </row>
    <row r="273" spans="1:35" outlineLevel="1" x14ac:dyDescent="0.25">
      <c r="D273" s="127"/>
      <c r="E273" s="127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03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</row>
    <row r="274" spans="1:35" outlineLevel="1" x14ac:dyDescent="0.25">
      <c r="C274" s="135" t="s">
        <v>593</v>
      </c>
      <c r="D274" s="127"/>
      <c r="E274" s="127"/>
      <c r="F274" s="136">
        <f t="shared" ref="F274:R274" si="75">SUM(F224:F273)</f>
        <v>0</v>
      </c>
      <c r="G274" s="136">
        <f t="shared" si="75"/>
        <v>0</v>
      </c>
      <c r="H274" s="136">
        <f t="shared" si="75"/>
        <v>0</v>
      </c>
      <c r="I274" s="136">
        <f t="shared" si="75"/>
        <v>0</v>
      </c>
      <c r="J274" s="136">
        <f t="shared" si="75"/>
        <v>0</v>
      </c>
      <c r="K274" s="136">
        <f t="shared" si="75"/>
        <v>0</v>
      </c>
      <c r="L274" s="136">
        <f t="shared" si="75"/>
        <v>0</v>
      </c>
      <c r="M274" s="136">
        <f t="shared" si="75"/>
        <v>0</v>
      </c>
      <c r="N274" s="136">
        <f t="shared" si="75"/>
        <v>0</v>
      </c>
      <c r="O274" s="136">
        <f t="shared" si="75"/>
        <v>0</v>
      </c>
      <c r="P274" s="136">
        <f t="shared" si="75"/>
        <v>0</v>
      </c>
      <c r="Q274" s="136">
        <f t="shared" si="75"/>
        <v>0</v>
      </c>
      <c r="R274" s="136">
        <f t="shared" si="75"/>
        <v>0</v>
      </c>
      <c r="T274" s="137">
        <f>+SUM(T224:T260)</f>
        <v>0</v>
      </c>
      <c r="U274" s="137">
        <f t="shared" ref="U274:AF274" si="76">+SUM(U224:U260)</f>
        <v>0</v>
      </c>
      <c r="V274" s="137">
        <f t="shared" si="76"/>
        <v>0</v>
      </c>
      <c r="W274" s="137">
        <f t="shared" si="76"/>
        <v>0</v>
      </c>
      <c r="X274" s="137">
        <f t="shared" si="76"/>
        <v>0</v>
      </c>
      <c r="Y274" s="137">
        <f t="shared" si="76"/>
        <v>0</v>
      </c>
      <c r="Z274" s="137">
        <f t="shared" si="76"/>
        <v>0</v>
      </c>
      <c r="AA274" s="137">
        <f t="shared" si="76"/>
        <v>0</v>
      </c>
      <c r="AB274" s="137">
        <f t="shared" si="76"/>
        <v>0</v>
      </c>
      <c r="AC274" s="137">
        <f t="shared" si="76"/>
        <v>0</v>
      </c>
      <c r="AD274" s="137">
        <f t="shared" si="76"/>
        <v>0</v>
      </c>
      <c r="AE274" s="137">
        <f t="shared" si="76"/>
        <v>0</v>
      </c>
      <c r="AF274" s="137">
        <f t="shared" si="76"/>
        <v>0</v>
      </c>
    </row>
    <row r="275" spans="1:35" outlineLevel="1" x14ac:dyDescent="0.25">
      <c r="C275" s="135"/>
      <c r="D275" s="127"/>
      <c r="E275" s="127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</row>
    <row r="276" spans="1:35" outlineLevel="1" x14ac:dyDescent="0.25">
      <c r="B276" s="7" t="s">
        <v>594</v>
      </c>
      <c r="C276" s="135"/>
      <c r="D276" s="127"/>
      <c r="E276" s="127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  <c r="AE276" s="105"/>
      <c r="AF276" s="105"/>
    </row>
    <row r="277" spans="1:35" outlineLevel="2" x14ac:dyDescent="0.25">
      <c r="A277" s="103" t="str">
        <f t="shared" ref="A277:A284" si="77">+$A$4&amp;$A$223&amp;B277</f>
        <v>OrtingMulti-FamilyM2YDRECY</v>
      </c>
      <c r="B277" s="103" t="s">
        <v>595</v>
      </c>
      <c r="C277" s="103" t="s">
        <v>596</v>
      </c>
      <c r="D277" s="127">
        <v>0</v>
      </c>
      <c r="E277" s="127">
        <v>0</v>
      </c>
      <c r="F277" s="129">
        <v>0</v>
      </c>
      <c r="G277" s="129">
        <v>0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30">
        <f t="shared" ref="R277:R284" si="78">+SUM(F277:Q277)</f>
        <v>0</v>
      </c>
      <c r="T277" s="105">
        <f t="shared" ref="T277:U284" si="79">+IFERROR(F277/$D277,0)</f>
        <v>0</v>
      </c>
      <c r="U277" s="105">
        <f t="shared" si="79"/>
        <v>0</v>
      </c>
      <c r="V277" s="105">
        <f t="shared" ref="V277:AE284" si="80">+IFERROR(H277/$E277,0)</f>
        <v>0</v>
      </c>
      <c r="W277" s="105">
        <f t="shared" si="80"/>
        <v>0</v>
      </c>
      <c r="X277" s="105">
        <f t="shared" si="80"/>
        <v>0</v>
      </c>
      <c r="Y277" s="105">
        <f t="shared" si="80"/>
        <v>0</v>
      </c>
      <c r="Z277" s="105">
        <f t="shared" si="80"/>
        <v>0</v>
      </c>
      <c r="AA277" s="105">
        <f t="shared" si="80"/>
        <v>0</v>
      </c>
      <c r="AB277" s="105">
        <f t="shared" si="80"/>
        <v>0</v>
      </c>
      <c r="AC277" s="105">
        <f t="shared" si="80"/>
        <v>0</v>
      </c>
      <c r="AD277" s="105">
        <f t="shared" si="80"/>
        <v>0</v>
      </c>
      <c r="AE277" s="105">
        <f t="shared" si="80"/>
        <v>0</v>
      </c>
      <c r="AF277" s="105">
        <f t="shared" ref="AF277:AF284" si="81">+SUM(T277:AE277)/$AD$2</f>
        <v>0</v>
      </c>
    </row>
    <row r="278" spans="1:35" outlineLevel="2" x14ac:dyDescent="0.25">
      <c r="A278" s="103" t="str">
        <f t="shared" si="77"/>
        <v>OrtingMulti-FamilyM6YDRECY</v>
      </c>
      <c r="B278" s="103" t="s">
        <v>603</v>
      </c>
      <c r="C278" s="103" t="s">
        <v>604</v>
      </c>
      <c r="D278" s="127">
        <v>0</v>
      </c>
      <c r="E278" s="127">
        <v>0</v>
      </c>
      <c r="F278" s="129">
        <v>0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30">
        <f t="shared" si="78"/>
        <v>0</v>
      </c>
      <c r="T278" s="105">
        <f t="shared" si="79"/>
        <v>0</v>
      </c>
      <c r="U278" s="105">
        <f t="shared" si="79"/>
        <v>0</v>
      </c>
      <c r="V278" s="105">
        <f t="shared" si="80"/>
        <v>0</v>
      </c>
      <c r="W278" s="105">
        <f t="shared" si="80"/>
        <v>0</v>
      </c>
      <c r="X278" s="105">
        <f t="shared" si="80"/>
        <v>0</v>
      </c>
      <c r="Y278" s="105">
        <f t="shared" si="80"/>
        <v>0</v>
      </c>
      <c r="Z278" s="105">
        <f t="shared" si="80"/>
        <v>0</v>
      </c>
      <c r="AA278" s="105">
        <f t="shared" si="80"/>
        <v>0</v>
      </c>
      <c r="AB278" s="105">
        <f t="shared" si="80"/>
        <v>0</v>
      </c>
      <c r="AC278" s="105">
        <f t="shared" si="80"/>
        <v>0</v>
      </c>
      <c r="AD278" s="105">
        <f t="shared" si="80"/>
        <v>0</v>
      </c>
      <c r="AE278" s="105">
        <f t="shared" si="80"/>
        <v>0</v>
      </c>
      <c r="AF278" s="105">
        <f t="shared" si="81"/>
        <v>0</v>
      </c>
    </row>
    <row r="279" spans="1:35" outlineLevel="2" x14ac:dyDescent="0.25">
      <c r="A279" s="103" t="str">
        <f t="shared" si="77"/>
        <v>OrtingMulti-FamilyMCCRECYR</v>
      </c>
      <c r="B279" s="103" t="s">
        <v>615</v>
      </c>
      <c r="C279" s="103" t="s">
        <v>616</v>
      </c>
      <c r="D279" s="127">
        <v>0</v>
      </c>
      <c r="E279" s="127">
        <v>0</v>
      </c>
      <c r="F279" s="12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30">
        <f t="shared" si="78"/>
        <v>0</v>
      </c>
      <c r="T279" s="105">
        <f t="shared" si="79"/>
        <v>0</v>
      </c>
      <c r="U279" s="105">
        <f t="shared" si="79"/>
        <v>0</v>
      </c>
      <c r="V279" s="105">
        <f t="shared" si="80"/>
        <v>0</v>
      </c>
      <c r="W279" s="105">
        <f t="shared" si="80"/>
        <v>0</v>
      </c>
      <c r="X279" s="105">
        <f t="shared" si="80"/>
        <v>0</v>
      </c>
      <c r="Y279" s="105">
        <f t="shared" si="80"/>
        <v>0</v>
      </c>
      <c r="Z279" s="105">
        <f t="shared" si="80"/>
        <v>0</v>
      </c>
      <c r="AA279" s="105">
        <f t="shared" si="80"/>
        <v>0</v>
      </c>
      <c r="AB279" s="105">
        <f t="shared" si="80"/>
        <v>0</v>
      </c>
      <c r="AC279" s="105">
        <f t="shared" si="80"/>
        <v>0</v>
      </c>
      <c r="AD279" s="105">
        <f t="shared" si="80"/>
        <v>0</v>
      </c>
      <c r="AE279" s="105">
        <f t="shared" si="80"/>
        <v>0</v>
      </c>
      <c r="AF279" s="105">
        <f t="shared" si="81"/>
        <v>0</v>
      </c>
    </row>
    <row r="280" spans="1:35" outlineLevel="2" x14ac:dyDescent="0.25">
      <c r="A280" s="103" t="str">
        <f t="shared" si="77"/>
        <v>OrtingMulti-FamilyMRECYONLY</v>
      </c>
      <c r="B280" s="103" t="s">
        <v>617</v>
      </c>
      <c r="C280" s="103" t="s">
        <v>618</v>
      </c>
      <c r="D280" s="127">
        <v>0</v>
      </c>
      <c r="E280" s="127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30">
        <f t="shared" si="78"/>
        <v>0</v>
      </c>
      <c r="T280" s="105">
        <f t="shared" si="79"/>
        <v>0</v>
      </c>
      <c r="U280" s="105">
        <f t="shared" si="79"/>
        <v>0</v>
      </c>
      <c r="V280" s="105">
        <f t="shared" si="80"/>
        <v>0</v>
      </c>
      <c r="W280" s="105">
        <f t="shared" si="80"/>
        <v>0</v>
      </c>
      <c r="X280" s="105">
        <f t="shared" si="80"/>
        <v>0</v>
      </c>
      <c r="Y280" s="105">
        <f t="shared" si="80"/>
        <v>0</v>
      </c>
      <c r="Z280" s="105">
        <f t="shared" si="80"/>
        <v>0</v>
      </c>
      <c r="AA280" s="105">
        <f t="shared" si="80"/>
        <v>0</v>
      </c>
      <c r="AB280" s="105">
        <f t="shared" si="80"/>
        <v>0</v>
      </c>
      <c r="AC280" s="105">
        <f t="shared" si="80"/>
        <v>0</v>
      </c>
      <c r="AD280" s="105">
        <f t="shared" si="80"/>
        <v>0</v>
      </c>
      <c r="AE280" s="105">
        <f t="shared" si="80"/>
        <v>0</v>
      </c>
      <c r="AF280" s="105">
        <f t="shared" si="81"/>
        <v>0</v>
      </c>
    </row>
    <row r="281" spans="1:35" outlineLevel="2" x14ac:dyDescent="0.25">
      <c r="A281" s="103" t="str">
        <f t="shared" si="77"/>
        <v>OrtingMulti-FamilyMRECYR</v>
      </c>
      <c r="B281" s="103" t="s">
        <v>619</v>
      </c>
      <c r="C281" s="103" t="s">
        <v>620</v>
      </c>
      <c r="D281" s="127">
        <v>4.88</v>
      </c>
      <c r="E281" s="127">
        <v>5.44</v>
      </c>
      <c r="F281" s="129">
        <v>57.53</v>
      </c>
      <c r="G281" s="129">
        <v>57.53</v>
      </c>
      <c r="H281" s="129">
        <v>59.84</v>
      </c>
      <c r="I281" s="129">
        <v>59.84</v>
      </c>
      <c r="J281" s="129">
        <v>59.84</v>
      </c>
      <c r="K281" s="129">
        <v>59.84</v>
      </c>
      <c r="L281" s="129">
        <v>59.84</v>
      </c>
      <c r="M281" s="129">
        <v>59.84</v>
      </c>
      <c r="N281" s="129">
        <v>59.84</v>
      </c>
      <c r="O281" s="129">
        <v>57.53</v>
      </c>
      <c r="P281" s="129">
        <v>57.53</v>
      </c>
      <c r="Q281" s="129">
        <v>57.53</v>
      </c>
      <c r="R281" s="130">
        <f t="shared" si="78"/>
        <v>706.53000000000009</v>
      </c>
      <c r="T281" s="105">
        <f t="shared" si="79"/>
        <v>11.788934426229508</v>
      </c>
      <c r="U281" s="105">
        <f t="shared" si="79"/>
        <v>11.788934426229508</v>
      </c>
      <c r="V281" s="105">
        <f t="shared" si="80"/>
        <v>11</v>
      </c>
      <c r="W281" s="105">
        <f t="shared" si="80"/>
        <v>11</v>
      </c>
      <c r="X281" s="105">
        <f t="shared" si="80"/>
        <v>11</v>
      </c>
      <c r="Y281" s="105">
        <f t="shared" si="80"/>
        <v>11</v>
      </c>
      <c r="Z281" s="105">
        <f t="shared" si="80"/>
        <v>11</v>
      </c>
      <c r="AA281" s="105">
        <f t="shared" si="80"/>
        <v>11</v>
      </c>
      <c r="AB281" s="105">
        <f t="shared" si="80"/>
        <v>11</v>
      </c>
      <c r="AC281" s="105">
        <f t="shared" si="80"/>
        <v>10.575367647058822</v>
      </c>
      <c r="AD281" s="105">
        <f t="shared" si="80"/>
        <v>10.575367647058822</v>
      </c>
      <c r="AE281" s="105">
        <f t="shared" si="80"/>
        <v>10.575367647058822</v>
      </c>
      <c r="AF281" s="105">
        <f t="shared" si="81"/>
        <v>11.025330982802958</v>
      </c>
      <c r="AH281" s="103">
        <v>1</v>
      </c>
      <c r="AI281" s="105">
        <f>+AF281*AH281</f>
        <v>11.025330982802958</v>
      </c>
    </row>
    <row r="282" spans="1:35" outlineLevel="2" x14ac:dyDescent="0.25">
      <c r="A282" s="103" t="str">
        <f t="shared" si="77"/>
        <v>OrtingMulti-FamilyMRECYIN</v>
      </c>
      <c r="B282" s="103" t="s">
        <v>621</v>
      </c>
      <c r="C282" s="103" t="s">
        <v>622</v>
      </c>
      <c r="D282" s="127">
        <v>0</v>
      </c>
      <c r="E282" s="127">
        <v>0</v>
      </c>
      <c r="F282" s="129">
        <v>0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29">
        <v>0</v>
      </c>
      <c r="N282" s="129">
        <v>0</v>
      </c>
      <c r="O282" s="129">
        <v>0</v>
      </c>
      <c r="P282" s="129">
        <v>0</v>
      </c>
      <c r="Q282" s="129">
        <v>0</v>
      </c>
      <c r="R282" s="130">
        <f t="shared" si="78"/>
        <v>0</v>
      </c>
      <c r="T282" s="105">
        <f t="shared" si="79"/>
        <v>0</v>
      </c>
      <c r="U282" s="105">
        <f t="shared" si="79"/>
        <v>0</v>
      </c>
      <c r="V282" s="105">
        <f t="shared" si="80"/>
        <v>0</v>
      </c>
      <c r="W282" s="105">
        <f t="shared" si="80"/>
        <v>0</v>
      </c>
      <c r="X282" s="105">
        <f t="shared" si="80"/>
        <v>0</v>
      </c>
      <c r="Y282" s="105">
        <f t="shared" si="80"/>
        <v>0</v>
      </c>
      <c r="Z282" s="105">
        <f t="shared" si="80"/>
        <v>0</v>
      </c>
      <c r="AA282" s="105">
        <f t="shared" si="80"/>
        <v>0</v>
      </c>
      <c r="AB282" s="105">
        <f t="shared" si="80"/>
        <v>0</v>
      </c>
      <c r="AC282" s="105">
        <f t="shared" si="80"/>
        <v>0</v>
      </c>
      <c r="AD282" s="105">
        <f t="shared" si="80"/>
        <v>0</v>
      </c>
      <c r="AE282" s="105">
        <f t="shared" si="80"/>
        <v>0</v>
      </c>
      <c r="AF282" s="105">
        <f t="shared" si="81"/>
        <v>0</v>
      </c>
    </row>
    <row r="283" spans="1:35" outlineLevel="2" x14ac:dyDescent="0.25">
      <c r="A283" s="103" t="str">
        <f t="shared" si="77"/>
        <v>OrtingMulti-FamilyMRENT2YDRECY</v>
      </c>
      <c r="B283" s="103" t="s">
        <v>627</v>
      </c>
      <c r="C283" s="103" t="s">
        <v>628</v>
      </c>
      <c r="D283" s="127">
        <v>0</v>
      </c>
      <c r="E283" s="127">
        <v>0</v>
      </c>
      <c r="F283" s="12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30">
        <f t="shared" si="78"/>
        <v>0</v>
      </c>
      <c r="T283" s="105">
        <f t="shared" si="79"/>
        <v>0</v>
      </c>
      <c r="U283" s="105">
        <f t="shared" si="79"/>
        <v>0</v>
      </c>
      <c r="V283" s="105">
        <f t="shared" si="80"/>
        <v>0</v>
      </c>
      <c r="W283" s="105">
        <f t="shared" si="80"/>
        <v>0</v>
      </c>
      <c r="X283" s="105">
        <f t="shared" si="80"/>
        <v>0</v>
      </c>
      <c r="Y283" s="105">
        <f t="shared" si="80"/>
        <v>0</v>
      </c>
      <c r="Z283" s="105">
        <f t="shared" si="80"/>
        <v>0</v>
      </c>
      <c r="AA283" s="105">
        <f t="shared" si="80"/>
        <v>0</v>
      </c>
      <c r="AB283" s="105">
        <f t="shared" si="80"/>
        <v>0</v>
      </c>
      <c r="AC283" s="105">
        <f t="shared" si="80"/>
        <v>0</v>
      </c>
      <c r="AD283" s="105">
        <f t="shared" si="80"/>
        <v>0</v>
      </c>
      <c r="AE283" s="105">
        <f t="shared" si="80"/>
        <v>0</v>
      </c>
      <c r="AF283" s="105">
        <f t="shared" si="81"/>
        <v>0</v>
      </c>
    </row>
    <row r="284" spans="1:35" outlineLevel="2" x14ac:dyDescent="0.25">
      <c r="A284" s="103" t="str">
        <f t="shared" si="77"/>
        <v>OrtingMulti-FamilyMRENT6YDRECY</v>
      </c>
      <c r="B284" s="103" t="s">
        <v>629</v>
      </c>
      <c r="C284" s="103" t="s">
        <v>630</v>
      </c>
      <c r="D284" s="127">
        <v>0</v>
      </c>
      <c r="E284" s="127">
        <v>0</v>
      </c>
      <c r="F284" s="129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29">
        <v>0</v>
      </c>
      <c r="N284" s="129">
        <v>0</v>
      </c>
      <c r="O284" s="129">
        <v>0</v>
      </c>
      <c r="P284" s="129">
        <v>0</v>
      </c>
      <c r="Q284" s="129">
        <v>0</v>
      </c>
      <c r="R284" s="130">
        <f t="shared" si="78"/>
        <v>0</v>
      </c>
      <c r="T284" s="105">
        <f t="shared" si="79"/>
        <v>0</v>
      </c>
      <c r="U284" s="105">
        <f t="shared" si="79"/>
        <v>0</v>
      </c>
      <c r="V284" s="105">
        <f t="shared" si="80"/>
        <v>0</v>
      </c>
      <c r="W284" s="105">
        <f t="shared" si="80"/>
        <v>0</v>
      </c>
      <c r="X284" s="105">
        <f t="shared" si="80"/>
        <v>0</v>
      </c>
      <c r="Y284" s="105">
        <f t="shared" si="80"/>
        <v>0</v>
      </c>
      <c r="Z284" s="105">
        <f t="shared" si="80"/>
        <v>0</v>
      </c>
      <c r="AA284" s="105">
        <f t="shared" si="80"/>
        <v>0</v>
      </c>
      <c r="AB284" s="105">
        <f t="shared" si="80"/>
        <v>0</v>
      </c>
      <c r="AC284" s="105">
        <f t="shared" si="80"/>
        <v>0</v>
      </c>
      <c r="AD284" s="105">
        <f t="shared" si="80"/>
        <v>0</v>
      </c>
      <c r="AE284" s="105">
        <f t="shared" si="80"/>
        <v>0</v>
      </c>
      <c r="AF284" s="105">
        <f t="shared" si="81"/>
        <v>0</v>
      </c>
    </row>
    <row r="285" spans="1:35" outlineLevel="1" x14ac:dyDescent="0.25">
      <c r="C285" s="135"/>
      <c r="D285" s="127"/>
      <c r="E285" s="127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  <c r="AE285" s="105"/>
      <c r="AF285" s="105"/>
    </row>
    <row r="286" spans="1:35" outlineLevel="1" x14ac:dyDescent="0.25">
      <c r="C286" s="135" t="s">
        <v>631</v>
      </c>
      <c r="D286" s="127"/>
      <c r="E286" s="127"/>
      <c r="F286" s="136">
        <f t="shared" ref="F286:R286" si="82">SUM(F277:F285)</f>
        <v>57.53</v>
      </c>
      <c r="G286" s="136">
        <f t="shared" si="82"/>
        <v>57.53</v>
      </c>
      <c r="H286" s="136">
        <f t="shared" si="82"/>
        <v>59.84</v>
      </c>
      <c r="I286" s="136">
        <f t="shared" si="82"/>
        <v>59.84</v>
      </c>
      <c r="J286" s="136">
        <f t="shared" si="82"/>
        <v>59.84</v>
      </c>
      <c r="K286" s="136">
        <f t="shared" si="82"/>
        <v>59.84</v>
      </c>
      <c r="L286" s="136">
        <f t="shared" si="82"/>
        <v>59.84</v>
      </c>
      <c r="M286" s="136">
        <f t="shared" si="82"/>
        <v>59.84</v>
      </c>
      <c r="N286" s="136">
        <f t="shared" si="82"/>
        <v>59.84</v>
      </c>
      <c r="O286" s="136">
        <f t="shared" si="82"/>
        <v>57.53</v>
      </c>
      <c r="P286" s="136">
        <f t="shared" si="82"/>
        <v>57.53</v>
      </c>
      <c r="Q286" s="136">
        <f t="shared" si="82"/>
        <v>57.53</v>
      </c>
      <c r="R286" s="136">
        <f t="shared" si="82"/>
        <v>706.53000000000009</v>
      </c>
      <c r="T286" s="137">
        <f>+SUM(T277:T279,T280:T281)</f>
        <v>11.788934426229508</v>
      </c>
      <c r="U286" s="137">
        <f t="shared" ref="U286:AF286" si="83">+SUM(U277:U279,U280:U284)</f>
        <v>11.788934426229508</v>
      </c>
      <c r="V286" s="137">
        <f t="shared" si="83"/>
        <v>11</v>
      </c>
      <c r="W286" s="137">
        <f t="shared" si="83"/>
        <v>11</v>
      </c>
      <c r="X286" s="137">
        <f t="shared" si="83"/>
        <v>11</v>
      </c>
      <c r="Y286" s="137">
        <f t="shared" si="83"/>
        <v>11</v>
      </c>
      <c r="Z286" s="137">
        <f t="shared" si="83"/>
        <v>11</v>
      </c>
      <c r="AA286" s="137">
        <f t="shared" si="83"/>
        <v>11</v>
      </c>
      <c r="AB286" s="137">
        <f t="shared" si="83"/>
        <v>11</v>
      </c>
      <c r="AC286" s="137">
        <f t="shared" si="83"/>
        <v>10.575367647058822</v>
      </c>
      <c r="AD286" s="137">
        <f t="shared" si="83"/>
        <v>10.575367647058822</v>
      </c>
      <c r="AE286" s="137">
        <f t="shared" si="83"/>
        <v>10.575367647058822</v>
      </c>
      <c r="AF286" s="137">
        <f t="shared" si="83"/>
        <v>11.025330982802958</v>
      </c>
      <c r="AI286" s="137">
        <f t="shared" ref="AI286" si="84">+SUM(AI277:AI279,AI280:AI284)</f>
        <v>11.025330982802958</v>
      </c>
    </row>
    <row r="287" spans="1:35" outlineLevel="1" x14ac:dyDescent="0.25">
      <c r="C287" s="135"/>
      <c r="D287" s="127"/>
      <c r="E287" s="127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</row>
    <row r="288" spans="1:35" outlineLevel="1" x14ac:dyDescent="0.25">
      <c r="D288" s="127"/>
      <c r="E288" s="127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</row>
    <row r="289" spans="1:35" s="7" customFormat="1" x14ac:dyDescent="0.25">
      <c r="B289" s="7" t="s">
        <v>636</v>
      </c>
      <c r="D289" s="127"/>
      <c r="E289" s="127"/>
      <c r="F289" s="144">
        <f t="shared" ref="F289:Q289" si="85">+F184+F221+F274+F286</f>
        <v>30931.739999999998</v>
      </c>
      <c r="G289" s="144">
        <f t="shared" si="85"/>
        <v>30966.61</v>
      </c>
      <c r="H289" s="144">
        <f t="shared" si="85"/>
        <v>32526.255000000001</v>
      </c>
      <c r="I289" s="144">
        <f t="shared" si="85"/>
        <v>32723.885000000002</v>
      </c>
      <c r="J289" s="144">
        <f t="shared" si="85"/>
        <v>32641.014999999999</v>
      </c>
      <c r="K289" s="144">
        <f t="shared" si="85"/>
        <v>32797.144999999997</v>
      </c>
      <c r="L289" s="144">
        <f t="shared" si="85"/>
        <v>33617.285000000003</v>
      </c>
      <c r="M289" s="144">
        <f t="shared" si="85"/>
        <v>33468.195000000007</v>
      </c>
      <c r="N289" s="144">
        <f t="shared" si="85"/>
        <v>31458.584999999999</v>
      </c>
      <c r="O289" s="144">
        <f t="shared" si="85"/>
        <v>31226.35</v>
      </c>
      <c r="P289" s="144">
        <f t="shared" si="85"/>
        <v>31242.409999999996</v>
      </c>
      <c r="Q289" s="144">
        <f t="shared" si="85"/>
        <v>31175.449999999997</v>
      </c>
      <c r="R289" s="130">
        <f t="shared" ref="R289" si="86">+SUM(F289:Q289)</f>
        <v>384774.92499999999</v>
      </c>
      <c r="S289" s="109"/>
      <c r="T289" s="145">
        <f>+T184+T221+T274+T286</f>
        <v>83.550484980645948</v>
      </c>
      <c r="U289" s="145">
        <f t="shared" ref="U289:AF289" si="87">+U184+U221+U274+U286</f>
        <v>83.550484980645948</v>
      </c>
      <c r="V289" s="145">
        <f t="shared" si="87"/>
        <v>77.975604970569009</v>
      </c>
      <c r="W289" s="145">
        <f t="shared" si="87"/>
        <v>77.975604970569009</v>
      </c>
      <c r="X289" s="145">
        <f t="shared" si="87"/>
        <v>77.472579184946085</v>
      </c>
      <c r="Y289" s="145">
        <f t="shared" si="87"/>
        <v>77.472579184946085</v>
      </c>
      <c r="Z289" s="145">
        <f t="shared" si="87"/>
        <v>79.125004075245329</v>
      </c>
      <c r="AA289" s="145">
        <f t="shared" si="87"/>
        <v>79.125004075245329</v>
      </c>
      <c r="AB289" s="145">
        <f t="shared" si="87"/>
        <v>73.624995670529202</v>
      </c>
      <c r="AC289" s="145">
        <f t="shared" si="87"/>
        <v>74.311690120257865</v>
      </c>
      <c r="AD289" s="145">
        <f t="shared" si="87"/>
        <v>73.835815293681634</v>
      </c>
      <c r="AE289" s="145">
        <f t="shared" si="87"/>
        <v>73.835815293681634</v>
      </c>
      <c r="AF289" s="145">
        <f t="shared" si="87"/>
        <v>77.654638566746925</v>
      </c>
      <c r="AI289" s="146"/>
    </row>
    <row r="290" spans="1:35" s="7" customFormat="1" outlineLevel="1" x14ac:dyDescent="0.25">
      <c r="D290" s="127"/>
      <c r="E290" s="127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30"/>
      <c r="S290" s="109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I290" s="146"/>
    </row>
    <row r="291" spans="1:35" outlineLevel="1" x14ac:dyDescent="0.25">
      <c r="D291" s="127"/>
      <c r="E291" s="127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</row>
    <row r="292" spans="1:35" outlineLevel="1" x14ac:dyDescent="0.25">
      <c r="B292" s="121" t="s">
        <v>637</v>
      </c>
      <c r="C292" s="122"/>
      <c r="D292" s="127"/>
      <c r="E292" s="127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</row>
    <row r="293" spans="1:35" outlineLevel="1" x14ac:dyDescent="0.25">
      <c r="B293" s="122"/>
      <c r="C293" s="122"/>
      <c r="D293" s="127"/>
      <c r="E293" s="127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</row>
    <row r="294" spans="1:35" outlineLevel="1" x14ac:dyDescent="0.25">
      <c r="A294" s="103" t="s">
        <v>864</v>
      </c>
      <c r="B294" s="7" t="s">
        <v>639</v>
      </c>
      <c r="D294" s="127"/>
      <c r="E294" s="127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</row>
    <row r="295" spans="1:35" outlineLevel="1" x14ac:dyDescent="0.25">
      <c r="A295" s="103" t="str">
        <f t="shared" ref="A295:A358" si="88">+$A$4&amp;$A$294&amp;B295</f>
        <v>OrtingRoll offROHAUL20</v>
      </c>
      <c r="B295" s="103" t="s">
        <v>640</v>
      </c>
      <c r="C295" s="103" t="s">
        <v>641</v>
      </c>
      <c r="D295" s="127">
        <v>0</v>
      </c>
      <c r="E295" s="127">
        <v>0</v>
      </c>
      <c r="F295" s="129">
        <v>0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29">
        <v>0</v>
      </c>
      <c r="N295" s="129">
        <v>0</v>
      </c>
      <c r="O295" s="129">
        <v>0</v>
      </c>
      <c r="P295" s="129">
        <v>0</v>
      </c>
      <c r="Q295" s="129">
        <v>0</v>
      </c>
      <c r="R295" s="130">
        <f t="shared" ref="R295:R358" si="89">+SUM(F295:Q295)</f>
        <v>0</v>
      </c>
      <c r="T295" s="105">
        <f>+IFERROR(F295/$D295,0)</f>
        <v>0</v>
      </c>
      <c r="U295" s="105">
        <f t="shared" ref="U295:U358" si="90">+IFERROR(G295/$D295,0)</f>
        <v>0</v>
      </c>
      <c r="V295" s="105">
        <f t="shared" ref="V295:AE320" si="91">+IFERROR(H295/$E295,0)</f>
        <v>0</v>
      </c>
      <c r="W295" s="105">
        <f t="shared" si="91"/>
        <v>0</v>
      </c>
      <c r="X295" s="105">
        <f t="shared" si="91"/>
        <v>0</v>
      </c>
      <c r="Y295" s="105">
        <f t="shared" si="91"/>
        <v>0</v>
      </c>
      <c r="Z295" s="105">
        <f t="shared" si="91"/>
        <v>0</v>
      </c>
      <c r="AA295" s="105">
        <f t="shared" si="91"/>
        <v>0</v>
      </c>
      <c r="AB295" s="105">
        <f t="shared" si="91"/>
        <v>0</v>
      </c>
      <c r="AC295" s="105">
        <f t="shared" si="91"/>
        <v>0</v>
      </c>
      <c r="AD295" s="105">
        <f t="shared" si="91"/>
        <v>0</v>
      </c>
      <c r="AE295" s="105">
        <f t="shared" si="91"/>
        <v>0</v>
      </c>
      <c r="AF295" s="105">
        <f t="shared" ref="AF295:AF358" si="92">+SUM(T295:AE295)/$AD$2</f>
        <v>0</v>
      </c>
    </row>
    <row r="296" spans="1:35" outlineLevel="1" x14ac:dyDescent="0.25">
      <c r="A296" s="103" t="str">
        <f t="shared" si="88"/>
        <v>OrtingRoll offROHAUL20A</v>
      </c>
      <c r="B296" s="103" t="s">
        <v>642</v>
      </c>
      <c r="C296" s="103" t="s">
        <v>643</v>
      </c>
      <c r="D296" s="127">
        <v>0</v>
      </c>
      <c r="E296" s="127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30">
        <f t="shared" si="89"/>
        <v>0</v>
      </c>
      <c r="T296" s="105">
        <f t="shared" ref="T296:U359" si="93">+IFERROR(F296/$D296,0)</f>
        <v>0</v>
      </c>
      <c r="U296" s="105">
        <f t="shared" si="90"/>
        <v>0</v>
      </c>
      <c r="V296" s="105">
        <f t="shared" si="91"/>
        <v>0</v>
      </c>
      <c r="W296" s="105">
        <f t="shared" si="91"/>
        <v>0</v>
      </c>
      <c r="X296" s="105">
        <f t="shared" si="91"/>
        <v>0</v>
      </c>
      <c r="Y296" s="105">
        <f t="shared" si="91"/>
        <v>0</v>
      </c>
      <c r="Z296" s="105">
        <f t="shared" si="91"/>
        <v>0</v>
      </c>
      <c r="AA296" s="105">
        <f t="shared" si="91"/>
        <v>0</v>
      </c>
      <c r="AB296" s="105">
        <f t="shared" si="91"/>
        <v>0</v>
      </c>
      <c r="AC296" s="105">
        <f t="shared" si="91"/>
        <v>0</v>
      </c>
      <c r="AD296" s="105">
        <f t="shared" si="91"/>
        <v>0</v>
      </c>
      <c r="AE296" s="105">
        <f t="shared" si="91"/>
        <v>0</v>
      </c>
      <c r="AF296" s="105">
        <f t="shared" si="92"/>
        <v>0</v>
      </c>
    </row>
    <row r="297" spans="1:35" outlineLevel="1" x14ac:dyDescent="0.25">
      <c r="A297" s="103" t="str">
        <f t="shared" si="88"/>
        <v>OrtingRoll offROHAUL20CO</v>
      </c>
      <c r="B297" s="103" t="s">
        <v>644</v>
      </c>
      <c r="C297" s="103" t="s">
        <v>645</v>
      </c>
      <c r="D297" s="127">
        <v>0</v>
      </c>
      <c r="E297" s="127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30">
        <f t="shared" si="89"/>
        <v>0</v>
      </c>
      <c r="T297" s="105">
        <f t="shared" si="93"/>
        <v>0</v>
      </c>
      <c r="U297" s="105">
        <f t="shared" si="90"/>
        <v>0</v>
      </c>
      <c r="V297" s="105">
        <f t="shared" si="91"/>
        <v>0</v>
      </c>
      <c r="W297" s="105">
        <f t="shared" si="91"/>
        <v>0</v>
      </c>
      <c r="X297" s="105">
        <f t="shared" si="91"/>
        <v>0</v>
      </c>
      <c r="Y297" s="105">
        <f t="shared" si="91"/>
        <v>0</v>
      </c>
      <c r="Z297" s="105">
        <f t="shared" si="91"/>
        <v>0</v>
      </c>
      <c r="AA297" s="105">
        <f t="shared" si="91"/>
        <v>0</v>
      </c>
      <c r="AB297" s="105">
        <f t="shared" si="91"/>
        <v>0</v>
      </c>
      <c r="AC297" s="105">
        <f t="shared" si="91"/>
        <v>0</v>
      </c>
      <c r="AD297" s="105">
        <f t="shared" si="91"/>
        <v>0</v>
      </c>
      <c r="AE297" s="105">
        <f t="shared" si="91"/>
        <v>0</v>
      </c>
      <c r="AF297" s="105">
        <f t="shared" si="92"/>
        <v>0</v>
      </c>
    </row>
    <row r="298" spans="1:35" outlineLevel="1" x14ac:dyDescent="0.25">
      <c r="A298" s="103" t="str">
        <f t="shared" si="88"/>
        <v>OrtingRoll offROHAUL20T</v>
      </c>
      <c r="B298" s="103" t="s">
        <v>646</v>
      </c>
      <c r="C298" s="103" t="s">
        <v>647</v>
      </c>
      <c r="D298" s="127">
        <v>0</v>
      </c>
      <c r="E298" s="127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30">
        <f t="shared" si="89"/>
        <v>0</v>
      </c>
      <c r="T298" s="105">
        <f t="shared" si="93"/>
        <v>0</v>
      </c>
      <c r="U298" s="105">
        <f t="shared" si="90"/>
        <v>0</v>
      </c>
      <c r="V298" s="105">
        <f t="shared" si="91"/>
        <v>0</v>
      </c>
      <c r="W298" s="105">
        <f t="shared" si="91"/>
        <v>0</v>
      </c>
      <c r="X298" s="105">
        <f t="shared" si="91"/>
        <v>0</v>
      </c>
      <c r="Y298" s="105">
        <f t="shared" si="91"/>
        <v>0</v>
      </c>
      <c r="Z298" s="105">
        <f t="shared" si="91"/>
        <v>0</v>
      </c>
      <c r="AA298" s="105">
        <f t="shared" si="91"/>
        <v>0</v>
      </c>
      <c r="AB298" s="105">
        <f t="shared" si="91"/>
        <v>0</v>
      </c>
      <c r="AC298" s="105">
        <f t="shared" si="91"/>
        <v>0</v>
      </c>
      <c r="AD298" s="105">
        <f t="shared" si="91"/>
        <v>0</v>
      </c>
      <c r="AE298" s="105">
        <f t="shared" si="91"/>
        <v>0</v>
      </c>
      <c r="AF298" s="105">
        <f t="shared" si="92"/>
        <v>0</v>
      </c>
    </row>
    <row r="299" spans="1:35" outlineLevel="1" x14ac:dyDescent="0.25">
      <c r="A299" s="103" t="str">
        <f t="shared" si="88"/>
        <v>OrtingRoll offROHAUL25</v>
      </c>
      <c r="B299" s="103" t="s">
        <v>648</v>
      </c>
      <c r="C299" s="103" t="s">
        <v>649</v>
      </c>
      <c r="D299" s="127">
        <v>0</v>
      </c>
      <c r="E299" s="127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30">
        <f t="shared" si="89"/>
        <v>0</v>
      </c>
      <c r="T299" s="105">
        <f t="shared" si="93"/>
        <v>0</v>
      </c>
      <c r="U299" s="105">
        <f t="shared" si="90"/>
        <v>0</v>
      </c>
      <c r="V299" s="105">
        <f t="shared" si="91"/>
        <v>0</v>
      </c>
      <c r="W299" s="105">
        <f t="shared" si="91"/>
        <v>0</v>
      </c>
      <c r="X299" s="105">
        <f t="shared" si="91"/>
        <v>0</v>
      </c>
      <c r="Y299" s="105">
        <f t="shared" si="91"/>
        <v>0</v>
      </c>
      <c r="Z299" s="105">
        <f t="shared" si="91"/>
        <v>0</v>
      </c>
      <c r="AA299" s="105">
        <f t="shared" si="91"/>
        <v>0</v>
      </c>
      <c r="AB299" s="105">
        <f t="shared" si="91"/>
        <v>0</v>
      </c>
      <c r="AC299" s="105">
        <f t="shared" si="91"/>
        <v>0</v>
      </c>
      <c r="AD299" s="105">
        <f t="shared" si="91"/>
        <v>0</v>
      </c>
      <c r="AE299" s="105">
        <f t="shared" si="91"/>
        <v>0</v>
      </c>
      <c r="AF299" s="105">
        <f t="shared" si="92"/>
        <v>0</v>
      </c>
    </row>
    <row r="300" spans="1:35" outlineLevel="1" x14ac:dyDescent="0.25">
      <c r="A300" s="103" t="str">
        <f t="shared" si="88"/>
        <v>OrtingRoll offROHAUL25A</v>
      </c>
      <c r="B300" s="103" t="s">
        <v>650</v>
      </c>
      <c r="C300" s="103" t="s">
        <v>651</v>
      </c>
      <c r="D300" s="127">
        <v>0</v>
      </c>
      <c r="E300" s="127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30">
        <f t="shared" si="89"/>
        <v>0</v>
      </c>
      <c r="T300" s="105">
        <f t="shared" si="93"/>
        <v>0</v>
      </c>
      <c r="U300" s="105">
        <f t="shared" si="90"/>
        <v>0</v>
      </c>
      <c r="V300" s="105">
        <f t="shared" si="91"/>
        <v>0</v>
      </c>
      <c r="W300" s="105">
        <f t="shared" si="91"/>
        <v>0</v>
      </c>
      <c r="X300" s="105">
        <f t="shared" si="91"/>
        <v>0</v>
      </c>
      <c r="Y300" s="105">
        <f t="shared" si="91"/>
        <v>0</v>
      </c>
      <c r="Z300" s="105">
        <f t="shared" si="91"/>
        <v>0</v>
      </c>
      <c r="AA300" s="105">
        <f t="shared" si="91"/>
        <v>0</v>
      </c>
      <c r="AB300" s="105">
        <f t="shared" si="91"/>
        <v>0</v>
      </c>
      <c r="AC300" s="105">
        <f t="shared" si="91"/>
        <v>0</v>
      </c>
      <c r="AD300" s="105">
        <f t="shared" si="91"/>
        <v>0</v>
      </c>
      <c r="AE300" s="105">
        <f t="shared" si="91"/>
        <v>0</v>
      </c>
      <c r="AF300" s="105">
        <f t="shared" si="92"/>
        <v>0</v>
      </c>
    </row>
    <row r="301" spans="1:35" outlineLevel="1" x14ac:dyDescent="0.25">
      <c r="A301" s="103" t="str">
        <f t="shared" si="88"/>
        <v>OrtingRoll offROHAUL25T</v>
      </c>
      <c r="B301" s="103" t="s">
        <v>652</v>
      </c>
      <c r="C301" s="103" t="s">
        <v>653</v>
      </c>
      <c r="D301" s="127">
        <v>0</v>
      </c>
      <c r="E301" s="127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30">
        <f t="shared" si="89"/>
        <v>0</v>
      </c>
      <c r="T301" s="105">
        <f t="shared" si="93"/>
        <v>0</v>
      </c>
      <c r="U301" s="105">
        <f t="shared" si="90"/>
        <v>0</v>
      </c>
      <c r="V301" s="105">
        <f t="shared" si="91"/>
        <v>0</v>
      </c>
      <c r="W301" s="105">
        <f t="shared" si="91"/>
        <v>0</v>
      </c>
      <c r="X301" s="105">
        <f t="shared" si="91"/>
        <v>0</v>
      </c>
      <c r="Y301" s="105">
        <f t="shared" si="91"/>
        <v>0</v>
      </c>
      <c r="Z301" s="105">
        <f t="shared" si="91"/>
        <v>0</v>
      </c>
      <c r="AA301" s="105">
        <f t="shared" si="91"/>
        <v>0</v>
      </c>
      <c r="AB301" s="105">
        <f t="shared" si="91"/>
        <v>0</v>
      </c>
      <c r="AC301" s="105">
        <f t="shared" si="91"/>
        <v>0</v>
      </c>
      <c r="AD301" s="105">
        <f t="shared" si="91"/>
        <v>0</v>
      </c>
      <c r="AE301" s="105">
        <f t="shared" si="91"/>
        <v>0</v>
      </c>
      <c r="AF301" s="105">
        <f t="shared" si="92"/>
        <v>0</v>
      </c>
    </row>
    <row r="302" spans="1:35" outlineLevel="1" x14ac:dyDescent="0.25">
      <c r="A302" s="103" t="str">
        <f t="shared" si="88"/>
        <v>OrtingRoll offROHAUL30</v>
      </c>
      <c r="B302" s="103" t="s">
        <v>654</v>
      </c>
      <c r="C302" s="103" t="s">
        <v>655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30">
        <f t="shared" si="89"/>
        <v>0</v>
      </c>
      <c r="T302" s="105">
        <f t="shared" si="93"/>
        <v>0</v>
      </c>
      <c r="U302" s="105">
        <f t="shared" si="90"/>
        <v>0</v>
      </c>
      <c r="V302" s="105">
        <f t="shared" si="91"/>
        <v>0</v>
      </c>
      <c r="W302" s="105">
        <f t="shared" si="91"/>
        <v>0</v>
      </c>
      <c r="X302" s="105">
        <f t="shared" si="91"/>
        <v>0</v>
      </c>
      <c r="Y302" s="105">
        <f t="shared" si="91"/>
        <v>0</v>
      </c>
      <c r="Z302" s="105">
        <f t="shared" si="91"/>
        <v>0</v>
      </c>
      <c r="AA302" s="105">
        <f t="shared" si="91"/>
        <v>0</v>
      </c>
      <c r="AB302" s="105">
        <f t="shared" si="91"/>
        <v>0</v>
      </c>
      <c r="AC302" s="105">
        <f t="shared" si="91"/>
        <v>0</v>
      </c>
      <c r="AD302" s="105">
        <f t="shared" si="91"/>
        <v>0</v>
      </c>
      <c r="AE302" s="105">
        <f t="shared" si="91"/>
        <v>0</v>
      </c>
      <c r="AF302" s="105">
        <f t="shared" si="92"/>
        <v>0</v>
      </c>
    </row>
    <row r="303" spans="1:35" outlineLevel="1" x14ac:dyDescent="0.25">
      <c r="A303" s="103" t="str">
        <f t="shared" si="88"/>
        <v>OrtingRoll offROHAUL30A</v>
      </c>
      <c r="B303" s="103" t="s">
        <v>656</v>
      </c>
      <c r="C303" s="103" t="s">
        <v>657</v>
      </c>
      <c r="D303" s="127">
        <v>0</v>
      </c>
      <c r="E303" s="127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30">
        <f t="shared" si="89"/>
        <v>0</v>
      </c>
      <c r="T303" s="105">
        <f t="shared" si="93"/>
        <v>0</v>
      </c>
      <c r="U303" s="105">
        <f t="shared" si="90"/>
        <v>0</v>
      </c>
      <c r="V303" s="105">
        <f t="shared" si="91"/>
        <v>0</v>
      </c>
      <c r="W303" s="105">
        <f t="shared" si="91"/>
        <v>0</v>
      </c>
      <c r="X303" s="105">
        <f t="shared" si="91"/>
        <v>0</v>
      </c>
      <c r="Y303" s="105">
        <f t="shared" si="91"/>
        <v>0</v>
      </c>
      <c r="Z303" s="105">
        <f t="shared" si="91"/>
        <v>0</v>
      </c>
      <c r="AA303" s="105">
        <f t="shared" si="91"/>
        <v>0</v>
      </c>
      <c r="AB303" s="105">
        <f t="shared" si="91"/>
        <v>0</v>
      </c>
      <c r="AC303" s="105">
        <f t="shared" si="91"/>
        <v>0</v>
      </c>
      <c r="AD303" s="105">
        <f t="shared" si="91"/>
        <v>0</v>
      </c>
      <c r="AE303" s="105">
        <f t="shared" si="91"/>
        <v>0</v>
      </c>
      <c r="AF303" s="105">
        <f t="shared" si="92"/>
        <v>0</v>
      </c>
    </row>
    <row r="304" spans="1:35" outlineLevel="1" x14ac:dyDescent="0.25">
      <c r="A304" s="103" t="str">
        <f t="shared" si="88"/>
        <v>OrtingRoll offROHAUL30T</v>
      </c>
      <c r="B304" s="103" t="s">
        <v>658</v>
      </c>
      <c r="C304" s="103" t="s">
        <v>659</v>
      </c>
      <c r="D304" s="127">
        <v>0</v>
      </c>
      <c r="E304" s="127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30">
        <f t="shared" si="89"/>
        <v>0</v>
      </c>
      <c r="T304" s="105">
        <f t="shared" si="93"/>
        <v>0</v>
      </c>
      <c r="U304" s="105">
        <f t="shared" si="90"/>
        <v>0</v>
      </c>
      <c r="V304" s="105">
        <f t="shared" si="91"/>
        <v>0</v>
      </c>
      <c r="W304" s="105">
        <f t="shared" si="91"/>
        <v>0</v>
      </c>
      <c r="X304" s="105">
        <f t="shared" si="91"/>
        <v>0</v>
      </c>
      <c r="Y304" s="105">
        <f t="shared" si="91"/>
        <v>0</v>
      </c>
      <c r="Z304" s="105">
        <f t="shared" si="91"/>
        <v>0</v>
      </c>
      <c r="AA304" s="105">
        <f t="shared" si="91"/>
        <v>0</v>
      </c>
      <c r="AB304" s="105">
        <f t="shared" si="91"/>
        <v>0</v>
      </c>
      <c r="AC304" s="105">
        <f t="shared" si="91"/>
        <v>0</v>
      </c>
      <c r="AD304" s="105">
        <f t="shared" si="91"/>
        <v>0</v>
      </c>
      <c r="AE304" s="105">
        <f t="shared" si="91"/>
        <v>0</v>
      </c>
      <c r="AF304" s="105">
        <f t="shared" si="92"/>
        <v>0</v>
      </c>
    </row>
    <row r="305" spans="1:32" outlineLevel="1" x14ac:dyDescent="0.25">
      <c r="A305" s="103" t="str">
        <f t="shared" si="88"/>
        <v>OrtingRoll offROHAUL40</v>
      </c>
      <c r="B305" s="103" t="s">
        <v>660</v>
      </c>
      <c r="C305" s="103" t="s">
        <v>661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30">
        <f t="shared" si="89"/>
        <v>0</v>
      </c>
      <c r="T305" s="105">
        <f t="shared" si="93"/>
        <v>0</v>
      </c>
      <c r="U305" s="105">
        <f t="shared" si="90"/>
        <v>0</v>
      </c>
      <c r="V305" s="105">
        <f t="shared" si="91"/>
        <v>0</v>
      </c>
      <c r="W305" s="105">
        <f t="shared" si="91"/>
        <v>0</v>
      </c>
      <c r="X305" s="105">
        <f t="shared" si="91"/>
        <v>0</v>
      </c>
      <c r="Y305" s="105">
        <f t="shared" si="91"/>
        <v>0</v>
      </c>
      <c r="Z305" s="105">
        <f t="shared" si="91"/>
        <v>0</v>
      </c>
      <c r="AA305" s="105">
        <f t="shared" si="91"/>
        <v>0</v>
      </c>
      <c r="AB305" s="105">
        <f t="shared" si="91"/>
        <v>0</v>
      </c>
      <c r="AC305" s="105">
        <f t="shared" si="91"/>
        <v>0</v>
      </c>
      <c r="AD305" s="105">
        <f t="shared" si="91"/>
        <v>0</v>
      </c>
      <c r="AE305" s="105">
        <f t="shared" si="91"/>
        <v>0</v>
      </c>
      <c r="AF305" s="105">
        <f t="shared" si="92"/>
        <v>0</v>
      </c>
    </row>
    <row r="306" spans="1:32" outlineLevel="1" x14ac:dyDescent="0.25">
      <c r="A306" s="103" t="str">
        <f t="shared" si="88"/>
        <v>OrtingRoll offROHAUL40A</v>
      </c>
      <c r="B306" s="103" t="s">
        <v>662</v>
      </c>
      <c r="C306" s="103" t="s">
        <v>663</v>
      </c>
      <c r="D306" s="127">
        <v>0</v>
      </c>
      <c r="E306" s="127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30">
        <f t="shared" si="89"/>
        <v>0</v>
      </c>
      <c r="T306" s="105">
        <f t="shared" si="93"/>
        <v>0</v>
      </c>
      <c r="U306" s="105">
        <f t="shared" si="90"/>
        <v>0</v>
      </c>
      <c r="V306" s="105">
        <f t="shared" si="91"/>
        <v>0</v>
      </c>
      <c r="W306" s="105">
        <f t="shared" si="91"/>
        <v>0</v>
      </c>
      <c r="X306" s="105">
        <f t="shared" si="91"/>
        <v>0</v>
      </c>
      <c r="Y306" s="105">
        <f t="shared" si="91"/>
        <v>0</v>
      </c>
      <c r="Z306" s="105">
        <f t="shared" si="91"/>
        <v>0</v>
      </c>
      <c r="AA306" s="105">
        <f t="shared" si="91"/>
        <v>0</v>
      </c>
      <c r="AB306" s="105">
        <f t="shared" si="91"/>
        <v>0</v>
      </c>
      <c r="AC306" s="105">
        <f t="shared" si="91"/>
        <v>0</v>
      </c>
      <c r="AD306" s="105">
        <f t="shared" si="91"/>
        <v>0</v>
      </c>
      <c r="AE306" s="105">
        <f t="shared" si="91"/>
        <v>0</v>
      </c>
      <c r="AF306" s="105">
        <f t="shared" si="92"/>
        <v>0</v>
      </c>
    </row>
    <row r="307" spans="1:32" outlineLevel="1" x14ac:dyDescent="0.25">
      <c r="A307" s="103" t="str">
        <f t="shared" si="88"/>
        <v>OrtingRoll offROHAUL40T</v>
      </c>
      <c r="B307" s="103" t="s">
        <v>664</v>
      </c>
      <c r="C307" s="103" t="s">
        <v>665</v>
      </c>
      <c r="D307" s="127">
        <v>0</v>
      </c>
      <c r="E307" s="127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30">
        <f t="shared" si="89"/>
        <v>0</v>
      </c>
      <c r="T307" s="105">
        <f t="shared" si="93"/>
        <v>0</v>
      </c>
      <c r="U307" s="105">
        <f t="shared" si="90"/>
        <v>0</v>
      </c>
      <c r="V307" s="105">
        <f t="shared" si="91"/>
        <v>0</v>
      </c>
      <c r="W307" s="105">
        <f t="shared" si="91"/>
        <v>0</v>
      </c>
      <c r="X307" s="105">
        <f t="shared" si="91"/>
        <v>0</v>
      </c>
      <c r="Y307" s="105">
        <f t="shared" si="91"/>
        <v>0</v>
      </c>
      <c r="Z307" s="105">
        <f t="shared" si="91"/>
        <v>0</v>
      </c>
      <c r="AA307" s="105">
        <f t="shared" si="91"/>
        <v>0</v>
      </c>
      <c r="AB307" s="105">
        <f t="shared" si="91"/>
        <v>0</v>
      </c>
      <c r="AC307" s="105">
        <f t="shared" si="91"/>
        <v>0</v>
      </c>
      <c r="AD307" s="105">
        <f t="shared" si="91"/>
        <v>0</v>
      </c>
      <c r="AE307" s="105">
        <f t="shared" si="91"/>
        <v>0</v>
      </c>
      <c r="AF307" s="105">
        <f t="shared" si="92"/>
        <v>0</v>
      </c>
    </row>
    <row r="308" spans="1:32" outlineLevel="1" x14ac:dyDescent="0.25">
      <c r="A308" s="103" t="str">
        <f t="shared" si="88"/>
        <v>OrtingRoll offCPHAUL10</v>
      </c>
      <c r="B308" s="103" t="s">
        <v>666</v>
      </c>
      <c r="C308" s="103" t="s">
        <v>667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30">
        <f t="shared" si="89"/>
        <v>0</v>
      </c>
      <c r="T308" s="105">
        <f t="shared" si="93"/>
        <v>0</v>
      </c>
      <c r="U308" s="105">
        <f t="shared" si="90"/>
        <v>0</v>
      </c>
      <c r="V308" s="105">
        <f t="shared" si="91"/>
        <v>0</v>
      </c>
      <c r="W308" s="105">
        <f t="shared" si="91"/>
        <v>0</v>
      </c>
      <c r="X308" s="105">
        <f t="shared" si="91"/>
        <v>0</v>
      </c>
      <c r="Y308" s="105">
        <f t="shared" si="91"/>
        <v>0</v>
      </c>
      <c r="Z308" s="105">
        <f t="shared" si="91"/>
        <v>0</v>
      </c>
      <c r="AA308" s="105">
        <f t="shared" si="91"/>
        <v>0</v>
      </c>
      <c r="AB308" s="105">
        <f t="shared" si="91"/>
        <v>0</v>
      </c>
      <c r="AC308" s="105">
        <f t="shared" si="91"/>
        <v>0</v>
      </c>
      <c r="AD308" s="105">
        <f t="shared" si="91"/>
        <v>0</v>
      </c>
      <c r="AE308" s="105">
        <f t="shared" si="91"/>
        <v>0</v>
      </c>
      <c r="AF308" s="105">
        <f t="shared" si="92"/>
        <v>0</v>
      </c>
    </row>
    <row r="309" spans="1:32" outlineLevel="1" x14ac:dyDescent="0.25">
      <c r="A309" s="103" t="str">
        <f t="shared" si="88"/>
        <v>OrtingRoll offCPHAUL15</v>
      </c>
      <c r="B309" s="103" t="s">
        <v>668</v>
      </c>
      <c r="C309" s="103" t="s">
        <v>669</v>
      </c>
      <c r="D309" s="127">
        <v>0</v>
      </c>
      <c r="E309" s="127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30">
        <f t="shared" si="89"/>
        <v>0</v>
      </c>
      <c r="T309" s="105">
        <f t="shared" si="93"/>
        <v>0</v>
      </c>
      <c r="U309" s="105">
        <f t="shared" si="90"/>
        <v>0</v>
      </c>
      <c r="V309" s="105">
        <f t="shared" si="91"/>
        <v>0</v>
      </c>
      <c r="W309" s="105">
        <f t="shared" si="91"/>
        <v>0</v>
      </c>
      <c r="X309" s="105">
        <f t="shared" si="91"/>
        <v>0</v>
      </c>
      <c r="Y309" s="105">
        <f t="shared" si="91"/>
        <v>0</v>
      </c>
      <c r="Z309" s="105">
        <f t="shared" si="91"/>
        <v>0</v>
      </c>
      <c r="AA309" s="105">
        <f t="shared" si="91"/>
        <v>0</v>
      </c>
      <c r="AB309" s="105">
        <f t="shared" si="91"/>
        <v>0</v>
      </c>
      <c r="AC309" s="105">
        <f t="shared" si="91"/>
        <v>0</v>
      </c>
      <c r="AD309" s="105">
        <f t="shared" si="91"/>
        <v>0</v>
      </c>
      <c r="AE309" s="105">
        <f t="shared" si="91"/>
        <v>0</v>
      </c>
      <c r="AF309" s="105">
        <f t="shared" si="92"/>
        <v>0</v>
      </c>
    </row>
    <row r="310" spans="1:32" outlineLevel="1" x14ac:dyDescent="0.25">
      <c r="A310" s="103" t="str">
        <f t="shared" si="88"/>
        <v>OrtingRoll offCPHAUL20</v>
      </c>
      <c r="B310" s="103" t="s">
        <v>670</v>
      </c>
      <c r="C310" s="103" t="s">
        <v>671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30">
        <f t="shared" si="89"/>
        <v>0</v>
      </c>
      <c r="T310" s="105">
        <f t="shared" si="93"/>
        <v>0</v>
      </c>
      <c r="U310" s="105">
        <f t="shared" si="90"/>
        <v>0</v>
      </c>
      <c r="V310" s="105">
        <f t="shared" si="91"/>
        <v>0</v>
      </c>
      <c r="W310" s="105">
        <f t="shared" si="91"/>
        <v>0</v>
      </c>
      <c r="X310" s="105">
        <f t="shared" si="91"/>
        <v>0</v>
      </c>
      <c r="Y310" s="105">
        <f t="shared" si="91"/>
        <v>0</v>
      </c>
      <c r="Z310" s="105">
        <f t="shared" si="91"/>
        <v>0</v>
      </c>
      <c r="AA310" s="105">
        <f t="shared" si="91"/>
        <v>0</v>
      </c>
      <c r="AB310" s="105">
        <f t="shared" si="91"/>
        <v>0</v>
      </c>
      <c r="AC310" s="105">
        <f t="shared" si="91"/>
        <v>0</v>
      </c>
      <c r="AD310" s="105">
        <f t="shared" si="91"/>
        <v>0</v>
      </c>
      <c r="AE310" s="105">
        <f t="shared" si="91"/>
        <v>0</v>
      </c>
      <c r="AF310" s="105">
        <f t="shared" si="92"/>
        <v>0</v>
      </c>
    </row>
    <row r="311" spans="1:32" outlineLevel="1" x14ac:dyDescent="0.25">
      <c r="A311" s="103" t="str">
        <f t="shared" si="88"/>
        <v>OrtingRoll offCPHAUL25</v>
      </c>
      <c r="B311" s="103" t="s">
        <v>672</v>
      </c>
      <c r="C311" s="103" t="s">
        <v>673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30">
        <f t="shared" si="89"/>
        <v>0</v>
      </c>
      <c r="T311" s="105">
        <f t="shared" si="93"/>
        <v>0</v>
      </c>
      <c r="U311" s="105">
        <f t="shared" si="90"/>
        <v>0</v>
      </c>
      <c r="V311" s="105">
        <f t="shared" si="91"/>
        <v>0</v>
      </c>
      <c r="W311" s="105">
        <f t="shared" si="91"/>
        <v>0</v>
      </c>
      <c r="X311" s="105">
        <f t="shared" si="91"/>
        <v>0</v>
      </c>
      <c r="Y311" s="105">
        <f t="shared" si="91"/>
        <v>0</v>
      </c>
      <c r="Z311" s="105">
        <f t="shared" si="91"/>
        <v>0</v>
      </c>
      <c r="AA311" s="105">
        <f t="shared" si="91"/>
        <v>0</v>
      </c>
      <c r="AB311" s="105">
        <f t="shared" si="91"/>
        <v>0</v>
      </c>
      <c r="AC311" s="105">
        <f t="shared" si="91"/>
        <v>0</v>
      </c>
      <c r="AD311" s="105">
        <f t="shared" si="91"/>
        <v>0</v>
      </c>
      <c r="AE311" s="105">
        <f t="shared" si="91"/>
        <v>0</v>
      </c>
      <c r="AF311" s="105">
        <f t="shared" si="92"/>
        <v>0</v>
      </c>
    </row>
    <row r="312" spans="1:32" outlineLevel="1" x14ac:dyDescent="0.25">
      <c r="A312" s="103" t="str">
        <f t="shared" si="88"/>
        <v>OrtingRoll offCPHAUL30</v>
      </c>
      <c r="B312" s="103" t="s">
        <v>674</v>
      </c>
      <c r="C312" s="103" t="s">
        <v>675</v>
      </c>
      <c r="D312" s="127">
        <v>0</v>
      </c>
      <c r="E312" s="127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30">
        <f t="shared" si="89"/>
        <v>0</v>
      </c>
      <c r="T312" s="105">
        <f t="shared" si="93"/>
        <v>0</v>
      </c>
      <c r="U312" s="105">
        <f t="shared" si="90"/>
        <v>0</v>
      </c>
      <c r="V312" s="105">
        <f t="shared" si="91"/>
        <v>0</v>
      </c>
      <c r="W312" s="105">
        <f t="shared" si="91"/>
        <v>0</v>
      </c>
      <c r="X312" s="105">
        <f t="shared" si="91"/>
        <v>0</v>
      </c>
      <c r="Y312" s="105">
        <f t="shared" si="91"/>
        <v>0</v>
      </c>
      <c r="Z312" s="105">
        <f t="shared" si="91"/>
        <v>0</v>
      </c>
      <c r="AA312" s="105">
        <f t="shared" si="91"/>
        <v>0</v>
      </c>
      <c r="AB312" s="105">
        <f t="shared" si="91"/>
        <v>0</v>
      </c>
      <c r="AC312" s="105">
        <f t="shared" si="91"/>
        <v>0</v>
      </c>
      <c r="AD312" s="105">
        <f t="shared" si="91"/>
        <v>0</v>
      </c>
      <c r="AE312" s="105">
        <f t="shared" si="91"/>
        <v>0</v>
      </c>
      <c r="AF312" s="105">
        <f t="shared" si="92"/>
        <v>0</v>
      </c>
    </row>
    <row r="313" spans="1:32" outlineLevel="1" x14ac:dyDescent="0.25">
      <c r="A313" s="103" t="str">
        <f t="shared" si="88"/>
        <v>OrtingRoll offCPHAUL35</v>
      </c>
      <c r="B313" s="103" t="s">
        <v>676</v>
      </c>
      <c r="C313" s="103" t="s">
        <v>677</v>
      </c>
      <c r="D313" s="127">
        <v>0</v>
      </c>
      <c r="E313" s="127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30">
        <f t="shared" si="89"/>
        <v>0</v>
      </c>
      <c r="T313" s="105">
        <f t="shared" si="93"/>
        <v>0</v>
      </c>
      <c r="U313" s="105">
        <f t="shared" si="90"/>
        <v>0</v>
      </c>
      <c r="V313" s="105">
        <f t="shared" si="91"/>
        <v>0</v>
      </c>
      <c r="W313" s="105">
        <f t="shared" si="91"/>
        <v>0</v>
      </c>
      <c r="X313" s="105">
        <f t="shared" si="91"/>
        <v>0</v>
      </c>
      <c r="Y313" s="105">
        <f t="shared" si="91"/>
        <v>0</v>
      </c>
      <c r="Z313" s="105">
        <f t="shared" si="91"/>
        <v>0</v>
      </c>
      <c r="AA313" s="105">
        <f t="shared" si="91"/>
        <v>0</v>
      </c>
      <c r="AB313" s="105">
        <f t="shared" si="91"/>
        <v>0</v>
      </c>
      <c r="AC313" s="105">
        <f t="shared" si="91"/>
        <v>0</v>
      </c>
      <c r="AD313" s="105">
        <f t="shared" si="91"/>
        <v>0</v>
      </c>
      <c r="AE313" s="105">
        <f t="shared" si="91"/>
        <v>0</v>
      </c>
      <c r="AF313" s="105">
        <f t="shared" si="92"/>
        <v>0</v>
      </c>
    </row>
    <row r="314" spans="1:32" outlineLevel="1" x14ac:dyDescent="0.25">
      <c r="A314" s="103" t="str">
        <f t="shared" si="88"/>
        <v>OrtingRoll offCPHAUL40</v>
      </c>
      <c r="B314" s="103" t="s">
        <v>678</v>
      </c>
      <c r="C314" s="103" t="s">
        <v>679</v>
      </c>
      <c r="D314" s="127">
        <v>0</v>
      </c>
      <c r="E314" s="127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30">
        <f t="shared" si="89"/>
        <v>0</v>
      </c>
      <c r="T314" s="105">
        <f t="shared" si="93"/>
        <v>0</v>
      </c>
      <c r="U314" s="105">
        <f t="shared" si="90"/>
        <v>0</v>
      </c>
      <c r="V314" s="105">
        <f t="shared" si="91"/>
        <v>0</v>
      </c>
      <c r="W314" s="105">
        <f t="shared" si="91"/>
        <v>0</v>
      </c>
      <c r="X314" s="105">
        <f t="shared" si="91"/>
        <v>0</v>
      </c>
      <c r="Y314" s="105">
        <f t="shared" si="91"/>
        <v>0</v>
      </c>
      <c r="Z314" s="105">
        <f t="shared" si="91"/>
        <v>0</v>
      </c>
      <c r="AA314" s="105">
        <f t="shared" si="91"/>
        <v>0</v>
      </c>
      <c r="AB314" s="105">
        <f t="shared" si="91"/>
        <v>0</v>
      </c>
      <c r="AC314" s="105">
        <f t="shared" si="91"/>
        <v>0</v>
      </c>
      <c r="AD314" s="105">
        <f t="shared" si="91"/>
        <v>0</v>
      </c>
      <c r="AE314" s="105">
        <f t="shared" si="91"/>
        <v>0</v>
      </c>
      <c r="AF314" s="105">
        <f t="shared" si="92"/>
        <v>0</v>
      </c>
    </row>
    <row r="315" spans="1:32" outlineLevel="1" x14ac:dyDescent="0.25">
      <c r="A315" s="103" t="str">
        <f t="shared" si="88"/>
        <v>OrtingRoll offRORENT20D</v>
      </c>
      <c r="B315" s="103" t="s">
        <v>680</v>
      </c>
      <c r="C315" s="103" t="s">
        <v>681</v>
      </c>
      <c r="D315" s="127">
        <v>0</v>
      </c>
      <c r="E315" s="127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30">
        <f t="shared" si="89"/>
        <v>0</v>
      </c>
      <c r="T315" s="105">
        <f t="shared" si="93"/>
        <v>0</v>
      </c>
      <c r="U315" s="105">
        <f t="shared" si="90"/>
        <v>0</v>
      </c>
      <c r="V315" s="105">
        <f t="shared" si="91"/>
        <v>0</v>
      </c>
      <c r="W315" s="105">
        <f t="shared" si="91"/>
        <v>0</v>
      </c>
      <c r="X315" s="105">
        <f t="shared" si="91"/>
        <v>0</v>
      </c>
      <c r="Y315" s="105">
        <f t="shared" si="91"/>
        <v>0</v>
      </c>
      <c r="Z315" s="105">
        <f t="shared" si="91"/>
        <v>0</v>
      </c>
      <c r="AA315" s="105">
        <f t="shared" si="91"/>
        <v>0</v>
      </c>
      <c r="AB315" s="105">
        <f t="shared" si="91"/>
        <v>0</v>
      </c>
      <c r="AC315" s="105">
        <f t="shared" si="91"/>
        <v>0</v>
      </c>
      <c r="AD315" s="105">
        <f t="shared" si="91"/>
        <v>0</v>
      </c>
      <c r="AE315" s="105">
        <f t="shared" si="91"/>
        <v>0</v>
      </c>
      <c r="AF315" s="105">
        <f t="shared" si="92"/>
        <v>0</v>
      </c>
    </row>
    <row r="316" spans="1:32" outlineLevel="1" x14ac:dyDescent="0.25">
      <c r="A316" s="103" t="str">
        <f t="shared" si="88"/>
        <v>OrtingRoll offRORENT20P</v>
      </c>
      <c r="B316" s="103" t="s">
        <v>682</v>
      </c>
      <c r="C316" s="103" t="s">
        <v>683</v>
      </c>
      <c r="D316" s="127">
        <v>0</v>
      </c>
      <c r="E316" s="127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30">
        <f t="shared" si="89"/>
        <v>0</v>
      </c>
      <c r="T316" s="105">
        <f t="shared" si="93"/>
        <v>0</v>
      </c>
      <c r="U316" s="105">
        <f t="shared" si="90"/>
        <v>0</v>
      </c>
      <c r="V316" s="105">
        <f t="shared" si="91"/>
        <v>0</v>
      </c>
      <c r="W316" s="105">
        <f t="shared" si="91"/>
        <v>0</v>
      </c>
      <c r="X316" s="105">
        <f t="shared" si="91"/>
        <v>0</v>
      </c>
      <c r="Y316" s="105">
        <f t="shared" si="91"/>
        <v>0</v>
      </c>
      <c r="Z316" s="105">
        <f t="shared" si="91"/>
        <v>0</v>
      </c>
      <c r="AA316" s="105">
        <f t="shared" si="91"/>
        <v>0</v>
      </c>
      <c r="AB316" s="105">
        <f t="shared" si="91"/>
        <v>0</v>
      </c>
      <c r="AC316" s="105">
        <f t="shared" si="91"/>
        <v>0</v>
      </c>
      <c r="AD316" s="105">
        <f t="shared" si="91"/>
        <v>0</v>
      </c>
      <c r="AE316" s="105">
        <f t="shared" si="91"/>
        <v>0</v>
      </c>
      <c r="AF316" s="105">
        <f t="shared" si="92"/>
        <v>0</v>
      </c>
    </row>
    <row r="317" spans="1:32" outlineLevel="1" x14ac:dyDescent="0.25">
      <c r="A317" s="103" t="str">
        <f t="shared" si="88"/>
        <v>OrtingRoll offRORENT20T</v>
      </c>
      <c r="B317" s="103" t="s">
        <v>684</v>
      </c>
      <c r="C317" s="103" t="s">
        <v>685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30">
        <f t="shared" si="89"/>
        <v>0</v>
      </c>
      <c r="T317" s="105">
        <f t="shared" si="93"/>
        <v>0</v>
      </c>
      <c r="U317" s="105">
        <f t="shared" si="90"/>
        <v>0</v>
      </c>
      <c r="V317" s="105">
        <f t="shared" si="91"/>
        <v>0</v>
      </c>
      <c r="W317" s="105">
        <f t="shared" si="91"/>
        <v>0</v>
      </c>
      <c r="X317" s="105">
        <f t="shared" si="91"/>
        <v>0</v>
      </c>
      <c r="Y317" s="105">
        <f t="shared" si="91"/>
        <v>0</v>
      </c>
      <c r="Z317" s="105">
        <f t="shared" si="91"/>
        <v>0</v>
      </c>
      <c r="AA317" s="105">
        <f t="shared" si="91"/>
        <v>0</v>
      </c>
      <c r="AB317" s="105">
        <f t="shared" si="91"/>
        <v>0</v>
      </c>
      <c r="AC317" s="105">
        <f t="shared" si="91"/>
        <v>0</v>
      </c>
      <c r="AD317" s="105">
        <f t="shared" si="91"/>
        <v>0</v>
      </c>
      <c r="AE317" s="105">
        <f t="shared" si="91"/>
        <v>0</v>
      </c>
      <c r="AF317" s="105">
        <f t="shared" si="92"/>
        <v>0</v>
      </c>
    </row>
    <row r="318" spans="1:32" outlineLevel="1" x14ac:dyDescent="0.25">
      <c r="A318" s="103" t="str">
        <f t="shared" si="88"/>
        <v>OrtingRoll offRORENT25D</v>
      </c>
      <c r="B318" s="103" t="s">
        <v>686</v>
      </c>
      <c r="C318" s="103" t="s">
        <v>687</v>
      </c>
      <c r="D318" s="127">
        <v>0</v>
      </c>
      <c r="E318" s="127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30">
        <f t="shared" si="89"/>
        <v>0</v>
      </c>
      <c r="T318" s="105">
        <f t="shared" si="93"/>
        <v>0</v>
      </c>
      <c r="U318" s="105">
        <f t="shared" si="90"/>
        <v>0</v>
      </c>
      <c r="V318" s="105">
        <f t="shared" si="91"/>
        <v>0</v>
      </c>
      <c r="W318" s="105">
        <f t="shared" si="91"/>
        <v>0</v>
      </c>
      <c r="X318" s="105">
        <f t="shared" si="91"/>
        <v>0</v>
      </c>
      <c r="Y318" s="105">
        <f t="shared" si="91"/>
        <v>0</v>
      </c>
      <c r="Z318" s="105">
        <f t="shared" si="91"/>
        <v>0</v>
      </c>
      <c r="AA318" s="105">
        <f t="shared" si="91"/>
        <v>0</v>
      </c>
      <c r="AB318" s="105">
        <f t="shared" si="91"/>
        <v>0</v>
      </c>
      <c r="AC318" s="105">
        <f t="shared" si="91"/>
        <v>0</v>
      </c>
      <c r="AD318" s="105">
        <f t="shared" si="91"/>
        <v>0</v>
      </c>
      <c r="AE318" s="105">
        <f t="shared" si="91"/>
        <v>0</v>
      </c>
      <c r="AF318" s="105">
        <f t="shared" si="92"/>
        <v>0</v>
      </c>
    </row>
    <row r="319" spans="1:32" outlineLevel="1" x14ac:dyDescent="0.25">
      <c r="A319" s="103" t="str">
        <f t="shared" si="88"/>
        <v>OrtingRoll offRORENT25P</v>
      </c>
      <c r="B319" s="103" t="s">
        <v>688</v>
      </c>
      <c r="C319" s="103" t="s">
        <v>689</v>
      </c>
      <c r="D319" s="127">
        <v>0</v>
      </c>
      <c r="E319" s="127">
        <v>0</v>
      </c>
      <c r="F319" s="12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30">
        <f t="shared" si="89"/>
        <v>0</v>
      </c>
      <c r="T319" s="105">
        <f t="shared" si="93"/>
        <v>0</v>
      </c>
      <c r="U319" s="105">
        <f t="shared" si="90"/>
        <v>0</v>
      </c>
      <c r="V319" s="105">
        <f t="shared" si="91"/>
        <v>0</v>
      </c>
      <c r="W319" s="105">
        <f t="shared" si="91"/>
        <v>0</v>
      </c>
      <c r="X319" s="105">
        <f t="shared" si="91"/>
        <v>0</v>
      </c>
      <c r="Y319" s="105">
        <f t="shared" si="91"/>
        <v>0</v>
      </c>
      <c r="Z319" s="105">
        <f t="shared" si="91"/>
        <v>0</v>
      </c>
      <c r="AA319" s="105">
        <f t="shared" si="91"/>
        <v>0</v>
      </c>
      <c r="AB319" s="105">
        <f t="shared" si="91"/>
        <v>0</v>
      </c>
      <c r="AC319" s="105">
        <f t="shared" si="91"/>
        <v>0</v>
      </c>
      <c r="AD319" s="105">
        <f t="shared" si="91"/>
        <v>0</v>
      </c>
      <c r="AE319" s="105">
        <f t="shared" si="91"/>
        <v>0</v>
      </c>
      <c r="AF319" s="105">
        <f t="shared" si="92"/>
        <v>0</v>
      </c>
    </row>
    <row r="320" spans="1:32" outlineLevel="1" x14ac:dyDescent="0.25">
      <c r="A320" s="103" t="str">
        <f t="shared" si="88"/>
        <v>OrtingRoll offRORENT25T</v>
      </c>
      <c r="B320" s="103" t="s">
        <v>690</v>
      </c>
      <c r="C320" s="103" t="s">
        <v>691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30">
        <f t="shared" si="89"/>
        <v>0</v>
      </c>
      <c r="T320" s="105">
        <f t="shared" si="93"/>
        <v>0</v>
      </c>
      <c r="U320" s="105">
        <f t="shared" si="90"/>
        <v>0</v>
      </c>
      <c r="V320" s="105">
        <f t="shared" si="91"/>
        <v>0</v>
      </c>
      <c r="W320" s="105">
        <f t="shared" si="91"/>
        <v>0</v>
      </c>
      <c r="X320" s="105">
        <f t="shared" si="91"/>
        <v>0</v>
      </c>
      <c r="Y320" s="105">
        <f t="shared" si="91"/>
        <v>0</v>
      </c>
      <c r="Z320" s="105">
        <f t="shared" si="91"/>
        <v>0</v>
      </c>
      <c r="AA320" s="105">
        <f t="shared" ref="AA320:AE370" si="94">+IFERROR(M320/$E320,0)</f>
        <v>0</v>
      </c>
      <c r="AB320" s="105">
        <f t="shared" si="94"/>
        <v>0</v>
      </c>
      <c r="AC320" s="105">
        <f t="shared" si="94"/>
        <v>0</v>
      </c>
      <c r="AD320" s="105">
        <f t="shared" si="94"/>
        <v>0</v>
      </c>
      <c r="AE320" s="105">
        <f t="shared" si="94"/>
        <v>0</v>
      </c>
      <c r="AF320" s="105">
        <f t="shared" si="92"/>
        <v>0</v>
      </c>
    </row>
    <row r="321" spans="1:32" outlineLevel="1" x14ac:dyDescent="0.25">
      <c r="A321" s="103" t="str">
        <f t="shared" si="88"/>
        <v>OrtingRoll offRORENT30D</v>
      </c>
      <c r="B321" s="103" t="s">
        <v>692</v>
      </c>
      <c r="C321" s="103" t="s">
        <v>693</v>
      </c>
      <c r="D321" s="127">
        <v>0</v>
      </c>
      <c r="E321" s="127">
        <v>0</v>
      </c>
      <c r="F321" s="129">
        <v>0</v>
      </c>
      <c r="G321" s="129">
        <v>0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  <c r="N321" s="129">
        <v>0</v>
      </c>
      <c r="O321" s="129">
        <v>0</v>
      </c>
      <c r="P321" s="129">
        <v>0</v>
      </c>
      <c r="Q321" s="129">
        <v>0</v>
      </c>
      <c r="R321" s="130">
        <f t="shared" si="89"/>
        <v>0</v>
      </c>
      <c r="T321" s="105">
        <f t="shared" si="93"/>
        <v>0</v>
      </c>
      <c r="U321" s="105">
        <f t="shared" si="90"/>
        <v>0</v>
      </c>
      <c r="V321" s="105">
        <f t="shared" ref="V321:Z370" si="95">+IFERROR(H321/$E321,0)</f>
        <v>0</v>
      </c>
      <c r="W321" s="105">
        <f t="shared" si="95"/>
        <v>0</v>
      </c>
      <c r="X321" s="105">
        <f t="shared" si="95"/>
        <v>0</v>
      </c>
      <c r="Y321" s="105">
        <f t="shared" si="95"/>
        <v>0</v>
      </c>
      <c r="Z321" s="105">
        <f t="shared" si="95"/>
        <v>0</v>
      </c>
      <c r="AA321" s="105">
        <f t="shared" si="94"/>
        <v>0</v>
      </c>
      <c r="AB321" s="105">
        <f t="shared" si="94"/>
        <v>0</v>
      </c>
      <c r="AC321" s="105">
        <f t="shared" si="94"/>
        <v>0</v>
      </c>
      <c r="AD321" s="105">
        <f t="shared" si="94"/>
        <v>0</v>
      </c>
      <c r="AE321" s="105">
        <f t="shared" si="94"/>
        <v>0</v>
      </c>
      <c r="AF321" s="105">
        <f t="shared" si="92"/>
        <v>0</v>
      </c>
    </row>
    <row r="322" spans="1:32" outlineLevel="1" x14ac:dyDescent="0.25">
      <c r="A322" s="103" t="str">
        <f t="shared" si="88"/>
        <v>OrtingRoll offRORENT30P</v>
      </c>
      <c r="B322" s="103" t="s">
        <v>694</v>
      </c>
      <c r="C322" s="103" t="s">
        <v>695</v>
      </c>
      <c r="D322" s="127">
        <v>0</v>
      </c>
      <c r="E322" s="127">
        <v>0</v>
      </c>
      <c r="F322" s="129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30">
        <f t="shared" si="89"/>
        <v>0</v>
      </c>
      <c r="T322" s="105">
        <f t="shared" si="93"/>
        <v>0</v>
      </c>
      <c r="U322" s="105">
        <f t="shared" si="90"/>
        <v>0</v>
      </c>
      <c r="V322" s="105">
        <f t="shared" si="95"/>
        <v>0</v>
      </c>
      <c r="W322" s="105">
        <f t="shared" si="95"/>
        <v>0</v>
      </c>
      <c r="X322" s="105">
        <f t="shared" si="95"/>
        <v>0</v>
      </c>
      <c r="Y322" s="105">
        <f t="shared" si="95"/>
        <v>0</v>
      </c>
      <c r="Z322" s="105">
        <f t="shared" si="95"/>
        <v>0</v>
      </c>
      <c r="AA322" s="105">
        <f t="shared" si="94"/>
        <v>0</v>
      </c>
      <c r="AB322" s="105">
        <f t="shared" si="94"/>
        <v>0</v>
      </c>
      <c r="AC322" s="105">
        <f t="shared" si="94"/>
        <v>0</v>
      </c>
      <c r="AD322" s="105">
        <f t="shared" si="94"/>
        <v>0</v>
      </c>
      <c r="AE322" s="105">
        <f t="shared" si="94"/>
        <v>0</v>
      </c>
      <c r="AF322" s="105">
        <f t="shared" si="92"/>
        <v>0</v>
      </c>
    </row>
    <row r="323" spans="1:32" outlineLevel="1" x14ac:dyDescent="0.25">
      <c r="A323" s="103" t="str">
        <f t="shared" si="88"/>
        <v>OrtingRoll offRORENT30T</v>
      </c>
      <c r="B323" s="103" t="s">
        <v>696</v>
      </c>
      <c r="C323" s="103" t="s">
        <v>697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30">
        <f t="shared" si="89"/>
        <v>0</v>
      </c>
      <c r="T323" s="105">
        <f t="shared" si="93"/>
        <v>0</v>
      </c>
      <c r="U323" s="105">
        <f t="shared" si="90"/>
        <v>0</v>
      </c>
      <c r="V323" s="105">
        <f t="shared" si="95"/>
        <v>0</v>
      </c>
      <c r="W323" s="105">
        <f t="shared" si="95"/>
        <v>0</v>
      </c>
      <c r="X323" s="105">
        <f t="shared" si="95"/>
        <v>0</v>
      </c>
      <c r="Y323" s="105">
        <f t="shared" si="95"/>
        <v>0</v>
      </c>
      <c r="Z323" s="105">
        <f t="shared" si="95"/>
        <v>0</v>
      </c>
      <c r="AA323" s="105">
        <f t="shared" si="94"/>
        <v>0</v>
      </c>
      <c r="AB323" s="105">
        <f t="shared" si="94"/>
        <v>0</v>
      </c>
      <c r="AC323" s="105">
        <f t="shared" si="94"/>
        <v>0</v>
      </c>
      <c r="AD323" s="105">
        <f t="shared" si="94"/>
        <v>0</v>
      </c>
      <c r="AE323" s="105">
        <f t="shared" si="94"/>
        <v>0</v>
      </c>
      <c r="AF323" s="105">
        <f t="shared" si="92"/>
        <v>0</v>
      </c>
    </row>
    <row r="324" spans="1:32" outlineLevel="1" x14ac:dyDescent="0.25">
      <c r="A324" s="103" t="str">
        <f t="shared" si="88"/>
        <v>OrtingRoll offRORENT40P</v>
      </c>
      <c r="B324" s="103" t="s">
        <v>698</v>
      </c>
      <c r="C324" s="103" t="s">
        <v>699</v>
      </c>
      <c r="D324" s="127">
        <v>0</v>
      </c>
      <c r="E324" s="127">
        <v>0</v>
      </c>
      <c r="F324" s="129">
        <v>0</v>
      </c>
      <c r="G324" s="129">
        <v>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30">
        <f t="shared" si="89"/>
        <v>0</v>
      </c>
      <c r="T324" s="105">
        <f t="shared" si="93"/>
        <v>0</v>
      </c>
      <c r="U324" s="105">
        <f t="shared" si="90"/>
        <v>0</v>
      </c>
      <c r="V324" s="105">
        <f t="shared" si="95"/>
        <v>0</v>
      </c>
      <c r="W324" s="105">
        <f t="shared" si="95"/>
        <v>0</v>
      </c>
      <c r="X324" s="105">
        <f t="shared" si="95"/>
        <v>0</v>
      </c>
      <c r="Y324" s="105">
        <f t="shared" si="95"/>
        <v>0</v>
      </c>
      <c r="Z324" s="105">
        <f t="shared" si="95"/>
        <v>0</v>
      </c>
      <c r="AA324" s="105">
        <f t="shared" si="94"/>
        <v>0</v>
      </c>
      <c r="AB324" s="105">
        <f t="shared" si="94"/>
        <v>0</v>
      </c>
      <c r="AC324" s="105">
        <f t="shared" si="94"/>
        <v>0</v>
      </c>
      <c r="AD324" s="105">
        <f t="shared" si="94"/>
        <v>0</v>
      </c>
      <c r="AE324" s="105">
        <f t="shared" si="94"/>
        <v>0</v>
      </c>
      <c r="AF324" s="105">
        <f t="shared" si="92"/>
        <v>0</v>
      </c>
    </row>
    <row r="325" spans="1:32" outlineLevel="1" x14ac:dyDescent="0.25">
      <c r="A325" s="103" t="str">
        <f t="shared" si="88"/>
        <v>OrtingRoll offRORENT40T</v>
      </c>
      <c r="B325" s="103" t="s">
        <v>700</v>
      </c>
      <c r="C325" s="103" t="s">
        <v>701</v>
      </c>
      <c r="D325" s="127">
        <v>0</v>
      </c>
      <c r="E325" s="127">
        <v>0</v>
      </c>
      <c r="F325" s="129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30">
        <f t="shared" si="89"/>
        <v>0</v>
      </c>
      <c r="T325" s="105">
        <f t="shared" si="93"/>
        <v>0</v>
      </c>
      <c r="U325" s="105">
        <f t="shared" si="90"/>
        <v>0</v>
      </c>
      <c r="V325" s="105">
        <f t="shared" si="95"/>
        <v>0</v>
      </c>
      <c r="W325" s="105">
        <f t="shared" si="95"/>
        <v>0</v>
      </c>
      <c r="X325" s="105">
        <f t="shared" si="95"/>
        <v>0</v>
      </c>
      <c r="Y325" s="105">
        <f t="shared" si="95"/>
        <v>0</v>
      </c>
      <c r="Z325" s="105">
        <f t="shared" si="95"/>
        <v>0</v>
      </c>
      <c r="AA325" s="105">
        <f t="shared" si="94"/>
        <v>0</v>
      </c>
      <c r="AB325" s="105">
        <f t="shared" si="94"/>
        <v>0</v>
      </c>
      <c r="AC325" s="105">
        <f t="shared" si="94"/>
        <v>0</v>
      </c>
      <c r="AD325" s="105">
        <f t="shared" si="94"/>
        <v>0</v>
      </c>
      <c r="AE325" s="105">
        <f t="shared" si="94"/>
        <v>0</v>
      </c>
      <c r="AF325" s="105">
        <f t="shared" si="92"/>
        <v>0</v>
      </c>
    </row>
    <row r="326" spans="1:32" outlineLevel="1" x14ac:dyDescent="0.25">
      <c r="A326" s="103" t="str">
        <f t="shared" si="88"/>
        <v>OrtingRoll offRECYHAUL10</v>
      </c>
      <c r="B326" s="103" t="s">
        <v>702</v>
      </c>
      <c r="C326" s="103" t="s">
        <v>703</v>
      </c>
      <c r="D326" s="127">
        <v>0</v>
      </c>
      <c r="E326" s="127">
        <v>0</v>
      </c>
      <c r="F326" s="129">
        <v>0</v>
      </c>
      <c r="G326" s="129">
        <v>0</v>
      </c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30">
        <f t="shared" si="89"/>
        <v>0</v>
      </c>
      <c r="T326" s="105">
        <f t="shared" si="93"/>
        <v>0</v>
      </c>
      <c r="U326" s="105">
        <f t="shared" si="90"/>
        <v>0</v>
      </c>
      <c r="V326" s="105">
        <f t="shared" si="95"/>
        <v>0</v>
      </c>
      <c r="W326" s="105">
        <f t="shared" si="95"/>
        <v>0</v>
      </c>
      <c r="X326" s="105">
        <f t="shared" si="95"/>
        <v>0</v>
      </c>
      <c r="Y326" s="105">
        <f t="shared" si="95"/>
        <v>0</v>
      </c>
      <c r="Z326" s="105">
        <f t="shared" si="95"/>
        <v>0</v>
      </c>
      <c r="AA326" s="105">
        <f t="shared" si="94"/>
        <v>0</v>
      </c>
      <c r="AB326" s="105">
        <f t="shared" si="94"/>
        <v>0</v>
      </c>
      <c r="AC326" s="105">
        <f t="shared" si="94"/>
        <v>0</v>
      </c>
      <c r="AD326" s="105">
        <f t="shared" si="94"/>
        <v>0</v>
      </c>
      <c r="AE326" s="105">
        <f t="shared" si="94"/>
        <v>0</v>
      </c>
      <c r="AF326" s="105">
        <f t="shared" si="92"/>
        <v>0</v>
      </c>
    </row>
    <row r="327" spans="1:32" outlineLevel="1" x14ac:dyDescent="0.25">
      <c r="A327" s="103" t="str">
        <f t="shared" si="88"/>
        <v>OrtingRoll offRECYHAUL12</v>
      </c>
      <c r="B327" s="103" t="s">
        <v>704</v>
      </c>
      <c r="C327" s="103" t="s">
        <v>705</v>
      </c>
      <c r="D327" s="127">
        <v>0</v>
      </c>
      <c r="E327" s="127">
        <v>0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30">
        <f t="shared" si="89"/>
        <v>0</v>
      </c>
      <c r="T327" s="105">
        <f t="shared" si="93"/>
        <v>0</v>
      </c>
      <c r="U327" s="105">
        <f t="shared" si="90"/>
        <v>0</v>
      </c>
      <c r="V327" s="105">
        <f t="shared" si="95"/>
        <v>0</v>
      </c>
      <c r="W327" s="105">
        <f t="shared" si="95"/>
        <v>0</v>
      </c>
      <c r="X327" s="105">
        <f t="shared" si="95"/>
        <v>0</v>
      </c>
      <c r="Y327" s="105">
        <f t="shared" si="95"/>
        <v>0</v>
      </c>
      <c r="Z327" s="105">
        <f t="shared" si="95"/>
        <v>0</v>
      </c>
      <c r="AA327" s="105">
        <f t="shared" si="94"/>
        <v>0</v>
      </c>
      <c r="AB327" s="105">
        <f t="shared" si="94"/>
        <v>0</v>
      </c>
      <c r="AC327" s="105">
        <f t="shared" si="94"/>
        <v>0</v>
      </c>
      <c r="AD327" s="105">
        <f t="shared" si="94"/>
        <v>0</v>
      </c>
      <c r="AE327" s="105">
        <f t="shared" si="94"/>
        <v>0</v>
      </c>
      <c r="AF327" s="105">
        <f t="shared" si="92"/>
        <v>0</v>
      </c>
    </row>
    <row r="328" spans="1:32" outlineLevel="1" x14ac:dyDescent="0.25">
      <c r="A328" s="103" t="str">
        <f t="shared" si="88"/>
        <v>OrtingRoll offRECYHAUL15</v>
      </c>
      <c r="B328" s="103" t="s">
        <v>706</v>
      </c>
      <c r="C328" s="103" t="s">
        <v>707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30">
        <f t="shared" si="89"/>
        <v>0</v>
      </c>
      <c r="T328" s="105">
        <f t="shared" si="93"/>
        <v>0</v>
      </c>
      <c r="U328" s="105">
        <f t="shared" si="90"/>
        <v>0</v>
      </c>
      <c r="V328" s="105">
        <f t="shared" si="95"/>
        <v>0</v>
      </c>
      <c r="W328" s="105">
        <f t="shared" si="95"/>
        <v>0</v>
      </c>
      <c r="X328" s="105">
        <f t="shared" si="95"/>
        <v>0</v>
      </c>
      <c r="Y328" s="105">
        <f t="shared" si="95"/>
        <v>0</v>
      </c>
      <c r="Z328" s="105">
        <f t="shared" si="95"/>
        <v>0</v>
      </c>
      <c r="AA328" s="105">
        <f t="shared" si="94"/>
        <v>0</v>
      </c>
      <c r="AB328" s="105">
        <f t="shared" si="94"/>
        <v>0</v>
      </c>
      <c r="AC328" s="105">
        <f t="shared" si="94"/>
        <v>0</v>
      </c>
      <c r="AD328" s="105">
        <f t="shared" si="94"/>
        <v>0</v>
      </c>
      <c r="AE328" s="105">
        <f t="shared" si="94"/>
        <v>0</v>
      </c>
      <c r="AF328" s="105">
        <f t="shared" si="92"/>
        <v>0</v>
      </c>
    </row>
    <row r="329" spans="1:32" outlineLevel="1" x14ac:dyDescent="0.25">
      <c r="A329" s="103" t="str">
        <f t="shared" si="88"/>
        <v>OrtingRoll offRECYHAUL20</v>
      </c>
      <c r="B329" s="103" t="s">
        <v>708</v>
      </c>
      <c r="C329" s="103" t="s">
        <v>709</v>
      </c>
      <c r="D329" s="127">
        <v>0</v>
      </c>
      <c r="E329" s="127">
        <v>0</v>
      </c>
      <c r="F329" s="129">
        <v>0</v>
      </c>
      <c r="G329" s="129">
        <v>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30">
        <f t="shared" si="89"/>
        <v>0</v>
      </c>
      <c r="T329" s="105">
        <f t="shared" si="93"/>
        <v>0</v>
      </c>
      <c r="U329" s="105">
        <f t="shared" si="90"/>
        <v>0</v>
      </c>
      <c r="V329" s="105">
        <f t="shared" si="95"/>
        <v>0</v>
      </c>
      <c r="W329" s="105">
        <f t="shared" si="95"/>
        <v>0</v>
      </c>
      <c r="X329" s="105">
        <f t="shared" si="95"/>
        <v>0</v>
      </c>
      <c r="Y329" s="105">
        <f t="shared" si="95"/>
        <v>0</v>
      </c>
      <c r="Z329" s="105">
        <f t="shared" si="95"/>
        <v>0</v>
      </c>
      <c r="AA329" s="105">
        <f t="shared" si="94"/>
        <v>0</v>
      </c>
      <c r="AB329" s="105">
        <f t="shared" si="94"/>
        <v>0</v>
      </c>
      <c r="AC329" s="105">
        <f t="shared" si="94"/>
        <v>0</v>
      </c>
      <c r="AD329" s="105">
        <f t="shared" si="94"/>
        <v>0</v>
      </c>
      <c r="AE329" s="105">
        <f t="shared" si="94"/>
        <v>0</v>
      </c>
      <c r="AF329" s="105">
        <f t="shared" si="92"/>
        <v>0</v>
      </c>
    </row>
    <row r="330" spans="1:32" outlineLevel="1" x14ac:dyDescent="0.25">
      <c r="A330" s="103" t="str">
        <f t="shared" si="88"/>
        <v>OrtingRoll offRECYHAUL25</v>
      </c>
      <c r="B330" s="103" t="s">
        <v>710</v>
      </c>
      <c r="C330" s="103" t="s">
        <v>711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30">
        <f t="shared" si="89"/>
        <v>0</v>
      </c>
      <c r="T330" s="105">
        <f t="shared" si="93"/>
        <v>0</v>
      </c>
      <c r="U330" s="105">
        <f t="shared" si="90"/>
        <v>0</v>
      </c>
      <c r="V330" s="105">
        <f t="shared" si="95"/>
        <v>0</v>
      </c>
      <c r="W330" s="105">
        <f t="shared" si="95"/>
        <v>0</v>
      </c>
      <c r="X330" s="105">
        <f t="shared" si="95"/>
        <v>0</v>
      </c>
      <c r="Y330" s="105">
        <f t="shared" si="95"/>
        <v>0</v>
      </c>
      <c r="Z330" s="105">
        <f t="shared" si="95"/>
        <v>0</v>
      </c>
      <c r="AA330" s="105">
        <f t="shared" si="94"/>
        <v>0</v>
      </c>
      <c r="AB330" s="105">
        <f t="shared" si="94"/>
        <v>0</v>
      </c>
      <c r="AC330" s="105">
        <f t="shared" si="94"/>
        <v>0</v>
      </c>
      <c r="AD330" s="105">
        <f t="shared" si="94"/>
        <v>0</v>
      </c>
      <c r="AE330" s="105">
        <f t="shared" si="94"/>
        <v>0</v>
      </c>
      <c r="AF330" s="105">
        <f t="shared" si="92"/>
        <v>0</v>
      </c>
    </row>
    <row r="331" spans="1:32" outlineLevel="1" x14ac:dyDescent="0.25">
      <c r="A331" s="103" t="str">
        <f t="shared" si="88"/>
        <v>OrtingRoll offRECYHAUL30</v>
      </c>
      <c r="B331" s="103" t="s">
        <v>712</v>
      </c>
      <c r="C331" s="103" t="s">
        <v>713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30">
        <f t="shared" si="89"/>
        <v>0</v>
      </c>
      <c r="T331" s="105">
        <f t="shared" si="93"/>
        <v>0</v>
      </c>
      <c r="U331" s="105">
        <f t="shared" si="90"/>
        <v>0</v>
      </c>
      <c r="V331" s="105">
        <f t="shared" si="95"/>
        <v>0</v>
      </c>
      <c r="W331" s="105">
        <f t="shared" si="95"/>
        <v>0</v>
      </c>
      <c r="X331" s="105">
        <f t="shared" si="95"/>
        <v>0</v>
      </c>
      <c r="Y331" s="105">
        <f t="shared" si="95"/>
        <v>0</v>
      </c>
      <c r="Z331" s="105">
        <f t="shared" si="95"/>
        <v>0</v>
      </c>
      <c r="AA331" s="105">
        <f t="shared" si="94"/>
        <v>0</v>
      </c>
      <c r="AB331" s="105">
        <f t="shared" si="94"/>
        <v>0</v>
      </c>
      <c r="AC331" s="105">
        <f t="shared" si="94"/>
        <v>0</v>
      </c>
      <c r="AD331" s="105">
        <f t="shared" si="94"/>
        <v>0</v>
      </c>
      <c r="AE331" s="105">
        <f t="shared" si="94"/>
        <v>0</v>
      </c>
      <c r="AF331" s="105">
        <f t="shared" si="92"/>
        <v>0</v>
      </c>
    </row>
    <row r="332" spans="1:32" outlineLevel="1" x14ac:dyDescent="0.25">
      <c r="A332" s="103" t="str">
        <f t="shared" si="88"/>
        <v>OrtingRoll offRECYHAUL40</v>
      </c>
      <c r="B332" s="103" t="s">
        <v>714</v>
      </c>
      <c r="C332" s="103" t="s">
        <v>715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30">
        <f t="shared" si="89"/>
        <v>0</v>
      </c>
      <c r="T332" s="105">
        <f t="shared" si="93"/>
        <v>0</v>
      </c>
      <c r="U332" s="105">
        <f t="shared" si="90"/>
        <v>0</v>
      </c>
      <c r="V332" s="105">
        <f t="shared" si="95"/>
        <v>0</v>
      </c>
      <c r="W332" s="105">
        <f t="shared" si="95"/>
        <v>0</v>
      </c>
      <c r="X332" s="105">
        <f t="shared" si="95"/>
        <v>0</v>
      </c>
      <c r="Y332" s="105">
        <f t="shared" si="95"/>
        <v>0</v>
      </c>
      <c r="Z332" s="105">
        <f t="shared" si="95"/>
        <v>0</v>
      </c>
      <c r="AA332" s="105">
        <f t="shared" si="94"/>
        <v>0</v>
      </c>
      <c r="AB332" s="105">
        <f t="shared" si="94"/>
        <v>0</v>
      </c>
      <c r="AC332" s="105">
        <f t="shared" si="94"/>
        <v>0</v>
      </c>
      <c r="AD332" s="105">
        <f t="shared" si="94"/>
        <v>0</v>
      </c>
      <c r="AE332" s="105">
        <f t="shared" si="94"/>
        <v>0</v>
      </c>
      <c r="AF332" s="105">
        <f t="shared" si="92"/>
        <v>0</v>
      </c>
    </row>
    <row r="333" spans="1:32" outlineLevel="1" x14ac:dyDescent="0.25">
      <c r="A333" s="103" t="str">
        <f t="shared" si="88"/>
        <v>OrtingRoll offRECYHAUL50</v>
      </c>
      <c r="B333" s="103" t="s">
        <v>716</v>
      </c>
      <c r="C333" s="103" t="s">
        <v>717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30">
        <f t="shared" si="89"/>
        <v>0</v>
      </c>
      <c r="T333" s="105">
        <f t="shared" si="93"/>
        <v>0</v>
      </c>
      <c r="U333" s="105">
        <f t="shared" si="90"/>
        <v>0</v>
      </c>
      <c r="V333" s="105">
        <f t="shared" si="95"/>
        <v>0</v>
      </c>
      <c r="W333" s="105">
        <f t="shared" si="95"/>
        <v>0</v>
      </c>
      <c r="X333" s="105">
        <f t="shared" si="95"/>
        <v>0</v>
      </c>
      <c r="Y333" s="105">
        <f t="shared" si="95"/>
        <v>0</v>
      </c>
      <c r="Z333" s="105">
        <f t="shared" si="95"/>
        <v>0</v>
      </c>
      <c r="AA333" s="105">
        <f t="shared" si="94"/>
        <v>0</v>
      </c>
      <c r="AB333" s="105">
        <f t="shared" si="94"/>
        <v>0</v>
      </c>
      <c r="AC333" s="105">
        <f t="shared" si="94"/>
        <v>0</v>
      </c>
      <c r="AD333" s="105">
        <f t="shared" si="94"/>
        <v>0</v>
      </c>
      <c r="AE333" s="105">
        <f t="shared" si="94"/>
        <v>0</v>
      </c>
      <c r="AF333" s="105">
        <f t="shared" si="92"/>
        <v>0</v>
      </c>
    </row>
    <row r="334" spans="1:32" outlineLevel="1" x14ac:dyDescent="0.25">
      <c r="A334" s="103" t="str">
        <f t="shared" si="88"/>
        <v>OrtingRoll offRECYHAULCOMP</v>
      </c>
      <c r="B334" s="103" t="s">
        <v>718</v>
      </c>
      <c r="C334" s="103" t="s">
        <v>719</v>
      </c>
      <c r="D334" s="127">
        <v>0</v>
      </c>
      <c r="E334" s="127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30">
        <f t="shared" si="89"/>
        <v>0</v>
      </c>
      <c r="T334" s="105">
        <f t="shared" si="93"/>
        <v>0</v>
      </c>
      <c r="U334" s="105">
        <f t="shared" si="90"/>
        <v>0</v>
      </c>
      <c r="V334" s="105">
        <f t="shared" si="95"/>
        <v>0</v>
      </c>
      <c r="W334" s="105">
        <f t="shared" si="95"/>
        <v>0</v>
      </c>
      <c r="X334" s="105">
        <f t="shared" si="95"/>
        <v>0</v>
      </c>
      <c r="Y334" s="105">
        <f t="shared" si="95"/>
        <v>0</v>
      </c>
      <c r="Z334" s="105">
        <f t="shared" si="95"/>
        <v>0</v>
      </c>
      <c r="AA334" s="105">
        <f t="shared" si="94"/>
        <v>0</v>
      </c>
      <c r="AB334" s="105">
        <f t="shared" si="94"/>
        <v>0</v>
      </c>
      <c r="AC334" s="105">
        <f t="shared" si="94"/>
        <v>0</v>
      </c>
      <c r="AD334" s="105">
        <f t="shared" si="94"/>
        <v>0</v>
      </c>
      <c r="AE334" s="105">
        <f t="shared" si="94"/>
        <v>0</v>
      </c>
      <c r="AF334" s="105">
        <f t="shared" si="92"/>
        <v>0</v>
      </c>
    </row>
    <row r="335" spans="1:32" outlineLevel="1" x14ac:dyDescent="0.25">
      <c r="A335" s="103" t="str">
        <f t="shared" si="88"/>
        <v>OrtingRoll offRECYRENT12</v>
      </c>
      <c r="B335" s="103" t="s">
        <v>720</v>
      </c>
      <c r="C335" s="103" t="s">
        <v>721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30">
        <f t="shared" si="89"/>
        <v>0</v>
      </c>
      <c r="T335" s="105">
        <f t="shared" si="93"/>
        <v>0</v>
      </c>
      <c r="U335" s="105">
        <f t="shared" si="90"/>
        <v>0</v>
      </c>
      <c r="V335" s="105">
        <f t="shared" si="95"/>
        <v>0</v>
      </c>
      <c r="W335" s="105">
        <f t="shared" si="95"/>
        <v>0</v>
      </c>
      <c r="X335" s="105">
        <f t="shared" si="95"/>
        <v>0</v>
      </c>
      <c r="Y335" s="105">
        <f t="shared" si="95"/>
        <v>0</v>
      </c>
      <c r="Z335" s="105">
        <f t="shared" si="95"/>
        <v>0</v>
      </c>
      <c r="AA335" s="105">
        <f t="shared" si="94"/>
        <v>0</v>
      </c>
      <c r="AB335" s="105">
        <f t="shared" si="94"/>
        <v>0</v>
      </c>
      <c r="AC335" s="105">
        <f t="shared" si="94"/>
        <v>0</v>
      </c>
      <c r="AD335" s="105">
        <f t="shared" si="94"/>
        <v>0</v>
      </c>
      <c r="AE335" s="105">
        <f t="shared" si="94"/>
        <v>0</v>
      </c>
      <c r="AF335" s="105">
        <f t="shared" si="92"/>
        <v>0</v>
      </c>
    </row>
    <row r="336" spans="1:32" outlineLevel="1" x14ac:dyDescent="0.25">
      <c r="A336" s="103" t="str">
        <f t="shared" si="88"/>
        <v>OrtingRoll offRECYRENT15</v>
      </c>
      <c r="B336" s="103" t="s">
        <v>722</v>
      </c>
      <c r="C336" s="103" t="s">
        <v>723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30">
        <f t="shared" si="89"/>
        <v>0</v>
      </c>
      <c r="T336" s="105">
        <f t="shared" si="93"/>
        <v>0</v>
      </c>
      <c r="U336" s="105">
        <f t="shared" si="90"/>
        <v>0</v>
      </c>
      <c r="V336" s="105">
        <f t="shared" si="95"/>
        <v>0</v>
      </c>
      <c r="W336" s="105">
        <f t="shared" si="95"/>
        <v>0</v>
      </c>
      <c r="X336" s="105">
        <f t="shared" si="95"/>
        <v>0</v>
      </c>
      <c r="Y336" s="105">
        <f t="shared" si="95"/>
        <v>0</v>
      </c>
      <c r="Z336" s="105">
        <f t="shared" si="95"/>
        <v>0</v>
      </c>
      <c r="AA336" s="105">
        <f t="shared" si="94"/>
        <v>0</v>
      </c>
      <c r="AB336" s="105">
        <f t="shared" si="94"/>
        <v>0</v>
      </c>
      <c r="AC336" s="105">
        <f t="shared" si="94"/>
        <v>0</v>
      </c>
      <c r="AD336" s="105">
        <f t="shared" si="94"/>
        <v>0</v>
      </c>
      <c r="AE336" s="105">
        <f t="shared" si="94"/>
        <v>0</v>
      </c>
      <c r="AF336" s="105">
        <f t="shared" si="92"/>
        <v>0</v>
      </c>
    </row>
    <row r="337" spans="1:32" outlineLevel="1" x14ac:dyDescent="0.25">
      <c r="A337" s="103" t="str">
        <f t="shared" si="88"/>
        <v>OrtingRoll offRECYRENT20</v>
      </c>
      <c r="B337" s="103" t="s">
        <v>724</v>
      </c>
      <c r="C337" s="103" t="s">
        <v>725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30">
        <f t="shared" si="89"/>
        <v>0</v>
      </c>
      <c r="T337" s="105">
        <f t="shared" si="93"/>
        <v>0</v>
      </c>
      <c r="U337" s="105">
        <f t="shared" si="90"/>
        <v>0</v>
      </c>
      <c r="V337" s="105">
        <f t="shared" si="95"/>
        <v>0</v>
      </c>
      <c r="W337" s="105">
        <f t="shared" si="95"/>
        <v>0</v>
      </c>
      <c r="X337" s="105">
        <f t="shared" si="95"/>
        <v>0</v>
      </c>
      <c r="Y337" s="105">
        <f t="shared" si="95"/>
        <v>0</v>
      </c>
      <c r="Z337" s="105">
        <f t="shared" si="95"/>
        <v>0</v>
      </c>
      <c r="AA337" s="105">
        <f t="shared" si="94"/>
        <v>0</v>
      </c>
      <c r="AB337" s="105">
        <f t="shared" si="94"/>
        <v>0</v>
      </c>
      <c r="AC337" s="105">
        <f t="shared" si="94"/>
        <v>0</v>
      </c>
      <c r="AD337" s="105">
        <f t="shared" si="94"/>
        <v>0</v>
      </c>
      <c r="AE337" s="105">
        <f t="shared" si="94"/>
        <v>0</v>
      </c>
      <c r="AF337" s="105">
        <f t="shared" si="92"/>
        <v>0</v>
      </c>
    </row>
    <row r="338" spans="1:32" outlineLevel="1" x14ac:dyDescent="0.25">
      <c r="A338" s="103" t="str">
        <f t="shared" si="88"/>
        <v>OrtingRoll offRECYRENT25</v>
      </c>
      <c r="B338" s="103" t="s">
        <v>726</v>
      </c>
      <c r="C338" s="103" t="s">
        <v>727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30">
        <f t="shared" si="89"/>
        <v>0</v>
      </c>
      <c r="T338" s="105">
        <f t="shared" si="93"/>
        <v>0</v>
      </c>
      <c r="U338" s="105">
        <f t="shared" si="90"/>
        <v>0</v>
      </c>
      <c r="V338" s="105">
        <f t="shared" si="95"/>
        <v>0</v>
      </c>
      <c r="W338" s="105">
        <f t="shared" si="95"/>
        <v>0</v>
      </c>
      <c r="X338" s="105">
        <f t="shared" si="95"/>
        <v>0</v>
      </c>
      <c r="Y338" s="105">
        <f t="shared" si="95"/>
        <v>0</v>
      </c>
      <c r="Z338" s="105">
        <f t="shared" si="95"/>
        <v>0</v>
      </c>
      <c r="AA338" s="105">
        <f t="shared" si="94"/>
        <v>0</v>
      </c>
      <c r="AB338" s="105">
        <f t="shared" si="94"/>
        <v>0</v>
      </c>
      <c r="AC338" s="105">
        <f t="shared" si="94"/>
        <v>0</v>
      </c>
      <c r="AD338" s="105">
        <f t="shared" si="94"/>
        <v>0</v>
      </c>
      <c r="AE338" s="105">
        <f t="shared" si="94"/>
        <v>0</v>
      </c>
      <c r="AF338" s="105">
        <f t="shared" si="92"/>
        <v>0</v>
      </c>
    </row>
    <row r="339" spans="1:32" outlineLevel="1" x14ac:dyDescent="0.25">
      <c r="A339" s="103" t="str">
        <f t="shared" si="88"/>
        <v>OrtingRoll offRECYRENT30</v>
      </c>
      <c r="B339" s="103" t="s">
        <v>728</v>
      </c>
      <c r="C339" s="103" t="s">
        <v>729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30">
        <f t="shared" si="89"/>
        <v>0</v>
      </c>
      <c r="T339" s="105">
        <f t="shared" si="93"/>
        <v>0</v>
      </c>
      <c r="U339" s="105">
        <f t="shared" si="90"/>
        <v>0</v>
      </c>
      <c r="V339" s="105">
        <f t="shared" si="95"/>
        <v>0</v>
      </c>
      <c r="W339" s="105">
        <f t="shared" si="95"/>
        <v>0</v>
      </c>
      <c r="X339" s="105">
        <f t="shared" si="95"/>
        <v>0</v>
      </c>
      <c r="Y339" s="105">
        <f t="shared" si="95"/>
        <v>0</v>
      </c>
      <c r="Z339" s="105">
        <f t="shared" si="95"/>
        <v>0</v>
      </c>
      <c r="AA339" s="105">
        <f t="shared" si="94"/>
        <v>0</v>
      </c>
      <c r="AB339" s="105">
        <f t="shared" si="94"/>
        <v>0</v>
      </c>
      <c r="AC339" s="105">
        <f t="shared" si="94"/>
        <v>0</v>
      </c>
      <c r="AD339" s="105">
        <f t="shared" si="94"/>
        <v>0</v>
      </c>
      <c r="AE339" s="105">
        <f t="shared" si="94"/>
        <v>0</v>
      </c>
      <c r="AF339" s="105">
        <f t="shared" si="92"/>
        <v>0</v>
      </c>
    </row>
    <row r="340" spans="1:32" outlineLevel="1" x14ac:dyDescent="0.25">
      <c r="A340" s="103" t="str">
        <f t="shared" si="88"/>
        <v>OrtingRoll offRECYRENT40</v>
      </c>
      <c r="B340" s="103" t="s">
        <v>730</v>
      </c>
      <c r="C340" s="103" t="s">
        <v>731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30">
        <f t="shared" si="89"/>
        <v>0</v>
      </c>
      <c r="T340" s="105">
        <f t="shared" si="93"/>
        <v>0</v>
      </c>
      <c r="U340" s="105">
        <f t="shared" si="90"/>
        <v>0</v>
      </c>
      <c r="V340" s="105">
        <f t="shared" si="95"/>
        <v>0</v>
      </c>
      <c r="W340" s="105">
        <f t="shared" si="95"/>
        <v>0</v>
      </c>
      <c r="X340" s="105">
        <f t="shared" si="95"/>
        <v>0</v>
      </c>
      <c r="Y340" s="105">
        <f t="shared" si="95"/>
        <v>0</v>
      </c>
      <c r="Z340" s="105">
        <f t="shared" si="95"/>
        <v>0</v>
      </c>
      <c r="AA340" s="105">
        <f t="shared" si="94"/>
        <v>0</v>
      </c>
      <c r="AB340" s="105">
        <f t="shared" si="94"/>
        <v>0</v>
      </c>
      <c r="AC340" s="105">
        <f t="shared" si="94"/>
        <v>0</v>
      </c>
      <c r="AD340" s="105">
        <f t="shared" si="94"/>
        <v>0</v>
      </c>
      <c r="AE340" s="105">
        <f t="shared" si="94"/>
        <v>0</v>
      </c>
      <c r="AF340" s="105">
        <f t="shared" si="92"/>
        <v>0</v>
      </c>
    </row>
    <row r="341" spans="1:32" outlineLevel="1" x14ac:dyDescent="0.25">
      <c r="A341" s="103" t="str">
        <f t="shared" si="88"/>
        <v>OrtingRoll offRECYRENT50</v>
      </c>
      <c r="B341" s="103" t="s">
        <v>732</v>
      </c>
      <c r="C341" s="103" t="s">
        <v>733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30">
        <f t="shared" si="89"/>
        <v>0</v>
      </c>
      <c r="T341" s="105">
        <f t="shared" si="93"/>
        <v>0</v>
      </c>
      <c r="U341" s="105">
        <f t="shared" si="90"/>
        <v>0</v>
      </c>
      <c r="V341" s="105">
        <f t="shared" si="95"/>
        <v>0</v>
      </c>
      <c r="W341" s="105">
        <f t="shared" si="95"/>
        <v>0</v>
      </c>
      <c r="X341" s="105">
        <f t="shared" si="95"/>
        <v>0</v>
      </c>
      <c r="Y341" s="105">
        <f t="shared" si="95"/>
        <v>0</v>
      </c>
      <c r="Z341" s="105">
        <f t="shared" si="95"/>
        <v>0</v>
      </c>
      <c r="AA341" s="105">
        <f t="shared" si="94"/>
        <v>0</v>
      </c>
      <c r="AB341" s="105">
        <f t="shared" si="94"/>
        <v>0</v>
      </c>
      <c r="AC341" s="105">
        <f t="shared" si="94"/>
        <v>0</v>
      </c>
      <c r="AD341" s="105">
        <f t="shared" si="94"/>
        <v>0</v>
      </c>
      <c r="AE341" s="105">
        <f t="shared" si="94"/>
        <v>0</v>
      </c>
      <c r="AF341" s="105">
        <f t="shared" si="92"/>
        <v>0</v>
      </c>
    </row>
    <row r="342" spans="1:32" outlineLevel="1" x14ac:dyDescent="0.25">
      <c r="A342" s="103" t="str">
        <f t="shared" si="88"/>
        <v>OrtingRoll offRECYWPROC100</v>
      </c>
      <c r="B342" s="103" t="s">
        <v>734</v>
      </c>
      <c r="C342" s="103" t="s">
        <v>735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30">
        <f t="shared" si="89"/>
        <v>0</v>
      </c>
      <c r="T342" s="105">
        <f t="shared" si="93"/>
        <v>0</v>
      </c>
      <c r="U342" s="105">
        <f t="shared" si="90"/>
        <v>0</v>
      </c>
      <c r="V342" s="105">
        <f t="shared" si="95"/>
        <v>0</v>
      </c>
      <c r="W342" s="105">
        <f t="shared" si="95"/>
        <v>0</v>
      </c>
      <c r="X342" s="105">
        <f t="shared" si="95"/>
        <v>0</v>
      </c>
      <c r="Y342" s="105">
        <f t="shared" si="95"/>
        <v>0</v>
      </c>
      <c r="Z342" s="105">
        <f t="shared" si="95"/>
        <v>0</v>
      </c>
      <c r="AA342" s="105">
        <f t="shared" si="94"/>
        <v>0</v>
      </c>
      <c r="AB342" s="105">
        <f t="shared" si="94"/>
        <v>0</v>
      </c>
      <c r="AC342" s="105">
        <f t="shared" si="94"/>
        <v>0</v>
      </c>
      <c r="AD342" s="105">
        <f t="shared" si="94"/>
        <v>0</v>
      </c>
      <c r="AE342" s="105">
        <f t="shared" si="94"/>
        <v>0</v>
      </c>
      <c r="AF342" s="105">
        <f t="shared" si="92"/>
        <v>0</v>
      </c>
    </row>
    <row r="343" spans="1:32" outlineLevel="1" x14ac:dyDescent="0.25">
      <c r="A343" s="103" t="str">
        <f t="shared" si="88"/>
        <v>OrtingRoll offRECYWPROC20</v>
      </c>
      <c r="B343" s="103" t="s">
        <v>736</v>
      </c>
      <c r="C343" s="103" t="s">
        <v>737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30">
        <f t="shared" si="89"/>
        <v>0</v>
      </c>
      <c r="T343" s="105">
        <f t="shared" si="93"/>
        <v>0</v>
      </c>
      <c r="U343" s="105">
        <f t="shared" si="90"/>
        <v>0</v>
      </c>
      <c r="V343" s="105">
        <f t="shared" si="95"/>
        <v>0</v>
      </c>
      <c r="W343" s="105">
        <f t="shared" si="95"/>
        <v>0</v>
      </c>
      <c r="X343" s="105">
        <f t="shared" si="95"/>
        <v>0</v>
      </c>
      <c r="Y343" s="105">
        <f t="shared" si="95"/>
        <v>0</v>
      </c>
      <c r="Z343" s="105">
        <f t="shared" si="95"/>
        <v>0</v>
      </c>
      <c r="AA343" s="105">
        <f t="shared" si="94"/>
        <v>0</v>
      </c>
      <c r="AB343" s="105">
        <f t="shared" si="94"/>
        <v>0</v>
      </c>
      <c r="AC343" s="105">
        <f t="shared" si="94"/>
        <v>0</v>
      </c>
      <c r="AD343" s="105">
        <f t="shared" si="94"/>
        <v>0</v>
      </c>
      <c r="AE343" s="105">
        <f t="shared" si="94"/>
        <v>0</v>
      </c>
      <c r="AF343" s="105">
        <f t="shared" si="92"/>
        <v>0</v>
      </c>
    </row>
    <row r="344" spans="1:32" outlineLevel="1" x14ac:dyDescent="0.25">
      <c r="A344" s="103" t="str">
        <f t="shared" si="88"/>
        <v>OrtingRoll offRECYWPROC25</v>
      </c>
      <c r="B344" s="103" t="s">
        <v>738</v>
      </c>
      <c r="C344" s="103" t="s">
        <v>739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30">
        <f t="shared" si="89"/>
        <v>0</v>
      </c>
      <c r="T344" s="105">
        <f t="shared" si="93"/>
        <v>0</v>
      </c>
      <c r="U344" s="105">
        <f t="shared" si="90"/>
        <v>0</v>
      </c>
      <c r="V344" s="105">
        <f t="shared" si="95"/>
        <v>0</v>
      </c>
      <c r="W344" s="105">
        <f t="shared" si="95"/>
        <v>0</v>
      </c>
      <c r="X344" s="105">
        <f t="shared" si="95"/>
        <v>0</v>
      </c>
      <c r="Y344" s="105">
        <f t="shared" si="95"/>
        <v>0</v>
      </c>
      <c r="Z344" s="105">
        <f t="shared" si="95"/>
        <v>0</v>
      </c>
      <c r="AA344" s="105">
        <f t="shared" si="94"/>
        <v>0</v>
      </c>
      <c r="AB344" s="105">
        <f t="shared" si="94"/>
        <v>0</v>
      </c>
      <c r="AC344" s="105">
        <f t="shared" si="94"/>
        <v>0</v>
      </c>
      <c r="AD344" s="105">
        <f t="shared" si="94"/>
        <v>0</v>
      </c>
      <c r="AE344" s="105">
        <f t="shared" si="94"/>
        <v>0</v>
      </c>
      <c r="AF344" s="105">
        <f t="shared" si="92"/>
        <v>0</v>
      </c>
    </row>
    <row r="345" spans="1:32" outlineLevel="1" x14ac:dyDescent="0.25">
      <c r="A345" s="103" t="str">
        <f t="shared" si="88"/>
        <v>OrtingRoll offRECYWPROC30</v>
      </c>
      <c r="B345" s="103" t="s">
        <v>740</v>
      </c>
      <c r="C345" s="103" t="s">
        <v>741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30">
        <f t="shared" si="89"/>
        <v>0</v>
      </c>
      <c r="T345" s="105">
        <f t="shared" si="93"/>
        <v>0</v>
      </c>
      <c r="U345" s="105">
        <f t="shared" si="90"/>
        <v>0</v>
      </c>
      <c r="V345" s="105">
        <f t="shared" si="95"/>
        <v>0</v>
      </c>
      <c r="W345" s="105">
        <f t="shared" si="95"/>
        <v>0</v>
      </c>
      <c r="X345" s="105">
        <f t="shared" si="95"/>
        <v>0</v>
      </c>
      <c r="Y345" s="105">
        <f t="shared" si="95"/>
        <v>0</v>
      </c>
      <c r="Z345" s="105">
        <f t="shared" si="95"/>
        <v>0</v>
      </c>
      <c r="AA345" s="105">
        <f t="shared" si="94"/>
        <v>0</v>
      </c>
      <c r="AB345" s="105">
        <f t="shared" si="94"/>
        <v>0</v>
      </c>
      <c r="AC345" s="105">
        <f t="shared" si="94"/>
        <v>0</v>
      </c>
      <c r="AD345" s="105">
        <f t="shared" si="94"/>
        <v>0</v>
      </c>
      <c r="AE345" s="105">
        <f t="shared" si="94"/>
        <v>0</v>
      </c>
      <c r="AF345" s="105">
        <f t="shared" si="92"/>
        <v>0</v>
      </c>
    </row>
    <row r="346" spans="1:32" outlineLevel="1" x14ac:dyDescent="0.25">
      <c r="A346" s="103" t="str">
        <f t="shared" si="88"/>
        <v>OrtingRoll offRECYWPROC40</v>
      </c>
      <c r="B346" s="103" t="s">
        <v>742</v>
      </c>
      <c r="C346" s="103" t="s">
        <v>743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30">
        <f t="shared" si="89"/>
        <v>0</v>
      </c>
      <c r="T346" s="105">
        <f t="shared" si="93"/>
        <v>0</v>
      </c>
      <c r="U346" s="105">
        <f t="shared" si="90"/>
        <v>0</v>
      </c>
      <c r="V346" s="105">
        <f t="shared" si="95"/>
        <v>0</v>
      </c>
      <c r="W346" s="105">
        <f t="shared" si="95"/>
        <v>0</v>
      </c>
      <c r="X346" s="105">
        <f t="shared" si="95"/>
        <v>0</v>
      </c>
      <c r="Y346" s="105">
        <f t="shared" si="95"/>
        <v>0</v>
      </c>
      <c r="Z346" s="105">
        <f t="shared" si="95"/>
        <v>0</v>
      </c>
      <c r="AA346" s="105">
        <f t="shared" si="94"/>
        <v>0</v>
      </c>
      <c r="AB346" s="105">
        <f t="shared" si="94"/>
        <v>0</v>
      </c>
      <c r="AC346" s="105">
        <f t="shared" si="94"/>
        <v>0</v>
      </c>
      <c r="AD346" s="105">
        <f t="shared" si="94"/>
        <v>0</v>
      </c>
      <c r="AE346" s="105">
        <f t="shared" si="94"/>
        <v>0</v>
      </c>
      <c r="AF346" s="105">
        <f t="shared" si="92"/>
        <v>0</v>
      </c>
    </row>
    <row r="347" spans="1:32" outlineLevel="1" x14ac:dyDescent="0.25">
      <c r="A347" s="103" t="str">
        <f t="shared" si="88"/>
        <v>OrtingRoll offRECYWPROC50</v>
      </c>
      <c r="B347" s="103" t="s">
        <v>744</v>
      </c>
      <c r="C347" s="103" t="s">
        <v>745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30">
        <f t="shared" si="89"/>
        <v>0</v>
      </c>
      <c r="T347" s="105">
        <f t="shared" si="93"/>
        <v>0</v>
      </c>
      <c r="U347" s="105">
        <f t="shared" si="90"/>
        <v>0</v>
      </c>
      <c r="V347" s="105">
        <f t="shared" si="95"/>
        <v>0</v>
      </c>
      <c r="W347" s="105">
        <f t="shared" si="95"/>
        <v>0</v>
      </c>
      <c r="X347" s="105">
        <f t="shared" si="95"/>
        <v>0</v>
      </c>
      <c r="Y347" s="105">
        <f t="shared" si="95"/>
        <v>0</v>
      </c>
      <c r="Z347" s="105">
        <f t="shared" si="95"/>
        <v>0</v>
      </c>
      <c r="AA347" s="105">
        <f t="shared" si="94"/>
        <v>0</v>
      </c>
      <c r="AB347" s="105">
        <f t="shared" si="94"/>
        <v>0</v>
      </c>
      <c r="AC347" s="105">
        <f t="shared" si="94"/>
        <v>0</v>
      </c>
      <c r="AD347" s="105">
        <f t="shared" si="94"/>
        <v>0</v>
      </c>
      <c r="AE347" s="105">
        <f t="shared" si="94"/>
        <v>0</v>
      </c>
      <c r="AF347" s="105">
        <f t="shared" si="92"/>
        <v>0</v>
      </c>
    </row>
    <row r="348" spans="1:32" outlineLevel="1" x14ac:dyDescent="0.25">
      <c r="A348" s="103" t="str">
        <f t="shared" si="88"/>
        <v>OrtingRoll offRECYWPROCSD</v>
      </c>
      <c r="B348" s="103" t="s">
        <v>746</v>
      </c>
      <c r="C348" s="103" t="s">
        <v>747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30">
        <f t="shared" si="89"/>
        <v>0</v>
      </c>
      <c r="T348" s="105">
        <f t="shared" si="93"/>
        <v>0</v>
      </c>
      <c r="U348" s="105">
        <f t="shared" si="90"/>
        <v>0</v>
      </c>
      <c r="V348" s="105">
        <f t="shared" si="95"/>
        <v>0</v>
      </c>
      <c r="W348" s="105">
        <f t="shared" si="95"/>
        <v>0</v>
      </c>
      <c r="X348" s="105">
        <f t="shared" si="95"/>
        <v>0</v>
      </c>
      <c r="Y348" s="105">
        <f t="shared" si="95"/>
        <v>0</v>
      </c>
      <c r="Z348" s="105">
        <f t="shared" si="95"/>
        <v>0</v>
      </c>
      <c r="AA348" s="105">
        <f t="shared" si="94"/>
        <v>0</v>
      </c>
      <c r="AB348" s="105">
        <f t="shared" si="94"/>
        <v>0</v>
      </c>
      <c r="AC348" s="105">
        <f t="shared" si="94"/>
        <v>0</v>
      </c>
      <c r="AD348" s="105">
        <f t="shared" si="94"/>
        <v>0</v>
      </c>
      <c r="AE348" s="105">
        <f t="shared" si="94"/>
        <v>0</v>
      </c>
      <c r="AF348" s="105">
        <f t="shared" si="92"/>
        <v>0</v>
      </c>
    </row>
    <row r="349" spans="1:32" outlineLevel="1" x14ac:dyDescent="0.25">
      <c r="A349" s="103" t="str">
        <f t="shared" si="88"/>
        <v>OrtingRoll offRORHAULHR12</v>
      </c>
      <c r="B349" s="103" t="s">
        <v>748</v>
      </c>
      <c r="C349" s="103" t="s">
        <v>749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30">
        <f t="shared" si="89"/>
        <v>0</v>
      </c>
      <c r="T349" s="105">
        <f t="shared" si="93"/>
        <v>0</v>
      </c>
      <c r="U349" s="105">
        <f t="shared" si="90"/>
        <v>0</v>
      </c>
      <c r="V349" s="105">
        <f t="shared" si="95"/>
        <v>0</v>
      </c>
      <c r="W349" s="105">
        <f t="shared" si="95"/>
        <v>0</v>
      </c>
      <c r="X349" s="105">
        <f t="shared" si="95"/>
        <v>0</v>
      </c>
      <c r="Y349" s="105">
        <f t="shared" si="95"/>
        <v>0</v>
      </c>
      <c r="Z349" s="105">
        <f t="shared" si="95"/>
        <v>0</v>
      </c>
      <c r="AA349" s="105">
        <f t="shared" si="94"/>
        <v>0</v>
      </c>
      <c r="AB349" s="105">
        <f t="shared" si="94"/>
        <v>0</v>
      </c>
      <c r="AC349" s="105">
        <f t="shared" si="94"/>
        <v>0</v>
      </c>
      <c r="AD349" s="105">
        <f t="shared" si="94"/>
        <v>0</v>
      </c>
      <c r="AE349" s="105">
        <f t="shared" si="94"/>
        <v>0</v>
      </c>
      <c r="AF349" s="105">
        <f t="shared" si="92"/>
        <v>0</v>
      </c>
    </row>
    <row r="350" spans="1:32" outlineLevel="1" x14ac:dyDescent="0.25">
      <c r="A350" s="103" t="str">
        <f t="shared" si="88"/>
        <v>OrtingRoll offRORHAULHR15</v>
      </c>
      <c r="B350" s="103" t="s">
        <v>750</v>
      </c>
      <c r="C350" s="103" t="s">
        <v>751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30">
        <f t="shared" si="89"/>
        <v>0</v>
      </c>
      <c r="T350" s="105">
        <f t="shared" si="93"/>
        <v>0</v>
      </c>
      <c r="U350" s="105">
        <f t="shared" si="90"/>
        <v>0</v>
      </c>
      <c r="V350" s="105">
        <f t="shared" si="95"/>
        <v>0</v>
      </c>
      <c r="W350" s="105">
        <f t="shared" si="95"/>
        <v>0</v>
      </c>
      <c r="X350" s="105">
        <f t="shared" si="95"/>
        <v>0</v>
      </c>
      <c r="Y350" s="105">
        <f t="shared" si="95"/>
        <v>0</v>
      </c>
      <c r="Z350" s="105">
        <f t="shared" si="95"/>
        <v>0</v>
      </c>
      <c r="AA350" s="105">
        <f t="shared" si="94"/>
        <v>0</v>
      </c>
      <c r="AB350" s="105">
        <f t="shared" si="94"/>
        <v>0</v>
      </c>
      <c r="AC350" s="105">
        <f t="shared" si="94"/>
        <v>0</v>
      </c>
      <c r="AD350" s="105">
        <f t="shared" si="94"/>
        <v>0</v>
      </c>
      <c r="AE350" s="105">
        <f t="shared" si="94"/>
        <v>0</v>
      </c>
      <c r="AF350" s="105">
        <f t="shared" si="92"/>
        <v>0</v>
      </c>
    </row>
    <row r="351" spans="1:32" outlineLevel="1" x14ac:dyDescent="0.25">
      <c r="A351" s="103" t="str">
        <f t="shared" si="88"/>
        <v>OrtingRoll offRORHAULHR20</v>
      </c>
      <c r="B351" s="103" t="s">
        <v>752</v>
      </c>
      <c r="C351" s="103" t="s">
        <v>753</v>
      </c>
      <c r="D351" s="127">
        <v>0</v>
      </c>
      <c r="E351" s="127">
        <v>0</v>
      </c>
      <c r="F351" s="129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30">
        <f t="shared" si="89"/>
        <v>0</v>
      </c>
      <c r="T351" s="105">
        <f t="shared" si="93"/>
        <v>0</v>
      </c>
      <c r="U351" s="105">
        <f t="shared" si="90"/>
        <v>0</v>
      </c>
      <c r="V351" s="105">
        <f t="shared" si="95"/>
        <v>0</v>
      </c>
      <c r="W351" s="105">
        <f t="shared" si="95"/>
        <v>0</v>
      </c>
      <c r="X351" s="105">
        <f t="shared" si="95"/>
        <v>0</v>
      </c>
      <c r="Y351" s="105">
        <f t="shared" si="95"/>
        <v>0</v>
      </c>
      <c r="Z351" s="105">
        <f t="shared" si="95"/>
        <v>0</v>
      </c>
      <c r="AA351" s="105">
        <f t="shared" si="94"/>
        <v>0</v>
      </c>
      <c r="AB351" s="105">
        <f t="shared" si="94"/>
        <v>0</v>
      </c>
      <c r="AC351" s="105">
        <f t="shared" si="94"/>
        <v>0</v>
      </c>
      <c r="AD351" s="105">
        <f t="shared" si="94"/>
        <v>0</v>
      </c>
      <c r="AE351" s="105">
        <f t="shared" si="94"/>
        <v>0</v>
      </c>
      <c r="AF351" s="105">
        <f t="shared" si="92"/>
        <v>0</v>
      </c>
    </row>
    <row r="352" spans="1:32" outlineLevel="1" x14ac:dyDescent="0.25">
      <c r="A352" s="103" t="str">
        <f t="shared" si="88"/>
        <v>OrtingRoll offRORHAULHR25</v>
      </c>
      <c r="B352" s="103" t="s">
        <v>754</v>
      </c>
      <c r="C352" s="103" t="s">
        <v>755</v>
      </c>
      <c r="D352" s="127">
        <v>0</v>
      </c>
      <c r="E352" s="127">
        <v>0</v>
      </c>
      <c r="F352" s="129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30">
        <f t="shared" si="89"/>
        <v>0</v>
      </c>
      <c r="T352" s="105">
        <f t="shared" si="93"/>
        <v>0</v>
      </c>
      <c r="U352" s="105">
        <f t="shared" si="90"/>
        <v>0</v>
      </c>
      <c r="V352" s="105">
        <f t="shared" si="95"/>
        <v>0</v>
      </c>
      <c r="W352" s="105">
        <f t="shared" si="95"/>
        <v>0</v>
      </c>
      <c r="X352" s="105">
        <f t="shared" si="95"/>
        <v>0</v>
      </c>
      <c r="Y352" s="105">
        <f t="shared" si="95"/>
        <v>0</v>
      </c>
      <c r="Z352" s="105">
        <f t="shared" si="95"/>
        <v>0</v>
      </c>
      <c r="AA352" s="105">
        <f t="shared" si="94"/>
        <v>0</v>
      </c>
      <c r="AB352" s="105">
        <f t="shared" si="94"/>
        <v>0</v>
      </c>
      <c r="AC352" s="105">
        <f t="shared" si="94"/>
        <v>0</v>
      </c>
      <c r="AD352" s="105">
        <f t="shared" si="94"/>
        <v>0</v>
      </c>
      <c r="AE352" s="105">
        <f t="shared" si="94"/>
        <v>0</v>
      </c>
      <c r="AF352" s="105">
        <f t="shared" si="92"/>
        <v>0</v>
      </c>
    </row>
    <row r="353" spans="1:32" outlineLevel="1" x14ac:dyDescent="0.25">
      <c r="A353" s="103" t="str">
        <f t="shared" si="88"/>
        <v>OrtingRoll offRORHAULHR30</v>
      </c>
      <c r="B353" s="103" t="s">
        <v>756</v>
      </c>
      <c r="C353" s="103" t="s">
        <v>757</v>
      </c>
      <c r="D353" s="127">
        <v>0</v>
      </c>
      <c r="E353" s="127">
        <v>0</v>
      </c>
      <c r="F353" s="129">
        <v>0</v>
      </c>
      <c r="G353" s="129">
        <v>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30">
        <f t="shared" si="89"/>
        <v>0</v>
      </c>
      <c r="T353" s="105">
        <f t="shared" si="93"/>
        <v>0</v>
      </c>
      <c r="U353" s="105">
        <f t="shared" si="90"/>
        <v>0</v>
      </c>
      <c r="V353" s="105">
        <f t="shared" si="95"/>
        <v>0</v>
      </c>
      <c r="W353" s="105">
        <f t="shared" si="95"/>
        <v>0</v>
      </c>
      <c r="X353" s="105">
        <f t="shared" si="95"/>
        <v>0</v>
      </c>
      <c r="Y353" s="105">
        <f t="shared" si="95"/>
        <v>0</v>
      </c>
      <c r="Z353" s="105">
        <f t="shared" si="95"/>
        <v>0</v>
      </c>
      <c r="AA353" s="105">
        <f t="shared" si="94"/>
        <v>0</v>
      </c>
      <c r="AB353" s="105">
        <f t="shared" si="94"/>
        <v>0</v>
      </c>
      <c r="AC353" s="105">
        <f t="shared" si="94"/>
        <v>0</v>
      </c>
      <c r="AD353" s="105">
        <f t="shared" si="94"/>
        <v>0</v>
      </c>
      <c r="AE353" s="105">
        <f t="shared" si="94"/>
        <v>0</v>
      </c>
      <c r="AF353" s="105">
        <f t="shared" si="92"/>
        <v>0</v>
      </c>
    </row>
    <row r="354" spans="1:32" outlineLevel="1" x14ac:dyDescent="0.25">
      <c r="A354" s="103" t="str">
        <f t="shared" si="88"/>
        <v>OrtingRoll offRORHAULHR40</v>
      </c>
      <c r="B354" s="103" t="s">
        <v>758</v>
      </c>
      <c r="C354" s="103" t="s">
        <v>759</v>
      </c>
      <c r="D354" s="127">
        <v>0</v>
      </c>
      <c r="E354" s="127">
        <v>0</v>
      </c>
      <c r="F354" s="129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30">
        <f t="shared" si="89"/>
        <v>0</v>
      </c>
      <c r="T354" s="105">
        <f t="shared" si="93"/>
        <v>0</v>
      </c>
      <c r="U354" s="105">
        <f t="shared" si="90"/>
        <v>0</v>
      </c>
      <c r="V354" s="105">
        <f t="shared" si="95"/>
        <v>0</v>
      </c>
      <c r="W354" s="105">
        <f t="shared" si="95"/>
        <v>0</v>
      </c>
      <c r="X354" s="105">
        <f t="shared" si="95"/>
        <v>0</v>
      </c>
      <c r="Y354" s="105">
        <f t="shared" si="95"/>
        <v>0</v>
      </c>
      <c r="Z354" s="105">
        <f t="shared" si="95"/>
        <v>0</v>
      </c>
      <c r="AA354" s="105">
        <f t="shared" si="94"/>
        <v>0</v>
      </c>
      <c r="AB354" s="105">
        <f t="shared" si="94"/>
        <v>0</v>
      </c>
      <c r="AC354" s="105">
        <f t="shared" si="94"/>
        <v>0</v>
      </c>
      <c r="AD354" s="105">
        <f t="shared" si="94"/>
        <v>0</v>
      </c>
      <c r="AE354" s="105">
        <f t="shared" si="94"/>
        <v>0</v>
      </c>
      <c r="AF354" s="105">
        <f t="shared" si="92"/>
        <v>0</v>
      </c>
    </row>
    <row r="355" spans="1:32" outlineLevel="1" x14ac:dyDescent="0.25">
      <c r="A355" s="103" t="str">
        <f t="shared" si="88"/>
        <v>OrtingRoll offRORHAULHR50</v>
      </c>
      <c r="B355" s="103" t="s">
        <v>760</v>
      </c>
      <c r="C355" s="103" t="s">
        <v>761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30">
        <f t="shared" si="89"/>
        <v>0</v>
      </c>
      <c r="T355" s="105">
        <f t="shared" si="93"/>
        <v>0</v>
      </c>
      <c r="U355" s="105">
        <f t="shared" si="90"/>
        <v>0</v>
      </c>
      <c r="V355" s="105">
        <f t="shared" si="95"/>
        <v>0</v>
      </c>
      <c r="W355" s="105">
        <f t="shared" si="95"/>
        <v>0</v>
      </c>
      <c r="X355" s="105">
        <f t="shared" si="95"/>
        <v>0</v>
      </c>
      <c r="Y355" s="105">
        <f t="shared" si="95"/>
        <v>0</v>
      </c>
      <c r="Z355" s="105">
        <f t="shared" si="95"/>
        <v>0</v>
      </c>
      <c r="AA355" s="105">
        <f t="shared" si="94"/>
        <v>0</v>
      </c>
      <c r="AB355" s="105">
        <f t="shared" si="94"/>
        <v>0</v>
      </c>
      <c r="AC355" s="105">
        <f t="shared" si="94"/>
        <v>0</v>
      </c>
      <c r="AD355" s="105">
        <f t="shared" si="94"/>
        <v>0</v>
      </c>
      <c r="AE355" s="105">
        <f t="shared" si="94"/>
        <v>0</v>
      </c>
      <c r="AF355" s="105">
        <f t="shared" si="92"/>
        <v>0</v>
      </c>
    </row>
    <row r="356" spans="1:32" outlineLevel="1" x14ac:dyDescent="0.25">
      <c r="A356" s="103" t="str">
        <f t="shared" si="88"/>
        <v>OrtingRoll offRORHAULHRTL</v>
      </c>
      <c r="B356" s="103" t="s">
        <v>762</v>
      </c>
      <c r="C356" s="103" t="s">
        <v>763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30">
        <f t="shared" si="89"/>
        <v>0</v>
      </c>
      <c r="T356" s="105">
        <f t="shared" si="93"/>
        <v>0</v>
      </c>
      <c r="U356" s="105">
        <f t="shared" si="90"/>
        <v>0</v>
      </c>
      <c r="V356" s="105">
        <f t="shared" si="95"/>
        <v>0</v>
      </c>
      <c r="W356" s="105">
        <f t="shared" si="95"/>
        <v>0</v>
      </c>
      <c r="X356" s="105">
        <f t="shared" si="95"/>
        <v>0</v>
      </c>
      <c r="Y356" s="105">
        <f t="shared" si="95"/>
        <v>0</v>
      </c>
      <c r="Z356" s="105">
        <f t="shared" si="95"/>
        <v>0</v>
      </c>
      <c r="AA356" s="105">
        <f t="shared" si="94"/>
        <v>0</v>
      </c>
      <c r="AB356" s="105">
        <f t="shared" si="94"/>
        <v>0</v>
      </c>
      <c r="AC356" s="105">
        <f t="shared" si="94"/>
        <v>0</v>
      </c>
      <c r="AD356" s="105">
        <f t="shared" si="94"/>
        <v>0</v>
      </c>
      <c r="AE356" s="105">
        <f t="shared" si="94"/>
        <v>0</v>
      </c>
      <c r="AF356" s="105">
        <f t="shared" si="92"/>
        <v>0</v>
      </c>
    </row>
    <row r="357" spans="1:32" outlineLevel="1" x14ac:dyDescent="0.25">
      <c r="A357" s="103" t="str">
        <f t="shared" si="88"/>
        <v>OrtingRoll offROSPC</v>
      </c>
      <c r="B357" s="103" t="s">
        <v>764</v>
      </c>
      <c r="C357" s="103" t="s">
        <v>765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30">
        <f t="shared" si="89"/>
        <v>0</v>
      </c>
      <c r="T357" s="105">
        <f t="shared" si="93"/>
        <v>0</v>
      </c>
      <c r="U357" s="105">
        <f t="shared" si="90"/>
        <v>0</v>
      </c>
      <c r="V357" s="105">
        <f t="shared" si="95"/>
        <v>0</v>
      </c>
      <c r="W357" s="105">
        <f t="shared" si="95"/>
        <v>0</v>
      </c>
      <c r="X357" s="105">
        <f t="shared" si="95"/>
        <v>0</v>
      </c>
      <c r="Y357" s="105">
        <f t="shared" si="95"/>
        <v>0</v>
      </c>
      <c r="Z357" s="105">
        <f t="shared" si="95"/>
        <v>0</v>
      </c>
      <c r="AA357" s="105">
        <f t="shared" si="94"/>
        <v>0</v>
      </c>
      <c r="AB357" s="105">
        <f t="shared" si="94"/>
        <v>0</v>
      </c>
      <c r="AC357" s="105">
        <f t="shared" si="94"/>
        <v>0</v>
      </c>
      <c r="AD357" s="105">
        <f t="shared" si="94"/>
        <v>0</v>
      </c>
      <c r="AE357" s="105">
        <f t="shared" si="94"/>
        <v>0</v>
      </c>
      <c r="AF357" s="105">
        <f t="shared" si="92"/>
        <v>0</v>
      </c>
    </row>
    <row r="358" spans="1:32" outlineLevel="1" x14ac:dyDescent="0.25">
      <c r="A358" s="103" t="str">
        <f t="shared" si="88"/>
        <v>OrtingRoll offROTA</v>
      </c>
      <c r="B358" s="103" t="s">
        <v>766</v>
      </c>
      <c r="C358" s="103" t="s">
        <v>767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30">
        <f t="shared" si="89"/>
        <v>0</v>
      </c>
      <c r="T358" s="105">
        <f t="shared" si="93"/>
        <v>0</v>
      </c>
      <c r="U358" s="105">
        <f t="shared" si="90"/>
        <v>0</v>
      </c>
      <c r="V358" s="105">
        <f t="shared" si="95"/>
        <v>0</v>
      </c>
      <c r="W358" s="105">
        <f t="shared" si="95"/>
        <v>0</v>
      </c>
      <c r="X358" s="105">
        <f t="shared" si="95"/>
        <v>0</v>
      </c>
      <c r="Y358" s="105">
        <f t="shared" si="95"/>
        <v>0</v>
      </c>
      <c r="Z358" s="105">
        <f t="shared" si="95"/>
        <v>0</v>
      </c>
      <c r="AA358" s="105">
        <f t="shared" si="94"/>
        <v>0</v>
      </c>
      <c r="AB358" s="105">
        <f t="shared" si="94"/>
        <v>0</v>
      </c>
      <c r="AC358" s="105">
        <f t="shared" si="94"/>
        <v>0</v>
      </c>
      <c r="AD358" s="105">
        <f t="shared" si="94"/>
        <v>0</v>
      </c>
      <c r="AE358" s="105">
        <f t="shared" si="94"/>
        <v>0</v>
      </c>
      <c r="AF358" s="105">
        <f t="shared" si="92"/>
        <v>0</v>
      </c>
    </row>
    <row r="359" spans="1:32" outlineLevel="1" x14ac:dyDescent="0.25">
      <c r="A359" s="103" t="str">
        <f t="shared" ref="A359:A370" si="96">+$A$4&amp;$A$294&amp;B359</f>
        <v>OrtingRoll offROWAIT</v>
      </c>
      <c r="B359" s="103" t="s">
        <v>768</v>
      </c>
      <c r="C359" s="103" t="s">
        <v>769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30">
        <f t="shared" ref="R359:R370" si="97">+SUM(F359:Q359)</f>
        <v>0</v>
      </c>
      <c r="T359" s="105">
        <f t="shared" si="93"/>
        <v>0</v>
      </c>
      <c r="U359" s="105">
        <f t="shared" si="93"/>
        <v>0</v>
      </c>
      <c r="V359" s="105">
        <f t="shared" si="95"/>
        <v>0</v>
      </c>
      <c r="W359" s="105">
        <f t="shared" si="95"/>
        <v>0</v>
      </c>
      <c r="X359" s="105">
        <f t="shared" si="95"/>
        <v>0</v>
      </c>
      <c r="Y359" s="105">
        <f t="shared" si="95"/>
        <v>0</v>
      </c>
      <c r="Z359" s="105">
        <f t="shared" si="95"/>
        <v>0</v>
      </c>
      <c r="AA359" s="105">
        <f t="shared" si="94"/>
        <v>0</v>
      </c>
      <c r="AB359" s="105">
        <f t="shared" si="94"/>
        <v>0</v>
      </c>
      <c r="AC359" s="105">
        <f t="shared" si="94"/>
        <v>0</v>
      </c>
      <c r="AD359" s="105">
        <f t="shared" si="94"/>
        <v>0</v>
      </c>
      <c r="AE359" s="105">
        <f t="shared" si="94"/>
        <v>0</v>
      </c>
      <c r="AF359" s="105">
        <f t="shared" ref="AF359:AF370" si="98">+SUM(T359:AE359)/$AD$2</f>
        <v>0</v>
      </c>
    </row>
    <row r="360" spans="1:32" outlineLevel="1" x14ac:dyDescent="0.25">
      <c r="A360" s="103" t="str">
        <f t="shared" si="96"/>
        <v>OrtingRoll offRTRIP-RO</v>
      </c>
      <c r="B360" s="103" t="s">
        <v>770</v>
      </c>
      <c r="C360" s="103" t="s">
        <v>771</v>
      </c>
      <c r="D360" s="127">
        <v>0</v>
      </c>
      <c r="E360" s="127">
        <v>0</v>
      </c>
      <c r="F360" s="129">
        <v>0</v>
      </c>
      <c r="G360" s="129">
        <v>0</v>
      </c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30">
        <f t="shared" si="97"/>
        <v>0</v>
      </c>
      <c r="T360" s="105">
        <f t="shared" ref="T360:U370" si="99">+IFERROR(F360/$D360,0)</f>
        <v>0</v>
      </c>
      <c r="U360" s="105">
        <f t="shared" si="99"/>
        <v>0</v>
      </c>
      <c r="V360" s="105">
        <f t="shared" si="95"/>
        <v>0</v>
      </c>
      <c r="W360" s="105">
        <f t="shared" si="95"/>
        <v>0</v>
      </c>
      <c r="X360" s="105">
        <f t="shared" si="95"/>
        <v>0</v>
      </c>
      <c r="Y360" s="105">
        <f t="shared" si="95"/>
        <v>0</v>
      </c>
      <c r="Z360" s="105">
        <f t="shared" si="95"/>
        <v>0</v>
      </c>
      <c r="AA360" s="105">
        <f t="shared" si="94"/>
        <v>0</v>
      </c>
      <c r="AB360" s="105">
        <f t="shared" si="94"/>
        <v>0</v>
      </c>
      <c r="AC360" s="105">
        <f t="shared" si="94"/>
        <v>0</v>
      </c>
      <c r="AD360" s="105">
        <f t="shared" si="94"/>
        <v>0</v>
      </c>
      <c r="AE360" s="105">
        <f t="shared" si="94"/>
        <v>0</v>
      </c>
      <c r="AF360" s="105">
        <f t="shared" si="98"/>
        <v>0</v>
      </c>
    </row>
    <row r="361" spans="1:32" outlineLevel="1" x14ac:dyDescent="0.25">
      <c r="A361" s="103" t="str">
        <f t="shared" si="96"/>
        <v>OrtingRoll offTHOUR</v>
      </c>
      <c r="B361" s="103" t="s">
        <v>772</v>
      </c>
      <c r="C361" s="103" t="s">
        <v>773</v>
      </c>
      <c r="D361" s="127">
        <v>0</v>
      </c>
      <c r="E361" s="127">
        <v>0</v>
      </c>
      <c r="F361" s="129">
        <v>0</v>
      </c>
      <c r="G361" s="129">
        <v>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30">
        <f t="shared" si="97"/>
        <v>0</v>
      </c>
      <c r="T361" s="105">
        <f t="shared" si="99"/>
        <v>0</v>
      </c>
      <c r="U361" s="105">
        <f t="shared" si="99"/>
        <v>0</v>
      </c>
      <c r="V361" s="105">
        <f t="shared" si="95"/>
        <v>0</v>
      </c>
      <c r="W361" s="105">
        <f t="shared" si="95"/>
        <v>0</v>
      </c>
      <c r="X361" s="105">
        <f t="shared" si="95"/>
        <v>0</v>
      </c>
      <c r="Y361" s="105">
        <f t="shared" si="95"/>
        <v>0</v>
      </c>
      <c r="Z361" s="105">
        <f t="shared" si="95"/>
        <v>0</v>
      </c>
      <c r="AA361" s="105">
        <f t="shared" si="94"/>
        <v>0</v>
      </c>
      <c r="AB361" s="105">
        <f t="shared" si="94"/>
        <v>0</v>
      </c>
      <c r="AC361" s="105">
        <f t="shared" si="94"/>
        <v>0</v>
      </c>
      <c r="AD361" s="105">
        <f t="shared" si="94"/>
        <v>0</v>
      </c>
      <c r="AE361" s="105">
        <f t="shared" si="94"/>
        <v>0</v>
      </c>
      <c r="AF361" s="105">
        <f t="shared" si="98"/>
        <v>0</v>
      </c>
    </row>
    <row r="362" spans="1:32" outlineLevel="1" x14ac:dyDescent="0.25">
      <c r="A362" s="103" t="str">
        <f t="shared" si="96"/>
        <v>OrtingRoll offADJRO</v>
      </c>
      <c r="B362" s="103" t="s">
        <v>774</v>
      </c>
      <c r="C362" s="103" t="s">
        <v>775</v>
      </c>
      <c r="D362" s="127">
        <v>0</v>
      </c>
      <c r="E362" s="127">
        <v>0</v>
      </c>
      <c r="F362" s="129">
        <v>0</v>
      </c>
      <c r="G362" s="129">
        <v>0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30">
        <f t="shared" si="97"/>
        <v>0</v>
      </c>
      <c r="T362" s="105">
        <f t="shared" si="99"/>
        <v>0</v>
      </c>
      <c r="U362" s="105">
        <f t="shared" si="99"/>
        <v>0</v>
      </c>
      <c r="V362" s="105">
        <f t="shared" si="95"/>
        <v>0</v>
      </c>
      <c r="W362" s="105">
        <f t="shared" si="95"/>
        <v>0</v>
      </c>
      <c r="X362" s="105">
        <f t="shared" si="95"/>
        <v>0</v>
      </c>
      <c r="Y362" s="105">
        <f t="shared" si="95"/>
        <v>0</v>
      </c>
      <c r="Z362" s="105">
        <f t="shared" si="95"/>
        <v>0</v>
      </c>
      <c r="AA362" s="105">
        <f t="shared" si="94"/>
        <v>0</v>
      </c>
      <c r="AB362" s="105">
        <f t="shared" si="94"/>
        <v>0</v>
      </c>
      <c r="AC362" s="105">
        <f t="shared" si="94"/>
        <v>0</v>
      </c>
      <c r="AD362" s="105">
        <f t="shared" si="94"/>
        <v>0</v>
      </c>
      <c r="AE362" s="105">
        <f t="shared" si="94"/>
        <v>0</v>
      </c>
      <c r="AF362" s="105">
        <f t="shared" si="98"/>
        <v>0</v>
      </c>
    </row>
    <row r="363" spans="1:32" outlineLevel="1" x14ac:dyDescent="0.25">
      <c r="A363" s="103" t="str">
        <f t="shared" si="96"/>
        <v>OrtingRoll offCPCONNECT</v>
      </c>
      <c r="B363" s="103" t="s">
        <v>776</v>
      </c>
      <c r="C363" s="103" t="s">
        <v>777</v>
      </c>
      <c r="D363" s="127">
        <v>12.83</v>
      </c>
      <c r="E363" s="127">
        <v>13.75</v>
      </c>
      <c r="F363" s="129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30">
        <f t="shared" si="97"/>
        <v>0</v>
      </c>
      <c r="T363" s="105">
        <f t="shared" si="99"/>
        <v>0</v>
      </c>
      <c r="U363" s="105">
        <f t="shared" si="99"/>
        <v>0</v>
      </c>
      <c r="V363" s="105">
        <f t="shared" si="95"/>
        <v>0</v>
      </c>
      <c r="W363" s="105">
        <f t="shared" si="95"/>
        <v>0</v>
      </c>
      <c r="X363" s="105">
        <f t="shared" si="95"/>
        <v>0</v>
      </c>
      <c r="Y363" s="105">
        <f t="shared" si="95"/>
        <v>0</v>
      </c>
      <c r="Z363" s="105">
        <f t="shared" si="95"/>
        <v>0</v>
      </c>
      <c r="AA363" s="105">
        <f t="shared" si="94"/>
        <v>0</v>
      </c>
      <c r="AB363" s="105">
        <f t="shared" si="94"/>
        <v>0</v>
      </c>
      <c r="AC363" s="105">
        <f t="shared" si="94"/>
        <v>0</v>
      </c>
      <c r="AD363" s="105">
        <f t="shared" si="94"/>
        <v>0</v>
      </c>
      <c r="AE363" s="105">
        <f t="shared" si="94"/>
        <v>0</v>
      </c>
      <c r="AF363" s="105">
        <f t="shared" si="98"/>
        <v>0</v>
      </c>
    </row>
    <row r="364" spans="1:32" outlineLevel="1" x14ac:dyDescent="0.25">
      <c r="A364" s="103" t="str">
        <f t="shared" si="96"/>
        <v>OrtingRoll offDELREC-RO</v>
      </c>
      <c r="B364" s="103" t="s">
        <v>778</v>
      </c>
      <c r="C364" s="103" t="s">
        <v>779</v>
      </c>
      <c r="D364" s="127">
        <v>0</v>
      </c>
      <c r="E364" s="127">
        <v>0</v>
      </c>
      <c r="F364" s="129">
        <v>0</v>
      </c>
      <c r="G364" s="129">
        <v>0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30">
        <f t="shared" si="97"/>
        <v>0</v>
      </c>
      <c r="T364" s="105">
        <f t="shared" si="99"/>
        <v>0</v>
      </c>
      <c r="U364" s="105">
        <f t="shared" si="99"/>
        <v>0</v>
      </c>
      <c r="V364" s="105">
        <f t="shared" si="95"/>
        <v>0</v>
      </c>
      <c r="W364" s="105">
        <f t="shared" si="95"/>
        <v>0</v>
      </c>
      <c r="X364" s="105">
        <f t="shared" si="95"/>
        <v>0</v>
      </c>
      <c r="Y364" s="105">
        <f t="shared" si="95"/>
        <v>0</v>
      </c>
      <c r="Z364" s="105">
        <f t="shared" si="95"/>
        <v>0</v>
      </c>
      <c r="AA364" s="105">
        <f t="shared" si="94"/>
        <v>0</v>
      </c>
      <c r="AB364" s="105">
        <f t="shared" si="94"/>
        <v>0</v>
      </c>
      <c r="AC364" s="105">
        <f t="shared" si="94"/>
        <v>0</v>
      </c>
      <c r="AD364" s="105">
        <f t="shared" si="94"/>
        <v>0</v>
      </c>
      <c r="AE364" s="105">
        <f t="shared" si="94"/>
        <v>0</v>
      </c>
      <c r="AF364" s="105">
        <f t="shared" si="98"/>
        <v>0</v>
      </c>
    </row>
    <row r="365" spans="1:32" outlineLevel="1" x14ac:dyDescent="0.25">
      <c r="A365" s="103" t="str">
        <f t="shared" si="96"/>
        <v>OrtingRoll offFERRY</v>
      </c>
      <c r="B365" s="103" t="s">
        <v>780</v>
      </c>
      <c r="C365" s="103" t="s">
        <v>781</v>
      </c>
      <c r="D365" s="127">
        <v>0</v>
      </c>
      <c r="E365" s="127">
        <v>0</v>
      </c>
      <c r="F365" s="129">
        <v>0</v>
      </c>
      <c r="G365" s="129">
        <v>0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30">
        <f t="shared" si="97"/>
        <v>0</v>
      </c>
      <c r="T365" s="105">
        <f t="shared" si="99"/>
        <v>0</v>
      </c>
      <c r="U365" s="105">
        <f t="shared" si="99"/>
        <v>0</v>
      </c>
      <c r="V365" s="105">
        <f t="shared" si="95"/>
        <v>0</v>
      </c>
      <c r="W365" s="105">
        <f t="shared" si="95"/>
        <v>0</v>
      </c>
      <c r="X365" s="105">
        <f t="shared" si="95"/>
        <v>0</v>
      </c>
      <c r="Y365" s="105">
        <f t="shared" si="95"/>
        <v>0</v>
      </c>
      <c r="Z365" s="105">
        <f t="shared" si="95"/>
        <v>0</v>
      </c>
      <c r="AA365" s="105">
        <f t="shared" si="94"/>
        <v>0</v>
      </c>
      <c r="AB365" s="105">
        <f t="shared" si="94"/>
        <v>0</v>
      </c>
      <c r="AC365" s="105">
        <f t="shared" si="94"/>
        <v>0</v>
      </c>
      <c r="AD365" s="105">
        <f t="shared" si="94"/>
        <v>0</v>
      </c>
      <c r="AE365" s="105">
        <f t="shared" si="94"/>
        <v>0</v>
      </c>
      <c r="AF365" s="105">
        <f t="shared" si="98"/>
        <v>0</v>
      </c>
    </row>
    <row r="366" spans="1:32" outlineLevel="1" x14ac:dyDescent="0.25">
      <c r="A366" s="103" t="str">
        <f t="shared" si="96"/>
        <v>OrtingRoll offRECYWPROCTRL</v>
      </c>
      <c r="B366" s="103" t="s">
        <v>782</v>
      </c>
      <c r="C366" s="103" t="s">
        <v>783</v>
      </c>
      <c r="D366" s="127">
        <v>0</v>
      </c>
      <c r="E366" s="127">
        <v>0</v>
      </c>
      <c r="F366" s="129">
        <v>0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30">
        <f t="shared" si="97"/>
        <v>0</v>
      </c>
      <c r="T366" s="105">
        <f t="shared" si="99"/>
        <v>0</v>
      </c>
      <c r="U366" s="105">
        <f t="shared" si="99"/>
        <v>0</v>
      </c>
      <c r="V366" s="105">
        <f t="shared" si="95"/>
        <v>0</v>
      </c>
      <c r="W366" s="105">
        <f t="shared" si="95"/>
        <v>0</v>
      </c>
      <c r="X366" s="105">
        <f t="shared" si="95"/>
        <v>0</v>
      </c>
      <c r="Y366" s="105">
        <f t="shared" si="95"/>
        <v>0</v>
      </c>
      <c r="Z366" s="105">
        <f t="shared" si="95"/>
        <v>0</v>
      </c>
      <c r="AA366" s="105">
        <f t="shared" si="94"/>
        <v>0</v>
      </c>
      <c r="AB366" s="105">
        <f t="shared" si="94"/>
        <v>0</v>
      </c>
      <c r="AC366" s="105">
        <f t="shared" si="94"/>
        <v>0</v>
      </c>
      <c r="AD366" s="105">
        <f t="shared" si="94"/>
        <v>0</v>
      </c>
      <c r="AE366" s="105">
        <f t="shared" si="94"/>
        <v>0</v>
      </c>
      <c r="AF366" s="105">
        <f t="shared" si="98"/>
        <v>0</v>
      </c>
    </row>
    <row r="367" spans="1:32" outlineLevel="1" x14ac:dyDescent="0.25">
      <c r="A367" s="103" t="str">
        <f t="shared" si="96"/>
        <v>OrtingRoll offROCLEAN</v>
      </c>
      <c r="B367" s="103" t="s">
        <v>784</v>
      </c>
      <c r="C367" s="103" t="s">
        <v>785</v>
      </c>
      <c r="D367" s="127">
        <v>0</v>
      </c>
      <c r="E367" s="127">
        <v>0</v>
      </c>
      <c r="F367" s="129">
        <v>0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30">
        <f t="shared" si="97"/>
        <v>0</v>
      </c>
      <c r="T367" s="105">
        <f t="shared" si="99"/>
        <v>0</v>
      </c>
      <c r="U367" s="105">
        <f t="shared" si="99"/>
        <v>0</v>
      </c>
      <c r="V367" s="105">
        <f t="shared" si="95"/>
        <v>0</v>
      </c>
      <c r="W367" s="105">
        <f t="shared" si="95"/>
        <v>0</v>
      </c>
      <c r="X367" s="105">
        <f t="shared" si="95"/>
        <v>0</v>
      </c>
      <c r="Y367" s="105">
        <f t="shared" si="95"/>
        <v>0</v>
      </c>
      <c r="Z367" s="105">
        <f t="shared" si="95"/>
        <v>0</v>
      </c>
      <c r="AA367" s="105">
        <f t="shared" si="94"/>
        <v>0</v>
      </c>
      <c r="AB367" s="105">
        <f t="shared" si="94"/>
        <v>0</v>
      </c>
      <c r="AC367" s="105">
        <f t="shared" si="94"/>
        <v>0</v>
      </c>
      <c r="AD367" s="105">
        <f t="shared" si="94"/>
        <v>0</v>
      </c>
      <c r="AE367" s="105">
        <f t="shared" si="94"/>
        <v>0</v>
      </c>
      <c r="AF367" s="105">
        <f t="shared" si="98"/>
        <v>0</v>
      </c>
    </row>
    <row r="368" spans="1:32" outlineLevel="1" x14ac:dyDescent="0.25">
      <c r="A368" s="103" t="str">
        <f t="shared" si="96"/>
        <v>OrtingRoll offRODEL</v>
      </c>
      <c r="B368" s="103" t="s">
        <v>786</v>
      </c>
      <c r="C368" s="103" t="s">
        <v>787</v>
      </c>
      <c r="D368" s="127">
        <v>0</v>
      </c>
      <c r="E368" s="127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30">
        <f t="shared" si="97"/>
        <v>0</v>
      </c>
      <c r="T368" s="105">
        <f t="shared" si="99"/>
        <v>0</v>
      </c>
      <c r="U368" s="105">
        <f t="shared" si="99"/>
        <v>0</v>
      </c>
      <c r="V368" s="105">
        <f t="shared" si="95"/>
        <v>0</v>
      </c>
      <c r="W368" s="105">
        <f t="shared" si="95"/>
        <v>0</v>
      </c>
      <c r="X368" s="105">
        <f t="shared" si="95"/>
        <v>0</v>
      </c>
      <c r="Y368" s="105">
        <f t="shared" si="95"/>
        <v>0</v>
      </c>
      <c r="Z368" s="105">
        <f t="shared" si="95"/>
        <v>0</v>
      </c>
      <c r="AA368" s="105">
        <f t="shared" si="94"/>
        <v>0</v>
      </c>
      <c r="AB368" s="105">
        <f t="shared" si="94"/>
        <v>0</v>
      </c>
      <c r="AC368" s="105">
        <f t="shared" si="94"/>
        <v>0</v>
      </c>
      <c r="AD368" s="105">
        <f t="shared" si="94"/>
        <v>0</v>
      </c>
      <c r="AE368" s="105">
        <f t="shared" si="94"/>
        <v>0</v>
      </c>
      <c r="AF368" s="105">
        <f t="shared" si="98"/>
        <v>0</v>
      </c>
    </row>
    <row r="369" spans="1:35" outlineLevel="1" x14ac:dyDescent="0.25">
      <c r="A369" s="103" t="str">
        <f t="shared" si="96"/>
        <v>OrtingRoll offROMILE</v>
      </c>
      <c r="B369" s="103" t="s">
        <v>788</v>
      </c>
      <c r="C369" s="103" t="s">
        <v>789</v>
      </c>
      <c r="D369" s="127">
        <v>0</v>
      </c>
      <c r="E369" s="127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30">
        <f t="shared" si="97"/>
        <v>0</v>
      </c>
      <c r="T369" s="105">
        <f t="shared" si="99"/>
        <v>0</v>
      </c>
      <c r="U369" s="105">
        <f t="shared" si="99"/>
        <v>0</v>
      </c>
      <c r="V369" s="105">
        <f t="shared" si="95"/>
        <v>0</v>
      </c>
      <c r="W369" s="105">
        <f t="shared" si="95"/>
        <v>0</v>
      </c>
      <c r="X369" s="105">
        <f t="shared" si="95"/>
        <v>0</v>
      </c>
      <c r="Y369" s="105">
        <f t="shared" si="95"/>
        <v>0</v>
      </c>
      <c r="Z369" s="105">
        <f t="shared" si="95"/>
        <v>0</v>
      </c>
      <c r="AA369" s="105">
        <f t="shared" si="94"/>
        <v>0</v>
      </c>
      <c r="AB369" s="105">
        <f t="shared" si="94"/>
        <v>0</v>
      </c>
      <c r="AC369" s="105">
        <f t="shared" si="94"/>
        <v>0</v>
      </c>
      <c r="AD369" s="105">
        <f t="shared" si="94"/>
        <v>0</v>
      </c>
      <c r="AE369" s="105">
        <f t="shared" si="94"/>
        <v>0</v>
      </c>
      <c r="AF369" s="105">
        <f t="shared" si="98"/>
        <v>0</v>
      </c>
    </row>
    <row r="370" spans="1:35" outlineLevel="1" x14ac:dyDescent="0.25">
      <c r="A370" s="103" t="str">
        <f t="shared" si="96"/>
        <v>OrtingRoll offRORELOCATE</v>
      </c>
      <c r="B370" s="103" t="s">
        <v>790</v>
      </c>
      <c r="C370" s="103" t="s">
        <v>791</v>
      </c>
      <c r="D370" s="127">
        <v>0</v>
      </c>
      <c r="E370" s="127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30">
        <f t="shared" si="97"/>
        <v>0</v>
      </c>
      <c r="T370" s="105">
        <f t="shared" si="99"/>
        <v>0</v>
      </c>
      <c r="U370" s="105">
        <f t="shared" si="99"/>
        <v>0</v>
      </c>
      <c r="V370" s="105">
        <f t="shared" si="95"/>
        <v>0</v>
      </c>
      <c r="W370" s="105">
        <f t="shared" si="95"/>
        <v>0</v>
      </c>
      <c r="X370" s="105">
        <f t="shared" si="95"/>
        <v>0</v>
      </c>
      <c r="Y370" s="105">
        <f t="shared" si="95"/>
        <v>0</v>
      </c>
      <c r="Z370" s="105">
        <f t="shared" si="95"/>
        <v>0</v>
      </c>
      <c r="AA370" s="105">
        <f t="shared" si="94"/>
        <v>0</v>
      </c>
      <c r="AB370" s="105">
        <f t="shared" si="94"/>
        <v>0</v>
      </c>
      <c r="AC370" s="105">
        <f t="shared" si="94"/>
        <v>0</v>
      </c>
      <c r="AD370" s="105">
        <f t="shared" si="94"/>
        <v>0</v>
      </c>
      <c r="AE370" s="105">
        <f t="shared" si="94"/>
        <v>0</v>
      </c>
      <c r="AF370" s="105">
        <f t="shared" si="98"/>
        <v>0</v>
      </c>
    </row>
    <row r="371" spans="1:35" outlineLevel="1" x14ac:dyDescent="0.25">
      <c r="D371" s="127"/>
      <c r="E371" s="127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5"/>
      <c r="AD371" s="105"/>
      <c r="AE371" s="105"/>
      <c r="AF371" s="105"/>
    </row>
    <row r="372" spans="1:35" outlineLevel="1" x14ac:dyDescent="0.25">
      <c r="C372" s="135" t="s">
        <v>799</v>
      </c>
      <c r="D372" s="127"/>
      <c r="E372" s="127"/>
      <c r="F372" s="136">
        <f>SUM(F295:F371)</f>
        <v>0</v>
      </c>
      <c r="G372" s="136">
        <f t="shared" ref="G372:R372" si="100">SUM(G295:G371)</f>
        <v>0</v>
      </c>
      <c r="H372" s="136">
        <f t="shared" si="100"/>
        <v>0</v>
      </c>
      <c r="I372" s="136">
        <f t="shared" si="100"/>
        <v>0</v>
      </c>
      <c r="J372" s="136">
        <f t="shared" si="100"/>
        <v>0</v>
      </c>
      <c r="K372" s="136">
        <f t="shared" si="100"/>
        <v>0</v>
      </c>
      <c r="L372" s="136">
        <f t="shared" si="100"/>
        <v>0</v>
      </c>
      <c r="M372" s="136">
        <f t="shared" si="100"/>
        <v>0</v>
      </c>
      <c r="N372" s="136">
        <f t="shared" si="100"/>
        <v>0</v>
      </c>
      <c r="O372" s="136">
        <f t="shared" si="100"/>
        <v>0</v>
      </c>
      <c r="P372" s="136">
        <f t="shared" si="100"/>
        <v>0</v>
      </c>
      <c r="Q372" s="136">
        <f t="shared" si="100"/>
        <v>0</v>
      </c>
      <c r="R372" s="136">
        <f t="shared" si="100"/>
        <v>0</v>
      </c>
      <c r="T372" s="137">
        <f>+SUM(T315:T325)</f>
        <v>0</v>
      </c>
      <c r="U372" s="137">
        <f t="shared" ref="U372:AF372" si="101">+SUM(U315:U325)</f>
        <v>0</v>
      </c>
      <c r="V372" s="137">
        <f t="shared" si="101"/>
        <v>0</v>
      </c>
      <c r="W372" s="137">
        <f t="shared" si="101"/>
        <v>0</v>
      </c>
      <c r="X372" s="137">
        <f t="shared" si="101"/>
        <v>0</v>
      </c>
      <c r="Y372" s="137">
        <f t="shared" si="101"/>
        <v>0</v>
      </c>
      <c r="Z372" s="137">
        <f t="shared" si="101"/>
        <v>0</v>
      </c>
      <c r="AA372" s="137">
        <f t="shared" si="101"/>
        <v>0</v>
      </c>
      <c r="AB372" s="137">
        <f t="shared" si="101"/>
        <v>0</v>
      </c>
      <c r="AC372" s="137">
        <f t="shared" si="101"/>
        <v>0</v>
      </c>
      <c r="AD372" s="137">
        <f t="shared" si="101"/>
        <v>0</v>
      </c>
      <c r="AE372" s="137">
        <f t="shared" si="101"/>
        <v>0</v>
      </c>
      <c r="AF372" s="137">
        <f t="shared" si="101"/>
        <v>0</v>
      </c>
    </row>
    <row r="373" spans="1:35" outlineLevel="1" x14ac:dyDescent="0.25">
      <c r="D373" s="127"/>
      <c r="E373" s="127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T373" s="105">
        <f>+SUM(T335:T341)</f>
        <v>0</v>
      </c>
      <c r="U373" s="105">
        <f t="shared" ref="U373:AF373" si="102">+SUM(U335:U341)</f>
        <v>0</v>
      </c>
      <c r="V373" s="105">
        <f t="shared" si="102"/>
        <v>0</v>
      </c>
      <c r="W373" s="105">
        <f t="shared" si="102"/>
        <v>0</v>
      </c>
      <c r="X373" s="105">
        <f t="shared" si="102"/>
        <v>0</v>
      </c>
      <c r="Y373" s="105">
        <f t="shared" si="102"/>
        <v>0</v>
      </c>
      <c r="Z373" s="105">
        <f t="shared" si="102"/>
        <v>0</v>
      </c>
      <c r="AA373" s="105">
        <f t="shared" si="102"/>
        <v>0</v>
      </c>
      <c r="AB373" s="105">
        <f t="shared" si="102"/>
        <v>0</v>
      </c>
      <c r="AC373" s="105">
        <f t="shared" si="102"/>
        <v>0</v>
      </c>
      <c r="AD373" s="105">
        <f t="shared" si="102"/>
        <v>0</v>
      </c>
      <c r="AE373" s="105">
        <f t="shared" si="102"/>
        <v>0</v>
      </c>
      <c r="AF373" s="105">
        <f t="shared" si="102"/>
        <v>0</v>
      </c>
    </row>
    <row r="374" spans="1:35" outlineLevel="1" x14ac:dyDescent="0.25">
      <c r="B374" s="7" t="s">
        <v>800</v>
      </c>
      <c r="D374" s="127"/>
      <c r="E374" s="127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5"/>
      <c r="AD374" s="105"/>
      <c r="AE374" s="105"/>
      <c r="AF374" s="105"/>
    </row>
    <row r="375" spans="1:35" outlineLevel="1" x14ac:dyDescent="0.25">
      <c r="A375" s="103" t="str">
        <f>+$A$4&amp;$A$294&amp;B375</f>
        <v>OrtingRoll offDISP</v>
      </c>
      <c r="B375" s="103" t="s">
        <v>801</v>
      </c>
      <c r="C375" s="103" t="s">
        <v>802</v>
      </c>
      <c r="D375" s="127">
        <v>0</v>
      </c>
      <c r="E375" s="127">
        <v>0</v>
      </c>
      <c r="F375" s="129">
        <v>0</v>
      </c>
      <c r="G375" s="129">
        <v>0</v>
      </c>
      <c r="H375" s="129">
        <v>0</v>
      </c>
      <c r="I375" s="129">
        <v>0</v>
      </c>
      <c r="J375" s="129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30">
        <f t="shared" ref="R375:R379" si="103">+SUM(F375:Q375)</f>
        <v>0</v>
      </c>
      <c r="T375" s="105">
        <f t="shared" ref="T375:U379" si="104">+IFERROR(F375/$D375,0)</f>
        <v>0</v>
      </c>
      <c r="U375" s="105">
        <f t="shared" si="104"/>
        <v>0</v>
      </c>
      <c r="V375" s="105">
        <f t="shared" ref="V375:AE379" si="105">+IFERROR(H375/$E375,0)</f>
        <v>0</v>
      </c>
      <c r="W375" s="105">
        <f t="shared" si="105"/>
        <v>0</v>
      </c>
      <c r="X375" s="105">
        <f t="shared" si="105"/>
        <v>0</v>
      </c>
      <c r="Y375" s="105">
        <f t="shared" si="105"/>
        <v>0</v>
      </c>
      <c r="Z375" s="105">
        <f t="shared" si="105"/>
        <v>0</v>
      </c>
      <c r="AA375" s="105">
        <f t="shared" si="105"/>
        <v>0</v>
      </c>
      <c r="AB375" s="105">
        <f t="shared" si="105"/>
        <v>0</v>
      </c>
      <c r="AC375" s="105">
        <f t="shared" si="105"/>
        <v>0</v>
      </c>
      <c r="AD375" s="105">
        <f t="shared" si="105"/>
        <v>0</v>
      </c>
      <c r="AE375" s="105">
        <f t="shared" si="105"/>
        <v>0</v>
      </c>
      <c r="AF375" s="105">
        <f t="shared" ref="AF375:AF379" si="106">+SUM(T375:AE375)/$AD$2</f>
        <v>0</v>
      </c>
    </row>
    <row r="376" spans="1:35" outlineLevel="1" x14ac:dyDescent="0.25">
      <c r="A376" s="103" t="str">
        <f>+$A$4&amp;$A$294&amp;B376</f>
        <v>OrtingRoll offDISP-ASB</v>
      </c>
      <c r="B376" s="103" t="s">
        <v>803</v>
      </c>
      <c r="C376" s="103" t="s">
        <v>804</v>
      </c>
      <c r="D376" s="127">
        <v>0</v>
      </c>
      <c r="E376" s="127">
        <v>0</v>
      </c>
      <c r="F376" s="129">
        <v>0</v>
      </c>
      <c r="G376" s="129">
        <v>0</v>
      </c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30">
        <f t="shared" si="103"/>
        <v>0</v>
      </c>
      <c r="T376" s="105">
        <f t="shared" si="104"/>
        <v>0</v>
      </c>
      <c r="U376" s="105">
        <f t="shared" si="104"/>
        <v>0</v>
      </c>
      <c r="V376" s="105">
        <f t="shared" si="105"/>
        <v>0</v>
      </c>
      <c r="W376" s="105">
        <f t="shared" si="105"/>
        <v>0</v>
      </c>
      <c r="X376" s="105">
        <f t="shared" si="105"/>
        <v>0</v>
      </c>
      <c r="Y376" s="105">
        <f t="shared" si="105"/>
        <v>0</v>
      </c>
      <c r="Z376" s="105">
        <f t="shared" si="105"/>
        <v>0</v>
      </c>
      <c r="AA376" s="105">
        <f t="shared" si="105"/>
        <v>0</v>
      </c>
      <c r="AB376" s="105">
        <f t="shared" si="105"/>
        <v>0</v>
      </c>
      <c r="AC376" s="105">
        <f t="shared" si="105"/>
        <v>0</v>
      </c>
      <c r="AD376" s="105">
        <f t="shared" si="105"/>
        <v>0</v>
      </c>
      <c r="AE376" s="105">
        <f t="shared" si="105"/>
        <v>0</v>
      </c>
      <c r="AF376" s="105">
        <f t="shared" si="106"/>
        <v>0</v>
      </c>
    </row>
    <row r="377" spans="1:35" outlineLevel="1" x14ac:dyDescent="0.25">
      <c r="A377" s="103" t="str">
        <f>+$A$4&amp;$A$294&amp;B377</f>
        <v>OrtingRoll offDISP-MAN</v>
      </c>
      <c r="B377" s="103" t="s">
        <v>805</v>
      </c>
      <c r="C377" s="103" t="s">
        <v>806</v>
      </c>
      <c r="D377" s="127">
        <v>0</v>
      </c>
      <c r="E377" s="127">
        <v>0</v>
      </c>
      <c r="F377" s="129">
        <v>0</v>
      </c>
      <c r="G377" s="129">
        <v>0</v>
      </c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30">
        <f t="shared" si="103"/>
        <v>0</v>
      </c>
      <c r="T377" s="105">
        <f t="shared" si="104"/>
        <v>0</v>
      </c>
      <c r="U377" s="105">
        <f t="shared" si="104"/>
        <v>0</v>
      </c>
      <c r="V377" s="105">
        <f t="shared" si="105"/>
        <v>0</v>
      </c>
      <c r="W377" s="105">
        <f t="shared" si="105"/>
        <v>0</v>
      </c>
      <c r="X377" s="105">
        <f t="shared" si="105"/>
        <v>0</v>
      </c>
      <c r="Y377" s="105">
        <f t="shared" si="105"/>
        <v>0</v>
      </c>
      <c r="Z377" s="105">
        <f t="shared" si="105"/>
        <v>0</v>
      </c>
      <c r="AA377" s="105">
        <f t="shared" si="105"/>
        <v>0</v>
      </c>
      <c r="AB377" s="105">
        <f t="shared" si="105"/>
        <v>0</v>
      </c>
      <c r="AC377" s="105">
        <f t="shared" si="105"/>
        <v>0</v>
      </c>
      <c r="AD377" s="105">
        <f t="shared" si="105"/>
        <v>0</v>
      </c>
      <c r="AE377" s="105">
        <f t="shared" si="105"/>
        <v>0</v>
      </c>
      <c r="AF377" s="105">
        <f t="shared" si="106"/>
        <v>0</v>
      </c>
    </row>
    <row r="378" spans="1:35" outlineLevel="1" x14ac:dyDescent="0.25">
      <c r="A378" s="103" t="str">
        <f>+$A$4&amp;$A$294&amp;B378</f>
        <v>OrtingRoll offDISP-RECY</v>
      </c>
      <c r="B378" s="103" t="s">
        <v>807</v>
      </c>
      <c r="C378" s="103" t="s">
        <v>808</v>
      </c>
      <c r="D378" s="127">
        <v>0</v>
      </c>
      <c r="E378" s="127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30">
        <f t="shared" si="103"/>
        <v>0</v>
      </c>
      <c r="T378" s="105">
        <f t="shared" si="104"/>
        <v>0</v>
      </c>
      <c r="U378" s="105">
        <f t="shared" si="104"/>
        <v>0</v>
      </c>
      <c r="V378" s="105">
        <f t="shared" si="105"/>
        <v>0</v>
      </c>
      <c r="W378" s="105">
        <f t="shared" si="105"/>
        <v>0</v>
      </c>
      <c r="X378" s="105">
        <f t="shared" si="105"/>
        <v>0</v>
      </c>
      <c r="Y378" s="105">
        <f t="shared" si="105"/>
        <v>0</v>
      </c>
      <c r="Z378" s="105">
        <f t="shared" si="105"/>
        <v>0</v>
      </c>
      <c r="AA378" s="105">
        <f t="shared" si="105"/>
        <v>0</v>
      </c>
      <c r="AB378" s="105">
        <f t="shared" si="105"/>
        <v>0</v>
      </c>
      <c r="AC378" s="105">
        <f t="shared" si="105"/>
        <v>0</v>
      </c>
      <c r="AD378" s="105">
        <f t="shared" si="105"/>
        <v>0</v>
      </c>
      <c r="AE378" s="105">
        <f t="shared" si="105"/>
        <v>0</v>
      </c>
      <c r="AF378" s="105">
        <f t="shared" si="106"/>
        <v>0</v>
      </c>
    </row>
    <row r="379" spans="1:35" outlineLevel="1" x14ac:dyDescent="0.25">
      <c r="A379" s="103" t="str">
        <f>+$A$4&amp;$A$294&amp;B379</f>
        <v>OrtingRoll offDISP-WD</v>
      </c>
      <c r="B379" s="103" t="s">
        <v>809</v>
      </c>
      <c r="C379" s="103" t="s">
        <v>810</v>
      </c>
      <c r="D379" s="127">
        <v>0</v>
      </c>
      <c r="E379" s="127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30">
        <f t="shared" si="103"/>
        <v>0</v>
      </c>
      <c r="T379" s="105">
        <f t="shared" si="104"/>
        <v>0</v>
      </c>
      <c r="U379" s="105">
        <f t="shared" si="104"/>
        <v>0</v>
      </c>
      <c r="V379" s="105">
        <f t="shared" si="105"/>
        <v>0</v>
      </c>
      <c r="W379" s="105">
        <f t="shared" si="105"/>
        <v>0</v>
      </c>
      <c r="X379" s="105">
        <f t="shared" si="105"/>
        <v>0</v>
      </c>
      <c r="Y379" s="105">
        <f t="shared" si="105"/>
        <v>0</v>
      </c>
      <c r="Z379" s="105">
        <f t="shared" si="105"/>
        <v>0</v>
      </c>
      <c r="AA379" s="105">
        <f t="shared" si="105"/>
        <v>0</v>
      </c>
      <c r="AB379" s="105">
        <f t="shared" si="105"/>
        <v>0</v>
      </c>
      <c r="AC379" s="105">
        <f t="shared" si="105"/>
        <v>0</v>
      </c>
      <c r="AD379" s="105">
        <f t="shared" si="105"/>
        <v>0</v>
      </c>
      <c r="AE379" s="105">
        <f t="shared" si="105"/>
        <v>0</v>
      </c>
      <c r="AF379" s="105">
        <f t="shared" si="106"/>
        <v>0</v>
      </c>
    </row>
    <row r="380" spans="1:35" outlineLevel="1" x14ac:dyDescent="0.25">
      <c r="D380" s="127"/>
      <c r="E380" s="127">
        <v>0</v>
      </c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5"/>
      <c r="AD380" s="105"/>
      <c r="AE380" s="105"/>
      <c r="AF380" s="105"/>
    </row>
    <row r="381" spans="1:35" outlineLevel="1" x14ac:dyDescent="0.25">
      <c r="C381" s="135" t="s">
        <v>811</v>
      </c>
      <c r="D381" s="127"/>
      <c r="E381" s="127"/>
      <c r="F381" s="136">
        <f t="shared" ref="F381:R381" si="107">SUM(F375:F380)</f>
        <v>0</v>
      </c>
      <c r="G381" s="136">
        <f t="shared" si="107"/>
        <v>0</v>
      </c>
      <c r="H381" s="136">
        <f t="shared" si="107"/>
        <v>0</v>
      </c>
      <c r="I381" s="136">
        <f t="shared" si="107"/>
        <v>0</v>
      </c>
      <c r="J381" s="136">
        <f t="shared" si="107"/>
        <v>0</v>
      </c>
      <c r="K381" s="136">
        <f t="shared" si="107"/>
        <v>0</v>
      </c>
      <c r="L381" s="136">
        <f t="shared" si="107"/>
        <v>0</v>
      </c>
      <c r="M381" s="136">
        <f t="shared" si="107"/>
        <v>0</v>
      </c>
      <c r="N381" s="136">
        <f t="shared" si="107"/>
        <v>0</v>
      </c>
      <c r="O381" s="136">
        <f t="shared" si="107"/>
        <v>0</v>
      </c>
      <c r="P381" s="136">
        <f t="shared" si="107"/>
        <v>0</v>
      </c>
      <c r="Q381" s="136">
        <f t="shared" si="107"/>
        <v>0</v>
      </c>
      <c r="R381" s="136">
        <f t="shared" si="107"/>
        <v>0</v>
      </c>
      <c r="T381" s="137"/>
      <c r="U381" s="137"/>
      <c r="V381" s="137"/>
      <c r="W381" s="137"/>
      <c r="X381" s="137"/>
      <c r="Y381" s="137"/>
      <c r="Z381" s="137"/>
      <c r="AA381" s="137"/>
      <c r="AB381" s="137"/>
      <c r="AC381" s="137"/>
      <c r="AD381" s="137"/>
      <c r="AE381" s="137"/>
      <c r="AF381" s="137"/>
    </row>
    <row r="382" spans="1:35" outlineLevel="1" x14ac:dyDescent="0.25">
      <c r="D382" s="127"/>
      <c r="E382" s="127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</row>
    <row r="383" spans="1:35" outlineLevel="1" x14ac:dyDescent="0.25">
      <c r="D383" s="127"/>
      <c r="E383" s="127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5"/>
      <c r="AD383" s="105"/>
      <c r="AE383" s="105"/>
      <c r="AF383" s="105"/>
    </row>
    <row r="384" spans="1:35" s="7" customFormat="1" x14ac:dyDescent="0.25">
      <c r="B384" s="7" t="s">
        <v>812</v>
      </c>
      <c r="D384" s="127"/>
      <c r="E384" s="127"/>
      <c r="F384" s="144">
        <f t="shared" ref="F384:AF384" si="108">+F372+F381</f>
        <v>0</v>
      </c>
      <c r="G384" s="144">
        <f t="shared" si="108"/>
        <v>0</v>
      </c>
      <c r="H384" s="144">
        <f t="shared" si="108"/>
        <v>0</v>
      </c>
      <c r="I384" s="144">
        <f t="shared" si="108"/>
        <v>0</v>
      </c>
      <c r="J384" s="144">
        <f t="shared" si="108"/>
        <v>0</v>
      </c>
      <c r="K384" s="144">
        <f t="shared" si="108"/>
        <v>0</v>
      </c>
      <c r="L384" s="144">
        <f t="shared" si="108"/>
        <v>0</v>
      </c>
      <c r="M384" s="144">
        <f t="shared" si="108"/>
        <v>0</v>
      </c>
      <c r="N384" s="144">
        <f t="shared" si="108"/>
        <v>0</v>
      </c>
      <c r="O384" s="144">
        <f t="shared" si="108"/>
        <v>0</v>
      </c>
      <c r="P384" s="144">
        <f t="shared" si="108"/>
        <v>0</v>
      </c>
      <c r="Q384" s="144">
        <f t="shared" si="108"/>
        <v>0</v>
      </c>
      <c r="R384" s="130">
        <f t="shared" ref="R384" si="109">+SUM(F384:Q384)</f>
        <v>0</v>
      </c>
      <c r="S384" s="109"/>
      <c r="T384" s="145">
        <f t="shared" si="108"/>
        <v>0</v>
      </c>
      <c r="U384" s="145">
        <f t="shared" si="108"/>
        <v>0</v>
      </c>
      <c r="V384" s="105">
        <f>+IFERROR(H384/#REF!,0)</f>
        <v>0</v>
      </c>
      <c r="W384" s="105">
        <f>+IFERROR(I384/#REF!,0)</f>
        <v>0</v>
      </c>
      <c r="X384" s="105">
        <f>+IFERROR(J384/#REF!,0)</f>
        <v>0</v>
      </c>
      <c r="Y384" s="105">
        <f>+IFERROR(K384/#REF!,0)</f>
        <v>0</v>
      </c>
      <c r="Z384" s="105">
        <f>+IFERROR(L384/#REF!,0)</f>
        <v>0</v>
      </c>
      <c r="AA384" s="105">
        <f>+IFERROR(M384/#REF!,0)</f>
        <v>0</v>
      </c>
      <c r="AB384" s="105">
        <f>+IFERROR(N384/#REF!,0)</f>
        <v>0</v>
      </c>
      <c r="AC384" s="105">
        <f>+IFERROR(O384/#REF!,0)</f>
        <v>0</v>
      </c>
      <c r="AD384" s="105">
        <f>+IFERROR(P384/#REF!,0)</f>
        <v>0</v>
      </c>
      <c r="AE384" s="105">
        <f>+IFERROR(Q384/#REF!,0)</f>
        <v>0</v>
      </c>
      <c r="AF384" s="145">
        <f t="shared" si="108"/>
        <v>0</v>
      </c>
      <c r="AI384" s="146"/>
    </row>
    <row r="385" spans="1:35" s="7" customFormat="1" outlineLevel="1" x14ac:dyDescent="0.25">
      <c r="D385" s="127"/>
      <c r="E385" s="127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30"/>
      <c r="S385" s="109"/>
      <c r="T385" s="146"/>
      <c r="U385" s="146"/>
      <c r="V385" s="105">
        <f>+IFERROR(H385/#REF!,0)</f>
        <v>0</v>
      </c>
      <c r="W385" s="105">
        <f>+IFERROR(I385/#REF!,0)</f>
        <v>0</v>
      </c>
      <c r="X385" s="105">
        <f>+IFERROR(J385/#REF!,0)</f>
        <v>0</v>
      </c>
      <c r="Y385" s="105">
        <f>+IFERROR(K385/#REF!,0)</f>
        <v>0</v>
      </c>
      <c r="Z385" s="105">
        <f>+IFERROR(L385/#REF!,0)</f>
        <v>0</v>
      </c>
      <c r="AA385" s="105">
        <f>+IFERROR(M385/#REF!,0)</f>
        <v>0</v>
      </c>
      <c r="AB385" s="105">
        <f>+IFERROR(N385/#REF!,0)</f>
        <v>0</v>
      </c>
      <c r="AC385" s="105">
        <f>+IFERROR(O385/#REF!,0)</f>
        <v>0</v>
      </c>
      <c r="AD385" s="105">
        <f>+IFERROR(P385/#REF!,0)</f>
        <v>0</v>
      </c>
      <c r="AE385" s="105">
        <f>+IFERROR(Q385/#REF!,0)</f>
        <v>0</v>
      </c>
      <c r="AF385" s="146"/>
      <c r="AI385" s="146"/>
    </row>
    <row r="386" spans="1:35" s="7" customFormat="1" outlineLevel="1" x14ac:dyDescent="0.25">
      <c r="D386" s="127"/>
      <c r="E386" s="127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30"/>
      <c r="S386" s="109"/>
      <c r="T386" s="146"/>
      <c r="U386" s="146"/>
      <c r="V386" s="105">
        <f>+IFERROR(H386/#REF!,0)</f>
        <v>0</v>
      </c>
      <c r="W386" s="105">
        <f>+IFERROR(I386/#REF!,0)</f>
        <v>0</v>
      </c>
      <c r="X386" s="105">
        <f>+IFERROR(J386/#REF!,0)</f>
        <v>0</v>
      </c>
      <c r="Y386" s="105">
        <f>+IFERROR(K386/#REF!,0)</f>
        <v>0</v>
      </c>
      <c r="Z386" s="105">
        <f>+IFERROR(L386/#REF!,0)</f>
        <v>0</v>
      </c>
      <c r="AA386" s="105">
        <f>+IFERROR(M386/#REF!,0)</f>
        <v>0</v>
      </c>
      <c r="AB386" s="105">
        <f>+IFERROR(N386/#REF!,0)</f>
        <v>0</v>
      </c>
      <c r="AC386" s="105">
        <f>+IFERROR(O386/#REF!,0)</f>
        <v>0</v>
      </c>
      <c r="AD386" s="105">
        <f>+IFERROR(P386/#REF!,0)</f>
        <v>0</v>
      </c>
      <c r="AE386" s="105">
        <f>+IFERROR(Q386/#REF!,0)</f>
        <v>0</v>
      </c>
      <c r="AF386" s="146"/>
      <c r="AI386" s="146"/>
    </row>
    <row r="387" spans="1:35" outlineLevel="1" x14ac:dyDescent="0.25">
      <c r="B387" s="121" t="s">
        <v>813</v>
      </c>
      <c r="D387" s="127"/>
      <c r="E387" s="127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T387" s="105"/>
      <c r="U387" s="105"/>
      <c r="V387" s="105">
        <f>+IFERROR(H387/#REF!,0)</f>
        <v>0</v>
      </c>
      <c r="W387" s="105">
        <f>+IFERROR(I387/#REF!,0)</f>
        <v>0</v>
      </c>
      <c r="X387" s="105">
        <f>+IFERROR(J387/#REF!,0)</f>
        <v>0</v>
      </c>
      <c r="Y387" s="105">
        <f>+IFERROR(K387/#REF!,0)</f>
        <v>0</v>
      </c>
      <c r="Z387" s="105">
        <f>+IFERROR(L387/#REF!,0)</f>
        <v>0</v>
      </c>
      <c r="AA387" s="105">
        <f>+IFERROR(M387/#REF!,0)</f>
        <v>0</v>
      </c>
      <c r="AB387" s="105">
        <f>+IFERROR(N387/#REF!,0)</f>
        <v>0</v>
      </c>
      <c r="AC387" s="105">
        <f>+IFERROR(O387/#REF!,0)</f>
        <v>0</v>
      </c>
      <c r="AD387" s="105">
        <f>+IFERROR(P387/#REF!,0)</f>
        <v>0</v>
      </c>
      <c r="AE387" s="105">
        <f>+IFERROR(Q387/#REF!,0)</f>
        <v>0</v>
      </c>
      <c r="AF387" s="105"/>
    </row>
    <row r="388" spans="1:35" outlineLevel="1" x14ac:dyDescent="0.25">
      <c r="B388" s="103" t="s">
        <v>814</v>
      </c>
      <c r="C388" s="103" t="s">
        <v>815</v>
      </c>
      <c r="D388" s="127"/>
      <c r="E388" s="127"/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30">
        <f t="shared" ref="R388:R390" si="110">+SUM(F388:Q388)</f>
        <v>0</v>
      </c>
      <c r="T388" s="105">
        <f t="shared" ref="T388:U390" si="111">+IFERROR(F388/$D388,0)</f>
        <v>0</v>
      </c>
      <c r="U388" s="105">
        <f t="shared" si="111"/>
        <v>0</v>
      </c>
      <c r="V388" s="105">
        <f t="shared" ref="V388:AE390" si="112">+IFERROR(H388/$E388,0)</f>
        <v>0</v>
      </c>
      <c r="W388" s="105">
        <f t="shared" si="112"/>
        <v>0</v>
      </c>
      <c r="X388" s="105">
        <f t="shared" si="112"/>
        <v>0</v>
      </c>
      <c r="Y388" s="105">
        <f t="shared" si="112"/>
        <v>0</v>
      </c>
      <c r="Z388" s="105">
        <f t="shared" si="112"/>
        <v>0</v>
      </c>
      <c r="AA388" s="105">
        <f t="shared" si="112"/>
        <v>0</v>
      </c>
      <c r="AB388" s="105">
        <f t="shared" si="112"/>
        <v>0</v>
      </c>
      <c r="AC388" s="105">
        <f t="shared" si="112"/>
        <v>0</v>
      </c>
      <c r="AD388" s="105">
        <f t="shared" si="112"/>
        <v>0</v>
      </c>
      <c r="AE388" s="105">
        <f t="shared" si="112"/>
        <v>0</v>
      </c>
      <c r="AF388" s="105">
        <f t="shared" ref="AF388:AF390" si="113">+SUM(T388:AE388)/$AD$2</f>
        <v>0</v>
      </c>
    </row>
    <row r="389" spans="1:35" outlineLevel="1" x14ac:dyDescent="0.25">
      <c r="B389" s="103" t="s">
        <v>816</v>
      </c>
      <c r="C389" s="103" t="s">
        <v>817</v>
      </c>
      <c r="D389" s="127"/>
      <c r="E389" s="127"/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30">
        <f t="shared" si="110"/>
        <v>0</v>
      </c>
      <c r="T389" s="105">
        <f t="shared" si="111"/>
        <v>0</v>
      </c>
      <c r="U389" s="105">
        <f t="shared" si="111"/>
        <v>0</v>
      </c>
      <c r="V389" s="105">
        <f t="shared" si="112"/>
        <v>0</v>
      </c>
      <c r="W389" s="105">
        <f t="shared" si="112"/>
        <v>0</v>
      </c>
      <c r="X389" s="105">
        <f t="shared" si="112"/>
        <v>0</v>
      </c>
      <c r="Y389" s="105">
        <f t="shared" si="112"/>
        <v>0</v>
      </c>
      <c r="Z389" s="105">
        <f t="shared" si="112"/>
        <v>0</v>
      </c>
      <c r="AA389" s="105">
        <f t="shared" si="112"/>
        <v>0</v>
      </c>
      <c r="AB389" s="105">
        <f t="shared" si="112"/>
        <v>0</v>
      </c>
      <c r="AC389" s="105">
        <f t="shared" si="112"/>
        <v>0</v>
      </c>
      <c r="AD389" s="105">
        <f t="shared" si="112"/>
        <v>0</v>
      </c>
      <c r="AE389" s="105">
        <f t="shared" si="112"/>
        <v>0</v>
      </c>
      <c r="AF389" s="105">
        <f t="shared" si="113"/>
        <v>0</v>
      </c>
    </row>
    <row r="390" spans="1:35" outlineLevel="1" x14ac:dyDescent="0.25">
      <c r="B390" s="103" t="s">
        <v>818</v>
      </c>
      <c r="C390" s="103" t="s">
        <v>819</v>
      </c>
      <c r="D390" s="127"/>
      <c r="E390" s="127"/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30">
        <f t="shared" si="110"/>
        <v>0</v>
      </c>
      <c r="T390" s="105">
        <f t="shared" si="111"/>
        <v>0</v>
      </c>
      <c r="U390" s="105">
        <f t="shared" si="111"/>
        <v>0</v>
      </c>
      <c r="V390" s="105">
        <f t="shared" si="112"/>
        <v>0</v>
      </c>
      <c r="W390" s="105">
        <f t="shared" si="112"/>
        <v>0</v>
      </c>
      <c r="X390" s="105">
        <f t="shared" si="112"/>
        <v>0</v>
      </c>
      <c r="Y390" s="105">
        <f t="shared" si="112"/>
        <v>0</v>
      </c>
      <c r="Z390" s="105">
        <f t="shared" si="112"/>
        <v>0</v>
      </c>
      <c r="AA390" s="105">
        <f t="shared" si="112"/>
        <v>0</v>
      </c>
      <c r="AB390" s="105">
        <f t="shared" si="112"/>
        <v>0</v>
      </c>
      <c r="AC390" s="105">
        <f t="shared" si="112"/>
        <v>0</v>
      </c>
      <c r="AD390" s="105">
        <f t="shared" si="112"/>
        <v>0</v>
      </c>
      <c r="AE390" s="105">
        <f t="shared" si="112"/>
        <v>0</v>
      </c>
      <c r="AF390" s="105">
        <f t="shared" si="113"/>
        <v>0</v>
      </c>
    </row>
    <row r="391" spans="1:35" outlineLevel="1" x14ac:dyDescent="0.25">
      <c r="D391" s="127"/>
      <c r="E391" s="127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T391" s="105"/>
      <c r="U391" s="105"/>
      <c r="V391" s="105">
        <f>+IFERROR(H391/#REF!,0)</f>
        <v>0</v>
      </c>
      <c r="W391" s="105">
        <f>+IFERROR(I391/#REF!,0)</f>
        <v>0</v>
      </c>
      <c r="X391" s="105">
        <f>+IFERROR(J391/#REF!,0)</f>
        <v>0</v>
      </c>
      <c r="Y391" s="105">
        <f>+IFERROR(K391/#REF!,0)</f>
        <v>0</v>
      </c>
      <c r="Z391" s="105">
        <f>+IFERROR(L391/#REF!,0)</f>
        <v>0</v>
      </c>
      <c r="AA391" s="105">
        <f>+IFERROR(M391/#REF!,0)</f>
        <v>0</v>
      </c>
      <c r="AB391" s="105">
        <f>+IFERROR(N391/#REF!,0)</f>
        <v>0</v>
      </c>
      <c r="AC391" s="105">
        <f>+IFERROR(O391/#REF!,0)</f>
        <v>0</v>
      </c>
      <c r="AD391" s="105">
        <f>+IFERROR(P391/#REF!,0)</f>
        <v>0</v>
      </c>
      <c r="AE391" s="105">
        <f>+IFERROR(Q391/#REF!,0)</f>
        <v>0</v>
      </c>
      <c r="AF391" s="105"/>
    </row>
    <row r="392" spans="1:35" outlineLevel="1" x14ac:dyDescent="0.25">
      <c r="C392" s="135" t="s">
        <v>826</v>
      </c>
      <c r="D392" s="127"/>
      <c r="E392" s="127"/>
      <c r="F392" s="136">
        <f t="shared" ref="F392:R392" si="114">+SUM(F388:F391)</f>
        <v>0</v>
      </c>
      <c r="G392" s="136">
        <f t="shared" si="114"/>
        <v>0</v>
      </c>
      <c r="H392" s="136">
        <f t="shared" si="114"/>
        <v>0</v>
      </c>
      <c r="I392" s="136">
        <f t="shared" si="114"/>
        <v>0</v>
      </c>
      <c r="J392" s="136">
        <f t="shared" si="114"/>
        <v>0</v>
      </c>
      <c r="K392" s="136">
        <f t="shared" si="114"/>
        <v>0</v>
      </c>
      <c r="L392" s="136">
        <f t="shared" si="114"/>
        <v>0</v>
      </c>
      <c r="M392" s="136">
        <f t="shared" si="114"/>
        <v>0</v>
      </c>
      <c r="N392" s="136">
        <f t="shared" si="114"/>
        <v>0</v>
      </c>
      <c r="O392" s="136">
        <f t="shared" si="114"/>
        <v>0</v>
      </c>
      <c r="P392" s="136">
        <f t="shared" si="114"/>
        <v>0</v>
      </c>
      <c r="Q392" s="136">
        <f t="shared" si="114"/>
        <v>0</v>
      </c>
      <c r="R392" s="136">
        <f t="shared" si="114"/>
        <v>0</v>
      </c>
      <c r="T392" s="137">
        <f t="shared" ref="T392:AF392" si="115">+SUM(T388:T391)</f>
        <v>0</v>
      </c>
      <c r="U392" s="137">
        <f t="shared" si="115"/>
        <v>0</v>
      </c>
      <c r="V392" s="137">
        <f t="shared" si="115"/>
        <v>0</v>
      </c>
      <c r="W392" s="137">
        <f t="shared" si="115"/>
        <v>0</v>
      </c>
      <c r="X392" s="137">
        <f t="shared" si="115"/>
        <v>0</v>
      </c>
      <c r="Y392" s="137">
        <f t="shared" si="115"/>
        <v>0</v>
      </c>
      <c r="Z392" s="137">
        <f t="shared" si="115"/>
        <v>0</v>
      </c>
      <c r="AA392" s="137">
        <f t="shared" si="115"/>
        <v>0</v>
      </c>
      <c r="AB392" s="137">
        <f t="shared" si="115"/>
        <v>0</v>
      </c>
      <c r="AC392" s="137">
        <f t="shared" si="115"/>
        <v>0</v>
      </c>
      <c r="AD392" s="137">
        <f t="shared" si="115"/>
        <v>0</v>
      </c>
      <c r="AE392" s="137">
        <f t="shared" si="115"/>
        <v>0</v>
      </c>
      <c r="AF392" s="137">
        <f t="shared" si="115"/>
        <v>0</v>
      </c>
    </row>
    <row r="393" spans="1:35" outlineLevel="1" x14ac:dyDescent="0.25">
      <c r="C393" s="135"/>
      <c r="D393" s="127"/>
      <c r="E393" s="127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T393" s="138"/>
      <c r="U393" s="138"/>
      <c r="V393" s="105"/>
      <c r="W393" s="105"/>
      <c r="X393" s="105"/>
      <c r="Y393" s="105"/>
      <c r="Z393" s="105"/>
      <c r="AA393" s="105"/>
      <c r="AB393" s="105"/>
      <c r="AC393" s="105"/>
      <c r="AD393" s="105"/>
      <c r="AE393" s="105"/>
      <c r="AF393" s="138"/>
    </row>
    <row r="394" spans="1:35" outlineLevel="1" x14ac:dyDescent="0.25">
      <c r="D394" s="127"/>
      <c r="E394" s="127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T394" s="149"/>
      <c r="U394" s="149"/>
      <c r="V394" s="105"/>
      <c r="W394" s="105"/>
      <c r="X394" s="105"/>
      <c r="Y394" s="105"/>
      <c r="Z394" s="105"/>
      <c r="AA394" s="105"/>
      <c r="AB394" s="105"/>
      <c r="AC394" s="105"/>
      <c r="AD394" s="105"/>
      <c r="AE394" s="105"/>
      <c r="AF394" s="149"/>
    </row>
    <row r="395" spans="1:35" s="7" customFormat="1" x14ac:dyDescent="0.25">
      <c r="B395" s="7" t="s">
        <v>827</v>
      </c>
      <c r="D395" s="127"/>
      <c r="E395" s="127"/>
      <c r="F395" s="144">
        <f>+F392</f>
        <v>0</v>
      </c>
      <c r="G395" s="144">
        <f t="shared" ref="G395:R395" si="116">+G392</f>
        <v>0</v>
      </c>
      <c r="H395" s="144">
        <f t="shared" si="116"/>
        <v>0</v>
      </c>
      <c r="I395" s="144">
        <f t="shared" si="116"/>
        <v>0</v>
      </c>
      <c r="J395" s="144">
        <f t="shared" si="116"/>
        <v>0</v>
      </c>
      <c r="K395" s="144">
        <f t="shared" si="116"/>
        <v>0</v>
      </c>
      <c r="L395" s="144">
        <f t="shared" si="116"/>
        <v>0</v>
      </c>
      <c r="M395" s="144">
        <f t="shared" si="116"/>
        <v>0</v>
      </c>
      <c r="N395" s="144">
        <f t="shared" si="116"/>
        <v>0</v>
      </c>
      <c r="O395" s="144">
        <f t="shared" si="116"/>
        <v>0</v>
      </c>
      <c r="P395" s="144">
        <f t="shared" si="116"/>
        <v>0</v>
      </c>
      <c r="Q395" s="144">
        <f t="shared" si="116"/>
        <v>0</v>
      </c>
      <c r="R395" s="144">
        <f t="shared" si="116"/>
        <v>0</v>
      </c>
      <c r="S395" s="109"/>
      <c r="T395" s="145">
        <f t="shared" ref="T395:AF395" si="117">+T392</f>
        <v>0</v>
      </c>
      <c r="U395" s="145">
        <f t="shared" si="117"/>
        <v>0</v>
      </c>
      <c r="V395" s="105">
        <f>+IFERROR(H395/#REF!,0)</f>
        <v>0</v>
      </c>
      <c r="W395" s="105">
        <f>+IFERROR(I395/#REF!,0)</f>
        <v>0</v>
      </c>
      <c r="X395" s="105">
        <f>+IFERROR(J395/#REF!,0)</f>
        <v>0</v>
      </c>
      <c r="Y395" s="105">
        <f>+IFERROR(K395/#REF!,0)</f>
        <v>0</v>
      </c>
      <c r="Z395" s="105">
        <f>+IFERROR(L395/#REF!,0)</f>
        <v>0</v>
      </c>
      <c r="AA395" s="105">
        <f>+IFERROR(M395/#REF!,0)</f>
        <v>0</v>
      </c>
      <c r="AB395" s="105">
        <f>+IFERROR(N395/#REF!,0)</f>
        <v>0</v>
      </c>
      <c r="AC395" s="105">
        <f>+IFERROR(O395/#REF!,0)</f>
        <v>0</v>
      </c>
      <c r="AD395" s="105">
        <f>+IFERROR(P395/#REF!,0)</f>
        <v>0</v>
      </c>
      <c r="AE395" s="105">
        <f>+IFERROR(Q395/#REF!,0)</f>
        <v>0</v>
      </c>
      <c r="AF395" s="145">
        <f t="shared" si="117"/>
        <v>0</v>
      </c>
      <c r="AI395" s="146"/>
    </row>
    <row r="396" spans="1:35" s="7" customFormat="1" outlineLevel="1" x14ac:dyDescent="0.25">
      <c r="D396" s="127"/>
      <c r="E396" s="127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30"/>
      <c r="S396" s="109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I396" s="146"/>
    </row>
    <row r="397" spans="1:35" s="7" customFormat="1" outlineLevel="1" x14ac:dyDescent="0.25">
      <c r="D397" s="127"/>
      <c r="E397" s="127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30"/>
      <c r="S397" s="109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I397" s="146"/>
    </row>
    <row r="398" spans="1:35" outlineLevel="1" x14ac:dyDescent="0.25">
      <c r="A398" s="103" t="s">
        <v>865</v>
      </c>
      <c r="B398" s="121" t="s">
        <v>829</v>
      </c>
      <c r="D398" s="127"/>
      <c r="E398" s="127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5"/>
      <c r="AD398" s="105"/>
      <c r="AE398" s="105"/>
      <c r="AF398" s="105"/>
    </row>
    <row r="399" spans="1:35" outlineLevel="1" x14ac:dyDescent="0.25">
      <c r="A399" s="103" t="str">
        <f t="shared" ref="A399:A406" si="118">+$A$4&amp;$A$398&amp;B399</f>
        <v>OrtingAccountingADJ-SB</v>
      </c>
      <c r="B399" s="103" t="s">
        <v>830</v>
      </c>
      <c r="C399" s="103" t="s">
        <v>831</v>
      </c>
      <c r="D399" s="127">
        <v>0</v>
      </c>
      <c r="E399" s="127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0.09</v>
      </c>
      <c r="L399" s="129">
        <v>0</v>
      </c>
      <c r="M399" s="129">
        <v>0</v>
      </c>
      <c r="N399" s="129">
        <v>0.1</v>
      </c>
      <c r="O399" s="129">
        <v>0</v>
      </c>
      <c r="P399" s="129">
        <v>0</v>
      </c>
      <c r="Q399" s="129">
        <v>0.09</v>
      </c>
      <c r="R399" s="130">
        <f t="shared" ref="R399:R406" si="119">+SUM(F399:Q399)</f>
        <v>0.28000000000000003</v>
      </c>
      <c r="T399" s="105">
        <f t="shared" ref="T399:U406" si="120">+IFERROR(F399/$D399,0)</f>
        <v>0</v>
      </c>
      <c r="U399" s="105">
        <f t="shared" si="120"/>
        <v>0</v>
      </c>
      <c r="V399" s="105">
        <f t="shared" ref="V399:AE406" si="121">+IFERROR(H399/$E399,0)</f>
        <v>0</v>
      </c>
      <c r="W399" s="105">
        <f t="shared" si="121"/>
        <v>0</v>
      </c>
      <c r="X399" s="105">
        <f t="shared" si="121"/>
        <v>0</v>
      </c>
      <c r="Y399" s="105">
        <f t="shared" si="121"/>
        <v>0</v>
      </c>
      <c r="Z399" s="105">
        <f t="shared" si="121"/>
        <v>0</v>
      </c>
      <c r="AA399" s="105">
        <f t="shared" si="121"/>
        <v>0</v>
      </c>
      <c r="AB399" s="105">
        <f t="shared" si="121"/>
        <v>0</v>
      </c>
      <c r="AC399" s="105">
        <f t="shared" si="121"/>
        <v>0</v>
      </c>
      <c r="AD399" s="105">
        <f t="shared" si="121"/>
        <v>0</v>
      </c>
      <c r="AE399" s="105">
        <f t="shared" si="121"/>
        <v>0</v>
      </c>
      <c r="AF399" s="105">
        <f t="shared" ref="AF399:AF406" si="122">+SUM(T399:AE399)/$AD$2</f>
        <v>0</v>
      </c>
    </row>
    <row r="400" spans="1:35" outlineLevel="1" x14ac:dyDescent="0.25">
      <c r="A400" s="103" t="str">
        <f t="shared" si="118"/>
        <v>OrtingAccountingADJTAX</v>
      </c>
      <c r="B400" s="103" t="s">
        <v>832</v>
      </c>
      <c r="C400" s="103" t="s">
        <v>833</v>
      </c>
      <c r="D400" s="127">
        <v>0</v>
      </c>
      <c r="E400" s="127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30">
        <f t="shared" si="119"/>
        <v>0</v>
      </c>
      <c r="T400" s="105">
        <f t="shared" si="120"/>
        <v>0</v>
      </c>
      <c r="U400" s="105">
        <f t="shared" si="120"/>
        <v>0</v>
      </c>
      <c r="V400" s="105">
        <f t="shared" si="121"/>
        <v>0</v>
      </c>
      <c r="W400" s="105">
        <f t="shared" si="121"/>
        <v>0</v>
      </c>
      <c r="X400" s="105">
        <f t="shared" si="121"/>
        <v>0</v>
      </c>
      <c r="Y400" s="105">
        <f t="shared" si="121"/>
        <v>0</v>
      </c>
      <c r="Z400" s="105">
        <f t="shared" si="121"/>
        <v>0</v>
      </c>
      <c r="AA400" s="105">
        <f t="shared" si="121"/>
        <v>0</v>
      </c>
      <c r="AB400" s="105">
        <f t="shared" si="121"/>
        <v>0</v>
      </c>
      <c r="AC400" s="105">
        <f t="shared" si="121"/>
        <v>0</v>
      </c>
      <c r="AD400" s="105">
        <f t="shared" si="121"/>
        <v>0</v>
      </c>
      <c r="AE400" s="105">
        <f t="shared" si="121"/>
        <v>0</v>
      </c>
      <c r="AF400" s="105">
        <f t="shared" si="122"/>
        <v>0</v>
      </c>
    </row>
    <row r="401" spans="1:35" outlineLevel="1" x14ac:dyDescent="0.25">
      <c r="A401" s="103" t="str">
        <f t="shared" si="118"/>
        <v>OrtingAccountingEMPLOYEE</v>
      </c>
      <c r="B401" s="103" t="s">
        <v>834</v>
      </c>
      <c r="C401" s="103" t="s">
        <v>835</v>
      </c>
      <c r="D401" s="127">
        <v>0</v>
      </c>
      <c r="E401" s="127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30">
        <f t="shared" si="119"/>
        <v>0</v>
      </c>
      <c r="T401" s="105">
        <f t="shared" si="120"/>
        <v>0</v>
      </c>
      <c r="U401" s="105">
        <f t="shared" si="120"/>
        <v>0</v>
      </c>
      <c r="V401" s="105">
        <f t="shared" si="121"/>
        <v>0</v>
      </c>
      <c r="W401" s="105">
        <f t="shared" si="121"/>
        <v>0</v>
      </c>
      <c r="X401" s="105">
        <f t="shared" si="121"/>
        <v>0</v>
      </c>
      <c r="Y401" s="105">
        <f t="shared" si="121"/>
        <v>0</v>
      </c>
      <c r="Z401" s="105">
        <f t="shared" si="121"/>
        <v>0</v>
      </c>
      <c r="AA401" s="105">
        <f t="shared" si="121"/>
        <v>0</v>
      </c>
      <c r="AB401" s="105">
        <f t="shared" si="121"/>
        <v>0</v>
      </c>
      <c r="AC401" s="105">
        <f t="shared" si="121"/>
        <v>0</v>
      </c>
      <c r="AD401" s="105">
        <f t="shared" si="121"/>
        <v>0</v>
      </c>
      <c r="AE401" s="105">
        <f t="shared" si="121"/>
        <v>0</v>
      </c>
      <c r="AF401" s="105">
        <f t="shared" si="122"/>
        <v>0</v>
      </c>
    </row>
    <row r="402" spans="1:35" outlineLevel="1" x14ac:dyDescent="0.25">
      <c r="A402" s="103" t="str">
        <f t="shared" si="118"/>
        <v>OrtingAccountingFINCHG</v>
      </c>
      <c r="B402" s="103" t="s">
        <v>836</v>
      </c>
      <c r="C402" s="103" t="s">
        <v>837</v>
      </c>
      <c r="D402" s="127">
        <v>0</v>
      </c>
      <c r="E402" s="127">
        <v>0</v>
      </c>
      <c r="F402" s="129">
        <v>198.71</v>
      </c>
      <c r="G402" s="129">
        <v>200.71</v>
      </c>
      <c r="H402" s="129">
        <v>211.88499999999999</v>
      </c>
      <c r="I402" s="129">
        <v>212.215</v>
      </c>
      <c r="J402" s="129">
        <v>120.02500000000001</v>
      </c>
      <c r="K402" s="129">
        <v>121.02500000000001</v>
      </c>
      <c r="L402" s="129">
        <v>271.15499999999997</v>
      </c>
      <c r="M402" s="129">
        <v>271.15499999999997</v>
      </c>
      <c r="N402" s="129">
        <v>186.88</v>
      </c>
      <c r="O402" s="129">
        <v>190.68</v>
      </c>
      <c r="P402" s="129">
        <v>216.755</v>
      </c>
      <c r="Q402" s="129">
        <v>209.66499999999999</v>
      </c>
      <c r="R402" s="130">
        <f t="shared" si="119"/>
        <v>2410.86</v>
      </c>
      <c r="T402" s="105">
        <f t="shared" si="120"/>
        <v>0</v>
      </c>
      <c r="U402" s="105">
        <f t="shared" si="120"/>
        <v>0</v>
      </c>
      <c r="V402" s="105">
        <f t="shared" si="121"/>
        <v>0</v>
      </c>
      <c r="W402" s="105">
        <f t="shared" si="121"/>
        <v>0</v>
      </c>
      <c r="X402" s="105">
        <f t="shared" si="121"/>
        <v>0</v>
      </c>
      <c r="Y402" s="105">
        <f t="shared" si="121"/>
        <v>0</v>
      </c>
      <c r="Z402" s="105">
        <f t="shared" si="121"/>
        <v>0</v>
      </c>
      <c r="AA402" s="105">
        <f t="shared" si="121"/>
        <v>0</v>
      </c>
      <c r="AB402" s="105">
        <f t="shared" si="121"/>
        <v>0</v>
      </c>
      <c r="AC402" s="105">
        <f t="shared" si="121"/>
        <v>0</v>
      </c>
      <c r="AD402" s="105">
        <f t="shared" si="121"/>
        <v>0</v>
      </c>
      <c r="AE402" s="105">
        <f t="shared" si="121"/>
        <v>0</v>
      </c>
      <c r="AF402" s="105">
        <f t="shared" si="122"/>
        <v>0</v>
      </c>
    </row>
    <row r="403" spans="1:35" outlineLevel="1" x14ac:dyDescent="0.25">
      <c r="A403" s="103" t="str">
        <f t="shared" si="118"/>
        <v>OrtingAccountingLEGAL-COM</v>
      </c>
      <c r="B403" s="103" t="s">
        <v>838</v>
      </c>
      <c r="C403" s="103" t="s">
        <v>839</v>
      </c>
      <c r="D403" s="127">
        <v>0</v>
      </c>
      <c r="E403" s="127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30">
        <f t="shared" si="119"/>
        <v>0</v>
      </c>
      <c r="T403" s="105">
        <f t="shared" si="120"/>
        <v>0</v>
      </c>
      <c r="U403" s="105">
        <f t="shared" si="120"/>
        <v>0</v>
      </c>
      <c r="V403" s="105">
        <f t="shared" si="121"/>
        <v>0</v>
      </c>
      <c r="W403" s="105">
        <f t="shared" si="121"/>
        <v>0</v>
      </c>
      <c r="X403" s="105">
        <f t="shared" si="121"/>
        <v>0</v>
      </c>
      <c r="Y403" s="105">
        <f t="shared" si="121"/>
        <v>0</v>
      </c>
      <c r="Z403" s="105">
        <f t="shared" si="121"/>
        <v>0</v>
      </c>
      <c r="AA403" s="105">
        <f t="shared" si="121"/>
        <v>0</v>
      </c>
      <c r="AB403" s="105">
        <f t="shared" si="121"/>
        <v>0</v>
      </c>
      <c r="AC403" s="105">
        <f t="shared" si="121"/>
        <v>0</v>
      </c>
      <c r="AD403" s="105">
        <f t="shared" si="121"/>
        <v>0</v>
      </c>
      <c r="AE403" s="105">
        <f t="shared" si="121"/>
        <v>0</v>
      </c>
      <c r="AF403" s="105">
        <f t="shared" si="122"/>
        <v>0</v>
      </c>
    </row>
    <row r="404" spans="1:35" outlineLevel="1" x14ac:dyDescent="0.25">
      <c r="A404" s="103" t="str">
        <f t="shared" si="118"/>
        <v>OrtingAccountingNSF FEES</v>
      </c>
      <c r="B404" s="103" t="s">
        <v>840</v>
      </c>
      <c r="C404" s="103" t="s">
        <v>841</v>
      </c>
      <c r="D404" s="127">
        <v>25.59</v>
      </c>
      <c r="E404" s="127">
        <v>28.52</v>
      </c>
      <c r="F404" s="129">
        <v>27.42</v>
      </c>
      <c r="G404" s="129">
        <v>0</v>
      </c>
      <c r="H404" s="129">
        <v>28.52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28.52</v>
      </c>
      <c r="O404" s="129">
        <v>0</v>
      </c>
      <c r="P404" s="129">
        <v>27.42</v>
      </c>
      <c r="Q404" s="129">
        <v>0</v>
      </c>
      <c r="R404" s="130">
        <f t="shared" si="119"/>
        <v>111.88</v>
      </c>
      <c r="T404" s="105">
        <f t="shared" si="120"/>
        <v>1.0715123094958969</v>
      </c>
      <c r="U404" s="105">
        <f t="shared" si="120"/>
        <v>0</v>
      </c>
      <c r="V404" s="105">
        <f t="shared" si="121"/>
        <v>1</v>
      </c>
      <c r="W404" s="105">
        <f t="shared" si="121"/>
        <v>0</v>
      </c>
      <c r="X404" s="105">
        <f t="shared" si="121"/>
        <v>0</v>
      </c>
      <c r="Y404" s="105">
        <f t="shared" si="121"/>
        <v>0</v>
      </c>
      <c r="Z404" s="105">
        <f t="shared" si="121"/>
        <v>0</v>
      </c>
      <c r="AA404" s="105">
        <f t="shared" si="121"/>
        <v>0</v>
      </c>
      <c r="AB404" s="105">
        <f t="shared" si="121"/>
        <v>1</v>
      </c>
      <c r="AC404" s="105">
        <f t="shared" si="121"/>
        <v>0</v>
      </c>
      <c r="AD404" s="105">
        <f t="shared" si="121"/>
        <v>0.96143057503506324</v>
      </c>
      <c r="AE404" s="105">
        <f t="shared" si="121"/>
        <v>0</v>
      </c>
      <c r="AF404" s="105">
        <f t="shared" si="122"/>
        <v>0.33607857371091332</v>
      </c>
    </row>
    <row r="405" spans="1:35" outlineLevel="1" x14ac:dyDescent="0.25">
      <c r="A405" s="103" t="str">
        <f t="shared" si="118"/>
        <v>OrtingAccountingPO</v>
      </c>
      <c r="B405" s="103" t="s">
        <v>842</v>
      </c>
      <c r="C405" s="103" t="s">
        <v>843</v>
      </c>
      <c r="D405" s="127">
        <v>0</v>
      </c>
      <c r="E405" s="127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30">
        <f t="shared" si="119"/>
        <v>0</v>
      </c>
      <c r="T405" s="105">
        <f t="shared" si="120"/>
        <v>0</v>
      </c>
      <c r="U405" s="105">
        <f t="shared" si="120"/>
        <v>0</v>
      </c>
      <c r="V405" s="105">
        <f t="shared" si="121"/>
        <v>0</v>
      </c>
      <c r="W405" s="105">
        <f t="shared" si="121"/>
        <v>0</v>
      </c>
      <c r="X405" s="105">
        <f t="shared" si="121"/>
        <v>0</v>
      </c>
      <c r="Y405" s="105">
        <f t="shared" si="121"/>
        <v>0</v>
      </c>
      <c r="Z405" s="105">
        <f t="shared" si="121"/>
        <v>0</v>
      </c>
      <c r="AA405" s="105">
        <f t="shared" si="121"/>
        <v>0</v>
      </c>
      <c r="AB405" s="105">
        <f t="shared" si="121"/>
        <v>0</v>
      </c>
      <c r="AC405" s="105">
        <f t="shared" si="121"/>
        <v>0</v>
      </c>
      <c r="AD405" s="105">
        <f t="shared" si="121"/>
        <v>0</v>
      </c>
      <c r="AE405" s="105">
        <f t="shared" si="121"/>
        <v>0</v>
      </c>
      <c r="AF405" s="105">
        <f t="shared" si="122"/>
        <v>0</v>
      </c>
    </row>
    <row r="406" spans="1:35" outlineLevel="1" x14ac:dyDescent="0.25">
      <c r="A406" s="103" t="str">
        <f t="shared" si="118"/>
        <v>OrtingAccountingSHOPSERVICE</v>
      </c>
      <c r="B406" s="103" t="s">
        <v>844</v>
      </c>
      <c r="C406" s="103" t="s">
        <v>845</v>
      </c>
      <c r="D406" s="127">
        <v>0</v>
      </c>
      <c r="E406" s="127">
        <v>0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30">
        <f t="shared" si="119"/>
        <v>0</v>
      </c>
      <c r="T406" s="105">
        <f t="shared" si="120"/>
        <v>0</v>
      </c>
      <c r="U406" s="105">
        <f t="shared" si="120"/>
        <v>0</v>
      </c>
      <c r="V406" s="105">
        <f t="shared" si="121"/>
        <v>0</v>
      </c>
      <c r="W406" s="105">
        <f t="shared" si="121"/>
        <v>0</v>
      </c>
      <c r="X406" s="105">
        <f t="shared" si="121"/>
        <v>0</v>
      </c>
      <c r="Y406" s="105">
        <f t="shared" si="121"/>
        <v>0</v>
      </c>
      <c r="Z406" s="105">
        <f t="shared" si="121"/>
        <v>0</v>
      </c>
      <c r="AA406" s="105">
        <f t="shared" si="121"/>
        <v>0</v>
      </c>
      <c r="AB406" s="105">
        <f t="shared" si="121"/>
        <v>0</v>
      </c>
      <c r="AC406" s="105">
        <f t="shared" si="121"/>
        <v>0</v>
      </c>
      <c r="AD406" s="105">
        <f t="shared" si="121"/>
        <v>0</v>
      </c>
      <c r="AE406" s="105">
        <f t="shared" si="121"/>
        <v>0</v>
      </c>
      <c r="AF406" s="105">
        <f t="shared" si="122"/>
        <v>0</v>
      </c>
    </row>
    <row r="407" spans="1:35" outlineLevel="1" x14ac:dyDescent="0.25">
      <c r="D407" s="127"/>
      <c r="E407" s="127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T407" s="105"/>
      <c r="U407" s="105"/>
      <c r="V407" s="105"/>
      <c r="W407" s="105"/>
      <c r="X407" s="105"/>
      <c r="Y407" s="105"/>
      <c r="Z407" s="105"/>
      <c r="AA407" s="105"/>
      <c r="AB407" s="105"/>
      <c r="AC407" s="105"/>
      <c r="AD407" s="105"/>
      <c r="AE407" s="105"/>
      <c r="AF407" s="105"/>
    </row>
    <row r="408" spans="1:35" outlineLevel="1" x14ac:dyDescent="0.25">
      <c r="C408" s="135" t="s">
        <v>846</v>
      </c>
      <c r="D408" s="127"/>
      <c r="E408" s="127"/>
      <c r="F408" s="136">
        <f t="shared" ref="F408:R408" si="123">+SUM(F399:F407)</f>
        <v>226.13</v>
      </c>
      <c r="G408" s="136">
        <f t="shared" si="123"/>
        <v>200.71</v>
      </c>
      <c r="H408" s="136">
        <f t="shared" si="123"/>
        <v>240.405</v>
      </c>
      <c r="I408" s="136">
        <f t="shared" si="123"/>
        <v>212.215</v>
      </c>
      <c r="J408" s="136">
        <f t="shared" si="123"/>
        <v>120.02500000000001</v>
      </c>
      <c r="K408" s="136">
        <f t="shared" si="123"/>
        <v>121.11500000000001</v>
      </c>
      <c r="L408" s="136">
        <f t="shared" si="123"/>
        <v>271.15499999999997</v>
      </c>
      <c r="M408" s="136">
        <f t="shared" si="123"/>
        <v>271.15499999999997</v>
      </c>
      <c r="N408" s="136">
        <f t="shared" si="123"/>
        <v>215.5</v>
      </c>
      <c r="O408" s="136">
        <f t="shared" si="123"/>
        <v>190.68</v>
      </c>
      <c r="P408" s="136">
        <f t="shared" si="123"/>
        <v>244.17500000000001</v>
      </c>
      <c r="Q408" s="136">
        <f t="shared" si="123"/>
        <v>209.755</v>
      </c>
      <c r="R408" s="136">
        <f t="shared" si="123"/>
        <v>2523.0200000000004</v>
      </c>
      <c r="T408" s="137"/>
      <c r="U408" s="137"/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</row>
    <row r="409" spans="1:35" outlineLevel="1" x14ac:dyDescent="0.25">
      <c r="C409" s="135"/>
      <c r="D409" s="127"/>
      <c r="E409" s="127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</row>
    <row r="410" spans="1:35" outlineLevel="1" x14ac:dyDescent="0.25">
      <c r="D410" s="127"/>
      <c r="E410" s="127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T410" s="149"/>
      <c r="U410" s="149"/>
      <c r="V410" s="149"/>
      <c r="W410" s="149"/>
      <c r="X410" s="149"/>
      <c r="Y410" s="149"/>
      <c r="Z410" s="149"/>
      <c r="AA410" s="149"/>
      <c r="AB410" s="149"/>
      <c r="AC410" s="149"/>
      <c r="AD410" s="149"/>
      <c r="AE410" s="149"/>
      <c r="AF410" s="149"/>
    </row>
    <row r="411" spans="1:35" s="7" customFormat="1" x14ac:dyDescent="0.25">
      <c r="B411" s="7" t="s">
        <v>847</v>
      </c>
      <c r="D411" s="127"/>
      <c r="E411" s="127"/>
      <c r="F411" s="144">
        <f>+F408</f>
        <v>226.13</v>
      </c>
      <c r="G411" s="144">
        <f t="shared" ref="G411:R411" si="124">+G408</f>
        <v>200.71</v>
      </c>
      <c r="H411" s="144">
        <f t="shared" si="124"/>
        <v>240.405</v>
      </c>
      <c r="I411" s="144">
        <f t="shared" si="124"/>
        <v>212.215</v>
      </c>
      <c r="J411" s="144">
        <f t="shared" si="124"/>
        <v>120.02500000000001</v>
      </c>
      <c r="K411" s="144">
        <f t="shared" si="124"/>
        <v>121.11500000000001</v>
      </c>
      <c r="L411" s="144">
        <f t="shared" si="124"/>
        <v>271.15499999999997</v>
      </c>
      <c r="M411" s="144">
        <f t="shared" si="124"/>
        <v>271.15499999999997</v>
      </c>
      <c r="N411" s="144">
        <f t="shared" si="124"/>
        <v>215.5</v>
      </c>
      <c r="O411" s="144">
        <f t="shared" si="124"/>
        <v>190.68</v>
      </c>
      <c r="P411" s="144">
        <f t="shared" si="124"/>
        <v>244.17500000000001</v>
      </c>
      <c r="Q411" s="144">
        <f t="shared" si="124"/>
        <v>209.755</v>
      </c>
      <c r="R411" s="144">
        <f t="shared" si="124"/>
        <v>2523.0200000000004</v>
      </c>
      <c r="S411" s="109"/>
      <c r="T411" s="145">
        <f>+T408</f>
        <v>0</v>
      </c>
      <c r="U411" s="145">
        <f t="shared" ref="U411:AE411" si="125">+U408</f>
        <v>0</v>
      </c>
      <c r="V411" s="145">
        <f t="shared" si="125"/>
        <v>0</v>
      </c>
      <c r="W411" s="145">
        <f t="shared" si="125"/>
        <v>0</v>
      </c>
      <c r="X411" s="145">
        <f t="shared" si="125"/>
        <v>0</v>
      </c>
      <c r="Y411" s="145">
        <f t="shared" si="125"/>
        <v>0</v>
      </c>
      <c r="Z411" s="145">
        <f t="shared" si="125"/>
        <v>0</v>
      </c>
      <c r="AA411" s="145">
        <f t="shared" si="125"/>
        <v>0</v>
      </c>
      <c r="AB411" s="145">
        <f t="shared" si="125"/>
        <v>0</v>
      </c>
      <c r="AC411" s="145">
        <f t="shared" si="125"/>
        <v>0</v>
      </c>
      <c r="AD411" s="145">
        <f t="shared" si="125"/>
        <v>0</v>
      </c>
      <c r="AE411" s="145">
        <f t="shared" si="125"/>
        <v>0</v>
      </c>
      <c r="AF411" s="105">
        <f t="shared" ref="AF411" si="126">+SUM(T411:AE411)/$AD$2</f>
        <v>0</v>
      </c>
      <c r="AI411" s="146"/>
    </row>
    <row r="412" spans="1:35" s="7" customFormat="1" x14ac:dyDescent="0.25">
      <c r="D412" s="127"/>
      <c r="E412" s="127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1"/>
      <c r="Q412" s="151"/>
      <c r="R412" s="130"/>
      <c r="S412" s="109"/>
      <c r="T412" s="152"/>
      <c r="U412" s="152"/>
      <c r="V412" s="152"/>
      <c r="W412" s="152"/>
      <c r="X412" s="152"/>
      <c r="Y412" s="152"/>
      <c r="Z412" s="152"/>
      <c r="AA412" s="152"/>
      <c r="AB412" s="152"/>
      <c r="AC412" s="152"/>
      <c r="AD412" s="152"/>
      <c r="AE412" s="152"/>
      <c r="AF412" s="152"/>
      <c r="AI412" s="146"/>
    </row>
    <row r="413" spans="1:35" x14ac:dyDescent="0.25">
      <c r="D413" s="127"/>
      <c r="E413" s="127"/>
      <c r="F413" s="148"/>
      <c r="G413" s="148"/>
      <c r="H413" s="148"/>
      <c r="I413" s="148"/>
      <c r="J413" s="148"/>
      <c r="K413" s="148"/>
      <c r="L413" s="148"/>
      <c r="M413" s="148"/>
      <c r="N413" s="148"/>
      <c r="O413" s="148"/>
      <c r="P413" s="153"/>
      <c r="Q413" s="153"/>
      <c r="T413" s="105"/>
      <c r="U413" s="105"/>
      <c r="V413" s="105"/>
      <c r="W413" s="105"/>
      <c r="X413" s="105"/>
      <c r="Y413" s="105"/>
      <c r="Z413" s="105"/>
      <c r="AA413" s="105"/>
      <c r="AB413" s="105"/>
      <c r="AC413" s="105"/>
      <c r="AD413" s="105"/>
      <c r="AE413" s="105"/>
      <c r="AF413" s="105"/>
    </row>
    <row r="414" spans="1:35" s="7" customFormat="1" ht="15.75" thickBot="1" x14ac:dyDescent="0.3">
      <c r="B414" s="7" t="s">
        <v>848</v>
      </c>
      <c r="D414" s="127"/>
      <c r="E414" s="127"/>
      <c r="F414" s="154">
        <f t="shared" ref="F414:R414" si="127">+F99+F289+F384+F395+F411</f>
        <v>160412.10000000003</v>
      </c>
      <c r="G414" s="154">
        <f t="shared" si="127"/>
        <v>159187.49</v>
      </c>
      <c r="H414" s="154">
        <f t="shared" si="127"/>
        <v>167038.72</v>
      </c>
      <c r="I414" s="154">
        <f t="shared" si="127"/>
        <v>166497.95000000001</v>
      </c>
      <c r="J414" s="154">
        <f t="shared" si="127"/>
        <v>166712.54</v>
      </c>
      <c r="K414" s="154">
        <f t="shared" si="127"/>
        <v>168410.43999999997</v>
      </c>
      <c r="L414" s="154">
        <f t="shared" si="127"/>
        <v>171125.89</v>
      </c>
      <c r="M414" s="154">
        <f t="shared" si="127"/>
        <v>167971.40000000002</v>
      </c>
      <c r="N414" s="154">
        <f t="shared" si="127"/>
        <v>167653.05499999999</v>
      </c>
      <c r="O414" s="154">
        <f t="shared" si="127"/>
        <v>161336.315</v>
      </c>
      <c r="P414" s="154">
        <f t="shared" si="127"/>
        <v>162298.67499999996</v>
      </c>
      <c r="Q414" s="154">
        <f t="shared" si="127"/>
        <v>158653.45499999999</v>
      </c>
      <c r="R414" s="154">
        <f t="shared" si="127"/>
        <v>1977298.03</v>
      </c>
      <c r="S414" s="109"/>
      <c r="T414" s="155">
        <f t="shared" ref="T414:AF414" si="128">+T99+T289+T384+T395+T411</f>
        <v>5801.0194638550865</v>
      </c>
      <c r="U414" s="155">
        <f t="shared" si="128"/>
        <v>5799.0548841354066</v>
      </c>
      <c r="V414" s="155">
        <f t="shared" si="128"/>
        <v>5360.0334208431987</v>
      </c>
      <c r="W414" s="155">
        <f t="shared" si="128"/>
        <v>5367.3357842733794</v>
      </c>
      <c r="X414" s="155">
        <f t="shared" si="128"/>
        <v>5395.1626172379556</v>
      </c>
      <c r="Y414" s="155">
        <f t="shared" si="128"/>
        <v>5401.9939651873183</v>
      </c>
      <c r="Z414" s="155">
        <f t="shared" si="128"/>
        <v>5398.8369600201577</v>
      </c>
      <c r="AA414" s="155">
        <f t="shared" si="128"/>
        <v>5401.897992613196</v>
      </c>
      <c r="AB414" s="155">
        <f t="shared" si="128"/>
        <v>5408.778203236544</v>
      </c>
      <c r="AC414" s="155">
        <f t="shared" si="128"/>
        <v>5187.5623017587222</v>
      </c>
      <c r="AD414" s="155">
        <f t="shared" si="128"/>
        <v>5147.1073601894414</v>
      </c>
      <c r="AE414" s="155">
        <f t="shared" si="128"/>
        <v>5154.7807936423815</v>
      </c>
      <c r="AF414" s="155">
        <f t="shared" si="128"/>
        <v>5401.9636455827331</v>
      </c>
      <c r="AI414" s="146"/>
    </row>
    <row r="415" spans="1:35" s="7" customFormat="1" ht="15.75" thickTop="1" x14ac:dyDescent="0.25">
      <c r="D415" s="191"/>
      <c r="E415" s="191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1"/>
      <c r="Q415" s="151"/>
      <c r="R415" s="130"/>
      <c r="S415" s="109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  <c r="AI415" s="146"/>
    </row>
    <row r="416" spans="1:35" s="7" customFormat="1" outlineLevel="1" x14ac:dyDescent="0.25">
      <c r="D416" s="192"/>
      <c r="E416" s="192"/>
      <c r="F416" s="159"/>
      <c r="G416" s="159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30"/>
      <c r="S416" s="109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I416" s="146"/>
    </row>
    <row r="417" spans="4:32" outlineLevel="1" x14ac:dyDescent="0.25">
      <c r="D417" s="194"/>
      <c r="E417" s="194"/>
      <c r="F417" s="159"/>
      <c r="G417" s="15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T417" s="105"/>
      <c r="U417" s="105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</row>
    <row r="418" spans="4:32" outlineLevel="1" x14ac:dyDescent="0.25">
      <c r="D418" s="194"/>
      <c r="E418" s="194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T418" s="105"/>
      <c r="U418" s="105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</row>
    <row r="419" spans="4:32" outlineLevel="1" x14ac:dyDescent="0.25">
      <c r="D419" s="194"/>
      <c r="E419" s="194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</row>
    <row r="420" spans="4:32" outlineLevel="1" x14ac:dyDescent="0.25">
      <c r="D420" s="194"/>
      <c r="E420" s="194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</row>
    <row r="421" spans="4:32" outlineLevel="1" x14ac:dyDescent="0.25">
      <c r="D421" s="194"/>
      <c r="E421" s="194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</row>
    <row r="422" spans="4:32" outlineLevel="1" x14ac:dyDescent="0.25">
      <c r="D422" s="194"/>
      <c r="E422" s="194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</row>
    <row r="423" spans="4:32" outlineLevel="1" x14ac:dyDescent="0.25">
      <c r="D423" s="194"/>
      <c r="E423" s="194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</row>
    <row r="424" spans="4:32" outlineLevel="1" x14ac:dyDescent="0.25">
      <c r="D424" s="194"/>
      <c r="E424" s="194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</row>
    <row r="425" spans="4:32" outlineLevel="1" x14ac:dyDescent="0.25">
      <c r="D425" s="194"/>
      <c r="E425" s="194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</row>
    <row r="426" spans="4:32" outlineLevel="1" x14ac:dyDescent="0.25">
      <c r="D426" s="194"/>
      <c r="E426" s="194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</row>
    <row r="427" spans="4:32" outlineLevel="1" x14ac:dyDescent="0.25">
      <c r="D427" s="194"/>
      <c r="E427" s="194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</row>
    <row r="428" spans="4:32" outlineLevel="1" x14ac:dyDescent="0.25">
      <c r="D428" s="194"/>
      <c r="E428" s="194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</row>
    <row r="429" spans="4:32" x14ac:dyDescent="0.25">
      <c r="D429" s="194"/>
      <c r="E429" s="194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</row>
    <row r="430" spans="4:32" x14ac:dyDescent="0.25"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53"/>
      <c r="Q430" s="153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</row>
    <row r="431" spans="4:32" x14ac:dyDescent="0.25"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53"/>
      <c r="Q431" s="153"/>
    </row>
    <row r="432" spans="4:32" x14ac:dyDescent="0.25">
      <c r="P432" s="105"/>
      <c r="Q432" s="105"/>
    </row>
    <row r="433" spans="16:17" x14ac:dyDescent="0.25">
      <c r="P433" s="105"/>
      <c r="Q433" s="105"/>
    </row>
    <row r="434" spans="16:17" x14ac:dyDescent="0.25">
      <c r="P434" s="105"/>
      <c r="Q434" s="105"/>
    </row>
    <row r="435" spans="16:17" x14ac:dyDescent="0.25">
      <c r="P435" s="105"/>
      <c r="Q435" s="105"/>
    </row>
    <row r="436" spans="16:17" x14ac:dyDescent="0.25">
      <c r="P436" s="105"/>
      <c r="Q436" s="105"/>
    </row>
    <row r="437" spans="16:17" x14ac:dyDescent="0.25">
      <c r="P437" s="105"/>
      <c r="Q437" s="105"/>
    </row>
    <row r="438" spans="16:17" x14ac:dyDescent="0.25">
      <c r="P438" s="105"/>
      <c r="Q438" s="105"/>
    </row>
    <row r="439" spans="16:17" x14ac:dyDescent="0.25">
      <c r="P439" s="105"/>
      <c r="Q439" s="105"/>
    </row>
    <row r="440" spans="16:17" x14ac:dyDescent="0.25">
      <c r="P440" s="105"/>
      <c r="Q440" s="105"/>
    </row>
    <row r="441" spans="16:17" x14ac:dyDescent="0.25">
      <c r="P441" s="105"/>
      <c r="Q441" s="105"/>
    </row>
  </sheetData>
  <autoFilter ref="A5:AF441" xr:uid="{00000000-0001-0000-0B00-000000000000}"/>
  <mergeCells count="2">
    <mergeCell ref="F4:Q4"/>
    <mergeCell ref="T4:AE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6397DDE7FA088645B6E8072FEE25803C" ma:contentTypeVersion="19" ma:contentTypeDescription="" ma:contentTypeScope="" ma:versionID="cce1d1b50b80761101e87aef5ef61b5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Pending</CaseStatus>
    <OpenedDate xmlns="dc463f71-b30c-4ab2-9473-d307f9d35888">2025-04-17T07:00:00+00:00</OpenedDate>
    <SignificantOrder xmlns="dc463f71-b30c-4ab2-9473-d307f9d35888">false</SignificantOrder>
    <Date1 xmlns="dc463f71-b30c-4ab2-9473-d307f9d35888">2025-04-17T07:00:00+00:00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MURREY'S DISPOSAL COMPANY, INC.  </CaseCompanyNames>
    <Nickname xmlns="http://schemas.microsoft.com/sharepoint/v3" xsi:nil="true"/>
    <DocketNumber xmlns="dc463f71-b30c-4ab2-9473-d307f9d35888">250269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4550362-4A06-4A7B-A27D-FB28443064B6}"/>
</file>

<file path=customXml/itemProps2.xml><?xml version="1.0" encoding="utf-8"?>
<ds:datastoreItem xmlns:ds="http://schemas.openxmlformats.org/officeDocument/2006/customXml" ds:itemID="{AABA3DD5-FA19-443A-A6A5-A92579CD2212}"/>
</file>

<file path=customXml/itemProps3.xml><?xml version="1.0" encoding="utf-8"?>
<ds:datastoreItem xmlns:ds="http://schemas.openxmlformats.org/officeDocument/2006/customXml" ds:itemID="{11C3E0BF-0987-4141-B9B1-57F5CE66A7B4}"/>
</file>

<file path=customXml/itemProps4.xml><?xml version="1.0" encoding="utf-8"?>
<ds:datastoreItem xmlns:ds="http://schemas.openxmlformats.org/officeDocument/2006/customXml" ds:itemID="{45E139F2-3C47-49C1-8FFF-AF264E2912F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25</vt:i4>
      </vt:variant>
    </vt:vector>
  </HeadingPairs>
  <TitlesOfParts>
    <vt:vector size="40" baseType="lpstr">
      <vt:lpstr>Revenue</vt:lpstr>
      <vt:lpstr>Customers</vt:lpstr>
      <vt:lpstr>Container Count</vt:lpstr>
      <vt:lpstr>Murrey's American G-9 Reg.</vt:lpstr>
      <vt:lpstr>BonneyLake</vt:lpstr>
      <vt:lpstr>Buckley</vt:lpstr>
      <vt:lpstr>CARBONADO</vt:lpstr>
      <vt:lpstr>Milton</vt:lpstr>
      <vt:lpstr>Orting</vt:lpstr>
      <vt:lpstr>DM-PIER</vt:lpstr>
      <vt:lpstr>Puyallup</vt:lpstr>
      <vt:lpstr>SOUTH PRAIRIE</vt:lpstr>
      <vt:lpstr>SUMNER</vt:lpstr>
      <vt:lpstr>RUSTON</vt:lpstr>
      <vt:lpstr>Vashon</vt:lpstr>
      <vt:lpstr>BonneyLake!Print_Area</vt:lpstr>
      <vt:lpstr>Buckley!Print_Area</vt:lpstr>
      <vt:lpstr>CARBONADO!Print_Area</vt:lpstr>
      <vt:lpstr>'DM-PIER'!Print_Area</vt:lpstr>
      <vt:lpstr>Milton!Print_Area</vt:lpstr>
      <vt:lpstr>'Murrey''s American G-9 Reg.'!Print_Area</vt:lpstr>
      <vt:lpstr>Orting!Print_Area</vt:lpstr>
      <vt:lpstr>Puyallup!Print_Area</vt:lpstr>
      <vt:lpstr>Revenue!Print_Area</vt:lpstr>
      <vt:lpstr>RUSTON!Print_Area</vt:lpstr>
      <vt:lpstr>'SOUTH PRAIRIE'!Print_Area</vt:lpstr>
      <vt:lpstr>SUMNER!Print_Area</vt:lpstr>
      <vt:lpstr>Vashon!Print_Area</vt:lpstr>
      <vt:lpstr>BonneyLake!Print_Titles</vt:lpstr>
      <vt:lpstr>Buckley!Print_Titles</vt:lpstr>
      <vt:lpstr>CARBONADO!Print_Titles</vt:lpstr>
      <vt:lpstr>'DM-PIER'!Print_Titles</vt:lpstr>
      <vt:lpstr>Milton!Print_Titles</vt:lpstr>
      <vt:lpstr>'Murrey''s American G-9 Reg.'!Print_Titles</vt:lpstr>
      <vt:lpstr>Orting!Print_Titles</vt:lpstr>
      <vt:lpstr>Puyallup!Print_Titles</vt:lpstr>
      <vt:lpstr>RUSTON!Print_Titles</vt:lpstr>
      <vt:lpstr>'SOUTH PRAIRIE'!Print_Titles</vt:lpstr>
      <vt:lpstr>SUMNER!Print_Titles</vt:lpstr>
      <vt:lpstr>Vashon!Print_Titles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Vandenburg</dc:creator>
  <cp:lastModifiedBy>Brian Vandenburg</cp:lastModifiedBy>
  <cp:lastPrinted>2025-01-10T19:05:51Z</cp:lastPrinted>
  <dcterms:created xsi:type="dcterms:W3CDTF">2025-01-10T17:31:44Z</dcterms:created>
  <dcterms:modified xsi:type="dcterms:W3CDTF">2025-01-10T19:07:44Z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0x0101006E56B4D1795A2E4DB2F0B01679ED314A006397DDE7FA088645B6E8072FEE25803C</vt:lpwstr>
  </property>
</Properties>
</file>